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drawings/drawing4.xml" ContentType="application/vnd.openxmlformats-officedocument.drawing+xml"/>
  <Override PartName="/xl/tables/table3.xml" ContentType="application/vnd.openxmlformats-officedocument.spreadsheetml.table+xml"/>
  <Override PartName="/xl/comments3.xml" ContentType="application/vnd.openxmlformats-officedocument.spreadsheetml.comments+xml"/>
  <Override PartName="/xl/drawings/drawing5.xml" ContentType="application/vnd.openxmlformats-officedocument.drawing+xml"/>
  <Override PartName="/xl/tables/table4.xml" ContentType="application/vnd.openxmlformats-officedocument.spreadsheetml.table+xml"/>
  <Override PartName="/xl/comments4.xml" ContentType="application/vnd.openxmlformats-officedocument.spreadsheetml.comments+xml"/>
  <Override PartName="/xl/drawings/drawing6.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drawings/drawing7.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userName="João Duarte" algorithmName="SHA-512" hashValue="qMTkyQpptBvAiHhDXQPgZNgGGeB1o94zfWk2wh3qU65TdL0EzNTROTkfx0GxBbNSWf3gSBcUpqiNdL8wTnXIbQ==" saltValue="vdnOzdE0qfRqia5lAGwUNQ==" spinCount="100000"/>
  <workbookPr updateLinks="always"/>
  <mc:AlternateContent xmlns:mc="http://schemas.openxmlformats.org/markup-compatibility/2006">
    <mc:Choice Requires="x15">
      <x15ac:absPath xmlns:x15ac="http://schemas.microsoft.com/office/spreadsheetml/2010/11/ac" url="\\FSSSrvLbLx.Domain.Local\Vol1\Geral\GPAH\002 Minutas e Workflows - 2024\Agregados\"/>
    </mc:Choice>
  </mc:AlternateContent>
  <workbookProtection workbookAlgorithmName="SHA-512" workbookHashValue="aRKrOkTqx/FGAUQYwpWmiCrLjkbzL67lS2rogoyu2odjNmXubu7sOxwhuH25MwUlTwZiuxviyGFeRLRPggSZew==" workbookSaltValue="hAF8/7fNLZThhkor516dZg==" workbookSpinCount="100000" lockStructure="1"/>
  <bookViews>
    <workbookView xWindow="600" yWindow="468" windowWidth="18600" windowHeight="7092" tabRatio="813"/>
  </bookViews>
  <sheets>
    <sheet name="Entrada" sheetId="6" r:id="rId1"/>
    <sheet name="A.Núcleos" sheetId="4" r:id="rId2"/>
    <sheet name="B.Solucoes" sheetId="9" r:id="rId3"/>
    <sheet name="C.Agregados" sheetId="1" r:id="rId4"/>
    <sheet name="D.Composição" sheetId="3" r:id="rId5"/>
    <sheet name="BD - Agregado" sheetId="12" state="hidden" r:id="rId6"/>
    <sheet name="auxiliar" sheetId="7" state="hidden" r:id="rId7"/>
    <sheet name="SH" sheetId="10" state="hidden" r:id="rId8"/>
    <sheet name="municipios" sheetId="11" state="hidden" r:id="rId9"/>
    <sheet name="B.Solucoes_v1" sheetId="5" state="hidden" r:id="rId10"/>
  </sheets>
  <externalReferences>
    <externalReference r:id="rId11"/>
    <externalReference r:id="rId12"/>
    <externalReference r:id="rId13"/>
    <externalReference r:id="rId14"/>
    <externalReference r:id="rId15"/>
  </externalReferences>
  <definedNames>
    <definedName name="aa">#REF!</definedName>
    <definedName name="Açores">auxiliar!$AC$291:$AC$309</definedName>
    <definedName name="Afp">auxiliar!$Z$14:$Z$16</definedName>
    <definedName name="Alentejo">auxiliar!$AC$224:$AC$270</definedName>
    <definedName name="Alentejo_NUT2013">Table16[Alentejo]</definedName>
    <definedName name="Algarve">auxiliar!$AC$273:$AC$288</definedName>
    <definedName name="Algarve_NUT2013">Table1618[Algarve]</definedName>
    <definedName name="AML">Table1619[Área Metropolitana de Lisboa]</definedName>
    <definedName name="Centro">auxiliar!$AC$91:$AC$167</definedName>
    <definedName name="Centro_NUT2013">Table1620[Centro]</definedName>
    <definedName name="Cfp">auxiliar!$Z$8:$Z$9</definedName>
    <definedName name="Cfpur">auxiliar!$Z$11:$Z$12</definedName>
    <definedName name="CompT0_1a5">#REF!</definedName>
    <definedName name="CompT0_6a10">#REF!</definedName>
    <definedName name="CompT1_1a5">#REF!</definedName>
    <definedName name="CompT1_6a10">#REF!</definedName>
    <definedName name="CompT2_1a5">#REF!</definedName>
    <definedName name="CompT2_6a10">#REF!</definedName>
    <definedName name="CompT3_1a5">#REF!</definedName>
    <definedName name="CompT3_6a10">#REF!</definedName>
    <definedName name="CompT4_1a5">#REF!</definedName>
    <definedName name="CompT4_6a10">#REF!</definedName>
    <definedName name="CompT5_1a5">#REF!</definedName>
    <definedName name="CompT5_6a10">#REF!</definedName>
    <definedName name="CP_HCC" localSheetId="5">[1]HCC!$C$15</definedName>
    <definedName name="CP_HCC">[2]HCC!$C$15</definedName>
    <definedName name="CS">[1]HCC!$C$5</definedName>
    <definedName name="DifT0">#REF!</definedName>
    <definedName name="DifT1">#REF!</definedName>
    <definedName name="DifT2">#REF!</definedName>
    <definedName name="DifT3">#REF!</definedName>
    <definedName name="DifT4">#REF!</definedName>
    <definedName name="DifT5">#REF!</definedName>
    <definedName name="DRH">auxiliar!$AC$325</definedName>
    <definedName name="IHM">auxiliar!$AC$328</definedName>
    <definedName name="InvT0">#REF!</definedName>
    <definedName name="InvT1">#REF!</definedName>
    <definedName name="InvT2">#REF!</definedName>
    <definedName name="InvT3">#REF!</definedName>
    <definedName name="InvT4">#REF!</definedName>
    <definedName name="InvT5">#REF!</definedName>
    <definedName name="IVAintermédio">#REF!</definedName>
    <definedName name="IVAnormal">#REF!</definedName>
    <definedName name="IVAreduzido">#REF!</definedName>
    <definedName name="Localizado">auxiliar!$H$2:$H$4</definedName>
    <definedName name="LVT">auxiliar!$AC$170:$AC$221</definedName>
    <definedName name="Madeira">auxiliar!$AC$312:$AC$322</definedName>
    <definedName name="município" localSheetId="5">[3]Formulário!$E$6</definedName>
    <definedName name="município">[2]Parecer!$D$7</definedName>
    <definedName name="Norte">auxiliar!$AC$3:$AC$88</definedName>
    <definedName name="Norte_NUT2013">Table1621[Norte]</definedName>
    <definedName name="NUTI">[1]Formulário!$P$9</definedName>
    <definedName name="P25_BD">[4]!Table485052[P25]</definedName>
    <definedName name="P26abcde">[4]!Table4850[P26abcde]</definedName>
    <definedName name="P26aM">[4]!Table48[P26aM]</definedName>
    <definedName name="_xlnm.Print_Area" localSheetId="1">A.Núcleos!$A$1:$I$292</definedName>
    <definedName name="_xlnm.Print_Area" localSheetId="2">B.Solucoes!$A$1:$R$556</definedName>
    <definedName name="_xlnm.Print_Area" localSheetId="9">B.Solucoes_v1!$A$1:$Y$120</definedName>
    <definedName name="_xlnm.Print_Area" localSheetId="5">'BD - Agregado'!$A$1:$H$35</definedName>
    <definedName name="_xlnm.Print_Area" localSheetId="3">C.Agregados!$A$1:$Z$502</definedName>
    <definedName name="_xlnm.Print_Area" localSheetId="4">D.Composição!$A$1:$O$1801</definedName>
    <definedName name="_xlnm.Print_Area" localSheetId="0">Entrada!$A$1:$I$24</definedName>
    <definedName name="_xlnm.Print_Titles" localSheetId="1">A.Núcleos!$1:$4</definedName>
    <definedName name="_xlnm.Print_Titles" localSheetId="2">B.Solucoes!$1:$5</definedName>
    <definedName name="_xlnm.Print_Titles" localSheetId="9">B.Solucoes_v1!$1:$5</definedName>
    <definedName name="_xlnm.Print_Titles" localSheetId="3">C.Agregados!$1:$7</definedName>
    <definedName name="_xlnm.Print_Titles" localSheetId="4">D.Composição!$1:$4</definedName>
    <definedName name="resto">[5]Formulário!$E$7</definedName>
    <definedName name="Rfp">auxiliar!$Z$2:$Z$3</definedName>
    <definedName name="Rfpur">auxiliar!$Z$5:$Z$6</definedName>
    <definedName name="SH25_BD" localSheetId="5">[3]Tabelas!$AA$2:$AA$5</definedName>
    <definedName name="SH25_BD">Table5[SH25_BD]</definedName>
    <definedName name="SH26abc">SHEstado[SH26abc]</definedName>
    <definedName name="SH26d">Table6[SH26d]</definedName>
    <definedName name="SH26e">Table7[SH26e]</definedName>
    <definedName name="ss">#REF!</definedName>
    <definedName name="v">#REF!</definedName>
    <definedName name="VRefRenda">#REF!</definedName>
    <definedName name="VSubRenda">#REF!</definedName>
  </definedNames>
  <calcPr calcId="162913"/>
  <extLst>
    <ext xmlns:x15="http://schemas.microsoft.com/office/spreadsheetml/2010/11/main" uri="{140A7094-0E35-4892-8432-C4D2E57EDEB5}">
      <x15:workbookPr chartTrackingRefBase="1"/>
    </ex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6" i="3" l="1"/>
  <c r="V7" i="3"/>
  <c r="V8" i="3"/>
  <c r="V9" i="3"/>
  <c r="V10" i="3"/>
  <c r="V11" i="3"/>
  <c r="V12" i="3"/>
  <c r="V13" i="3"/>
  <c r="V14" i="3"/>
  <c r="V15" i="3"/>
  <c r="V16" i="3"/>
  <c r="V17" i="3"/>
  <c r="V18" i="3"/>
  <c r="V19" i="3"/>
  <c r="V20" i="3"/>
  <c r="V21" i="3"/>
  <c r="V22" i="3"/>
  <c r="V23" i="3"/>
  <c r="V24" i="3"/>
  <c r="V25" i="3"/>
  <c r="V26" i="3"/>
  <c r="V27" i="3"/>
  <c r="V28" i="3"/>
  <c r="V29" i="3"/>
  <c r="V30" i="3"/>
  <c r="V31" i="3"/>
  <c r="V32" i="3"/>
  <c r="V33" i="3"/>
  <c r="V34" i="3"/>
  <c r="V35" i="3"/>
  <c r="V36" i="3"/>
  <c r="V37" i="3"/>
  <c r="V38" i="3"/>
  <c r="V39" i="3"/>
  <c r="V40" i="3"/>
  <c r="V41" i="3"/>
  <c r="V42" i="3"/>
  <c r="V43" i="3"/>
  <c r="V44" i="3"/>
  <c r="V45" i="3"/>
  <c r="V46" i="3"/>
  <c r="V47" i="3"/>
  <c r="V48" i="3"/>
  <c r="V49" i="3"/>
  <c r="V50" i="3"/>
  <c r="V51" i="3"/>
  <c r="V52" i="3"/>
  <c r="V53" i="3"/>
  <c r="V54" i="3"/>
  <c r="V55" i="3"/>
  <c r="V56" i="3"/>
  <c r="V57" i="3"/>
  <c r="V58" i="3"/>
  <c r="V59" i="3"/>
  <c r="V60" i="3"/>
  <c r="V61" i="3"/>
  <c r="V62" i="3"/>
  <c r="V63" i="3"/>
  <c r="V64" i="3"/>
  <c r="V65" i="3"/>
  <c r="V66" i="3"/>
  <c r="V67" i="3"/>
  <c r="V68" i="3"/>
  <c r="V69" i="3"/>
  <c r="V70" i="3"/>
  <c r="V71" i="3"/>
  <c r="V72" i="3"/>
  <c r="V73" i="3"/>
  <c r="V74" i="3"/>
  <c r="V75" i="3"/>
  <c r="V76" i="3"/>
  <c r="V77" i="3"/>
  <c r="V78" i="3"/>
  <c r="V79" i="3"/>
  <c r="V80" i="3"/>
  <c r="V81" i="3"/>
  <c r="V82" i="3"/>
  <c r="V83" i="3"/>
  <c r="V84" i="3"/>
  <c r="V85" i="3"/>
  <c r="V86" i="3"/>
  <c r="V87" i="3"/>
  <c r="V88" i="3"/>
  <c r="V89" i="3"/>
  <c r="V90" i="3"/>
  <c r="V91" i="3"/>
  <c r="V92" i="3"/>
  <c r="V93" i="3"/>
  <c r="V94" i="3"/>
  <c r="V95" i="3"/>
  <c r="V96" i="3"/>
  <c r="V97" i="3"/>
  <c r="V98" i="3"/>
  <c r="V99" i="3"/>
  <c r="V100" i="3"/>
  <c r="V101" i="3"/>
  <c r="V102" i="3"/>
  <c r="V103" i="3"/>
  <c r="V104" i="3"/>
  <c r="V105" i="3"/>
  <c r="V106" i="3"/>
  <c r="V107" i="3"/>
  <c r="V108" i="3"/>
  <c r="V109" i="3"/>
  <c r="V110" i="3"/>
  <c r="V111" i="3"/>
  <c r="V112" i="3"/>
  <c r="V113" i="3"/>
  <c r="V114" i="3"/>
  <c r="V115" i="3"/>
  <c r="V116" i="3"/>
  <c r="V117" i="3"/>
  <c r="V118" i="3"/>
  <c r="V119" i="3"/>
  <c r="V120" i="3"/>
  <c r="V121" i="3"/>
  <c r="V122" i="3"/>
  <c r="V123" i="3"/>
  <c r="V124" i="3"/>
  <c r="V125" i="3"/>
  <c r="V126" i="3"/>
  <c r="V127" i="3"/>
  <c r="V128" i="3"/>
  <c r="V129" i="3"/>
  <c r="V130" i="3"/>
  <c r="V131" i="3"/>
  <c r="V132" i="3"/>
  <c r="V133" i="3"/>
  <c r="V134" i="3"/>
  <c r="V135" i="3"/>
  <c r="V136" i="3"/>
  <c r="V137" i="3"/>
  <c r="V138" i="3"/>
  <c r="V139" i="3"/>
  <c r="V140" i="3"/>
  <c r="V141" i="3"/>
  <c r="V142" i="3"/>
  <c r="V143" i="3"/>
  <c r="V144" i="3"/>
  <c r="V145" i="3"/>
  <c r="V146" i="3"/>
  <c r="V147" i="3"/>
  <c r="V148" i="3"/>
  <c r="V149" i="3"/>
  <c r="V150" i="3"/>
  <c r="V151" i="3"/>
  <c r="V152" i="3"/>
  <c r="V153" i="3"/>
  <c r="V154" i="3"/>
  <c r="V155" i="3"/>
  <c r="V156" i="3"/>
  <c r="V157" i="3"/>
  <c r="V158" i="3"/>
  <c r="V159" i="3"/>
  <c r="V160" i="3"/>
  <c r="V161" i="3"/>
  <c r="V162" i="3"/>
  <c r="V163" i="3"/>
  <c r="V164" i="3"/>
  <c r="V165" i="3"/>
  <c r="V166" i="3"/>
  <c r="V167" i="3"/>
  <c r="V168" i="3"/>
  <c r="V169" i="3"/>
  <c r="V170" i="3"/>
  <c r="V171" i="3"/>
  <c r="V172" i="3"/>
  <c r="V173" i="3"/>
  <c r="V174" i="3"/>
  <c r="V175" i="3"/>
  <c r="V176" i="3"/>
  <c r="V177" i="3"/>
  <c r="V178" i="3"/>
  <c r="V179" i="3"/>
  <c r="V180" i="3"/>
  <c r="V181" i="3"/>
  <c r="V182" i="3"/>
  <c r="V183" i="3"/>
  <c r="V184" i="3"/>
  <c r="V185" i="3"/>
  <c r="V186" i="3"/>
  <c r="V187" i="3"/>
  <c r="V188" i="3"/>
  <c r="V189" i="3"/>
  <c r="V190" i="3"/>
  <c r="V191" i="3"/>
  <c r="V192" i="3"/>
  <c r="V193" i="3"/>
  <c r="V194" i="3"/>
  <c r="V195" i="3"/>
  <c r="V196" i="3"/>
  <c r="V197" i="3"/>
  <c r="V198" i="3"/>
  <c r="V199" i="3"/>
  <c r="V200" i="3"/>
  <c r="V201" i="3"/>
  <c r="V202" i="3"/>
  <c r="V203" i="3"/>
  <c r="V204" i="3"/>
  <c r="V205" i="3"/>
  <c r="V206" i="3"/>
  <c r="V207" i="3"/>
  <c r="V208" i="3"/>
  <c r="V209" i="3"/>
  <c r="V210" i="3"/>
  <c r="V211" i="3"/>
  <c r="V212" i="3"/>
  <c r="V213" i="3"/>
  <c r="V214" i="3"/>
  <c r="V215" i="3"/>
  <c r="V216" i="3"/>
  <c r="V217" i="3"/>
  <c r="V218" i="3"/>
  <c r="V219" i="3"/>
  <c r="V220" i="3"/>
  <c r="V221" i="3"/>
  <c r="V222" i="3"/>
  <c r="V223" i="3"/>
  <c r="V224" i="3"/>
  <c r="V225" i="3"/>
  <c r="V226" i="3"/>
  <c r="V227" i="3"/>
  <c r="V228" i="3"/>
  <c r="V229" i="3"/>
  <c r="V230" i="3"/>
  <c r="V231" i="3"/>
  <c r="V232" i="3"/>
  <c r="V233" i="3"/>
  <c r="V234" i="3"/>
  <c r="V235" i="3"/>
  <c r="V236" i="3"/>
  <c r="V237" i="3"/>
  <c r="V238" i="3"/>
  <c r="V239" i="3"/>
  <c r="V240" i="3"/>
  <c r="V241" i="3"/>
  <c r="V242" i="3"/>
  <c r="V243" i="3"/>
  <c r="V244" i="3"/>
  <c r="V245" i="3"/>
  <c r="V246" i="3"/>
  <c r="V247" i="3"/>
  <c r="V248" i="3"/>
  <c r="V249" i="3"/>
  <c r="V250" i="3"/>
  <c r="V251" i="3"/>
  <c r="V252" i="3"/>
  <c r="V253" i="3"/>
  <c r="V254" i="3"/>
  <c r="V255" i="3"/>
  <c r="V256" i="3"/>
  <c r="V257" i="3"/>
  <c r="V258" i="3"/>
  <c r="V259" i="3"/>
  <c r="V260" i="3"/>
  <c r="V261" i="3"/>
  <c r="V262" i="3"/>
  <c r="V263" i="3"/>
  <c r="V264" i="3"/>
  <c r="V265" i="3"/>
  <c r="V266" i="3"/>
  <c r="V267" i="3"/>
  <c r="V268" i="3"/>
  <c r="V269" i="3"/>
  <c r="V270" i="3"/>
  <c r="V271" i="3"/>
  <c r="V272" i="3"/>
  <c r="V273" i="3"/>
  <c r="V274" i="3"/>
  <c r="V275" i="3"/>
  <c r="V276" i="3"/>
  <c r="V277" i="3"/>
  <c r="V278" i="3"/>
  <c r="V279" i="3"/>
  <c r="V280" i="3"/>
  <c r="V281" i="3"/>
  <c r="V282" i="3"/>
  <c r="V283" i="3"/>
  <c r="V284" i="3"/>
  <c r="V285" i="3"/>
  <c r="V286" i="3"/>
  <c r="V287" i="3"/>
  <c r="V288" i="3"/>
  <c r="V289" i="3"/>
  <c r="V290" i="3"/>
  <c r="V291" i="3"/>
  <c r="V292" i="3"/>
  <c r="V293" i="3"/>
  <c r="V294" i="3"/>
  <c r="V295" i="3"/>
  <c r="V296" i="3"/>
  <c r="V297" i="3"/>
  <c r="V298" i="3"/>
  <c r="V299" i="3"/>
  <c r="V300" i="3"/>
  <c r="V301" i="3"/>
  <c r="V302" i="3"/>
  <c r="V303" i="3"/>
  <c r="V304" i="3"/>
  <c r="V305" i="3"/>
  <c r="V306" i="3"/>
  <c r="V307" i="3"/>
  <c r="V308" i="3"/>
  <c r="V309" i="3"/>
  <c r="V310" i="3"/>
  <c r="V311" i="3"/>
  <c r="V312" i="3"/>
  <c r="V313" i="3"/>
  <c r="V314" i="3"/>
  <c r="V315" i="3"/>
  <c r="V316" i="3"/>
  <c r="V317" i="3"/>
  <c r="V318" i="3"/>
  <c r="V319" i="3"/>
  <c r="V320" i="3"/>
  <c r="V321" i="3"/>
  <c r="V322" i="3"/>
  <c r="V323" i="3"/>
  <c r="V324" i="3"/>
  <c r="V325" i="3"/>
  <c r="V326" i="3"/>
  <c r="V327" i="3"/>
  <c r="V328" i="3"/>
  <c r="V329" i="3"/>
  <c r="V330" i="3"/>
  <c r="V331" i="3"/>
  <c r="V332" i="3"/>
  <c r="V333" i="3"/>
  <c r="V334" i="3"/>
  <c r="V335" i="3"/>
  <c r="V336" i="3"/>
  <c r="V337" i="3"/>
  <c r="V338" i="3"/>
  <c r="V339" i="3"/>
  <c r="V340" i="3"/>
  <c r="V341" i="3"/>
  <c r="V342" i="3"/>
  <c r="V343" i="3"/>
  <c r="V344" i="3"/>
  <c r="V345" i="3"/>
  <c r="V346" i="3"/>
  <c r="V347" i="3"/>
  <c r="V348" i="3"/>
  <c r="V349" i="3"/>
  <c r="V350" i="3"/>
  <c r="V351" i="3"/>
  <c r="V352" i="3"/>
  <c r="V353" i="3"/>
  <c r="V354" i="3"/>
  <c r="V355" i="3"/>
  <c r="V356" i="3"/>
  <c r="V357" i="3"/>
  <c r="V358" i="3"/>
  <c r="V359" i="3"/>
  <c r="V360" i="3"/>
  <c r="V361" i="3"/>
  <c r="V362" i="3"/>
  <c r="V363" i="3"/>
  <c r="V364" i="3"/>
  <c r="V365" i="3"/>
  <c r="V366" i="3"/>
  <c r="V367" i="3"/>
  <c r="V368" i="3"/>
  <c r="V369" i="3"/>
  <c r="V370" i="3"/>
  <c r="V371" i="3"/>
  <c r="V372" i="3"/>
  <c r="V373" i="3"/>
  <c r="V374" i="3"/>
  <c r="V375" i="3"/>
  <c r="V376" i="3"/>
  <c r="V377" i="3"/>
  <c r="V378" i="3"/>
  <c r="V379" i="3"/>
  <c r="V380" i="3"/>
  <c r="V381" i="3"/>
  <c r="V382" i="3"/>
  <c r="V383" i="3"/>
  <c r="V384" i="3"/>
  <c r="V385" i="3"/>
  <c r="V386" i="3"/>
  <c r="V387" i="3"/>
  <c r="V388" i="3"/>
  <c r="V389" i="3"/>
  <c r="V390" i="3"/>
  <c r="V391" i="3"/>
  <c r="V392" i="3"/>
  <c r="V393" i="3"/>
  <c r="V394" i="3"/>
  <c r="V395" i="3"/>
  <c r="V396" i="3"/>
  <c r="V397" i="3"/>
  <c r="V398" i="3"/>
  <c r="V399" i="3"/>
  <c r="V400" i="3"/>
  <c r="V401" i="3"/>
  <c r="V402" i="3"/>
  <c r="V403" i="3"/>
  <c r="V404" i="3"/>
  <c r="V405" i="3"/>
  <c r="V406" i="3"/>
  <c r="V407" i="3"/>
  <c r="V408" i="3"/>
  <c r="V409" i="3"/>
  <c r="V410" i="3"/>
  <c r="V411" i="3"/>
  <c r="V412" i="3"/>
  <c r="V413" i="3"/>
  <c r="V414" i="3"/>
  <c r="V415" i="3"/>
  <c r="V416" i="3"/>
  <c r="V417" i="3"/>
  <c r="V418" i="3"/>
  <c r="V419" i="3"/>
  <c r="V420" i="3"/>
  <c r="V421" i="3"/>
  <c r="V422" i="3"/>
  <c r="V423" i="3"/>
  <c r="V424" i="3"/>
  <c r="V425" i="3"/>
  <c r="V426" i="3"/>
  <c r="V427" i="3"/>
  <c r="V428" i="3"/>
  <c r="V429" i="3"/>
  <c r="V430" i="3"/>
  <c r="V431" i="3"/>
  <c r="V432" i="3"/>
  <c r="V433" i="3"/>
  <c r="V434" i="3"/>
  <c r="V435" i="3"/>
  <c r="V436" i="3"/>
  <c r="V437" i="3"/>
  <c r="V438" i="3"/>
  <c r="V439" i="3"/>
  <c r="V440" i="3"/>
  <c r="V441" i="3"/>
  <c r="V442" i="3"/>
  <c r="V443" i="3"/>
  <c r="V444" i="3"/>
  <c r="V445" i="3"/>
  <c r="V446" i="3"/>
  <c r="V447" i="3"/>
  <c r="V448" i="3"/>
  <c r="V449" i="3"/>
  <c r="V450" i="3"/>
  <c r="V451" i="3"/>
  <c r="V452" i="3"/>
  <c r="V453" i="3"/>
  <c r="V454" i="3"/>
  <c r="V455" i="3"/>
  <c r="V456" i="3"/>
  <c r="V457" i="3"/>
  <c r="V458" i="3"/>
  <c r="V459" i="3"/>
  <c r="V460" i="3"/>
  <c r="V461" i="3"/>
  <c r="V462" i="3"/>
  <c r="V463" i="3"/>
  <c r="V464" i="3"/>
  <c r="V465" i="3"/>
  <c r="V466" i="3"/>
  <c r="V467" i="3"/>
  <c r="V468" i="3"/>
  <c r="V469" i="3"/>
  <c r="V470" i="3"/>
  <c r="V471" i="3"/>
  <c r="V472" i="3"/>
  <c r="V473" i="3"/>
  <c r="V474" i="3"/>
  <c r="V475" i="3"/>
  <c r="V476" i="3"/>
  <c r="V477" i="3"/>
  <c r="V478" i="3"/>
  <c r="V479" i="3"/>
  <c r="V480" i="3"/>
  <c r="V481" i="3"/>
  <c r="V482" i="3"/>
  <c r="V483" i="3"/>
  <c r="V484" i="3"/>
  <c r="V485" i="3"/>
  <c r="V486" i="3"/>
  <c r="V487" i="3"/>
  <c r="V488" i="3"/>
  <c r="V489" i="3"/>
  <c r="V490" i="3"/>
  <c r="V491" i="3"/>
  <c r="V492" i="3"/>
  <c r="V493" i="3"/>
  <c r="V494" i="3"/>
  <c r="V495" i="3"/>
  <c r="V496" i="3"/>
  <c r="V497" i="3"/>
  <c r="V498" i="3"/>
  <c r="V499" i="3"/>
  <c r="V500" i="3"/>
  <c r="V501" i="3"/>
  <c r="V502" i="3"/>
  <c r="V503" i="3"/>
  <c r="V504" i="3"/>
  <c r="V505" i="3"/>
  <c r="V506" i="3"/>
  <c r="V507" i="3"/>
  <c r="V508" i="3"/>
  <c r="V509" i="3"/>
  <c r="V510" i="3"/>
  <c r="V511" i="3"/>
  <c r="V512" i="3"/>
  <c r="V513" i="3"/>
  <c r="V514" i="3"/>
  <c r="V515" i="3"/>
  <c r="V516" i="3"/>
  <c r="V517" i="3"/>
  <c r="V518" i="3"/>
  <c r="V519" i="3"/>
  <c r="V520" i="3"/>
  <c r="V521" i="3"/>
  <c r="V522" i="3"/>
  <c r="V523" i="3"/>
  <c r="V524" i="3"/>
  <c r="V525" i="3"/>
  <c r="V526" i="3"/>
  <c r="V527" i="3"/>
  <c r="V528" i="3"/>
  <c r="V529" i="3"/>
  <c r="V530" i="3"/>
  <c r="V531" i="3"/>
  <c r="V532" i="3"/>
  <c r="V533" i="3"/>
  <c r="V534" i="3"/>
  <c r="V535" i="3"/>
  <c r="V536" i="3"/>
  <c r="V537" i="3"/>
  <c r="V538" i="3"/>
  <c r="V539" i="3"/>
  <c r="V540" i="3"/>
  <c r="V541" i="3"/>
  <c r="V542" i="3"/>
  <c r="V543" i="3"/>
  <c r="V544" i="3"/>
  <c r="V545" i="3"/>
  <c r="V546" i="3"/>
  <c r="V547" i="3"/>
  <c r="V548" i="3"/>
  <c r="V549" i="3"/>
  <c r="V550" i="3"/>
  <c r="V551" i="3"/>
  <c r="V552" i="3"/>
  <c r="V553" i="3"/>
  <c r="V554" i="3"/>
  <c r="V555" i="3"/>
  <c r="V556" i="3"/>
  <c r="V557" i="3"/>
  <c r="V558" i="3"/>
  <c r="V559" i="3"/>
  <c r="V560" i="3"/>
  <c r="V561" i="3"/>
  <c r="V562" i="3"/>
  <c r="V563" i="3"/>
  <c r="V564" i="3"/>
  <c r="V565" i="3"/>
  <c r="V566" i="3"/>
  <c r="V567" i="3"/>
  <c r="V568" i="3"/>
  <c r="V569" i="3"/>
  <c r="V570" i="3"/>
  <c r="V571" i="3"/>
  <c r="V572" i="3"/>
  <c r="V573" i="3"/>
  <c r="V574" i="3"/>
  <c r="V575" i="3"/>
  <c r="V576" i="3"/>
  <c r="V577" i="3"/>
  <c r="V578" i="3"/>
  <c r="V579" i="3"/>
  <c r="V580" i="3"/>
  <c r="V581" i="3"/>
  <c r="V582" i="3"/>
  <c r="V583" i="3"/>
  <c r="V584" i="3"/>
  <c r="V585" i="3"/>
  <c r="V586" i="3"/>
  <c r="V587" i="3"/>
  <c r="V588" i="3"/>
  <c r="V589" i="3"/>
  <c r="V590" i="3"/>
  <c r="V591" i="3"/>
  <c r="V592" i="3"/>
  <c r="V593" i="3"/>
  <c r="V594" i="3"/>
  <c r="V595" i="3"/>
  <c r="V596" i="3"/>
  <c r="V597" i="3"/>
  <c r="V598" i="3"/>
  <c r="V599" i="3"/>
  <c r="V600" i="3"/>
  <c r="V601" i="3"/>
  <c r="V602" i="3"/>
  <c r="V603" i="3"/>
  <c r="V604" i="3"/>
  <c r="V605" i="3"/>
  <c r="V606" i="3"/>
  <c r="V607" i="3"/>
  <c r="V608" i="3"/>
  <c r="V609" i="3"/>
  <c r="V610" i="3"/>
  <c r="V611" i="3"/>
  <c r="V612" i="3"/>
  <c r="V613" i="3"/>
  <c r="V614" i="3"/>
  <c r="V615" i="3"/>
  <c r="V616" i="3"/>
  <c r="V617" i="3"/>
  <c r="V618" i="3"/>
  <c r="V619" i="3"/>
  <c r="V620" i="3"/>
  <c r="V621" i="3"/>
  <c r="V622" i="3"/>
  <c r="V623" i="3"/>
  <c r="V624" i="3"/>
  <c r="V625" i="3"/>
  <c r="V626" i="3"/>
  <c r="V627" i="3"/>
  <c r="V628" i="3"/>
  <c r="V629" i="3"/>
  <c r="V630" i="3"/>
  <c r="V631" i="3"/>
  <c r="V632" i="3"/>
  <c r="V633" i="3"/>
  <c r="V634" i="3"/>
  <c r="V635" i="3"/>
  <c r="V636" i="3"/>
  <c r="V637" i="3"/>
  <c r="V638" i="3"/>
  <c r="V639" i="3"/>
  <c r="V640" i="3"/>
  <c r="V641" i="3"/>
  <c r="V642" i="3"/>
  <c r="V643" i="3"/>
  <c r="V644" i="3"/>
  <c r="V645" i="3"/>
  <c r="V646" i="3"/>
  <c r="V647" i="3"/>
  <c r="V648" i="3"/>
  <c r="V649" i="3"/>
  <c r="V650" i="3"/>
  <c r="V651" i="3"/>
  <c r="V652" i="3"/>
  <c r="V653" i="3"/>
  <c r="V654" i="3"/>
  <c r="V655" i="3"/>
  <c r="V656" i="3"/>
  <c r="V657" i="3"/>
  <c r="V658" i="3"/>
  <c r="V659" i="3"/>
  <c r="V660" i="3"/>
  <c r="V661" i="3"/>
  <c r="V662" i="3"/>
  <c r="V663" i="3"/>
  <c r="V664" i="3"/>
  <c r="V665" i="3"/>
  <c r="V666" i="3"/>
  <c r="V667" i="3"/>
  <c r="V668" i="3"/>
  <c r="V669" i="3"/>
  <c r="V670" i="3"/>
  <c r="V671" i="3"/>
  <c r="V672" i="3"/>
  <c r="V673" i="3"/>
  <c r="V674" i="3"/>
  <c r="V675" i="3"/>
  <c r="V676" i="3"/>
  <c r="V677" i="3"/>
  <c r="V678" i="3"/>
  <c r="V679" i="3"/>
  <c r="V680" i="3"/>
  <c r="V681" i="3"/>
  <c r="V682" i="3"/>
  <c r="V683" i="3"/>
  <c r="V684" i="3"/>
  <c r="V685" i="3"/>
  <c r="V686" i="3"/>
  <c r="V687" i="3"/>
  <c r="V688" i="3"/>
  <c r="V689" i="3"/>
  <c r="V690" i="3"/>
  <c r="V691" i="3"/>
  <c r="V692" i="3"/>
  <c r="V693" i="3"/>
  <c r="V694" i="3"/>
  <c r="V695" i="3"/>
  <c r="V696" i="3"/>
  <c r="V697" i="3"/>
  <c r="V698" i="3"/>
  <c r="V699" i="3"/>
  <c r="V700" i="3"/>
  <c r="V701" i="3"/>
  <c r="V702" i="3"/>
  <c r="V703" i="3"/>
  <c r="V704" i="3"/>
  <c r="V705" i="3"/>
  <c r="V706" i="3"/>
  <c r="V707" i="3"/>
  <c r="V708" i="3"/>
  <c r="V709" i="3"/>
  <c r="V710" i="3"/>
  <c r="V711" i="3"/>
  <c r="V712" i="3"/>
  <c r="V713" i="3"/>
  <c r="V714" i="3"/>
  <c r="V715" i="3"/>
  <c r="V716" i="3"/>
  <c r="V717" i="3"/>
  <c r="V718" i="3"/>
  <c r="V719" i="3"/>
  <c r="V720" i="3"/>
  <c r="V721" i="3"/>
  <c r="V722" i="3"/>
  <c r="V723" i="3"/>
  <c r="V724" i="3"/>
  <c r="V725" i="3"/>
  <c r="V726" i="3"/>
  <c r="V727" i="3"/>
  <c r="V728" i="3"/>
  <c r="V729" i="3"/>
  <c r="V730" i="3"/>
  <c r="V731" i="3"/>
  <c r="V732" i="3"/>
  <c r="V733" i="3"/>
  <c r="V734" i="3"/>
  <c r="V735" i="3"/>
  <c r="V736" i="3"/>
  <c r="V737" i="3"/>
  <c r="V738" i="3"/>
  <c r="V739" i="3"/>
  <c r="V740" i="3"/>
  <c r="V741" i="3"/>
  <c r="V742" i="3"/>
  <c r="V743" i="3"/>
  <c r="V744" i="3"/>
  <c r="V745" i="3"/>
  <c r="V746" i="3"/>
  <c r="V747" i="3"/>
  <c r="V748" i="3"/>
  <c r="V749" i="3"/>
  <c r="V750" i="3"/>
  <c r="V751" i="3"/>
  <c r="V752" i="3"/>
  <c r="V753" i="3"/>
  <c r="V754" i="3"/>
  <c r="V755" i="3"/>
  <c r="V756" i="3"/>
  <c r="V757" i="3"/>
  <c r="V758" i="3"/>
  <c r="V759" i="3"/>
  <c r="V760" i="3"/>
  <c r="V761" i="3"/>
  <c r="V762" i="3"/>
  <c r="V763" i="3"/>
  <c r="V764" i="3"/>
  <c r="V765" i="3"/>
  <c r="V766" i="3"/>
  <c r="V767" i="3"/>
  <c r="V768" i="3"/>
  <c r="V769" i="3"/>
  <c r="V770" i="3"/>
  <c r="V771" i="3"/>
  <c r="V772" i="3"/>
  <c r="V773" i="3"/>
  <c r="V774" i="3"/>
  <c r="V775" i="3"/>
  <c r="V776" i="3"/>
  <c r="V777" i="3"/>
  <c r="V778" i="3"/>
  <c r="V779" i="3"/>
  <c r="V780" i="3"/>
  <c r="V781" i="3"/>
  <c r="V782" i="3"/>
  <c r="V783" i="3"/>
  <c r="V784" i="3"/>
  <c r="V785" i="3"/>
  <c r="V786" i="3"/>
  <c r="V787" i="3"/>
  <c r="V788" i="3"/>
  <c r="V789" i="3"/>
  <c r="V790" i="3"/>
  <c r="V791" i="3"/>
  <c r="V792" i="3"/>
  <c r="V793" i="3"/>
  <c r="V794" i="3"/>
  <c r="V795" i="3"/>
  <c r="V796" i="3"/>
  <c r="V797" i="3"/>
  <c r="V798" i="3"/>
  <c r="V799" i="3"/>
  <c r="V800" i="3"/>
  <c r="V801" i="3"/>
  <c r="V802" i="3"/>
  <c r="V803" i="3"/>
  <c r="V804" i="3"/>
  <c r="V805" i="3"/>
  <c r="V806" i="3"/>
  <c r="V807" i="3"/>
  <c r="V808" i="3"/>
  <c r="V809" i="3"/>
  <c r="V810" i="3"/>
  <c r="V811" i="3"/>
  <c r="V812" i="3"/>
  <c r="V813" i="3"/>
  <c r="V814" i="3"/>
  <c r="V815" i="3"/>
  <c r="V816" i="3"/>
  <c r="V817" i="3"/>
  <c r="V818" i="3"/>
  <c r="V819" i="3"/>
  <c r="V820" i="3"/>
  <c r="V821" i="3"/>
  <c r="V822" i="3"/>
  <c r="V823" i="3"/>
  <c r="V824" i="3"/>
  <c r="V825" i="3"/>
  <c r="V826" i="3"/>
  <c r="V827" i="3"/>
  <c r="V828" i="3"/>
  <c r="V829" i="3"/>
  <c r="V830" i="3"/>
  <c r="V831" i="3"/>
  <c r="V832" i="3"/>
  <c r="V833" i="3"/>
  <c r="V834" i="3"/>
  <c r="V835" i="3"/>
  <c r="V836" i="3"/>
  <c r="V837" i="3"/>
  <c r="V838" i="3"/>
  <c r="V839" i="3"/>
  <c r="V840" i="3"/>
  <c r="V841" i="3"/>
  <c r="V842" i="3"/>
  <c r="V843" i="3"/>
  <c r="V844" i="3"/>
  <c r="V845" i="3"/>
  <c r="V846" i="3"/>
  <c r="V847" i="3"/>
  <c r="V848" i="3"/>
  <c r="V849" i="3"/>
  <c r="V850" i="3"/>
  <c r="V851" i="3"/>
  <c r="V852" i="3"/>
  <c r="V853" i="3"/>
  <c r="V854" i="3"/>
  <c r="V855" i="3"/>
  <c r="V856" i="3"/>
  <c r="V857" i="3"/>
  <c r="V858" i="3"/>
  <c r="V859" i="3"/>
  <c r="V860" i="3"/>
  <c r="V861" i="3"/>
  <c r="V862" i="3"/>
  <c r="V863" i="3"/>
  <c r="V864" i="3"/>
  <c r="V865" i="3"/>
  <c r="V866" i="3"/>
  <c r="V867" i="3"/>
  <c r="V868" i="3"/>
  <c r="V869" i="3"/>
  <c r="V870" i="3"/>
  <c r="V871" i="3"/>
  <c r="V872" i="3"/>
  <c r="V873" i="3"/>
  <c r="V874" i="3"/>
  <c r="V875" i="3"/>
  <c r="V876" i="3"/>
  <c r="V877" i="3"/>
  <c r="V878" i="3"/>
  <c r="V879" i="3"/>
  <c r="V880" i="3"/>
  <c r="V881" i="3"/>
  <c r="V882" i="3"/>
  <c r="V883" i="3"/>
  <c r="V884" i="3"/>
  <c r="V885" i="3"/>
  <c r="V886" i="3"/>
  <c r="V887" i="3"/>
  <c r="V888" i="3"/>
  <c r="V889" i="3"/>
  <c r="V890" i="3"/>
  <c r="V891" i="3"/>
  <c r="V892" i="3"/>
  <c r="V893" i="3"/>
  <c r="V894" i="3"/>
  <c r="V895" i="3"/>
  <c r="V896" i="3"/>
  <c r="V897" i="3"/>
  <c r="V898" i="3"/>
  <c r="V899" i="3"/>
  <c r="V900" i="3"/>
  <c r="V901" i="3"/>
  <c r="V902" i="3"/>
  <c r="V903" i="3"/>
  <c r="V904" i="3"/>
  <c r="V905" i="3"/>
  <c r="V906" i="3"/>
  <c r="V907" i="3"/>
  <c r="V908" i="3"/>
  <c r="V909" i="3"/>
  <c r="V910" i="3"/>
  <c r="V911" i="3"/>
  <c r="V912" i="3"/>
  <c r="V913" i="3"/>
  <c r="V914" i="3"/>
  <c r="V915" i="3"/>
  <c r="V916" i="3"/>
  <c r="V917" i="3"/>
  <c r="V918" i="3"/>
  <c r="V919" i="3"/>
  <c r="V920" i="3"/>
  <c r="V921" i="3"/>
  <c r="V922" i="3"/>
  <c r="V923" i="3"/>
  <c r="V924" i="3"/>
  <c r="V925" i="3"/>
  <c r="V926" i="3"/>
  <c r="V927" i="3"/>
  <c r="V928" i="3"/>
  <c r="V929" i="3"/>
  <c r="V930" i="3"/>
  <c r="V931" i="3"/>
  <c r="V932" i="3"/>
  <c r="V933" i="3"/>
  <c r="V934" i="3"/>
  <c r="V935" i="3"/>
  <c r="V936" i="3"/>
  <c r="V937" i="3"/>
  <c r="V938" i="3"/>
  <c r="V939" i="3"/>
  <c r="V940" i="3"/>
  <c r="V941" i="3"/>
  <c r="V942" i="3"/>
  <c r="V943" i="3"/>
  <c r="V944" i="3"/>
  <c r="V945" i="3"/>
  <c r="V946" i="3"/>
  <c r="V947" i="3"/>
  <c r="V948" i="3"/>
  <c r="V949" i="3"/>
  <c r="V950" i="3"/>
  <c r="V951" i="3"/>
  <c r="V952" i="3"/>
  <c r="V953" i="3"/>
  <c r="V954" i="3"/>
  <c r="V955" i="3"/>
  <c r="V956" i="3"/>
  <c r="V957" i="3"/>
  <c r="V958" i="3"/>
  <c r="V959" i="3"/>
  <c r="V960" i="3"/>
  <c r="V961" i="3"/>
  <c r="V962" i="3"/>
  <c r="V963" i="3"/>
  <c r="V964" i="3"/>
  <c r="V965" i="3"/>
  <c r="V966" i="3"/>
  <c r="V967" i="3"/>
  <c r="V968" i="3"/>
  <c r="V969" i="3"/>
  <c r="V970" i="3"/>
  <c r="V971" i="3"/>
  <c r="V972" i="3"/>
  <c r="V973" i="3"/>
  <c r="V974" i="3"/>
  <c r="V975" i="3"/>
  <c r="V976" i="3"/>
  <c r="V977" i="3"/>
  <c r="V978" i="3"/>
  <c r="V979" i="3"/>
  <c r="V980" i="3"/>
  <c r="V981" i="3"/>
  <c r="V982" i="3"/>
  <c r="V983" i="3"/>
  <c r="V984" i="3"/>
  <c r="V985" i="3"/>
  <c r="V986" i="3"/>
  <c r="V987" i="3"/>
  <c r="V988" i="3"/>
  <c r="V989" i="3"/>
  <c r="V990" i="3"/>
  <c r="V991" i="3"/>
  <c r="V992" i="3"/>
  <c r="V993" i="3"/>
  <c r="V994" i="3"/>
  <c r="V995" i="3"/>
  <c r="V996" i="3"/>
  <c r="V997" i="3"/>
  <c r="V998" i="3"/>
  <c r="V999" i="3"/>
  <c r="V1000" i="3"/>
  <c r="V1001" i="3"/>
  <c r="V1002" i="3"/>
  <c r="V1003" i="3"/>
  <c r="V1004" i="3"/>
  <c r="V1005" i="3"/>
  <c r="V1006" i="3"/>
  <c r="V1007" i="3"/>
  <c r="V1008" i="3"/>
  <c r="V1009" i="3"/>
  <c r="V1010" i="3"/>
  <c r="V1011" i="3"/>
  <c r="V1012" i="3"/>
  <c r="V1013" i="3"/>
  <c r="V1014" i="3"/>
  <c r="V1015" i="3"/>
  <c r="V1016" i="3"/>
  <c r="V1017" i="3"/>
  <c r="V1018" i="3"/>
  <c r="V1019" i="3"/>
  <c r="V1020" i="3"/>
  <c r="V1021" i="3"/>
  <c r="V1022" i="3"/>
  <c r="V1023" i="3"/>
  <c r="V1024" i="3"/>
  <c r="V1025" i="3"/>
  <c r="V1026" i="3"/>
  <c r="V1027" i="3"/>
  <c r="V1028" i="3"/>
  <c r="V1029" i="3"/>
  <c r="V1030" i="3"/>
  <c r="V1031" i="3"/>
  <c r="V1032" i="3"/>
  <c r="V1033" i="3"/>
  <c r="V1034" i="3"/>
  <c r="V1035" i="3"/>
  <c r="V1036" i="3"/>
  <c r="V1037" i="3"/>
  <c r="V1038" i="3"/>
  <c r="V1039" i="3"/>
  <c r="V1040" i="3"/>
  <c r="V1041" i="3"/>
  <c r="V1042" i="3"/>
  <c r="V1043" i="3"/>
  <c r="V1044" i="3"/>
  <c r="V1045" i="3"/>
  <c r="V1046" i="3"/>
  <c r="V1047" i="3"/>
  <c r="V1048" i="3"/>
  <c r="V1049" i="3"/>
  <c r="V1050" i="3"/>
  <c r="V1051" i="3"/>
  <c r="V1052" i="3"/>
  <c r="V1053" i="3"/>
  <c r="V1054" i="3"/>
  <c r="V1055" i="3"/>
  <c r="V1056" i="3"/>
  <c r="V1057" i="3"/>
  <c r="V1058" i="3"/>
  <c r="V1059" i="3"/>
  <c r="V1060" i="3"/>
  <c r="V1061" i="3"/>
  <c r="V1062" i="3"/>
  <c r="V1063" i="3"/>
  <c r="V1064" i="3"/>
  <c r="V1065" i="3"/>
  <c r="V1066" i="3"/>
  <c r="V1067" i="3"/>
  <c r="V1068" i="3"/>
  <c r="V1069" i="3"/>
  <c r="V1070" i="3"/>
  <c r="V1071" i="3"/>
  <c r="V1072" i="3"/>
  <c r="V1073" i="3"/>
  <c r="V1074" i="3"/>
  <c r="V1075" i="3"/>
  <c r="V1076" i="3"/>
  <c r="V1077" i="3"/>
  <c r="V1078" i="3"/>
  <c r="V1079" i="3"/>
  <c r="V1080" i="3"/>
  <c r="V1081" i="3"/>
  <c r="V1082" i="3"/>
  <c r="V1083" i="3"/>
  <c r="V1084" i="3"/>
  <c r="V1085" i="3"/>
  <c r="V1086" i="3"/>
  <c r="V1087" i="3"/>
  <c r="V1088" i="3"/>
  <c r="V1089" i="3"/>
  <c r="V1090" i="3"/>
  <c r="V1091" i="3"/>
  <c r="V1092" i="3"/>
  <c r="V1093" i="3"/>
  <c r="V1094" i="3"/>
  <c r="V1095" i="3"/>
  <c r="V1096" i="3"/>
  <c r="V1097" i="3"/>
  <c r="V1098" i="3"/>
  <c r="V1099" i="3"/>
  <c r="V1100" i="3"/>
  <c r="V1101" i="3"/>
  <c r="V1102" i="3"/>
  <c r="V1103" i="3"/>
  <c r="V1104" i="3"/>
  <c r="V1105" i="3"/>
  <c r="V1106" i="3"/>
  <c r="V1107" i="3"/>
  <c r="V1108" i="3"/>
  <c r="V1109" i="3"/>
  <c r="V1110" i="3"/>
  <c r="V1111" i="3"/>
  <c r="V1112" i="3"/>
  <c r="V1113" i="3"/>
  <c r="V1114" i="3"/>
  <c r="V1115" i="3"/>
  <c r="V1116" i="3"/>
  <c r="V1117" i="3"/>
  <c r="V1118" i="3"/>
  <c r="V1119" i="3"/>
  <c r="V1120" i="3"/>
  <c r="V1121" i="3"/>
  <c r="V1122" i="3"/>
  <c r="V1123" i="3"/>
  <c r="V1124" i="3"/>
  <c r="V1125" i="3"/>
  <c r="V1126" i="3"/>
  <c r="V1127" i="3"/>
  <c r="V1128" i="3"/>
  <c r="V1129" i="3"/>
  <c r="V1130" i="3"/>
  <c r="V1131" i="3"/>
  <c r="V1132" i="3"/>
  <c r="V1133" i="3"/>
  <c r="V1134" i="3"/>
  <c r="V1135" i="3"/>
  <c r="V1136" i="3"/>
  <c r="V1137" i="3"/>
  <c r="V1138" i="3"/>
  <c r="V1139" i="3"/>
  <c r="V1140" i="3"/>
  <c r="V1141" i="3"/>
  <c r="V1142" i="3"/>
  <c r="V1143" i="3"/>
  <c r="V1144" i="3"/>
  <c r="V1145" i="3"/>
  <c r="V1146" i="3"/>
  <c r="V1147" i="3"/>
  <c r="V1148" i="3"/>
  <c r="V1149" i="3"/>
  <c r="V1150" i="3"/>
  <c r="V1151" i="3"/>
  <c r="V1152" i="3"/>
  <c r="V1153" i="3"/>
  <c r="V1154" i="3"/>
  <c r="V1155" i="3"/>
  <c r="V1156" i="3"/>
  <c r="V1157" i="3"/>
  <c r="V1158" i="3"/>
  <c r="V1159" i="3"/>
  <c r="V1160" i="3"/>
  <c r="V1161" i="3"/>
  <c r="V1162" i="3"/>
  <c r="V1163" i="3"/>
  <c r="V1164" i="3"/>
  <c r="V1165" i="3"/>
  <c r="V1166" i="3"/>
  <c r="V1167" i="3"/>
  <c r="V1168" i="3"/>
  <c r="V1169" i="3"/>
  <c r="V1170" i="3"/>
  <c r="V1171" i="3"/>
  <c r="V1172" i="3"/>
  <c r="V1173" i="3"/>
  <c r="V1174" i="3"/>
  <c r="V1175" i="3"/>
  <c r="V1176" i="3"/>
  <c r="V1177" i="3"/>
  <c r="V1178" i="3"/>
  <c r="V1179" i="3"/>
  <c r="V1180" i="3"/>
  <c r="V1181" i="3"/>
  <c r="V1182" i="3"/>
  <c r="V1183" i="3"/>
  <c r="V1184" i="3"/>
  <c r="V1185" i="3"/>
  <c r="V1186" i="3"/>
  <c r="V1187" i="3"/>
  <c r="V1188" i="3"/>
  <c r="V1189" i="3"/>
  <c r="V1190" i="3"/>
  <c r="V1191" i="3"/>
  <c r="V1192" i="3"/>
  <c r="V1193" i="3"/>
  <c r="V1194" i="3"/>
  <c r="V1195" i="3"/>
  <c r="V1196" i="3"/>
  <c r="V1197" i="3"/>
  <c r="V1198" i="3"/>
  <c r="V1199" i="3"/>
  <c r="V1200" i="3"/>
  <c r="V1201" i="3"/>
  <c r="V1202" i="3"/>
  <c r="V1203" i="3"/>
  <c r="V1204" i="3"/>
  <c r="V1205" i="3"/>
  <c r="V1206" i="3"/>
  <c r="V1207" i="3"/>
  <c r="V1208" i="3"/>
  <c r="V1209" i="3"/>
  <c r="V1210" i="3"/>
  <c r="V1211" i="3"/>
  <c r="V1212" i="3"/>
  <c r="V1213" i="3"/>
  <c r="V1214" i="3"/>
  <c r="V1215" i="3"/>
  <c r="V1216" i="3"/>
  <c r="V1217" i="3"/>
  <c r="V1218" i="3"/>
  <c r="V1219" i="3"/>
  <c r="V1220" i="3"/>
  <c r="V1221" i="3"/>
  <c r="V1222" i="3"/>
  <c r="V1223" i="3"/>
  <c r="V1224" i="3"/>
  <c r="V1225" i="3"/>
  <c r="V1226" i="3"/>
  <c r="V1227" i="3"/>
  <c r="V1228" i="3"/>
  <c r="V1229" i="3"/>
  <c r="V1230" i="3"/>
  <c r="V1231" i="3"/>
  <c r="V1232" i="3"/>
  <c r="V1233" i="3"/>
  <c r="V1234" i="3"/>
  <c r="V1235" i="3"/>
  <c r="V1236" i="3"/>
  <c r="V1237" i="3"/>
  <c r="V1238" i="3"/>
  <c r="V1239" i="3"/>
  <c r="V1240" i="3"/>
  <c r="V1241" i="3"/>
  <c r="V1242" i="3"/>
  <c r="V1243" i="3"/>
  <c r="V1244" i="3"/>
  <c r="V1245" i="3"/>
  <c r="V1246" i="3"/>
  <c r="V1247" i="3"/>
  <c r="V1248" i="3"/>
  <c r="V1249" i="3"/>
  <c r="V1250" i="3"/>
  <c r="V1251" i="3"/>
  <c r="V1252" i="3"/>
  <c r="V1253" i="3"/>
  <c r="V1254" i="3"/>
  <c r="V1255" i="3"/>
  <c r="V1256" i="3"/>
  <c r="V1257" i="3"/>
  <c r="V1258" i="3"/>
  <c r="V1259" i="3"/>
  <c r="V1260" i="3"/>
  <c r="V1261" i="3"/>
  <c r="V1262" i="3"/>
  <c r="V1263" i="3"/>
  <c r="V1264" i="3"/>
  <c r="V1265" i="3"/>
  <c r="V1266" i="3"/>
  <c r="V1267" i="3"/>
  <c r="V1268" i="3"/>
  <c r="V1269" i="3"/>
  <c r="V1270" i="3"/>
  <c r="V1271" i="3"/>
  <c r="V1272" i="3"/>
  <c r="V1273" i="3"/>
  <c r="V1274" i="3"/>
  <c r="V1275" i="3"/>
  <c r="V1276" i="3"/>
  <c r="V1277" i="3"/>
  <c r="V1278" i="3"/>
  <c r="V1279" i="3"/>
  <c r="V1280" i="3"/>
  <c r="V1281" i="3"/>
  <c r="V1282" i="3"/>
  <c r="V1283" i="3"/>
  <c r="V1284" i="3"/>
  <c r="V1285" i="3"/>
  <c r="V1286" i="3"/>
  <c r="V1287" i="3"/>
  <c r="V1288" i="3"/>
  <c r="V1289" i="3"/>
  <c r="V1290" i="3"/>
  <c r="V1291" i="3"/>
  <c r="V1292" i="3"/>
  <c r="V1293" i="3"/>
  <c r="V1294" i="3"/>
  <c r="V1295" i="3"/>
  <c r="V1296" i="3"/>
  <c r="V1297" i="3"/>
  <c r="V1298" i="3"/>
  <c r="V1299" i="3"/>
  <c r="V1300" i="3"/>
  <c r="V1301" i="3"/>
  <c r="V1302" i="3"/>
  <c r="V1303" i="3"/>
  <c r="V1304" i="3"/>
  <c r="V1305" i="3"/>
  <c r="V1306" i="3"/>
  <c r="V1307" i="3"/>
  <c r="V1308" i="3"/>
  <c r="V1309" i="3"/>
  <c r="V1310" i="3"/>
  <c r="V1311" i="3"/>
  <c r="V1312" i="3"/>
  <c r="V1313" i="3"/>
  <c r="V1314" i="3"/>
  <c r="V1315" i="3"/>
  <c r="V1316" i="3"/>
  <c r="V1317" i="3"/>
  <c r="V1318" i="3"/>
  <c r="V1319" i="3"/>
  <c r="V1320" i="3"/>
  <c r="V1321" i="3"/>
  <c r="V1322" i="3"/>
  <c r="V1323" i="3"/>
  <c r="V1324" i="3"/>
  <c r="V1325" i="3"/>
  <c r="V1326" i="3"/>
  <c r="V1327" i="3"/>
  <c r="V1328" i="3"/>
  <c r="V1329" i="3"/>
  <c r="V1330" i="3"/>
  <c r="V1331" i="3"/>
  <c r="V1332" i="3"/>
  <c r="V1333" i="3"/>
  <c r="V1334" i="3"/>
  <c r="V1335" i="3"/>
  <c r="V1336" i="3"/>
  <c r="V1337" i="3"/>
  <c r="V1338" i="3"/>
  <c r="V1339" i="3"/>
  <c r="V1340" i="3"/>
  <c r="V1341" i="3"/>
  <c r="V1342" i="3"/>
  <c r="V1343" i="3"/>
  <c r="V1344" i="3"/>
  <c r="V1345" i="3"/>
  <c r="V1346" i="3"/>
  <c r="V1347" i="3"/>
  <c r="V1348" i="3"/>
  <c r="V1349" i="3"/>
  <c r="V1350" i="3"/>
  <c r="V1351" i="3"/>
  <c r="V1352" i="3"/>
  <c r="V1353" i="3"/>
  <c r="V1354" i="3"/>
  <c r="V1355" i="3"/>
  <c r="V1356" i="3"/>
  <c r="V1357" i="3"/>
  <c r="V1358" i="3"/>
  <c r="V1359" i="3"/>
  <c r="V1360" i="3"/>
  <c r="V1361" i="3"/>
  <c r="V1362" i="3"/>
  <c r="V1363" i="3"/>
  <c r="V1364" i="3"/>
  <c r="V1365" i="3"/>
  <c r="V1366" i="3"/>
  <c r="V1367" i="3"/>
  <c r="V1368" i="3"/>
  <c r="V1369" i="3"/>
  <c r="V1370" i="3"/>
  <c r="V1371" i="3"/>
  <c r="V1372" i="3"/>
  <c r="V1373" i="3"/>
  <c r="V1374" i="3"/>
  <c r="V1375" i="3"/>
  <c r="V1376" i="3"/>
  <c r="V1377" i="3"/>
  <c r="V1378" i="3"/>
  <c r="V1379" i="3"/>
  <c r="V1380" i="3"/>
  <c r="V1381" i="3"/>
  <c r="V1382" i="3"/>
  <c r="V1383" i="3"/>
  <c r="V1384" i="3"/>
  <c r="V1385" i="3"/>
  <c r="V1386" i="3"/>
  <c r="V1387" i="3"/>
  <c r="V1388" i="3"/>
  <c r="V1389" i="3"/>
  <c r="V1390" i="3"/>
  <c r="V1391" i="3"/>
  <c r="V1392" i="3"/>
  <c r="V1393" i="3"/>
  <c r="V1394" i="3"/>
  <c r="V1395" i="3"/>
  <c r="V1396" i="3"/>
  <c r="V1397" i="3"/>
  <c r="V1398" i="3"/>
  <c r="V1399" i="3"/>
  <c r="V1400" i="3"/>
  <c r="V1401" i="3"/>
  <c r="V1402" i="3"/>
  <c r="V1403" i="3"/>
  <c r="V1404" i="3"/>
  <c r="V1405" i="3"/>
  <c r="V1406" i="3"/>
  <c r="V1407" i="3"/>
  <c r="V1408" i="3"/>
  <c r="V1409" i="3"/>
  <c r="V1410" i="3"/>
  <c r="V1411" i="3"/>
  <c r="V1412" i="3"/>
  <c r="V1413" i="3"/>
  <c r="V1414" i="3"/>
  <c r="V1415" i="3"/>
  <c r="V1416" i="3"/>
  <c r="V1417" i="3"/>
  <c r="V1418" i="3"/>
  <c r="V1419" i="3"/>
  <c r="V1420" i="3"/>
  <c r="V1421" i="3"/>
  <c r="V1422" i="3"/>
  <c r="V1423" i="3"/>
  <c r="V1424" i="3"/>
  <c r="V1425" i="3"/>
  <c r="V1426" i="3"/>
  <c r="V1427" i="3"/>
  <c r="V1428" i="3"/>
  <c r="V1429" i="3"/>
  <c r="V1430" i="3"/>
  <c r="V1431" i="3"/>
  <c r="V1432" i="3"/>
  <c r="V1433" i="3"/>
  <c r="V1434" i="3"/>
  <c r="V1435" i="3"/>
  <c r="V1436" i="3"/>
  <c r="V1437" i="3"/>
  <c r="V1438" i="3"/>
  <c r="V1439" i="3"/>
  <c r="V1440" i="3"/>
  <c r="V1441" i="3"/>
  <c r="V1442" i="3"/>
  <c r="V1443" i="3"/>
  <c r="V1444" i="3"/>
  <c r="V1445" i="3"/>
  <c r="V1446" i="3"/>
  <c r="V1447" i="3"/>
  <c r="V1448" i="3"/>
  <c r="V1449" i="3"/>
  <c r="V1450" i="3"/>
  <c r="V1451" i="3"/>
  <c r="V1452" i="3"/>
  <c r="V1453" i="3"/>
  <c r="V1454" i="3"/>
  <c r="V1455" i="3"/>
  <c r="V1456" i="3"/>
  <c r="V1457" i="3"/>
  <c r="V1458" i="3"/>
  <c r="V1459" i="3"/>
  <c r="V1460" i="3"/>
  <c r="V1461" i="3"/>
  <c r="V1462" i="3"/>
  <c r="V1463" i="3"/>
  <c r="V1464" i="3"/>
  <c r="V1465" i="3"/>
  <c r="V1466" i="3"/>
  <c r="V1467" i="3"/>
  <c r="V1468" i="3"/>
  <c r="V1469" i="3"/>
  <c r="V1470" i="3"/>
  <c r="V1471" i="3"/>
  <c r="V1472" i="3"/>
  <c r="V1473" i="3"/>
  <c r="V1474" i="3"/>
  <c r="V1475" i="3"/>
  <c r="V1476" i="3"/>
  <c r="V1477" i="3"/>
  <c r="V1478" i="3"/>
  <c r="V1479" i="3"/>
  <c r="V1480" i="3"/>
  <c r="V1481" i="3"/>
  <c r="V1482" i="3"/>
  <c r="V1483" i="3"/>
  <c r="V1484" i="3"/>
  <c r="V1485" i="3"/>
  <c r="V1486" i="3"/>
  <c r="V1487" i="3"/>
  <c r="V1488" i="3"/>
  <c r="V1489" i="3"/>
  <c r="V1490" i="3"/>
  <c r="V1491" i="3"/>
  <c r="V1492" i="3"/>
  <c r="V1493" i="3"/>
  <c r="V1494" i="3"/>
  <c r="V1495" i="3"/>
  <c r="V1496" i="3"/>
  <c r="V1497" i="3"/>
  <c r="V1498" i="3"/>
  <c r="V1499" i="3"/>
  <c r="V1500" i="3"/>
  <c r="V1501" i="3"/>
  <c r="V1502" i="3"/>
  <c r="V1503" i="3"/>
  <c r="V1504" i="3"/>
  <c r="V1505" i="3"/>
  <c r="V1506" i="3"/>
  <c r="V1507" i="3"/>
  <c r="V1508" i="3"/>
  <c r="V1509" i="3"/>
  <c r="V1510" i="3"/>
  <c r="V1511" i="3"/>
  <c r="V1512" i="3"/>
  <c r="V1513" i="3"/>
  <c r="V1514" i="3"/>
  <c r="V1515" i="3"/>
  <c r="V1516" i="3"/>
  <c r="V1517" i="3"/>
  <c r="V1518" i="3"/>
  <c r="V1519" i="3"/>
  <c r="V1520" i="3"/>
  <c r="V1521" i="3"/>
  <c r="V1522" i="3"/>
  <c r="V1523" i="3"/>
  <c r="V1524" i="3"/>
  <c r="V1525" i="3"/>
  <c r="V1526" i="3"/>
  <c r="V1527" i="3"/>
  <c r="V1528" i="3"/>
  <c r="V1529" i="3"/>
  <c r="V1530" i="3"/>
  <c r="V1531" i="3"/>
  <c r="V1532" i="3"/>
  <c r="V1533" i="3"/>
  <c r="V1534" i="3"/>
  <c r="V1535" i="3"/>
  <c r="V1536" i="3"/>
  <c r="V1537" i="3"/>
  <c r="V1538" i="3"/>
  <c r="V1539" i="3"/>
  <c r="V1540" i="3"/>
  <c r="V1541" i="3"/>
  <c r="V1542" i="3"/>
  <c r="V1543" i="3"/>
  <c r="V1544" i="3"/>
  <c r="V1545" i="3"/>
  <c r="V1546" i="3"/>
  <c r="V1547" i="3"/>
  <c r="V1548" i="3"/>
  <c r="V1549" i="3"/>
  <c r="V1550" i="3"/>
  <c r="V1551" i="3"/>
  <c r="V1552" i="3"/>
  <c r="V1553" i="3"/>
  <c r="V1554" i="3"/>
  <c r="V1555" i="3"/>
  <c r="V1556" i="3"/>
  <c r="V1557" i="3"/>
  <c r="V1558" i="3"/>
  <c r="V1559" i="3"/>
  <c r="V1560" i="3"/>
  <c r="V1561" i="3"/>
  <c r="V1562" i="3"/>
  <c r="V1563" i="3"/>
  <c r="V1564" i="3"/>
  <c r="V1565" i="3"/>
  <c r="V1566" i="3"/>
  <c r="V1567" i="3"/>
  <c r="V1568" i="3"/>
  <c r="V1569" i="3"/>
  <c r="V1570" i="3"/>
  <c r="V1571" i="3"/>
  <c r="V1572" i="3"/>
  <c r="V1573" i="3"/>
  <c r="V1574" i="3"/>
  <c r="V1575" i="3"/>
  <c r="V1576" i="3"/>
  <c r="V1577" i="3"/>
  <c r="V1578" i="3"/>
  <c r="V1579" i="3"/>
  <c r="V1580" i="3"/>
  <c r="V1581" i="3"/>
  <c r="V1582" i="3"/>
  <c r="V1583" i="3"/>
  <c r="V1584" i="3"/>
  <c r="V1585" i="3"/>
  <c r="V1586" i="3"/>
  <c r="V1587" i="3"/>
  <c r="V1588" i="3"/>
  <c r="V1589" i="3"/>
  <c r="V1590" i="3"/>
  <c r="V1591" i="3"/>
  <c r="V1592" i="3"/>
  <c r="V1593" i="3"/>
  <c r="V1594" i="3"/>
  <c r="V1595" i="3"/>
  <c r="V1596" i="3"/>
  <c r="V1597" i="3"/>
  <c r="V1598" i="3"/>
  <c r="V1599" i="3"/>
  <c r="V1600" i="3"/>
  <c r="V1601" i="3"/>
  <c r="V1602" i="3"/>
  <c r="V1603" i="3"/>
  <c r="V1604" i="3"/>
  <c r="V1605" i="3"/>
  <c r="V1606" i="3"/>
  <c r="V1607" i="3"/>
  <c r="V1608" i="3"/>
  <c r="V1609" i="3"/>
  <c r="V1610" i="3"/>
  <c r="V1611" i="3"/>
  <c r="V1612" i="3"/>
  <c r="V1613" i="3"/>
  <c r="V1614" i="3"/>
  <c r="V1615" i="3"/>
  <c r="V1616" i="3"/>
  <c r="V1617" i="3"/>
  <c r="V1618" i="3"/>
  <c r="V1619" i="3"/>
  <c r="V1620" i="3"/>
  <c r="V1621" i="3"/>
  <c r="V1622" i="3"/>
  <c r="V1623" i="3"/>
  <c r="V1624" i="3"/>
  <c r="V1625" i="3"/>
  <c r="V1626" i="3"/>
  <c r="V1627" i="3"/>
  <c r="V1628" i="3"/>
  <c r="V1629" i="3"/>
  <c r="V1630" i="3"/>
  <c r="V1631" i="3"/>
  <c r="V1632" i="3"/>
  <c r="V1633" i="3"/>
  <c r="V1634" i="3"/>
  <c r="V1635" i="3"/>
  <c r="V1636" i="3"/>
  <c r="V1637" i="3"/>
  <c r="V1638" i="3"/>
  <c r="V1639" i="3"/>
  <c r="V1640" i="3"/>
  <c r="V1641" i="3"/>
  <c r="V1642" i="3"/>
  <c r="V1643" i="3"/>
  <c r="V1644" i="3"/>
  <c r="V1645" i="3"/>
  <c r="V1646" i="3"/>
  <c r="V1647" i="3"/>
  <c r="V1648" i="3"/>
  <c r="V1649" i="3"/>
  <c r="V1650" i="3"/>
  <c r="V1651" i="3"/>
  <c r="V1652" i="3"/>
  <c r="V1653" i="3"/>
  <c r="V1654" i="3"/>
  <c r="V1655" i="3"/>
  <c r="V1656" i="3"/>
  <c r="V1657" i="3"/>
  <c r="V1658" i="3"/>
  <c r="V1659" i="3"/>
  <c r="V1660" i="3"/>
  <c r="V1661" i="3"/>
  <c r="V1662" i="3"/>
  <c r="V1663" i="3"/>
  <c r="V1664" i="3"/>
  <c r="V1665" i="3"/>
  <c r="V1666" i="3"/>
  <c r="V1667" i="3"/>
  <c r="V1668" i="3"/>
  <c r="V1669" i="3"/>
  <c r="V1670" i="3"/>
  <c r="V1671" i="3"/>
  <c r="V1672" i="3"/>
  <c r="V1673" i="3"/>
  <c r="V1674" i="3"/>
  <c r="V1675" i="3"/>
  <c r="V1676" i="3"/>
  <c r="V1677" i="3"/>
  <c r="V1678" i="3"/>
  <c r="V1679" i="3"/>
  <c r="V1680" i="3"/>
  <c r="V1681" i="3"/>
  <c r="V1682" i="3"/>
  <c r="V1683" i="3"/>
  <c r="V1684" i="3"/>
  <c r="V1685" i="3"/>
  <c r="V1686" i="3"/>
  <c r="V1687" i="3"/>
  <c r="V1688" i="3"/>
  <c r="V1689" i="3"/>
  <c r="V1690" i="3"/>
  <c r="V1691" i="3"/>
  <c r="V1692" i="3"/>
  <c r="V1693" i="3"/>
  <c r="V1694" i="3"/>
  <c r="V1695" i="3"/>
  <c r="V1696" i="3"/>
  <c r="V1697" i="3"/>
  <c r="V1698" i="3"/>
  <c r="V1699" i="3"/>
  <c r="V1700" i="3"/>
  <c r="V1701" i="3"/>
  <c r="V1702" i="3"/>
  <c r="V1703" i="3"/>
  <c r="V1704" i="3"/>
  <c r="V1705" i="3"/>
  <c r="V1706" i="3"/>
  <c r="V1707" i="3"/>
  <c r="V1708" i="3"/>
  <c r="V1709" i="3"/>
  <c r="V1710" i="3"/>
  <c r="V1711" i="3"/>
  <c r="V1712" i="3"/>
  <c r="V1713" i="3"/>
  <c r="V1714" i="3"/>
  <c r="V1715" i="3"/>
  <c r="V1716" i="3"/>
  <c r="V1717" i="3"/>
  <c r="V1718" i="3"/>
  <c r="V1719" i="3"/>
  <c r="V1720" i="3"/>
  <c r="V1721" i="3"/>
  <c r="V1722" i="3"/>
  <c r="V1723" i="3"/>
  <c r="V1724" i="3"/>
  <c r="V1725" i="3"/>
  <c r="V1726" i="3"/>
  <c r="V1727" i="3"/>
  <c r="V1728" i="3"/>
  <c r="V1729" i="3"/>
  <c r="V1730" i="3"/>
  <c r="V1731" i="3"/>
  <c r="V1732" i="3"/>
  <c r="V1733" i="3"/>
  <c r="V1734" i="3"/>
  <c r="V1735" i="3"/>
  <c r="V1736" i="3"/>
  <c r="V1737" i="3"/>
  <c r="V1738" i="3"/>
  <c r="V1739" i="3"/>
  <c r="V1740" i="3"/>
  <c r="V1741" i="3"/>
  <c r="V1742" i="3"/>
  <c r="V1743" i="3"/>
  <c r="V1744" i="3"/>
  <c r="V1745" i="3"/>
  <c r="V1746" i="3"/>
  <c r="V1747" i="3"/>
  <c r="V1748" i="3"/>
  <c r="V1749" i="3"/>
  <c r="V1750" i="3"/>
  <c r="V1751" i="3"/>
  <c r="V1752" i="3"/>
  <c r="V1753" i="3"/>
  <c r="V1754" i="3"/>
  <c r="V1755" i="3"/>
  <c r="V1756" i="3"/>
  <c r="V1757" i="3"/>
  <c r="V1758" i="3"/>
  <c r="V1759" i="3"/>
  <c r="V1760" i="3"/>
  <c r="V1761" i="3"/>
  <c r="V1762" i="3"/>
  <c r="V1763" i="3"/>
  <c r="V1764" i="3"/>
  <c r="V1765" i="3"/>
  <c r="V1766" i="3"/>
  <c r="V1767" i="3"/>
  <c r="V1768" i="3"/>
  <c r="V1769" i="3"/>
  <c r="V1770" i="3"/>
  <c r="V1771" i="3"/>
  <c r="V1772" i="3"/>
  <c r="V1773" i="3"/>
  <c r="V1774" i="3"/>
  <c r="V1775" i="3"/>
  <c r="V1776" i="3"/>
  <c r="V1777" i="3"/>
  <c r="V1778" i="3"/>
  <c r="V1779" i="3"/>
  <c r="V1780" i="3"/>
  <c r="V1781" i="3"/>
  <c r="V1782" i="3"/>
  <c r="V1783" i="3"/>
  <c r="V1784" i="3"/>
  <c r="V1785" i="3"/>
  <c r="V1786" i="3"/>
  <c r="V1787" i="3"/>
  <c r="V1788" i="3"/>
  <c r="V1789" i="3"/>
  <c r="V1790" i="3"/>
  <c r="V1791" i="3"/>
  <c r="V1792" i="3"/>
  <c r="V1793" i="3"/>
  <c r="V1794" i="3"/>
  <c r="V1795" i="3"/>
  <c r="V1796" i="3"/>
  <c r="V1797" i="3"/>
  <c r="V1798" i="3"/>
  <c r="V1799" i="3"/>
  <c r="V1800" i="3"/>
  <c r="V5" i="3"/>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296" i="1"/>
  <c r="O297" i="1"/>
  <c r="O298" i="1"/>
  <c r="O299" i="1"/>
  <c r="O300" i="1"/>
  <c r="O301" i="1"/>
  <c r="O302" i="1"/>
  <c r="O303" i="1"/>
  <c r="O304" i="1"/>
  <c r="O305" i="1"/>
  <c r="O306" i="1"/>
  <c r="O307" i="1"/>
  <c r="O308" i="1"/>
  <c r="O309" i="1"/>
  <c r="O310" i="1"/>
  <c r="O311" i="1"/>
  <c r="O312" i="1"/>
  <c r="O313" i="1"/>
  <c r="O314" i="1"/>
  <c r="O315" i="1"/>
  <c r="O316" i="1"/>
  <c r="O317" i="1"/>
  <c r="O318" i="1"/>
  <c r="O319" i="1"/>
  <c r="O320" i="1"/>
  <c r="O321" i="1"/>
  <c r="O322" i="1"/>
  <c r="O323" i="1"/>
  <c r="O324" i="1"/>
  <c r="O325" i="1"/>
  <c r="O326" i="1"/>
  <c r="O327" i="1"/>
  <c r="O328" i="1"/>
  <c r="O329" i="1"/>
  <c r="O330" i="1"/>
  <c r="O331" i="1"/>
  <c r="O332" i="1"/>
  <c r="O333" i="1"/>
  <c r="O334" i="1"/>
  <c r="O335" i="1"/>
  <c r="O336" i="1"/>
  <c r="O337" i="1"/>
  <c r="O338" i="1"/>
  <c r="O339" i="1"/>
  <c r="O340" i="1"/>
  <c r="O341" i="1"/>
  <c r="O342" i="1"/>
  <c r="O343" i="1"/>
  <c r="O344" i="1"/>
  <c r="O345" i="1"/>
  <c r="O346" i="1"/>
  <c r="O347" i="1"/>
  <c r="O348" i="1"/>
  <c r="O349" i="1"/>
  <c r="O350" i="1"/>
  <c r="O351" i="1"/>
  <c r="O352" i="1"/>
  <c r="O353" i="1"/>
  <c r="O354" i="1"/>
  <c r="O355" i="1"/>
  <c r="O356" i="1"/>
  <c r="O357" i="1"/>
  <c r="O358" i="1"/>
  <c r="O359" i="1"/>
  <c r="O360" i="1"/>
  <c r="O361" i="1"/>
  <c r="O362" i="1"/>
  <c r="O363" i="1"/>
  <c r="O364" i="1"/>
  <c r="O365" i="1"/>
  <c r="O366" i="1"/>
  <c r="O367" i="1"/>
  <c r="O368" i="1"/>
  <c r="O369" i="1"/>
  <c r="O370" i="1"/>
  <c r="O371" i="1"/>
  <c r="O372" i="1"/>
  <c r="O373" i="1"/>
  <c r="O374" i="1"/>
  <c r="O375" i="1"/>
  <c r="O376" i="1"/>
  <c r="O377" i="1"/>
  <c r="O378" i="1"/>
  <c r="O379" i="1"/>
  <c r="O380" i="1"/>
  <c r="O381" i="1"/>
  <c r="O382" i="1"/>
  <c r="O383" i="1"/>
  <c r="O384" i="1"/>
  <c r="O385" i="1"/>
  <c r="O386" i="1"/>
  <c r="O387" i="1"/>
  <c r="O388" i="1"/>
  <c r="O389" i="1"/>
  <c r="O390" i="1"/>
  <c r="O391" i="1"/>
  <c r="O392" i="1"/>
  <c r="O393" i="1"/>
  <c r="O394" i="1"/>
  <c r="O395" i="1"/>
  <c r="O396" i="1"/>
  <c r="O397" i="1"/>
  <c r="O398" i="1"/>
  <c r="O399" i="1"/>
  <c r="O400" i="1"/>
  <c r="O401" i="1"/>
  <c r="O402" i="1"/>
  <c r="O403" i="1"/>
  <c r="O404" i="1"/>
  <c r="O405" i="1"/>
  <c r="O406" i="1"/>
  <c r="O407" i="1"/>
  <c r="O408" i="1"/>
  <c r="O409" i="1"/>
  <c r="O410" i="1"/>
  <c r="O411" i="1"/>
  <c r="O412" i="1"/>
  <c r="O413" i="1"/>
  <c r="O414" i="1"/>
  <c r="O415" i="1"/>
  <c r="O416" i="1"/>
  <c r="O417" i="1"/>
  <c r="O418" i="1"/>
  <c r="O419" i="1"/>
  <c r="O420" i="1"/>
  <c r="O421" i="1"/>
  <c r="O422" i="1"/>
  <c r="O423" i="1"/>
  <c r="O424" i="1"/>
  <c r="O425" i="1"/>
  <c r="O426" i="1"/>
  <c r="O427" i="1"/>
  <c r="O428" i="1"/>
  <c r="O429" i="1"/>
  <c r="O430" i="1"/>
  <c r="O431" i="1"/>
  <c r="O432" i="1"/>
  <c r="O433" i="1"/>
  <c r="O434" i="1"/>
  <c r="O435" i="1"/>
  <c r="O436" i="1"/>
  <c r="O437" i="1"/>
  <c r="O438" i="1"/>
  <c r="O439" i="1"/>
  <c r="O440" i="1"/>
  <c r="O441" i="1"/>
  <c r="O442" i="1"/>
  <c r="O443" i="1"/>
  <c r="O444" i="1"/>
  <c r="O445" i="1"/>
  <c r="O446" i="1"/>
  <c r="O447" i="1"/>
  <c r="O448" i="1"/>
  <c r="O449" i="1"/>
  <c r="O450" i="1"/>
  <c r="O451" i="1"/>
  <c r="O452" i="1"/>
  <c r="O453" i="1"/>
  <c r="O454" i="1"/>
  <c r="O455" i="1"/>
  <c r="O456" i="1"/>
  <c r="O457" i="1"/>
  <c r="O458" i="1"/>
  <c r="O459" i="1"/>
  <c r="O460" i="1"/>
  <c r="O461" i="1"/>
  <c r="O462" i="1"/>
  <c r="O463" i="1"/>
  <c r="O464" i="1"/>
  <c r="O465" i="1"/>
  <c r="O466" i="1"/>
  <c r="O467" i="1"/>
  <c r="O468" i="1"/>
  <c r="O469" i="1"/>
  <c r="O470" i="1"/>
  <c r="O471" i="1"/>
  <c r="O472" i="1"/>
  <c r="O473" i="1"/>
  <c r="O474" i="1"/>
  <c r="O475" i="1"/>
  <c r="O476" i="1"/>
  <c r="O477" i="1"/>
  <c r="O478" i="1"/>
  <c r="O479" i="1"/>
  <c r="O480" i="1"/>
  <c r="O481" i="1"/>
  <c r="O482" i="1"/>
  <c r="O483" i="1"/>
  <c r="O484" i="1"/>
  <c r="O485" i="1"/>
  <c r="O486" i="1"/>
  <c r="O487" i="1"/>
  <c r="O488" i="1"/>
  <c r="O489" i="1"/>
  <c r="O490" i="1"/>
  <c r="O491" i="1"/>
  <c r="O492" i="1"/>
  <c r="O493" i="1"/>
  <c r="O494" i="1"/>
  <c r="O495" i="1"/>
  <c r="O496" i="1"/>
  <c r="O497" i="1"/>
  <c r="O498" i="1"/>
  <c r="O499" i="1"/>
  <c r="O500" i="1"/>
  <c r="O501" i="1"/>
  <c r="X13" i="1" l="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X288" i="1"/>
  <c r="X289" i="1"/>
  <c r="X290" i="1"/>
  <c r="X291" i="1"/>
  <c r="X292" i="1"/>
  <c r="X293" i="1"/>
  <c r="X294" i="1"/>
  <c r="X295" i="1"/>
  <c r="X296" i="1"/>
  <c r="X297" i="1"/>
  <c r="X298" i="1"/>
  <c r="X299" i="1"/>
  <c r="X300" i="1"/>
  <c r="X301" i="1"/>
  <c r="X302" i="1"/>
  <c r="X303" i="1"/>
  <c r="X304" i="1"/>
  <c r="X305" i="1"/>
  <c r="X306" i="1"/>
  <c r="X307" i="1"/>
  <c r="X308" i="1"/>
  <c r="X309" i="1"/>
  <c r="X310" i="1"/>
  <c r="X311" i="1"/>
  <c r="X312" i="1"/>
  <c r="X313" i="1"/>
  <c r="X314" i="1"/>
  <c r="X315" i="1"/>
  <c r="X316" i="1"/>
  <c r="X317" i="1"/>
  <c r="X318" i="1"/>
  <c r="X319" i="1"/>
  <c r="X320" i="1"/>
  <c r="X321" i="1"/>
  <c r="X322" i="1"/>
  <c r="X323" i="1"/>
  <c r="X324" i="1"/>
  <c r="X325" i="1"/>
  <c r="X326" i="1"/>
  <c r="X327" i="1"/>
  <c r="X328" i="1"/>
  <c r="X329" i="1"/>
  <c r="X330" i="1"/>
  <c r="X331" i="1"/>
  <c r="X332" i="1"/>
  <c r="X333" i="1"/>
  <c r="X334" i="1"/>
  <c r="X335" i="1"/>
  <c r="X336" i="1"/>
  <c r="X337" i="1"/>
  <c r="X338" i="1"/>
  <c r="X339" i="1"/>
  <c r="X340" i="1"/>
  <c r="X341" i="1"/>
  <c r="X342" i="1"/>
  <c r="X343" i="1"/>
  <c r="X344" i="1"/>
  <c r="X345" i="1"/>
  <c r="X346" i="1"/>
  <c r="X347" i="1"/>
  <c r="X348" i="1"/>
  <c r="X349" i="1"/>
  <c r="X350" i="1"/>
  <c r="X351" i="1"/>
  <c r="X352" i="1"/>
  <c r="X353" i="1"/>
  <c r="X354" i="1"/>
  <c r="X355" i="1"/>
  <c r="X356" i="1"/>
  <c r="X357" i="1"/>
  <c r="X358" i="1"/>
  <c r="X359" i="1"/>
  <c r="X360" i="1"/>
  <c r="X361" i="1"/>
  <c r="X362" i="1"/>
  <c r="X363" i="1"/>
  <c r="X364" i="1"/>
  <c r="X365" i="1"/>
  <c r="X366" i="1"/>
  <c r="X367" i="1"/>
  <c r="X368" i="1"/>
  <c r="X369" i="1"/>
  <c r="X370" i="1"/>
  <c r="X371" i="1"/>
  <c r="X372" i="1"/>
  <c r="X373" i="1"/>
  <c r="X374" i="1"/>
  <c r="X375" i="1"/>
  <c r="X376" i="1"/>
  <c r="X377" i="1"/>
  <c r="X378" i="1"/>
  <c r="X379" i="1"/>
  <c r="X380" i="1"/>
  <c r="X381" i="1"/>
  <c r="X382" i="1"/>
  <c r="X383" i="1"/>
  <c r="X384" i="1"/>
  <c r="X385" i="1"/>
  <c r="X386" i="1"/>
  <c r="X387" i="1"/>
  <c r="X388" i="1"/>
  <c r="X389" i="1"/>
  <c r="X390" i="1"/>
  <c r="X391" i="1"/>
  <c r="X392" i="1"/>
  <c r="X393" i="1"/>
  <c r="X394" i="1"/>
  <c r="X395" i="1"/>
  <c r="X396" i="1"/>
  <c r="X397" i="1"/>
  <c r="X398" i="1"/>
  <c r="X399" i="1"/>
  <c r="X400" i="1"/>
  <c r="X401" i="1"/>
  <c r="X402" i="1"/>
  <c r="X403" i="1"/>
  <c r="X404" i="1"/>
  <c r="X405" i="1"/>
  <c r="X406" i="1"/>
  <c r="X407" i="1"/>
  <c r="X408" i="1"/>
  <c r="X409" i="1"/>
  <c r="X410" i="1"/>
  <c r="X411" i="1"/>
  <c r="X412" i="1"/>
  <c r="X413" i="1"/>
  <c r="X414" i="1"/>
  <c r="X415" i="1"/>
  <c r="X416" i="1"/>
  <c r="X417" i="1"/>
  <c r="X418" i="1"/>
  <c r="X419" i="1"/>
  <c r="X420" i="1"/>
  <c r="X421" i="1"/>
  <c r="X422" i="1"/>
  <c r="X423" i="1"/>
  <c r="X424" i="1"/>
  <c r="X425" i="1"/>
  <c r="X426" i="1"/>
  <c r="X427" i="1"/>
  <c r="X428" i="1"/>
  <c r="X429" i="1"/>
  <c r="X430" i="1"/>
  <c r="X431" i="1"/>
  <c r="X432" i="1"/>
  <c r="X433" i="1"/>
  <c r="X434" i="1"/>
  <c r="X435" i="1"/>
  <c r="X436" i="1"/>
  <c r="X437" i="1"/>
  <c r="X438" i="1"/>
  <c r="X439" i="1"/>
  <c r="X440" i="1"/>
  <c r="X441" i="1"/>
  <c r="X442" i="1"/>
  <c r="X443" i="1"/>
  <c r="X444" i="1"/>
  <c r="X445" i="1"/>
  <c r="X446" i="1"/>
  <c r="X447" i="1"/>
  <c r="X448" i="1"/>
  <c r="X449" i="1"/>
  <c r="X450" i="1"/>
  <c r="X451" i="1"/>
  <c r="X452" i="1"/>
  <c r="X453" i="1"/>
  <c r="X454" i="1"/>
  <c r="X455" i="1"/>
  <c r="X456" i="1"/>
  <c r="X457" i="1"/>
  <c r="X458" i="1"/>
  <c r="X459" i="1"/>
  <c r="X460" i="1"/>
  <c r="X461" i="1"/>
  <c r="X462" i="1"/>
  <c r="X463" i="1"/>
  <c r="X464" i="1"/>
  <c r="X465" i="1"/>
  <c r="X466" i="1"/>
  <c r="X467" i="1"/>
  <c r="X468" i="1"/>
  <c r="X469" i="1"/>
  <c r="X470" i="1"/>
  <c r="X471" i="1"/>
  <c r="X472" i="1"/>
  <c r="X473" i="1"/>
  <c r="X474" i="1"/>
  <c r="X475" i="1"/>
  <c r="X476" i="1"/>
  <c r="X477" i="1"/>
  <c r="X478" i="1"/>
  <c r="X479" i="1"/>
  <c r="X480" i="1"/>
  <c r="X481" i="1"/>
  <c r="X482" i="1"/>
  <c r="X483" i="1"/>
  <c r="X484" i="1"/>
  <c r="X485" i="1"/>
  <c r="X486" i="1"/>
  <c r="X487" i="1"/>
  <c r="X488" i="1"/>
  <c r="X489" i="1"/>
  <c r="X490" i="1"/>
  <c r="X491" i="1"/>
  <c r="X492" i="1"/>
  <c r="X493" i="1"/>
  <c r="X494" i="1"/>
  <c r="X495" i="1"/>
  <c r="X496" i="1"/>
  <c r="X497" i="1"/>
  <c r="X498" i="1"/>
  <c r="X499" i="1"/>
  <c r="X500" i="1"/>
  <c r="X501" i="1"/>
  <c r="X8" i="1"/>
  <c r="X9" i="1"/>
  <c r="X10" i="1"/>
  <c r="X11" i="1"/>
  <c r="X12" i="1"/>
  <c r="W6" i="3"/>
  <c r="W7" i="3"/>
  <c r="W8" i="3"/>
  <c r="W9" i="3"/>
  <c r="W10" i="3"/>
  <c r="W11" i="3"/>
  <c r="W12" i="3"/>
  <c r="W13" i="3"/>
  <c r="W14" i="3"/>
  <c r="W15" i="3"/>
  <c r="W16" i="3"/>
  <c r="W17" i="3"/>
  <c r="W18" i="3"/>
  <c r="W19" i="3"/>
  <c r="W20" i="3"/>
  <c r="W21" i="3"/>
  <c r="W22" i="3"/>
  <c r="W23" i="3"/>
  <c r="W24" i="3"/>
  <c r="W25" i="3"/>
  <c r="W26" i="3"/>
  <c r="W27" i="3"/>
  <c r="W28" i="3"/>
  <c r="W29" i="3"/>
  <c r="W30" i="3"/>
  <c r="W31" i="3"/>
  <c r="W32" i="3"/>
  <c r="W33" i="3"/>
  <c r="W34" i="3"/>
  <c r="W35" i="3"/>
  <c r="W36" i="3"/>
  <c r="W37" i="3"/>
  <c r="W38" i="3"/>
  <c r="W39" i="3"/>
  <c r="W40" i="3"/>
  <c r="W41" i="3"/>
  <c r="W42" i="3"/>
  <c r="W43" i="3"/>
  <c r="W44" i="3"/>
  <c r="W45" i="3"/>
  <c r="W46" i="3"/>
  <c r="W47" i="3"/>
  <c r="W48" i="3"/>
  <c r="W49" i="3"/>
  <c r="W50" i="3"/>
  <c r="W51" i="3"/>
  <c r="W52" i="3"/>
  <c r="W53" i="3"/>
  <c r="W54" i="3"/>
  <c r="W55" i="3"/>
  <c r="W56" i="3"/>
  <c r="W57" i="3"/>
  <c r="W58" i="3"/>
  <c r="W59" i="3"/>
  <c r="W60" i="3"/>
  <c r="W61" i="3"/>
  <c r="W62" i="3"/>
  <c r="W63" i="3"/>
  <c r="W64" i="3"/>
  <c r="W65" i="3"/>
  <c r="W66" i="3"/>
  <c r="W67" i="3"/>
  <c r="W68" i="3"/>
  <c r="W69" i="3"/>
  <c r="W70" i="3"/>
  <c r="W71" i="3"/>
  <c r="W72" i="3"/>
  <c r="W73" i="3"/>
  <c r="W74" i="3"/>
  <c r="W75" i="3"/>
  <c r="W76" i="3"/>
  <c r="W77" i="3"/>
  <c r="W78" i="3"/>
  <c r="W79" i="3"/>
  <c r="W80" i="3"/>
  <c r="W81" i="3"/>
  <c r="W82" i="3"/>
  <c r="W83" i="3"/>
  <c r="W84" i="3"/>
  <c r="W85" i="3"/>
  <c r="W86" i="3"/>
  <c r="W87" i="3"/>
  <c r="W88" i="3"/>
  <c r="W89" i="3"/>
  <c r="W90" i="3"/>
  <c r="W91" i="3"/>
  <c r="W92" i="3"/>
  <c r="W93" i="3"/>
  <c r="W94" i="3"/>
  <c r="W95" i="3"/>
  <c r="W96" i="3"/>
  <c r="W97" i="3"/>
  <c r="W98" i="3"/>
  <c r="W99" i="3"/>
  <c r="W100" i="3"/>
  <c r="W101" i="3"/>
  <c r="W103" i="3"/>
  <c r="W104" i="3"/>
  <c r="W105" i="3"/>
  <c r="W106" i="3"/>
  <c r="W107" i="3"/>
  <c r="W108" i="3"/>
  <c r="W109" i="3"/>
  <c r="W110" i="3"/>
  <c r="W111" i="3"/>
  <c r="W112" i="3"/>
  <c r="W113" i="3"/>
  <c r="W114" i="3"/>
  <c r="W115" i="3"/>
  <c r="W116" i="3"/>
  <c r="W117" i="3"/>
  <c r="W118" i="3"/>
  <c r="W119" i="3"/>
  <c r="W120" i="3"/>
  <c r="W121" i="3"/>
  <c r="W122" i="3"/>
  <c r="W123" i="3"/>
  <c r="W124" i="3"/>
  <c r="W125" i="3"/>
  <c r="W126" i="3"/>
  <c r="W127" i="3"/>
  <c r="W128" i="3"/>
  <c r="W129" i="3"/>
  <c r="W130" i="3"/>
  <c r="W131" i="3"/>
  <c r="W132" i="3"/>
  <c r="W133" i="3"/>
  <c r="W134" i="3"/>
  <c r="W135" i="3"/>
  <c r="W136" i="3"/>
  <c r="W137" i="3"/>
  <c r="W138" i="3"/>
  <c r="W139" i="3"/>
  <c r="W140" i="3"/>
  <c r="W141" i="3"/>
  <c r="W142" i="3"/>
  <c r="W143" i="3"/>
  <c r="W144" i="3"/>
  <c r="W145" i="3"/>
  <c r="W146" i="3"/>
  <c r="W147" i="3"/>
  <c r="W148" i="3"/>
  <c r="W149" i="3"/>
  <c r="W150" i="3"/>
  <c r="W151" i="3"/>
  <c r="W152" i="3"/>
  <c r="W153" i="3"/>
  <c r="W154" i="3"/>
  <c r="W155" i="3"/>
  <c r="W156" i="3"/>
  <c r="W157" i="3"/>
  <c r="W158" i="3"/>
  <c r="W159" i="3"/>
  <c r="W160" i="3"/>
  <c r="W161" i="3"/>
  <c r="W162" i="3"/>
  <c r="W163" i="3"/>
  <c r="W164" i="3"/>
  <c r="W165" i="3"/>
  <c r="W166" i="3"/>
  <c r="W167" i="3"/>
  <c r="W168" i="3"/>
  <c r="W169" i="3"/>
  <c r="W170" i="3"/>
  <c r="W171" i="3"/>
  <c r="W172" i="3"/>
  <c r="W173" i="3"/>
  <c r="W174" i="3"/>
  <c r="W175" i="3"/>
  <c r="W176" i="3"/>
  <c r="W177" i="3"/>
  <c r="W178" i="3"/>
  <c r="W179" i="3"/>
  <c r="W180" i="3"/>
  <c r="W181" i="3"/>
  <c r="W182" i="3"/>
  <c r="W183" i="3"/>
  <c r="W184" i="3"/>
  <c r="W185" i="3"/>
  <c r="W186" i="3"/>
  <c r="W187" i="3"/>
  <c r="W188" i="3"/>
  <c r="W189" i="3"/>
  <c r="W190" i="3"/>
  <c r="W191" i="3"/>
  <c r="W192" i="3"/>
  <c r="W193" i="3"/>
  <c r="W194" i="3"/>
  <c r="W195" i="3"/>
  <c r="W196" i="3"/>
  <c r="W197" i="3"/>
  <c r="W198" i="3"/>
  <c r="W199" i="3"/>
  <c r="W200" i="3"/>
  <c r="W201" i="3"/>
  <c r="W202" i="3"/>
  <c r="W203" i="3"/>
  <c r="W204" i="3"/>
  <c r="W205" i="3"/>
  <c r="W206" i="3"/>
  <c r="W207" i="3"/>
  <c r="W208" i="3"/>
  <c r="W209" i="3"/>
  <c r="W210" i="3"/>
  <c r="W211" i="3"/>
  <c r="W212" i="3"/>
  <c r="W213" i="3"/>
  <c r="W214" i="3"/>
  <c r="W215" i="3"/>
  <c r="W216" i="3"/>
  <c r="W217" i="3"/>
  <c r="W218" i="3"/>
  <c r="W219" i="3"/>
  <c r="W220" i="3"/>
  <c r="W221" i="3"/>
  <c r="W222" i="3"/>
  <c r="W223" i="3"/>
  <c r="W224" i="3"/>
  <c r="W225" i="3"/>
  <c r="W226" i="3"/>
  <c r="W227" i="3"/>
  <c r="W228" i="3"/>
  <c r="W229" i="3"/>
  <c r="W230" i="3"/>
  <c r="W231" i="3"/>
  <c r="W232" i="3"/>
  <c r="W233" i="3"/>
  <c r="W234" i="3"/>
  <c r="W235" i="3"/>
  <c r="W236" i="3"/>
  <c r="W237" i="3"/>
  <c r="W238" i="3"/>
  <c r="W239" i="3"/>
  <c r="W240" i="3"/>
  <c r="W241" i="3"/>
  <c r="W242" i="3"/>
  <c r="W243" i="3"/>
  <c r="W244" i="3"/>
  <c r="W245" i="3"/>
  <c r="W246" i="3"/>
  <c r="W247" i="3"/>
  <c r="W248" i="3"/>
  <c r="W249" i="3"/>
  <c r="W250" i="3"/>
  <c r="W251" i="3"/>
  <c r="W252" i="3"/>
  <c r="W253" i="3"/>
  <c r="W254" i="3"/>
  <c r="W255" i="3"/>
  <c r="W256" i="3"/>
  <c r="W257" i="3"/>
  <c r="W258" i="3"/>
  <c r="W259" i="3"/>
  <c r="W260" i="3"/>
  <c r="W261" i="3"/>
  <c r="W262" i="3"/>
  <c r="W263" i="3"/>
  <c r="W264" i="3"/>
  <c r="W265" i="3"/>
  <c r="W266" i="3"/>
  <c r="W267" i="3"/>
  <c r="W268" i="3"/>
  <c r="W269" i="3"/>
  <c r="W270" i="3"/>
  <c r="W271" i="3"/>
  <c r="W272" i="3"/>
  <c r="W273" i="3"/>
  <c r="W274" i="3"/>
  <c r="W275" i="3"/>
  <c r="W276" i="3"/>
  <c r="W277" i="3"/>
  <c r="W278" i="3"/>
  <c r="W279" i="3"/>
  <c r="W280" i="3"/>
  <c r="W281" i="3"/>
  <c r="W282" i="3"/>
  <c r="W283" i="3"/>
  <c r="W284" i="3"/>
  <c r="W285" i="3"/>
  <c r="W286" i="3"/>
  <c r="W287" i="3"/>
  <c r="W288" i="3"/>
  <c r="W289" i="3"/>
  <c r="W290" i="3"/>
  <c r="W291" i="3"/>
  <c r="W292" i="3"/>
  <c r="W293" i="3"/>
  <c r="W294" i="3"/>
  <c r="W295" i="3"/>
  <c r="W296" i="3"/>
  <c r="W297" i="3"/>
  <c r="W298" i="3"/>
  <c r="W299" i="3"/>
  <c r="W300" i="3"/>
  <c r="W301" i="3"/>
  <c r="W302" i="3"/>
  <c r="W303" i="3"/>
  <c r="W304" i="3"/>
  <c r="W305" i="3"/>
  <c r="W306" i="3"/>
  <c r="W307" i="3"/>
  <c r="W308" i="3"/>
  <c r="W309" i="3"/>
  <c r="W310" i="3"/>
  <c r="W311" i="3"/>
  <c r="W312" i="3"/>
  <c r="W313" i="3"/>
  <c r="W314" i="3"/>
  <c r="W315" i="3"/>
  <c r="W316" i="3"/>
  <c r="W317" i="3"/>
  <c r="W318" i="3"/>
  <c r="W319" i="3"/>
  <c r="W320" i="3"/>
  <c r="W321" i="3"/>
  <c r="W322" i="3"/>
  <c r="W323" i="3"/>
  <c r="W324" i="3"/>
  <c r="W325" i="3"/>
  <c r="W326" i="3"/>
  <c r="W327" i="3"/>
  <c r="W328" i="3"/>
  <c r="W329" i="3"/>
  <c r="W330" i="3"/>
  <c r="W331" i="3"/>
  <c r="W332" i="3"/>
  <c r="W333" i="3"/>
  <c r="W334" i="3"/>
  <c r="W335" i="3"/>
  <c r="W336" i="3"/>
  <c r="W337" i="3"/>
  <c r="W338" i="3"/>
  <c r="W339" i="3"/>
  <c r="W340" i="3"/>
  <c r="W341" i="3"/>
  <c r="W342" i="3"/>
  <c r="W343" i="3"/>
  <c r="W344" i="3"/>
  <c r="W345" i="3"/>
  <c r="W346" i="3"/>
  <c r="W347" i="3"/>
  <c r="W348" i="3"/>
  <c r="W349" i="3"/>
  <c r="W350" i="3"/>
  <c r="W351" i="3"/>
  <c r="W352" i="3"/>
  <c r="W353" i="3"/>
  <c r="W354" i="3"/>
  <c r="W355" i="3"/>
  <c r="W356" i="3"/>
  <c r="W357" i="3"/>
  <c r="W358" i="3"/>
  <c r="W359" i="3"/>
  <c r="W360" i="3"/>
  <c r="W361" i="3"/>
  <c r="W362" i="3"/>
  <c r="W363" i="3"/>
  <c r="W364" i="3"/>
  <c r="W365" i="3"/>
  <c r="W366" i="3"/>
  <c r="W367" i="3"/>
  <c r="W368" i="3"/>
  <c r="W369" i="3"/>
  <c r="W370" i="3"/>
  <c r="W371" i="3"/>
  <c r="W372" i="3"/>
  <c r="W373" i="3"/>
  <c r="W374" i="3"/>
  <c r="W375" i="3"/>
  <c r="W376" i="3"/>
  <c r="W377" i="3"/>
  <c r="W378" i="3"/>
  <c r="W379" i="3"/>
  <c r="W380" i="3"/>
  <c r="W381" i="3"/>
  <c r="W382" i="3"/>
  <c r="W383" i="3"/>
  <c r="W384" i="3"/>
  <c r="W385" i="3"/>
  <c r="W386" i="3"/>
  <c r="W387" i="3"/>
  <c r="W388" i="3"/>
  <c r="W389" i="3"/>
  <c r="W390" i="3"/>
  <c r="W391" i="3"/>
  <c r="W392" i="3"/>
  <c r="W393" i="3"/>
  <c r="W394" i="3"/>
  <c r="W395" i="3"/>
  <c r="W396" i="3"/>
  <c r="W397" i="3"/>
  <c r="W398" i="3"/>
  <c r="W399" i="3"/>
  <c r="W400" i="3"/>
  <c r="W401" i="3"/>
  <c r="W402" i="3"/>
  <c r="W403" i="3"/>
  <c r="W404" i="3"/>
  <c r="W405" i="3"/>
  <c r="W406" i="3"/>
  <c r="W407" i="3"/>
  <c r="W408" i="3"/>
  <c r="W409" i="3"/>
  <c r="W410" i="3"/>
  <c r="W411" i="3"/>
  <c r="W412" i="3"/>
  <c r="W413" i="3"/>
  <c r="W414" i="3"/>
  <c r="W415" i="3"/>
  <c r="W416" i="3"/>
  <c r="W417" i="3"/>
  <c r="W418" i="3"/>
  <c r="W419" i="3"/>
  <c r="W420" i="3"/>
  <c r="W421" i="3"/>
  <c r="W422" i="3"/>
  <c r="W423" i="3"/>
  <c r="W424" i="3"/>
  <c r="W425" i="3"/>
  <c r="W426" i="3"/>
  <c r="W427" i="3"/>
  <c r="W428" i="3"/>
  <c r="W429" i="3"/>
  <c r="W430" i="3"/>
  <c r="W431" i="3"/>
  <c r="W432" i="3"/>
  <c r="W433" i="3"/>
  <c r="W434" i="3"/>
  <c r="W435" i="3"/>
  <c r="W436" i="3"/>
  <c r="W437" i="3"/>
  <c r="W438" i="3"/>
  <c r="W439" i="3"/>
  <c r="W440" i="3"/>
  <c r="W441" i="3"/>
  <c r="W442" i="3"/>
  <c r="W443" i="3"/>
  <c r="W444" i="3"/>
  <c r="W445" i="3"/>
  <c r="W446" i="3"/>
  <c r="W447" i="3"/>
  <c r="W448" i="3"/>
  <c r="W449" i="3"/>
  <c r="W450" i="3"/>
  <c r="W451" i="3"/>
  <c r="W452" i="3"/>
  <c r="W453" i="3"/>
  <c r="W454" i="3"/>
  <c r="W455" i="3"/>
  <c r="W456" i="3"/>
  <c r="W457" i="3"/>
  <c r="W458" i="3"/>
  <c r="W459" i="3"/>
  <c r="W460" i="3"/>
  <c r="W461" i="3"/>
  <c r="W462" i="3"/>
  <c r="W463" i="3"/>
  <c r="W464" i="3"/>
  <c r="W465" i="3"/>
  <c r="W466" i="3"/>
  <c r="W467" i="3"/>
  <c r="W468" i="3"/>
  <c r="W469" i="3"/>
  <c r="W470" i="3"/>
  <c r="W471" i="3"/>
  <c r="W472" i="3"/>
  <c r="W473" i="3"/>
  <c r="W474" i="3"/>
  <c r="W475" i="3"/>
  <c r="W476" i="3"/>
  <c r="W477" i="3"/>
  <c r="W478" i="3"/>
  <c r="W479" i="3"/>
  <c r="W480" i="3"/>
  <c r="W481" i="3"/>
  <c r="W482" i="3"/>
  <c r="W483" i="3"/>
  <c r="W484" i="3"/>
  <c r="W485" i="3"/>
  <c r="W486" i="3"/>
  <c r="W487" i="3"/>
  <c r="W488" i="3"/>
  <c r="W489" i="3"/>
  <c r="W490" i="3"/>
  <c r="W491" i="3"/>
  <c r="W492" i="3"/>
  <c r="W493" i="3"/>
  <c r="W494" i="3"/>
  <c r="W495" i="3"/>
  <c r="W496" i="3"/>
  <c r="W497" i="3"/>
  <c r="W498" i="3"/>
  <c r="W499" i="3"/>
  <c r="W500" i="3"/>
  <c r="W501" i="3"/>
  <c r="W502" i="3"/>
  <c r="W503" i="3"/>
  <c r="W504" i="3"/>
  <c r="W505" i="3"/>
  <c r="W506" i="3"/>
  <c r="W507" i="3"/>
  <c r="W508" i="3"/>
  <c r="W509" i="3"/>
  <c r="W510" i="3"/>
  <c r="W511" i="3"/>
  <c r="W512" i="3"/>
  <c r="W513" i="3"/>
  <c r="W514" i="3"/>
  <c r="W515" i="3"/>
  <c r="W516" i="3"/>
  <c r="W517" i="3"/>
  <c r="W518" i="3"/>
  <c r="W519" i="3"/>
  <c r="W520" i="3"/>
  <c r="W521" i="3"/>
  <c r="W522" i="3"/>
  <c r="W523" i="3"/>
  <c r="W524" i="3"/>
  <c r="W525" i="3"/>
  <c r="W526" i="3"/>
  <c r="W527" i="3"/>
  <c r="W528" i="3"/>
  <c r="W529" i="3"/>
  <c r="W530" i="3"/>
  <c r="W531" i="3"/>
  <c r="W532" i="3"/>
  <c r="W533" i="3"/>
  <c r="W534" i="3"/>
  <c r="W535" i="3"/>
  <c r="W536" i="3"/>
  <c r="W537" i="3"/>
  <c r="W538" i="3"/>
  <c r="W539" i="3"/>
  <c r="W540" i="3"/>
  <c r="W541" i="3"/>
  <c r="W542" i="3"/>
  <c r="W543" i="3"/>
  <c r="W544" i="3"/>
  <c r="W545" i="3"/>
  <c r="W546" i="3"/>
  <c r="W547" i="3"/>
  <c r="W548" i="3"/>
  <c r="W549" i="3"/>
  <c r="W550" i="3"/>
  <c r="W551" i="3"/>
  <c r="W552" i="3"/>
  <c r="W553" i="3"/>
  <c r="W554" i="3"/>
  <c r="W555" i="3"/>
  <c r="W556" i="3"/>
  <c r="W557" i="3"/>
  <c r="W558" i="3"/>
  <c r="W559" i="3"/>
  <c r="W560" i="3"/>
  <c r="W561" i="3"/>
  <c r="W562" i="3"/>
  <c r="W563" i="3"/>
  <c r="W564" i="3"/>
  <c r="W565" i="3"/>
  <c r="W566" i="3"/>
  <c r="W567" i="3"/>
  <c r="W568" i="3"/>
  <c r="W569" i="3"/>
  <c r="W570" i="3"/>
  <c r="W571" i="3"/>
  <c r="W572" i="3"/>
  <c r="W573" i="3"/>
  <c r="W574" i="3"/>
  <c r="W575" i="3"/>
  <c r="W576" i="3"/>
  <c r="W577" i="3"/>
  <c r="W578" i="3"/>
  <c r="W579" i="3"/>
  <c r="W580" i="3"/>
  <c r="W581" i="3"/>
  <c r="W582" i="3"/>
  <c r="W583" i="3"/>
  <c r="W584" i="3"/>
  <c r="W585" i="3"/>
  <c r="W586" i="3"/>
  <c r="W587" i="3"/>
  <c r="W588" i="3"/>
  <c r="W589" i="3"/>
  <c r="W590" i="3"/>
  <c r="W591" i="3"/>
  <c r="W592" i="3"/>
  <c r="W593" i="3"/>
  <c r="W594" i="3"/>
  <c r="W595" i="3"/>
  <c r="W596" i="3"/>
  <c r="W597" i="3"/>
  <c r="W598" i="3"/>
  <c r="W599" i="3"/>
  <c r="W600" i="3"/>
  <c r="W601" i="3"/>
  <c r="W602" i="3"/>
  <c r="W603" i="3"/>
  <c r="W604" i="3"/>
  <c r="W605" i="3"/>
  <c r="W606" i="3"/>
  <c r="W607" i="3"/>
  <c r="W608" i="3"/>
  <c r="W609" i="3"/>
  <c r="W610" i="3"/>
  <c r="W611" i="3"/>
  <c r="W612" i="3"/>
  <c r="W613" i="3"/>
  <c r="W614" i="3"/>
  <c r="W615" i="3"/>
  <c r="W616" i="3"/>
  <c r="W617" i="3"/>
  <c r="W618" i="3"/>
  <c r="W619" i="3"/>
  <c r="W620" i="3"/>
  <c r="W621" i="3"/>
  <c r="W622" i="3"/>
  <c r="W623" i="3"/>
  <c r="W624" i="3"/>
  <c r="W625" i="3"/>
  <c r="W626" i="3"/>
  <c r="W627" i="3"/>
  <c r="W628" i="3"/>
  <c r="W629" i="3"/>
  <c r="W630" i="3"/>
  <c r="W631" i="3"/>
  <c r="W632" i="3"/>
  <c r="W633" i="3"/>
  <c r="W634" i="3"/>
  <c r="W635" i="3"/>
  <c r="W636" i="3"/>
  <c r="W637" i="3"/>
  <c r="W638" i="3"/>
  <c r="W639" i="3"/>
  <c r="W640" i="3"/>
  <c r="W641" i="3"/>
  <c r="W642" i="3"/>
  <c r="W643" i="3"/>
  <c r="W644" i="3"/>
  <c r="W645" i="3"/>
  <c r="W646" i="3"/>
  <c r="W647" i="3"/>
  <c r="W648" i="3"/>
  <c r="W649" i="3"/>
  <c r="W650" i="3"/>
  <c r="W651" i="3"/>
  <c r="W652" i="3"/>
  <c r="W653" i="3"/>
  <c r="W654" i="3"/>
  <c r="W655" i="3"/>
  <c r="W656" i="3"/>
  <c r="W657" i="3"/>
  <c r="W658" i="3"/>
  <c r="W659" i="3"/>
  <c r="W660" i="3"/>
  <c r="W661" i="3"/>
  <c r="W662" i="3"/>
  <c r="W663" i="3"/>
  <c r="W664" i="3"/>
  <c r="W665" i="3"/>
  <c r="W666" i="3"/>
  <c r="W667" i="3"/>
  <c r="W668" i="3"/>
  <c r="W669" i="3"/>
  <c r="W670" i="3"/>
  <c r="W671" i="3"/>
  <c r="W672" i="3"/>
  <c r="W673" i="3"/>
  <c r="W674" i="3"/>
  <c r="W675" i="3"/>
  <c r="W676" i="3"/>
  <c r="W677" i="3"/>
  <c r="W678" i="3"/>
  <c r="W679" i="3"/>
  <c r="W680" i="3"/>
  <c r="W681" i="3"/>
  <c r="W682" i="3"/>
  <c r="W683" i="3"/>
  <c r="W684" i="3"/>
  <c r="W685" i="3"/>
  <c r="W686" i="3"/>
  <c r="W687" i="3"/>
  <c r="W688" i="3"/>
  <c r="W689" i="3"/>
  <c r="W690" i="3"/>
  <c r="W691" i="3"/>
  <c r="W692" i="3"/>
  <c r="W693" i="3"/>
  <c r="W694" i="3"/>
  <c r="W695" i="3"/>
  <c r="W696" i="3"/>
  <c r="W697" i="3"/>
  <c r="W698" i="3"/>
  <c r="W699" i="3"/>
  <c r="W700" i="3"/>
  <c r="W701" i="3"/>
  <c r="W702" i="3"/>
  <c r="W703" i="3"/>
  <c r="W704" i="3"/>
  <c r="W705" i="3"/>
  <c r="W706" i="3"/>
  <c r="W707" i="3"/>
  <c r="W708" i="3"/>
  <c r="W709" i="3"/>
  <c r="W710" i="3"/>
  <c r="W711" i="3"/>
  <c r="W712" i="3"/>
  <c r="W713" i="3"/>
  <c r="W714" i="3"/>
  <c r="W715" i="3"/>
  <c r="W716" i="3"/>
  <c r="W717" i="3"/>
  <c r="W718" i="3"/>
  <c r="W719" i="3"/>
  <c r="W720" i="3"/>
  <c r="W721" i="3"/>
  <c r="W722" i="3"/>
  <c r="W723" i="3"/>
  <c r="W724" i="3"/>
  <c r="W725" i="3"/>
  <c r="W726" i="3"/>
  <c r="W727" i="3"/>
  <c r="W728" i="3"/>
  <c r="W729" i="3"/>
  <c r="W730" i="3"/>
  <c r="W731" i="3"/>
  <c r="W732" i="3"/>
  <c r="W733" i="3"/>
  <c r="W734" i="3"/>
  <c r="W735" i="3"/>
  <c r="W736" i="3"/>
  <c r="W737" i="3"/>
  <c r="W738" i="3"/>
  <c r="W739" i="3"/>
  <c r="W740" i="3"/>
  <c r="W741" i="3"/>
  <c r="W742" i="3"/>
  <c r="W743" i="3"/>
  <c r="W744" i="3"/>
  <c r="W745" i="3"/>
  <c r="W746" i="3"/>
  <c r="W747" i="3"/>
  <c r="W748" i="3"/>
  <c r="W749" i="3"/>
  <c r="W750" i="3"/>
  <c r="W751" i="3"/>
  <c r="W752" i="3"/>
  <c r="W753" i="3"/>
  <c r="W754" i="3"/>
  <c r="W755" i="3"/>
  <c r="W756" i="3"/>
  <c r="W757" i="3"/>
  <c r="W758" i="3"/>
  <c r="W759" i="3"/>
  <c r="W760" i="3"/>
  <c r="W761" i="3"/>
  <c r="W762" i="3"/>
  <c r="W763" i="3"/>
  <c r="W764" i="3"/>
  <c r="W765" i="3"/>
  <c r="W766" i="3"/>
  <c r="W767" i="3"/>
  <c r="W768" i="3"/>
  <c r="W769" i="3"/>
  <c r="W770" i="3"/>
  <c r="W771" i="3"/>
  <c r="W772" i="3"/>
  <c r="W773" i="3"/>
  <c r="W774" i="3"/>
  <c r="W775" i="3"/>
  <c r="W776" i="3"/>
  <c r="W777" i="3"/>
  <c r="W778" i="3"/>
  <c r="W779" i="3"/>
  <c r="W780" i="3"/>
  <c r="W781" i="3"/>
  <c r="W782" i="3"/>
  <c r="W783" i="3"/>
  <c r="W784" i="3"/>
  <c r="W785" i="3"/>
  <c r="W786" i="3"/>
  <c r="W787" i="3"/>
  <c r="W788" i="3"/>
  <c r="W789" i="3"/>
  <c r="W790" i="3"/>
  <c r="W791" i="3"/>
  <c r="W792" i="3"/>
  <c r="W793" i="3"/>
  <c r="W794" i="3"/>
  <c r="W795" i="3"/>
  <c r="W796" i="3"/>
  <c r="W797" i="3"/>
  <c r="W798" i="3"/>
  <c r="W799" i="3"/>
  <c r="W800" i="3"/>
  <c r="W801" i="3"/>
  <c r="W802" i="3"/>
  <c r="W803" i="3"/>
  <c r="W804" i="3"/>
  <c r="W805" i="3"/>
  <c r="W806" i="3"/>
  <c r="W807" i="3"/>
  <c r="W808" i="3"/>
  <c r="W809" i="3"/>
  <c r="W810" i="3"/>
  <c r="W811" i="3"/>
  <c r="W812" i="3"/>
  <c r="W813" i="3"/>
  <c r="W814" i="3"/>
  <c r="W815" i="3"/>
  <c r="W816" i="3"/>
  <c r="W817" i="3"/>
  <c r="W818" i="3"/>
  <c r="W819" i="3"/>
  <c r="W820" i="3"/>
  <c r="W821" i="3"/>
  <c r="W822" i="3"/>
  <c r="W823" i="3"/>
  <c r="W824" i="3"/>
  <c r="W825" i="3"/>
  <c r="W826" i="3"/>
  <c r="W827" i="3"/>
  <c r="W828" i="3"/>
  <c r="W829" i="3"/>
  <c r="W830" i="3"/>
  <c r="W831" i="3"/>
  <c r="W832" i="3"/>
  <c r="W833" i="3"/>
  <c r="W834" i="3"/>
  <c r="W835" i="3"/>
  <c r="W836" i="3"/>
  <c r="W837" i="3"/>
  <c r="W838" i="3"/>
  <c r="W839" i="3"/>
  <c r="W840" i="3"/>
  <c r="W841" i="3"/>
  <c r="W842" i="3"/>
  <c r="W843" i="3"/>
  <c r="W844" i="3"/>
  <c r="W845" i="3"/>
  <c r="W846" i="3"/>
  <c r="W847" i="3"/>
  <c r="W848" i="3"/>
  <c r="W849" i="3"/>
  <c r="W850" i="3"/>
  <c r="W851" i="3"/>
  <c r="W852" i="3"/>
  <c r="W853" i="3"/>
  <c r="W854" i="3"/>
  <c r="W855" i="3"/>
  <c r="W856" i="3"/>
  <c r="W857" i="3"/>
  <c r="W858" i="3"/>
  <c r="W859" i="3"/>
  <c r="W860" i="3"/>
  <c r="W861" i="3"/>
  <c r="W862" i="3"/>
  <c r="W863" i="3"/>
  <c r="W864" i="3"/>
  <c r="W865" i="3"/>
  <c r="W866" i="3"/>
  <c r="W867" i="3"/>
  <c r="W868" i="3"/>
  <c r="W869" i="3"/>
  <c r="W870" i="3"/>
  <c r="W871" i="3"/>
  <c r="W872" i="3"/>
  <c r="W873" i="3"/>
  <c r="W874" i="3"/>
  <c r="W875" i="3"/>
  <c r="W876" i="3"/>
  <c r="W877" i="3"/>
  <c r="W878" i="3"/>
  <c r="W879" i="3"/>
  <c r="W880" i="3"/>
  <c r="W881" i="3"/>
  <c r="W882" i="3"/>
  <c r="W883" i="3"/>
  <c r="W884" i="3"/>
  <c r="W885" i="3"/>
  <c r="W886" i="3"/>
  <c r="W887" i="3"/>
  <c r="W888" i="3"/>
  <c r="W889" i="3"/>
  <c r="W890" i="3"/>
  <c r="W891" i="3"/>
  <c r="W892" i="3"/>
  <c r="W893" i="3"/>
  <c r="W894" i="3"/>
  <c r="W895" i="3"/>
  <c r="W896" i="3"/>
  <c r="W897" i="3"/>
  <c r="W898" i="3"/>
  <c r="W899" i="3"/>
  <c r="W900" i="3"/>
  <c r="W901" i="3"/>
  <c r="W902" i="3"/>
  <c r="W903" i="3"/>
  <c r="W904" i="3"/>
  <c r="W905" i="3"/>
  <c r="W906" i="3"/>
  <c r="W907" i="3"/>
  <c r="W908" i="3"/>
  <c r="W909" i="3"/>
  <c r="W910" i="3"/>
  <c r="W911" i="3"/>
  <c r="W912" i="3"/>
  <c r="W913" i="3"/>
  <c r="W914" i="3"/>
  <c r="W915" i="3"/>
  <c r="W916" i="3"/>
  <c r="W917" i="3"/>
  <c r="W918" i="3"/>
  <c r="W919" i="3"/>
  <c r="W920" i="3"/>
  <c r="W921" i="3"/>
  <c r="W922" i="3"/>
  <c r="W923" i="3"/>
  <c r="W924" i="3"/>
  <c r="W925" i="3"/>
  <c r="W926" i="3"/>
  <c r="W927" i="3"/>
  <c r="W928" i="3"/>
  <c r="W929" i="3"/>
  <c r="W930" i="3"/>
  <c r="W931" i="3"/>
  <c r="W932" i="3"/>
  <c r="W933" i="3"/>
  <c r="W934" i="3"/>
  <c r="W935" i="3"/>
  <c r="W936" i="3"/>
  <c r="W937" i="3"/>
  <c r="W938" i="3"/>
  <c r="W939" i="3"/>
  <c r="W940" i="3"/>
  <c r="W941" i="3"/>
  <c r="W942" i="3"/>
  <c r="W943" i="3"/>
  <c r="W944" i="3"/>
  <c r="W945" i="3"/>
  <c r="W946" i="3"/>
  <c r="W947" i="3"/>
  <c r="W948" i="3"/>
  <c r="W949" i="3"/>
  <c r="W950" i="3"/>
  <c r="W951" i="3"/>
  <c r="W952" i="3"/>
  <c r="W953" i="3"/>
  <c r="W954" i="3"/>
  <c r="W955" i="3"/>
  <c r="W956" i="3"/>
  <c r="W957" i="3"/>
  <c r="W958" i="3"/>
  <c r="W959" i="3"/>
  <c r="W960" i="3"/>
  <c r="W961" i="3"/>
  <c r="W962" i="3"/>
  <c r="W963" i="3"/>
  <c r="W964" i="3"/>
  <c r="W965" i="3"/>
  <c r="W966" i="3"/>
  <c r="W967" i="3"/>
  <c r="W968" i="3"/>
  <c r="W969" i="3"/>
  <c r="W970" i="3"/>
  <c r="W971" i="3"/>
  <c r="W972" i="3"/>
  <c r="W973" i="3"/>
  <c r="W974" i="3"/>
  <c r="W975" i="3"/>
  <c r="W976" i="3"/>
  <c r="W977" i="3"/>
  <c r="W978" i="3"/>
  <c r="W979" i="3"/>
  <c r="W980" i="3"/>
  <c r="W981" i="3"/>
  <c r="W982" i="3"/>
  <c r="W983" i="3"/>
  <c r="W984" i="3"/>
  <c r="W985" i="3"/>
  <c r="W986" i="3"/>
  <c r="W987" i="3"/>
  <c r="W988" i="3"/>
  <c r="W989" i="3"/>
  <c r="W990" i="3"/>
  <c r="W991" i="3"/>
  <c r="W992" i="3"/>
  <c r="W993" i="3"/>
  <c r="W994" i="3"/>
  <c r="W995" i="3"/>
  <c r="W996" i="3"/>
  <c r="W997" i="3"/>
  <c r="W998" i="3"/>
  <c r="W999" i="3"/>
  <c r="W1000" i="3"/>
  <c r="W1001" i="3"/>
  <c r="W1002" i="3"/>
  <c r="W1003" i="3"/>
  <c r="W1004" i="3"/>
  <c r="W1005" i="3"/>
  <c r="W1006" i="3"/>
  <c r="W1007" i="3"/>
  <c r="W1008" i="3"/>
  <c r="W1009" i="3"/>
  <c r="W1010" i="3"/>
  <c r="W1011" i="3"/>
  <c r="W1012" i="3"/>
  <c r="W1013" i="3"/>
  <c r="W1014" i="3"/>
  <c r="W1015" i="3"/>
  <c r="W1016" i="3"/>
  <c r="W1017" i="3"/>
  <c r="W1018" i="3"/>
  <c r="W1019" i="3"/>
  <c r="W1020" i="3"/>
  <c r="W1021" i="3"/>
  <c r="W1022" i="3"/>
  <c r="W1023" i="3"/>
  <c r="W1024" i="3"/>
  <c r="W1025" i="3"/>
  <c r="W1026" i="3"/>
  <c r="W1027" i="3"/>
  <c r="W1028" i="3"/>
  <c r="W1029" i="3"/>
  <c r="W1030" i="3"/>
  <c r="W1031" i="3"/>
  <c r="W1032" i="3"/>
  <c r="W1033" i="3"/>
  <c r="W1034" i="3"/>
  <c r="W1035" i="3"/>
  <c r="W1036" i="3"/>
  <c r="W1037" i="3"/>
  <c r="W1038" i="3"/>
  <c r="W1039" i="3"/>
  <c r="W1040" i="3"/>
  <c r="W1041" i="3"/>
  <c r="W1042" i="3"/>
  <c r="W1043" i="3"/>
  <c r="W1044" i="3"/>
  <c r="W1045" i="3"/>
  <c r="W1046" i="3"/>
  <c r="W1047" i="3"/>
  <c r="W1048" i="3"/>
  <c r="W1049" i="3"/>
  <c r="W1050" i="3"/>
  <c r="W1051" i="3"/>
  <c r="W1052" i="3"/>
  <c r="W1053" i="3"/>
  <c r="W1054" i="3"/>
  <c r="W1055" i="3"/>
  <c r="W1056" i="3"/>
  <c r="W1057" i="3"/>
  <c r="W1058" i="3"/>
  <c r="W1059" i="3"/>
  <c r="W1060" i="3"/>
  <c r="W1061" i="3"/>
  <c r="W1062" i="3"/>
  <c r="W1063" i="3"/>
  <c r="W1064" i="3"/>
  <c r="W1065" i="3"/>
  <c r="W1066" i="3"/>
  <c r="W1067" i="3"/>
  <c r="W1068" i="3"/>
  <c r="W1069" i="3"/>
  <c r="W1070" i="3"/>
  <c r="W1071" i="3"/>
  <c r="W1072" i="3"/>
  <c r="W1073" i="3"/>
  <c r="W1074" i="3"/>
  <c r="W1075" i="3"/>
  <c r="W1076" i="3"/>
  <c r="W1077" i="3"/>
  <c r="W1078" i="3"/>
  <c r="W1079" i="3"/>
  <c r="W1080" i="3"/>
  <c r="W1081" i="3"/>
  <c r="W1082" i="3"/>
  <c r="W1083" i="3"/>
  <c r="W1084" i="3"/>
  <c r="W1085" i="3"/>
  <c r="W1086" i="3"/>
  <c r="W1087" i="3"/>
  <c r="W1088" i="3"/>
  <c r="W1089" i="3"/>
  <c r="W1090" i="3"/>
  <c r="W1091" i="3"/>
  <c r="W1092" i="3"/>
  <c r="W1093" i="3"/>
  <c r="W1094" i="3"/>
  <c r="W1095" i="3"/>
  <c r="W1096" i="3"/>
  <c r="W1097" i="3"/>
  <c r="W1098" i="3"/>
  <c r="W1099" i="3"/>
  <c r="W1100" i="3"/>
  <c r="W1101" i="3"/>
  <c r="W1102" i="3"/>
  <c r="W1103" i="3"/>
  <c r="W1104" i="3"/>
  <c r="W1105" i="3"/>
  <c r="W1106" i="3"/>
  <c r="W1107" i="3"/>
  <c r="W1108" i="3"/>
  <c r="W1109" i="3"/>
  <c r="W1110" i="3"/>
  <c r="W1111" i="3"/>
  <c r="W1112" i="3"/>
  <c r="W1113" i="3"/>
  <c r="W1114" i="3"/>
  <c r="W1115" i="3"/>
  <c r="W1116" i="3"/>
  <c r="W1117" i="3"/>
  <c r="W1118" i="3"/>
  <c r="W1119" i="3"/>
  <c r="W1120" i="3"/>
  <c r="W1121" i="3"/>
  <c r="W1122" i="3"/>
  <c r="W1123" i="3"/>
  <c r="W1124" i="3"/>
  <c r="W1125" i="3"/>
  <c r="W1126" i="3"/>
  <c r="W1127" i="3"/>
  <c r="W1128" i="3"/>
  <c r="W1129" i="3"/>
  <c r="W1130" i="3"/>
  <c r="W1131" i="3"/>
  <c r="W1132" i="3"/>
  <c r="W1133" i="3"/>
  <c r="W1134" i="3"/>
  <c r="W1135" i="3"/>
  <c r="W1136" i="3"/>
  <c r="W1137" i="3"/>
  <c r="W1138" i="3"/>
  <c r="W1139" i="3"/>
  <c r="W1140" i="3"/>
  <c r="W1141" i="3"/>
  <c r="W1142" i="3"/>
  <c r="W1143" i="3"/>
  <c r="W1144" i="3"/>
  <c r="W1145" i="3"/>
  <c r="W1146" i="3"/>
  <c r="W1147" i="3"/>
  <c r="W1148" i="3"/>
  <c r="W1149" i="3"/>
  <c r="W1150" i="3"/>
  <c r="W1151" i="3"/>
  <c r="W1152" i="3"/>
  <c r="W1153" i="3"/>
  <c r="W1154" i="3"/>
  <c r="W1155" i="3"/>
  <c r="W1156" i="3"/>
  <c r="W1157" i="3"/>
  <c r="W1158" i="3"/>
  <c r="W1159" i="3"/>
  <c r="W1160" i="3"/>
  <c r="W1161" i="3"/>
  <c r="W1162" i="3"/>
  <c r="W1163" i="3"/>
  <c r="W1164" i="3"/>
  <c r="W1165" i="3"/>
  <c r="W1166" i="3"/>
  <c r="W1167" i="3"/>
  <c r="W1168" i="3"/>
  <c r="W1169" i="3"/>
  <c r="W1170" i="3"/>
  <c r="W1171" i="3"/>
  <c r="W1172" i="3"/>
  <c r="W1173" i="3"/>
  <c r="W1174" i="3"/>
  <c r="W1175" i="3"/>
  <c r="W1176" i="3"/>
  <c r="W1177" i="3"/>
  <c r="W1178" i="3"/>
  <c r="W1179" i="3"/>
  <c r="W1180" i="3"/>
  <c r="W1181" i="3"/>
  <c r="W1182" i="3"/>
  <c r="W1183" i="3"/>
  <c r="W1184" i="3"/>
  <c r="W1185" i="3"/>
  <c r="W1186" i="3"/>
  <c r="W1187" i="3"/>
  <c r="W1188" i="3"/>
  <c r="W1189" i="3"/>
  <c r="W1190" i="3"/>
  <c r="W1191" i="3"/>
  <c r="W1192" i="3"/>
  <c r="W1193" i="3"/>
  <c r="W1194" i="3"/>
  <c r="W1195" i="3"/>
  <c r="W1196" i="3"/>
  <c r="W1197" i="3"/>
  <c r="W1198" i="3"/>
  <c r="W1199" i="3"/>
  <c r="W1200" i="3"/>
  <c r="W1201" i="3"/>
  <c r="W1202" i="3"/>
  <c r="W1203" i="3"/>
  <c r="W1204" i="3"/>
  <c r="W1205" i="3"/>
  <c r="W1206" i="3"/>
  <c r="W1207" i="3"/>
  <c r="W1208" i="3"/>
  <c r="W1209" i="3"/>
  <c r="W1210" i="3"/>
  <c r="W1211" i="3"/>
  <c r="W1212" i="3"/>
  <c r="W1213" i="3"/>
  <c r="W1214" i="3"/>
  <c r="W1215" i="3"/>
  <c r="W1216" i="3"/>
  <c r="W1217" i="3"/>
  <c r="W1218" i="3"/>
  <c r="W1219" i="3"/>
  <c r="W1220" i="3"/>
  <c r="W1221" i="3"/>
  <c r="W1222" i="3"/>
  <c r="W1223" i="3"/>
  <c r="W1224" i="3"/>
  <c r="W1225" i="3"/>
  <c r="W1226" i="3"/>
  <c r="W1227" i="3"/>
  <c r="W1228" i="3"/>
  <c r="W1229" i="3"/>
  <c r="W1230" i="3"/>
  <c r="W1231" i="3"/>
  <c r="W1232" i="3"/>
  <c r="W1233" i="3"/>
  <c r="W1234" i="3"/>
  <c r="W1235" i="3"/>
  <c r="W1236" i="3"/>
  <c r="W1237" i="3"/>
  <c r="W1238" i="3"/>
  <c r="W1239" i="3"/>
  <c r="W1240" i="3"/>
  <c r="W1241" i="3"/>
  <c r="W1242" i="3"/>
  <c r="W1243" i="3"/>
  <c r="W1244" i="3"/>
  <c r="W1245" i="3"/>
  <c r="W1246" i="3"/>
  <c r="W1247" i="3"/>
  <c r="W1248" i="3"/>
  <c r="W1249" i="3"/>
  <c r="W1250" i="3"/>
  <c r="W1251" i="3"/>
  <c r="W1252" i="3"/>
  <c r="W1253" i="3"/>
  <c r="W1254" i="3"/>
  <c r="W1255" i="3"/>
  <c r="W1256" i="3"/>
  <c r="W1257" i="3"/>
  <c r="W1258" i="3"/>
  <c r="W1259" i="3"/>
  <c r="W1260" i="3"/>
  <c r="W1261" i="3"/>
  <c r="W1262" i="3"/>
  <c r="W1263" i="3"/>
  <c r="W1264" i="3"/>
  <c r="W1265" i="3"/>
  <c r="W1266" i="3"/>
  <c r="W1267" i="3"/>
  <c r="W1268" i="3"/>
  <c r="W1269" i="3"/>
  <c r="W1270" i="3"/>
  <c r="W1271" i="3"/>
  <c r="W1272" i="3"/>
  <c r="W1273" i="3"/>
  <c r="W1274" i="3"/>
  <c r="W1275" i="3"/>
  <c r="W1276" i="3"/>
  <c r="W1277" i="3"/>
  <c r="W1278" i="3"/>
  <c r="W1279" i="3"/>
  <c r="W1280" i="3"/>
  <c r="W1281" i="3"/>
  <c r="W1282" i="3"/>
  <c r="W1283" i="3"/>
  <c r="W1284" i="3"/>
  <c r="W1285" i="3"/>
  <c r="W1286" i="3"/>
  <c r="W1287" i="3"/>
  <c r="W1288" i="3"/>
  <c r="W1289" i="3"/>
  <c r="W1290" i="3"/>
  <c r="W1291" i="3"/>
  <c r="W1292" i="3"/>
  <c r="W1293" i="3"/>
  <c r="W1294" i="3"/>
  <c r="W1295" i="3"/>
  <c r="W1296" i="3"/>
  <c r="W1297" i="3"/>
  <c r="W1298" i="3"/>
  <c r="W1299" i="3"/>
  <c r="W1300" i="3"/>
  <c r="W1301" i="3"/>
  <c r="W1302" i="3"/>
  <c r="W1303" i="3"/>
  <c r="W1304" i="3"/>
  <c r="W1305" i="3"/>
  <c r="W1306" i="3"/>
  <c r="W1307" i="3"/>
  <c r="W1308" i="3"/>
  <c r="W1309" i="3"/>
  <c r="W1310" i="3"/>
  <c r="W1311" i="3"/>
  <c r="W1312" i="3"/>
  <c r="W1313" i="3"/>
  <c r="W1314" i="3"/>
  <c r="W1315" i="3"/>
  <c r="W1316" i="3"/>
  <c r="W1317" i="3"/>
  <c r="W1318" i="3"/>
  <c r="W1319" i="3"/>
  <c r="W1320" i="3"/>
  <c r="W1321" i="3"/>
  <c r="W1322" i="3"/>
  <c r="W1323" i="3"/>
  <c r="W1324" i="3"/>
  <c r="W1325" i="3"/>
  <c r="W1326" i="3"/>
  <c r="W1327" i="3"/>
  <c r="W1328" i="3"/>
  <c r="W1329" i="3"/>
  <c r="W1330" i="3"/>
  <c r="W1331" i="3"/>
  <c r="W1332" i="3"/>
  <c r="W1333" i="3"/>
  <c r="W1334" i="3"/>
  <c r="W1335" i="3"/>
  <c r="W1336" i="3"/>
  <c r="W1337" i="3"/>
  <c r="W1338" i="3"/>
  <c r="W1339" i="3"/>
  <c r="W1340" i="3"/>
  <c r="W1341" i="3"/>
  <c r="W1342" i="3"/>
  <c r="W1343" i="3"/>
  <c r="W1344" i="3"/>
  <c r="W1345" i="3"/>
  <c r="W1346" i="3"/>
  <c r="W1347" i="3"/>
  <c r="W1348" i="3"/>
  <c r="W1349" i="3"/>
  <c r="W1350" i="3"/>
  <c r="W1351" i="3"/>
  <c r="W1352" i="3"/>
  <c r="W1353" i="3"/>
  <c r="W1354" i="3"/>
  <c r="W1355" i="3"/>
  <c r="W1356" i="3"/>
  <c r="W1357" i="3"/>
  <c r="W1358" i="3"/>
  <c r="W1359" i="3"/>
  <c r="W1360" i="3"/>
  <c r="W1361" i="3"/>
  <c r="W1362" i="3"/>
  <c r="W1363" i="3"/>
  <c r="W1364" i="3"/>
  <c r="W1365" i="3"/>
  <c r="W1366" i="3"/>
  <c r="W1367" i="3"/>
  <c r="W1368" i="3"/>
  <c r="W1369" i="3"/>
  <c r="W1370" i="3"/>
  <c r="W1371" i="3"/>
  <c r="W1372" i="3"/>
  <c r="W1373" i="3"/>
  <c r="W1374" i="3"/>
  <c r="W1375" i="3"/>
  <c r="W1376" i="3"/>
  <c r="W1377" i="3"/>
  <c r="W1378" i="3"/>
  <c r="W1379" i="3"/>
  <c r="W1380" i="3"/>
  <c r="W1381" i="3"/>
  <c r="W1382" i="3"/>
  <c r="W1383" i="3"/>
  <c r="W1384" i="3"/>
  <c r="W1385" i="3"/>
  <c r="W1386" i="3"/>
  <c r="W1387" i="3"/>
  <c r="W1388" i="3"/>
  <c r="W1389" i="3"/>
  <c r="W1390" i="3"/>
  <c r="W1391" i="3"/>
  <c r="W1392" i="3"/>
  <c r="W1393" i="3"/>
  <c r="W1394" i="3"/>
  <c r="W1395" i="3"/>
  <c r="W1396" i="3"/>
  <c r="W1397" i="3"/>
  <c r="W1398" i="3"/>
  <c r="W1399" i="3"/>
  <c r="W1400" i="3"/>
  <c r="W1401" i="3"/>
  <c r="W1402" i="3"/>
  <c r="W1403" i="3"/>
  <c r="W1404" i="3"/>
  <c r="W1405" i="3"/>
  <c r="W1406" i="3"/>
  <c r="W1407" i="3"/>
  <c r="W1408" i="3"/>
  <c r="W1409" i="3"/>
  <c r="W1410" i="3"/>
  <c r="W1411" i="3"/>
  <c r="W1412" i="3"/>
  <c r="W1413" i="3"/>
  <c r="W1414" i="3"/>
  <c r="W1415" i="3"/>
  <c r="W1416" i="3"/>
  <c r="W1417" i="3"/>
  <c r="W1418" i="3"/>
  <c r="W1419" i="3"/>
  <c r="W1420" i="3"/>
  <c r="W1421" i="3"/>
  <c r="W1422" i="3"/>
  <c r="W1423" i="3"/>
  <c r="W1424" i="3"/>
  <c r="W1425" i="3"/>
  <c r="W1426" i="3"/>
  <c r="W1427" i="3"/>
  <c r="W1428" i="3"/>
  <c r="W1429" i="3"/>
  <c r="W1430" i="3"/>
  <c r="W1431" i="3"/>
  <c r="W1432" i="3"/>
  <c r="W1433" i="3"/>
  <c r="W1434" i="3"/>
  <c r="W1435" i="3"/>
  <c r="W1436" i="3"/>
  <c r="W1437" i="3"/>
  <c r="W1438" i="3"/>
  <c r="W1439" i="3"/>
  <c r="W1440" i="3"/>
  <c r="W1441" i="3"/>
  <c r="W1442" i="3"/>
  <c r="W1443" i="3"/>
  <c r="W1444" i="3"/>
  <c r="W1445" i="3"/>
  <c r="W1446" i="3"/>
  <c r="W1447" i="3"/>
  <c r="W1448" i="3"/>
  <c r="W1449" i="3"/>
  <c r="W1450" i="3"/>
  <c r="W1451" i="3"/>
  <c r="W1452" i="3"/>
  <c r="W1453" i="3"/>
  <c r="W1454" i="3"/>
  <c r="W1455" i="3"/>
  <c r="W1456" i="3"/>
  <c r="W1457" i="3"/>
  <c r="W1458" i="3"/>
  <c r="W1459" i="3"/>
  <c r="W1460" i="3"/>
  <c r="W1461" i="3"/>
  <c r="W1462" i="3"/>
  <c r="W1463" i="3"/>
  <c r="W1464" i="3"/>
  <c r="W1465" i="3"/>
  <c r="W1466" i="3"/>
  <c r="W1467" i="3"/>
  <c r="W1468" i="3"/>
  <c r="W1469" i="3"/>
  <c r="W1470" i="3"/>
  <c r="W1471" i="3"/>
  <c r="W1472" i="3"/>
  <c r="W1473" i="3"/>
  <c r="W1474" i="3"/>
  <c r="W1475" i="3"/>
  <c r="W1476" i="3"/>
  <c r="W1477" i="3"/>
  <c r="W1478" i="3"/>
  <c r="W1479" i="3"/>
  <c r="W1480" i="3"/>
  <c r="W1481" i="3"/>
  <c r="W1482" i="3"/>
  <c r="W1483" i="3"/>
  <c r="W1484" i="3"/>
  <c r="W1485" i="3"/>
  <c r="W1486" i="3"/>
  <c r="W1487" i="3"/>
  <c r="W1488" i="3"/>
  <c r="W1489" i="3"/>
  <c r="W1490" i="3"/>
  <c r="W1491" i="3"/>
  <c r="W1492" i="3"/>
  <c r="W1493" i="3"/>
  <c r="W1494" i="3"/>
  <c r="W1495" i="3"/>
  <c r="W1496" i="3"/>
  <c r="W1497" i="3"/>
  <c r="W1498" i="3"/>
  <c r="W1499" i="3"/>
  <c r="W1500" i="3"/>
  <c r="W1501" i="3"/>
  <c r="W1502" i="3"/>
  <c r="W1503" i="3"/>
  <c r="W1504" i="3"/>
  <c r="W1505" i="3"/>
  <c r="W1506" i="3"/>
  <c r="W1507" i="3"/>
  <c r="W1508" i="3"/>
  <c r="W1509" i="3"/>
  <c r="W1510" i="3"/>
  <c r="W1511" i="3"/>
  <c r="W1512" i="3"/>
  <c r="W1513" i="3"/>
  <c r="W1514" i="3"/>
  <c r="W1515" i="3"/>
  <c r="W1516" i="3"/>
  <c r="W1517" i="3"/>
  <c r="W1518" i="3"/>
  <c r="W1519" i="3"/>
  <c r="W1520" i="3"/>
  <c r="W1521" i="3"/>
  <c r="W1522" i="3"/>
  <c r="W1523" i="3"/>
  <c r="W1524" i="3"/>
  <c r="W1525" i="3"/>
  <c r="W1526" i="3"/>
  <c r="W1527" i="3"/>
  <c r="W1528" i="3"/>
  <c r="W1529" i="3"/>
  <c r="W1530" i="3"/>
  <c r="W1531" i="3"/>
  <c r="W1532" i="3"/>
  <c r="W1533" i="3"/>
  <c r="W1534" i="3"/>
  <c r="W1535" i="3"/>
  <c r="W1536" i="3"/>
  <c r="W1537" i="3"/>
  <c r="W1538" i="3"/>
  <c r="W1539" i="3"/>
  <c r="W1540" i="3"/>
  <c r="W1541" i="3"/>
  <c r="W1542" i="3"/>
  <c r="W1543" i="3"/>
  <c r="W1544" i="3"/>
  <c r="W1545" i="3"/>
  <c r="W1546" i="3"/>
  <c r="W1547" i="3"/>
  <c r="W1548" i="3"/>
  <c r="W1549" i="3"/>
  <c r="W1550" i="3"/>
  <c r="W1551" i="3"/>
  <c r="W1552" i="3"/>
  <c r="W1553" i="3"/>
  <c r="W1554" i="3"/>
  <c r="W1555" i="3"/>
  <c r="W1556" i="3"/>
  <c r="W1557" i="3"/>
  <c r="W1558" i="3"/>
  <c r="W1559" i="3"/>
  <c r="W1560" i="3"/>
  <c r="W1561" i="3"/>
  <c r="W1562" i="3"/>
  <c r="W1563" i="3"/>
  <c r="W1564" i="3"/>
  <c r="W1565" i="3"/>
  <c r="W1566" i="3"/>
  <c r="W1567" i="3"/>
  <c r="W1568" i="3"/>
  <c r="W1569" i="3"/>
  <c r="W1570" i="3"/>
  <c r="W1571" i="3"/>
  <c r="W1572" i="3"/>
  <c r="W1573" i="3"/>
  <c r="W1574" i="3"/>
  <c r="W1575" i="3"/>
  <c r="W1576" i="3"/>
  <c r="W1577" i="3"/>
  <c r="W1578" i="3"/>
  <c r="W1579" i="3"/>
  <c r="W1580" i="3"/>
  <c r="W1581" i="3"/>
  <c r="W1582" i="3"/>
  <c r="W1583" i="3"/>
  <c r="W1584" i="3"/>
  <c r="W1585" i="3"/>
  <c r="W1586" i="3"/>
  <c r="W1587" i="3"/>
  <c r="W1588" i="3"/>
  <c r="W1589" i="3"/>
  <c r="W1590" i="3"/>
  <c r="W1591" i="3"/>
  <c r="W1592" i="3"/>
  <c r="W1593" i="3"/>
  <c r="W1594" i="3"/>
  <c r="W1595" i="3"/>
  <c r="W1596" i="3"/>
  <c r="W1597" i="3"/>
  <c r="W1598" i="3"/>
  <c r="W1599" i="3"/>
  <c r="W1600" i="3"/>
  <c r="W1601" i="3"/>
  <c r="W1602" i="3"/>
  <c r="W1603" i="3"/>
  <c r="W1604" i="3"/>
  <c r="W1605" i="3"/>
  <c r="W1606" i="3"/>
  <c r="W1607" i="3"/>
  <c r="W1608" i="3"/>
  <c r="W1609" i="3"/>
  <c r="W1610" i="3"/>
  <c r="W1611" i="3"/>
  <c r="W1612" i="3"/>
  <c r="W1613" i="3"/>
  <c r="W1614" i="3"/>
  <c r="W1615" i="3"/>
  <c r="W1616" i="3"/>
  <c r="W1617" i="3"/>
  <c r="W1618" i="3"/>
  <c r="W1619" i="3"/>
  <c r="W1620" i="3"/>
  <c r="W1621" i="3"/>
  <c r="W1622" i="3"/>
  <c r="W1623" i="3"/>
  <c r="W1624" i="3"/>
  <c r="W1625" i="3"/>
  <c r="W1626" i="3"/>
  <c r="W1627" i="3"/>
  <c r="W1628" i="3"/>
  <c r="W1629" i="3"/>
  <c r="W1630" i="3"/>
  <c r="W1631" i="3"/>
  <c r="W1632" i="3"/>
  <c r="W1633" i="3"/>
  <c r="W1634" i="3"/>
  <c r="W1635" i="3"/>
  <c r="W1636" i="3"/>
  <c r="W1637" i="3"/>
  <c r="W1638" i="3"/>
  <c r="W1639" i="3"/>
  <c r="W1640" i="3"/>
  <c r="W1641" i="3"/>
  <c r="W1642" i="3"/>
  <c r="W1643" i="3"/>
  <c r="W1644" i="3"/>
  <c r="W1645" i="3"/>
  <c r="W1646" i="3"/>
  <c r="W1647" i="3"/>
  <c r="W1648" i="3"/>
  <c r="W1649" i="3"/>
  <c r="W1650" i="3"/>
  <c r="W1651" i="3"/>
  <c r="W1652" i="3"/>
  <c r="W1653" i="3"/>
  <c r="W1654" i="3"/>
  <c r="W1655" i="3"/>
  <c r="W1656" i="3"/>
  <c r="W1657" i="3"/>
  <c r="W1658" i="3"/>
  <c r="W1659" i="3"/>
  <c r="W1660" i="3"/>
  <c r="W1661" i="3"/>
  <c r="W1662" i="3"/>
  <c r="W1663" i="3"/>
  <c r="W1664" i="3"/>
  <c r="W1665" i="3"/>
  <c r="W1666" i="3"/>
  <c r="W1667" i="3"/>
  <c r="W1668" i="3"/>
  <c r="W1669" i="3"/>
  <c r="W1670" i="3"/>
  <c r="W1671" i="3"/>
  <c r="W1672" i="3"/>
  <c r="W1673" i="3"/>
  <c r="W1674" i="3"/>
  <c r="W1675" i="3"/>
  <c r="W1676" i="3"/>
  <c r="W1677" i="3"/>
  <c r="W1678" i="3"/>
  <c r="W1679" i="3"/>
  <c r="W1680" i="3"/>
  <c r="W1681" i="3"/>
  <c r="W1682" i="3"/>
  <c r="W1683" i="3"/>
  <c r="W1684" i="3"/>
  <c r="W1685" i="3"/>
  <c r="W1686" i="3"/>
  <c r="W1687" i="3"/>
  <c r="W1688" i="3"/>
  <c r="W1689" i="3"/>
  <c r="W1690" i="3"/>
  <c r="W1691" i="3"/>
  <c r="W1692" i="3"/>
  <c r="W1693" i="3"/>
  <c r="W1694" i="3"/>
  <c r="W1695" i="3"/>
  <c r="W1696" i="3"/>
  <c r="W1697" i="3"/>
  <c r="W1698" i="3"/>
  <c r="W1699" i="3"/>
  <c r="W1700" i="3"/>
  <c r="W1701" i="3"/>
  <c r="W1702" i="3"/>
  <c r="W1703" i="3"/>
  <c r="W1704" i="3"/>
  <c r="W1705" i="3"/>
  <c r="W1706" i="3"/>
  <c r="W1707" i="3"/>
  <c r="W1708" i="3"/>
  <c r="W1709" i="3"/>
  <c r="W1710" i="3"/>
  <c r="W1711" i="3"/>
  <c r="W1712" i="3"/>
  <c r="W1713" i="3"/>
  <c r="W1714" i="3"/>
  <c r="W1715" i="3"/>
  <c r="W1716" i="3"/>
  <c r="W1717" i="3"/>
  <c r="W1718" i="3"/>
  <c r="W1719" i="3"/>
  <c r="W1720" i="3"/>
  <c r="W1721" i="3"/>
  <c r="W1722" i="3"/>
  <c r="W1723" i="3"/>
  <c r="W1724" i="3"/>
  <c r="W1725" i="3"/>
  <c r="W1726" i="3"/>
  <c r="W1727" i="3"/>
  <c r="W1728" i="3"/>
  <c r="W1729" i="3"/>
  <c r="W1730" i="3"/>
  <c r="W1731" i="3"/>
  <c r="W1732" i="3"/>
  <c r="W1733" i="3"/>
  <c r="W1734" i="3"/>
  <c r="W1735" i="3"/>
  <c r="W1736" i="3"/>
  <c r="W1737" i="3"/>
  <c r="W1738" i="3"/>
  <c r="W1739" i="3"/>
  <c r="W1740" i="3"/>
  <c r="W1741" i="3"/>
  <c r="W1742" i="3"/>
  <c r="W1743" i="3"/>
  <c r="W1744" i="3"/>
  <c r="W1745" i="3"/>
  <c r="W1746" i="3"/>
  <c r="W1747" i="3"/>
  <c r="W1748" i="3"/>
  <c r="W1749" i="3"/>
  <c r="W1750" i="3"/>
  <c r="W1751" i="3"/>
  <c r="W1752" i="3"/>
  <c r="W1753" i="3"/>
  <c r="W1754" i="3"/>
  <c r="W1755" i="3"/>
  <c r="W1756" i="3"/>
  <c r="W1757" i="3"/>
  <c r="W1758" i="3"/>
  <c r="W1759" i="3"/>
  <c r="W1760" i="3"/>
  <c r="W1761" i="3"/>
  <c r="W1762" i="3"/>
  <c r="W1763" i="3"/>
  <c r="W1764" i="3"/>
  <c r="W1765" i="3"/>
  <c r="W1766" i="3"/>
  <c r="W1767" i="3"/>
  <c r="W1768" i="3"/>
  <c r="W1769" i="3"/>
  <c r="W1770" i="3"/>
  <c r="W1771" i="3"/>
  <c r="W1772" i="3"/>
  <c r="W1773" i="3"/>
  <c r="W1774" i="3"/>
  <c r="W1775" i="3"/>
  <c r="W1776" i="3"/>
  <c r="W1777" i="3"/>
  <c r="W1778" i="3"/>
  <c r="W1779" i="3"/>
  <c r="W1780" i="3"/>
  <c r="W1781" i="3"/>
  <c r="W1782" i="3"/>
  <c r="W1783" i="3"/>
  <c r="W1784" i="3"/>
  <c r="W1785" i="3"/>
  <c r="W1786" i="3"/>
  <c r="W1787" i="3"/>
  <c r="W1788" i="3"/>
  <c r="W1789" i="3"/>
  <c r="W1790" i="3"/>
  <c r="W1791" i="3"/>
  <c r="W1792" i="3"/>
  <c r="W1793" i="3"/>
  <c r="W1794" i="3"/>
  <c r="W1795" i="3"/>
  <c r="W1796" i="3"/>
  <c r="W1797" i="3"/>
  <c r="W1798" i="3"/>
  <c r="W1799" i="3"/>
  <c r="W1800" i="3"/>
  <c r="W5" i="3"/>
  <c r="K5" i="3"/>
  <c r="W102" i="3"/>
  <c r="C1800" i="3" l="1"/>
  <c r="K1800" i="3"/>
  <c r="C7" i="3"/>
  <c r="K7" i="3"/>
  <c r="C8" i="3"/>
  <c r="K8" i="3"/>
  <c r="C9" i="3"/>
  <c r="K9" i="3"/>
  <c r="C10" i="3"/>
  <c r="K10" i="3"/>
  <c r="C11" i="3"/>
  <c r="K11" i="3"/>
  <c r="C12" i="3"/>
  <c r="K12" i="3"/>
  <c r="C13" i="3"/>
  <c r="K13" i="3"/>
  <c r="C14" i="3"/>
  <c r="K14" i="3"/>
  <c r="C15" i="3"/>
  <c r="K15" i="3"/>
  <c r="C16" i="3"/>
  <c r="K16" i="3"/>
  <c r="C17" i="3"/>
  <c r="K17" i="3"/>
  <c r="C18" i="3"/>
  <c r="K18" i="3"/>
  <c r="C19" i="3"/>
  <c r="K19" i="3"/>
  <c r="C20" i="3"/>
  <c r="K20" i="3"/>
  <c r="C21" i="3"/>
  <c r="K21" i="3"/>
  <c r="C22" i="3"/>
  <c r="K22" i="3"/>
  <c r="C23" i="3"/>
  <c r="K23" i="3"/>
  <c r="C24" i="3"/>
  <c r="K24" i="3"/>
  <c r="C25" i="3"/>
  <c r="K25" i="3"/>
  <c r="C26" i="3"/>
  <c r="K26" i="3"/>
  <c r="C27" i="3"/>
  <c r="K27" i="3"/>
  <c r="C28" i="3"/>
  <c r="K28" i="3"/>
  <c r="C29" i="3"/>
  <c r="K29" i="3"/>
  <c r="C30" i="3"/>
  <c r="K30" i="3"/>
  <c r="C31" i="3"/>
  <c r="K31" i="3"/>
  <c r="C32" i="3"/>
  <c r="K32" i="3"/>
  <c r="C33" i="3"/>
  <c r="K33" i="3"/>
  <c r="C34" i="3"/>
  <c r="K34" i="3"/>
  <c r="C35" i="3"/>
  <c r="K35" i="3"/>
  <c r="C36" i="3"/>
  <c r="K36" i="3"/>
  <c r="C37" i="3"/>
  <c r="K37" i="3"/>
  <c r="C38" i="3"/>
  <c r="K38" i="3"/>
  <c r="C39" i="3"/>
  <c r="K39" i="3"/>
  <c r="C40" i="3"/>
  <c r="K40" i="3"/>
  <c r="C41" i="3"/>
  <c r="K41" i="3"/>
  <c r="C42" i="3"/>
  <c r="K42" i="3"/>
  <c r="C43" i="3"/>
  <c r="K43" i="3"/>
  <c r="C44" i="3"/>
  <c r="K44" i="3"/>
  <c r="C45" i="3"/>
  <c r="K45" i="3"/>
  <c r="C46" i="3"/>
  <c r="K46" i="3"/>
  <c r="C47" i="3"/>
  <c r="K47" i="3"/>
  <c r="C48" i="3"/>
  <c r="K48" i="3"/>
  <c r="C49" i="3"/>
  <c r="K49" i="3"/>
  <c r="C50" i="3"/>
  <c r="K50" i="3"/>
  <c r="C51" i="3"/>
  <c r="K51" i="3"/>
  <c r="C52" i="3"/>
  <c r="K52" i="3"/>
  <c r="C53" i="3"/>
  <c r="K53" i="3"/>
  <c r="C54" i="3"/>
  <c r="K54" i="3"/>
  <c r="C55" i="3"/>
  <c r="K55" i="3"/>
  <c r="C56" i="3"/>
  <c r="K56" i="3"/>
  <c r="C57" i="3"/>
  <c r="K57" i="3"/>
  <c r="C58" i="3"/>
  <c r="K58" i="3"/>
  <c r="C59" i="3"/>
  <c r="K59" i="3"/>
  <c r="C60" i="3"/>
  <c r="K60" i="3"/>
  <c r="C61" i="3"/>
  <c r="K61" i="3"/>
  <c r="C62" i="3"/>
  <c r="K62" i="3"/>
  <c r="C63" i="3"/>
  <c r="K63" i="3"/>
  <c r="C64" i="3"/>
  <c r="K64" i="3"/>
  <c r="C65" i="3"/>
  <c r="K65" i="3"/>
  <c r="C66" i="3"/>
  <c r="K66" i="3"/>
  <c r="C67" i="3"/>
  <c r="K67" i="3"/>
  <c r="C68" i="3"/>
  <c r="K68" i="3"/>
  <c r="C69" i="3"/>
  <c r="K69" i="3"/>
  <c r="C70" i="3"/>
  <c r="K70" i="3"/>
  <c r="C71" i="3"/>
  <c r="K71" i="3"/>
  <c r="C72" i="3"/>
  <c r="K72" i="3"/>
  <c r="C73" i="3"/>
  <c r="K73" i="3"/>
  <c r="C74" i="3"/>
  <c r="K74" i="3"/>
  <c r="C75" i="3"/>
  <c r="K75" i="3"/>
  <c r="C76" i="3"/>
  <c r="K76" i="3"/>
  <c r="C77" i="3"/>
  <c r="K77" i="3"/>
  <c r="C78" i="3"/>
  <c r="K78" i="3"/>
  <c r="C79" i="3"/>
  <c r="K79" i="3"/>
  <c r="C80" i="3"/>
  <c r="K80" i="3"/>
  <c r="C81" i="3"/>
  <c r="K81" i="3"/>
  <c r="C82" i="3"/>
  <c r="K82" i="3"/>
  <c r="C83" i="3"/>
  <c r="K83" i="3"/>
  <c r="C84" i="3"/>
  <c r="K84" i="3"/>
  <c r="C85" i="3"/>
  <c r="K85" i="3"/>
  <c r="C86" i="3"/>
  <c r="K86" i="3"/>
  <c r="C87" i="3"/>
  <c r="K87" i="3"/>
  <c r="C88" i="3"/>
  <c r="K88" i="3"/>
  <c r="C89" i="3"/>
  <c r="K89" i="3"/>
  <c r="C90" i="3"/>
  <c r="K90" i="3"/>
  <c r="C91" i="3"/>
  <c r="K91" i="3"/>
  <c r="C92" i="3"/>
  <c r="K92" i="3"/>
  <c r="C93" i="3"/>
  <c r="K93" i="3"/>
  <c r="C94" i="3"/>
  <c r="K94" i="3"/>
  <c r="C95" i="3"/>
  <c r="K95" i="3"/>
  <c r="C96" i="3"/>
  <c r="K96" i="3"/>
  <c r="C97" i="3"/>
  <c r="K97" i="3"/>
  <c r="C98" i="3"/>
  <c r="K98" i="3"/>
  <c r="C99" i="3"/>
  <c r="K99" i="3"/>
  <c r="C100" i="3"/>
  <c r="K100" i="3"/>
  <c r="C101" i="3"/>
  <c r="K101" i="3"/>
  <c r="C102" i="3"/>
  <c r="K102" i="3"/>
  <c r="C103" i="3"/>
  <c r="K103" i="3"/>
  <c r="C104" i="3"/>
  <c r="K104" i="3"/>
  <c r="C105" i="3"/>
  <c r="K105" i="3"/>
  <c r="C106" i="3"/>
  <c r="K106" i="3"/>
  <c r="C107" i="3"/>
  <c r="K107" i="3"/>
  <c r="C108" i="3"/>
  <c r="K108" i="3"/>
  <c r="C109" i="3"/>
  <c r="K109" i="3"/>
  <c r="C110" i="3"/>
  <c r="K110" i="3"/>
  <c r="C111" i="3"/>
  <c r="K111" i="3"/>
  <c r="C112" i="3"/>
  <c r="K112" i="3"/>
  <c r="C113" i="3"/>
  <c r="K113" i="3"/>
  <c r="C114" i="3"/>
  <c r="K114" i="3"/>
  <c r="C115" i="3"/>
  <c r="K115" i="3"/>
  <c r="C116" i="3"/>
  <c r="K116" i="3"/>
  <c r="C117" i="3"/>
  <c r="K117" i="3"/>
  <c r="C118" i="3"/>
  <c r="K118" i="3"/>
  <c r="C119" i="3"/>
  <c r="K119" i="3"/>
  <c r="C120" i="3"/>
  <c r="K120" i="3"/>
  <c r="C121" i="3"/>
  <c r="K121" i="3"/>
  <c r="C122" i="3"/>
  <c r="K122" i="3"/>
  <c r="C123" i="3"/>
  <c r="K123" i="3"/>
  <c r="C124" i="3"/>
  <c r="K124" i="3"/>
  <c r="C125" i="3"/>
  <c r="K125" i="3"/>
  <c r="C126" i="3"/>
  <c r="K126" i="3"/>
  <c r="C127" i="3"/>
  <c r="K127" i="3"/>
  <c r="C128" i="3"/>
  <c r="K128" i="3"/>
  <c r="C129" i="3"/>
  <c r="K129" i="3"/>
  <c r="C130" i="3"/>
  <c r="K130" i="3"/>
  <c r="C131" i="3"/>
  <c r="K131" i="3"/>
  <c r="C132" i="3"/>
  <c r="K132" i="3"/>
  <c r="C133" i="3"/>
  <c r="K133" i="3"/>
  <c r="C134" i="3"/>
  <c r="K134" i="3"/>
  <c r="C135" i="3"/>
  <c r="K135" i="3"/>
  <c r="C136" i="3"/>
  <c r="K136" i="3"/>
  <c r="C137" i="3"/>
  <c r="K137" i="3"/>
  <c r="C138" i="3"/>
  <c r="K138" i="3"/>
  <c r="C139" i="3"/>
  <c r="K139" i="3"/>
  <c r="C140" i="3"/>
  <c r="K140" i="3"/>
  <c r="C141" i="3"/>
  <c r="K141" i="3"/>
  <c r="C142" i="3"/>
  <c r="K142" i="3"/>
  <c r="C143" i="3"/>
  <c r="K143" i="3"/>
  <c r="C144" i="3"/>
  <c r="K144" i="3"/>
  <c r="C145" i="3"/>
  <c r="K145" i="3"/>
  <c r="C146" i="3"/>
  <c r="K146" i="3"/>
  <c r="C147" i="3"/>
  <c r="K147" i="3"/>
  <c r="C148" i="3"/>
  <c r="K148" i="3"/>
  <c r="C149" i="3"/>
  <c r="K149" i="3"/>
  <c r="C150" i="3"/>
  <c r="K150" i="3"/>
  <c r="C151" i="3"/>
  <c r="K151" i="3"/>
  <c r="C152" i="3"/>
  <c r="K152" i="3"/>
  <c r="C153" i="3"/>
  <c r="K153" i="3"/>
  <c r="C154" i="3"/>
  <c r="K154" i="3"/>
  <c r="C155" i="3"/>
  <c r="K155" i="3"/>
  <c r="C156" i="3"/>
  <c r="K156" i="3"/>
  <c r="C157" i="3"/>
  <c r="K157" i="3"/>
  <c r="C158" i="3"/>
  <c r="K158" i="3"/>
  <c r="C159" i="3"/>
  <c r="K159" i="3"/>
  <c r="C160" i="3"/>
  <c r="K160" i="3"/>
  <c r="C161" i="3"/>
  <c r="K161" i="3"/>
  <c r="C162" i="3"/>
  <c r="K162" i="3"/>
  <c r="C163" i="3"/>
  <c r="K163" i="3"/>
  <c r="C164" i="3"/>
  <c r="K164" i="3"/>
  <c r="C165" i="3"/>
  <c r="K165" i="3"/>
  <c r="C166" i="3"/>
  <c r="K166" i="3"/>
  <c r="C167" i="3"/>
  <c r="K167" i="3"/>
  <c r="C168" i="3"/>
  <c r="K168" i="3"/>
  <c r="C169" i="3"/>
  <c r="K169" i="3"/>
  <c r="C170" i="3"/>
  <c r="K170" i="3"/>
  <c r="C171" i="3"/>
  <c r="K171" i="3"/>
  <c r="C172" i="3"/>
  <c r="K172" i="3"/>
  <c r="C173" i="3"/>
  <c r="K173" i="3"/>
  <c r="C174" i="3"/>
  <c r="K174" i="3"/>
  <c r="C175" i="3"/>
  <c r="K175" i="3"/>
  <c r="C176" i="3"/>
  <c r="K176" i="3"/>
  <c r="C177" i="3"/>
  <c r="K177" i="3"/>
  <c r="C178" i="3"/>
  <c r="K178" i="3"/>
  <c r="C179" i="3"/>
  <c r="K179" i="3"/>
  <c r="C180" i="3"/>
  <c r="K180" i="3"/>
  <c r="C181" i="3"/>
  <c r="K181" i="3"/>
  <c r="C182" i="3"/>
  <c r="K182" i="3"/>
  <c r="C183" i="3"/>
  <c r="K183" i="3"/>
  <c r="C184" i="3"/>
  <c r="K184" i="3"/>
  <c r="C185" i="3"/>
  <c r="K185" i="3"/>
  <c r="C186" i="3"/>
  <c r="K186" i="3"/>
  <c r="C187" i="3"/>
  <c r="K187" i="3"/>
  <c r="C188" i="3"/>
  <c r="K188" i="3"/>
  <c r="C189" i="3"/>
  <c r="K189" i="3"/>
  <c r="C190" i="3"/>
  <c r="K190" i="3"/>
  <c r="C191" i="3"/>
  <c r="K191" i="3"/>
  <c r="C192" i="3"/>
  <c r="K192" i="3"/>
  <c r="C193" i="3"/>
  <c r="K193" i="3"/>
  <c r="C194" i="3"/>
  <c r="K194" i="3"/>
  <c r="C195" i="3"/>
  <c r="K195" i="3"/>
  <c r="C196" i="3"/>
  <c r="K196" i="3"/>
  <c r="C197" i="3"/>
  <c r="K197" i="3"/>
  <c r="C198" i="3"/>
  <c r="K198" i="3"/>
  <c r="C199" i="3"/>
  <c r="K199" i="3"/>
  <c r="C200" i="3"/>
  <c r="K200" i="3"/>
  <c r="C201" i="3"/>
  <c r="K201" i="3"/>
  <c r="C202" i="3"/>
  <c r="K202" i="3"/>
  <c r="C203" i="3"/>
  <c r="K203" i="3"/>
  <c r="C204" i="3"/>
  <c r="K204" i="3"/>
  <c r="C205" i="3"/>
  <c r="K205" i="3"/>
  <c r="C206" i="3"/>
  <c r="K206" i="3"/>
  <c r="C207" i="3"/>
  <c r="K207" i="3"/>
  <c r="C208" i="3"/>
  <c r="K208" i="3"/>
  <c r="C209" i="3"/>
  <c r="K209" i="3"/>
  <c r="C210" i="3"/>
  <c r="K210" i="3"/>
  <c r="C211" i="3"/>
  <c r="K211" i="3"/>
  <c r="C212" i="3"/>
  <c r="K212" i="3"/>
  <c r="C213" i="3"/>
  <c r="K213" i="3"/>
  <c r="C214" i="3"/>
  <c r="K214" i="3"/>
  <c r="C215" i="3"/>
  <c r="K215" i="3"/>
  <c r="C216" i="3"/>
  <c r="K216" i="3"/>
  <c r="C217" i="3"/>
  <c r="K217" i="3"/>
  <c r="C218" i="3"/>
  <c r="K218" i="3"/>
  <c r="C219" i="3"/>
  <c r="K219" i="3"/>
  <c r="C220" i="3"/>
  <c r="K220" i="3"/>
  <c r="C221" i="3"/>
  <c r="K221" i="3"/>
  <c r="C222" i="3"/>
  <c r="K222" i="3"/>
  <c r="C223" i="3"/>
  <c r="K223" i="3"/>
  <c r="C224" i="3"/>
  <c r="K224" i="3"/>
  <c r="C225" i="3"/>
  <c r="K225" i="3"/>
  <c r="C226" i="3"/>
  <c r="K226" i="3"/>
  <c r="C227" i="3"/>
  <c r="K227" i="3"/>
  <c r="C228" i="3"/>
  <c r="K228" i="3"/>
  <c r="C229" i="3"/>
  <c r="K229" i="3"/>
  <c r="C230" i="3"/>
  <c r="K230" i="3"/>
  <c r="C231" i="3"/>
  <c r="K231" i="3"/>
  <c r="C232" i="3"/>
  <c r="K232" i="3"/>
  <c r="C233" i="3"/>
  <c r="K233" i="3"/>
  <c r="C234" i="3"/>
  <c r="K234" i="3"/>
  <c r="C235" i="3"/>
  <c r="K235" i="3"/>
  <c r="C236" i="3"/>
  <c r="K236" i="3"/>
  <c r="C237" i="3"/>
  <c r="K237" i="3"/>
  <c r="C238" i="3"/>
  <c r="K238" i="3"/>
  <c r="C239" i="3"/>
  <c r="K239" i="3"/>
  <c r="C240" i="3"/>
  <c r="K240" i="3"/>
  <c r="C241" i="3"/>
  <c r="K241" i="3"/>
  <c r="C242" i="3"/>
  <c r="K242" i="3"/>
  <c r="C243" i="3"/>
  <c r="K243" i="3"/>
  <c r="C244" i="3"/>
  <c r="K244" i="3"/>
  <c r="C245" i="3"/>
  <c r="K245" i="3"/>
  <c r="C246" i="3"/>
  <c r="K246" i="3"/>
  <c r="C247" i="3"/>
  <c r="K247" i="3"/>
  <c r="C248" i="3"/>
  <c r="K248" i="3"/>
  <c r="C249" i="3"/>
  <c r="K249" i="3"/>
  <c r="C250" i="3"/>
  <c r="K250" i="3"/>
  <c r="C251" i="3"/>
  <c r="K251" i="3"/>
  <c r="C252" i="3"/>
  <c r="K252" i="3"/>
  <c r="C253" i="3"/>
  <c r="K253" i="3"/>
  <c r="C254" i="3"/>
  <c r="K254" i="3"/>
  <c r="C255" i="3"/>
  <c r="K255" i="3"/>
  <c r="C256" i="3"/>
  <c r="K256" i="3"/>
  <c r="C257" i="3"/>
  <c r="K257" i="3"/>
  <c r="C258" i="3"/>
  <c r="K258" i="3"/>
  <c r="C259" i="3"/>
  <c r="K259" i="3"/>
  <c r="C260" i="3"/>
  <c r="K260" i="3"/>
  <c r="C261" i="3"/>
  <c r="K261" i="3"/>
  <c r="C262" i="3"/>
  <c r="K262" i="3"/>
  <c r="C263" i="3"/>
  <c r="K263" i="3"/>
  <c r="C264" i="3"/>
  <c r="K264" i="3"/>
  <c r="C265" i="3"/>
  <c r="K265" i="3"/>
  <c r="C266" i="3"/>
  <c r="K266" i="3"/>
  <c r="C267" i="3"/>
  <c r="K267" i="3"/>
  <c r="C268" i="3"/>
  <c r="K268" i="3"/>
  <c r="C269" i="3"/>
  <c r="K269" i="3"/>
  <c r="C270" i="3"/>
  <c r="K270" i="3"/>
  <c r="C271" i="3"/>
  <c r="K271" i="3"/>
  <c r="C272" i="3"/>
  <c r="K272" i="3"/>
  <c r="C273" i="3"/>
  <c r="K273" i="3"/>
  <c r="C274" i="3"/>
  <c r="K274" i="3"/>
  <c r="C275" i="3"/>
  <c r="K275" i="3"/>
  <c r="C276" i="3"/>
  <c r="K276" i="3"/>
  <c r="C277" i="3"/>
  <c r="K277" i="3"/>
  <c r="C278" i="3"/>
  <c r="K278" i="3"/>
  <c r="C279" i="3"/>
  <c r="K279" i="3"/>
  <c r="C280" i="3"/>
  <c r="K280" i="3"/>
  <c r="C281" i="3"/>
  <c r="K281" i="3"/>
  <c r="C282" i="3"/>
  <c r="K282" i="3"/>
  <c r="C283" i="3"/>
  <c r="K283" i="3"/>
  <c r="C284" i="3"/>
  <c r="K284" i="3"/>
  <c r="C285" i="3"/>
  <c r="K285" i="3"/>
  <c r="C286" i="3"/>
  <c r="K286" i="3"/>
  <c r="C287" i="3"/>
  <c r="K287" i="3"/>
  <c r="C288" i="3"/>
  <c r="K288" i="3"/>
  <c r="C289" i="3"/>
  <c r="K289" i="3"/>
  <c r="C290" i="3"/>
  <c r="K290" i="3"/>
  <c r="C291" i="3"/>
  <c r="K291" i="3"/>
  <c r="C292" i="3"/>
  <c r="K292" i="3"/>
  <c r="C293" i="3"/>
  <c r="K293" i="3"/>
  <c r="C294" i="3"/>
  <c r="K294" i="3"/>
  <c r="C295" i="3"/>
  <c r="K295" i="3"/>
  <c r="C296" i="3"/>
  <c r="K296" i="3"/>
  <c r="C297" i="3"/>
  <c r="K297" i="3"/>
  <c r="C298" i="3"/>
  <c r="K298" i="3"/>
  <c r="C299" i="3"/>
  <c r="K299" i="3"/>
  <c r="C300" i="3"/>
  <c r="K300" i="3"/>
  <c r="C301" i="3"/>
  <c r="K301" i="3"/>
  <c r="C302" i="3"/>
  <c r="K302" i="3"/>
  <c r="C303" i="3"/>
  <c r="K303" i="3"/>
  <c r="C304" i="3"/>
  <c r="K304" i="3"/>
  <c r="C305" i="3"/>
  <c r="K305" i="3"/>
  <c r="C306" i="3"/>
  <c r="K306" i="3"/>
  <c r="C307" i="3"/>
  <c r="K307" i="3"/>
  <c r="C308" i="3"/>
  <c r="K308" i="3"/>
  <c r="C309" i="3"/>
  <c r="K309" i="3"/>
  <c r="C310" i="3"/>
  <c r="K310" i="3"/>
  <c r="C311" i="3"/>
  <c r="K311" i="3"/>
  <c r="C312" i="3"/>
  <c r="K312" i="3"/>
  <c r="C313" i="3"/>
  <c r="K313" i="3"/>
  <c r="C314" i="3"/>
  <c r="K314" i="3"/>
  <c r="C315" i="3"/>
  <c r="K315" i="3"/>
  <c r="C316" i="3"/>
  <c r="K316" i="3"/>
  <c r="C317" i="3"/>
  <c r="K317" i="3"/>
  <c r="C318" i="3"/>
  <c r="K318" i="3"/>
  <c r="C319" i="3"/>
  <c r="K319" i="3"/>
  <c r="C320" i="3"/>
  <c r="K320" i="3"/>
  <c r="C321" i="3"/>
  <c r="K321" i="3"/>
  <c r="C322" i="3"/>
  <c r="K322" i="3"/>
  <c r="C323" i="3"/>
  <c r="K323" i="3"/>
  <c r="C324" i="3"/>
  <c r="K324" i="3"/>
  <c r="C325" i="3"/>
  <c r="K325" i="3"/>
  <c r="C326" i="3"/>
  <c r="K326" i="3"/>
  <c r="C327" i="3"/>
  <c r="K327" i="3"/>
  <c r="C328" i="3"/>
  <c r="K328" i="3"/>
  <c r="C329" i="3"/>
  <c r="K329" i="3"/>
  <c r="C330" i="3"/>
  <c r="K330" i="3"/>
  <c r="C331" i="3"/>
  <c r="K331" i="3"/>
  <c r="C332" i="3"/>
  <c r="K332" i="3"/>
  <c r="C333" i="3"/>
  <c r="K333" i="3"/>
  <c r="C334" i="3"/>
  <c r="K334" i="3"/>
  <c r="C335" i="3"/>
  <c r="K335" i="3"/>
  <c r="C336" i="3"/>
  <c r="K336" i="3"/>
  <c r="C337" i="3"/>
  <c r="K337" i="3"/>
  <c r="C338" i="3"/>
  <c r="K338" i="3"/>
  <c r="C339" i="3"/>
  <c r="K339" i="3"/>
  <c r="C340" i="3"/>
  <c r="K340" i="3"/>
  <c r="C341" i="3"/>
  <c r="K341" i="3"/>
  <c r="C342" i="3"/>
  <c r="K342" i="3"/>
  <c r="C343" i="3"/>
  <c r="K343" i="3"/>
  <c r="C344" i="3"/>
  <c r="K344" i="3"/>
  <c r="C345" i="3"/>
  <c r="K345" i="3"/>
  <c r="C346" i="3"/>
  <c r="K346" i="3"/>
  <c r="C347" i="3"/>
  <c r="K347" i="3"/>
  <c r="C348" i="3"/>
  <c r="K348" i="3"/>
  <c r="C349" i="3"/>
  <c r="K349" i="3"/>
  <c r="C350" i="3"/>
  <c r="K350" i="3"/>
  <c r="C351" i="3"/>
  <c r="K351" i="3"/>
  <c r="C352" i="3"/>
  <c r="K352" i="3"/>
  <c r="C353" i="3"/>
  <c r="K353" i="3"/>
  <c r="C354" i="3"/>
  <c r="K354" i="3"/>
  <c r="C355" i="3"/>
  <c r="K355" i="3"/>
  <c r="C356" i="3"/>
  <c r="K356" i="3"/>
  <c r="C357" i="3"/>
  <c r="K357" i="3"/>
  <c r="C358" i="3"/>
  <c r="K358" i="3"/>
  <c r="C359" i="3"/>
  <c r="K359" i="3"/>
  <c r="C360" i="3"/>
  <c r="K360" i="3"/>
  <c r="C361" i="3"/>
  <c r="K361" i="3"/>
  <c r="C362" i="3"/>
  <c r="K362" i="3"/>
  <c r="C363" i="3"/>
  <c r="K363" i="3"/>
  <c r="C364" i="3"/>
  <c r="K364" i="3"/>
  <c r="C365" i="3"/>
  <c r="K365" i="3"/>
  <c r="C366" i="3"/>
  <c r="K366" i="3"/>
  <c r="C367" i="3"/>
  <c r="K367" i="3"/>
  <c r="C368" i="3"/>
  <c r="K368" i="3"/>
  <c r="C369" i="3"/>
  <c r="K369" i="3"/>
  <c r="C370" i="3"/>
  <c r="K370" i="3"/>
  <c r="C371" i="3"/>
  <c r="K371" i="3"/>
  <c r="C372" i="3"/>
  <c r="K372" i="3"/>
  <c r="C373" i="3"/>
  <c r="K373" i="3"/>
  <c r="C374" i="3"/>
  <c r="K374" i="3"/>
  <c r="C375" i="3"/>
  <c r="K375" i="3"/>
  <c r="C376" i="3"/>
  <c r="K376" i="3"/>
  <c r="C377" i="3"/>
  <c r="K377" i="3"/>
  <c r="C378" i="3"/>
  <c r="K378" i="3"/>
  <c r="C379" i="3"/>
  <c r="K379" i="3"/>
  <c r="C380" i="3"/>
  <c r="K380" i="3"/>
  <c r="C381" i="3"/>
  <c r="K381" i="3"/>
  <c r="C382" i="3"/>
  <c r="K382" i="3"/>
  <c r="C383" i="3"/>
  <c r="K383" i="3"/>
  <c r="C384" i="3"/>
  <c r="K384" i="3"/>
  <c r="C385" i="3"/>
  <c r="K385" i="3"/>
  <c r="C386" i="3"/>
  <c r="K386" i="3"/>
  <c r="C387" i="3"/>
  <c r="K387" i="3"/>
  <c r="C388" i="3"/>
  <c r="K388" i="3"/>
  <c r="C389" i="3"/>
  <c r="K389" i="3"/>
  <c r="C390" i="3"/>
  <c r="K390" i="3"/>
  <c r="C391" i="3"/>
  <c r="K391" i="3"/>
  <c r="C392" i="3"/>
  <c r="K392" i="3"/>
  <c r="C393" i="3"/>
  <c r="K393" i="3"/>
  <c r="C394" i="3"/>
  <c r="K394" i="3"/>
  <c r="C395" i="3"/>
  <c r="K395" i="3"/>
  <c r="C396" i="3"/>
  <c r="K396" i="3"/>
  <c r="C397" i="3"/>
  <c r="K397" i="3"/>
  <c r="C398" i="3"/>
  <c r="K398" i="3"/>
  <c r="C399" i="3"/>
  <c r="K399" i="3"/>
  <c r="C400" i="3"/>
  <c r="K400" i="3"/>
  <c r="C401" i="3"/>
  <c r="K401" i="3"/>
  <c r="C402" i="3"/>
  <c r="K402" i="3"/>
  <c r="C403" i="3"/>
  <c r="K403" i="3"/>
  <c r="C404" i="3"/>
  <c r="K404" i="3"/>
  <c r="C405" i="3"/>
  <c r="K405" i="3"/>
  <c r="C406" i="3"/>
  <c r="K406" i="3"/>
  <c r="C407" i="3"/>
  <c r="K407" i="3"/>
  <c r="C408" i="3"/>
  <c r="K408" i="3"/>
  <c r="C409" i="3"/>
  <c r="K409" i="3"/>
  <c r="C410" i="3"/>
  <c r="K410" i="3"/>
  <c r="C411" i="3"/>
  <c r="K411" i="3"/>
  <c r="C412" i="3"/>
  <c r="K412" i="3"/>
  <c r="C413" i="3"/>
  <c r="K413" i="3"/>
  <c r="C414" i="3"/>
  <c r="K414" i="3"/>
  <c r="C415" i="3"/>
  <c r="K415" i="3"/>
  <c r="C416" i="3"/>
  <c r="K416" i="3"/>
  <c r="C417" i="3"/>
  <c r="K417" i="3"/>
  <c r="C418" i="3"/>
  <c r="K418" i="3"/>
  <c r="C419" i="3"/>
  <c r="K419" i="3"/>
  <c r="C420" i="3"/>
  <c r="K420" i="3"/>
  <c r="C421" i="3"/>
  <c r="K421" i="3"/>
  <c r="C422" i="3"/>
  <c r="K422" i="3"/>
  <c r="C423" i="3"/>
  <c r="K423" i="3"/>
  <c r="C424" i="3"/>
  <c r="K424" i="3"/>
  <c r="C425" i="3"/>
  <c r="K425" i="3"/>
  <c r="C426" i="3"/>
  <c r="K426" i="3"/>
  <c r="C427" i="3"/>
  <c r="K427" i="3"/>
  <c r="C428" i="3"/>
  <c r="K428" i="3"/>
  <c r="C429" i="3"/>
  <c r="K429" i="3"/>
  <c r="C430" i="3"/>
  <c r="K430" i="3"/>
  <c r="C431" i="3"/>
  <c r="K431" i="3"/>
  <c r="C432" i="3"/>
  <c r="K432" i="3"/>
  <c r="C433" i="3"/>
  <c r="K433" i="3"/>
  <c r="C434" i="3"/>
  <c r="K434" i="3"/>
  <c r="C435" i="3"/>
  <c r="K435" i="3"/>
  <c r="C436" i="3"/>
  <c r="K436" i="3"/>
  <c r="C437" i="3"/>
  <c r="K437" i="3"/>
  <c r="C438" i="3"/>
  <c r="K438" i="3"/>
  <c r="C439" i="3"/>
  <c r="K439" i="3"/>
  <c r="C440" i="3"/>
  <c r="K440" i="3"/>
  <c r="C441" i="3"/>
  <c r="K441" i="3"/>
  <c r="C442" i="3"/>
  <c r="K442" i="3"/>
  <c r="C443" i="3"/>
  <c r="K443" i="3"/>
  <c r="C444" i="3"/>
  <c r="K444" i="3"/>
  <c r="C445" i="3"/>
  <c r="K445" i="3"/>
  <c r="C446" i="3"/>
  <c r="K446" i="3"/>
  <c r="C447" i="3"/>
  <c r="K447" i="3"/>
  <c r="C448" i="3"/>
  <c r="K448" i="3"/>
  <c r="C449" i="3"/>
  <c r="K449" i="3"/>
  <c r="C450" i="3"/>
  <c r="K450" i="3"/>
  <c r="C451" i="3"/>
  <c r="K451" i="3"/>
  <c r="C452" i="3"/>
  <c r="K452" i="3"/>
  <c r="C453" i="3"/>
  <c r="K453" i="3"/>
  <c r="C454" i="3"/>
  <c r="K454" i="3"/>
  <c r="C455" i="3"/>
  <c r="K455" i="3"/>
  <c r="C456" i="3"/>
  <c r="K456" i="3"/>
  <c r="C457" i="3"/>
  <c r="K457" i="3"/>
  <c r="C458" i="3"/>
  <c r="K458" i="3"/>
  <c r="C459" i="3"/>
  <c r="K459" i="3"/>
  <c r="C460" i="3"/>
  <c r="K460" i="3"/>
  <c r="C461" i="3"/>
  <c r="K461" i="3"/>
  <c r="C462" i="3"/>
  <c r="K462" i="3"/>
  <c r="C463" i="3"/>
  <c r="K463" i="3"/>
  <c r="C464" i="3"/>
  <c r="K464" i="3"/>
  <c r="C465" i="3"/>
  <c r="K465" i="3"/>
  <c r="C466" i="3"/>
  <c r="K466" i="3"/>
  <c r="C467" i="3"/>
  <c r="K467" i="3"/>
  <c r="C468" i="3"/>
  <c r="K468" i="3"/>
  <c r="C469" i="3"/>
  <c r="K469" i="3"/>
  <c r="C470" i="3"/>
  <c r="K470" i="3"/>
  <c r="C471" i="3"/>
  <c r="K471" i="3"/>
  <c r="C472" i="3"/>
  <c r="K472" i="3"/>
  <c r="C473" i="3"/>
  <c r="K473" i="3"/>
  <c r="C474" i="3"/>
  <c r="K474" i="3"/>
  <c r="C475" i="3"/>
  <c r="K475" i="3"/>
  <c r="C476" i="3"/>
  <c r="K476" i="3"/>
  <c r="C477" i="3"/>
  <c r="K477" i="3"/>
  <c r="C478" i="3"/>
  <c r="K478" i="3"/>
  <c r="C479" i="3"/>
  <c r="K479" i="3"/>
  <c r="C480" i="3"/>
  <c r="K480" i="3"/>
  <c r="C481" i="3"/>
  <c r="K481" i="3"/>
  <c r="C482" i="3"/>
  <c r="K482" i="3"/>
  <c r="C483" i="3"/>
  <c r="K483" i="3"/>
  <c r="C484" i="3"/>
  <c r="K484" i="3"/>
  <c r="C485" i="3"/>
  <c r="K485" i="3"/>
  <c r="C486" i="3"/>
  <c r="K486" i="3"/>
  <c r="C487" i="3"/>
  <c r="K487" i="3"/>
  <c r="C488" i="3"/>
  <c r="K488" i="3"/>
  <c r="C489" i="3"/>
  <c r="K489" i="3"/>
  <c r="C490" i="3"/>
  <c r="K490" i="3"/>
  <c r="C491" i="3"/>
  <c r="K491" i="3"/>
  <c r="C492" i="3"/>
  <c r="K492" i="3"/>
  <c r="C493" i="3"/>
  <c r="K493" i="3"/>
  <c r="C494" i="3"/>
  <c r="K494" i="3"/>
  <c r="C495" i="3"/>
  <c r="K495" i="3"/>
  <c r="C496" i="3"/>
  <c r="K496" i="3"/>
  <c r="C497" i="3"/>
  <c r="K497" i="3"/>
  <c r="C498" i="3"/>
  <c r="K498" i="3"/>
  <c r="C499" i="3"/>
  <c r="K499" i="3"/>
  <c r="C500" i="3"/>
  <c r="K500" i="3"/>
  <c r="C501" i="3"/>
  <c r="K501" i="3"/>
  <c r="C502" i="3"/>
  <c r="K502" i="3"/>
  <c r="C503" i="3"/>
  <c r="K503" i="3"/>
  <c r="C504" i="3"/>
  <c r="K504" i="3"/>
  <c r="C505" i="3"/>
  <c r="K505" i="3"/>
  <c r="C506" i="3"/>
  <c r="K506" i="3"/>
  <c r="C507" i="3"/>
  <c r="K507" i="3"/>
  <c r="C508" i="3"/>
  <c r="K508" i="3"/>
  <c r="C509" i="3"/>
  <c r="K509" i="3"/>
  <c r="C510" i="3"/>
  <c r="K510" i="3"/>
  <c r="C511" i="3"/>
  <c r="K511" i="3"/>
  <c r="C512" i="3"/>
  <c r="K512" i="3"/>
  <c r="C513" i="3"/>
  <c r="K513" i="3"/>
  <c r="C514" i="3"/>
  <c r="K514" i="3"/>
  <c r="C515" i="3"/>
  <c r="K515" i="3"/>
  <c r="C516" i="3"/>
  <c r="K516" i="3"/>
  <c r="C517" i="3"/>
  <c r="K517" i="3"/>
  <c r="C518" i="3"/>
  <c r="K518" i="3"/>
  <c r="C519" i="3"/>
  <c r="K519" i="3"/>
  <c r="C520" i="3"/>
  <c r="K520" i="3"/>
  <c r="C521" i="3"/>
  <c r="K521" i="3"/>
  <c r="C522" i="3"/>
  <c r="K522" i="3"/>
  <c r="C523" i="3"/>
  <c r="K523" i="3"/>
  <c r="C524" i="3"/>
  <c r="K524" i="3"/>
  <c r="C525" i="3"/>
  <c r="K525" i="3"/>
  <c r="C526" i="3"/>
  <c r="K526" i="3"/>
  <c r="C527" i="3"/>
  <c r="K527" i="3"/>
  <c r="C528" i="3"/>
  <c r="K528" i="3"/>
  <c r="C529" i="3"/>
  <c r="K529" i="3"/>
  <c r="C530" i="3"/>
  <c r="K530" i="3"/>
  <c r="C531" i="3"/>
  <c r="K531" i="3"/>
  <c r="C532" i="3"/>
  <c r="K532" i="3"/>
  <c r="C533" i="3"/>
  <c r="K533" i="3"/>
  <c r="C534" i="3"/>
  <c r="K534" i="3"/>
  <c r="C535" i="3"/>
  <c r="K535" i="3"/>
  <c r="C536" i="3"/>
  <c r="K536" i="3"/>
  <c r="C537" i="3"/>
  <c r="K537" i="3"/>
  <c r="C538" i="3"/>
  <c r="K538" i="3"/>
  <c r="C539" i="3"/>
  <c r="K539" i="3"/>
  <c r="C540" i="3"/>
  <c r="K540" i="3"/>
  <c r="C541" i="3"/>
  <c r="K541" i="3"/>
  <c r="C542" i="3"/>
  <c r="K542" i="3"/>
  <c r="C543" i="3"/>
  <c r="K543" i="3"/>
  <c r="C544" i="3"/>
  <c r="K544" i="3"/>
  <c r="C545" i="3"/>
  <c r="K545" i="3"/>
  <c r="C546" i="3"/>
  <c r="K546" i="3"/>
  <c r="C547" i="3"/>
  <c r="K547" i="3"/>
  <c r="C548" i="3"/>
  <c r="K548" i="3"/>
  <c r="C549" i="3"/>
  <c r="K549" i="3"/>
  <c r="C550" i="3"/>
  <c r="K550" i="3"/>
  <c r="C551" i="3"/>
  <c r="K551" i="3"/>
  <c r="C552" i="3"/>
  <c r="K552" i="3"/>
  <c r="C553" i="3"/>
  <c r="K553" i="3"/>
  <c r="C554" i="3"/>
  <c r="K554" i="3"/>
  <c r="C555" i="3"/>
  <c r="K555" i="3"/>
  <c r="C556" i="3"/>
  <c r="K556" i="3"/>
  <c r="C557" i="3"/>
  <c r="K557" i="3"/>
  <c r="C558" i="3"/>
  <c r="K558" i="3"/>
  <c r="C559" i="3"/>
  <c r="K559" i="3"/>
  <c r="C560" i="3"/>
  <c r="K560" i="3"/>
  <c r="C561" i="3"/>
  <c r="K561" i="3"/>
  <c r="C562" i="3"/>
  <c r="K562" i="3"/>
  <c r="C563" i="3"/>
  <c r="K563" i="3"/>
  <c r="C564" i="3"/>
  <c r="K564" i="3"/>
  <c r="C565" i="3"/>
  <c r="K565" i="3"/>
  <c r="C566" i="3"/>
  <c r="K566" i="3"/>
  <c r="C567" i="3"/>
  <c r="K567" i="3"/>
  <c r="C568" i="3"/>
  <c r="K568" i="3"/>
  <c r="C569" i="3"/>
  <c r="K569" i="3"/>
  <c r="C570" i="3"/>
  <c r="K570" i="3"/>
  <c r="C571" i="3"/>
  <c r="K571" i="3"/>
  <c r="C572" i="3"/>
  <c r="K572" i="3"/>
  <c r="C573" i="3"/>
  <c r="K573" i="3"/>
  <c r="C574" i="3"/>
  <c r="K574" i="3"/>
  <c r="C575" i="3"/>
  <c r="K575" i="3"/>
  <c r="C576" i="3"/>
  <c r="K576" i="3"/>
  <c r="C577" i="3"/>
  <c r="K577" i="3"/>
  <c r="C578" i="3"/>
  <c r="K578" i="3"/>
  <c r="C579" i="3"/>
  <c r="K579" i="3"/>
  <c r="C580" i="3"/>
  <c r="K580" i="3"/>
  <c r="C581" i="3"/>
  <c r="K581" i="3"/>
  <c r="C582" i="3"/>
  <c r="K582" i="3"/>
  <c r="C583" i="3"/>
  <c r="K583" i="3"/>
  <c r="C584" i="3"/>
  <c r="K584" i="3"/>
  <c r="C585" i="3"/>
  <c r="K585" i="3"/>
  <c r="C586" i="3"/>
  <c r="K586" i="3"/>
  <c r="C587" i="3"/>
  <c r="K587" i="3"/>
  <c r="C588" i="3"/>
  <c r="K588" i="3"/>
  <c r="C589" i="3"/>
  <c r="K589" i="3"/>
  <c r="C590" i="3"/>
  <c r="K590" i="3"/>
  <c r="C591" i="3"/>
  <c r="K591" i="3"/>
  <c r="C592" i="3"/>
  <c r="K592" i="3"/>
  <c r="C593" i="3"/>
  <c r="K593" i="3"/>
  <c r="C594" i="3"/>
  <c r="K594" i="3"/>
  <c r="C595" i="3"/>
  <c r="K595" i="3"/>
  <c r="C596" i="3"/>
  <c r="K596" i="3"/>
  <c r="C597" i="3"/>
  <c r="K597" i="3"/>
  <c r="C598" i="3"/>
  <c r="K598" i="3"/>
  <c r="C599" i="3"/>
  <c r="K599" i="3"/>
  <c r="C600" i="3"/>
  <c r="K600" i="3"/>
  <c r="C601" i="3"/>
  <c r="K601" i="3"/>
  <c r="C602" i="3"/>
  <c r="K602" i="3"/>
  <c r="C603" i="3"/>
  <c r="K603" i="3"/>
  <c r="C604" i="3"/>
  <c r="K604" i="3"/>
  <c r="C605" i="3"/>
  <c r="K605" i="3"/>
  <c r="C606" i="3"/>
  <c r="K606" i="3"/>
  <c r="C607" i="3"/>
  <c r="K607" i="3"/>
  <c r="C608" i="3"/>
  <c r="K608" i="3"/>
  <c r="C609" i="3"/>
  <c r="K609" i="3"/>
  <c r="C610" i="3"/>
  <c r="K610" i="3"/>
  <c r="C611" i="3"/>
  <c r="K611" i="3"/>
  <c r="C612" i="3"/>
  <c r="K612" i="3"/>
  <c r="C613" i="3"/>
  <c r="K613" i="3"/>
  <c r="C614" i="3"/>
  <c r="K614" i="3"/>
  <c r="C615" i="3"/>
  <c r="K615" i="3"/>
  <c r="C616" i="3"/>
  <c r="K616" i="3"/>
  <c r="C617" i="3"/>
  <c r="K617" i="3"/>
  <c r="C618" i="3"/>
  <c r="K618" i="3"/>
  <c r="C619" i="3"/>
  <c r="K619" i="3"/>
  <c r="C620" i="3"/>
  <c r="K620" i="3"/>
  <c r="C621" i="3"/>
  <c r="K621" i="3"/>
  <c r="C622" i="3"/>
  <c r="K622" i="3"/>
  <c r="C623" i="3"/>
  <c r="K623" i="3"/>
  <c r="C624" i="3"/>
  <c r="K624" i="3"/>
  <c r="C625" i="3"/>
  <c r="K625" i="3"/>
  <c r="C626" i="3"/>
  <c r="K626" i="3"/>
  <c r="C627" i="3"/>
  <c r="K627" i="3"/>
  <c r="C628" i="3"/>
  <c r="K628" i="3"/>
  <c r="C629" i="3"/>
  <c r="K629" i="3"/>
  <c r="C630" i="3"/>
  <c r="K630" i="3"/>
  <c r="C631" i="3"/>
  <c r="K631" i="3"/>
  <c r="C632" i="3"/>
  <c r="K632" i="3"/>
  <c r="C633" i="3"/>
  <c r="K633" i="3"/>
  <c r="C634" i="3"/>
  <c r="K634" i="3"/>
  <c r="C635" i="3"/>
  <c r="K635" i="3"/>
  <c r="C636" i="3"/>
  <c r="K636" i="3"/>
  <c r="C637" i="3"/>
  <c r="K637" i="3"/>
  <c r="C638" i="3"/>
  <c r="K638" i="3"/>
  <c r="C639" i="3"/>
  <c r="K639" i="3"/>
  <c r="C640" i="3"/>
  <c r="K640" i="3"/>
  <c r="C641" i="3"/>
  <c r="K641" i="3"/>
  <c r="C642" i="3"/>
  <c r="K642" i="3"/>
  <c r="C643" i="3"/>
  <c r="K643" i="3"/>
  <c r="C644" i="3"/>
  <c r="K644" i="3"/>
  <c r="C645" i="3"/>
  <c r="K645" i="3"/>
  <c r="C646" i="3"/>
  <c r="K646" i="3"/>
  <c r="C647" i="3"/>
  <c r="K647" i="3"/>
  <c r="C648" i="3"/>
  <c r="K648" i="3"/>
  <c r="C649" i="3"/>
  <c r="K649" i="3"/>
  <c r="C650" i="3"/>
  <c r="K650" i="3"/>
  <c r="C651" i="3"/>
  <c r="K651" i="3"/>
  <c r="C652" i="3"/>
  <c r="K652" i="3"/>
  <c r="C653" i="3"/>
  <c r="K653" i="3"/>
  <c r="C654" i="3"/>
  <c r="K654" i="3"/>
  <c r="C655" i="3"/>
  <c r="K655" i="3"/>
  <c r="C656" i="3"/>
  <c r="K656" i="3"/>
  <c r="C657" i="3"/>
  <c r="K657" i="3"/>
  <c r="C658" i="3"/>
  <c r="K658" i="3"/>
  <c r="C659" i="3"/>
  <c r="K659" i="3"/>
  <c r="C660" i="3"/>
  <c r="K660" i="3"/>
  <c r="C661" i="3"/>
  <c r="K661" i="3"/>
  <c r="C662" i="3"/>
  <c r="K662" i="3"/>
  <c r="C663" i="3"/>
  <c r="K663" i="3"/>
  <c r="C664" i="3"/>
  <c r="K664" i="3"/>
  <c r="C665" i="3"/>
  <c r="K665" i="3"/>
  <c r="C666" i="3"/>
  <c r="K666" i="3"/>
  <c r="C667" i="3"/>
  <c r="K667" i="3"/>
  <c r="C668" i="3"/>
  <c r="K668" i="3"/>
  <c r="C669" i="3"/>
  <c r="K669" i="3"/>
  <c r="C670" i="3"/>
  <c r="K670" i="3"/>
  <c r="C671" i="3"/>
  <c r="K671" i="3"/>
  <c r="C672" i="3"/>
  <c r="K672" i="3"/>
  <c r="C673" i="3"/>
  <c r="K673" i="3"/>
  <c r="C674" i="3"/>
  <c r="K674" i="3"/>
  <c r="C675" i="3"/>
  <c r="K675" i="3"/>
  <c r="C676" i="3"/>
  <c r="K676" i="3"/>
  <c r="C677" i="3"/>
  <c r="K677" i="3"/>
  <c r="C678" i="3"/>
  <c r="K678" i="3"/>
  <c r="C679" i="3"/>
  <c r="K679" i="3"/>
  <c r="C680" i="3"/>
  <c r="K680" i="3"/>
  <c r="C681" i="3"/>
  <c r="K681" i="3"/>
  <c r="C682" i="3"/>
  <c r="K682" i="3"/>
  <c r="C683" i="3"/>
  <c r="K683" i="3"/>
  <c r="C684" i="3"/>
  <c r="K684" i="3"/>
  <c r="C685" i="3"/>
  <c r="K685" i="3"/>
  <c r="C686" i="3"/>
  <c r="K686" i="3"/>
  <c r="C687" i="3"/>
  <c r="K687" i="3"/>
  <c r="C688" i="3"/>
  <c r="K688" i="3"/>
  <c r="C689" i="3"/>
  <c r="K689" i="3"/>
  <c r="C690" i="3"/>
  <c r="K690" i="3"/>
  <c r="C691" i="3"/>
  <c r="K691" i="3"/>
  <c r="C692" i="3"/>
  <c r="K692" i="3"/>
  <c r="C693" i="3"/>
  <c r="K693" i="3"/>
  <c r="C694" i="3"/>
  <c r="K694" i="3"/>
  <c r="C695" i="3"/>
  <c r="K695" i="3"/>
  <c r="C696" i="3"/>
  <c r="K696" i="3"/>
  <c r="C697" i="3"/>
  <c r="K697" i="3"/>
  <c r="C698" i="3"/>
  <c r="K698" i="3"/>
  <c r="C699" i="3"/>
  <c r="K699" i="3"/>
  <c r="C700" i="3"/>
  <c r="K700" i="3"/>
  <c r="C701" i="3"/>
  <c r="K701" i="3"/>
  <c r="C702" i="3"/>
  <c r="K702" i="3"/>
  <c r="C703" i="3"/>
  <c r="K703" i="3"/>
  <c r="C704" i="3"/>
  <c r="K704" i="3"/>
  <c r="C705" i="3"/>
  <c r="K705" i="3"/>
  <c r="C706" i="3"/>
  <c r="K706" i="3"/>
  <c r="C707" i="3"/>
  <c r="K707" i="3"/>
  <c r="C708" i="3"/>
  <c r="K708" i="3"/>
  <c r="C709" i="3"/>
  <c r="K709" i="3"/>
  <c r="C710" i="3"/>
  <c r="K710" i="3"/>
  <c r="C711" i="3"/>
  <c r="K711" i="3"/>
  <c r="C712" i="3"/>
  <c r="K712" i="3"/>
  <c r="C713" i="3"/>
  <c r="K713" i="3"/>
  <c r="C714" i="3"/>
  <c r="K714" i="3"/>
  <c r="C715" i="3"/>
  <c r="K715" i="3"/>
  <c r="C716" i="3"/>
  <c r="K716" i="3"/>
  <c r="C717" i="3"/>
  <c r="K717" i="3"/>
  <c r="C718" i="3"/>
  <c r="K718" i="3"/>
  <c r="C719" i="3"/>
  <c r="K719" i="3"/>
  <c r="C720" i="3"/>
  <c r="K720" i="3"/>
  <c r="C721" i="3"/>
  <c r="K721" i="3"/>
  <c r="C722" i="3"/>
  <c r="K722" i="3"/>
  <c r="C723" i="3"/>
  <c r="K723" i="3"/>
  <c r="C724" i="3"/>
  <c r="K724" i="3"/>
  <c r="C725" i="3"/>
  <c r="K725" i="3"/>
  <c r="C726" i="3"/>
  <c r="K726" i="3"/>
  <c r="C727" i="3"/>
  <c r="K727" i="3"/>
  <c r="C728" i="3"/>
  <c r="K728" i="3"/>
  <c r="C729" i="3"/>
  <c r="K729" i="3"/>
  <c r="C730" i="3"/>
  <c r="K730" i="3"/>
  <c r="C731" i="3"/>
  <c r="K731" i="3"/>
  <c r="C732" i="3"/>
  <c r="K732" i="3"/>
  <c r="C733" i="3"/>
  <c r="K733" i="3"/>
  <c r="C734" i="3"/>
  <c r="K734" i="3"/>
  <c r="C735" i="3"/>
  <c r="K735" i="3"/>
  <c r="C736" i="3"/>
  <c r="K736" i="3"/>
  <c r="C737" i="3"/>
  <c r="K737" i="3"/>
  <c r="C738" i="3"/>
  <c r="K738" i="3"/>
  <c r="C739" i="3"/>
  <c r="K739" i="3"/>
  <c r="C740" i="3"/>
  <c r="K740" i="3"/>
  <c r="C741" i="3"/>
  <c r="K741" i="3"/>
  <c r="C742" i="3"/>
  <c r="K742" i="3"/>
  <c r="C743" i="3"/>
  <c r="K743" i="3"/>
  <c r="C744" i="3"/>
  <c r="K744" i="3"/>
  <c r="C745" i="3"/>
  <c r="K745" i="3"/>
  <c r="C746" i="3"/>
  <c r="K746" i="3"/>
  <c r="C747" i="3"/>
  <c r="K747" i="3"/>
  <c r="C748" i="3"/>
  <c r="K748" i="3"/>
  <c r="C749" i="3"/>
  <c r="K749" i="3"/>
  <c r="C750" i="3"/>
  <c r="K750" i="3"/>
  <c r="C751" i="3"/>
  <c r="K751" i="3"/>
  <c r="C752" i="3"/>
  <c r="K752" i="3"/>
  <c r="C753" i="3"/>
  <c r="K753" i="3"/>
  <c r="C754" i="3"/>
  <c r="K754" i="3"/>
  <c r="C755" i="3"/>
  <c r="K755" i="3"/>
  <c r="C756" i="3"/>
  <c r="K756" i="3"/>
  <c r="C757" i="3"/>
  <c r="K757" i="3"/>
  <c r="C758" i="3"/>
  <c r="K758" i="3"/>
  <c r="C759" i="3"/>
  <c r="K759" i="3"/>
  <c r="C760" i="3"/>
  <c r="K760" i="3"/>
  <c r="C761" i="3"/>
  <c r="K761" i="3"/>
  <c r="C762" i="3"/>
  <c r="K762" i="3"/>
  <c r="C763" i="3"/>
  <c r="K763" i="3"/>
  <c r="C764" i="3"/>
  <c r="K764" i="3"/>
  <c r="C765" i="3"/>
  <c r="K765" i="3"/>
  <c r="C766" i="3"/>
  <c r="K766" i="3"/>
  <c r="C767" i="3"/>
  <c r="K767" i="3"/>
  <c r="C768" i="3"/>
  <c r="K768" i="3"/>
  <c r="C769" i="3"/>
  <c r="K769" i="3"/>
  <c r="C770" i="3"/>
  <c r="K770" i="3"/>
  <c r="C771" i="3"/>
  <c r="K771" i="3"/>
  <c r="C772" i="3"/>
  <c r="K772" i="3"/>
  <c r="C773" i="3"/>
  <c r="K773" i="3"/>
  <c r="C774" i="3"/>
  <c r="K774" i="3"/>
  <c r="C775" i="3"/>
  <c r="K775" i="3"/>
  <c r="C776" i="3"/>
  <c r="K776" i="3"/>
  <c r="C777" i="3"/>
  <c r="K777" i="3"/>
  <c r="C778" i="3"/>
  <c r="K778" i="3"/>
  <c r="C779" i="3"/>
  <c r="K779" i="3"/>
  <c r="C780" i="3"/>
  <c r="K780" i="3"/>
  <c r="C781" i="3"/>
  <c r="K781" i="3"/>
  <c r="C782" i="3"/>
  <c r="K782" i="3"/>
  <c r="C783" i="3"/>
  <c r="K783" i="3"/>
  <c r="C784" i="3"/>
  <c r="K784" i="3"/>
  <c r="C785" i="3"/>
  <c r="K785" i="3"/>
  <c r="C786" i="3"/>
  <c r="K786" i="3"/>
  <c r="C787" i="3"/>
  <c r="K787" i="3"/>
  <c r="C788" i="3"/>
  <c r="K788" i="3"/>
  <c r="C789" i="3"/>
  <c r="K789" i="3"/>
  <c r="C790" i="3"/>
  <c r="K790" i="3"/>
  <c r="C791" i="3"/>
  <c r="K791" i="3"/>
  <c r="C792" i="3"/>
  <c r="K792" i="3"/>
  <c r="C793" i="3"/>
  <c r="K793" i="3"/>
  <c r="C794" i="3"/>
  <c r="K794" i="3"/>
  <c r="C795" i="3"/>
  <c r="K795" i="3"/>
  <c r="C796" i="3"/>
  <c r="K796" i="3"/>
  <c r="C797" i="3"/>
  <c r="K797" i="3"/>
  <c r="C798" i="3"/>
  <c r="K798" i="3"/>
  <c r="C799" i="3"/>
  <c r="K799" i="3"/>
  <c r="C800" i="3"/>
  <c r="K800" i="3"/>
  <c r="C801" i="3"/>
  <c r="K801" i="3"/>
  <c r="C802" i="3"/>
  <c r="K802" i="3"/>
  <c r="C803" i="3"/>
  <c r="K803" i="3"/>
  <c r="C804" i="3"/>
  <c r="K804" i="3"/>
  <c r="C805" i="3"/>
  <c r="K805" i="3"/>
  <c r="C806" i="3"/>
  <c r="K806" i="3"/>
  <c r="C807" i="3"/>
  <c r="K807" i="3"/>
  <c r="C808" i="3"/>
  <c r="K808" i="3"/>
  <c r="C809" i="3"/>
  <c r="K809" i="3"/>
  <c r="C810" i="3"/>
  <c r="K810" i="3"/>
  <c r="C811" i="3"/>
  <c r="K811" i="3"/>
  <c r="C812" i="3"/>
  <c r="K812" i="3"/>
  <c r="C813" i="3"/>
  <c r="K813" i="3"/>
  <c r="C814" i="3"/>
  <c r="K814" i="3"/>
  <c r="C815" i="3"/>
  <c r="K815" i="3"/>
  <c r="C816" i="3"/>
  <c r="K816" i="3"/>
  <c r="C817" i="3"/>
  <c r="K817" i="3"/>
  <c r="C818" i="3"/>
  <c r="K818" i="3"/>
  <c r="C819" i="3"/>
  <c r="K819" i="3"/>
  <c r="C820" i="3"/>
  <c r="K820" i="3"/>
  <c r="C821" i="3"/>
  <c r="K821" i="3"/>
  <c r="C822" i="3"/>
  <c r="K822" i="3"/>
  <c r="C823" i="3"/>
  <c r="K823" i="3"/>
  <c r="C824" i="3"/>
  <c r="K824" i="3"/>
  <c r="C825" i="3"/>
  <c r="K825" i="3"/>
  <c r="C826" i="3"/>
  <c r="K826" i="3"/>
  <c r="C827" i="3"/>
  <c r="K827" i="3"/>
  <c r="C828" i="3"/>
  <c r="K828" i="3"/>
  <c r="C829" i="3"/>
  <c r="K829" i="3"/>
  <c r="C830" i="3"/>
  <c r="K830" i="3"/>
  <c r="C831" i="3"/>
  <c r="K831" i="3"/>
  <c r="C832" i="3"/>
  <c r="K832" i="3"/>
  <c r="C833" i="3"/>
  <c r="K833" i="3"/>
  <c r="C834" i="3"/>
  <c r="K834" i="3"/>
  <c r="C835" i="3"/>
  <c r="K835" i="3"/>
  <c r="C836" i="3"/>
  <c r="K836" i="3"/>
  <c r="C837" i="3"/>
  <c r="K837" i="3"/>
  <c r="C838" i="3"/>
  <c r="K838" i="3"/>
  <c r="C839" i="3"/>
  <c r="K839" i="3"/>
  <c r="C840" i="3"/>
  <c r="K840" i="3"/>
  <c r="C841" i="3"/>
  <c r="K841" i="3"/>
  <c r="C842" i="3"/>
  <c r="K842" i="3"/>
  <c r="C843" i="3"/>
  <c r="K843" i="3"/>
  <c r="C844" i="3"/>
  <c r="K844" i="3"/>
  <c r="C845" i="3"/>
  <c r="K845" i="3"/>
  <c r="C846" i="3"/>
  <c r="K846" i="3"/>
  <c r="C847" i="3"/>
  <c r="K847" i="3"/>
  <c r="C848" i="3"/>
  <c r="K848" i="3"/>
  <c r="C849" i="3"/>
  <c r="K849" i="3"/>
  <c r="C850" i="3"/>
  <c r="K850" i="3"/>
  <c r="C851" i="3"/>
  <c r="K851" i="3"/>
  <c r="C852" i="3"/>
  <c r="K852" i="3"/>
  <c r="C853" i="3"/>
  <c r="K853" i="3"/>
  <c r="C854" i="3"/>
  <c r="K854" i="3"/>
  <c r="C855" i="3"/>
  <c r="K855" i="3"/>
  <c r="C856" i="3"/>
  <c r="K856" i="3"/>
  <c r="C857" i="3"/>
  <c r="K857" i="3"/>
  <c r="C858" i="3"/>
  <c r="K858" i="3"/>
  <c r="C859" i="3"/>
  <c r="K859" i="3"/>
  <c r="C860" i="3"/>
  <c r="K860" i="3"/>
  <c r="C861" i="3"/>
  <c r="K861" i="3"/>
  <c r="C862" i="3"/>
  <c r="K862" i="3"/>
  <c r="C863" i="3"/>
  <c r="K863" i="3"/>
  <c r="C864" i="3"/>
  <c r="K864" i="3"/>
  <c r="C865" i="3"/>
  <c r="K865" i="3"/>
  <c r="C866" i="3"/>
  <c r="K866" i="3"/>
  <c r="C867" i="3"/>
  <c r="K867" i="3"/>
  <c r="C868" i="3"/>
  <c r="K868" i="3"/>
  <c r="C869" i="3"/>
  <c r="K869" i="3"/>
  <c r="C870" i="3"/>
  <c r="K870" i="3"/>
  <c r="C871" i="3"/>
  <c r="K871" i="3"/>
  <c r="C872" i="3"/>
  <c r="K872" i="3"/>
  <c r="C873" i="3"/>
  <c r="K873" i="3"/>
  <c r="C874" i="3"/>
  <c r="K874" i="3"/>
  <c r="C875" i="3"/>
  <c r="K875" i="3"/>
  <c r="C876" i="3"/>
  <c r="K876" i="3"/>
  <c r="C877" i="3"/>
  <c r="K877" i="3"/>
  <c r="C878" i="3"/>
  <c r="K878" i="3"/>
  <c r="C879" i="3"/>
  <c r="K879" i="3"/>
  <c r="C880" i="3"/>
  <c r="K880" i="3"/>
  <c r="C881" i="3"/>
  <c r="K881" i="3"/>
  <c r="C882" i="3"/>
  <c r="K882" i="3"/>
  <c r="C883" i="3"/>
  <c r="K883" i="3"/>
  <c r="C884" i="3"/>
  <c r="K884" i="3"/>
  <c r="C885" i="3"/>
  <c r="K885" i="3"/>
  <c r="C886" i="3"/>
  <c r="K886" i="3"/>
  <c r="C887" i="3"/>
  <c r="K887" i="3"/>
  <c r="C888" i="3"/>
  <c r="K888" i="3"/>
  <c r="C889" i="3"/>
  <c r="K889" i="3"/>
  <c r="C890" i="3"/>
  <c r="K890" i="3"/>
  <c r="C891" i="3"/>
  <c r="K891" i="3"/>
  <c r="C892" i="3"/>
  <c r="K892" i="3"/>
  <c r="C893" i="3"/>
  <c r="K893" i="3"/>
  <c r="C894" i="3"/>
  <c r="K894" i="3"/>
  <c r="C895" i="3"/>
  <c r="K895" i="3"/>
  <c r="C896" i="3"/>
  <c r="K896" i="3"/>
  <c r="C897" i="3"/>
  <c r="K897" i="3"/>
  <c r="C898" i="3"/>
  <c r="K898" i="3"/>
  <c r="C899" i="3"/>
  <c r="K899" i="3"/>
  <c r="C900" i="3"/>
  <c r="K900" i="3"/>
  <c r="C901" i="3"/>
  <c r="K901" i="3"/>
  <c r="C902" i="3"/>
  <c r="K902" i="3"/>
  <c r="C903" i="3"/>
  <c r="K903" i="3"/>
  <c r="C904" i="3"/>
  <c r="K904" i="3"/>
  <c r="C905" i="3"/>
  <c r="K905" i="3"/>
  <c r="C906" i="3"/>
  <c r="K906" i="3"/>
  <c r="C907" i="3"/>
  <c r="K907" i="3"/>
  <c r="C908" i="3"/>
  <c r="K908" i="3"/>
  <c r="C909" i="3"/>
  <c r="K909" i="3"/>
  <c r="C910" i="3"/>
  <c r="K910" i="3"/>
  <c r="C911" i="3"/>
  <c r="K911" i="3"/>
  <c r="C912" i="3"/>
  <c r="K912" i="3"/>
  <c r="C913" i="3"/>
  <c r="K913" i="3"/>
  <c r="C914" i="3"/>
  <c r="K914" i="3"/>
  <c r="C915" i="3"/>
  <c r="K915" i="3"/>
  <c r="C916" i="3"/>
  <c r="K916" i="3"/>
  <c r="C917" i="3"/>
  <c r="K917" i="3"/>
  <c r="C918" i="3"/>
  <c r="K918" i="3"/>
  <c r="C919" i="3"/>
  <c r="K919" i="3"/>
  <c r="C920" i="3"/>
  <c r="K920" i="3"/>
  <c r="C921" i="3"/>
  <c r="K921" i="3"/>
  <c r="C922" i="3"/>
  <c r="K922" i="3"/>
  <c r="C923" i="3"/>
  <c r="K923" i="3"/>
  <c r="C924" i="3"/>
  <c r="K924" i="3"/>
  <c r="C925" i="3"/>
  <c r="K925" i="3"/>
  <c r="C926" i="3"/>
  <c r="K926" i="3"/>
  <c r="C927" i="3"/>
  <c r="K927" i="3"/>
  <c r="C928" i="3"/>
  <c r="K928" i="3"/>
  <c r="C929" i="3"/>
  <c r="K929" i="3"/>
  <c r="C930" i="3"/>
  <c r="K930" i="3"/>
  <c r="C931" i="3"/>
  <c r="K931" i="3"/>
  <c r="C932" i="3"/>
  <c r="K932" i="3"/>
  <c r="C933" i="3"/>
  <c r="K933" i="3"/>
  <c r="C934" i="3"/>
  <c r="K934" i="3"/>
  <c r="C935" i="3"/>
  <c r="K935" i="3"/>
  <c r="C936" i="3"/>
  <c r="K936" i="3"/>
  <c r="C937" i="3"/>
  <c r="K937" i="3"/>
  <c r="C938" i="3"/>
  <c r="K938" i="3"/>
  <c r="C939" i="3"/>
  <c r="K939" i="3"/>
  <c r="C940" i="3"/>
  <c r="K940" i="3"/>
  <c r="C941" i="3"/>
  <c r="K941" i="3"/>
  <c r="C942" i="3"/>
  <c r="K942" i="3"/>
  <c r="C943" i="3"/>
  <c r="K943" i="3"/>
  <c r="C944" i="3"/>
  <c r="K944" i="3"/>
  <c r="C945" i="3"/>
  <c r="K945" i="3"/>
  <c r="C946" i="3"/>
  <c r="K946" i="3"/>
  <c r="C947" i="3"/>
  <c r="K947" i="3"/>
  <c r="C948" i="3"/>
  <c r="K948" i="3"/>
  <c r="C949" i="3"/>
  <c r="K949" i="3"/>
  <c r="C950" i="3"/>
  <c r="K950" i="3"/>
  <c r="C951" i="3"/>
  <c r="K951" i="3"/>
  <c r="C952" i="3"/>
  <c r="K952" i="3"/>
  <c r="C953" i="3"/>
  <c r="K953" i="3"/>
  <c r="C954" i="3"/>
  <c r="K954" i="3"/>
  <c r="C955" i="3"/>
  <c r="K955" i="3"/>
  <c r="C956" i="3"/>
  <c r="K956" i="3"/>
  <c r="C957" i="3"/>
  <c r="K957" i="3"/>
  <c r="C958" i="3"/>
  <c r="K958" i="3"/>
  <c r="C959" i="3"/>
  <c r="K959" i="3"/>
  <c r="C960" i="3"/>
  <c r="K960" i="3"/>
  <c r="C961" i="3"/>
  <c r="K961" i="3"/>
  <c r="C962" i="3"/>
  <c r="K962" i="3"/>
  <c r="C963" i="3"/>
  <c r="K963" i="3"/>
  <c r="C964" i="3"/>
  <c r="K964" i="3"/>
  <c r="C965" i="3"/>
  <c r="K965" i="3"/>
  <c r="C966" i="3"/>
  <c r="K966" i="3"/>
  <c r="C967" i="3"/>
  <c r="K967" i="3"/>
  <c r="C968" i="3"/>
  <c r="K968" i="3"/>
  <c r="C969" i="3"/>
  <c r="K969" i="3"/>
  <c r="C970" i="3"/>
  <c r="K970" i="3"/>
  <c r="C971" i="3"/>
  <c r="K971" i="3"/>
  <c r="C972" i="3"/>
  <c r="K972" i="3"/>
  <c r="C973" i="3"/>
  <c r="K973" i="3"/>
  <c r="C974" i="3"/>
  <c r="K974" i="3"/>
  <c r="C975" i="3"/>
  <c r="K975" i="3"/>
  <c r="C976" i="3"/>
  <c r="K976" i="3"/>
  <c r="C977" i="3"/>
  <c r="K977" i="3"/>
  <c r="C978" i="3"/>
  <c r="K978" i="3"/>
  <c r="C979" i="3"/>
  <c r="K979" i="3"/>
  <c r="C980" i="3"/>
  <c r="K980" i="3"/>
  <c r="C981" i="3"/>
  <c r="K981" i="3"/>
  <c r="C982" i="3"/>
  <c r="K982" i="3"/>
  <c r="C983" i="3"/>
  <c r="K983" i="3"/>
  <c r="C984" i="3"/>
  <c r="K984" i="3"/>
  <c r="C985" i="3"/>
  <c r="K985" i="3"/>
  <c r="C986" i="3"/>
  <c r="K986" i="3"/>
  <c r="C987" i="3"/>
  <c r="K987" i="3"/>
  <c r="C988" i="3"/>
  <c r="K988" i="3"/>
  <c r="C989" i="3"/>
  <c r="K989" i="3"/>
  <c r="C990" i="3"/>
  <c r="K990" i="3"/>
  <c r="C991" i="3"/>
  <c r="K991" i="3"/>
  <c r="C992" i="3"/>
  <c r="K992" i="3"/>
  <c r="C993" i="3"/>
  <c r="K993" i="3"/>
  <c r="C994" i="3"/>
  <c r="K994" i="3"/>
  <c r="C995" i="3"/>
  <c r="K995" i="3"/>
  <c r="C996" i="3"/>
  <c r="K996" i="3"/>
  <c r="C997" i="3"/>
  <c r="K997" i="3"/>
  <c r="C998" i="3"/>
  <c r="K998" i="3"/>
  <c r="C999" i="3"/>
  <c r="K999" i="3"/>
  <c r="C1000" i="3"/>
  <c r="K1000" i="3"/>
  <c r="C1001" i="3"/>
  <c r="K1001" i="3"/>
  <c r="C1002" i="3"/>
  <c r="K1002" i="3"/>
  <c r="C1003" i="3"/>
  <c r="K1003" i="3"/>
  <c r="C1004" i="3"/>
  <c r="K1004" i="3"/>
  <c r="C1005" i="3"/>
  <c r="K1005" i="3"/>
  <c r="C1006" i="3"/>
  <c r="K1006" i="3"/>
  <c r="C1007" i="3"/>
  <c r="K1007" i="3"/>
  <c r="C1008" i="3"/>
  <c r="K1008" i="3"/>
  <c r="C1009" i="3"/>
  <c r="K1009" i="3"/>
  <c r="C1010" i="3"/>
  <c r="K1010" i="3"/>
  <c r="C1011" i="3"/>
  <c r="K1011" i="3"/>
  <c r="C1012" i="3"/>
  <c r="K1012" i="3"/>
  <c r="C1013" i="3"/>
  <c r="K1013" i="3"/>
  <c r="C1014" i="3"/>
  <c r="K1014" i="3"/>
  <c r="C1015" i="3"/>
  <c r="K1015" i="3"/>
  <c r="C1016" i="3"/>
  <c r="K1016" i="3"/>
  <c r="C1017" i="3"/>
  <c r="K1017" i="3"/>
  <c r="C1018" i="3"/>
  <c r="K1018" i="3"/>
  <c r="C1019" i="3"/>
  <c r="K1019" i="3"/>
  <c r="C1020" i="3"/>
  <c r="K1020" i="3"/>
  <c r="C1021" i="3"/>
  <c r="K1021" i="3"/>
  <c r="C1022" i="3"/>
  <c r="K1022" i="3"/>
  <c r="C1023" i="3"/>
  <c r="K1023" i="3"/>
  <c r="C1024" i="3"/>
  <c r="K1024" i="3"/>
  <c r="C1025" i="3"/>
  <c r="K1025" i="3"/>
  <c r="C1026" i="3"/>
  <c r="K1026" i="3"/>
  <c r="C1027" i="3"/>
  <c r="K1027" i="3"/>
  <c r="C1028" i="3"/>
  <c r="K1028" i="3"/>
  <c r="C1029" i="3"/>
  <c r="K1029" i="3"/>
  <c r="C1030" i="3"/>
  <c r="K1030" i="3"/>
  <c r="C1031" i="3"/>
  <c r="K1031" i="3"/>
  <c r="C1032" i="3"/>
  <c r="K1032" i="3"/>
  <c r="C1033" i="3"/>
  <c r="K1033" i="3"/>
  <c r="C1034" i="3"/>
  <c r="K1034" i="3"/>
  <c r="C1035" i="3"/>
  <c r="K1035" i="3"/>
  <c r="C1036" i="3"/>
  <c r="K1036" i="3"/>
  <c r="C1037" i="3"/>
  <c r="K1037" i="3"/>
  <c r="C1038" i="3"/>
  <c r="K1038" i="3"/>
  <c r="C1039" i="3"/>
  <c r="K1039" i="3"/>
  <c r="C1040" i="3"/>
  <c r="K1040" i="3"/>
  <c r="C1041" i="3"/>
  <c r="K1041" i="3"/>
  <c r="C1042" i="3"/>
  <c r="K1042" i="3"/>
  <c r="C1043" i="3"/>
  <c r="K1043" i="3"/>
  <c r="C1044" i="3"/>
  <c r="K1044" i="3"/>
  <c r="C1045" i="3"/>
  <c r="K1045" i="3"/>
  <c r="C1046" i="3"/>
  <c r="K1046" i="3"/>
  <c r="C1047" i="3"/>
  <c r="K1047" i="3"/>
  <c r="C1048" i="3"/>
  <c r="K1048" i="3"/>
  <c r="C1049" i="3"/>
  <c r="K1049" i="3"/>
  <c r="C1050" i="3"/>
  <c r="K1050" i="3"/>
  <c r="C1051" i="3"/>
  <c r="K1051" i="3"/>
  <c r="C1052" i="3"/>
  <c r="K1052" i="3"/>
  <c r="C1053" i="3"/>
  <c r="K1053" i="3"/>
  <c r="C1054" i="3"/>
  <c r="K1054" i="3"/>
  <c r="C1055" i="3"/>
  <c r="K1055" i="3"/>
  <c r="C1056" i="3"/>
  <c r="K1056" i="3"/>
  <c r="C1057" i="3"/>
  <c r="K1057" i="3"/>
  <c r="C1058" i="3"/>
  <c r="K1058" i="3"/>
  <c r="C1059" i="3"/>
  <c r="K1059" i="3"/>
  <c r="C1060" i="3"/>
  <c r="K1060" i="3"/>
  <c r="C1061" i="3"/>
  <c r="K1061" i="3"/>
  <c r="C1062" i="3"/>
  <c r="K1062" i="3"/>
  <c r="C1063" i="3"/>
  <c r="K1063" i="3"/>
  <c r="C1064" i="3"/>
  <c r="K1064" i="3"/>
  <c r="C1065" i="3"/>
  <c r="K1065" i="3"/>
  <c r="C1066" i="3"/>
  <c r="K1066" i="3"/>
  <c r="C1067" i="3"/>
  <c r="K1067" i="3"/>
  <c r="C1068" i="3"/>
  <c r="K1068" i="3"/>
  <c r="C1069" i="3"/>
  <c r="K1069" i="3"/>
  <c r="C1070" i="3"/>
  <c r="K1070" i="3"/>
  <c r="C1071" i="3"/>
  <c r="K1071" i="3"/>
  <c r="C1072" i="3"/>
  <c r="K1072" i="3"/>
  <c r="C1073" i="3"/>
  <c r="K1073" i="3"/>
  <c r="C1074" i="3"/>
  <c r="K1074" i="3"/>
  <c r="C1075" i="3"/>
  <c r="K1075" i="3"/>
  <c r="C1076" i="3"/>
  <c r="K1076" i="3"/>
  <c r="C1077" i="3"/>
  <c r="K1077" i="3"/>
  <c r="C1078" i="3"/>
  <c r="K1078" i="3"/>
  <c r="C1079" i="3"/>
  <c r="K1079" i="3"/>
  <c r="C1080" i="3"/>
  <c r="K1080" i="3"/>
  <c r="C1081" i="3"/>
  <c r="K1081" i="3"/>
  <c r="C1082" i="3"/>
  <c r="K1082" i="3"/>
  <c r="C1083" i="3"/>
  <c r="K1083" i="3"/>
  <c r="C1084" i="3"/>
  <c r="K1084" i="3"/>
  <c r="C1085" i="3"/>
  <c r="K1085" i="3"/>
  <c r="C1086" i="3"/>
  <c r="K1086" i="3"/>
  <c r="C1087" i="3"/>
  <c r="K1087" i="3"/>
  <c r="C1088" i="3"/>
  <c r="K1088" i="3"/>
  <c r="C1089" i="3"/>
  <c r="K1089" i="3"/>
  <c r="C1090" i="3"/>
  <c r="K1090" i="3"/>
  <c r="C1091" i="3"/>
  <c r="K1091" i="3"/>
  <c r="C1092" i="3"/>
  <c r="K1092" i="3"/>
  <c r="C1093" i="3"/>
  <c r="K1093" i="3"/>
  <c r="C1094" i="3"/>
  <c r="K1094" i="3"/>
  <c r="C1095" i="3"/>
  <c r="K1095" i="3"/>
  <c r="C1096" i="3"/>
  <c r="K1096" i="3"/>
  <c r="C1097" i="3"/>
  <c r="K1097" i="3"/>
  <c r="C1098" i="3"/>
  <c r="K1098" i="3"/>
  <c r="C1099" i="3"/>
  <c r="K1099" i="3"/>
  <c r="C1100" i="3"/>
  <c r="K1100" i="3"/>
  <c r="C1101" i="3"/>
  <c r="K1101" i="3"/>
  <c r="C1102" i="3"/>
  <c r="K1102" i="3"/>
  <c r="C1103" i="3"/>
  <c r="K1103" i="3"/>
  <c r="C1104" i="3"/>
  <c r="K1104" i="3"/>
  <c r="C1105" i="3"/>
  <c r="K1105" i="3"/>
  <c r="C1106" i="3"/>
  <c r="K1106" i="3"/>
  <c r="C1107" i="3"/>
  <c r="K1107" i="3"/>
  <c r="C1108" i="3"/>
  <c r="K1108" i="3"/>
  <c r="C1109" i="3"/>
  <c r="K1109" i="3"/>
  <c r="C1110" i="3"/>
  <c r="K1110" i="3"/>
  <c r="C1111" i="3"/>
  <c r="K1111" i="3"/>
  <c r="C1112" i="3"/>
  <c r="K1112" i="3"/>
  <c r="C1113" i="3"/>
  <c r="K1113" i="3"/>
  <c r="C1114" i="3"/>
  <c r="K1114" i="3"/>
  <c r="C1115" i="3"/>
  <c r="K1115" i="3"/>
  <c r="C1116" i="3"/>
  <c r="K1116" i="3"/>
  <c r="C1117" i="3"/>
  <c r="K1117" i="3"/>
  <c r="C1118" i="3"/>
  <c r="K1118" i="3"/>
  <c r="C1119" i="3"/>
  <c r="K1119" i="3"/>
  <c r="C1120" i="3"/>
  <c r="K1120" i="3"/>
  <c r="C1121" i="3"/>
  <c r="K1121" i="3"/>
  <c r="C1122" i="3"/>
  <c r="K1122" i="3"/>
  <c r="C1123" i="3"/>
  <c r="K1123" i="3"/>
  <c r="C1124" i="3"/>
  <c r="K1124" i="3"/>
  <c r="C1125" i="3"/>
  <c r="K1125" i="3"/>
  <c r="C1126" i="3"/>
  <c r="K1126" i="3"/>
  <c r="C1127" i="3"/>
  <c r="K1127" i="3"/>
  <c r="C1128" i="3"/>
  <c r="K1128" i="3"/>
  <c r="C1129" i="3"/>
  <c r="K1129" i="3"/>
  <c r="C1130" i="3"/>
  <c r="K1130" i="3"/>
  <c r="C1131" i="3"/>
  <c r="K1131" i="3"/>
  <c r="C1132" i="3"/>
  <c r="K1132" i="3"/>
  <c r="C1133" i="3"/>
  <c r="K1133" i="3"/>
  <c r="C1134" i="3"/>
  <c r="K1134" i="3"/>
  <c r="C1135" i="3"/>
  <c r="K1135" i="3"/>
  <c r="C1136" i="3"/>
  <c r="K1136" i="3"/>
  <c r="C1137" i="3"/>
  <c r="K1137" i="3"/>
  <c r="C1138" i="3"/>
  <c r="K1138" i="3"/>
  <c r="C1139" i="3"/>
  <c r="K1139" i="3"/>
  <c r="C1140" i="3"/>
  <c r="K1140" i="3"/>
  <c r="C1141" i="3"/>
  <c r="K1141" i="3"/>
  <c r="C1142" i="3"/>
  <c r="K1142" i="3"/>
  <c r="C1143" i="3"/>
  <c r="K1143" i="3"/>
  <c r="C1144" i="3"/>
  <c r="K1144" i="3"/>
  <c r="C1145" i="3"/>
  <c r="K1145" i="3"/>
  <c r="C1146" i="3"/>
  <c r="K1146" i="3"/>
  <c r="C1147" i="3"/>
  <c r="K1147" i="3"/>
  <c r="C1148" i="3"/>
  <c r="K1148" i="3"/>
  <c r="C1149" i="3"/>
  <c r="K1149" i="3"/>
  <c r="C1150" i="3"/>
  <c r="K1150" i="3"/>
  <c r="C1151" i="3"/>
  <c r="K1151" i="3"/>
  <c r="C1152" i="3"/>
  <c r="K1152" i="3"/>
  <c r="C1153" i="3"/>
  <c r="K1153" i="3"/>
  <c r="C1154" i="3"/>
  <c r="K1154" i="3"/>
  <c r="C1155" i="3"/>
  <c r="K1155" i="3"/>
  <c r="C1156" i="3"/>
  <c r="K1156" i="3"/>
  <c r="C1157" i="3"/>
  <c r="K1157" i="3"/>
  <c r="C1158" i="3"/>
  <c r="K1158" i="3"/>
  <c r="C1159" i="3"/>
  <c r="K1159" i="3"/>
  <c r="C1160" i="3"/>
  <c r="K1160" i="3"/>
  <c r="C1161" i="3"/>
  <c r="K1161" i="3"/>
  <c r="C1162" i="3"/>
  <c r="K1162" i="3"/>
  <c r="C1163" i="3"/>
  <c r="K1163" i="3"/>
  <c r="C1164" i="3"/>
  <c r="K1164" i="3"/>
  <c r="C1165" i="3"/>
  <c r="K1165" i="3"/>
  <c r="C1166" i="3"/>
  <c r="K1166" i="3"/>
  <c r="C1167" i="3"/>
  <c r="K1167" i="3"/>
  <c r="C1168" i="3"/>
  <c r="K1168" i="3"/>
  <c r="C1169" i="3"/>
  <c r="K1169" i="3"/>
  <c r="C1170" i="3"/>
  <c r="K1170" i="3"/>
  <c r="C1171" i="3"/>
  <c r="K1171" i="3"/>
  <c r="C1172" i="3"/>
  <c r="K1172" i="3"/>
  <c r="C1173" i="3"/>
  <c r="K1173" i="3"/>
  <c r="C1174" i="3"/>
  <c r="K1174" i="3"/>
  <c r="C1175" i="3"/>
  <c r="K1175" i="3"/>
  <c r="C1176" i="3"/>
  <c r="K1176" i="3"/>
  <c r="C1177" i="3"/>
  <c r="K1177" i="3"/>
  <c r="C1178" i="3"/>
  <c r="K1178" i="3"/>
  <c r="C1179" i="3"/>
  <c r="K1179" i="3"/>
  <c r="C1180" i="3"/>
  <c r="K1180" i="3"/>
  <c r="C1181" i="3"/>
  <c r="K1181" i="3"/>
  <c r="C1182" i="3"/>
  <c r="K1182" i="3"/>
  <c r="C1183" i="3"/>
  <c r="K1183" i="3"/>
  <c r="C1184" i="3"/>
  <c r="K1184" i="3"/>
  <c r="C1185" i="3"/>
  <c r="K1185" i="3"/>
  <c r="C1186" i="3"/>
  <c r="K1186" i="3"/>
  <c r="C1187" i="3"/>
  <c r="K1187" i="3"/>
  <c r="C1188" i="3"/>
  <c r="K1188" i="3"/>
  <c r="C1189" i="3"/>
  <c r="K1189" i="3"/>
  <c r="C1190" i="3"/>
  <c r="K1190" i="3"/>
  <c r="C1191" i="3"/>
  <c r="K1191" i="3"/>
  <c r="C1192" i="3"/>
  <c r="K1192" i="3"/>
  <c r="C1193" i="3"/>
  <c r="K1193" i="3"/>
  <c r="C1194" i="3"/>
  <c r="K1194" i="3"/>
  <c r="C1195" i="3"/>
  <c r="K1195" i="3"/>
  <c r="C1196" i="3"/>
  <c r="K1196" i="3"/>
  <c r="C1197" i="3"/>
  <c r="K1197" i="3"/>
  <c r="C1198" i="3"/>
  <c r="K1198" i="3"/>
  <c r="C1199" i="3"/>
  <c r="K1199" i="3"/>
  <c r="C1200" i="3"/>
  <c r="K1200" i="3"/>
  <c r="C1201" i="3"/>
  <c r="K1201" i="3"/>
  <c r="C1202" i="3"/>
  <c r="K1202" i="3"/>
  <c r="C1203" i="3"/>
  <c r="K1203" i="3"/>
  <c r="C1204" i="3"/>
  <c r="K1204" i="3"/>
  <c r="C1205" i="3"/>
  <c r="K1205" i="3"/>
  <c r="C1206" i="3"/>
  <c r="K1206" i="3"/>
  <c r="C1207" i="3"/>
  <c r="K1207" i="3"/>
  <c r="C1208" i="3"/>
  <c r="K1208" i="3"/>
  <c r="C1209" i="3"/>
  <c r="K1209" i="3"/>
  <c r="C1210" i="3"/>
  <c r="K1210" i="3"/>
  <c r="C1211" i="3"/>
  <c r="K1211" i="3"/>
  <c r="C1212" i="3"/>
  <c r="K1212" i="3"/>
  <c r="C1213" i="3"/>
  <c r="K1213" i="3"/>
  <c r="C1214" i="3"/>
  <c r="K1214" i="3"/>
  <c r="C1215" i="3"/>
  <c r="K1215" i="3"/>
  <c r="C1216" i="3"/>
  <c r="K1216" i="3"/>
  <c r="C1217" i="3"/>
  <c r="K1217" i="3"/>
  <c r="C1218" i="3"/>
  <c r="K1218" i="3"/>
  <c r="C1219" i="3"/>
  <c r="K1219" i="3"/>
  <c r="C1220" i="3"/>
  <c r="K1220" i="3"/>
  <c r="C1221" i="3"/>
  <c r="K1221" i="3"/>
  <c r="C1222" i="3"/>
  <c r="K1222" i="3"/>
  <c r="C1223" i="3"/>
  <c r="K1223" i="3"/>
  <c r="C1224" i="3"/>
  <c r="K1224" i="3"/>
  <c r="C1225" i="3"/>
  <c r="K1225" i="3"/>
  <c r="C1226" i="3"/>
  <c r="K1226" i="3"/>
  <c r="C1227" i="3"/>
  <c r="K1227" i="3"/>
  <c r="C1228" i="3"/>
  <c r="K1228" i="3"/>
  <c r="C1229" i="3"/>
  <c r="K1229" i="3"/>
  <c r="C1230" i="3"/>
  <c r="K1230" i="3"/>
  <c r="C1231" i="3"/>
  <c r="K1231" i="3"/>
  <c r="C1232" i="3"/>
  <c r="K1232" i="3"/>
  <c r="C1233" i="3"/>
  <c r="K1233" i="3"/>
  <c r="C1234" i="3"/>
  <c r="K1234" i="3"/>
  <c r="C1235" i="3"/>
  <c r="K1235" i="3"/>
  <c r="C1236" i="3"/>
  <c r="K1236" i="3"/>
  <c r="C1237" i="3"/>
  <c r="K1237" i="3"/>
  <c r="C1238" i="3"/>
  <c r="K1238" i="3"/>
  <c r="C1239" i="3"/>
  <c r="K1239" i="3"/>
  <c r="C1240" i="3"/>
  <c r="K1240" i="3"/>
  <c r="C1241" i="3"/>
  <c r="K1241" i="3"/>
  <c r="C1242" i="3"/>
  <c r="K1242" i="3"/>
  <c r="C1243" i="3"/>
  <c r="K1243" i="3"/>
  <c r="C1244" i="3"/>
  <c r="K1244" i="3"/>
  <c r="C1245" i="3"/>
  <c r="K1245" i="3"/>
  <c r="C1246" i="3"/>
  <c r="K1246" i="3"/>
  <c r="C1247" i="3"/>
  <c r="K1247" i="3"/>
  <c r="C1248" i="3"/>
  <c r="K1248" i="3"/>
  <c r="C1249" i="3"/>
  <c r="K1249" i="3"/>
  <c r="C1250" i="3"/>
  <c r="K1250" i="3"/>
  <c r="C1251" i="3"/>
  <c r="K1251" i="3"/>
  <c r="C1252" i="3"/>
  <c r="K1252" i="3"/>
  <c r="C1253" i="3"/>
  <c r="K1253" i="3"/>
  <c r="C1254" i="3"/>
  <c r="K1254" i="3"/>
  <c r="C1255" i="3"/>
  <c r="K1255" i="3"/>
  <c r="C1256" i="3"/>
  <c r="K1256" i="3"/>
  <c r="C1257" i="3"/>
  <c r="K1257" i="3"/>
  <c r="C1258" i="3"/>
  <c r="K1258" i="3"/>
  <c r="C1259" i="3"/>
  <c r="K1259" i="3"/>
  <c r="C1260" i="3"/>
  <c r="K1260" i="3"/>
  <c r="C1261" i="3"/>
  <c r="K1261" i="3"/>
  <c r="C1262" i="3"/>
  <c r="K1262" i="3"/>
  <c r="C1263" i="3"/>
  <c r="K1263" i="3"/>
  <c r="C1264" i="3"/>
  <c r="K1264" i="3"/>
  <c r="C1265" i="3"/>
  <c r="K1265" i="3"/>
  <c r="C1266" i="3"/>
  <c r="K1266" i="3"/>
  <c r="C1267" i="3"/>
  <c r="K1267" i="3"/>
  <c r="C1268" i="3"/>
  <c r="K1268" i="3"/>
  <c r="C1269" i="3"/>
  <c r="K1269" i="3"/>
  <c r="C1270" i="3"/>
  <c r="K1270" i="3"/>
  <c r="C1271" i="3"/>
  <c r="K1271" i="3"/>
  <c r="C1272" i="3"/>
  <c r="K1272" i="3"/>
  <c r="C1273" i="3"/>
  <c r="K1273" i="3"/>
  <c r="C1274" i="3"/>
  <c r="K1274" i="3"/>
  <c r="C1275" i="3"/>
  <c r="K1275" i="3"/>
  <c r="C1276" i="3"/>
  <c r="K1276" i="3"/>
  <c r="C1277" i="3"/>
  <c r="K1277" i="3"/>
  <c r="C1278" i="3"/>
  <c r="K1278" i="3"/>
  <c r="C1279" i="3"/>
  <c r="K1279" i="3"/>
  <c r="C1280" i="3"/>
  <c r="K1280" i="3"/>
  <c r="C1281" i="3"/>
  <c r="K1281" i="3"/>
  <c r="C1282" i="3"/>
  <c r="K1282" i="3"/>
  <c r="C1283" i="3"/>
  <c r="K1283" i="3"/>
  <c r="C1284" i="3"/>
  <c r="K1284" i="3"/>
  <c r="C1285" i="3"/>
  <c r="K1285" i="3"/>
  <c r="C1286" i="3"/>
  <c r="K1286" i="3"/>
  <c r="C1287" i="3"/>
  <c r="K1287" i="3"/>
  <c r="C1288" i="3"/>
  <c r="K1288" i="3"/>
  <c r="C1289" i="3"/>
  <c r="K1289" i="3"/>
  <c r="C1290" i="3"/>
  <c r="K1290" i="3"/>
  <c r="C1291" i="3"/>
  <c r="K1291" i="3"/>
  <c r="C1292" i="3"/>
  <c r="K1292" i="3"/>
  <c r="C1293" i="3"/>
  <c r="K1293" i="3"/>
  <c r="C1294" i="3"/>
  <c r="K1294" i="3"/>
  <c r="C1295" i="3"/>
  <c r="K1295" i="3"/>
  <c r="C1296" i="3"/>
  <c r="K1296" i="3"/>
  <c r="C1297" i="3"/>
  <c r="K1297" i="3"/>
  <c r="C1298" i="3"/>
  <c r="K1298" i="3"/>
  <c r="C1299" i="3"/>
  <c r="K1299" i="3"/>
  <c r="C1300" i="3"/>
  <c r="K1300" i="3"/>
  <c r="C1301" i="3"/>
  <c r="K1301" i="3"/>
  <c r="C1302" i="3"/>
  <c r="K1302" i="3"/>
  <c r="C1303" i="3"/>
  <c r="K1303" i="3"/>
  <c r="C1304" i="3"/>
  <c r="K1304" i="3"/>
  <c r="C1305" i="3"/>
  <c r="K1305" i="3"/>
  <c r="C1306" i="3"/>
  <c r="K1306" i="3"/>
  <c r="C1307" i="3"/>
  <c r="K1307" i="3"/>
  <c r="C1308" i="3"/>
  <c r="K1308" i="3"/>
  <c r="C1309" i="3"/>
  <c r="K1309" i="3"/>
  <c r="C1310" i="3"/>
  <c r="K1310" i="3"/>
  <c r="C1311" i="3"/>
  <c r="K1311" i="3"/>
  <c r="C1312" i="3"/>
  <c r="K1312" i="3"/>
  <c r="C1313" i="3"/>
  <c r="K1313" i="3"/>
  <c r="C1314" i="3"/>
  <c r="K1314" i="3"/>
  <c r="C1315" i="3"/>
  <c r="K1315" i="3"/>
  <c r="C1316" i="3"/>
  <c r="K1316" i="3"/>
  <c r="C1317" i="3"/>
  <c r="K1317" i="3"/>
  <c r="C1318" i="3"/>
  <c r="K1318" i="3"/>
  <c r="C1319" i="3"/>
  <c r="K1319" i="3"/>
  <c r="C1320" i="3"/>
  <c r="K1320" i="3"/>
  <c r="C1321" i="3"/>
  <c r="K1321" i="3"/>
  <c r="C1322" i="3"/>
  <c r="K1322" i="3"/>
  <c r="C1323" i="3"/>
  <c r="K1323" i="3"/>
  <c r="C1324" i="3"/>
  <c r="K1324" i="3"/>
  <c r="C1325" i="3"/>
  <c r="K1325" i="3"/>
  <c r="C1326" i="3"/>
  <c r="K1326" i="3"/>
  <c r="C1327" i="3"/>
  <c r="K1327" i="3"/>
  <c r="C1328" i="3"/>
  <c r="K1328" i="3"/>
  <c r="C1329" i="3"/>
  <c r="K1329" i="3"/>
  <c r="C1330" i="3"/>
  <c r="K1330" i="3"/>
  <c r="C1331" i="3"/>
  <c r="K1331" i="3"/>
  <c r="C1332" i="3"/>
  <c r="K1332" i="3"/>
  <c r="C1333" i="3"/>
  <c r="K1333" i="3"/>
  <c r="C1334" i="3"/>
  <c r="K1334" i="3"/>
  <c r="C1335" i="3"/>
  <c r="K1335" i="3"/>
  <c r="C1336" i="3"/>
  <c r="K1336" i="3"/>
  <c r="C1337" i="3"/>
  <c r="K1337" i="3"/>
  <c r="C1338" i="3"/>
  <c r="K1338" i="3"/>
  <c r="C1339" i="3"/>
  <c r="K1339" i="3"/>
  <c r="C1340" i="3"/>
  <c r="K1340" i="3"/>
  <c r="C1341" i="3"/>
  <c r="K1341" i="3"/>
  <c r="C1342" i="3"/>
  <c r="K1342" i="3"/>
  <c r="C1343" i="3"/>
  <c r="K1343" i="3"/>
  <c r="C1344" i="3"/>
  <c r="K1344" i="3"/>
  <c r="C1345" i="3"/>
  <c r="K1345" i="3"/>
  <c r="C1346" i="3"/>
  <c r="K1346" i="3"/>
  <c r="C1347" i="3"/>
  <c r="K1347" i="3"/>
  <c r="C1348" i="3"/>
  <c r="K1348" i="3"/>
  <c r="C1349" i="3"/>
  <c r="K1349" i="3"/>
  <c r="C1350" i="3"/>
  <c r="K1350" i="3"/>
  <c r="C1351" i="3"/>
  <c r="K1351" i="3"/>
  <c r="C1352" i="3"/>
  <c r="K1352" i="3"/>
  <c r="C1353" i="3"/>
  <c r="K1353" i="3"/>
  <c r="C1354" i="3"/>
  <c r="K1354" i="3"/>
  <c r="C1355" i="3"/>
  <c r="K1355" i="3"/>
  <c r="C1356" i="3"/>
  <c r="K1356" i="3"/>
  <c r="C1357" i="3"/>
  <c r="K1357" i="3"/>
  <c r="C1358" i="3"/>
  <c r="K1358" i="3"/>
  <c r="C1359" i="3"/>
  <c r="K1359" i="3"/>
  <c r="C1360" i="3"/>
  <c r="K1360" i="3"/>
  <c r="C1361" i="3"/>
  <c r="K1361" i="3"/>
  <c r="C1362" i="3"/>
  <c r="K1362" i="3"/>
  <c r="C1363" i="3"/>
  <c r="K1363" i="3"/>
  <c r="C1364" i="3"/>
  <c r="K1364" i="3"/>
  <c r="C1365" i="3"/>
  <c r="K1365" i="3"/>
  <c r="C1366" i="3"/>
  <c r="K1366" i="3"/>
  <c r="C1367" i="3"/>
  <c r="K1367" i="3"/>
  <c r="C1368" i="3"/>
  <c r="K1368" i="3"/>
  <c r="C1369" i="3"/>
  <c r="K1369" i="3"/>
  <c r="C1370" i="3"/>
  <c r="K1370" i="3"/>
  <c r="C1371" i="3"/>
  <c r="K1371" i="3"/>
  <c r="C1372" i="3"/>
  <c r="K1372" i="3"/>
  <c r="C1373" i="3"/>
  <c r="K1373" i="3"/>
  <c r="C1374" i="3"/>
  <c r="K1374" i="3"/>
  <c r="C1375" i="3"/>
  <c r="K1375" i="3"/>
  <c r="C1376" i="3"/>
  <c r="K1376" i="3"/>
  <c r="C1377" i="3"/>
  <c r="K1377" i="3"/>
  <c r="C1378" i="3"/>
  <c r="K1378" i="3"/>
  <c r="C1379" i="3"/>
  <c r="K1379" i="3"/>
  <c r="C1380" i="3"/>
  <c r="K1380" i="3"/>
  <c r="C1381" i="3"/>
  <c r="K1381" i="3"/>
  <c r="C1382" i="3"/>
  <c r="K1382" i="3"/>
  <c r="C1383" i="3"/>
  <c r="K1383" i="3"/>
  <c r="C1384" i="3"/>
  <c r="K1384" i="3"/>
  <c r="C1385" i="3"/>
  <c r="K1385" i="3"/>
  <c r="C1386" i="3"/>
  <c r="K1386" i="3"/>
  <c r="C1387" i="3"/>
  <c r="K1387" i="3"/>
  <c r="C1388" i="3"/>
  <c r="K1388" i="3"/>
  <c r="C1389" i="3"/>
  <c r="K1389" i="3"/>
  <c r="C1390" i="3"/>
  <c r="K1390" i="3"/>
  <c r="C1391" i="3"/>
  <c r="K1391" i="3"/>
  <c r="C1392" i="3"/>
  <c r="K1392" i="3"/>
  <c r="C1393" i="3"/>
  <c r="K1393" i="3"/>
  <c r="C1394" i="3"/>
  <c r="K1394" i="3"/>
  <c r="C1395" i="3"/>
  <c r="K1395" i="3"/>
  <c r="C1396" i="3"/>
  <c r="K1396" i="3"/>
  <c r="C1397" i="3"/>
  <c r="K1397" i="3"/>
  <c r="C1398" i="3"/>
  <c r="K1398" i="3"/>
  <c r="C1399" i="3"/>
  <c r="K1399" i="3"/>
  <c r="C1400" i="3"/>
  <c r="K1400" i="3"/>
  <c r="C1401" i="3"/>
  <c r="K1401" i="3"/>
  <c r="C1402" i="3"/>
  <c r="K1402" i="3"/>
  <c r="C1403" i="3"/>
  <c r="K1403" i="3"/>
  <c r="C1404" i="3"/>
  <c r="K1404" i="3"/>
  <c r="C1405" i="3"/>
  <c r="K1405" i="3"/>
  <c r="C1406" i="3"/>
  <c r="K1406" i="3"/>
  <c r="C1407" i="3"/>
  <c r="K1407" i="3"/>
  <c r="C1408" i="3"/>
  <c r="K1408" i="3"/>
  <c r="C1409" i="3"/>
  <c r="K1409" i="3"/>
  <c r="C1410" i="3"/>
  <c r="K1410" i="3"/>
  <c r="C1411" i="3"/>
  <c r="K1411" i="3"/>
  <c r="C1412" i="3"/>
  <c r="K1412" i="3"/>
  <c r="C1413" i="3"/>
  <c r="K1413" i="3"/>
  <c r="C1414" i="3"/>
  <c r="K1414" i="3"/>
  <c r="C1415" i="3"/>
  <c r="K1415" i="3"/>
  <c r="C1416" i="3"/>
  <c r="K1416" i="3"/>
  <c r="C1417" i="3"/>
  <c r="K1417" i="3"/>
  <c r="C1418" i="3"/>
  <c r="K1418" i="3"/>
  <c r="C1419" i="3"/>
  <c r="K1419" i="3"/>
  <c r="C1420" i="3"/>
  <c r="K1420" i="3"/>
  <c r="C1421" i="3"/>
  <c r="K1421" i="3"/>
  <c r="C1422" i="3"/>
  <c r="K1422" i="3"/>
  <c r="C1423" i="3"/>
  <c r="K1423" i="3"/>
  <c r="C1424" i="3"/>
  <c r="K1424" i="3"/>
  <c r="C1425" i="3"/>
  <c r="K1425" i="3"/>
  <c r="C1426" i="3"/>
  <c r="K1426" i="3"/>
  <c r="C1427" i="3"/>
  <c r="K1427" i="3"/>
  <c r="C1428" i="3"/>
  <c r="K1428" i="3"/>
  <c r="C1429" i="3"/>
  <c r="K1429" i="3"/>
  <c r="C1430" i="3"/>
  <c r="K1430" i="3"/>
  <c r="C1431" i="3"/>
  <c r="K1431" i="3"/>
  <c r="C1432" i="3"/>
  <c r="K1432" i="3"/>
  <c r="C1433" i="3"/>
  <c r="K1433" i="3"/>
  <c r="C1434" i="3"/>
  <c r="K1434" i="3"/>
  <c r="C1435" i="3"/>
  <c r="K1435" i="3"/>
  <c r="C1436" i="3"/>
  <c r="K1436" i="3"/>
  <c r="C1437" i="3"/>
  <c r="K1437" i="3"/>
  <c r="C1438" i="3"/>
  <c r="K1438" i="3"/>
  <c r="C1439" i="3"/>
  <c r="K1439" i="3"/>
  <c r="C1440" i="3"/>
  <c r="K1440" i="3"/>
  <c r="C1441" i="3"/>
  <c r="K1441" i="3"/>
  <c r="C1442" i="3"/>
  <c r="K1442" i="3"/>
  <c r="C1443" i="3"/>
  <c r="K1443" i="3"/>
  <c r="C1444" i="3"/>
  <c r="K1444" i="3"/>
  <c r="C1445" i="3"/>
  <c r="K1445" i="3"/>
  <c r="C1446" i="3"/>
  <c r="K1446" i="3"/>
  <c r="C1447" i="3"/>
  <c r="K1447" i="3"/>
  <c r="C1448" i="3"/>
  <c r="K1448" i="3"/>
  <c r="C1449" i="3"/>
  <c r="K1449" i="3"/>
  <c r="C1450" i="3"/>
  <c r="K1450" i="3"/>
  <c r="C1451" i="3"/>
  <c r="K1451" i="3"/>
  <c r="C1452" i="3"/>
  <c r="K1452" i="3"/>
  <c r="C1453" i="3"/>
  <c r="K1453" i="3"/>
  <c r="C1454" i="3"/>
  <c r="K1454" i="3"/>
  <c r="C1455" i="3"/>
  <c r="K1455" i="3"/>
  <c r="C1456" i="3"/>
  <c r="K1456" i="3"/>
  <c r="C1457" i="3"/>
  <c r="K1457" i="3"/>
  <c r="C1458" i="3"/>
  <c r="K1458" i="3"/>
  <c r="C1459" i="3"/>
  <c r="K1459" i="3"/>
  <c r="C1460" i="3"/>
  <c r="K1460" i="3"/>
  <c r="C1461" i="3"/>
  <c r="K1461" i="3"/>
  <c r="C1462" i="3"/>
  <c r="K1462" i="3"/>
  <c r="C1463" i="3"/>
  <c r="K1463" i="3"/>
  <c r="C1464" i="3"/>
  <c r="K1464" i="3"/>
  <c r="C1465" i="3"/>
  <c r="K1465" i="3"/>
  <c r="C1466" i="3"/>
  <c r="K1466" i="3"/>
  <c r="C1467" i="3"/>
  <c r="K1467" i="3"/>
  <c r="C1468" i="3"/>
  <c r="K1468" i="3"/>
  <c r="C1469" i="3"/>
  <c r="K1469" i="3"/>
  <c r="C1470" i="3"/>
  <c r="K1470" i="3"/>
  <c r="C1471" i="3"/>
  <c r="K1471" i="3"/>
  <c r="C1472" i="3"/>
  <c r="K1472" i="3"/>
  <c r="C1473" i="3"/>
  <c r="K1473" i="3"/>
  <c r="C1474" i="3"/>
  <c r="K1474" i="3"/>
  <c r="C1475" i="3"/>
  <c r="K1475" i="3"/>
  <c r="C1476" i="3"/>
  <c r="K1476" i="3"/>
  <c r="C1477" i="3"/>
  <c r="K1477" i="3"/>
  <c r="C1478" i="3"/>
  <c r="K1478" i="3"/>
  <c r="C1479" i="3"/>
  <c r="K1479" i="3"/>
  <c r="C1480" i="3"/>
  <c r="K1480" i="3"/>
  <c r="C1481" i="3"/>
  <c r="K1481" i="3"/>
  <c r="C1482" i="3"/>
  <c r="K1482" i="3"/>
  <c r="C1483" i="3"/>
  <c r="K1483" i="3"/>
  <c r="C1484" i="3"/>
  <c r="K1484" i="3"/>
  <c r="C1485" i="3"/>
  <c r="K1485" i="3"/>
  <c r="C1486" i="3"/>
  <c r="K1486" i="3"/>
  <c r="C1487" i="3"/>
  <c r="K1487" i="3"/>
  <c r="C1488" i="3"/>
  <c r="K1488" i="3"/>
  <c r="C1489" i="3"/>
  <c r="K1489" i="3"/>
  <c r="C1490" i="3"/>
  <c r="K1490" i="3"/>
  <c r="C1491" i="3"/>
  <c r="K1491" i="3"/>
  <c r="C1492" i="3"/>
  <c r="K1492" i="3"/>
  <c r="C1493" i="3"/>
  <c r="K1493" i="3"/>
  <c r="C1494" i="3"/>
  <c r="K1494" i="3"/>
  <c r="C1495" i="3"/>
  <c r="K1495" i="3"/>
  <c r="C1496" i="3"/>
  <c r="K1496" i="3"/>
  <c r="C1497" i="3"/>
  <c r="K1497" i="3"/>
  <c r="C1498" i="3"/>
  <c r="K1498" i="3"/>
  <c r="C1499" i="3"/>
  <c r="K1499" i="3"/>
  <c r="C1500" i="3"/>
  <c r="K1500" i="3"/>
  <c r="C1501" i="3"/>
  <c r="K1501" i="3"/>
  <c r="C1502" i="3"/>
  <c r="K1502" i="3"/>
  <c r="C1503" i="3"/>
  <c r="K1503" i="3"/>
  <c r="C1504" i="3"/>
  <c r="K1504" i="3"/>
  <c r="C1505" i="3"/>
  <c r="K1505" i="3"/>
  <c r="C1506" i="3"/>
  <c r="K1506" i="3"/>
  <c r="C1507" i="3"/>
  <c r="K1507" i="3"/>
  <c r="C1508" i="3"/>
  <c r="K1508" i="3"/>
  <c r="C1509" i="3"/>
  <c r="K1509" i="3"/>
  <c r="C1510" i="3"/>
  <c r="K1510" i="3"/>
  <c r="C1511" i="3"/>
  <c r="K1511" i="3"/>
  <c r="C1512" i="3"/>
  <c r="K1512" i="3"/>
  <c r="C1513" i="3"/>
  <c r="K1513" i="3"/>
  <c r="C1514" i="3"/>
  <c r="K1514" i="3"/>
  <c r="C1515" i="3"/>
  <c r="K1515" i="3"/>
  <c r="C1516" i="3"/>
  <c r="K1516" i="3"/>
  <c r="C1517" i="3"/>
  <c r="K1517" i="3"/>
  <c r="C1518" i="3"/>
  <c r="K1518" i="3"/>
  <c r="C1519" i="3"/>
  <c r="K1519" i="3"/>
  <c r="C1520" i="3"/>
  <c r="K1520" i="3"/>
  <c r="C1521" i="3"/>
  <c r="K1521" i="3"/>
  <c r="C1522" i="3"/>
  <c r="K1522" i="3"/>
  <c r="C1523" i="3"/>
  <c r="K1523" i="3"/>
  <c r="C1524" i="3"/>
  <c r="K1524" i="3"/>
  <c r="C1525" i="3"/>
  <c r="K1525" i="3"/>
  <c r="C1526" i="3"/>
  <c r="K1526" i="3"/>
  <c r="C1527" i="3"/>
  <c r="K1527" i="3"/>
  <c r="C1528" i="3"/>
  <c r="K1528" i="3"/>
  <c r="C1529" i="3"/>
  <c r="K1529" i="3"/>
  <c r="C1530" i="3"/>
  <c r="K1530" i="3"/>
  <c r="C1531" i="3"/>
  <c r="K1531" i="3"/>
  <c r="C1532" i="3"/>
  <c r="K1532" i="3"/>
  <c r="C1533" i="3"/>
  <c r="K1533" i="3"/>
  <c r="C1534" i="3"/>
  <c r="K1534" i="3"/>
  <c r="C1535" i="3"/>
  <c r="K1535" i="3"/>
  <c r="C1536" i="3"/>
  <c r="K1536" i="3"/>
  <c r="C1537" i="3"/>
  <c r="K1537" i="3"/>
  <c r="C1538" i="3"/>
  <c r="K1538" i="3"/>
  <c r="C1539" i="3"/>
  <c r="K1539" i="3"/>
  <c r="C1540" i="3"/>
  <c r="K1540" i="3"/>
  <c r="C1541" i="3"/>
  <c r="K1541" i="3"/>
  <c r="C1542" i="3"/>
  <c r="K1542" i="3"/>
  <c r="C1543" i="3"/>
  <c r="K1543" i="3"/>
  <c r="C1544" i="3"/>
  <c r="K1544" i="3"/>
  <c r="C1545" i="3"/>
  <c r="K1545" i="3"/>
  <c r="C1546" i="3"/>
  <c r="K1546" i="3"/>
  <c r="C1547" i="3"/>
  <c r="K1547" i="3"/>
  <c r="C1548" i="3"/>
  <c r="K1548" i="3"/>
  <c r="C1549" i="3"/>
  <c r="K1549" i="3"/>
  <c r="C1550" i="3"/>
  <c r="K1550" i="3"/>
  <c r="C1551" i="3"/>
  <c r="K1551" i="3"/>
  <c r="C1552" i="3"/>
  <c r="K1552" i="3"/>
  <c r="C1553" i="3"/>
  <c r="K1553" i="3"/>
  <c r="C1554" i="3"/>
  <c r="K1554" i="3"/>
  <c r="C1555" i="3"/>
  <c r="K1555" i="3"/>
  <c r="C1556" i="3"/>
  <c r="K1556" i="3"/>
  <c r="C1557" i="3"/>
  <c r="K1557" i="3"/>
  <c r="C1558" i="3"/>
  <c r="K1558" i="3"/>
  <c r="C1559" i="3"/>
  <c r="K1559" i="3"/>
  <c r="C1560" i="3"/>
  <c r="K1560" i="3"/>
  <c r="C1561" i="3"/>
  <c r="K1561" i="3"/>
  <c r="C1562" i="3"/>
  <c r="K1562" i="3"/>
  <c r="C1563" i="3"/>
  <c r="K1563" i="3"/>
  <c r="C1564" i="3"/>
  <c r="K1564" i="3"/>
  <c r="C1565" i="3"/>
  <c r="K1565" i="3"/>
  <c r="C1566" i="3"/>
  <c r="K1566" i="3"/>
  <c r="C1567" i="3"/>
  <c r="K1567" i="3"/>
  <c r="C1568" i="3"/>
  <c r="K1568" i="3"/>
  <c r="C1569" i="3"/>
  <c r="K1569" i="3"/>
  <c r="C1570" i="3"/>
  <c r="K1570" i="3"/>
  <c r="C1571" i="3"/>
  <c r="K1571" i="3"/>
  <c r="C1572" i="3"/>
  <c r="K1572" i="3"/>
  <c r="C1573" i="3"/>
  <c r="K1573" i="3"/>
  <c r="C1574" i="3"/>
  <c r="K1574" i="3"/>
  <c r="C1575" i="3"/>
  <c r="K1575" i="3"/>
  <c r="C1576" i="3"/>
  <c r="K1576" i="3"/>
  <c r="C1577" i="3"/>
  <c r="K1577" i="3"/>
  <c r="C1578" i="3"/>
  <c r="K1578" i="3"/>
  <c r="C1579" i="3"/>
  <c r="K1579" i="3"/>
  <c r="C1580" i="3"/>
  <c r="K1580" i="3"/>
  <c r="C1581" i="3"/>
  <c r="K1581" i="3"/>
  <c r="C1582" i="3"/>
  <c r="K1582" i="3"/>
  <c r="C1583" i="3"/>
  <c r="K1583" i="3"/>
  <c r="C1584" i="3"/>
  <c r="K1584" i="3"/>
  <c r="C1585" i="3"/>
  <c r="K1585" i="3"/>
  <c r="C1586" i="3"/>
  <c r="K1586" i="3"/>
  <c r="C1587" i="3"/>
  <c r="K1587" i="3"/>
  <c r="C1588" i="3"/>
  <c r="K1588" i="3"/>
  <c r="C1589" i="3"/>
  <c r="K1589" i="3"/>
  <c r="C1590" i="3"/>
  <c r="K1590" i="3"/>
  <c r="C1591" i="3"/>
  <c r="K1591" i="3"/>
  <c r="C1592" i="3"/>
  <c r="K1592" i="3"/>
  <c r="C1593" i="3"/>
  <c r="K1593" i="3"/>
  <c r="C1594" i="3"/>
  <c r="K1594" i="3"/>
  <c r="C1595" i="3"/>
  <c r="K1595" i="3"/>
  <c r="C1596" i="3"/>
  <c r="K1596" i="3"/>
  <c r="C1597" i="3"/>
  <c r="K1597" i="3"/>
  <c r="C1598" i="3"/>
  <c r="K1598" i="3"/>
  <c r="C1599" i="3"/>
  <c r="K1599" i="3"/>
  <c r="C1600" i="3"/>
  <c r="K1600" i="3"/>
  <c r="C1601" i="3"/>
  <c r="K1601" i="3"/>
  <c r="C1602" i="3"/>
  <c r="K1602" i="3"/>
  <c r="C1603" i="3"/>
  <c r="K1603" i="3"/>
  <c r="C1604" i="3"/>
  <c r="K1604" i="3"/>
  <c r="C1605" i="3"/>
  <c r="K1605" i="3"/>
  <c r="C1606" i="3"/>
  <c r="K1606" i="3"/>
  <c r="C1607" i="3"/>
  <c r="K1607" i="3"/>
  <c r="C1608" i="3"/>
  <c r="K1608" i="3"/>
  <c r="C1609" i="3"/>
  <c r="K1609" i="3"/>
  <c r="C1610" i="3"/>
  <c r="K1610" i="3"/>
  <c r="C1611" i="3"/>
  <c r="K1611" i="3"/>
  <c r="C1612" i="3"/>
  <c r="K1612" i="3"/>
  <c r="C1613" i="3"/>
  <c r="K1613" i="3"/>
  <c r="C1614" i="3"/>
  <c r="K1614" i="3"/>
  <c r="C1615" i="3"/>
  <c r="K1615" i="3"/>
  <c r="C1616" i="3"/>
  <c r="K1616" i="3"/>
  <c r="C1617" i="3"/>
  <c r="K1617" i="3"/>
  <c r="C1618" i="3"/>
  <c r="K1618" i="3"/>
  <c r="C1619" i="3"/>
  <c r="K1619" i="3"/>
  <c r="C1620" i="3"/>
  <c r="K1620" i="3"/>
  <c r="C1621" i="3"/>
  <c r="K1621" i="3"/>
  <c r="C1622" i="3"/>
  <c r="K1622" i="3"/>
  <c r="C1623" i="3"/>
  <c r="K1623" i="3"/>
  <c r="C1624" i="3"/>
  <c r="K1624" i="3"/>
  <c r="C1625" i="3"/>
  <c r="K1625" i="3"/>
  <c r="C1626" i="3"/>
  <c r="K1626" i="3"/>
  <c r="C1627" i="3"/>
  <c r="K1627" i="3"/>
  <c r="C1628" i="3"/>
  <c r="K1628" i="3"/>
  <c r="C1629" i="3"/>
  <c r="K1629" i="3"/>
  <c r="C1630" i="3"/>
  <c r="K1630" i="3"/>
  <c r="C1631" i="3"/>
  <c r="K1631" i="3"/>
  <c r="C1632" i="3"/>
  <c r="K1632" i="3"/>
  <c r="C1633" i="3"/>
  <c r="K1633" i="3"/>
  <c r="C1634" i="3"/>
  <c r="K1634" i="3"/>
  <c r="C1635" i="3"/>
  <c r="K1635" i="3"/>
  <c r="C1636" i="3"/>
  <c r="K1636" i="3"/>
  <c r="C1637" i="3"/>
  <c r="K1637" i="3"/>
  <c r="C1638" i="3"/>
  <c r="K1638" i="3"/>
  <c r="C1639" i="3"/>
  <c r="K1639" i="3"/>
  <c r="C1640" i="3"/>
  <c r="K1640" i="3"/>
  <c r="C1641" i="3"/>
  <c r="K1641" i="3"/>
  <c r="C1642" i="3"/>
  <c r="K1642" i="3"/>
  <c r="C1643" i="3"/>
  <c r="K1643" i="3"/>
  <c r="C1644" i="3"/>
  <c r="K1644" i="3"/>
  <c r="C1645" i="3"/>
  <c r="K1645" i="3"/>
  <c r="C1646" i="3"/>
  <c r="K1646" i="3"/>
  <c r="C1647" i="3"/>
  <c r="K1647" i="3"/>
  <c r="C1648" i="3"/>
  <c r="K1648" i="3"/>
  <c r="C1649" i="3"/>
  <c r="K1649" i="3"/>
  <c r="C1650" i="3"/>
  <c r="K1650" i="3"/>
  <c r="C1651" i="3"/>
  <c r="K1651" i="3"/>
  <c r="C1652" i="3"/>
  <c r="K1652" i="3"/>
  <c r="C1653" i="3"/>
  <c r="K1653" i="3"/>
  <c r="C1654" i="3"/>
  <c r="K1654" i="3"/>
  <c r="C1655" i="3"/>
  <c r="K1655" i="3"/>
  <c r="C1656" i="3"/>
  <c r="K1656" i="3"/>
  <c r="C1657" i="3"/>
  <c r="K1657" i="3"/>
  <c r="C1658" i="3"/>
  <c r="K1658" i="3"/>
  <c r="C1659" i="3"/>
  <c r="K1659" i="3"/>
  <c r="C1660" i="3"/>
  <c r="K1660" i="3"/>
  <c r="C1661" i="3"/>
  <c r="K1661" i="3"/>
  <c r="C1662" i="3"/>
  <c r="K1662" i="3"/>
  <c r="C1663" i="3"/>
  <c r="K1663" i="3"/>
  <c r="C1664" i="3"/>
  <c r="K1664" i="3"/>
  <c r="C1665" i="3"/>
  <c r="K1665" i="3"/>
  <c r="C1666" i="3"/>
  <c r="K1666" i="3"/>
  <c r="C1667" i="3"/>
  <c r="K1667" i="3"/>
  <c r="C1668" i="3"/>
  <c r="K1668" i="3"/>
  <c r="C1669" i="3"/>
  <c r="K1669" i="3"/>
  <c r="C1670" i="3"/>
  <c r="K1670" i="3"/>
  <c r="C1671" i="3"/>
  <c r="K1671" i="3"/>
  <c r="C1672" i="3"/>
  <c r="K1672" i="3"/>
  <c r="C1673" i="3"/>
  <c r="K1673" i="3"/>
  <c r="C1674" i="3"/>
  <c r="K1674" i="3"/>
  <c r="C1675" i="3"/>
  <c r="K1675" i="3"/>
  <c r="C1676" i="3"/>
  <c r="K1676" i="3"/>
  <c r="C1677" i="3"/>
  <c r="K1677" i="3"/>
  <c r="C1678" i="3"/>
  <c r="K1678" i="3"/>
  <c r="C1679" i="3"/>
  <c r="K1679" i="3"/>
  <c r="C1680" i="3"/>
  <c r="K1680" i="3"/>
  <c r="C1681" i="3"/>
  <c r="K1681" i="3"/>
  <c r="C1682" i="3"/>
  <c r="K1682" i="3"/>
  <c r="C1683" i="3"/>
  <c r="K1683" i="3"/>
  <c r="C1684" i="3"/>
  <c r="K1684" i="3"/>
  <c r="C1685" i="3"/>
  <c r="K1685" i="3"/>
  <c r="C1686" i="3"/>
  <c r="K1686" i="3"/>
  <c r="C1687" i="3"/>
  <c r="K1687" i="3"/>
  <c r="C1688" i="3"/>
  <c r="K1688" i="3"/>
  <c r="C1689" i="3"/>
  <c r="K1689" i="3"/>
  <c r="C1690" i="3"/>
  <c r="K1690" i="3"/>
  <c r="C1691" i="3"/>
  <c r="K1691" i="3"/>
  <c r="C1692" i="3"/>
  <c r="K1692" i="3"/>
  <c r="C1693" i="3"/>
  <c r="K1693" i="3"/>
  <c r="C1694" i="3"/>
  <c r="K1694" i="3"/>
  <c r="C1695" i="3"/>
  <c r="K1695" i="3"/>
  <c r="C1696" i="3"/>
  <c r="K1696" i="3"/>
  <c r="C1697" i="3"/>
  <c r="K1697" i="3"/>
  <c r="C1698" i="3"/>
  <c r="K1698" i="3"/>
  <c r="C1699" i="3"/>
  <c r="K1699" i="3"/>
  <c r="C1700" i="3"/>
  <c r="K1700" i="3"/>
  <c r="C1701" i="3"/>
  <c r="K1701" i="3"/>
  <c r="C1702" i="3"/>
  <c r="K1702" i="3"/>
  <c r="C1703" i="3"/>
  <c r="K1703" i="3"/>
  <c r="C1704" i="3"/>
  <c r="K1704" i="3"/>
  <c r="C1705" i="3"/>
  <c r="K1705" i="3"/>
  <c r="C1706" i="3"/>
  <c r="K1706" i="3"/>
  <c r="C1707" i="3"/>
  <c r="K1707" i="3"/>
  <c r="C1708" i="3"/>
  <c r="K1708" i="3"/>
  <c r="C1709" i="3"/>
  <c r="K1709" i="3"/>
  <c r="C1710" i="3"/>
  <c r="K1710" i="3"/>
  <c r="C1711" i="3"/>
  <c r="K1711" i="3"/>
  <c r="C1712" i="3"/>
  <c r="K1712" i="3"/>
  <c r="C1713" i="3"/>
  <c r="K1713" i="3"/>
  <c r="C1714" i="3"/>
  <c r="K1714" i="3"/>
  <c r="C1715" i="3"/>
  <c r="K1715" i="3"/>
  <c r="C1716" i="3"/>
  <c r="K1716" i="3"/>
  <c r="C1717" i="3"/>
  <c r="K1717" i="3"/>
  <c r="C1718" i="3"/>
  <c r="K1718" i="3"/>
  <c r="C1719" i="3"/>
  <c r="K1719" i="3"/>
  <c r="C1720" i="3"/>
  <c r="K1720" i="3"/>
  <c r="C1721" i="3"/>
  <c r="K1721" i="3"/>
  <c r="C1722" i="3"/>
  <c r="K1722" i="3"/>
  <c r="C1723" i="3"/>
  <c r="K1723" i="3"/>
  <c r="C1724" i="3"/>
  <c r="K1724" i="3"/>
  <c r="C1725" i="3"/>
  <c r="K1725" i="3"/>
  <c r="C1726" i="3"/>
  <c r="K1726" i="3"/>
  <c r="C1727" i="3"/>
  <c r="K1727" i="3"/>
  <c r="C1728" i="3"/>
  <c r="K1728" i="3"/>
  <c r="C1729" i="3"/>
  <c r="K1729" i="3"/>
  <c r="C1730" i="3"/>
  <c r="K1730" i="3"/>
  <c r="C1731" i="3"/>
  <c r="K1731" i="3"/>
  <c r="C1732" i="3"/>
  <c r="K1732" i="3"/>
  <c r="C1733" i="3"/>
  <c r="K1733" i="3"/>
  <c r="C1734" i="3"/>
  <c r="K1734" i="3"/>
  <c r="C1735" i="3"/>
  <c r="K1735" i="3"/>
  <c r="C1736" i="3"/>
  <c r="K1736" i="3"/>
  <c r="C1737" i="3"/>
  <c r="K1737" i="3"/>
  <c r="C1738" i="3"/>
  <c r="K1738" i="3"/>
  <c r="C1739" i="3"/>
  <c r="K1739" i="3"/>
  <c r="C1740" i="3"/>
  <c r="K1740" i="3"/>
  <c r="C1741" i="3"/>
  <c r="K1741" i="3"/>
  <c r="C1742" i="3"/>
  <c r="K1742" i="3"/>
  <c r="C1743" i="3"/>
  <c r="K1743" i="3"/>
  <c r="C1744" i="3"/>
  <c r="K1744" i="3"/>
  <c r="C1745" i="3"/>
  <c r="K1745" i="3"/>
  <c r="C1746" i="3"/>
  <c r="K1746" i="3"/>
  <c r="C1747" i="3"/>
  <c r="K1747" i="3"/>
  <c r="C1748" i="3"/>
  <c r="K1748" i="3"/>
  <c r="C1749" i="3"/>
  <c r="K1749" i="3"/>
  <c r="C1750" i="3"/>
  <c r="K1750" i="3"/>
  <c r="C1751" i="3"/>
  <c r="K1751" i="3"/>
  <c r="C1752" i="3"/>
  <c r="K1752" i="3"/>
  <c r="C1753" i="3"/>
  <c r="K1753" i="3"/>
  <c r="C1754" i="3"/>
  <c r="K1754" i="3"/>
  <c r="C1755" i="3"/>
  <c r="K1755" i="3"/>
  <c r="C1756" i="3"/>
  <c r="K1756" i="3"/>
  <c r="C1757" i="3"/>
  <c r="K1757" i="3"/>
  <c r="C1758" i="3"/>
  <c r="K1758" i="3"/>
  <c r="C1759" i="3"/>
  <c r="K1759" i="3"/>
  <c r="C1760" i="3"/>
  <c r="K1760" i="3"/>
  <c r="C1761" i="3"/>
  <c r="K1761" i="3"/>
  <c r="C1762" i="3"/>
  <c r="K1762" i="3"/>
  <c r="C1763" i="3"/>
  <c r="K1763" i="3"/>
  <c r="C1764" i="3"/>
  <c r="K1764" i="3"/>
  <c r="C1765" i="3"/>
  <c r="K1765" i="3"/>
  <c r="C1766" i="3"/>
  <c r="K1766" i="3"/>
  <c r="C1767" i="3"/>
  <c r="K1767" i="3"/>
  <c r="C1768" i="3"/>
  <c r="K1768" i="3"/>
  <c r="C1769" i="3"/>
  <c r="K1769" i="3"/>
  <c r="C1770" i="3"/>
  <c r="K1770" i="3"/>
  <c r="C1771" i="3"/>
  <c r="K1771" i="3"/>
  <c r="C1772" i="3"/>
  <c r="K1772" i="3"/>
  <c r="C1773" i="3"/>
  <c r="K1773" i="3"/>
  <c r="C1774" i="3"/>
  <c r="K1774" i="3"/>
  <c r="C1775" i="3"/>
  <c r="K1775" i="3"/>
  <c r="C1776" i="3"/>
  <c r="K1776" i="3"/>
  <c r="C1777" i="3"/>
  <c r="K1777" i="3"/>
  <c r="C1778" i="3"/>
  <c r="K1778" i="3"/>
  <c r="C1779" i="3"/>
  <c r="K1779" i="3"/>
  <c r="C1780" i="3"/>
  <c r="K1780" i="3"/>
  <c r="C1781" i="3"/>
  <c r="K1781" i="3"/>
  <c r="C1782" i="3"/>
  <c r="K1782" i="3"/>
  <c r="C1783" i="3"/>
  <c r="K1783" i="3"/>
  <c r="C1784" i="3"/>
  <c r="K1784" i="3"/>
  <c r="C1785" i="3"/>
  <c r="K1785" i="3"/>
  <c r="C1786" i="3"/>
  <c r="K1786" i="3"/>
  <c r="C1787" i="3"/>
  <c r="K1787" i="3"/>
  <c r="C1788" i="3"/>
  <c r="K1788" i="3"/>
  <c r="C1789" i="3"/>
  <c r="K1789" i="3"/>
  <c r="C1790" i="3"/>
  <c r="K1790" i="3"/>
  <c r="C1791" i="3"/>
  <c r="K1791" i="3"/>
  <c r="C1792" i="3"/>
  <c r="K1792" i="3"/>
  <c r="C1793" i="3"/>
  <c r="K1793" i="3"/>
  <c r="C1794" i="3"/>
  <c r="K1794" i="3"/>
  <c r="C1795" i="3"/>
  <c r="K1795" i="3"/>
  <c r="C1796" i="3"/>
  <c r="K1796" i="3"/>
  <c r="C1797" i="3"/>
  <c r="K1797" i="3"/>
  <c r="C1798" i="3"/>
  <c r="K1798" i="3"/>
  <c r="C1799" i="3"/>
  <c r="K1799" i="3"/>
  <c r="J8" i="1" l="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H501"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P8" i="1" l="1"/>
  <c r="F502" i="1"/>
  <c r="I1801" i="3"/>
  <c r="M8" i="1" l="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L402" i="1"/>
  <c r="L403" i="1"/>
  <c r="L404" i="1"/>
  <c r="L405" i="1"/>
  <c r="L406" i="1"/>
  <c r="L407" i="1"/>
  <c r="L408" i="1"/>
  <c r="L409" i="1"/>
  <c r="L410" i="1"/>
  <c r="L411" i="1"/>
  <c r="L412" i="1"/>
  <c r="L413" i="1"/>
  <c r="L414" i="1"/>
  <c r="L415" i="1"/>
  <c r="L416" i="1"/>
  <c r="L417" i="1"/>
  <c r="L418" i="1"/>
  <c r="L419" i="1"/>
  <c r="L420" i="1"/>
  <c r="L421" i="1"/>
  <c r="L422" i="1"/>
  <c r="L423" i="1"/>
  <c r="L424" i="1"/>
  <c r="L425" i="1"/>
  <c r="L426" i="1"/>
  <c r="L427" i="1"/>
  <c r="L428" i="1"/>
  <c r="L429" i="1"/>
  <c r="L430" i="1"/>
  <c r="L431" i="1"/>
  <c r="L432" i="1"/>
  <c r="L433" i="1"/>
  <c r="L434" i="1"/>
  <c r="L435" i="1"/>
  <c r="L436" i="1"/>
  <c r="L437" i="1"/>
  <c r="L438" i="1"/>
  <c r="L439" i="1"/>
  <c r="L440" i="1"/>
  <c r="L441" i="1"/>
  <c r="L442" i="1"/>
  <c r="L443" i="1"/>
  <c r="L444" i="1"/>
  <c r="L445" i="1"/>
  <c r="L446" i="1"/>
  <c r="L447" i="1"/>
  <c r="L448" i="1"/>
  <c r="L449" i="1"/>
  <c r="L450" i="1"/>
  <c r="L451" i="1"/>
  <c r="L452" i="1"/>
  <c r="L453" i="1"/>
  <c r="L454" i="1"/>
  <c r="L455" i="1"/>
  <c r="L456" i="1"/>
  <c r="L457" i="1"/>
  <c r="L458" i="1"/>
  <c r="L459" i="1"/>
  <c r="L460" i="1"/>
  <c r="L461" i="1"/>
  <c r="L462" i="1"/>
  <c r="L463" i="1"/>
  <c r="L464" i="1"/>
  <c r="L465" i="1"/>
  <c r="L466" i="1"/>
  <c r="L467" i="1"/>
  <c r="L468" i="1"/>
  <c r="L469" i="1"/>
  <c r="L470" i="1"/>
  <c r="L471" i="1"/>
  <c r="L472" i="1"/>
  <c r="L473" i="1"/>
  <c r="L474" i="1"/>
  <c r="L475" i="1"/>
  <c r="L476" i="1"/>
  <c r="L477" i="1"/>
  <c r="L478" i="1"/>
  <c r="L479" i="1"/>
  <c r="L480" i="1"/>
  <c r="L481" i="1"/>
  <c r="L482" i="1"/>
  <c r="L483" i="1"/>
  <c r="L484" i="1"/>
  <c r="L485" i="1"/>
  <c r="L486" i="1"/>
  <c r="L487" i="1"/>
  <c r="L488" i="1"/>
  <c r="L489" i="1"/>
  <c r="L490" i="1"/>
  <c r="L491" i="1"/>
  <c r="L492" i="1"/>
  <c r="L493" i="1"/>
  <c r="L494" i="1"/>
  <c r="L495" i="1"/>
  <c r="L496" i="1"/>
  <c r="L497" i="1"/>
  <c r="L498" i="1"/>
  <c r="L499" i="1"/>
  <c r="L500" i="1"/>
  <c r="L501"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Q10" i="3"/>
  <c r="Q13" i="3"/>
  <c r="A13" i="3" s="1"/>
  <c r="Q14" i="3"/>
  <c r="Q19" i="3"/>
  <c r="A19" i="3" s="1"/>
  <c r="Q20" i="3"/>
  <c r="Q23" i="3"/>
  <c r="A23" i="3" s="1"/>
  <c r="Q24" i="3"/>
  <c r="A24" i="3" s="1"/>
  <c r="Q25" i="3"/>
  <c r="A25" i="3" s="1"/>
  <c r="Q26" i="3"/>
  <c r="A26" i="3" s="1"/>
  <c r="Q27" i="3"/>
  <c r="A27" i="3" s="1"/>
  <c r="Q28" i="3"/>
  <c r="A28" i="3" s="1"/>
  <c r="Q29" i="3"/>
  <c r="A29" i="3" s="1"/>
  <c r="Q30" i="3"/>
  <c r="A30" i="3" s="1"/>
  <c r="Q31" i="3"/>
  <c r="A31" i="3" s="1"/>
  <c r="Q32" i="3"/>
  <c r="A32" i="3" s="1"/>
  <c r="Q33" i="3"/>
  <c r="A33" i="3" s="1"/>
  <c r="Q34" i="3"/>
  <c r="A34" i="3" s="1"/>
  <c r="Q35" i="3"/>
  <c r="A35" i="3" s="1"/>
  <c r="Q36" i="3"/>
  <c r="A36" i="3" s="1"/>
  <c r="Q37" i="3"/>
  <c r="A37" i="3" s="1"/>
  <c r="Q38" i="3"/>
  <c r="A38" i="3" s="1"/>
  <c r="Q39" i="3"/>
  <c r="A39" i="3" s="1"/>
  <c r="Q40" i="3"/>
  <c r="A40" i="3" s="1"/>
  <c r="Q41" i="3"/>
  <c r="A41" i="3" s="1"/>
  <c r="Q42" i="3"/>
  <c r="A42" i="3" s="1"/>
  <c r="Q43" i="3"/>
  <c r="A43" i="3" s="1"/>
  <c r="Q44" i="3"/>
  <c r="A44" i="3" s="1"/>
  <c r="Q45" i="3"/>
  <c r="A45" i="3" s="1"/>
  <c r="Q46" i="3"/>
  <c r="A46" i="3" s="1"/>
  <c r="Q47" i="3"/>
  <c r="A47" i="3" s="1"/>
  <c r="Q48" i="3"/>
  <c r="A48" i="3" s="1"/>
  <c r="Q49" i="3"/>
  <c r="A49" i="3" s="1"/>
  <c r="Q50" i="3"/>
  <c r="A50" i="3" s="1"/>
  <c r="Q51" i="3"/>
  <c r="A51" i="3" s="1"/>
  <c r="Q52" i="3"/>
  <c r="A52" i="3" s="1"/>
  <c r="Q53" i="3"/>
  <c r="A53" i="3" s="1"/>
  <c r="Q54" i="3"/>
  <c r="A54" i="3" s="1"/>
  <c r="Q55" i="3"/>
  <c r="A55" i="3" s="1"/>
  <c r="Q56" i="3"/>
  <c r="A56" i="3" s="1"/>
  <c r="Q57" i="3"/>
  <c r="A57" i="3" s="1"/>
  <c r="Q58" i="3"/>
  <c r="A58" i="3" s="1"/>
  <c r="Q59" i="3"/>
  <c r="A59" i="3" s="1"/>
  <c r="Q60" i="3"/>
  <c r="A60" i="3" s="1"/>
  <c r="Q61" i="3"/>
  <c r="A61" i="3" s="1"/>
  <c r="Q62" i="3"/>
  <c r="A62" i="3" s="1"/>
  <c r="Q63" i="3"/>
  <c r="A63" i="3" s="1"/>
  <c r="Q64" i="3"/>
  <c r="A64" i="3" s="1"/>
  <c r="Q65" i="3"/>
  <c r="A65" i="3" s="1"/>
  <c r="Q66" i="3"/>
  <c r="A66" i="3" s="1"/>
  <c r="Q67" i="3"/>
  <c r="A67" i="3" s="1"/>
  <c r="Q68" i="3"/>
  <c r="A68" i="3" s="1"/>
  <c r="Q69" i="3"/>
  <c r="A69" i="3" s="1"/>
  <c r="Q70" i="3"/>
  <c r="A70" i="3" s="1"/>
  <c r="Q71" i="3"/>
  <c r="A71" i="3" s="1"/>
  <c r="Q72" i="3"/>
  <c r="A72" i="3" s="1"/>
  <c r="Q73" i="3"/>
  <c r="A73" i="3" s="1"/>
  <c r="Q74" i="3"/>
  <c r="A74" i="3" s="1"/>
  <c r="Q75" i="3"/>
  <c r="A75" i="3" s="1"/>
  <c r="Q76" i="3"/>
  <c r="A76" i="3" s="1"/>
  <c r="Q77" i="3"/>
  <c r="A77" i="3" s="1"/>
  <c r="Q78" i="3"/>
  <c r="A78" i="3" s="1"/>
  <c r="Q79" i="3"/>
  <c r="A79" i="3" s="1"/>
  <c r="Q80" i="3"/>
  <c r="A80" i="3" s="1"/>
  <c r="Q81" i="3"/>
  <c r="A81" i="3" s="1"/>
  <c r="Q82" i="3"/>
  <c r="A82" i="3" s="1"/>
  <c r="Q83" i="3"/>
  <c r="A83" i="3" s="1"/>
  <c r="Q84" i="3"/>
  <c r="A84" i="3" s="1"/>
  <c r="Q85" i="3"/>
  <c r="A85" i="3" s="1"/>
  <c r="Q86" i="3"/>
  <c r="A86" i="3" s="1"/>
  <c r="Q87" i="3"/>
  <c r="A87" i="3" s="1"/>
  <c r="Q88" i="3"/>
  <c r="A88" i="3" s="1"/>
  <c r="Q89" i="3"/>
  <c r="A89" i="3" s="1"/>
  <c r="Q90" i="3"/>
  <c r="A90" i="3" s="1"/>
  <c r="Q91" i="3"/>
  <c r="A91" i="3" s="1"/>
  <c r="Q92" i="3"/>
  <c r="A92" i="3" s="1"/>
  <c r="Q93" i="3"/>
  <c r="A93" i="3" s="1"/>
  <c r="Q94" i="3"/>
  <c r="A94" i="3" s="1"/>
  <c r="Q95" i="3"/>
  <c r="A95" i="3" s="1"/>
  <c r="Q96" i="3"/>
  <c r="A96" i="3" s="1"/>
  <c r="Q97" i="3"/>
  <c r="A97" i="3" s="1"/>
  <c r="Q98" i="3"/>
  <c r="A98" i="3" s="1"/>
  <c r="Q99" i="3"/>
  <c r="A99" i="3" s="1"/>
  <c r="Q100" i="3"/>
  <c r="A100" i="3" s="1"/>
  <c r="Q101" i="3"/>
  <c r="A101" i="3" s="1"/>
  <c r="Q102" i="3"/>
  <c r="A102" i="3" s="1"/>
  <c r="Q103" i="3"/>
  <c r="A103" i="3" s="1"/>
  <c r="Q104" i="3"/>
  <c r="A104" i="3" s="1"/>
  <c r="Q105" i="3"/>
  <c r="A105" i="3" s="1"/>
  <c r="Q106" i="3"/>
  <c r="A106" i="3" s="1"/>
  <c r="Q107" i="3"/>
  <c r="A107" i="3" s="1"/>
  <c r="Q108" i="3"/>
  <c r="A108" i="3" s="1"/>
  <c r="Q109" i="3"/>
  <c r="A109" i="3" s="1"/>
  <c r="Q110" i="3"/>
  <c r="A110" i="3" s="1"/>
  <c r="Q111" i="3"/>
  <c r="A111" i="3" s="1"/>
  <c r="Q112" i="3"/>
  <c r="A112" i="3" s="1"/>
  <c r="Q113" i="3"/>
  <c r="A113" i="3" s="1"/>
  <c r="Q114" i="3"/>
  <c r="A114" i="3" s="1"/>
  <c r="Q115" i="3"/>
  <c r="A115" i="3" s="1"/>
  <c r="Q116" i="3"/>
  <c r="A116" i="3" s="1"/>
  <c r="Q117" i="3"/>
  <c r="A117" i="3" s="1"/>
  <c r="Q118" i="3"/>
  <c r="A118" i="3" s="1"/>
  <c r="Q119" i="3"/>
  <c r="A119" i="3" s="1"/>
  <c r="Q120" i="3"/>
  <c r="A120" i="3" s="1"/>
  <c r="Q121" i="3"/>
  <c r="A121" i="3" s="1"/>
  <c r="Q122" i="3"/>
  <c r="A122" i="3" s="1"/>
  <c r="Q123" i="3"/>
  <c r="A123" i="3" s="1"/>
  <c r="Q124" i="3"/>
  <c r="A124" i="3" s="1"/>
  <c r="Q125" i="3"/>
  <c r="A125" i="3" s="1"/>
  <c r="Q126" i="3"/>
  <c r="A126" i="3" s="1"/>
  <c r="Q127" i="3"/>
  <c r="A127" i="3" s="1"/>
  <c r="Q128" i="3"/>
  <c r="A128" i="3" s="1"/>
  <c r="Q129" i="3"/>
  <c r="A129" i="3" s="1"/>
  <c r="Q130" i="3"/>
  <c r="A130" i="3" s="1"/>
  <c r="Q131" i="3"/>
  <c r="A131" i="3" s="1"/>
  <c r="Q132" i="3"/>
  <c r="A132" i="3" s="1"/>
  <c r="Q133" i="3"/>
  <c r="A133" i="3" s="1"/>
  <c r="Q134" i="3"/>
  <c r="A134" i="3" s="1"/>
  <c r="Q135" i="3"/>
  <c r="A135" i="3" s="1"/>
  <c r="Q136" i="3"/>
  <c r="A136" i="3" s="1"/>
  <c r="Q137" i="3"/>
  <c r="A137" i="3" s="1"/>
  <c r="Q138" i="3"/>
  <c r="A138" i="3" s="1"/>
  <c r="Q139" i="3"/>
  <c r="A139" i="3" s="1"/>
  <c r="Q140" i="3"/>
  <c r="A140" i="3" s="1"/>
  <c r="Q141" i="3"/>
  <c r="A141" i="3" s="1"/>
  <c r="Q142" i="3"/>
  <c r="A142" i="3" s="1"/>
  <c r="Q143" i="3"/>
  <c r="A143" i="3" s="1"/>
  <c r="Q144" i="3"/>
  <c r="A144" i="3" s="1"/>
  <c r="Q145" i="3"/>
  <c r="A145" i="3" s="1"/>
  <c r="Q146" i="3"/>
  <c r="A146" i="3" s="1"/>
  <c r="Q147" i="3"/>
  <c r="A147" i="3" s="1"/>
  <c r="Q148" i="3"/>
  <c r="A148" i="3" s="1"/>
  <c r="Q149" i="3"/>
  <c r="A149" i="3" s="1"/>
  <c r="Q150" i="3"/>
  <c r="A150" i="3" s="1"/>
  <c r="Q151" i="3"/>
  <c r="A151" i="3" s="1"/>
  <c r="Q152" i="3"/>
  <c r="A152" i="3" s="1"/>
  <c r="Q153" i="3"/>
  <c r="A153" i="3" s="1"/>
  <c r="Q154" i="3"/>
  <c r="A154" i="3" s="1"/>
  <c r="Q155" i="3"/>
  <c r="A155" i="3" s="1"/>
  <c r="Q156" i="3"/>
  <c r="A156" i="3" s="1"/>
  <c r="Q157" i="3"/>
  <c r="A157" i="3" s="1"/>
  <c r="Q158" i="3"/>
  <c r="A158" i="3" s="1"/>
  <c r="Q159" i="3"/>
  <c r="A159" i="3" s="1"/>
  <c r="Q160" i="3"/>
  <c r="A160" i="3" s="1"/>
  <c r="Q161" i="3"/>
  <c r="A161" i="3" s="1"/>
  <c r="Q162" i="3"/>
  <c r="A162" i="3" s="1"/>
  <c r="Q163" i="3"/>
  <c r="A163" i="3" s="1"/>
  <c r="Q164" i="3"/>
  <c r="A164" i="3" s="1"/>
  <c r="Q165" i="3"/>
  <c r="A165" i="3" s="1"/>
  <c r="Q166" i="3"/>
  <c r="A166" i="3" s="1"/>
  <c r="Q167" i="3"/>
  <c r="A167" i="3" s="1"/>
  <c r="Q168" i="3"/>
  <c r="A168" i="3" s="1"/>
  <c r="Q169" i="3"/>
  <c r="A169" i="3" s="1"/>
  <c r="Q170" i="3"/>
  <c r="A170" i="3" s="1"/>
  <c r="Q171" i="3"/>
  <c r="A171" i="3" s="1"/>
  <c r="Q172" i="3"/>
  <c r="A172" i="3" s="1"/>
  <c r="Q173" i="3"/>
  <c r="A173" i="3" s="1"/>
  <c r="Q174" i="3"/>
  <c r="A174" i="3" s="1"/>
  <c r="Q175" i="3"/>
  <c r="A175" i="3" s="1"/>
  <c r="Q176" i="3"/>
  <c r="A176" i="3" s="1"/>
  <c r="Q177" i="3"/>
  <c r="A177" i="3" s="1"/>
  <c r="Q178" i="3"/>
  <c r="A178" i="3" s="1"/>
  <c r="Q179" i="3"/>
  <c r="A179" i="3" s="1"/>
  <c r="Q180" i="3"/>
  <c r="A180" i="3" s="1"/>
  <c r="Q181" i="3"/>
  <c r="A181" i="3" s="1"/>
  <c r="Q182" i="3"/>
  <c r="A182" i="3" s="1"/>
  <c r="Q183" i="3"/>
  <c r="A183" i="3" s="1"/>
  <c r="Q184" i="3"/>
  <c r="A184" i="3" s="1"/>
  <c r="Q185" i="3"/>
  <c r="A185" i="3" s="1"/>
  <c r="Q186" i="3"/>
  <c r="A186" i="3" s="1"/>
  <c r="Q187" i="3"/>
  <c r="A187" i="3" s="1"/>
  <c r="Q188" i="3"/>
  <c r="A188" i="3" s="1"/>
  <c r="Q189" i="3"/>
  <c r="A189" i="3" s="1"/>
  <c r="Q190" i="3"/>
  <c r="A190" i="3" s="1"/>
  <c r="Q191" i="3"/>
  <c r="A191" i="3" s="1"/>
  <c r="Q192" i="3"/>
  <c r="A192" i="3" s="1"/>
  <c r="Q193" i="3"/>
  <c r="A193" i="3" s="1"/>
  <c r="Q194" i="3"/>
  <c r="A194" i="3" s="1"/>
  <c r="Q195" i="3"/>
  <c r="A195" i="3" s="1"/>
  <c r="Q196" i="3"/>
  <c r="A196" i="3" s="1"/>
  <c r="Q197" i="3"/>
  <c r="A197" i="3" s="1"/>
  <c r="Q198" i="3"/>
  <c r="A198" i="3" s="1"/>
  <c r="Q199" i="3"/>
  <c r="A199" i="3" s="1"/>
  <c r="Q200" i="3"/>
  <c r="A200" i="3" s="1"/>
  <c r="Q201" i="3"/>
  <c r="A201" i="3" s="1"/>
  <c r="Q202" i="3"/>
  <c r="A202" i="3" s="1"/>
  <c r="Q203" i="3"/>
  <c r="A203" i="3" s="1"/>
  <c r="Q204" i="3"/>
  <c r="A204" i="3" s="1"/>
  <c r="Q205" i="3"/>
  <c r="A205" i="3" s="1"/>
  <c r="Q206" i="3"/>
  <c r="A206" i="3" s="1"/>
  <c r="Q207" i="3"/>
  <c r="A207" i="3" s="1"/>
  <c r="Q208" i="3"/>
  <c r="A208" i="3" s="1"/>
  <c r="Q209" i="3"/>
  <c r="A209" i="3" s="1"/>
  <c r="Q210" i="3"/>
  <c r="A210" i="3" s="1"/>
  <c r="Q211" i="3"/>
  <c r="A211" i="3" s="1"/>
  <c r="Q212" i="3"/>
  <c r="A212" i="3" s="1"/>
  <c r="Q213" i="3"/>
  <c r="A213" i="3" s="1"/>
  <c r="Q214" i="3"/>
  <c r="A214" i="3" s="1"/>
  <c r="Q215" i="3"/>
  <c r="A215" i="3" s="1"/>
  <c r="Q216" i="3"/>
  <c r="A216" i="3" s="1"/>
  <c r="Q217" i="3"/>
  <c r="A217" i="3" s="1"/>
  <c r="Q218" i="3"/>
  <c r="A218" i="3" s="1"/>
  <c r="Q219" i="3"/>
  <c r="A219" i="3" s="1"/>
  <c r="Q220" i="3"/>
  <c r="A220" i="3" s="1"/>
  <c r="Q221" i="3"/>
  <c r="A221" i="3" s="1"/>
  <c r="Q222" i="3"/>
  <c r="A222" i="3" s="1"/>
  <c r="Q223" i="3"/>
  <c r="A223" i="3" s="1"/>
  <c r="Q224" i="3"/>
  <c r="A224" i="3" s="1"/>
  <c r="Q225" i="3"/>
  <c r="A225" i="3" s="1"/>
  <c r="Q226" i="3"/>
  <c r="A226" i="3" s="1"/>
  <c r="Q227" i="3"/>
  <c r="A227" i="3" s="1"/>
  <c r="Q228" i="3"/>
  <c r="A228" i="3" s="1"/>
  <c r="Q229" i="3"/>
  <c r="A229" i="3" s="1"/>
  <c r="Q230" i="3"/>
  <c r="A230" i="3" s="1"/>
  <c r="Q231" i="3"/>
  <c r="A231" i="3" s="1"/>
  <c r="Q232" i="3"/>
  <c r="A232" i="3" s="1"/>
  <c r="Q233" i="3"/>
  <c r="A233" i="3" s="1"/>
  <c r="Q234" i="3"/>
  <c r="A234" i="3" s="1"/>
  <c r="Q235" i="3"/>
  <c r="A235" i="3" s="1"/>
  <c r="Q236" i="3"/>
  <c r="A236" i="3" s="1"/>
  <c r="Q237" i="3"/>
  <c r="A237" i="3" s="1"/>
  <c r="Q238" i="3"/>
  <c r="A238" i="3" s="1"/>
  <c r="Q239" i="3"/>
  <c r="A239" i="3" s="1"/>
  <c r="Q240" i="3"/>
  <c r="A240" i="3" s="1"/>
  <c r="Q241" i="3"/>
  <c r="A241" i="3" s="1"/>
  <c r="Q242" i="3"/>
  <c r="A242" i="3" s="1"/>
  <c r="Q243" i="3"/>
  <c r="A243" i="3" s="1"/>
  <c r="Q244" i="3"/>
  <c r="A244" i="3" s="1"/>
  <c r="Q245" i="3"/>
  <c r="A245" i="3" s="1"/>
  <c r="Q246" i="3"/>
  <c r="A246" i="3" s="1"/>
  <c r="Q247" i="3"/>
  <c r="A247" i="3" s="1"/>
  <c r="Q248" i="3"/>
  <c r="A248" i="3" s="1"/>
  <c r="Q249" i="3"/>
  <c r="A249" i="3" s="1"/>
  <c r="Q250" i="3"/>
  <c r="A250" i="3" s="1"/>
  <c r="Q251" i="3"/>
  <c r="A251" i="3" s="1"/>
  <c r="Q252" i="3"/>
  <c r="A252" i="3" s="1"/>
  <c r="Q253" i="3"/>
  <c r="A253" i="3" s="1"/>
  <c r="Q254" i="3"/>
  <c r="A254" i="3" s="1"/>
  <c r="Q255" i="3"/>
  <c r="A255" i="3" s="1"/>
  <c r="Q256" i="3"/>
  <c r="A256" i="3" s="1"/>
  <c r="Q257" i="3"/>
  <c r="A257" i="3" s="1"/>
  <c r="Q258" i="3"/>
  <c r="A258" i="3" s="1"/>
  <c r="Q259" i="3"/>
  <c r="A259" i="3" s="1"/>
  <c r="Q260" i="3"/>
  <c r="A260" i="3" s="1"/>
  <c r="Q261" i="3"/>
  <c r="A261" i="3" s="1"/>
  <c r="Q262" i="3"/>
  <c r="A262" i="3" s="1"/>
  <c r="Q263" i="3"/>
  <c r="A263" i="3" s="1"/>
  <c r="Q264" i="3"/>
  <c r="A264" i="3" s="1"/>
  <c r="Q265" i="3"/>
  <c r="A265" i="3" s="1"/>
  <c r="Q266" i="3"/>
  <c r="A266" i="3" s="1"/>
  <c r="Q267" i="3"/>
  <c r="A267" i="3" s="1"/>
  <c r="Q268" i="3"/>
  <c r="A268" i="3" s="1"/>
  <c r="Q269" i="3"/>
  <c r="A269" i="3" s="1"/>
  <c r="Q270" i="3"/>
  <c r="A270" i="3" s="1"/>
  <c r="Q271" i="3"/>
  <c r="A271" i="3" s="1"/>
  <c r="Q272" i="3"/>
  <c r="A272" i="3" s="1"/>
  <c r="Q273" i="3"/>
  <c r="A273" i="3" s="1"/>
  <c r="Q274" i="3"/>
  <c r="A274" i="3" s="1"/>
  <c r="Q275" i="3"/>
  <c r="A275" i="3" s="1"/>
  <c r="Q276" i="3"/>
  <c r="A276" i="3" s="1"/>
  <c r="Q277" i="3"/>
  <c r="A277" i="3" s="1"/>
  <c r="Q278" i="3"/>
  <c r="A278" i="3" s="1"/>
  <c r="Q279" i="3"/>
  <c r="A279" i="3" s="1"/>
  <c r="Q280" i="3"/>
  <c r="A280" i="3" s="1"/>
  <c r="Q281" i="3"/>
  <c r="A281" i="3" s="1"/>
  <c r="Q282" i="3"/>
  <c r="A282" i="3" s="1"/>
  <c r="Q283" i="3"/>
  <c r="A283" i="3" s="1"/>
  <c r="Q284" i="3"/>
  <c r="A284" i="3" s="1"/>
  <c r="Q285" i="3"/>
  <c r="A285" i="3" s="1"/>
  <c r="Q286" i="3"/>
  <c r="A286" i="3" s="1"/>
  <c r="Q287" i="3"/>
  <c r="A287" i="3" s="1"/>
  <c r="Q288" i="3"/>
  <c r="A288" i="3" s="1"/>
  <c r="Q289" i="3"/>
  <c r="A289" i="3" s="1"/>
  <c r="Q290" i="3"/>
  <c r="A290" i="3" s="1"/>
  <c r="Q291" i="3"/>
  <c r="A291" i="3" s="1"/>
  <c r="Q292" i="3"/>
  <c r="A292" i="3" s="1"/>
  <c r="Q293" i="3"/>
  <c r="A293" i="3" s="1"/>
  <c r="Q294" i="3"/>
  <c r="A294" i="3" s="1"/>
  <c r="Q295" i="3"/>
  <c r="A295" i="3" s="1"/>
  <c r="Q296" i="3"/>
  <c r="A296" i="3" s="1"/>
  <c r="Q297" i="3"/>
  <c r="A297" i="3" s="1"/>
  <c r="Q298" i="3"/>
  <c r="A298" i="3" s="1"/>
  <c r="Q299" i="3"/>
  <c r="A299" i="3" s="1"/>
  <c r="Q300" i="3"/>
  <c r="A300" i="3" s="1"/>
  <c r="Q301" i="3"/>
  <c r="A301" i="3" s="1"/>
  <c r="Q302" i="3"/>
  <c r="A302" i="3" s="1"/>
  <c r="Q303" i="3"/>
  <c r="A303" i="3" s="1"/>
  <c r="Q304" i="3"/>
  <c r="A304" i="3" s="1"/>
  <c r="Q305" i="3"/>
  <c r="A305" i="3" s="1"/>
  <c r="Q306" i="3"/>
  <c r="A306" i="3" s="1"/>
  <c r="Q307" i="3"/>
  <c r="A307" i="3" s="1"/>
  <c r="Q308" i="3"/>
  <c r="A308" i="3" s="1"/>
  <c r="Q309" i="3"/>
  <c r="A309" i="3" s="1"/>
  <c r="Q310" i="3"/>
  <c r="A310" i="3" s="1"/>
  <c r="Q311" i="3"/>
  <c r="A311" i="3" s="1"/>
  <c r="Q312" i="3"/>
  <c r="A312" i="3" s="1"/>
  <c r="Q313" i="3"/>
  <c r="A313" i="3" s="1"/>
  <c r="Q314" i="3"/>
  <c r="A314" i="3" s="1"/>
  <c r="Q315" i="3"/>
  <c r="A315" i="3" s="1"/>
  <c r="Q316" i="3"/>
  <c r="A316" i="3" s="1"/>
  <c r="Q317" i="3"/>
  <c r="A317" i="3" s="1"/>
  <c r="Q318" i="3"/>
  <c r="A318" i="3" s="1"/>
  <c r="Q319" i="3"/>
  <c r="A319" i="3" s="1"/>
  <c r="Q320" i="3"/>
  <c r="A320" i="3" s="1"/>
  <c r="Q321" i="3"/>
  <c r="A321" i="3" s="1"/>
  <c r="Q322" i="3"/>
  <c r="A322" i="3" s="1"/>
  <c r="Q323" i="3"/>
  <c r="A323" i="3" s="1"/>
  <c r="Q324" i="3"/>
  <c r="A324" i="3" s="1"/>
  <c r="Q325" i="3"/>
  <c r="A325" i="3" s="1"/>
  <c r="Q326" i="3"/>
  <c r="A326" i="3" s="1"/>
  <c r="Q327" i="3"/>
  <c r="A327" i="3" s="1"/>
  <c r="Q328" i="3"/>
  <c r="A328" i="3" s="1"/>
  <c r="Q329" i="3"/>
  <c r="A329" i="3" s="1"/>
  <c r="Q330" i="3"/>
  <c r="A330" i="3" s="1"/>
  <c r="Q331" i="3"/>
  <c r="A331" i="3" s="1"/>
  <c r="Q332" i="3"/>
  <c r="A332" i="3" s="1"/>
  <c r="Q333" i="3"/>
  <c r="A333" i="3" s="1"/>
  <c r="Q334" i="3"/>
  <c r="A334" i="3" s="1"/>
  <c r="Q335" i="3"/>
  <c r="A335" i="3" s="1"/>
  <c r="Q336" i="3"/>
  <c r="A336" i="3" s="1"/>
  <c r="Q337" i="3"/>
  <c r="A337" i="3" s="1"/>
  <c r="Q338" i="3"/>
  <c r="A338" i="3" s="1"/>
  <c r="Q339" i="3"/>
  <c r="A339" i="3" s="1"/>
  <c r="Q340" i="3"/>
  <c r="A340" i="3" s="1"/>
  <c r="Q341" i="3"/>
  <c r="A341" i="3" s="1"/>
  <c r="Q342" i="3"/>
  <c r="A342" i="3" s="1"/>
  <c r="Q343" i="3"/>
  <c r="A343" i="3" s="1"/>
  <c r="Q344" i="3"/>
  <c r="A344" i="3" s="1"/>
  <c r="Q345" i="3"/>
  <c r="A345" i="3" s="1"/>
  <c r="Q346" i="3"/>
  <c r="A346" i="3" s="1"/>
  <c r="Q347" i="3"/>
  <c r="A347" i="3" s="1"/>
  <c r="Q348" i="3"/>
  <c r="A348" i="3" s="1"/>
  <c r="Q349" i="3"/>
  <c r="A349" i="3" s="1"/>
  <c r="Q350" i="3"/>
  <c r="A350" i="3" s="1"/>
  <c r="Q351" i="3"/>
  <c r="A351" i="3" s="1"/>
  <c r="Q352" i="3"/>
  <c r="A352" i="3" s="1"/>
  <c r="Q353" i="3"/>
  <c r="A353" i="3" s="1"/>
  <c r="Q354" i="3"/>
  <c r="A354" i="3" s="1"/>
  <c r="Q355" i="3"/>
  <c r="A355" i="3" s="1"/>
  <c r="Q356" i="3"/>
  <c r="A356" i="3" s="1"/>
  <c r="Q357" i="3"/>
  <c r="A357" i="3" s="1"/>
  <c r="Q358" i="3"/>
  <c r="A358" i="3" s="1"/>
  <c r="Q359" i="3"/>
  <c r="A359" i="3" s="1"/>
  <c r="Q360" i="3"/>
  <c r="A360" i="3" s="1"/>
  <c r="Q361" i="3"/>
  <c r="A361" i="3" s="1"/>
  <c r="Q362" i="3"/>
  <c r="A362" i="3" s="1"/>
  <c r="Q363" i="3"/>
  <c r="A363" i="3" s="1"/>
  <c r="Q364" i="3"/>
  <c r="A364" i="3" s="1"/>
  <c r="Q365" i="3"/>
  <c r="A365" i="3" s="1"/>
  <c r="Q366" i="3"/>
  <c r="A366" i="3" s="1"/>
  <c r="Q367" i="3"/>
  <c r="A367" i="3" s="1"/>
  <c r="Q368" i="3"/>
  <c r="A368" i="3" s="1"/>
  <c r="Q369" i="3"/>
  <c r="A369" i="3" s="1"/>
  <c r="Q370" i="3"/>
  <c r="A370" i="3" s="1"/>
  <c r="Q371" i="3"/>
  <c r="A371" i="3" s="1"/>
  <c r="Q372" i="3"/>
  <c r="A372" i="3" s="1"/>
  <c r="Q373" i="3"/>
  <c r="A373" i="3" s="1"/>
  <c r="Q374" i="3"/>
  <c r="A374" i="3" s="1"/>
  <c r="Q375" i="3"/>
  <c r="A375" i="3" s="1"/>
  <c r="Q376" i="3"/>
  <c r="A376" i="3" s="1"/>
  <c r="Q377" i="3"/>
  <c r="A377" i="3" s="1"/>
  <c r="Q378" i="3"/>
  <c r="A378" i="3" s="1"/>
  <c r="Q379" i="3"/>
  <c r="A379" i="3" s="1"/>
  <c r="Q380" i="3"/>
  <c r="A380" i="3" s="1"/>
  <c r="Q381" i="3"/>
  <c r="A381" i="3" s="1"/>
  <c r="Q382" i="3"/>
  <c r="A382" i="3" s="1"/>
  <c r="Q383" i="3"/>
  <c r="A383" i="3" s="1"/>
  <c r="Q384" i="3"/>
  <c r="A384" i="3" s="1"/>
  <c r="Q385" i="3"/>
  <c r="A385" i="3" s="1"/>
  <c r="Q386" i="3"/>
  <c r="A386" i="3" s="1"/>
  <c r="Q387" i="3"/>
  <c r="A387" i="3" s="1"/>
  <c r="Q388" i="3"/>
  <c r="A388" i="3" s="1"/>
  <c r="Q389" i="3"/>
  <c r="A389" i="3" s="1"/>
  <c r="Q390" i="3"/>
  <c r="A390" i="3" s="1"/>
  <c r="Q391" i="3"/>
  <c r="A391" i="3" s="1"/>
  <c r="Q392" i="3"/>
  <c r="A392" i="3" s="1"/>
  <c r="Q393" i="3"/>
  <c r="A393" i="3" s="1"/>
  <c r="Q394" i="3"/>
  <c r="A394" i="3" s="1"/>
  <c r="Q395" i="3"/>
  <c r="A395" i="3" s="1"/>
  <c r="Q396" i="3"/>
  <c r="A396" i="3" s="1"/>
  <c r="Q397" i="3"/>
  <c r="A397" i="3" s="1"/>
  <c r="Q398" i="3"/>
  <c r="A398" i="3" s="1"/>
  <c r="Q399" i="3"/>
  <c r="A399" i="3" s="1"/>
  <c r="Q400" i="3"/>
  <c r="A400" i="3" s="1"/>
  <c r="Q401" i="3"/>
  <c r="A401" i="3" s="1"/>
  <c r="Q402" i="3"/>
  <c r="A402" i="3" s="1"/>
  <c r="Q403" i="3"/>
  <c r="A403" i="3" s="1"/>
  <c r="Q404" i="3"/>
  <c r="A404" i="3" s="1"/>
  <c r="Q405" i="3"/>
  <c r="A405" i="3" s="1"/>
  <c r="Q406" i="3"/>
  <c r="A406" i="3" s="1"/>
  <c r="Q407" i="3"/>
  <c r="A407" i="3" s="1"/>
  <c r="Q408" i="3"/>
  <c r="A408" i="3" s="1"/>
  <c r="Q409" i="3"/>
  <c r="A409" i="3" s="1"/>
  <c r="Q410" i="3"/>
  <c r="A410" i="3" s="1"/>
  <c r="Q411" i="3"/>
  <c r="A411" i="3" s="1"/>
  <c r="Q412" i="3"/>
  <c r="A412" i="3" s="1"/>
  <c r="Q413" i="3"/>
  <c r="A413" i="3" s="1"/>
  <c r="Q414" i="3"/>
  <c r="A414" i="3" s="1"/>
  <c r="Q415" i="3"/>
  <c r="A415" i="3" s="1"/>
  <c r="Q416" i="3"/>
  <c r="A416" i="3" s="1"/>
  <c r="Q417" i="3"/>
  <c r="A417" i="3" s="1"/>
  <c r="Q418" i="3"/>
  <c r="A418" i="3" s="1"/>
  <c r="Q419" i="3"/>
  <c r="A419" i="3" s="1"/>
  <c r="Q420" i="3"/>
  <c r="A420" i="3" s="1"/>
  <c r="Q421" i="3"/>
  <c r="A421" i="3" s="1"/>
  <c r="Q422" i="3"/>
  <c r="A422" i="3" s="1"/>
  <c r="Q423" i="3"/>
  <c r="A423" i="3" s="1"/>
  <c r="Q424" i="3"/>
  <c r="A424" i="3" s="1"/>
  <c r="Q425" i="3"/>
  <c r="A425" i="3" s="1"/>
  <c r="Q426" i="3"/>
  <c r="A426" i="3" s="1"/>
  <c r="Q427" i="3"/>
  <c r="A427" i="3" s="1"/>
  <c r="Q428" i="3"/>
  <c r="A428" i="3" s="1"/>
  <c r="Q429" i="3"/>
  <c r="A429" i="3" s="1"/>
  <c r="Q430" i="3"/>
  <c r="A430" i="3" s="1"/>
  <c r="Q431" i="3"/>
  <c r="A431" i="3" s="1"/>
  <c r="Q432" i="3"/>
  <c r="A432" i="3" s="1"/>
  <c r="Q433" i="3"/>
  <c r="A433" i="3" s="1"/>
  <c r="Q434" i="3"/>
  <c r="A434" i="3" s="1"/>
  <c r="Q435" i="3"/>
  <c r="A435" i="3" s="1"/>
  <c r="Q436" i="3"/>
  <c r="A436" i="3" s="1"/>
  <c r="Q437" i="3"/>
  <c r="A437" i="3" s="1"/>
  <c r="Q438" i="3"/>
  <c r="A438" i="3" s="1"/>
  <c r="Q439" i="3"/>
  <c r="A439" i="3" s="1"/>
  <c r="Q440" i="3"/>
  <c r="A440" i="3" s="1"/>
  <c r="Q441" i="3"/>
  <c r="A441" i="3" s="1"/>
  <c r="Q442" i="3"/>
  <c r="A442" i="3" s="1"/>
  <c r="Q443" i="3"/>
  <c r="A443" i="3" s="1"/>
  <c r="Q444" i="3"/>
  <c r="A444" i="3" s="1"/>
  <c r="Q445" i="3"/>
  <c r="A445" i="3" s="1"/>
  <c r="Q446" i="3"/>
  <c r="A446" i="3" s="1"/>
  <c r="Q447" i="3"/>
  <c r="A447" i="3" s="1"/>
  <c r="Q448" i="3"/>
  <c r="A448" i="3" s="1"/>
  <c r="Q449" i="3"/>
  <c r="A449" i="3" s="1"/>
  <c r="Q450" i="3"/>
  <c r="A450" i="3" s="1"/>
  <c r="Q451" i="3"/>
  <c r="A451" i="3" s="1"/>
  <c r="Q452" i="3"/>
  <c r="A452" i="3" s="1"/>
  <c r="Q453" i="3"/>
  <c r="A453" i="3" s="1"/>
  <c r="Q454" i="3"/>
  <c r="A454" i="3" s="1"/>
  <c r="Q455" i="3"/>
  <c r="A455" i="3" s="1"/>
  <c r="Q456" i="3"/>
  <c r="A456" i="3" s="1"/>
  <c r="Q457" i="3"/>
  <c r="A457" i="3" s="1"/>
  <c r="Q458" i="3"/>
  <c r="A458" i="3" s="1"/>
  <c r="Q459" i="3"/>
  <c r="A459" i="3" s="1"/>
  <c r="Q460" i="3"/>
  <c r="A460" i="3" s="1"/>
  <c r="Q461" i="3"/>
  <c r="A461" i="3" s="1"/>
  <c r="Q462" i="3"/>
  <c r="A462" i="3" s="1"/>
  <c r="Q463" i="3"/>
  <c r="A463" i="3" s="1"/>
  <c r="Q464" i="3"/>
  <c r="A464" i="3" s="1"/>
  <c r="Q465" i="3"/>
  <c r="A465" i="3" s="1"/>
  <c r="Q466" i="3"/>
  <c r="A466" i="3" s="1"/>
  <c r="Q467" i="3"/>
  <c r="A467" i="3" s="1"/>
  <c r="Q468" i="3"/>
  <c r="A468" i="3" s="1"/>
  <c r="Q469" i="3"/>
  <c r="A469" i="3" s="1"/>
  <c r="Q470" i="3"/>
  <c r="A470" i="3" s="1"/>
  <c r="Q471" i="3"/>
  <c r="A471" i="3" s="1"/>
  <c r="Q472" i="3"/>
  <c r="A472" i="3" s="1"/>
  <c r="Q473" i="3"/>
  <c r="A473" i="3" s="1"/>
  <c r="Q474" i="3"/>
  <c r="A474" i="3" s="1"/>
  <c r="Q475" i="3"/>
  <c r="A475" i="3" s="1"/>
  <c r="Q476" i="3"/>
  <c r="A476" i="3" s="1"/>
  <c r="Q477" i="3"/>
  <c r="A477" i="3" s="1"/>
  <c r="Q478" i="3"/>
  <c r="A478" i="3" s="1"/>
  <c r="Q479" i="3"/>
  <c r="A479" i="3" s="1"/>
  <c r="Q480" i="3"/>
  <c r="A480" i="3" s="1"/>
  <c r="Q481" i="3"/>
  <c r="A481" i="3" s="1"/>
  <c r="Q482" i="3"/>
  <c r="A482" i="3" s="1"/>
  <c r="Q483" i="3"/>
  <c r="A483" i="3" s="1"/>
  <c r="Q484" i="3"/>
  <c r="A484" i="3" s="1"/>
  <c r="Q485" i="3"/>
  <c r="A485" i="3" s="1"/>
  <c r="Q486" i="3"/>
  <c r="A486" i="3" s="1"/>
  <c r="Q487" i="3"/>
  <c r="A487" i="3" s="1"/>
  <c r="Q488" i="3"/>
  <c r="A488" i="3" s="1"/>
  <c r="Q489" i="3"/>
  <c r="A489" i="3" s="1"/>
  <c r="Q490" i="3"/>
  <c r="A490" i="3" s="1"/>
  <c r="Q491" i="3"/>
  <c r="A491" i="3" s="1"/>
  <c r="Q492" i="3"/>
  <c r="A492" i="3" s="1"/>
  <c r="Q493" i="3"/>
  <c r="A493" i="3" s="1"/>
  <c r="Q494" i="3"/>
  <c r="A494" i="3" s="1"/>
  <c r="Q495" i="3"/>
  <c r="A495" i="3" s="1"/>
  <c r="Q496" i="3"/>
  <c r="A496" i="3" s="1"/>
  <c r="Q497" i="3"/>
  <c r="A497" i="3" s="1"/>
  <c r="Q498" i="3"/>
  <c r="A498" i="3" s="1"/>
  <c r="Q499" i="3"/>
  <c r="A499" i="3" s="1"/>
  <c r="Q500" i="3"/>
  <c r="A500" i="3" s="1"/>
  <c r="Q501" i="3"/>
  <c r="A501" i="3" s="1"/>
  <c r="Q502" i="3"/>
  <c r="A502" i="3" s="1"/>
  <c r="Q503" i="3"/>
  <c r="A503" i="3" s="1"/>
  <c r="Q504" i="3"/>
  <c r="A504" i="3" s="1"/>
  <c r="Q505" i="3"/>
  <c r="A505" i="3" s="1"/>
  <c r="Q506" i="3"/>
  <c r="A506" i="3" s="1"/>
  <c r="Q507" i="3"/>
  <c r="A507" i="3" s="1"/>
  <c r="Q508" i="3"/>
  <c r="A508" i="3" s="1"/>
  <c r="Q509" i="3"/>
  <c r="A509" i="3" s="1"/>
  <c r="Q510" i="3"/>
  <c r="A510" i="3" s="1"/>
  <c r="Q511" i="3"/>
  <c r="A511" i="3" s="1"/>
  <c r="Q512" i="3"/>
  <c r="A512" i="3" s="1"/>
  <c r="Q513" i="3"/>
  <c r="A513" i="3" s="1"/>
  <c r="Q514" i="3"/>
  <c r="A514" i="3" s="1"/>
  <c r="Q515" i="3"/>
  <c r="A515" i="3" s="1"/>
  <c r="Q516" i="3"/>
  <c r="A516" i="3" s="1"/>
  <c r="Q517" i="3"/>
  <c r="A517" i="3" s="1"/>
  <c r="Q518" i="3"/>
  <c r="A518" i="3" s="1"/>
  <c r="Q519" i="3"/>
  <c r="A519" i="3" s="1"/>
  <c r="Q520" i="3"/>
  <c r="A520" i="3" s="1"/>
  <c r="Q521" i="3"/>
  <c r="A521" i="3" s="1"/>
  <c r="Q522" i="3"/>
  <c r="A522" i="3" s="1"/>
  <c r="Q523" i="3"/>
  <c r="A523" i="3" s="1"/>
  <c r="Q524" i="3"/>
  <c r="A524" i="3" s="1"/>
  <c r="Q525" i="3"/>
  <c r="A525" i="3" s="1"/>
  <c r="Q526" i="3"/>
  <c r="A526" i="3" s="1"/>
  <c r="Q527" i="3"/>
  <c r="A527" i="3" s="1"/>
  <c r="Q528" i="3"/>
  <c r="A528" i="3" s="1"/>
  <c r="Q529" i="3"/>
  <c r="A529" i="3" s="1"/>
  <c r="Q530" i="3"/>
  <c r="A530" i="3" s="1"/>
  <c r="Q531" i="3"/>
  <c r="A531" i="3" s="1"/>
  <c r="Q532" i="3"/>
  <c r="A532" i="3" s="1"/>
  <c r="Q533" i="3"/>
  <c r="A533" i="3" s="1"/>
  <c r="Q534" i="3"/>
  <c r="A534" i="3" s="1"/>
  <c r="Q535" i="3"/>
  <c r="A535" i="3" s="1"/>
  <c r="Q536" i="3"/>
  <c r="A536" i="3" s="1"/>
  <c r="Q537" i="3"/>
  <c r="A537" i="3" s="1"/>
  <c r="Q538" i="3"/>
  <c r="A538" i="3" s="1"/>
  <c r="Q539" i="3"/>
  <c r="A539" i="3" s="1"/>
  <c r="Q540" i="3"/>
  <c r="A540" i="3" s="1"/>
  <c r="Q541" i="3"/>
  <c r="A541" i="3" s="1"/>
  <c r="Q542" i="3"/>
  <c r="A542" i="3" s="1"/>
  <c r="Q543" i="3"/>
  <c r="A543" i="3" s="1"/>
  <c r="Q544" i="3"/>
  <c r="A544" i="3" s="1"/>
  <c r="Q545" i="3"/>
  <c r="A545" i="3" s="1"/>
  <c r="Q546" i="3"/>
  <c r="A546" i="3" s="1"/>
  <c r="Q547" i="3"/>
  <c r="A547" i="3" s="1"/>
  <c r="Q548" i="3"/>
  <c r="A548" i="3" s="1"/>
  <c r="Q549" i="3"/>
  <c r="A549" i="3" s="1"/>
  <c r="Q550" i="3"/>
  <c r="A550" i="3" s="1"/>
  <c r="Q551" i="3"/>
  <c r="A551" i="3" s="1"/>
  <c r="Q552" i="3"/>
  <c r="A552" i="3" s="1"/>
  <c r="Q553" i="3"/>
  <c r="A553" i="3" s="1"/>
  <c r="Q554" i="3"/>
  <c r="A554" i="3" s="1"/>
  <c r="Q555" i="3"/>
  <c r="A555" i="3" s="1"/>
  <c r="Q556" i="3"/>
  <c r="A556" i="3" s="1"/>
  <c r="Q557" i="3"/>
  <c r="A557" i="3" s="1"/>
  <c r="Q558" i="3"/>
  <c r="A558" i="3" s="1"/>
  <c r="Q559" i="3"/>
  <c r="A559" i="3" s="1"/>
  <c r="Q560" i="3"/>
  <c r="A560" i="3" s="1"/>
  <c r="Q561" i="3"/>
  <c r="A561" i="3" s="1"/>
  <c r="Q562" i="3"/>
  <c r="A562" i="3" s="1"/>
  <c r="Q563" i="3"/>
  <c r="A563" i="3" s="1"/>
  <c r="Q564" i="3"/>
  <c r="A564" i="3" s="1"/>
  <c r="Q565" i="3"/>
  <c r="A565" i="3" s="1"/>
  <c r="Q566" i="3"/>
  <c r="A566" i="3" s="1"/>
  <c r="Q567" i="3"/>
  <c r="A567" i="3" s="1"/>
  <c r="Q568" i="3"/>
  <c r="A568" i="3" s="1"/>
  <c r="Q569" i="3"/>
  <c r="A569" i="3" s="1"/>
  <c r="Q570" i="3"/>
  <c r="A570" i="3" s="1"/>
  <c r="Q571" i="3"/>
  <c r="A571" i="3" s="1"/>
  <c r="Q572" i="3"/>
  <c r="A572" i="3" s="1"/>
  <c r="Q573" i="3"/>
  <c r="A573" i="3" s="1"/>
  <c r="Q574" i="3"/>
  <c r="A574" i="3" s="1"/>
  <c r="Q575" i="3"/>
  <c r="A575" i="3" s="1"/>
  <c r="Q576" i="3"/>
  <c r="A576" i="3" s="1"/>
  <c r="Q577" i="3"/>
  <c r="A577" i="3" s="1"/>
  <c r="Q578" i="3"/>
  <c r="A578" i="3" s="1"/>
  <c r="Q579" i="3"/>
  <c r="A579" i="3" s="1"/>
  <c r="Q580" i="3"/>
  <c r="A580" i="3" s="1"/>
  <c r="Q581" i="3"/>
  <c r="A581" i="3" s="1"/>
  <c r="Q582" i="3"/>
  <c r="A582" i="3" s="1"/>
  <c r="Q583" i="3"/>
  <c r="A583" i="3" s="1"/>
  <c r="Q584" i="3"/>
  <c r="A584" i="3" s="1"/>
  <c r="Q585" i="3"/>
  <c r="A585" i="3" s="1"/>
  <c r="Q586" i="3"/>
  <c r="A586" i="3" s="1"/>
  <c r="Q587" i="3"/>
  <c r="A587" i="3" s="1"/>
  <c r="Q588" i="3"/>
  <c r="A588" i="3" s="1"/>
  <c r="Q589" i="3"/>
  <c r="A589" i="3" s="1"/>
  <c r="Q590" i="3"/>
  <c r="A590" i="3" s="1"/>
  <c r="Q591" i="3"/>
  <c r="A591" i="3" s="1"/>
  <c r="Q592" i="3"/>
  <c r="A592" i="3" s="1"/>
  <c r="Q593" i="3"/>
  <c r="A593" i="3" s="1"/>
  <c r="Q594" i="3"/>
  <c r="A594" i="3" s="1"/>
  <c r="Q595" i="3"/>
  <c r="A595" i="3" s="1"/>
  <c r="Q596" i="3"/>
  <c r="A596" i="3" s="1"/>
  <c r="Q597" i="3"/>
  <c r="A597" i="3" s="1"/>
  <c r="Q598" i="3"/>
  <c r="A598" i="3" s="1"/>
  <c r="Q599" i="3"/>
  <c r="A599" i="3" s="1"/>
  <c r="Q600" i="3"/>
  <c r="A600" i="3" s="1"/>
  <c r="Q601" i="3"/>
  <c r="A601" i="3" s="1"/>
  <c r="Q602" i="3"/>
  <c r="A602" i="3" s="1"/>
  <c r="Q603" i="3"/>
  <c r="A603" i="3" s="1"/>
  <c r="Q604" i="3"/>
  <c r="A604" i="3" s="1"/>
  <c r="Q605" i="3"/>
  <c r="A605" i="3" s="1"/>
  <c r="Q606" i="3"/>
  <c r="A606" i="3" s="1"/>
  <c r="Q607" i="3"/>
  <c r="A607" i="3" s="1"/>
  <c r="Q608" i="3"/>
  <c r="A608" i="3" s="1"/>
  <c r="Q609" i="3"/>
  <c r="A609" i="3" s="1"/>
  <c r="Q610" i="3"/>
  <c r="A610" i="3" s="1"/>
  <c r="Q611" i="3"/>
  <c r="A611" i="3" s="1"/>
  <c r="Q612" i="3"/>
  <c r="A612" i="3" s="1"/>
  <c r="Q613" i="3"/>
  <c r="A613" i="3" s="1"/>
  <c r="Q614" i="3"/>
  <c r="A614" i="3" s="1"/>
  <c r="Q615" i="3"/>
  <c r="A615" i="3" s="1"/>
  <c r="Q616" i="3"/>
  <c r="A616" i="3" s="1"/>
  <c r="Q617" i="3"/>
  <c r="A617" i="3" s="1"/>
  <c r="Q618" i="3"/>
  <c r="A618" i="3" s="1"/>
  <c r="Q619" i="3"/>
  <c r="A619" i="3" s="1"/>
  <c r="Q620" i="3"/>
  <c r="A620" i="3" s="1"/>
  <c r="Q621" i="3"/>
  <c r="A621" i="3" s="1"/>
  <c r="Q622" i="3"/>
  <c r="A622" i="3" s="1"/>
  <c r="Q623" i="3"/>
  <c r="A623" i="3" s="1"/>
  <c r="Q624" i="3"/>
  <c r="A624" i="3" s="1"/>
  <c r="Q625" i="3"/>
  <c r="A625" i="3" s="1"/>
  <c r="Q626" i="3"/>
  <c r="A626" i="3" s="1"/>
  <c r="Q627" i="3"/>
  <c r="A627" i="3" s="1"/>
  <c r="Q628" i="3"/>
  <c r="A628" i="3" s="1"/>
  <c r="Q629" i="3"/>
  <c r="A629" i="3" s="1"/>
  <c r="Q630" i="3"/>
  <c r="A630" i="3" s="1"/>
  <c r="Q631" i="3"/>
  <c r="A631" i="3" s="1"/>
  <c r="Q632" i="3"/>
  <c r="A632" i="3" s="1"/>
  <c r="Q633" i="3"/>
  <c r="A633" i="3" s="1"/>
  <c r="Q634" i="3"/>
  <c r="A634" i="3" s="1"/>
  <c r="Q635" i="3"/>
  <c r="A635" i="3" s="1"/>
  <c r="Q636" i="3"/>
  <c r="A636" i="3" s="1"/>
  <c r="Q637" i="3"/>
  <c r="A637" i="3" s="1"/>
  <c r="Q638" i="3"/>
  <c r="A638" i="3" s="1"/>
  <c r="Q639" i="3"/>
  <c r="A639" i="3" s="1"/>
  <c r="Q640" i="3"/>
  <c r="A640" i="3" s="1"/>
  <c r="Q641" i="3"/>
  <c r="A641" i="3" s="1"/>
  <c r="Q642" i="3"/>
  <c r="A642" i="3" s="1"/>
  <c r="Q643" i="3"/>
  <c r="A643" i="3" s="1"/>
  <c r="Q644" i="3"/>
  <c r="A644" i="3" s="1"/>
  <c r="Q645" i="3"/>
  <c r="A645" i="3" s="1"/>
  <c r="Q646" i="3"/>
  <c r="A646" i="3" s="1"/>
  <c r="Q647" i="3"/>
  <c r="A647" i="3" s="1"/>
  <c r="Q648" i="3"/>
  <c r="A648" i="3" s="1"/>
  <c r="Q649" i="3"/>
  <c r="A649" i="3" s="1"/>
  <c r="Q650" i="3"/>
  <c r="A650" i="3" s="1"/>
  <c r="Q651" i="3"/>
  <c r="A651" i="3" s="1"/>
  <c r="Q652" i="3"/>
  <c r="A652" i="3" s="1"/>
  <c r="Q653" i="3"/>
  <c r="A653" i="3" s="1"/>
  <c r="Q654" i="3"/>
  <c r="A654" i="3" s="1"/>
  <c r="Q655" i="3"/>
  <c r="A655" i="3" s="1"/>
  <c r="Q656" i="3"/>
  <c r="A656" i="3" s="1"/>
  <c r="Q657" i="3"/>
  <c r="A657" i="3" s="1"/>
  <c r="Q658" i="3"/>
  <c r="A658" i="3" s="1"/>
  <c r="Q659" i="3"/>
  <c r="A659" i="3" s="1"/>
  <c r="Q660" i="3"/>
  <c r="A660" i="3" s="1"/>
  <c r="Q661" i="3"/>
  <c r="A661" i="3" s="1"/>
  <c r="Q662" i="3"/>
  <c r="A662" i="3" s="1"/>
  <c r="Q663" i="3"/>
  <c r="A663" i="3" s="1"/>
  <c r="Q664" i="3"/>
  <c r="A664" i="3" s="1"/>
  <c r="Q665" i="3"/>
  <c r="A665" i="3" s="1"/>
  <c r="Q666" i="3"/>
  <c r="A666" i="3" s="1"/>
  <c r="Q667" i="3"/>
  <c r="A667" i="3" s="1"/>
  <c r="Q668" i="3"/>
  <c r="A668" i="3" s="1"/>
  <c r="Q669" i="3"/>
  <c r="A669" i="3" s="1"/>
  <c r="Q670" i="3"/>
  <c r="A670" i="3" s="1"/>
  <c r="Q671" i="3"/>
  <c r="A671" i="3" s="1"/>
  <c r="Q672" i="3"/>
  <c r="A672" i="3" s="1"/>
  <c r="Q673" i="3"/>
  <c r="A673" i="3" s="1"/>
  <c r="Q674" i="3"/>
  <c r="A674" i="3" s="1"/>
  <c r="Q675" i="3"/>
  <c r="A675" i="3" s="1"/>
  <c r="Q676" i="3"/>
  <c r="A676" i="3" s="1"/>
  <c r="Q677" i="3"/>
  <c r="A677" i="3" s="1"/>
  <c r="Q678" i="3"/>
  <c r="A678" i="3" s="1"/>
  <c r="Q679" i="3"/>
  <c r="A679" i="3" s="1"/>
  <c r="Q680" i="3"/>
  <c r="A680" i="3" s="1"/>
  <c r="Q681" i="3"/>
  <c r="A681" i="3" s="1"/>
  <c r="Q682" i="3"/>
  <c r="A682" i="3" s="1"/>
  <c r="Q683" i="3"/>
  <c r="A683" i="3" s="1"/>
  <c r="Q684" i="3"/>
  <c r="A684" i="3" s="1"/>
  <c r="Q685" i="3"/>
  <c r="A685" i="3" s="1"/>
  <c r="Q686" i="3"/>
  <c r="A686" i="3" s="1"/>
  <c r="Q687" i="3"/>
  <c r="A687" i="3" s="1"/>
  <c r="Q688" i="3"/>
  <c r="A688" i="3" s="1"/>
  <c r="Q689" i="3"/>
  <c r="A689" i="3" s="1"/>
  <c r="Q690" i="3"/>
  <c r="A690" i="3" s="1"/>
  <c r="Q691" i="3"/>
  <c r="A691" i="3" s="1"/>
  <c r="Q692" i="3"/>
  <c r="A692" i="3" s="1"/>
  <c r="Q693" i="3"/>
  <c r="A693" i="3" s="1"/>
  <c r="Q694" i="3"/>
  <c r="A694" i="3" s="1"/>
  <c r="Q695" i="3"/>
  <c r="A695" i="3" s="1"/>
  <c r="Q696" i="3"/>
  <c r="A696" i="3" s="1"/>
  <c r="Q697" i="3"/>
  <c r="A697" i="3" s="1"/>
  <c r="Q698" i="3"/>
  <c r="A698" i="3" s="1"/>
  <c r="Q699" i="3"/>
  <c r="A699" i="3" s="1"/>
  <c r="Q700" i="3"/>
  <c r="A700" i="3" s="1"/>
  <c r="Q701" i="3"/>
  <c r="A701" i="3" s="1"/>
  <c r="Q702" i="3"/>
  <c r="A702" i="3" s="1"/>
  <c r="Q703" i="3"/>
  <c r="A703" i="3" s="1"/>
  <c r="Q704" i="3"/>
  <c r="A704" i="3" s="1"/>
  <c r="Q705" i="3"/>
  <c r="A705" i="3" s="1"/>
  <c r="Q706" i="3"/>
  <c r="A706" i="3" s="1"/>
  <c r="Q707" i="3"/>
  <c r="A707" i="3" s="1"/>
  <c r="Q708" i="3"/>
  <c r="A708" i="3" s="1"/>
  <c r="Q709" i="3"/>
  <c r="A709" i="3" s="1"/>
  <c r="Q710" i="3"/>
  <c r="A710" i="3" s="1"/>
  <c r="Q711" i="3"/>
  <c r="A711" i="3" s="1"/>
  <c r="Q712" i="3"/>
  <c r="A712" i="3" s="1"/>
  <c r="Q713" i="3"/>
  <c r="A713" i="3" s="1"/>
  <c r="Q714" i="3"/>
  <c r="A714" i="3" s="1"/>
  <c r="Q715" i="3"/>
  <c r="A715" i="3" s="1"/>
  <c r="Q716" i="3"/>
  <c r="A716" i="3" s="1"/>
  <c r="Q717" i="3"/>
  <c r="A717" i="3" s="1"/>
  <c r="Q718" i="3"/>
  <c r="A718" i="3" s="1"/>
  <c r="Q719" i="3"/>
  <c r="A719" i="3" s="1"/>
  <c r="Q720" i="3"/>
  <c r="A720" i="3" s="1"/>
  <c r="Q721" i="3"/>
  <c r="A721" i="3" s="1"/>
  <c r="Q722" i="3"/>
  <c r="A722" i="3" s="1"/>
  <c r="Q723" i="3"/>
  <c r="A723" i="3" s="1"/>
  <c r="Q724" i="3"/>
  <c r="A724" i="3" s="1"/>
  <c r="Q725" i="3"/>
  <c r="A725" i="3" s="1"/>
  <c r="Q726" i="3"/>
  <c r="A726" i="3" s="1"/>
  <c r="Q727" i="3"/>
  <c r="A727" i="3" s="1"/>
  <c r="Q728" i="3"/>
  <c r="A728" i="3" s="1"/>
  <c r="Q729" i="3"/>
  <c r="A729" i="3" s="1"/>
  <c r="Q730" i="3"/>
  <c r="A730" i="3" s="1"/>
  <c r="Q731" i="3"/>
  <c r="A731" i="3" s="1"/>
  <c r="Q732" i="3"/>
  <c r="A732" i="3" s="1"/>
  <c r="Q733" i="3"/>
  <c r="A733" i="3" s="1"/>
  <c r="Q734" i="3"/>
  <c r="A734" i="3" s="1"/>
  <c r="Q735" i="3"/>
  <c r="A735" i="3" s="1"/>
  <c r="Q736" i="3"/>
  <c r="A736" i="3" s="1"/>
  <c r="Q737" i="3"/>
  <c r="A737" i="3" s="1"/>
  <c r="Q738" i="3"/>
  <c r="A738" i="3" s="1"/>
  <c r="Q739" i="3"/>
  <c r="A739" i="3" s="1"/>
  <c r="Q740" i="3"/>
  <c r="A740" i="3" s="1"/>
  <c r="Q741" i="3"/>
  <c r="A741" i="3" s="1"/>
  <c r="Q742" i="3"/>
  <c r="A742" i="3" s="1"/>
  <c r="Q743" i="3"/>
  <c r="A743" i="3" s="1"/>
  <c r="Q744" i="3"/>
  <c r="A744" i="3" s="1"/>
  <c r="Q745" i="3"/>
  <c r="A745" i="3" s="1"/>
  <c r="Q746" i="3"/>
  <c r="A746" i="3" s="1"/>
  <c r="Q747" i="3"/>
  <c r="A747" i="3" s="1"/>
  <c r="Q748" i="3"/>
  <c r="A748" i="3" s="1"/>
  <c r="Q749" i="3"/>
  <c r="A749" i="3" s="1"/>
  <c r="Q750" i="3"/>
  <c r="A750" i="3" s="1"/>
  <c r="Q751" i="3"/>
  <c r="A751" i="3" s="1"/>
  <c r="Q752" i="3"/>
  <c r="A752" i="3" s="1"/>
  <c r="Q753" i="3"/>
  <c r="A753" i="3" s="1"/>
  <c r="Q754" i="3"/>
  <c r="A754" i="3" s="1"/>
  <c r="Q755" i="3"/>
  <c r="A755" i="3" s="1"/>
  <c r="Q756" i="3"/>
  <c r="A756" i="3" s="1"/>
  <c r="Q757" i="3"/>
  <c r="A757" i="3" s="1"/>
  <c r="Q758" i="3"/>
  <c r="A758" i="3" s="1"/>
  <c r="Q759" i="3"/>
  <c r="A759" i="3" s="1"/>
  <c r="Q760" i="3"/>
  <c r="A760" i="3" s="1"/>
  <c r="Q761" i="3"/>
  <c r="A761" i="3" s="1"/>
  <c r="Q762" i="3"/>
  <c r="A762" i="3" s="1"/>
  <c r="Q763" i="3"/>
  <c r="A763" i="3" s="1"/>
  <c r="Q764" i="3"/>
  <c r="A764" i="3" s="1"/>
  <c r="Q765" i="3"/>
  <c r="A765" i="3" s="1"/>
  <c r="Q766" i="3"/>
  <c r="A766" i="3" s="1"/>
  <c r="Q767" i="3"/>
  <c r="A767" i="3" s="1"/>
  <c r="Q768" i="3"/>
  <c r="A768" i="3" s="1"/>
  <c r="Q769" i="3"/>
  <c r="A769" i="3" s="1"/>
  <c r="Q770" i="3"/>
  <c r="A770" i="3" s="1"/>
  <c r="Q771" i="3"/>
  <c r="A771" i="3" s="1"/>
  <c r="Q772" i="3"/>
  <c r="A772" i="3" s="1"/>
  <c r="Q773" i="3"/>
  <c r="A773" i="3" s="1"/>
  <c r="Q774" i="3"/>
  <c r="A774" i="3" s="1"/>
  <c r="Q775" i="3"/>
  <c r="A775" i="3" s="1"/>
  <c r="Q776" i="3"/>
  <c r="A776" i="3" s="1"/>
  <c r="Q777" i="3"/>
  <c r="A777" i="3" s="1"/>
  <c r="Q778" i="3"/>
  <c r="A778" i="3" s="1"/>
  <c r="Q779" i="3"/>
  <c r="A779" i="3" s="1"/>
  <c r="Q780" i="3"/>
  <c r="A780" i="3" s="1"/>
  <c r="Q781" i="3"/>
  <c r="A781" i="3" s="1"/>
  <c r="Q782" i="3"/>
  <c r="A782" i="3" s="1"/>
  <c r="Q783" i="3"/>
  <c r="A783" i="3" s="1"/>
  <c r="Q784" i="3"/>
  <c r="A784" i="3" s="1"/>
  <c r="Q785" i="3"/>
  <c r="A785" i="3" s="1"/>
  <c r="Q786" i="3"/>
  <c r="A786" i="3" s="1"/>
  <c r="Q787" i="3"/>
  <c r="A787" i="3" s="1"/>
  <c r="Q788" i="3"/>
  <c r="A788" i="3" s="1"/>
  <c r="Q789" i="3"/>
  <c r="A789" i="3" s="1"/>
  <c r="Q790" i="3"/>
  <c r="A790" i="3" s="1"/>
  <c r="Q791" i="3"/>
  <c r="A791" i="3" s="1"/>
  <c r="Q792" i="3"/>
  <c r="A792" i="3" s="1"/>
  <c r="Q793" i="3"/>
  <c r="A793" i="3" s="1"/>
  <c r="Q794" i="3"/>
  <c r="A794" i="3" s="1"/>
  <c r="Q795" i="3"/>
  <c r="A795" i="3" s="1"/>
  <c r="Q796" i="3"/>
  <c r="A796" i="3" s="1"/>
  <c r="Q797" i="3"/>
  <c r="A797" i="3" s="1"/>
  <c r="Q798" i="3"/>
  <c r="A798" i="3" s="1"/>
  <c r="Q799" i="3"/>
  <c r="A799" i="3" s="1"/>
  <c r="Q800" i="3"/>
  <c r="A800" i="3" s="1"/>
  <c r="Q801" i="3"/>
  <c r="A801" i="3" s="1"/>
  <c r="Q802" i="3"/>
  <c r="A802" i="3" s="1"/>
  <c r="Q803" i="3"/>
  <c r="A803" i="3" s="1"/>
  <c r="Q804" i="3"/>
  <c r="A804" i="3" s="1"/>
  <c r="Q805" i="3"/>
  <c r="A805" i="3" s="1"/>
  <c r="Q806" i="3"/>
  <c r="A806" i="3" s="1"/>
  <c r="Q807" i="3"/>
  <c r="A807" i="3" s="1"/>
  <c r="Q808" i="3"/>
  <c r="A808" i="3" s="1"/>
  <c r="Q809" i="3"/>
  <c r="A809" i="3" s="1"/>
  <c r="Q810" i="3"/>
  <c r="A810" i="3" s="1"/>
  <c r="Q811" i="3"/>
  <c r="A811" i="3" s="1"/>
  <c r="Q812" i="3"/>
  <c r="A812" i="3" s="1"/>
  <c r="Q813" i="3"/>
  <c r="A813" i="3" s="1"/>
  <c r="Q814" i="3"/>
  <c r="A814" i="3" s="1"/>
  <c r="Q815" i="3"/>
  <c r="A815" i="3" s="1"/>
  <c r="Q816" i="3"/>
  <c r="A816" i="3" s="1"/>
  <c r="Q817" i="3"/>
  <c r="A817" i="3" s="1"/>
  <c r="Q818" i="3"/>
  <c r="A818" i="3" s="1"/>
  <c r="Q819" i="3"/>
  <c r="A819" i="3" s="1"/>
  <c r="Q820" i="3"/>
  <c r="A820" i="3" s="1"/>
  <c r="Q821" i="3"/>
  <c r="A821" i="3" s="1"/>
  <c r="Q822" i="3"/>
  <c r="A822" i="3" s="1"/>
  <c r="Q823" i="3"/>
  <c r="A823" i="3" s="1"/>
  <c r="Q824" i="3"/>
  <c r="A824" i="3" s="1"/>
  <c r="Q825" i="3"/>
  <c r="A825" i="3" s="1"/>
  <c r="Q826" i="3"/>
  <c r="A826" i="3" s="1"/>
  <c r="Q827" i="3"/>
  <c r="A827" i="3" s="1"/>
  <c r="Q828" i="3"/>
  <c r="A828" i="3" s="1"/>
  <c r="Q829" i="3"/>
  <c r="A829" i="3" s="1"/>
  <c r="Q830" i="3"/>
  <c r="A830" i="3" s="1"/>
  <c r="Q831" i="3"/>
  <c r="A831" i="3" s="1"/>
  <c r="Q832" i="3"/>
  <c r="A832" i="3" s="1"/>
  <c r="Q833" i="3"/>
  <c r="A833" i="3" s="1"/>
  <c r="Q834" i="3"/>
  <c r="A834" i="3" s="1"/>
  <c r="Q835" i="3"/>
  <c r="A835" i="3" s="1"/>
  <c r="Q836" i="3"/>
  <c r="A836" i="3" s="1"/>
  <c r="Q837" i="3"/>
  <c r="A837" i="3" s="1"/>
  <c r="Q838" i="3"/>
  <c r="A838" i="3" s="1"/>
  <c r="Q839" i="3"/>
  <c r="A839" i="3" s="1"/>
  <c r="Q840" i="3"/>
  <c r="A840" i="3" s="1"/>
  <c r="Q841" i="3"/>
  <c r="A841" i="3" s="1"/>
  <c r="Q842" i="3"/>
  <c r="A842" i="3" s="1"/>
  <c r="Q843" i="3"/>
  <c r="A843" i="3" s="1"/>
  <c r="Q844" i="3"/>
  <c r="A844" i="3" s="1"/>
  <c r="Q845" i="3"/>
  <c r="A845" i="3" s="1"/>
  <c r="Q846" i="3"/>
  <c r="A846" i="3" s="1"/>
  <c r="Q847" i="3"/>
  <c r="A847" i="3" s="1"/>
  <c r="Q848" i="3"/>
  <c r="A848" i="3" s="1"/>
  <c r="Q849" i="3"/>
  <c r="A849" i="3" s="1"/>
  <c r="Q850" i="3"/>
  <c r="A850" i="3" s="1"/>
  <c r="Q851" i="3"/>
  <c r="A851" i="3" s="1"/>
  <c r="Q852" i="3"/>
  <c r="A852" i="3" s="1"/>
  <c r="Q853" i="3"/>
  <c r="A853" i="3" s="1"/>
  <c r="Q854" i="3"/>
  <c r="A854" i="3" s="1"/>
  <c r="Q855" i="3"/>
  <c r="A855" i="3" s="1"/>
  <c r="Q856" i="3"/>
  <c r="A856" i="3" s="1"/>
  <c r="Q857" i="3"/>
  <c r="A857" i="3" s="1"/>
  <c r="Q858" i="3"/>
  <c r="A858" i="3" s="1"/>
  <c r="Q859" i="3"/>
  <c r="A859" i="3" s="1"/>
  <c r="Q860" i="3"/>
  <c r="A860" i="3" s="1"/>
  <c r="Q861" i="3"/>
  <c r="A861" i="3" s="1"/>
  <c r="Q862" i="3"/>
  <c r="A862" i="3" s="1"/>
  <c r="Q863" i="3"/>
  <c r="A863" i="3" s="1"/>
  <c r="Q864" i="3"/>
  <c r="A864" i="3" s="1"/>
  <c r="Q865" i="3"/>
  <c r="A865" i="3" s="1"/>
  <c r="Q866" i="3"/>
  <c r="A866" i="3" s="1"/>
  <c r="Q867" i="3"/>
  <c r="A867" i="3" s="1"/>
  <c r="Q868" i="3"/>
  <c r="A868" i="3" s="1"/>
  <c r="Q869" i="3"/>
  <c r="A869" i="3" s="1"/>
  <c r="Q870" i="3"/>
  <c r="A870" i="3" s="1"/>
  <c r="Q871" i="3"/>
  <c r="A871" i="3" s="1"/>
  <c r="Q872" i="3"/>
  <c r="A872" i="3" s="1"/>
  <c r="Q873" i="3"/>
  <c r="A873" i="3" s="1"/>
  <c r="Q874" i="3"/>
  <c r="A874" i="3" s="1"/>
  <c r="Q875" i="3"/>
  <c r="A875" i="3" s="1"/>
  <c r="Q876" i="3"/>
  <c r="A876" i="3" s="1"/>
  <c r="Q877" i="3"/>
  <c r="A877" i="3" s="1"/>
  <c r="Q878" i="3"/>
  <c r="A878" i="3" s="1"/>
  <c r="Q879" i="3"/>
  <c r="A879" i="3" s="1"/>
  <c r="Q880" i="3"/>
  <c r="A880" i="3" s="1"/>
  <c r="Q881" i="3"/>
  <c r="A881" i="3" s="1"/>
  <c r="Q882" i="3"/>
  <c r="A882" i="3" s="1"/>
  <c r="Q883" i="3"/>
  <c r="A883" i="3" s="1"/>
  <c r="Q884" i="3"/>
  <c r="A884" i="3" s="1"/>
  <c r="Q885" i="3"/>
  <c r="A885" i="3" s="1"/>
  <c r="Q886" i="3"/>
  <c r="A886" i="3" s="1"/>
  <c r="Q887" i="3"/>
  <c r="A887" i="3" s="1"/>
  <c r="Q888" i="3"/>
  <c r="A888" i="3" s="1"/>
  <c r="Q889" i="3"/>
  <c r="A889" i="3" s="1"/>
  <c r="Q890" i="3"/>
  <c r="A890" i="3" s="1"/>
  <c r="Q891" i="3"/>
  <c r="A891" i="3" s="1"/>
  <c r="Q892" i="3"/>
  <c r="A892" i="3" s="1"/>
  <c r="Q893" i="3"/>
  <c r="A893" i="3" s="1"/>
  <c r="Q894" i="3"/>
  <c r="A894" i="3" s="1"/>
  <c r="Q895" i="3"/>
  <c r="A895" i="3" s="1"/>
  <c r="Q896" i="3"/>
  <c r="A896" i="3" s="1"/>
  <c r="Q897" i="3"/>
  <c r="A897" i="3" s="1"/>
  <c r="Q898" i="3"/>
  <c r="A898" i="3" s="1"/>
  <c r="Q899" i="3"/>
  <c r="A899" i="3" s="1"/>
  <c r="Q900" i="3"/>
  <c r="A900" i="3" s="1"/>
  <c r="Q901" i="3"/>
  <c r="A901" i="3" s="1"/>
  <c r="Q902" i="3"/>
  <c r="A902" i="3" s="1"/>
  <c r="Q903" i="3"/>
  <c r="A903" i="3" s="1"/>
  <c r="Q904" i="3"/>
  <c r="A904" i="3" s="1"/>
  <c r="Q905" i="3"/>
  <c r="A905" i="3" s="1"/>
  <c r="Q906" i="3"/>
  <c r="A906" i="3" s="1"/>
  <c r="Q907" i="3"/>
  <c r="A907" i="3" s="1"/>
  <c r="Q908" i="3"/>
  <c r="A908" i="3" s="1"/>
  <c r="Q909" i="3"/>
  <c r="A909" i="3" s="1"/>
  <c r="Q910" i="3"/>
  <c r="A910" i="3" s="1"/>
  <c r="Q911" i="3"/>
  <c r="A911" i="3" s="1"/>
  <c r="Q912" i="3"/>
  <c r="A912" i="3" s="1"/>
  <c r="Q913" i="3"/>
  <c r="A913" i="3" s="1"/>
  <c r="Q914" i="3"/>
  <c r="A914" i="3" s="1"/>
  <c r="Q915" i="3"/>
  <c r="A915" i="3" s="1"/>
  <c r="Q916" i="3"/>
  <c r="A916" i="3" s="1"/>
  <c r="Q917" i="3"/>
  <c r="A917" i="3" s="1"/>
  <c r="Q918" i="3"/>
  <c r="A918" i="3" s="1"/>
  <c r="Q919" i="3"/>
  <c r="A919" i="3" s="1"/>
  <c r="Q920" i="3"/>
  <c r="A920" i="3" s="1"/>
  <c r="Q921" i="3"/>
  <c r="A921" i="3" s="1"/>
  <c r="Q922" i="3"/>
  <c r="A922" i="3" s="1"/>
  <c r="Q923" i="3"/>
  <c r="A923" i="3" s="1"/>
  <c r="Q924" i="3"/>
  <c r="A924" i="3" s="1"/>
  <c r="Q925" i="3"/>
  <c r="A925" i="3" s="1"/>
  <c r="Q926" i="3"/>
  <c r="A926" i="3" s="1"/>
  <c r="Q927" i="3"/>
  <c r="A927" i="3" s="1"/>
  <c r="Q928" i="3"/>
  <c r="A928" i="3" s="1"/>
  <c r="Q929" i="3"/>
  <c r="A929" i="3" s="1"/>
  <c r="Q930" i="3"/>
  <c r="A930" i="3" s="1"/>
  <c r="Q931" i="3"/>
  <c r="A931" i="3" s="1"/>
  <c r="Q932" i="3"/>
  <c r="A932" i="3" s="1"/>
  <c r="Q933" i="3"/>
  <c r="A933" i="3" s="1"/>
  <c r="Q934" i="3"/>
  <c r="A934" i="3" s="1"/>
  <c r="Q935" i="3"/>
  <c r="A935" i="3" s="1"/>
  <c r="Q936" i="3"/>
  <c r="A936" i="3" s="1"/>
  <c r="Q937" i="3"/>
  <c r="A937" i="3" s="1"/>
  <c r="Q938" i="3"/>
  <c r="A938" i="3" s="1"/>
  <c r="Q939" i="3"/>
  <c r="A939" i="3" s="1"/>
  <c r="Q940" i="3"/>
  <c r="A940" i="3" s="1"/>
  <c r="Q941" i="3"/>
  <c r="A941" i="3" s="1"/>
  <c r="Q942" i="3"/>
  <c r="A942" i="3" s="1"/>
  <c r="Q943" i="3"/>
  <c r="A943" i="3" s="1"/>
  <c r="Q944" i="3"/>
  <c r="A944" i="3" s="1"/>
  <c r="Q945" i="3"/>
  <c r="A945" i="3" s="1"/>
  <c r="Q946" i="3"/>
  <c r="A946" i="3" s="1"/>
  <c r="Q947" i="3"/>
  <c r="A947" i="3" s="1"/>
  <c r="Q948" i="3"/>
  <c r="A948" i="3" s="1"/>
  <c r="Q949" i="3"/>
  <c r="A949" i="3" s="1"/>
  <c r="Q950" i="3"/>
  <c r="A950" i="3" s="1"/>
  <c r="Q951" i="3"/>
  <c r="A951" i="3" s="1"/>
  <c r="Q952" i="3"/>
  <c r="A952" i="3" s="1"/>
  <c r="Q953" i="3"/>
  <c r="A953" i="3" s="1"/>
  <c r="Q954" i="3"/>
  <c r="A954" i="3" s="1"/>
  <c r="Q955" i="3"/>
  <c r="A955" i="3" s="1"/>
  <c r="Q956" i="3"/>
  <c r="A956" i="3" s="1"/>
  <c r="Q957" i="3"/>
  <c r="A957" i="3" s="1"/>
  <c r="Q958" i="3"/>
  <c r="A958" i="3" s="1"/>
  <c r="Q959" i="3"/>
  <c r="A959" i="3" s="1"/>
  <c r="Q960" i="3"/>
  <c r="A960" i="3" s="1"/>
  <c r="Q961" i="3"/>
  <c r="A961" i="3" s="1"/>
  <c r="Q962" i="3"/>
  <c r="A962" i="3" s="1"/>
  <c r="Q963" i="3"/>
  <c r="A963" i="3" s="1"/>
  <c r="Q964" i="3"/>
  <c r="A964" i="3" s="1"/>
  <c r="Q965" i="3"/>
  <c r="A965" i="3" s="1"/>
  <c r="Q966" i="3"/>
  <c r="A966" i="3" s="1"/>
  <c r="Q967" i="3"/>
  <c r="A967" i="3" s="1"/>
  <c r="Q968" i="3"/>
  <c r="A968" i="3" s="1"/>
  <c r="Q969" i="3"/>
  <c r="A969" i="3" s="1"/>
  <c r="Q970" i="3"/>
  <c r="A970" i="3" s="1"/>
  <c r="Q971" i="3"/>
  <c r="A971" i="3" s="1"/>
  <c r="Q972" i="3"/>
  <c r="A972" i="3" s="1"/>
  <c r="Q973" i="3"/>
  <c r="A973" i="3" s="1"/>
  <c r="Q974" i="3"/>
  <c r="A974" i="3" s="1"/>
  <c r="Q975" i="3"/>
  <c r="A975" i="3" s="1"/>
  <c r="Q976" i="3"/>
  <c r="A976" i="3" s="1"/>
  <c r="Q977" i="3"/>
  <c r="A977" i="3" s="1"/>
  <c r="Q978" i="3"/>
  <c r="A978" i="3" s="1"/>
  <c r="Q979" i="3"/>
  <c r="A979" i="3" s="1"/>
  <c r="Q980" i="3"/>
  <c r="A980" i="3" s="1"/>
  <c r="Q981" i="3"/>
  <c r="A981" i="3" s="1"/>
  <c r="Q982" i="3"/>
  <c r="A982" i="3" s="1"/>
  <c r="Q983" i="3"/>
  <c r="A983" i="3" s="1"/>
  <c r="Q984" i="3"/>
  <c r="A984" i="3" s="1"/>
  <c r="Q985" i="3"/>
  <c r="A985" i="3" s="1"/>
  <c r="Q986" i="3"/>
  <c r="A986" i="3" s="1"/>
  <c r="Q987" i="3"/>
  <c r="A987" i="3" s="1"/>
  <c r="Q988" i="3"/>
  <c r="A988" i="3" s="1"/>
  <c r="Q989" i="3"/>
  <c r="A989" i="3" s="1"/>
  <c r="Q990" i="3"/>
  <c r="A990" i="3" s="1"/>
  <c r="Q991" i="3"/>
  <c r="A991" i="3" s="1"/>
  <c r="Q992" i="3"/>
  <c r="A992" i="3" s="1"/>
  <c r="Q993" i="3"/>
  <c r="A993" i="3" s="1"/>
  <c r="Q994" i="3"/>
  <c r="A994" i="3" s="1"/>
  <c r="Q995" i="3"/>
  <c r="A995" i="3" s="1"/>
  <c r="Q996" i="3"/>
  <c r="A996" i="3" s="1"/>
  <c r="Q997" i="3"/>
  <c r="A997" i="3" s="1"/>
  <c r="Q998" i="3"/>
  <c r="A998" i="3" s="1"/>
  <c r="Q999" i="3"/>
  <c r="A999" i="3" s="1"/>
  <c r="Q1000" i="3"/>
  <c r="A1000" i="3" s="1"/>
  <c r="Q1001" i="3"/>
  <c r="A1001" i="3" s="1"/>
  <c r="Q1002" i="3"/>
  <c r="A1002" i="3" s="1"/>
  <c r="Q1003" i="3"/>
  <c r="A1003" i="3" s="1"/>
  <c r="Q1004" i="3"/>
  <c r="A1004" i="3" s="1"/>
  <c r="Q1005" i="3"/>
  <c r="A1005" i="3" s="1"/>
  <c r="Q1006" i="3"/>
  <c r="A1006" i="3" s="1"/>
  <c r="Q1007" i="3"/>
  <c r="A1007" i="3" s="1"/>
  <c r="Q1008" i="3"/>
  <c r="A1008" i="3" s="1"/>
  <c r="Q1009" i="3"/>
  <c r="A1009" i="3" s="1"/>
  <c r="Q1010" i="3"/>
  <c r="A1010" i="3" s="1"/>
  <c r="Q1011" i="3"/>
  <c r="A1011" i="3" s="1"/>
  <c r="Q1012" i="3"/>
  <c r="A1012" i="3" s="1"/>
  <c r="Q1013" i="3"/>
  <c r="A1013" i="3" s="1"/>
  <c r="Q1014" i="3"/>
  <c r="A1014" i="3" s="1"/>
  <c r="Q1015" i="3"/>
  <c r="A1015" i="3" s="1"/>
  <c r="Q1016" i="3"/>
  <c r="A1016" i="3" s="1"/>
  <c r="Q1017" i="3"/>
  <c r="A1017" i="3" s="1"/>
  <c r="Q1018" i="3"/>
  <c r="A1018" i="3" s="1"/>
  <c r="Q1019" i="3"/>
  <c r="A1019" i="3" s="1"/>
  <c r="Q1020" i="3"/>
  <c r="A1020" i="3" s="1"/>
  <c r="Q1021" i="3"/>
  <c r="A1021" i="3" s="1"/>
  <c r="Q1022" i="3"/>
  <c r="A1022" i="3" s="1"/>
  <c r="Q1023" i="3"/>
  <c r="A1023" i="3" s="1"/>
  <c r="Q1024" i="3"/>
  <c r="A1024" i="3" s="1"/>
  <c r="Q1025" i="3"/>
  <c r="A1025" i="3" s="1"/>
  <c r="Q1026" i="3"/>
  <c r="A1026" i="3" s="1"/>
  <c r="Q1027" i="3"/>
  <c r="A1027" i="3" s="1"/>
  <c r="Q1028" i="3"/>
  <c r="A1028" i="3" s="1"/>
  <c r="Q1029" i="3"/>
  <c r="A1029" i="3" s="1"/>
  <c r="Q1030" i="3"/>
  <c r="A1030" i="3" s="1"/>
  <c r="Q1031" i="3"/>
  <c r="A1031" i="3" s="1"/>
  <c r="Q1032" i="3"/>
  <c r="A1032" i="3" s="1"/>
  <c r="Q1033" i="3"/>
  <c r="A1033" i="3" s="1"/>
  <c r="Q1034" i="3"/>
  <c r="A1034" i="3" s="1"/>
  <c r="Q1035" i="3"/>
  <c r="A1035" i="3" s="1"/>
  <c r="Q1036" i="3"/>
  <c r="A1036" i="3" s="1"/>
  <c r="Q1037" i="3"/>
  <c r="A1037" i="3" s="1"/>
  <c r="Q1038" i="3"/>
  <c r="A1038" i="3" s="1"/>
  <c r="Q1039" i="3"/>
  <c r="A1039" i="3" s="1"/>
  <c r="Q1040" i="3"/>
  <c r="A1040" i="3" s="1"/>
  <c r="Q1041" i="3"/>
  <c r="A1041" i="3" s="1"/>
  <c r="Q1042" i="3"/>
  <c r="A1042" i="3" s="1"/>
  <c r="Q1043" i="3"/>
  <c r="A1043" i="3" s="1"/>
  <c r="Q1044" i="3"/>
  <c r="A1044" i="3" s="1"/>
  <c r="Q1045" i="3"/>
  <c r="A1045" i="3" s="1"/>
  <c r="Q1046" i="3"/>
  <c r="A1046" i="3" s="1"/>
  <c r="Q1047" i="3"/>
  <c r="A1047" i="3" s="1"/>
  <c r="Q1048" i="3"/>
  <c r="A1048" i="3" s="1"/>
  <c r="Q1049" i="3"/>
  <c r="A1049" i="3" s="1"/>
  <c r="Q1050" i="3"/>
  <c r="A1050" i="3" s="1"/>
  <c r="Q1051" i="3"/>
  <c r="A1051" i="3" s="1"/>
  <c r="Q1052" i="3"/>
  <c r="A1052" i="3" s="1"/>
  <c r="Q1053" i="3"/>
  <c r="A1053" i="3" s="1"/>
  <c r="Q1054" i="3"/>
  <c r="A1054" i="3" s="1"/>
  <c r="Q1055" i="3"/>
  <c r="A1055" i="3" s="1"/>
  <c r="Q1056" i="3"/>
  <c r="A1056" i="3" s="1"/>
  <c r="Q1057" i="3"/>
  <c r="A1057" i="3" s="1"/>
  <c r="Q1058" i="3"/>
  <c r="A1058" i="3" s="1"/>
  <c r="Q1059" i="3"/>
  <c r="A1059" i="3" s="1"/>
  <c r="Q1060" i="3"/>
  <c r="A1060" i="3" s="1"/>
  <c r="Q1061" i="3"/>
  <c r="A1061" i="3" s="1"/>
  <c r="Q1062" i="3"/>
  <c r="A1062" i="3" s="1"/>
  <c r="Q1063" i="3"/>
  <c r="A1063" i="3" s="1"/>
  <c r="Q1064" i="3"/>
  <c r="A1064" i="3" s="1"/>
  <c r="Q1065" i="3"/>
  <c r="A1065" i="3" s="1"/>
  <c r="Q1066" i="3"/>
  <c r="A1066" i="3" s="1"/>
  <c r="Q1067" i="3"/>
  <c r="A1067" i="3" s="1"/>
  <c r="Q1068" i="3"/>
  <c r="A1068" i="3" s="1"/>
  <c r="Q1069" i="3"/>
  <c r="A1069" i="3" s="1"/>
  <c r="Q1070" i="3"/>
  <c r="A1070" i="3" s="1"/>
  <c r="Q1071" i="3"/>
  <c r="A1071" i="3" s="1"/>
  <c r="Q1072" i="3"/>
  <c r="A1072" i="3" s="1"/>
  <c r="Q1073" i="3"/>
  <c r="A1073" i="3" s="1"/>
  <c r="Q1074" i="3"/>
  <c r="A1074" i="3" s="1"/>
  <c r="Q1075" i="3"/>
  <c r="A1075" i="3" s="1"/>
  <c r="Q1076" i="3"/>
  <c r="A1076" i="3" s="1"/>
  <c r="Q1077" i="3"/>
  <c r="A1077" i="3" s="1"/>
  <c r="Q1078" i="3"/>
  <c r="A1078" i="3" s="1"/>
  <c r="Q1079" i="3"/>
  <c r="A1079" i="3" s="1"/>
  <c r="Q1080" i="3"/>
  <c r="A1080" i="3" s="1"/>
  <c r="Q1081" i="3"/>
  <c r="A1081" i="3" s="1"/>
  <c r="Q1082" i="3"/>
  <c r="A1082" i="3" s="1"/>
  <c r="Q1083" i="3"/>
  <c r="A1083" i="3" s="1"/>
  <c r="Q1084" i="3"/>
  <c r="A1084" i="3" s="1"/>
  <c r="Q1085" i="3"/>
  <c r="A1085" i="3" s="1"/>
  <c r="Q1086" i="3"/>
  <c r="A1086" i="3" s="1"/>
  <c r="Q1087" i="3"/>
  <c r="A1087" i="3" s="1"/>
  <c r="Q1088" i="3"/>
  <c r="A1088" i="3" s="1"/>
  <c r="Q1089" i="3"/>
  <c r="A1089" i="3" s="1"/>
  <c r="Q1090" i="3"/>
  <c r="A1090" i="3" s="1"/>
  <c r="Q1091" i="3"/>
  <c r="A1091" i="3" s="1"/>
  <c r="Q1092" i="3"/>
  <c r="A1092" i="3" s="1"/>
  <c r="Q1093" i="3"/>
  <c r="A1093" i="3" s="1"/>
  <c r="Q1094" i="3"/>
  <c r="A1094" i="3" s="1"/>
  <c r="Q1095" i="3"/>
  <c r="A1095" i="3" s="1"/>
  <c r="Q1096" i="3"/>
  <c r="A1096" i="3" s="1"/>
  <c r="Q1097" i="3"/>
  <c r="A1097" i="3" s="1"/>
  <c r="Q1098" i="3"/>
  <c r="A1098" i="3" s="1"/>
  <c r="Q1099" i="3"/>
  <c r="A1099" i="3" s="1"/>
  <c r="Q1100" i="3"/>
  <c r="A1100" i="3" s="1"/>
  <c r="Q1101" i="3"/>
  <c r="A1101" i="3" s="1"/>
  <c r="Q1102" i="3"/>
  <c r="A1102" i="3" s="1"/>
  <c r="Q1103" i="3"/>
  <c r="A1103" i="3" s="1"/>
  <c r="Q1104" i="3"/>
  <c r="A1104" i="3" s="1"/>
  <c r="Q1105" i="3"/>
  <c r="A1105" i="3" s="1"/>
  <c r="Q1106" i="3"/>
  <c r="A1106" i="3" s="1"/>
  <c r="Q1107" i="3"/>
  <c r="A1107" i="3" s="1"/>
  <c r="Q1108" i="3"/>
  <c r="A1108" i="3" s="1"/>
  <c r="Q1109" i="3"/>
  <c r="A1109" i="3" s="1"/>
  <c r="Q1110" i="3"/>
  <c r="A1110" i="3" s="1"/>
  <c r="Q1111" i="3"/>
  <c r="A1111" i="3" s="1"/>
  <c r="Q1112" i="3"/>
  <c r="A1112" i="3" s="1"/>
  <c r="Q1113" i="3"/>
  <c r="A1113" i="3" s="1"/>
  <c r="Q1114" i="3"/>
  <c r="A1114" i="3" s="1"/>
  <c r="Q1115" i="3"/>
  <c r="A1115" i="3" s="1"/>
  <c r="Q1116" i="3"/>
  <c r="A1116" i="3" s="1"/>
  <c r="Q1117" i="3"/>
  <c r="A1117" i="3" s="1"/>
  <c r="Q1118" i="3"/>
  <c r="A1118" i="3" s="1"/>
  <c r="Q1119" i="3"/>
  <c r="A1119" i="3" s="1"/>
  <c r="Q1120" i="3"/>
  <c r="A1120" i="3" s="1"/>
  <c r="Q1121" i="3"/>
  <c r="A1121" i="3" s="1"/>
  <c r="Q1122" i="3"/>
  <c r="A1122" i="3" s="1"/>
  <c r="Q1123" i="3"/>
  <c r="A1123" i="3" s="1"/>
  <c r="Q1124" i="3"/>
  <c r="A1124" i="3" s="1"/>
  <c r="Q1125" i="3"/>
  <c r="A1125" i="3" s="1"/>
  <c r="Q1126" i="3"/>
  <c r="A1126" i="3" s="1"/>
  <c r="Q1127" i="3"/>
  <c r="A1127" i="3" s="1"/>
  <c r="Q1128" i="3"/>
  <c r="A1128" i="3" s="1"/>
  <c r="Q1129" i="3"/>
  <c r="A1129" i="3" s="1"/>
  <c r="Q1130" i="3"/>
  <c r="A1130" i="3" s="1"/>
  <c r="Q1131" i="3"/>
  <c r="A1131" i="3" s="1"/>
  <c r="Q1132" i="3"/>
  <c r="A1132" i="3" s="1"/>
  <c r="Q1133" i="3"/>
  <c r="A1133" i="3" s="1"/>
  <c r="Q1134" i="3"/>
  <c r="A1134" i="3" s="1"/>
  <c r="Q1135" i="3"/>
  <c r="A1135" i="3" s="1"/>
  <c r="Q1136" i="3"/>
  <c r="A1136" i="3" s="1"/>
  <c r="Q1137" i="3"/>
  <c r="A1137" i="3" s="1"/>
  <c r="Q1138" i="3"/>
  <c r="A1138" i="3" s="1"/>
  <c r="Q1139" i="3"/>
  <c r="A1139" i="3" s="1"/>
  <c r="Q1140" i="3"/>
  <c r="A1140" i="3" s="1"/>
  <c r="Q1141" i="3"/>
  <c r="A1141" i="3" s="1"/>
  <c r="Q1142" i="3"/>
  <c r="A1142" i="3" s="1"/>
  <c r="Q1143" i="3"/>
  <c r="A1143" i="3" s="1"/>
  <c r="Q1144" i="3"/>
  <c r="A1144" i="3" s="1"/>
  <c r="Q1145" i="3"/>
  <c r="A1145" i="3" s="1"/>
  <c r="Q1146" i="3"/>
  <c r="A1146" i="3" s="1"/>
  <c r="Q1147" i="3"/>
  <c r="A1147" i="3" s="1"/>
  <c r="Q1148" i="3"/>
  <c r="A1148" i="3" s="1"/>
  <c r="Q1149" i="3"/>
  <c r="A1149" i="3" s="1"/>
  <c r="Q1150" i="3"/>
  <c r="A1150" i="3" s="1"/>
  <c r="Q1151" i="3"/>
  <c r="A1151" i="3" s="1"/>
  <c r="Q1152" i="3"/>
  <c r="A1152" i="3" s="1"/>
  <c r="Q1153" i="3"/>
  <c r="A1153" i="3" s="1"/>
  <c r="Q1154" i="3"/>
  <c r="A1154" i="3" s="1"/>
  <c r="Q1155" i="3"/>
  <c r="A1155" i="3" s="1"/>
  <c r="Q1156" i="3"/>
  <c r="A1156" i="3" s="1"/>
  <c r="Q1157" i="3"/>
  <c r="A1157" i="3" s="1"/>
  <c r="Q1158" i="3"/>
  <c r="A1158" i="3" s="1"/>
  <c r="Q1159" i="3"/>
  <c r="A1159" i="3" s="1"/>
  <c r="Q1160" i="3"/>
  <c r="A1160" i="3" s="1"/>
  <c r="Q1161" i="3"/>
  <c r="A1161" i="3" s="1"/>
  <c r="Q1162" i="3"/>
  <c r="A1162" i="3" s="1"/>
  <c r="Q1163" i="3"/>
  <c r="A1163" i="3" s="1"/>
  <c r="Q1164" i="3"/>
  <c r="A1164" i="3" s="1"/>
  <c r="Q1165" i="3"/>
  <c r="A1165" i="3" s="1"/>
  <c r="Q1166" i="3"/>
  <c r="A1166" i="3" s="1"/>
  <c r="Q1167" i="3"/>
  <c r="A1167" i="3" s="1"/>
  <c r="Q1168" i="3"/>
  <c r="A1168" i="3" s="1"/>
  <c r="Q1169" i="3"/>
  <c r="A1169" i="3" s="1"/>
  <c r="Q1170" i="3"/>
  <c r="A1170" i="3" s="1"/>
  <c r="Q1171" i="3"/>
  <c r="A1171" i="3" s="1"/>
  <c r="Q1172" i="3"/>
  <c r="A1172" i="3" s="1"/>
  <c r="Q1173" i="3"/>
  <c r="A1173" i="3" s="1"/>
  <c r="Q1174" i="3"/>
  <c r="A1174" i="3" s="1"/>
  <c r="Q1175" i="3"/>
  <c r="A1175" i="3" s="1"/>
  <c r="Q1176" i="3"/>
  <c r="A1176" i="3" s="1"/>
  <c r="Q1177" i="3"/>
  <c r="A1177" i="3" s="1"/>
  <c r="Q1178" i="3"/>
  <c r="A1178" i="3" s="1"/>
  <c r="Q1179" i="3"/>
  <c r="A1179" i="3" s="1"/>
  <c r="Q1180" i="3"/>
  <c r="A1180" i="3" s="1"/>
  <c r="Q1181" i="3"/>
  <c r="A1181" i="3" s="1"/>
  <c r="Q1182" i="3"/>
  <c r="A1182" i="3" s="1"/>
  <c r="Q1183" i="3"/>
  <c r="A1183" i="3" s="1"/>
  <c r="Q1184" i="3"/>
  <c r="A1184" i="3" s="1"/>
  <c r="Q1185" i="3"/>
  <c r="A1185" i="3" s="1"/>
  <c r="Q1186" i="3"/>
  <c r="A1186" i="3" s="1"/>
  <c r="Q1187" i="3"/>
  <c r="A1187" i="3" s="1"/>
  <c r="Q1188" i="3"/>
  <c r="A1188" i="3" s="1"/>
  <c r="Q1189" i="3"/>
  <c r="A1189" i="3" s="1"/>
  <c r="Q1190" i="3"/>
  <c r="A1190" i="3" s="1"/>
  <c r="Q1191" i="3"/>
  <c r="A1191" i="3" s="1"/>
  <c r="Q1192" i="3"/>
  <c r="A1192" i="3" s="1"/>
  <c r="Q1193" i="3"/>
  <c r="A1193" i="3" s="1"/>
  <c r="Q1194" i="3"/>
  <c r="A1194" i="3" s="1"/>
  <c r="Q1195" i="3"/>
  <c r="A1195" i="3" s="1"/>
  <c r="Q1196" i="3"/>
  <c r="A1196" i="3" s="1"/>
  <c r="Q1197" i="3"/>
  <c r="A1197" i="3" s="1"/>
  <c r="Q1198" i="3"/>
  <c r="A1198" i="3" s="1"/>
  <c r="Q1199" i="3"/>
  <c r="A1199" i="3" s="1"/>
  <c r="Q1200" i="3"/>
  <c r="A1200" i="3" s="1"/>
  <c r="Q1201" i="3"/>
  <c r="A1201" i="3" s="1"/>
  <c r="Q1202" i="3"/>
  <c r="A1202" i="3" s="1"/>
  <c r="Q1203" i="3"/>
  <c r="A1203" i="3" s="1"/>
  <c r="Q1204" i="3"/>
  <c r="A1204" i="3" s="1"/>
  <c r="Q1205" i="3"/>
  <c r="A1205" i="3" s="1"/>
  <c r="Q1206" i="3"/>
  <c r="A1206" i="3" s="1"/>
  <c r="Q1207" i="3"/>
  <c r="A1207" i="3" s="1"/>
  <c r="Q1208" i="3"/>
  <c r="A1208" i="3" s="1"/>
  <c r="Q1209" i="3"/>
  <c r="A1209" i="3" s="1"/>
  <c r="Q1210" i="3"/>
  <c r="A1210" i="3" s="1"/>
  <c r="Q1211" i="3"/>
  <c r="A1211" i="3" s="1"/>
  <c r="Q1212" i="3"/>
  <c r="A1212" i="3" s="1"/>
  <c r="Q1213" i="3"/>
  <c r="A1213" i="3" s="1"/>
  <c r="Q1214" i="3"/>
  <c r="A1214" i="3" s="1"/>
  <c r="Q1215" i="3"/>
  <c r="A1215" i="3" s="1"/>
  <c r="Q1216" i="3"/>
  <c r="A1216" i="3" s="1"/>
  <c r="Q1217" i="3"/>
  <c r="A1217" i="3" s="1"/>
  <c r="Q1218" i="3"/>
  <c r="A1218" i="3" s="1"/>
  <c r="Q1219" i="3"/>
  <c r="A1219" i="3" s="1"/>
  <c r="Q1220" i="3"/>
  <c r="A1220" i="3" s="1"/>
  <c r="Q1221" i="3"/>
  <c r="A1221" i="3" s="1"/>
  <c r="Q1222" i="3"/>
  <c r="A1222" i="3" s="1"/>
  <c r="Q1223" i="3"/>
  <c r="A1223" i="3" s="1"/>
  <c r="Q1224" i="3"/>
  <c r="A1224" i="3" s="1"/>
  <c r="Q1225" i="3"/>
  <c r="A1225" i="3" s="1"/>
  <c r="Q1226" i="3"/>
  <c r="A1226" i="3" s="1"/>
  <c r="Q1227" i="3"/>
  <c r="A1227" i="3" s="1"/>
  <c r="Q1228" i="3"/>
  <c r="A1228" i="3" s="1"/>
  <c r="Q1229" i="3"/>
  <c r="A1229" i="3" s="1"/>
  <c r="Q1230" i="3"/>
  <c r="A1230" i="3" s="1"/>
  <c r="Q1231" i="3"/>
  <c r="A1231" i="3" s="1"/>
  <c r="Q1232" i="3"/>
  <c r="A1232" i="3" s="1"/>
  <c r="Q1233" i="3"/>
  <c r="A1233" i="3" s="1"/>
  <c r="Q1234" i="3"/>
  <c r="A1234" i="3" s="1"/>
  <c r="Q1235" i="3"/>
  <c r="A1235" i="3" s="1"/>
  <c r="Q1236" i="3"/>
  <c r="A1236" i="3" s="1"/>
  <c r="Q1237" i="3"/>
  <c r="A1237" i="3" s="1"/>
  <c r="Q1238" i="3"/>
  <c r="A1238" i="3" s="1"/>
  <c r="Q1239" i="3"/>
  <c r="A1239" i="3" s="1"/>
  <c r="Q1240" i="3"/>
  <c r="A1240" i="3" s="1"/>
  <c r="Q1241" i="3"/>
  <c r="A1241" i="3" s="1"/>
  <c r="Q1242" i="3"/>
  <c r="A1242" i="3" s="1"/>
  <c r="Q1243" i="3"/>
  <c r="A1243" i="3" s="1"/>
  <c r="Q1244" i="3"/>
  <c r="A1244" i="3" s="1"/>
  <c r="Q1245" i="3"/>
  <c r="A1245" i="3" s="1"/>
  <c r="Q1246" i="3"/>
  <c r="A1246" i="3" s="1"/>
  <c r="Q1247" i="3"/>
  <c r="A1247" i="3" s="1"/>
  <c r="Q1248" i="3"/>
  <c r="A1248" i="3" s="1"/>
  <c r="Q1249" i="3"/>
  <c r="A1249" i="3" s="1"/>
  <c r="Q1250" i="3"/>
  <c r="A1250" i="3" s="1"/>
  <c r="Q1251" i="3"/>
  <c r="A1251" i="3" s="1"/>
  <c r="Q1252" i="3"/>
  <c r="A1252" i="3" s="1"/>
  <c r="Q1253" i="3"/>
  <c r="A1253" i="3" s="1"/>
  <c r="Q1254" i="3"/>
  <c r="A1254" i="3" s="1"/>
  <c r="Q1255" i="3"/>
  <c r="A1255" i="3" s="1"/>
  <c r="Q1256" i="3"/>
  <c r="A1256" i="3" s="1"/>
  <c r="Q1257" i="3"/>
  <c r="A1257" i="3" s="1"/>
  <c r="Q1258" i="3"/>
  <c r="A1258" i="3" s="1"/>
  <c r="Q1259" i="3"/>
  <c r="A1259" i="3" s="1"/>
  <c r="Q1260" i="3"/>
  <c r="A1260" i="3" s="1"/>
  <c r="Q1261" i="3"/>
  <c r="A1261" i="3" s="1"/>
  <c r="Q1262" i="3"/>
  <c r="A1262" i="3" s="1"/>
  <c r="Q1263" i="3"/>
  <c r="A1263" i="3" s="1"/>
  <c r="Q1264" i="3"/>
  <c r="A1264" i="3" s="1"/>
  <c r="Q1265" i="3"/>
  <c r="A1265" i="3" s="1"/>
  <c r="Q1266" i="3"/>
  <c r="A1266" i="3" s="1"/>
  <c r="Q1267" i="3"/>
  <c r="A1267" i="3" s="1"/>
  <c r="Q1268" i="3"/>
  <c r="A1268" i="3" s="1"/>
  <c r="Q1269" i="3"/>
  <c r="A1269" i="3" s="1"/>
  <c r="Q1270" i="3"/>
  <c r="A1270" i="3" s="1"/>
  <c r="Q1271" i="3"/>
  <c r="A1271" i="3" s="1"/>
  <c r="Q1272" i="3"/>
  <c r="A1272" i="3" s="1"/>
  <c r="Q1273" i="3"/>
  <c r="A1273" i="3" s="1"/>
  <c r="Q1274" i="3"/>
  <c r="A1274" i="3" s="1"/>
  <c r="Q1275" i="3"/>
  <c r="A1275" i="3" s="1"/>
  <c r="Q1276" i="3"/>
  <c r="A1276" i="3" s="1"/>
  <c r="Q1277" i="3"/>
  <c r="A1277" i="3" s="1"/>
  <c r="Q1278" i="3"/>
  <c r="A1278" i="3" s="1"/>
  <c r="Q1279" i="3"/>
  <c r="A1279" i="3" s="1"/>
  <c r="Q1280" i="3"/>
  <c r="A1280" i="3" s="1"/>
  <c r="Q1281" i="3"/>
  <c r="A1281" i="3" s="1"/>
  <c r="Q1282" i="3"/>
  <c r="A1282" i="3" s="1"/>
  <c r="Q1283" i="3"/>
  <c r="A1283" i="3" s="1"/>
  <c r="Q1284" i="3"/>
  <c r="A1284" i="3" s="1"/>
  <c r="Q1285" i="3"/>
  <c r="A1285" i="3" s="1"/>
  <c r="Q1286" i="3"/>
  <c r="A1286" i="3" s="1"/>
  <c r="Q1287" i="3"/>
  <c r="A1287" i="3" s="1"/>
  <c r="Q1288" i="3"/>
  <c r="A1288" i="3" s="1"/>
  <c r="Q1289" i="3"/>
  <c r="A1289" i="3" s="1"/>
  <c r="Q1290" i="3"/>
  <c r="A1290" i="3" s="1"/>
  <c r="Q1291" i="3"/>
  <c r="A1291" i="3" s="1"/>
  <c r="Q1292" i="3"/>
  <c r="A1292" i="3" s="1"/>
  <c r="Q1293" i="3"/>
  <c r="A1293" i="3" s="1"/>
  <c r="Q1294" i="3"/>
  <c r="A1294" i="3" s="1"/>
  <c r="Q1295" i="3"/>
  <c r="A1295" i="3" s="1"/>
  <c r="Q1296" i="3"/>
  <c r="A1296" i="3" s="1"/>
  <c r="Q1297" i="3"/>
  <c r="A1297" i="3" s="1"/>
  <c r="Q1298" i="3"/>
  <c r="A1298" i="3" s="1"/>
  <c r="Q1299" i="3"/>
  <c r="A1299" i="3" s="1"/>
  <c r="Q1300" i="3"/>
  <c r="A1300" i="3" s="1"/>
  <c r="Q1301" i="3"/>
  <c r="A1301" i="3" s="1"/>
  <c r="Q1302" i="3"/>
  <c r="A1302" i="3" s="1"/>
  <c r="Q1303" i="3"/>
  <c r="A1303" i="3" s="1"/>
  <c r="Q1304" i="3"/>
  <c r="A1304" i="3" s="1"/>
  <c r="Q1305" i="3"/>
  <c r="A1305" i="3" s="1"/>
  <c r="Q1306" i="3"/>
  <c r="A1306" i="3" s="1"/>
  <c r="Q1307" i="3"/>
  <c r="A1307" i="3" s="1"/>
  <c r="Q1308" i="3"/>
  <c r="A1308" i="3" s="1"/>
  <c r="Q1309" i="3"/>
  <c r="A1309" i="3" s="1"/>
  <c r="Q1310" i="3"/>
  <c r="A1310" i="3" s="1"/>
  <c r="Q1311" i="3"/>
  <c r="A1311" i="3" s="1"/>
  <c r="Q1312" i="3"/>
  <c r="A1312" i="3" s="1"/>
  <c r="Q1313" i="3"/>
  <c r="A1313" i="3" s="1"/>
  <c r="Q1314" i="3"/>
  <c r="A1314" i="3" s="1"/>
  <c r="Q1315" i="3"/>
  <c r="A1315" i="3" s="1"/>
  <c r="Q1316" i="3"/>
  <c r="A1316" i="3" s="1"/>
  <c r="Q1317" i="3"/>
  <c r="A1317" i="3" s="1"/>
  <c r="Q1318" i="3"/>
  <c r="A1318" i="3" s="1"/>
  <c r="Q1319" i="3"/>
  <c r="A1319" i="3" s="1"/>
  <c r="Q1320" i="3"/>
  <c r="A1320" i="3" s="1"/>
  <c r="Q1321" i="3"/>
  <c r="A1321" i="3" s="1"/>
  <c r="Q1322" i="3"/>
  <c r="A1322" i="3" s="1"/>
  <c r="Q1323" i="3"/>
  <c r="A1323" i="3" s="1"/>
  <c r="Q1324" i="3"/>
  <c r="A1324" i="3" s="1"/>
  <c r="Q1325" i="3"/>
  <c r="A1325" i="3" s="1"/>
  <c r="Q1326" i="3"/>
  <c r="A1326" i="3" s="1"/>
  <c r="Q1327" i="3"/>
  <c r="A1327" i="3" s="1"/>
  <c r="Q1328" i="3"/>
  <c r="A1328" i="3" s="1"/>
  <c r="Q1329" i="3"/>
  <c r="A1329" i="3" s="1"/>
  <c r="Q1330" i="3"/>
  <c r="A1330" i="3" s="1"/>
  <c r="Q1331" i="3"/>
  <c r="A1331" i="3" s="1"/>
  <c r="Q1332" i="3"/>
  <c r="A1332" i="3" s="1"/>
  <c r="Q1333" i="3"/>
  <c r="A1333" i="3" s="1"/>
  <c r="Q1334" i="3"/>
  <c r="A1334" i="3" s="1"/>
  <c r="Q1335" i="3"/>
  <c r="A1335" i="3" s="1"/>
  <c r="Q1336" i="3"/>
  <c r="A1336" i="3" s="1"/>
  <c r="Q1337" i="3"/>
  <c r="A1337" i="3" s="1"/>
  <c r="Q1338" i="3"/>
  <c r="A1338" i="3" s="1"/>
  <c r="Q1339" i="3"/>
  <c r="A1339" i="3" s="1"/>
  <c r="Q1340" i="3"/>
  <c r="A1340" i="3" s="1"/>
  <c r="Q1341" i="3"/>
  <c r="A1341" i="3" s="1"/>
  <c r="Q1342" i="3"/>
  <c r="A1342" i="3" s="1"/>
  <c r="Q1343" i="3"/>
  <c r="A1343" i="3" s="1"/>
  <c r="Q1344" i="3"/>
  <c r="A1344" i="3" s="1"/>
  <c r="Q1345" i="3"/>
  <c r="A1345" i="3" s="1"/>
  <c r="Q1346" i="3"/>
  <c r="A1346" i="3" s="1"/>
  <c r="Q1347" i="3"/>
  <c r="A1347" i="3" s="1"/>
  <c r="Q1348" i="3"/>
  <c r="A1348" i="3" s="1"/>
  <c r="Q1349" i="3"/>
  <c r="A1349" i="3" s="1"/>
  <c r="Q1350" i="3"/>
  <c r="A1350" i="3" s="1"/>
  <c r="Q1351" i="3"/>
  <c r="A1351" i="3" s="1"/>
  <c r="Q1352" i="3"/>
  <c r="A1352" i="3" s="1"/>
  <c r="Q1353" i="3"/>
  <c r="A1353" i="3" s="1"/>
  <c r="Q1354" i="3"/>
  <c r="A1354" i="3" s="1"/>
  <c r="Q1355" i="3"/>
  <c r="A1355" i="3" s="1"/>
  <c r="Q1356" i="3"/>
  <c r="A1356" i="3" s="1"/>
  <c r="Q1357" i="3"/>
  <c r="A1357" i="3" s="1"/>
  <c r="Q1358" i="3"/>
  <c r="A1358" i="3" s="1"/>
  <c r="Q1359" i="3"/>
  <c r="A1359" i="3" s="1"/>
  <c r="Q1360" i="3"/>
  <c r="A1360" i="3" s="1"/>
  <c r="Q1361" i="3"/>
  <c r="A1361" i="3" s="1"/>
  <c r="Q1362" i="3"/>
  <c r="A1362" i="3" s="1"/>
  <c r="Q1363" i="3"/>
  <c r="A1363" i="3" s="1"/>
  <c r="Q1364" i="3"/>
  <c r="A1364" i="3" s="1"/>
  <c r="Q1365" i="3"/>
  <c r="A1365" i="3" s="1"/>
  <c r="Q1366" i="3"/>
  <c r="A1366" i="3" s="1"/>
  <c r="Q1367" i="3"/>
  <c r="A1367" i="3" s="1"/>
  <c r="Q1368" i="3"/>
  <c r="A1368" i="3" s="1"/>
  <c r="Q1369" i="3"/>
  <c r="A1369" i="3" s="1"/>
  <c r="Q1370" i="3"/>
  <c r="A1370" i="3" s="1"/>
  <c r="Q1371" i="3"/>
  <c r="A1371" i="3" s="1"/>
  <c r="Q1372" i="3"/>
  <c r="A1372" i="3" s="1"/>
  <c r="Q1373" i="3"/>
  <c r="A1373" i="3" s="1"/>
  <c r="Q1374" i="3"/>
  <c r="A1374" i="3" s="1"/>
  <c r="Q1375" i="3"/>
  <c r="A1375" i="3" s="1"/>
  <c r="Q1376" i="3"/>
  <c r="A1376" i="3" s="1"/>
  <c r="Q1377" i="3"/>
  <c r="A1377" i="3" s="1"/>
  <c r="Q1378" i="3"/>
  <c r="A1378" i="3" s="1"/>
  <c r="Q1379" i="3"/>
  <c r="A1379" i="3" s="1"/>
  <c r="Q1380" i="3"/>
  <c r="A1380" i="3" s="1"/>
  <c r="Q1381" i="3"/>
  <c r="A1381" i="3" s="1"/>
  <c r="Q1382" i="3"/>
  <c r="A1382" i="3" s="1"/>
  <c r="Q1383" i="3"/>
  <c r="A1383" i="3" s="1"/>
  <c r="Q1384" i="3"/>
  <c r="A1384" i="3" s="1"/>
  <c r="Q1385" i="3"/>
  <c r="A1385" i="3" s="1"/>
  <c r="Q1386" i="3"/>
  <c r="A1386" i="3" s="1"/>
  <c r="Q1387" i="3"/>
  <c r="A1387" i="3" s="1"/>
  <c r="Q1388" i="3"/>
  <c r="A1388" i="3" s="1"/>
  <c r="Q1389" i="3"/>
  <c r="A1389" i="3" s="1"/>
  <c r="Q1390" i="3"/>
  <c r="A1390" i="3" s="1"/>
  <c r="Q1391" i="3"/>
  <c r="A1391" i="3" s="1"/>
  <c r="Q1392" i="3"/>
  <c r="A1392" i="3" s="1"/>
  <c r="Q1393" i="3"/>
  <c r="A1393" i="3" s="1"/>
  <c r="Q1394" i="3"/>
  <c r="A1394" i="3" s="1"/>
  <c r="Q1395" i="3"/>
  <c r="A1395" i="3" s="1"/>
  <c r="Q1396" i="3"/>
  <c r="A1396" i="3" s="1"/>
  <c r="Q1397" i="3"/>
  <c r="A1397" i="3" s="1"/>
  <c r="Q1398" i="3"/>
  <c r="A1398" i="3" s="1"/>
  <c r="Q1399" i="3"/>
  <c r="A1399" i="3" s="1"/>
  <c r="Q1400" i="3"/>
  <c r="A1400" i="3" s="1"/>
  <c r="Q1401" i="3"/>
  <c r="A1401" i="3" s="1"/>
  <c r="Q1402" i="3"/>
  <c r="A1402" i="3" s="1"/>
  <c r="Q1403" i="3"/>
  <c r="A1403" i="3" s="1"/>
  <c r="Q1404" i="3"/>
  <c r="A1404" i="3" s="1"/>
  <c r="Q1405" i="3"/>
  <c r="A1405" i="3" s="1"/>
  <c r="Q1406" i="3"/>
  <c r="A1406" i="3" s="1"/>
  <c r="Q1407" i="3"/>
  <c r="A1407" i="3" s="1"/>
  <c r="Q1408" i="3"/>
  <c r="A1408" i="3" s="1"/>
  <c r="Q1409" i="3"/>
  <c r="A1409" i="3" s="1"/>
  <c r="Q1410" i="3"/>
  <c r="A1410" i="3" s="1"/>
  <c r="Q1411" i="3"/>
  <c r="A1411" i="3" s="1"/>
  <c r="Q1412" i="3"/>
  <c r="A1412" i="3" s="1"/>
  <c r="Q1413" i="3"/>
  <c r="A1413" i="3" s="1"/>
  <c r="Q1414" i="3"/>
  <c r="A1414" i="3" s="1"/>
  <c r="Q1415" i="3"/>
  <c r="A1415" i="3" s="1"/>
  <c r="Q1416" i="3"/>
  <c r="A1416" i="3" s="1"/>
  <c r="Q1417" i="3"/>
  <c r="A1417" i="3" s="1"/>
  <c r="Q1418" i="3"/>
  <c r="A1418" i="3" s="1"/>
  <c r="Q1419" i="3"/>
  <c r="A1419" i="3" s="1"/>
  <c r="Q1420" i="3"/>
  <c r="A1420" i="3" s="1"/>
  <c r="Q1421" i="3"/>
  <c r="A1421" i="3" s="1"/>
  <c r="Q1422" i="3"/>
  <c r="A1422" i="3" s="1"/>
  <c r="Q1423" i="3"/>
  <c r="A1423" i="3" s="1"/>
  <c r="Q1424" i="3"/>
  <c r="A1424" i="3" s="1"/>
  <c r="Q1425" i="3"/>
  <c r="A1425" i="3" s="1"/>
  <c r="Q1426" i="3"/>
  <c r="A1426" i="3" s="1"/>
  <c r="Q1427" i="3"/>
  <c r="A1427" i="3" s="1"/>
  <c r="Q1428" i="3"/>
  <c r="A1428" i="3" s="1"/>
  <c r="Q1429" i="3"/>
  <c r="A1429" i="3" s="1"/>
  <c r="Q1430" i="3"/>
  <c r="A1430" i="3" s="1"/>
  <c r="Q1431" i="3"/>
  <c r="A1431" i="3" s="1"/>
  <c r="Q1432" i="3"/>
  <c r="A1432" i="3" s="1"/>
  <c r="Q1433" i="3"/>
  <c r="A1433" i="3" s="1"/>
  <c r="Q1434" i="3"/>
  <c r="A1434" i="3" s="1"/>
  <c r="Q1435" i="3"/>
  <c r="A1435" i="3" s="1"/>
  <c r="Q1436" i="3"/>
  <c r="A1436" i="3" s="1"/>
  <c r="Q1437" i="3"/>
  <c r="A1437" i="3" s="1"/>
  <c r="Q1438" i="3"/>
  <c r="A1438" i="3" s="1"/>
  <c r="Q1439" i="3"/>
  <c r="A1439" i="3" s="1"/>
  <c r="Q1440" i="3"/>
  <c r="A1440" i="3" s="1"/>
  <c r="Q1441" i="3"/>
  <c r="A1441" i="3" s="1"/>
  <c r="Q1442" i="3"/>
  <c r="A1442" i="3" s="1"/>
  <c r="Q1443" i="3"/>
  <c r="A1443" i="3" s="1"/>
  <c r="Q1444" i="3"/>
  <c r="A1444" i="3" s="1"/>
  <c r="Q1445" i="3"/>
  <c r="A1445" i="3" s="1"/>
  <c r="Q1446" i="3"/>
  <c r="A1446" i="3" s="1"/>
  <c r="Q1447" i="3"/>
  <c r="A1447" i="3" s="1"/>
  <c r="Q1448" i="3"/>
  <c r="A1448" i="3" s="1"/>
  <c r="Q1449" i="3"/>
  <c r="A1449" i="3" s="1"/>
  <c r="Q1450" i="3"/>
  <c r="A1450" i="3" s="1"/>
  <c r="Q1451" i="3"/>
  <c r="A1451" i="3" s="1"/>
  <c r="Q1452" i="3"/>
  <c r="A1452" i="3" s="1"/>
  <c r="Q1453" i="3"/>
  <c r="A1453" i="3" s="1"/>
  <c r="Q1454" i="3"/>
  <c r="A1454" i="3" s="1"/>
  <c r="Q1455" i="3"/>
  <c r="A1455" i="3" s="1"/>
  <c r="Q1456" i="3"/>
  <c r="A1456" i="3" s="1"/>
  <c r="Q1457" i="3"/>
  <c r="A1457" i="3" s="1"/>
  <c r="Q1458" i="3"/>
  <c r="A1458" i="3" s="1"/>
  <c r="Q1459" i="3"/>
  <c r="A1459" i="3" s="1"/>
  <c r="Q1460" i="3"/>
  <c r="A1460" i="3" s="1"/>
  <c r="Q1461" i="3"/>
  <c r="A1461" i="3" s="1"/>
  <c r="Q1462" i="3"/>
  <c r="A1462" i="3" s="1"/>
  <c r="Q1463" i="3"/>
  <c r="A1463" i="3" s="1"/>
  <c r="Q1464" i="3"/>
  <c r="A1464" i="3" s="1"/>
  <c r="Q1465" i="3"/>
  <c r="A1465" i="3" s="1"/>
  <c r="Q1466" i="3"/>
  <c r="A1466" i="3" s="1"/>
  <c r="Q1467" i="3"/>
  <c r="A1467" i="3" s="1"/>
  <c r="Q1468" i="3"/>
  <c r="A1468" i="3" s="1"/>
  <c r="Q1469" i="3"/>
  <c r="A1469" i="3" s="1"/>
  <c r="Q1470" i="3"/>
  <c r="A1470" i="3" s="1"/>
  <c r="Q1471" i="3"/>
  <c r="A1471" i="3" s="1"/>
  <c r="Q1472" i="3"/>
  <c r="A1472" i="3" s="1"/>
  <c r="Q1473" i="3"/>
  <c r="A1473" i="3" s="1"/>
  <c r="Q1474" i="3"/>
  <c r="A1474" i="3" s="1"/>
  <c r="Q1475" i="3"/>
  <c r="A1475" i="3" s="1"/>
  <c r="Q1476" i="3"/>
  <c r="A1476" i="3" s="1"/>
  <c r="Q1477" i="3"/>
  <c r="A1477" i="3" s="1"/>
  <c r="Q1478" i="3"/>
  <c r="A1478" i="3" s="1"/>
  <c r="Q1479" i="3"/>
  <c r="A1479" i="3" s="1"/>
  <c r="Q1480" i="3"/>
  <c r="A1480" i="3" s="1"/>
  <c r="Q1481" i="3"/>
  <c r="A1481" i="3" s="1"/>
  <c r="Q1482" i="3"/>
  <c r="A1482" i="3" s="1"/>
  <c r="Q1483" i="3"/>
  <c r="A1483" i="3" s="1"/>
  <c r="Q1484" i="3"/>
  <c r="A1484" i="3" s="1"/>
  <c r="Q1485" i="3"/>
  <c r="A1485" i="3" s="1"/>
  <c r="Q1486" i="3"/>
  <c r="A1486" i="3" s="1"/>
  <c r="Q1487" i="3"/>
  <c r="A1487" i="3" s="1"/>
  <c r="Q1488" i="3"/>
  <c r="A1488" i="3" s="1"/>
  <c r="Q1489" i="3"/>
  <c r="A1489" i="3" s="1"/>
  <c r="Q1490" i="3"/>
  <c r="A1490" i="3" s="1"/>
  <c r="Q1491" i="3"/>
  <c r="A1491" i="3" s="1"/>
  <c r="Q1492" i="3"/>
  <c r="A1492" i="3" s="1"/>
  <c r="Q1493" i="3"/>
  <c r="A1493" i="3" s="1"/>
  <c r="Q1494" i="3"/>
  <c r="A1494" i="3" s="1"/>
  <c r="Q1495" i="3"/>
  <c r="A1495" i="3" s="1"/>
  <c r="Q1496" i="3"/>
  <c r="A1496" i="3" s="1"/>
  <c r="Q1497" i="3"/>
  <c r="A1497" i="3" s="1"/>
  <c r="Q1498" i="3"/>
  <c r="A1498" i="3" s="1"/>
  <c r="Q1499" i="3"/>
  <c r="A1499" i="3" s="1"/>
  <c r="Q1500" i="3"/>
  <c r="A1500" i="3" s="1"/>
  <c r="Q1501" i="3"/>
  <c r="A1501" i="3" s="1"/>
  <c r="Q1502" i="3"/>
  <c r="A1502" i="3" s="1"/>
  <c r="Q1503" i="3"/>
  <c r="A1503" i="3" s="1"/>
  <c r="Q1504" i="3"/>
  <c r="A1504" i="3" s="1"/>
  <c r="Q1505" i="3"/>
  <c r="A1505" i="3" s="1"/>
  <c r="Q1506" i="3"/>
  <c r="A1506" i="3" s="1"/>
  <c r="Q1507" i="3"/>
  <c r="A1507" i="3" s="1"/>
  <c r="Q1508" i="3"/>
  <c r="A1508" i="3" s="1"/>
  <c r="Q1509" i="3"/>
  <c r="A1509" i="3" s="1"/>
  <c r="Q1510" i="3"/>
  <c r="A1510" i="3" s="1"/>
  <c r="Q1511" i="3"/>
  <c r="A1511" i="3" s="1"/>
  <c r="Q1512" i="3"/>
  <c r="A1512" i="3" s="1"/>
  <c r="Q1513" i="3"/>
  <c r="A1513" i="3" s="1"/>
  <c r="Q1514" i="3"/>
  <c r="A1514" i="3" s="1"/>
  <c r="Q1515" i="3"/>
  <c r="A1515" i="3" s="1"/>
  <c r="Q1516" i="3"/>
  <c r="A1516" i="3" s="1"/>
  <c r="Q1517" i="3"/>
  <c r="A1517" i="3" s="1"/>
  <c r="Q1518" i="3"/>
  <c r="A1518" i="3" s="1"/>
  <c r="Q1519" i="3"/>
  <c r="A1519" i="3" s="1"/>
  <c r="Q1520" i="3"/>
  <c r="A1520" i="3" s="1"/>
  <c r="Q1521" i="3"/>
  <c r="A1521" i="3" s="1"/>
  <c r="Q1522" i="3"/>
  <c r="A1522" i="3" s="1"/>
  <c r="Q1523" i="3"/>
  <c r="A1523" i="3" s="1"/>
  <c r="Q1524" i="3"/>
  <c r="A1524" i="3" s="1"/>
  <c r="Q1525" i="3"/>
  <c r="A1525" i="3" s="1"/>
  <c r="Q1526" i="3"/>
  <c r="A1526" i="3" s="1"/>
  <c r="Q1527" i="3"/>
  <c r="A1527" i="3" s="1"/>
  <c r="Q1528" i="3"/>
  <c r="A1528" i="3" s="1"/>
  <c r="Q1529" i="3"/>
  <c r="A1529" i="3" s="1"/>
  <c r="Q1530" i="3"/>
  <c r="A1530" i="3" s="1"/>
  <c r="Q1531" i="3"/>
  <c r="A1531" i="3" s="1"/>
  <c r="Q1532" i="3"/>
  <c r="A1532" i="3" s="1"/>
  <c r="Q1533" i="3"/>
  <c r="A1533" i="3" s="1"/>
  <c r="Q1534" i="3"/>
  <c r="A1534" i="3" s="1"/>
  <c r="Q1535" i="3"/>
  <c r="A1535" i="3" s="1"/>
  <c r="Q1536" i="3"/>
  <c r="A1536" i="3" s="1"/>
  <c r="Q1537" i="3"/>
  <c r="A1537" i="3" s="1"/>
  <c r="Q1538" i="3"/>
  <c r="A1538" i="3" s="1"/>
  <c r="Q1539" i="3"/>
  <c r="A1539" i="3" s="1"/>
  <c r="Q1540" i="3"/>
  <c r="A1540" i="3" s="1"/>
  <c r="Q1541" i="3"/>
  <c r="A1541" i="3" s="1"/>
  <c r="Q1542" i="3"/>
  <c r="A1542" i="3" s="1"/>
  <c r="Q1543" i="3"/>
  <c r="A1543" i="3" s="1"/>
  <c r="Q1544" i="3"/>
  <c r="A1544" i="3" s="1"/>
  <c r="Q1545" i="3"/>
  <c r="A1545" i="3" s="1"/>
  <c r="Q1546" i="3"/>
  <c r="A1546" i="3" s="1"/>
  <c r="Q1547" i="3"/>
  <c r="A1547" i="3" s="1"/>
  <c r="Q1548" i="3"/>
  <c r="A1548" i="3" s="1"/>
  <c r="Q1549" i="3"/>
  <c r="A1549" i="3" s="1"/>
  <c r="Q1550" i="3"/>
  <c r="A1550" i="3" s="1"/>
  <c r="Q1551" i="3"/>
  <c r="A1551" i="3" s="1"/>
  <c r="Q1552" i="3"/>
  <c r="A1552" i="3" s="1"/>
  <c r="Q1553" i="3"/>
  <c r="A1553" i="3" s="1"/>
  <c r="Q1554" i="3"/>
  <c r="A1554" i="3" s="1"/>
  <c r="Q1555" i="3"/>
  <c r="A1555" i="3" s="1"/>
  <c r="Q1556" i="3"/>
  <c r="A1556" i="3" s="1"/>
  <c r="Q1557" i="3"/>
  <c r="A1557" i="3" s="1"/>
  <c r="Q1558" i="3"/>
  <c r="A1558" i="3" s="1"/>
  <c r="Q1559" i="3"/>
  <c r="A1559" i="3" s="1"/>
  <c r="Q1560" i="3"/>
  <c r="A1560" i="3" s="1"/>
  <c r="Q1561" i="3"/>
  <c r="A1561" i="3" s="1"/>
  <c r="Q1562" i="3"/>
  <c r="A1562" i="3" s="1"/>
  <c r="Q1563" i="3"/>
  <c r="A1563" i="3" s="1"/>
  <c r="Q1564" i="3"/>
  <c r="A1564" i="3" s="1"/>
  <c r="Q1565" i="3"/>
  <c r="A1565" i="3" s="1"/>
  <c r="Q1566" i="3"/>
  <c r="A1566" i="3" s="1"/>
  <c r="Q1567" i="3"/>
  <c r="A1567" i="3" s="1"/>
  <c r="Q1568" i="3"/>
  <c r="A1568" i="3" s="1"/>
  <c r="Q1569" i="3"/>
  <c r="A1569" i="3" s="1"/>
  <c r="Q1570" i="3"/>
  <c r="A1570" i="3" s="1"/>
  <c r="Q1571" i="3"/>
  <c r="A1571" i="3" s="1"/>
  <c r="Q1572" i="3"/>
  <c r="A1572" i="3" s="1"/>
  <c r="Q1573" i="3"/>
  <c r="A1573" i="3" s="1"/>
  <c r="Q1574" i="3"/>
  <c r="A1574" i="3" s="1"/>
  <c r="Q1575" i="3"/>
  <c r="A1575" i="3" s="1"/>
  <c r="Q1576" i="3"/>
  <c r="A1576" i="3" s="1"/>
  <c r="Q1577" i="3"/>
  <c r="A1577" i="3" s="1"/>
  <c r="Q1578" i="3"/>
  <c r="A1578" i="3" s="1"/>
  <c r="Q1579" i="3"/>
  <c r="A1579" i="3" s="1"/>
  <c r="Q1580" i="3"/>
  <c r="A1580" i="3" s="1"/>
  <c r="Q1581" i="3"/>
  <c r="A1581" i="3" s="1"/>
  <c r="Q1582" i="3"/>
  <c r="A1582" i="3" s="1"/>
  <c r="Q1583" i="3"/>
  <c r="A1583" i="3" s="1"/>
  <c r="Q1584" i="3"/>
  <c r="A1584" i="3" s="1"/>
  <c r="Q1585" i="3"/>
  <c r="A1585" i="3" s="1"/>
  <c r="Q1586" i="3"/>
  <c r="A1586" i="3" s="1"/>
  <c r="Q1587" i="3"/>
  <c r="A1587" i="3" s="1"/>
  <c r="Q1588" i="3"/>
  <c r="A1588" i="3" s="1"/>
  <c r="Q1589" i="3"/>
  <c r="A1589" i="3" s="1"/>
  <c r="Q1590" i="3"/>
  <c r="A1590" i="3" s="1"/>
  <c r="Q1591" i="3"/>
  <c r="A1591" i="3" s="1"/>
  <c r="Q1592" i="3"/>
  <c r="A1592" i="3" s="1"/>
  <c r="Q1593" i="3"/>
  <c r="A1593" i="3" s="1"/>
  <c r="Q1594" i="3"/>
  <c r="A1594" i="3" s="1"/>
  <c r="Q1595" i="3"/>
  <c r="A1595" i="3" s="1"/>
  <c r="Q1596" i="3"/>
  <c r="A1596" i="3" s="1"/>
  <c r="Q1597" i="3"/>
  <c r="A1597" i="3" s="1"/>
  <c r="Q1598" i="3"/>
  <c r="A1598" i="3" s="1"/>
  <c r="Q1599" i="3"/>
  <c r="A1599" i="3" s="1"/>
  <c r="Q1600" i="3"/>
  <c r="A1600" i="3" s="1"/>
  <c r="Q1601" i="3"/>
  <c r="A1601" i="3" s="1"/>
  <c r="Q1602" i="3"/>
  <c r="A1602" i="3" s="1"/>
  <c r="Q1603" i="3"/>
  <c r="A1603" i="3" s="1"/>
  <c r="Q1604" i="3"/>
  <c r="A1604" i="3" s="1"/>
  <c r="Q1605" i="3"/>
  <c r="A1605" i="3" s="1"/>
  <c r="Q1606" i="3"/>
  <c r="A1606" i="3" s="1"/>
  <c r="Q1607" i="3"/>
  <c r="A1607" i="3" s="1"/>
  <c r="Q1608" i="3"/>
  <c r="A1608" i="3" s="1"/>
  <c r="Q1609" i="3"/>
  <c r="A1609" i="3" s="1"/>
  <c r="Q1610" i="3"/>
  <c r="A1610" i="3" s="1"/>
  <c r="Q1611" i="3"/>
  <c r="A1611" i="3" s="1"/>
  <c r="Q1612" i="3"/>
  <c r="A1612" i="3" s="1"/>
  <c r="Q1613" i="3"/>
  <c r="A1613" i="3" s="1"/>
  <c r="Q1614" i="3"/>
  <c r="A1614" i="3" s="1"/>
  <c r="Q1615" i="3"/>
  <c r="A1615" i="3" s="1"/>
  <c r="Q1616" i="3"/>
  <c r="A1616" i="3" s="1"/>
  <c r="Q1617" i="3"/>
  <c r="A1617" i="3" s="1"/>
  <c r="Q1618" i="3"/>
  <c r="A1618" i="3" s="1"/>
  <c r="Q1619" i="3"/>
  <c r="A1619" i="3" s="1"/>
  <c r="Q1620" i="3"/>
  <c r="A1620" i="3" s="1"/>
  <c r="Q1621" i="3"/>
  <c r="A1621" i="3" s="1"/>
  <c r="Q1622" i="3"/>
  <c r="A1622" i="3" s="1"/>
  <c r="Q1623" i="3"/>
  <c r="A1623" i="3" s="1"/>
  <c r="Q1624" i="3"/>
  <c r="A1624" i="3" s="1"/>
  <c r="Q1625" i="3"/>
  <c r="A1625" i="3" s="1"/>
  <c r="Q1626" i="3"/>
  <c r="A1626" i="3" s="1"/>
  <c r="Q1627" i="3"/>
  <c r="A1627" i="3" s="1"/>
  <c r="Q1628" i="3"/>
  <c r="A1628" i="3" s="1"/>
  <c r="Q1629" i="3"/>
  <c r="A1629" i="3" s="1"/>
  <c r="Q1630" i="3"/>
  <c r="A1630" i="3" s="1"/>
  <c r="Q1631" i="3"/>
  <c r="A1631" i="3" s="1"/>
  <c r="Q1632" i="3"/>
  <c r="A1632" i="3" s="1"/>
  <c r="Q1633" i="3"/>
  <c r="A1633" i="3" s="1"/>
  <c r="Q1634" i="3"/>
  <c r="A1634" i="3" s="1"/>
  <c r="Q1635" i="3"/>
  <c r="A1635" i="3" s="1"/>
  <c r="Q1636" i="3"/>
  <c r="A1636" i="3" s="1"/>
  <c r="Q1637" i="3"/>
  <c r="A1637" i="3" s="1"/>
  <c r="Q1638" i="3"/>
  <c r="A1638" i="3" s="1"/>
  <c r="Q1639" i="3"/>
  <c r="A1639" i="3" s="1"/>
  <c r="Q1640" i="3"/>
  <c r="A1640" i="3" s="1"/>
  <c r="Q1641" i="3"/>
  <c r="A1641" i="3" s="1"/>
  <c r="Q1642" i="3"/>
  <c r="A1642" i="3" s="1"/>
  <c r="Q1643" i="3"/>
  <c r="A1643" i="3" s="1"/>
  <c r="Q1644" i="3"/>
  <c r="A1644" i="3" s="1"/>
  <c r="Q1645" i="3"/>
  <c r="A1645" i="3" s="1"/>
  <c r="Q1646" i="3"/>
  <c r="A1646" i="3" s="1"/>
  <c r="Q1647" i="3"/>
  <c r="A1647" i="3" s="1"/>
  <c r="Q1648" i="3"/>
  <c r="A1648" i="3" s="1"/>
  <c r="Q1649" i="3"/>
  <c r="A1649" i="3" s="1"/>
  <c r="Q1650" i="3"/>
  <c r="A1650" i="3" s="1"/>
  <c r="Q1651" i="3"/>
  <c r="A1651" i="3" s="1"/>
  <c r="Q1652" i="3"/>
  <c r="A1652" i="3" s="1"/>
  <c r="Q1653" i="3"/>
  <c r="A1653" i="3" s="1"/>
  <c r="Q1654" i="3"/>
  <c r="A1654" i="3" s="1"/>
  <c r="Q1655" i="3"/>
  <c r="A1655" i="3" s="1"/>
  <c r="Q1656" i="3"/>
  <c r="A1656" i="3" s="1"/>
  <c r="Q1657" i="3"/>
  <c r="A1657" i="3" s="1"/>
  <c r="Q1658" i="3"/>
  <c r="A1658" i="3" s="1"/>
  <c r="Q1659" i="3"/>
  <c r="A1659" i="3" s="1"/>
  <c r="Q1660" i="3"/>
  <c r="A1660" i="3" s="1"/>
  <c r="Q1661" i="3"/>
  <c r="A1661" i="3" s="1"/>
  <c r="Q1662" i="3"/>
  <c r="A1662" i="3" s="1"/>
  <c r="Q1663" i="3"/>
  <c r="A1663" i="3" s="1"/>
  <c r="Q1664" i="3"/>
  <c r="A1664" i="3" s="1"/>
  <c r="Q1665" i="3"/>
  <c r="A1665" i="3" s="1"/>
  <c r="Q1666" i="3"/>
  <c r="A1666" i="3" s="1"/>
  <c r="Q1667" i="3"/>
  <c r="A1667" i="3" s="1"/>
  <c r="Q1668" i="3"/>
  <c r="A1668" i="3" s="1"/>
  <c r="Q1669" i="3"/>
  <c r="A1669" i="3" s="1"/>
  <c r="Q1670" i="3"/>
  <c r="A1670" i="3" s="1"/>
  <c r="Q1671" i="3"/>
  <c r="A1671" i="3" s="1"/>
  <c r="Q1672" i="3"/>
  <c r="A1672" i="3" s="1"/>
  <c r="Q1673" i="3"/>
  <c r="A1673" i="3" s="1"/>
  <c r="Q1674" i="3"/>
  <c r="A1674" i="3" s="1"/>
  <c r="Q1675" i="3"/>
  <c r="A1675" i="3" s="1"/>
  <c r="Q1676" i="3"/>
  <c r="A1676" i="3" s="1"/>
  <c r="Q1677" i="3"/>
  <c r="A1677" i="3" s="1"/>
  <c r="Q1678" i="3"/>
  <c r="A1678" i="3" s="1"/>
  <c r="Q1679" i="3"/>
  <c r="A1679" i="3" s="1"/>
  <c r="Q1680" i="3"/>
  <c r="A1680" i="3" s="1"/>
  <c r="Q1681" i="3"/>
  <c r="A1681" i="3" s="1"/>
  <c r="Q1682" i="3"/>
  <c r="A1682" i="3" s="1"/>
  <c r="Q1683" i="3"/>
  <c r="A1683" i="3" s="1"/>
  <c r="Q1684" i="3"/>
  <c r="A1684" i="3" s="1"/>
  <c r="Q1685" i="3"/>
  <c r="A1685" i="3" s="1"/>
  <c r="Q1686" i="3"/>
  <c r="A1686" i="3" s="1"/>
  <c r="Q1687" i="3"/>
  <c r="A1687" i="3" s="1"/>
  <c r="Q1688" i="3"/>
  <c r="A1688" i="3" s="1"/>
  <c r="Q1689" i="3"/>
  <c r="A1689" i="3" s="1"/>
  <c r="Q1690" i="3"/>
  <c r="A1690" i="3" s="1"/>
  <c r="Q1691" i="3"/>
  <c r="A1691" i="3" s="1"/>
  <c r="Q1692" i="3"/>
  <c r="A1692" i="3" s="1"/>
  <c r="Q1693" i="3"/>
  <c r="A1693" i="3" s="1"/>
  <c r="Q1694" i="3"/>
  <c r="A1694" i="3" s="1"/>
  <c r="Q1695" i="3"/>
  <c r="A1695" i="3" s="1"/>
  <c r="Q1696" i="3"/>
  <c r="A1696" i="3" s="1"/>
  <c r="Q1697" i="3"/>
  <c r="A1697" i="3" s="1"/>
  <c r="Q1698" i="3"/>
  <c r="A1698" i="3" s="1"/>
  <c r="Q1699" i="3"/>
  <c r="A1699" i="3" s="1"/>
  <c r="Q1700" i="3"/>
  <c r="A1700" i="3" s="1"/>
  <c r="Q1701" i="3"/>
  <c r="A1701" i="3" s="1"/>
  <c r="Q1702" i="3"/>
  <c r="A1702" i="3" s="1"/>
  <c r="Q1703" i="3"/>
  <c r="A1703" i="3" s="1"/>
  <c r="Q1704" i="3"/>
  <c r="A1704" i="3" s="1"/>
  <c r="Q1705" i="3"/>
  <c r="A1705" i="3" s="1"/>
  <c r="Q1706" i="3"/>
  <c r="A1706" i="3" s="1"/>
  <c r="Q1707" i="3"/>
  <c r="A1707" i="3" s="1"/>
  <c r="Q1708" i="3"/>
  <c r="A1708" i="3" s="1"/>
  <c r="Q1709" i="3"/>
  <c r="A1709" i="3" s="1"/>
  <c r="Q1710" i="3"/>
  <c r="A1710" i="3" s="1"/>
  <c r="Q1711" i="3"/>
  <c r="A1711" i="3" s="1"/>
  <c r="Q1712" i="3"/>
  <c r="A1712" i="3" s="1"/>
  <c r="Q1713" i="3"/>
  <c r="A1713" i="3" s="1"/>
  <c r="Q1714" i="3"/>
  <c r="A1714" i="3" s="1"/>
  <c r="Q1715" i="3"/>
  <c r="A1715" i="3" s="1"/>
  <c r="Q1716" i="3"/>
  <c r="A1716" i="3" s="1"/>
  <c r="Q1717" i="3"/>
  <c r="A1717" i="3" s="1"/>
  <c r="Q1718" i="3"/>
  <c r="A1718" i="3" s="1"/>
  <c r="Q1719" i="3"/>
  <c r="A1719" i="3" s="1"/>
  <c r="Q1720" i="3"/>
  <c r="A1720" i="3" s="1"/>
  <c r="Q1721" i="3"/>
  <c r="A1721" i="3" s="1"/>
  <c r="Q1722" i="3"/>
  <c r="A1722" i="3" s="1"/>
  <c r="Q1723" i="3"/>
  <c r="A1723" i="3" s="1"/>
  <c r="Q1724" i="3"/>
  <c r="A1724" i="3" s="1"/>
  <c r="Q1725" i="3"/>
  <c r="A1725" i="3" s="1"/>
  <c r="Q1726" i="3"/>
  <c r="A1726" i="3" s="1"/>
  <c r="Q1727" i="3"/>
  <c r="A1727" i="3" s="1"/>
  <c r="Q1728" i="3"/>
  <c r="A1728" i="3" s="1"/>
  <c r="Q1729" i="3"/>
  <c r="A1729" i="3" s="1"/>
  <c r="Q1730" i="3"/>
  <c r="A1730" i="3" s="1"/>
  <c r="Q1731" i="3"/>
  <c r="A1731" i="3" s="1"/>
  <c r="Q1732" i="3"/>
  <c r="A1732" i="3" s="1"/>
  <c r="Q1733" i="3"/>
  <c r="A1733" i="3" s="1"/>
  <c r="Q1734" i="3"/>
  <c r="A1734" i="3" s="1"/>
  <c r="Q1735" i="3"/>
  <c r="A1735" i="3" s="1"/>
  <c r="Q1736" i="3"/>
  <c r="A1736" i="3" s="1"/>
  <c r="Q1737" i="3"/>
  <c r="A1737" i="3" s="1"/>
  <c r="Q1738" i="3"/>
  <c r="A1738" i="3" s="1"/>
  <c r="Q1739" i="3"/>
  <c r="A1739" i="3" s="1"/>
  <c r="Q1740" i="3"/>
  <c r="A1740" i="3" s="1"/>
  <c r="Q1741" i="3"/>
  <c r="A1741" i="3" s="1"/>
  <c r="Q1742" i="3"/>
  <c r="A1742" i="3" s="1"/>
  <c r="Q1743" i="3"/>
  <c r="A1743" i="3" s="1"/>
  <c r="Q1744" i="3"/>
  <c r="A1744" i="3" s="1"/>
  <c r="Q1745" i="3"/>
  <c r="A1745" i="3" s="1"/>
  <c r="Q1746" i="3"/>
  <c r="A1746" i="3" s="1"/>
  <c r="Q1747" i="3"/>
  <c r="A1747" i="3" s="1"/>
  <c r="Q1748" i="3"/>
  <c r="A1748" i="3" s="1"/>
  <c r="Q1749" i="3"/>
  <c r="A1749" i="3" s="1"/>
  <c r="Q1750" i="3"/>
  <c r="A1750" i="3" s="1"/>
  <c r="Q1751" i="3"/>
  <c r="A1751" i="3" s="1"/>
  <c r="Q1752" i="3"/>
  <c r="A1752" i="3" s="1"/>
  <c r="Q1753" i="3"/>
  <c r="A1753" i="3" s="1"/>
  <c r="Q1754" i="3"/>
  <c r="A1754" i="3" s="1"/>
  <c r="Q1755" i="3"/>
  <c r="A1755" i="3" s="1"/>
  <c r="Q1756" i="3"/>
  <c r="A1756" i="3" s="1"/>
  <c r="Q1757" i="3"/>
  <c r="A1757" i="3" s="1"/>
  <c r="Q1758" i="3"/>
  <c r="A1758" i="3" s="1"/>
  <c r="Q1759" i="3"/>
  <c r="A1759" i="3" s="1"/>
  <c r="Q1760" i="3"/>
  <c r="A1760" i="3" s="1"/>
  <c r="Q1761" i="3"/>
  <c r="A1761" i="3" s="1"/>
  <c r="Q1762" i="3"/>
  <c r="A1762" i="3" s="1"/>
  <c r="Q1763" i="3"/>
  <c r="A1763" i="3" s="1"/>
  <c r="Q1764" i="3"/>
  <c r="A1764" i="3" s="1"/>
  <c r="Q1765" i="3"/>
  <c r="A1765" i="3" s="1"/>
  <c r="Q1766" i="3"/>
  <c r="A1766" i="3" s="1"/>
  <c r="Q1767" i="3"/>
  <c r="A1767" i="3" s="1"/>
  <c r="Q1768" i="3"/>
  <c r="A1768" i="3" s="1"/>
  <c r="Q1769" i="3"/>
  <c r="A1769" i="3" s="1"/>
  <c r="Q1770" i="3"/>
  <c r="A1770" i="3" s="1"/>
  <c r="Q1771" i="3"/>
  <c r="A1771" i="3" s="1"/>
  <c r="Q1772" i="3"/>
  <c r="A1772" i="3" s="1"/>
  <c r="Q1773" i="3"/>
  <c r="A1773" i="3" s="1"/>
  <c r="Q1774" i="3"/>
  <c r="A1774" i="3" s="1"/>
  <c r="Q1775" i="3"/>
  <c r="A1775" i="3" s="1"/>
  <c r="Q1776" i="3"/>
  <c r="A1776" i="3" s="1"/>
  <c r="Q1777" i="3"/>
  <c r="A1777" i="3" s="1"/>
  <c r="Q1778" i="3"/>
  <c r="A1778" i="3" s="1"/>
  <c r="Q1779" i="3"/>
  <c r="A1779" i="3" s="1"/>
  <c r="Q1780" i="3"/>
  <c r="A1780" i="3" s="1"/>
  <c r="Q1781" i="3"/>
  <c r="A1781" i="3" s="1"/>
  <c r="Q1782" i="3"/>
  <c r="A1782" i="3" s="1"/>
  <c r="Q1783" i="3"/>
  <c r="A1783" i="3" s="1"/>
  <c r="Q1784" i="3"/>
  <c r="A1784" i="3" s="1"/>
  <c r="Q1785" i="3"/>
  <c r="A1785" i="3" s="1"/>
  <c r="Q1786" i="3"/>
  <c r="A1786" i="3" s="1"/>
  <c r="Q1787" i="3"/>
  <c r="A1787" i="3" s="1"/>
  <c r="Q1788" i="3"/>
  <c r="A1788" i="3" s="1"/>
  <c r="Q1789" i="3"/>
  <c r="A1789" i="3" s="1"/>
  <c r="Q1790" i="3"/>
  <c r="A1790" i="3" s="1"/>
  <c r="Q1791" i="3"/>
  <c r="A1791" i="3" s="1"/>
  <c r="Q1792" i="3"/>
  <c r="A1792" i="3" s="1"/>
  <c r="Q1793" i="3"/>
  <c r="A1793" i="3" s="1"/>
  <c r="Q1794" i="3"/>
  <c r="A1794" i="3" s="1"/>
  <c r="Q1795" i="3"/>
  <c r="A1795" i="3" s="1"/>
  <c r="Q1796" i="3"/>
  <c r="A1796" i="3" s="1"/>
  <c r="Q1797" i="3"/>
  <c r="A1797" i="3" s="1"/>
  <c r="Q1798" i="3"/>
  <c r="A1798" i="3" s="1"/>
  <c r="Q1799" i="3"/>
  <c r="A1799" i="3" s="1"/>
  <c r="Q1800" i="3"/>
  <c r="A1800" i="3" s="1"/>
  <c r="Q5" i="3"/>
  <c r="M502" i="1" l="1"/>
  <c r="J502" i="1"/>
  <c r="Q15" i="3"/>
  <c r="A14" i="3"/>
  <c r="Q21" i="3"/>
  <c r="A20" i="3"/>
  <c r="Q11" i="3"/>
  <c r="A10" i="3"/>
  <c r="Q6" i="3"/>
  <c r="A5" i="3"/>
  <c r="Q22" i="3" l="1"/>
  <c r="A22" i="3" s="1"/>
  <c r="A21" i="3"/>
  <c r="Q7" i="3"/>
  <c r="A6" i="3"/>
  <c r="Q12" i="3"/>
  <c r="A12" i="3" s="1"/>
  <c r="A11" i="3"/>
  <c r="Q16" i="3"/>
  <c r="A15" i="3"/>
  <c r="Q17" i="3" l="1"/>
  <c r="A16" i="3"/>
  <c r="Q8" i="3"/>
  <c r="A7" i="3"/>
  <c r="AA1" i="1"/>
  <c r="A2" i="1"/>
  <c r="B6" i="12"/>
  <c r="N13" i="1"/>
  <c r="P13" i="1"/>
  <c r="Q13" i="1"/>
  <c r="AA13" i="1"/>
  <c r="N14" i="1"/>
  <c r="P14" i="1"/>
  <c r="Q14" i="1"/>
  <c r="AA14" i="1"/>
  <c r="N15" i="1"/>
  <c r="P15" i="1"/>
  <c r="Q15" i="1"/>
  <c r="AA15" i="1"/>
  <c r="N16" i="1"/>
  <c r="P16" i="1"/>
  <c r="Q16" i="1"/>
  <c r="AA16" i="1"/>
  <c r="N17" i="1"/>
  <c r="P17" i="1"/>
  <c r="Q17" i="1"/>
  <c r="AA17" i="1"/>
  <c r="N18" i="1"/>
  <c r="P18" i="1"/>
  <c r="Q18" i="1"/>
  <c r="AA18" i="1"/>
  <c r="N19" i="1"/>
  <c r="P19" i="1"/>
  <c r="Q19" i="1"/>
  <c r="AA19" i="1"/>
  <c r="N20" i="1"/>
  <c r="P20" i="1"/>
  <c r="Q20" i="1"/>
  <c r="AA20" i="1"/>
  <c r="N21" i="1"/>
  <c r="P21" i="1"/>
  <c r="Q21" i="1"/>
  <c r="AA21" i="1"/>
  <c r="N22" i="1"/>
  <c r="P22" i="1"/>
  <c r="Q22" i="1"/>
  <c r="AA22" i="1"/>
  <c r="N23" i="1"/>
  <c r="P23" i="1"/>
  <c r="Q23" i="1"/>
  <c r="AA23" i="1"/>
  <c r="N24" i="1"/>
  <c r="P24" i="1"/>
  <c r="Q24" i="1"/>
  <c r="AA24" i="1"/>
  <c r="N25" i="1"/>
  <c r="P25" i="1"/>
  <c r="Q25" i="1"/>
  <c r="AA25" i="1"/>
  <c r="N26" i="1"/>
  <c r="P26" i="1"/>
  <c r="Q26" i="1"/>
  <c r="AA26" i="1"/>
  <c r="N27" i="1"/>
  <c r="P27" i="1"/>
  <c r="Q27" i="1"/>
  <c r="AA27" i="1"/>
  <c r="N28" i="1"/>
  <c r="P28" i="1"/>
  <c r="Q28" i="1"/>
  <c r="AA28" i="1"/>
  <c r="N29" i="1"/>
  <c r="P29" i="1"/>
  <c r="Q29" i="1"/>
  <c r="AA29" i="1"/>
  <c r="N30" i="1"/>
  <c r="P30" i="1"/>
  <c r="Q30" i="1"/>
  <c r="AA30" i="1"/>
  <c r="N31" i="1"/>
  <c r="P31" i="1"/>
  <c r="Q31" i="1"/>
  <c r="S31" i="1"/>
  <c r="AA31" i="1"/>
  <c r="N32" i="1"/>
  <c r="P32" i="1"/>
  <c r="Q32" i="1"/>
  <c r="AA32" i="1"/>
  <c r="N33" i="1"/>
  <c r="P33" i="1"/>
  <c r="Q33" i="1"/>
  <c r="AA33" i="1"/>
  <c r="N34" i="1"/>
  <c r="P34" i="1"/>
  <c r="Q34" i="1"/>
  <c r="AA34" i="1"/>
  <c r="N35" i="1"/>
  <c r="P35" i="1"/>
  <c r="Q35" i="1"/>
  <c r="AA35" i="1"/>
  <c r="N36" i="1"/>
  <c r="P36" i="1"/>
  <c r="Q36" i="1"/>
  <c r="AA36" i="1"/>
  <c r="N37" i="1"/>
  <c r="P37" i="1"/>
  <c r="Q37" i="1"/>
  <c r="AA37" i="1"/>
  <c r="N38" i="1"/>
  <c r="P38" i="1"/>
  <c r="Q38" i="1"/>
  <c r="AA38" i="1"/>
  <c r="N39" i="1"/>
  <c r="P39" i="1"/>
  <c r="Q39" i="1"/>
  <c r="AA39" i="1"/>
  <c r="N40" i="1"/>
  <c r="P40" i="1"/>
  <c r="Q40" i="1"/>
  <c r="AA40" i="1"/>
  <c r="N41" i="1"/>
  <c r="P41" i="1"/>
  <c r="Q41" i="1"/>
  <c r="AA41" i="1"/>
  <c r="N42" i="1"/>
  <c r="P42" i="1"/>
  <c r="Q42" i="1"/>
  <c r="AA42" i="1"/>
  <c r="N43" i="1"/>
  <c r="P43" i="1"/>
  <c r="Q43" i="1"/>
  <c r="AA43" i="1"/>
  <c r="N44" i="1"/>
  <c r="P44" i="1"/>
  <c r="Q44" i="1"/>
  <c r="AA44" i="1"/>
  <c r="N45" i="1"/>
  <c r="P45" i="1"/>
  <c r="Q45" i="1"/>
  <c r="AA45" i="1"/>
  <c r="N46" i="1"/>
  <c r="P46" i="1"/>
  <c r="Q46" i="1"/>
  <c r="AA46" i="1"/>
  <c r="K47" i="1"/>
  <c r="P47" i="1"/>
  <c r="Q47" i="1"/>
  <c r="AA47" i="1"/>
  <c r="S48" i="1"/>
  <c r="P48" i="1"/>
  <c r="Q48" i="1"/>
  <c r="AA48" i="1"/>
  <c r="K49" i="1"/>
  <c r="P49" i="1"/>
  <c r="Q49" i="1"/>
  <c r="AA49" i="1"/>
  <c r="N50" i="1"/>
  <c r="P50" i="1"/>
  <c r="Q50" i="1"/>
  <c r="AA50" i="1"/>
  <c r="P51" i="1"/>
  <c r="Q51" i="1"/>
  <c r="AA51" i="1"/>
  <c r="P52" i="1"/>
  <c r="Q52" i="1"/>
  <c r="AA52" i="1"/>
  <c r="P53" i="1"/>
  <c r="Q53" i="1"/>
  <c r="AA53" i="1"/>
  <c r="P54" i="1"/>
  <c r="Q54" i="1"/>
  <c r="AA54" i="1"/>
  <c r="P55" i="1"/>
  <c r="Q55" i="1"/>
  <c r="AA55" i="1"/>
  <c r="P56" i="1"/>
  <c r="Q56" i="1"/>
  <c r="AA56" i="1"/>
  <c r="P57" i="1"/>
  <c r="Q57" i="1"/>
  <c r="AA57" i="1"/>
  <c r="P58" i="1"/>
  <c r="Q58" i="1"/>
  <c r="AA58" i="1"/>
  <c r="P59" i="1"/>
  <c r="Q59" i="1"/>
  <c r="AA59" i="1"/>
  <c r="N60" i="1"/>
  <c r="P60" i="1"/>
  <c r="Q60" i="1"/>
  <c r="AA60" i="1"/>
  <c r="P61" i="1"/>
  <c r="Q61" i="1"/>
  <c r="AA61" i="1"/>
  <c r="P62" i="1"/>
  <c r="Q62" i="1"/>
  <c r="AA62" i="1"/>
  <c r="N63" i="1"/>
  <c r="P63" i="1"/>
  <c r="Q63" i="1"/>
  <c r="AA63" i="1"/>
  <c r="P64" i="1"/>
  <c r="Q64" i="1"/>
  <c r="AA64" i="1"/>
  <c r="N65" i="1"/>
  <c r="P65" i="1"/>
  <c r="Q65" i="1"/>
  <c r="AA65" i="1"/>
  <c r="N66" i="1"/>
  <c r="P66" i="1"/>
  <c r="Q66" i="1"/>
  <c r="AA66" i="1"/>
  <c r="N67" i="1"/>
  <c r="P67" i="1"/>
  <c r="Q67" i="1"/>
  <c r="AA67" i="1"/>
  <c r="P68" i="1"/>
  <c r="Q68" i="1"/>
  <c r="AA68" i="1"/>
  <c r="N69" i="1"/>
  <c r="P69" i="1"/>
  <c r="Q69" i="1"/>
  <c r="AA69" i="1"/>
  <c r="P70" i="1"/>
  <c r="Q70" i="1"/>
  <c r="AA70" i="1"/>
  <c r="N71" i="1"/>
  <c r="P71" i="1"/>
  <c r="Q71" i="1"/>
  <c r="AA71" i="1"/>
  <c r="P72" i="1"/>
  <c r="Q72" i="1"/>
  <c r="AA72" i="1"/>
  <c r="N73" i="1"/>
  <c r="P73" i="1"/>
  <c r="Q73" i="1"/>
  <c r="AA73" i="1"/>
  <c r="P74" i="1"/>
  <c r="Q74" i="1"/>
  <c r="AA74" i="1"/>
  <c r="N75" i="1"/>
  <c r="P75" i="1"/>
  <c r="Q75" i="1"/>
  <c r="AA75" i="1"/>
  <c r="P76" i="1"/>
  <c r="Q76" i="1"/>
  <c r="AA76" i="1"/>
  <c r="N77" i="1"/>
  <c r="P77" i="1"/>
  <c r="Q77" i="1"/>
  <c r="AA77" i="1"/>
  <c r="P78" i="1"/>
  <c r="Q78" i="1"/>
  <c r="AA78" i="1"/>
  <c r="N79" i="1"/>
  <c r="P79" i="1"/>
  <c r="Q79" i="1"/>
  <c r="AA79" i="1"/>
  <c r="P80" i="1"/>
  <c r="Q80" i="1"/>
  <c r="AA80" i="1"/>
  <c r="N81" i="1"/>
  <c r="P81" i="1"/>
  <c r="Q81" i="1"/>
  <c r="AA81" i="1"/>
  <c r="N82" i="1"/>
  <c r="P82" i="1"/>
  <c r="Q82" i="1"/>
  <c r="AA82" i="1"/>
  <c r="N83" i="1"/>
  <c r="P83" i="1"/>
  <c r="Q83" i="1"/>
  <c r="AA83" i="1"/>
  <c r="P84" i="1"/>
  <c r="Q84" i="1"/>
  <c r="AA84" i="1"/>
  <c r="N85" i="1"/>
  <c r="P85" i="1"/>
  <c r="Q85" i="1"/>
  <c r="AA85" i="1"/>
  <c r="P86" i="1"/>
  <c r="Q86" i="1"/>
  <c r="AA86" i="1"/>
  <c r="N87" i="1"/>
  <c r="P87" i="1"/>
  <c r="Q87" i="1"/>
  <c r="AA87" i="1"/>
  <c r="P88" i="1"/>
  <c r="Q88" i="1"/>
  <c r="AA88" i="1"/>
  <c r="N89" i="1"/>
  <c r="P89" i="1"/>
  <c r="Q89" i="1"/>
  <c r="AA89" i="1"/>
  <c r="P90" i="1"/>
  <c r="Q90" i="1"/>
  <c r="AA90" i="1"/>
  <c r="N91" i="1"/>
  <c r="P91" i="1"/>
  <c r="Q91" i="1"/>
  <c r="AA91" i="1"/>
  <c r="P92" i="1"/>
  <c r="Q92" i="1"/>
  <c r="AA92" i="1"/>
  <c r="P93" i="1"/>
  <c r="Q93" i="1"/>
  <c r="AA93" i="1"/>
  <c r="P94" i="1"/>
  <c r="Q94" i="1"/>
  <c r="AA94" i="1"/>
  <c r="P95" i="1"/>
  <c r="Q95" i="1"/>
  <c r="AA95" i="1"/>
  <c r="P96" i="1"/>
  <c r="Q96" i="1"/>
  <c r="AA96" i="1"/>
  <c r="P97" i="1"/>
  <c r="Q97" i="1"/>
  <c r="AA97" i="1"/>
  <c r="N98" i="1"/>
  <c r="P98" i="1"/>
  <c r="Q98" i="1"/>
  <c r="AA98" i="1"/>
  <c r="P99" i="1"/>
  <c r="Q99" i="1"/>
  <c r="AA99" i="1"/>
  <c r="P100" i="1"/>
  <c r="Q100" i="1"/>
  <c r="AA100" i="1"/>
  <c r="P101" i="1"/>
  <c r="Q101" i="1"/>
  <c r="AA101" i="1"/>
  <c r="P102" i="1"/>
  <c r="Q102" i="1"/>
  <c r="AA102" i="1"/>
  <c r="P103" i="1"/>
  <c r="Q103" i="1"/>
  <c r="AA103" i="1"/>
  <c r="N104" i="1"/>
  <c r="P104" i="1"/>
  <c r="Q104" i="1"/>
  <c r="AA104" i="1"/>
  <c r="P105" i="1"/>
  <c r="Q105" i="1"/>
  <c r="AA105" i="1"/>
  <c r="P106" i="1"/>
  <c r="Q106" i="1"/>
  <c r="AA106" i="1"/>
  <c r="P107" i="1"/>
  <c r="Q107" i="1"/>
  <c r="AA107" i="1"/>
  <c r="N108" i="1"/>
  <c r="P108" i="1"/>
  <c r="Q108" i="1"/>
  <c r="AA108" i="1"/>
  <c r="P109" i="1"/>
  <c r="Q109" i="1"/>
  <c r="AA109" i="1"/>
  <c r="P110" i="1"/>
  <c r="Q110" i="1"/>
  <c r="AA110" i="1"/>
  <c r="P111" i="1"/>
  <c r="Q111" i="1"/>
  <c r="AA111" i="1"/>
  <c r="N112" i="1"/>
  <c r="P112" i="1"/>
  <c r="Q112" i="1"/>
  <c r="AA112" i="1"/>
  <c r="P113" i="1"/>
  <c r="Q113" i="1"/>
  <c r="AA113" i="1"/>
  <c r="P114" i="1"/>
  <c r="Q114" i="1"/>
  <c r="AA114" i="1"/>
  <c r="P115" i="1"/>
  <c r="Q115" i="1"/>
  <c r="AA115" i="1"/>
  <c r="N116" i="1"/>
  <c r="P116" i="1"/>
  <c r="Q116" i="1"/>
  <c r="AA116" i="1"/>
  <c r="P117" i="1"/>
  <c r="Q117" i="1"/>
  <c r="AA117" i="1"/>
  <c r="P118" i="1"/>
  <c r="Q118" i="1"/>
  <c r="AA118" i="1"/>
  <c r="P119" i="1"/>
  <c r="Q119" i="1"/>
  <c r="AA119" i="1"/>
  <c r="N120" i="1"/>
  <c r="P120" i="1"/>
  <c r="Q120" i="1"/>
  <c r="AA120" i="1"/>
  <c r="P121" i="1"/>
  <c r="Q121" i="1"/>
  <c r="AA121" i="1"/>
  <c r="P122" i="1"/>
  <c r="Q122" i="1"/>
  <c r="AA122" i="1"/>
  <c r="P123" i="1"/>
  <c r="Q123" i="1"/>
  <c r="AA123" i="1"/>
  <c r="N124" i="1"/>
  <c r="P124" i="1"/>
  <c r="Q124" i="1"/>
  <c r="AA124" i="1"/>
  <c r="P125" i="1"/>
  <c r="Q125" i="1"/>
  <c r="AA125" i="1"/>
  <c r="N126" i="1"/>
  <c r="P126" i="1"/>
  <c r="Q126" i="1"/>
  <c r="AA126" i="1"/>
  <c r="P127" i="1"/>
  <c r="Q127" i="1"/>
  <c r="AA127" i="1"/>
  <c r="N128" i="1"/>
  <c r="P128" i="1"/>
  <c r="Q128" i="1"/>
  <c r="AA128" i="1"/>
  <c r="P129" i="1"/>
  <c r="Q129" i="1"/>
  <c r="AA129" i="1"/>
  <c r="P130" i="1"/>
  <c r="Q130" i="1"/>
  <c r="AA130" i="1"/>
  <c r="P131" i="1"/>
  <c r="Q131" i="1"/>
  <c r="AA131" i="1"/>
  <c r="N132" i="1"/>
  <c r="P132" i="1"/>
  <c r="Q132" i="1"/>
  <c r="AA132" i="1"/>
  <c r="P133" i="1"/>
  <c r="Q133" i="1"/>
  <c r="AA133" i="1"/>
  <c r="P134" i="1"/>
  <c r="Q134" i="1"/>
  <c r="AA134" i="1"/>
  <c r="S135" i="1"/>
  <c r="P135" i="1"/>
  <c r="Q135" i="1"/>
  <c r="AA135" i="1"/>
  <c r="S136" i="1"/>
  <c r="P136" i="1"/>
  <c r="Q136" i="1"/>
  <c r="AA136" i="1"/>
  <c r="P137" i="1"/>
  <c r="Q137" i="1"/>
  <c r="AA137" i="1"/>
  <c r="S138" i="1"/>
  <c r="P138" i="1"/>
  <c r="Q138" i="1"/>
  <c r="AA138" i="1"/>
  <c r="P139" i="1"/>
  <c r="Q139" i="1"/>
  <c r="AA139" i="1"/>
  <c r="S140" i="1"/>
  <c r="P140" i="1"/>
  <c r="Q140" i="1"/>
  <c r="AA140" i="1"/>
  <c r="R141" i="1"/>
  <c r="P141" i="1"/>
  <c r="Q141" i="1"/>
  <c r="AA141" i="1"/>
  <c r="P142" i="1"/>
  <c r="Q142" i="1"/>
  <c r="AA142" i="1"/>
  <c r="P143" i="1"/>
  <c r="Q143" i="1"/>
  <c r="AA143" i="1"/>
  <c r="P144" i="1"/>
  <c r="Q144" i="1"/>
  <c r="AA144" i="1"/>
  <c r="P145" i="1"/>
  <c r="Q145" i="1"/>
  <c r="AA145" i="1"/>
  <c r="P146" i="1"/>
  <c r="Q146" i="1"/>
  <c r="AA146" i="1"/>
  <c r="K147" i="1"/>
  <c r="P147" i="1"/>
  <c r="Q147" i="1"/>
  <c r="AA147" i="1"/>
  <c r="P148" i="1"/>
  <c r="Q148" i="1"/>
  <c r="AA148" i="1"/>
  <c r="P149" i="1"/>
  <c r="Q149" i="1"/>
  <c r="AA149" i="1"/>
  <c r="P150" i="1"/>
  <c r="Q150" i="1"/>
  <c r="AA150" i="1"/>
  <c r="P151" i="1"/>
  <c r="Q151" i="1"/>
  <c r="AA151" i="1"/>
  <c r="P152" i="1"/>
  <c r="Q152" i="1"/>
  <c r="AA152" i="1"/>
  <c r="K153" i="1"/>
  <c r="P153" i="1"/>
  <c r="Q153" i="1"/>
  <c r="AA153" i="1"/>
  <c r="P154" i="1"/>
  <c r="Q154" i="1"/>
  <c r="AA154" i="1"/>
  <c r="P155" i="1"/>
  <c r="Q155" i="1"/>
  <c r="AA155" i="1"/>
  <c r="P156" i="1"/>
  <c r="Q156" i="1"/>
  <c r="AA156" i="1"/>
  <c r="K157" i="1"/>
  <c r="P157" i="1"/>
  <c r="Q157" i="1"/>
  <c r="AA157" i="1"/>
  <c r="P158" i="1"/>
  <c r="Q158" i="1"/>
  <c r="AA158" i="1"/>
  <c r="P159" i="1"/>
  <c r="Q159" i="1"/>
  <c r="AA159" i="1"/>
  <c r="P160" i="1"/>
  <c r="Q160" i="1"/>
  <c r="AA160" i="1"/>
  <c r="K161" i="1"/>
  <c r="P161" i="1"/>
  <c r="Q161" i="1"/>
  <c r="AA161" i="1"/>
  <c r="P162" i="1"/>
  <c r="Q162" i="1"/>
  <c r="AA162" i="1"/>
  <c r="P163" i="1"/>
  <c r="Q163" i="1"/>
  <c r="AA163" i="1"/>
  <c r="N164" i="1"/>
  <c r="P164" i="1"/>
  <c r="Q164" i="1"/>
  <c r="AA164" i="1"/>
  <c r="P165" i="1"/>
  <c r="Q165" i="1"/>
  <c r="AA165" i="1"/>
  <c r="N166" i="1"/>
  <c r="P166" i="1"/>
  <c r="Q166" i="1"/>
  <c r="AA166" i="1"/>
  <c r="N167" i="1"/>
  <c r="P167" i="1"/>
  <c r="Q167" i="1"/>
  <c r="AA167" i="1"/>
  <c r="N168" i="1"/>
  <c r="P168" i="1"/>
  <c r="Q168" i="1"/>
  <c r="AA168" i="1"/>
  <c r="P169" i="1"/>
  <c r="Q169" i="1"/>
  <c r="AA169" i="1"/>
  <c r="N170" i="1"/>
  <c r="P170" i="1"/>
  <c r="Q170" i="1"/>
  <c r="AA170" i="1"/>
  <c r="P171" i="1"/>
  <c r="Q171" i="1"/>
  <c r="AA171" i="1"/>
  <c r="N172" i="1"/>
  <c r="P172" i="1"/>
  <c r="Q172" i="1"/>
  <c r="AA172" i="1"/>
  <c r="P173" i="1"/>
  <c r="Q173" i="1"/>
  <c r="AA173" i="1"/>
  <c r="N174" i="1"/>
  <c r="P174" i="1"/>
  <c r="Q174" i="1"/>
  <c r="AA174" i="1"/>
  <c r="N175" i="1"/>
  <c r="P175" i="1"/>
  <c r="Q175" i="1"/>
  <c r="AA175" i="1"/>
  <c r="N176" i="1"/>
  <c r="P176" i="1"/>
  <c r="Q176" i="1"/>
  <c r="AA176" i="1"/>
  <c r="P177" i="1"/>
  <c r="Q177" i="1"/>
  <c r="AA177" i="1"/>
  <c r="N178" i="1"/>
  <c r="P178" i="1"/>
  <c r="Q178" i="1"/>
  <c r="AA178" i="1"/>
  <c r="P179" i="1"/>
  <c r="Q179" i="1"/>
  <c r="AA179" i="1"/>
  <c r="N180" i="1"/>
  <c r="P180" i="1"/>
  <c r="Q180" i="1"/>
  <c r="AA180" i="1"/>
  <c r="P181" i="1"/>
  <c r="Q181" i="1"/>
  <c r="AA181" i="1"/>
  <c r="N182" i="1"/>
  <c r="P182" i="1"/>
  <c r="Q182" i="1"/>
  <c r="AA182" i="1"/>
  <c r="N183" i="1"/>
  <c r="P183" i="1"/>
  <c r="Q183" i="1"/>
  <c r="AA183" i="1"/>
  <c r="N184" i="1"/>
  <c r="P184" i="1"/>
  <c r="Q184" i="1"/>
  <c r="AA184" i="1"/>
  <c r="P185" i="1"/>
  <c r="Q185" i="1"/>
  <c r="AA185" i="1"/>
  <c r="N186" i="1"/>
  <c r="P186" i="1"/>
  <c r="Q186" i="1"/>
  <c r="AA186" i="1"/>
  <c r="P187" i="1"/>
  <c r="Q187" i="1"/>
  <c r="AA187" i="1"/>
  <c r="N188" i="1"/>
  <c r="P188" i="1"/>
  <c r="Q188" i="1"/>
  <c r="AA188" i="1"/>
  <c r="P189" i="1"/>
  <c r="Q189" i="1"/>
  <c r="AA189" i="1"/>
  <c r="N190" i="1"/>
  <c r="P190" i="1"/>
  <c r="Q190" i="1"/>
  <c r="AA190" i="1"/>
  <c r="N191" i="1"/>
  <c r="P191" i="1"/>
  <c r="Q191" i="1"/>
  <c r="AA191" i="1"/>
  <c r="N192" i="1"/>
  <c r="P192" i="1"/>
  <c r="Q192" i="1"/>
  <c r="AA192" i="1"/>
  <c r="P193" i="1"/>
  <c r="Q193" i="1"/>
  <c r="AA193" i="1"/>
  <c r="N194" i="1"/>
  <c r="P194" i="1"/>
  <c r="Q194" i="1"/>
  <c r="AA194" i="1"/>
  <c r="P195" i="1"/>
  <c r="Q195" i="1"/>
  <c r="AA195" i="1"/>
  <c r="N196" i="1"/>
  <c r="P196" i="1"/>
  <c r="Q196" i="1"/>
  <c r="AA196" i="1"/>
  <c r="P197" i="1"/>
  <c r="Q197" i="1"/>
  <c r="AA197" i="1"/>
  <c r="N198" i="1"/>
  <c r="P198" i="1"/>
  <c r="Q198" i="1"/>
  <c r="AA198" i="1"/>
  <c r="N199" i="1"/>
  <c r="P199" i="1"/>
  <c r="Q199" i="1"/>
  <c r="AA199" i="1"/>
  <c r="N200" i="1"/>
  <c r="P200" i="1"/>
  <c r="Q200" i="1"/>
  <c r="AA200" i="1"/>
  <c r="P201" i="1"/>
  <c r="Q201" i="1"/>
  <c r="AA201" i="1"/>
  <c r="N202" i="1"/>
  <c r="P202" i="1"/>
  <c r="Q202" i="1"/>
  <c r="AA202" i="1"/>
  <c r="P203" i="1"/>
  <c r="Q203" i="1"/>
  <c r="AA203" i="1"/>
  <c r="N204" i="1"/>
  <c r="P204" i="1"/>
  <c r="Q204" i="1"/>
  <c r="AA204" i="1"/>
  <c r="P205" i="1"/>
  <c r="Q205" i="1"/>
  <c r="AA205" i="1"/>
  <c r="N206" i="1"/>
  <c r="P206" i="1"/>
  <c r="Q206" i="1"/>
  <c r="AA206" i="1"/>
  <c r="N207" i="1"/>
  <c r="P207" i="1"/>
  <c r="Q207" i="1"/>
  <c r="AA207" i="1"/>
  <c r="N208" i="1"/>
  <c r="P208" i="1"/>
  <c r="Q208" i="1"/>
  <c r="AA208" i="1"/>
  <c r="P209" i="1"/>
  <c r="Q209" i="1"/>
  <c r="AA209" i="1"/>
  <c r="N210" i="1"/>
  <c r="P210" i="1"/>
  <c r="Q210" i="1"/>
  <c r="AA210" i="1"/>
  <c r="P211" i="1"/>
  <c r="Q211" i="1"/>
  <c r="AA211" i="1"/>
  <c r="N212" i="1"/>
  <c r="P212" i="1"/>
  <c r="Q212" i="1"/>
  <c r="AA212" i="1"/>
  <c r="P213" i="1"/>
  <c r="Q213" i="1"/>
  <c r="AA213" i="1"/>
  <c r="N214" i="1"/>
  <c r="P214" i="1"/>
  <c r="Q214" i="1"/>
  <c r="AA214" i="1"/>
  <c r="N215" i="1"/>
  <c r="P215" i="1"/>
  <c r="Q215" i="1"/>
  <c r="AA215" i="1"/>
  <c r="N216" i="1"/>
  <c r="P216" i="1"/>
  <c r="Q216" i="1"/>
  <c r="AA216" i="1"/>
  <c r="P217" i="1"/>
  <c r="Q217" i="1"/>
  <c r="AA217" i="1"/>
  <c r="N218" i="1"/>
  <c r="P218" i="1"/>
  <c r="Q218" i="1"/>
  <c r="AA218" i="1"/>
  <c r="P219" i="1"/>
  <c r="Q219" i="1"/>
  <c r="AA219" i="1"/>
  <c r="N220" i="1"/>
  <c r="P220" i="1"/>
  <c r="Q220" i="1"/>
  <c r="AA220" i="1"/>
  <c r="P221" i="1"/>
  <c r="Q221" i="1"/>
  <c r="AA221" i="1"/>
  <c r="N222" i="1"/>
  <c r="P222" i="1"/>
  <c r="Q222" i="1"/>
  <c r="AA222" i="1"/>
  <c r="P223" i="1"/>
  <c r="Q223" i="1"/>
  <c r="AA223" i="1"/>
  <c r="N224" i="1"/>
  <c r="P224" i="1"/>
  <c r="Q224" i="1"/>
  <c r="AA224" i="1"/>
  <c r="P225" i="1"/>
  <c r="Q225" i="1"/>
  <c r="AA225" i="1"/>
  <c r="N226" i="1"/>
  <c r="P226" i="1"/>
  <c r="Q226" i="1"/>
  <c r="AA226" i="1"/>
  <c r="P227" i="1"/>
  <c r="Q227" i="1"/>
  <c r="AA227" i="1"/>
  <c r="N228" i="1"/>
  <c r="P228" i="1"/>
  <c r="Q228" i="1"/>
  <c r="AA228" i="1"/>
  <c r="P229" i="1"/>
  <c r="Q229" i="1"/>
  <c r="AA229" i="1"/>
  <c r="N230" i="1"/>
  <c r="P230" i="1"/>
  <c r="Q230" i="1"/>
  <c r="AA230" i="1"/>
  <c r="P231" i="1"/>
  <c r="Q231" i="1"/>
  <c r="AA231" i="1"/>
  <c r="P232" i="1"/>
  <c r="Q232" i="1"/>
  <c r="AA232" i="1"/>
  <c r="P233" i="1"/>
  <c r="Q233" i="1"/>
  <c r="AA233" i="1"/>
  <c r="P234" i="1"/>
  <c r="Q234" i="1"/>
  <c r="AA234" i="1"/>
  <c r="P235" i="1"/>
  <c r="Q235" i="1"/>
  <c r="AA235" i="1"/>
  <c r="P236" i="1"/>
  <c r="Q236" i="1"/>
  <c r="AA236" i="1"/>
  <c r="P237" i="1"/>
  <c r="Q237" i="1"/>
  <c r="AA237" i="1"/>
  <c r="P238" i="1"/>
  <c r="Q238" i="1"/>
  <c r="AA238" i="1"/>
  <c r="P239" i="1"/>
  <c r="Q239" i="1"/>
  <c r="AA239" i="1"/>
  <c r="P240" i="1"/>
  <c r="Q240" i="1"/>
  <c r="AA240" i="1"/>
  <c r="P241" i="1"/>
  <c r="Q241" i="1"/>
  <c r="AA241" i="1"/>
  <c r="P242" i="1"/>
  <c r="Q242" i="1"/>
  <c r="AA242" i="1"/>
  <c r="P243" i="1"/>
  <c r="Q243" i="1"/>
  <c r="AA243" i="1"/>
  <c r="P244" i="1"/>
  <c r="Q244" i="1"/>
  <c r="AA244" i="1"/>
  <c r="P245" i="1"/>
  <c r="Q245" i="1"/>
  <c r="AA245" i="1"/>
  <c r="P246" i="1"/>
  <c r="Q246" i="1"/>
  <c r="AA246" i="1"/>
  <c r="P247" i="1"/>
  <c r="Q247" i="1"/>
  <c r="AA247" i="1"/>
  <c r="P248" i="1"/>
  <c r="Q248" i="1"/>
  <c r="AA248" i="1"/>
  <c r="P249" i="1"/>
  <c r="Q249" i="1"/>
  <c r="AA249" i="1"/>
  <c r="P250" i="1"/>
  <c r="Q250" i="1"/>
  <c r="AA250" i="1"/>
  <c r="P251" i="1"/>
  <c r="Q251" i="1"/>
  <c r="AA251" i="1"/>
  <c r="P252" i="1"/>
  <c r="Q252" i="1"/>
  <c r="AA252" i="1"/>
  <c r="P253" i="1"/>
  <c r="Q253" i="1"/>
  <c r="AA253" i="1"/>
  <c r="S254" i="1"/>
  <c r="P254" i="1"/>
  <c r="Q254" i="1"/>
  <c r="AA254" i="1"/>
  <c r="P255" i="1"/>
  <c r="Q255" i="1"/>
  <c r="AA255" i="1"/>
  <c r="S256" i="1"/>
  <c r="P256" i="1"/>
  <c r="Q256" i="1"/>
  <c r="AA256" i="1"/>
  <c r="K257" i="1"/>
  <c r="P257" i="1"/>
  <c r="Q257" i="1"/>
  <c r="AA257" i="1"/>
  <c r="N258" i="1"/>
  <c r="P258" i="1"/>
  <c r="Q258" i="1"/>
  <c r="AA258" i="1"/>
  <c r="N259" i="1"/>
  <c r="P259" i="1"/>
  <c r="Q259" i="1"/>
  <c r="AA259" i="1"/>
  <c r="N260" i="1"/>
  <c r="P260" i="1"/>
  <c r="Q260" i="1"/>
  <c r="AA260" i="1"/>
  <c r="N261" i="1"/>
  <c r="P261" i="1"/>
  <c r="Q261" i="1"/>
  <c r="AA261" i="1"/>
  <c r="N262" i="1"/>
  <c r="P262" i="1"/>
  <c r="Q262" i="1"/>
  <c r="AA262" i="1"/>
  <c r="N263" i="1"/>
  <c r="P263" i="1"/>
  <c r="Q263" i="1"/>
  <c r="AA263" i="1"/>
  <c r="N264" i="1"/>
  <c r="P264" i="1"/>
  <c r="Q264" i="1"/>
  <c r="AA264" i="1"/>
  <c r="N265" i="1"/>
  <c r="P265" i="1"/>
  <c r="Q265" i="1"/>
  <c r="AA265" i="1"/>
  <c r="N266" i="1"/>
  <c r="P266" i="1"/>
  <c r="Q266" i="1"/>
  <c r="AA266" i="1"/>
  <c r="N267" i="1"/>
  <c r="P267" i="1"/>
  <c r="Q267" i="1"/>
  <c r="AA267" i="1"/>
  <c r="N268" i="1"/>
  <c r="P268" i="1"/>
  <c r="Q268" i="1"/>
  <c r="AA268" i="1"/>
  <c r="N269" i="1"/>
  <c r="P269" i="1"/>
  <c r="Q269" i="1"/>
  <c r="AA269" i="1"/>
  <c r="N270" i="1"/>
  <c r="P270" i="1"/>
  <c r="Q270" i="1"/>
  <c r="AA270" i="1"/>
  <c r="N271" i="1"/>
  <c r="P271" i="1"/>
  <c r="Q271" i="1"/>
  <c r="AA271" i="1"/>
  <c r="N272" i="1"/>
  <c r="P272" i="1"/>
  <c r="Q272" i="1"/>
  <c r="AA272" i="1"/>
  <c r="N273" i="1"/>
  <c r="P273" i="1"/>
  <c r="Q273" i="1"/>
  <c r="AA273" i="1"/>
  <c r="N274" i="1"/>
  <c r="P274" i="1"/>
  <c r="Q274" i="1"/>
  <c r="AA274" i="1"/>
  <c r="N275" i="1"/>
  <c r="P275" i="1"/>
  <c r="Q275" i="1"/>
  <c r="AA275" i="1"/>
  <c r="N276" i="1"/>
  <c r="P276" i="1"/>
  <c r="Q276" i="1"/>
  <c r="AA276" i="1"/>
  <c r="N277" i="1"/>
  <c r="P277" i="1"/>
  <c r="Q277" i="1"/>
  <c r="AA277" i="1"/>
  <c r="N278" i="1"/>
  <c r="P278" i="1"/>
  <c r="Q278" i="1"/>
  <c r="AA278" i="1"/>
  <c r="N279" i="1"/>
  <c r="P279" i="1"/>
  <c r="Q279" i="1"/>
  <c r="AA279" i="1"/>
  <c r="N280" i="1"/>
  <c r="P280" i="1"/>
  <c r="Q280" i="1"/>
  <c r="AA280" i="1"/>
  <c r="N281" i="1"/>
  <c r="P281" i="1"/>
  <c r="Q281" i="1"/>
  <c r="AA281" i="1"/>
  <c r="N282" i="1"/>
  <c r="P282" i="1"/>
  <c r="Q282" i="1"/>
  <c r="AA282" i="1"/>
  <c r="N283" i="1"/>
  <c r="P283" i="1"/>
  <c r="Q283" i="1"/>
  <c r="AA283" i="1"/>
  <c r="N284" i="1"/>
  <c r="P284" i="1"/>
  <c r="Q284" i="1"/>
  <c r="AA284" i="1"/>
  <c r="N285" i="1"/>
  <c r="P285" i="1"/>
  <c r="Q285" i="1"/>
  <c r="AA285" i="1"/>
  <c r="N286" i="1"/>
  <c r="P286" i="1"/>
  <c r="Q286" i="1"/>
  <c r="AA286" i="1"/>
  <c r="N287" i="1"/>
  <c r="P287" i="1"/>
  <c r="Q287" i="1"/>
  <c r="AA287" i="1"/>
  <c r="N288" i="1"/>
  <c r="P288" i="1"/>
  <c r="Q288" i="1"/>
  <c r="AA288" i="1"/>
  <c r="N289" i="1"/>
  <c r="P289" i="1"/>
  <c r="Q289" i="1"/>
  <c r="AA289" i="1"/>
  <c r="N290" i="1"/>
  <c r="P290" i="1"/>
  <c r="Q290" i="1"/>
  <c r="AA290" i="1"/>
  <c r="N291" i="1"/>
  <c r="P291" i="1"/>
  <c r="Q291" i="1"/>
  <c r="AA291" i="1"/>
  <c r="N292" i="1"/>
  <c r="P292" i="1"/>
  <c r="Q292" i="1"/>
  <c r="AA292" i="1"/>
  <c r="N293" i="1"/>
  <c r="P293" i="1"/>
  <c r="Q293" i="1"/>
  <c r="AA293" i="1"/>
  <c r="N294" i="1"/>
  <c r="P294" i="1"/>
  <c r="Q294" i="1"/>
  <c r="AA294" i="1"/>
  <c r="N295" i="1"/>
  <c r="P295" i="1"/>
  <c r="Q295" i="1"/>
  <c r="AA295" i="1"/>
  <c r="N296" i="1"/>
  <c r="P296" i="1"/>
  <c r="Q296" i="1"/>
  <c r="AA296" i="1"/>
  <c r="N297" i="1"/>
  <c r="P297" i="1"/>
  <c r="Q297" i="1"/>
  <c r="AA297" i="1"/>
  <c r="N298" i="1"/>
  <c r="P298" i="1"/>
  <c r="Q298" i="1"/>
  <c r="AA298" i="1"/>
  <c r="N299" i="1"/>
  <c r="P299" i="1"/>
  <c r="Q299" i="1"/>
  <c r="AA299" i="1"/>
  <c r="N300" i="1"/>
  <c r="P300" i="1"/>
  <c r="Q300" i="1"/>
  <c r="AA300" i="1"/>
  <c r="N301" i="1"/>
  <c r="P301" i="1"/>
  <c r="Q301" i="1"/>
  <c r="AA301" i="1"/>
  <c r="N302" i="1"/>
  <c r="P302" i="1"/>
  <c r="Q302" i="1"/>
  <c r="AA302" i="1"/>
  <c r="N303" i="1"/>
  <c r="P303" i="1"/>
  <c r="Q303" i="1"/>
  <c r="AA303" i="1"/>
  <c r="N304" i="1"/>
  <c r="P304" i="1"/>
  <c r="Q304" i="1"/>
  <c r="AA304" i="1"/>
  <c r="N305" i="1"/>
  <c r="P305" i="1"/>
  <c r="Q305" i="1"/>
  <c r="AA305" i="1"/>
  <c r="N306" i="1"/>
  <c r="P306" i="1"/>
  <c r="Q306" i="1"/>
  <c r="AA306" i="1"/>
  <c r="N307" i="1"/>
  <c r="P307" i="1"/>
  <c r="Q307" i="1"/>
  <c r="AA307" i="1"/>
  <c r="N308" i="1"/>
  <c r="P308" i="1"/>
  <c r="Q308" i="1"/>
  <c r="AA308" i="1"/>
  <c r="N309" i="1"/>
  <c r="P309" i="1"/>
  <c r="Q309" i="1"/>
  <c r="AA309" i="1"/>
  <c r="N310" i="1"/>
  <c r="P310" i="1"/>
  <c r="Q310" i="1"/>
  <c r="AA310" i="1"/>
  <c r="N311" i="1"/>
  <c r="P311" i="1"/>
  <c r="Q311" i="1"/>
  <c r="AA311" i="1"/>
  <c r="N312" i="1"/>
  <c r="P312" i="1"/>
  <c r="Q312" i="1"/>
  <c r="AA312" i="1"/>
  <c r="N313" i="1"/>
  <c r="P313" i="1"/>
  <c r="Q313" i="1"/>
  <c r="AA313" i="1"/>
  <c r="N314" i="1"/>
  <c r="P314" i="1"/>
  <c r="Q314" i="1"/>
  <c r="AA314" i="1"/>
  <c r="N315" i="1"/>
  <c r="P315" i="1"/>
  <c r="Q315" i="1"/>
  <c r="AA315" i="1"/>
  <c r="K316" i="1"/>
  <c r="P316" i="1"/>
  <c r="Q316" i="1"/>
  <c r="AA316" i="1"/>
  <c r="K317" i="1"/>
  <c r="P317" i="1"/>
  <c r="Q317" i="1"/>
  <c r="AA317" i="1"/>
  <c r="K318" i="1"/>
  <c r="P318" i="1"/>
  <c r="Q318" i="1"/>
  <c r="AA318" i="1"/>
  <c r="K319" i="1"/>
  <c r="P319" i="1"/>
  <c r="Q319" i="1"/>
  <c r="AA319" i="1"/>
  <c r="K320" i="1"/>
  <c r="P320" i="1"/>
  <c r="Q320" i="1"/>
  <c r="AA320" i="1"/>
  <c r="K321" i="1"/>
  <c r="P321" i="1"/>
  <c r="Q321" i="1"/>
  <c r="AA321" i="1"/>
  <c r="K322" i="1"/>
  <c r="P322" i="1"/>
  <c r="Q322" i="1"/>
  <c r="AA322" i="1"/>
  <c r="K323" i="1"/>
  <c r="P323" i="1"/>
  <c r="Q323" i="1"/>
  <c r="AA323" i="1"/>
  <c r="N324" i="1"/>
  <c r="P324" i="1"/>
  <c r="Q324" i="1"/>
  <c r="AA324" i="1"/>
  <c r="N325" i="1"/>
  <c r="P325" i="1"/>
  <c r="Q325" i="1"/>
  <c r="AA325" i="1"/>
  <c r="N326" i="1"/>
  <c r="P326" i="1"/>
  <c r="Q326" i="1"/>
  <c r="AA326" i="1"/>
  <c r="N327" i="1"/>
  <c r="P327" i="1"/>
  <c r="Q327" i="1"/>
  <c r="AA327" i="1"/>
  <c r="N328" i="1"/>
  <c r="P328" i="1"/>
  <c r="Q328" i="1"/>
  <c r="AA328" i="1"/>
  <c r="N329" i="1"/>
  <c r="P329" i="1"/>
  <c r="Q329" i="1"/>
  <c r="AA329" i="1"/>
  <c r="N330" i="1"/>
  <c r="P330" i="1"/>
  <c r="Q330" i="1"/>
  <c r="AA330" i="1"/>
  <c r="N331" i="1"/>
  <c r="P331" i="1"/>
  <c r="Q331" i="1"/>
  <c r="AA331" i="1"/>
  <c r="N332" i="1"/>
  <c r="P332" i="1"/>
  <c r="Q332" i="1"/>
  <c r="AA332" i="1"/>
  <c r="N333" i="1"/>
  <c r="P333" i="1"/>
  <c r="Q333" i="1"/>
  <c r="AA333" i="1"/>
  <c r="N334" i="1"/>
  <c r="P334" i="1"/>
  <c r="Q334" i="1"/>
  <c r="AA334" i="1"/>
  <c r="N335" i="1"/>
  <c r="P335" i="1"/>
  <c r="Q335" i="1"/>
  <c r="AA335" i="1"/>
  <c r="N336" i="1"/>
  <c r="P336" i="1"/>
  <c r="Q336" i="1"/>
  <c r="AA336" i="1"/>
  <c r="N337" i="1"/>
  <c r="P337" i="1"/>
  <c r="Q337" i="1"/>
  <c r="AA337" i="1"/>
  <c r="N338" i="1"/>
  <c r="P338" i="1"/>
  <c r="Q338" i="1"/>
  <c r="AA338" i="1"/>
  <c r="K339" i="1"/>
  <c r="P339" i="1"/>
  <c r="Q339" i="1"/>
  <c r="R339" i="1"/>
  <c r="AA339" i="1"/>
  <c r="K340" i="1"/>
  <c r="P340" i="1"/>
  <c r="Q340" i="1"/>
  <c r="R340" i="1"/>
  <c r="AA340" i="1"/>
  <c r="K341" i="1"/>
  <c r="P341" i="1"/>
  <c r="Q341" i="1"/>
  <c r="AA341" i="1"/>
  <c r="K342" i="1"/>
  <c r="P342" i="1"/>
  <c r="Q342" i="1"/>
  <c r="AA342" i="1"/>
  <c r="K343" i="1"/>
  <c r="P343" i="1"/>
  <c r="Q343" i="1"/>
  <c r="AA343" i="1"/>
  <c r="K344" i="1"/>
  <c r="P344" i="1"/>
  <c r="Q344" i="1"/>
  <c r="AA344" i="1"/>
  <c r="K345" i="1"/>
  <c r="P345" i="1"/>
  <c r="Q345" i="1"/>
  <c r="AA345" i="1"/>
  <c r="K346" i="1"/>
  <c r="P346" i="1"/>
  <c r="Q346" i="1"/>
  <c r="AA346" i="1"/>
  <c r="K347" i="1"/>
  <c r="P347" i="1"/>
  <c r="Q347" i="1"/>
  <c r="AA347" i="1"/>
  <c r="K348" i="1"/>
  <c r="P348" i="1"/>
  <c r="Q348" i="1"/>
  <c r="AA348" i="1"/>
  <c r="K349" i="1"/>
  <c r="P349" i="1"/>
  <c r="Q349" i="1"/>
  <c r="AA349" i="1"/>
  <c r="K350" i="1"/>
  <c r="P350" i="1"/>
  <c r="Q350" i="1"/>
  <c r="AA350" i="1"/>
  <c r="K351" i="1"/>
  <c r="P351" i="1"/>
  <c r="Q351" i="1"/>
  <c r="AA351" i="1"/>
  <c r="K352" i="1"/>
  <c r="P352" i="1"/>
  <c r="Q352" i="1"/>
  <c r="AA352" i="1"/>
  <c r="K353" i="1"/>
  <c r="P353" i="1"/>
  <c r="Q353" i="1"/>
  <c r="AA353" i="1"/>
  <c r="K354" i="1"/>
  <c r="P354" i="1"/>
  <c r="Q354" i="1"/>
  <c r="AA354" i="1"/>
  <c r="K355" i="1"/>
  <c r="P355" i="1"/>
  <c r="Q355" i="1"/>
  <c r="AA355" i="1"/>
  <c r="K356" i="1"/>
  <c r="P356" i="1"/>
  <c r="Q356" i="1"/>
  <c r="AA356" i="1"/>
  <c r="K357" i="1"/>
  <c r="P357" i="1"/>
  <c r="Q357" i="1"/>
  <c r="AA357" i="1"/>
  <c r="K358" i="1"/>
  <c r="P358" i="1"/>
  <c r="Q358" i="1"/>
  <c r="AA358" i="1"/>
  <c r="K359" i="1"/>
  <c r="P359" i="1"/>
  <c r="Q359" i="1"/>
  <c r="AA359" i="1"/>
  <c r="K360" i="1"/>
  <c r="P360" i="1"/>
  <c r="Q360" i="1"/>
  <c r="AA360" i="1"/>
  <c r="K361" i="1"/>
  <c r="P361" i="1"/>
  <c r="Q361" i="1"/>
  <c r="AA361" i="1"/>
  <c r="K362" i="1"/>
  <c r="P362" i="1"/>
  <c r="Q362" i="1"/>
  <c r="R362" i="1"/>
  <c r="AA362" i="1"/>
  <c r="K363" i="1"/>
  <c r="P363" i="1"/>
  <c r="Q363" i="1"/>
  <c r="AA363" i="1"/>
  <c r="K364" i="1"/>
  <c r="P364" i="1"/>
  <c r="Q364" i="1"/>
  <c r="AA364" i="1"/>
  <c r="K365" i="1"/>
  <c r="P365" i="1"/>
  <c r="Q365" i="1"/>
  <c r="AA365" i="1"/>
  <c r="K366" i="1"/>
  <c r="P366" i="1"/>
  <c r="Q366" i="1"/>
  <c r="AA366" i="1"/>
  <c r="K367" i="1"/>
  <c r="P367" i="1"/>
  <c r="Q367" i="1"/>
  <c r="AA367" i="1"/>
  <c r="K368" i="1"/>
  <c r="P368" i="1"/>
  <c r="Q368" i="1"/>
  <c r="AA368" i="1"/>
  <c r="K369" i="1"/>
  <c r="P369" i="1"/>
  <c r="Q369" i="1"/>
  <c r="AA369" i="1"/>
  <c r="K370" i="1"/>
  <c r="P370" i="1"/>
  <c r="Q370" i="1"/>
  <c r="AA370" i="1"/>
  <c r="K371" i="1"/>
  <c r="P371" i="1"/>
  <c r="Q371" i="1"/>
  <c r="AA371" i="1"/>
  <c r="K372" i="1"/>
  <c r="P372" i="1"/>
  <c r="Q372" i="1"/>
  <c r="AA372" i="1"/>
  <c r="K373" i="1"/>
  <c r="P373" i="1"/>
  <c r="Q373" i="1"/>
  <c r="AA373" i="1"/>
  <c r="K374" i="1"/>
  <c r="P374" i="1"/>
  <c r="Q374" i="1"/>
  <c r="AA374" i="1"/>
  <c r="K375" i="1"/>
  <c r="P375" i="1"/>
  <c r="Q375" i="1"/>
  <c r="AA375" i="1"/>
  <c r="K376" i="1"/>
  <c r="P376" i="1"/>
  <c r="Q376" i="1"/>
  <c r="AA376" i="1"/>
  <c r="K377" i="1"/>
  <c r="P377" i="1"/>
  <c r="Q377" i="1"/>
  <c r="AA377" i="1"/>
  <c r="K378" i="1"/>
  <c r="P378" i="1"/>
  <c r="Q378" i="1"/>
  <c r="AA378" i="1"/>
  <c r="K379" i="1"/>
  <c r="P379" i="1"/>
  <c r="Q379" i="1"/>
  <c r="AA379" i="1"/>
  <c r="K380" i="1"/>
  <c r="P380" i="1"/>
  <c r="Q380" i="1"/>
  <c r="AA380" i="1"/>
  <c r="K381" i="1"/>
  <c r="P381" i="1"/>
  <c r="Q381" i="1"/>
  <c r="AA381" i="1"/>
  <c r="K382" i="1"/>
  <c r="P382" i="1"/>
  <c r="Q382" i="1"/>
  <c r="AA382" i="1"/>
  <c r="K383" i="1"/>
  <c r="P383" i="1"/>
  <c r="Q383" i="1"/>
  <c r="AA383" i="1"/>
  <c r="K384" i="1"/>
  <c r="P384" i="1"/>
  <c r="Q384" i="1"/>
  <c r="AA384" i="1"/>
  <c r="K385" i="1"/>
  <c r="P385" i="1"/>
  <c r="Q385" i="1"/>
  <c r="AA385" i="1"/>
  <c r="K386" i="1"/>
  <c r="P386" i="1"/>
  <c r="Q386" i="1"/>
  <c r="AA386" i="1"/>
  <c r="K387" i="1"/>
  <c r="P387" i="1"/>
  <c r="Q387" i="1"/>
  <c r="AA387" i="1"/>
  <c r="K388" i="1"/>
  <c r="P388" i="1"/>
  <c r="Q388" i="1"/>
  <c r="AA388" i="1"/>
  <c r="K389" i="1"/>
  <c r="P389" i="1"/>
  <c r="Q389" i="1"/>
  <c r="AA389" i="1"/>
  <c r="K390" i="1"/>
  <c r="P390" i="1"/>
  <c r="Q390" i="1"/>
  <c r="AA390" i="1"/>
  <c r="K391" i="1"/>
  <c r="P391" i="1"/>
  <c r="Q391" i="1"/>
  <c r="AA391" i="1"/>
  <c r="K392" i="1"/>
  <c r="P392" i="1"/>
  <c r="Q392" i="1"/>
  <c r="AA392" i="1"/>
  <c r="K393" i="1"/>
  <c r="P393" i="1"/>
  <c r="Q393" i="1"/>
  <c r="AA393" i="1"/>
  <c r="K394" i="1"/>
  <c r="P394" i="1"/>
  <c r="Q394" i="1"/>
  <c r="AA394" i="1"/>
  <c r="K395" i="1"/>
  <c r="P395" i="1"/>
  <c r="Q395" i="1"/>
  <c r="AA395" i="1"/>
  <c r="P396" i="1"/>
  <c r="Q396" i="1"/>
  <c r="AA396" i="1"/>
  <c r="K397" i="1"/>
  <c r="P397" i="1"/>
  <c r="Q397" i="1"/>
  <c r="AA397" i="1"/>
  <c r="P398" i="1"/>
  <c r="Q398" i="1"/>
  <c r="AA398" i="1"/>
  <c r="K399" i="1"/>
  <c r="P399" i="1"/>
  <c r="Q399" i="1"/>
  <c r="AA399" i="1"/>
  <c r="P400" i="1"/>
  <c r="Q400" i="1"/>
  <c r="AA400" i="1"/>
  <c r="K401" i="1"/>
  <c r="P401" i="1"/>
  <c r="Q401" i="1"/>
  <c r="AA401" i="1"/>
  <c r="P402" i="1"/>
  <c r="Q402" i="1"/>
  <c r="AA402" i="1"/>
  <c r="K403" i="1"/>
  <c r="P403" i="1"/>
  <c r="Q403" i="1"/>
  <c r="AA403" i="1"/>
  <c r="P404" i="1"/>
  <c r="Q404" i="1"/>
  <c r="AA404" i="1"/>
  <c r="K405" i="1"/>
  <c r="P405" i="1"/>
  <c r="Q405" i="1"/>
  <c r="AA405" i="1"/>
  <c r="P406" i="1"/>
  <c r="Q406" i="1"/>
  <c r="AA406" i="1"/>
  <c r="K407" i="1"/>
  <c r="P407" i="1"/>
  <c r="Q407" i="1"/>
  <c r="AA407" i="1"/>
  <c r="P408" i="1"/>
  <c r="Q408" i="1"/>
  <c r="AA408" i="1"/>
  <c r="K409" i="1"/>
  <c r="P409" i="1"/>
  <c r="Q409" i="1"/>
  <c r="AA409" i="1"/>
  <c r="K410" i="1"/>
  <c r="P410" i="1"/>
  <c r="Q410" i="1"/>
  <c r="AA410" i="1"/>
  <c r="P411" i="1"/>
  <c r="Q411" i="1"/>
  <c r="AA411" i="1"/>
  <c r="K412" i="1"/>
  <c r="P412" i="1"/>
  <c r="Q412" i="1"/>
  <c r="AA412" i="1"/>
  <c r="K413" i="1"/>
  <c r="P413" i="1"/>
  <c r="Q413" i="1"/>
  <c r="AA413" i="1"/>
  <c r="K414" i="1"/>
  <c r="P414" i="1"/>
  <c r="Q414" i="1"/>
  <c r="AA414" i="1"/>
  <c r="P415" i="1"/>
  <c r="Q415" i="1"/>
  <c r="AA415" i="1"/>
  <c r="K416" i="1"/>
  <c r="P416" i="1"/>
  <c r="Q416" i="1"/>
  <c r="AA416" i="1"/>
  <c r="K417" i="1"/>
  <c r="P417" i="1"/>
  <c r="Q417" i="1"/>
  <c r="AA417" i="1"/>
  <c r="K418" i="1"/>
  <c r="P418" i="1"/>
  <c r="Q418" i="1"/>
  <c r="AA418" i="1"/>
  <c r="P419" i="1"/>
  <c r="Q419" i="1"/>
  <c r="AA419" i="1"/>
  <c r="K420" i="1"/>
  <c r="P420" i="1"/>
  <c r="Q420" i="1"/>
  <c r="AA420" i="1"/>
  <c r="K421" i="1"/>
  <c r="P421" i="1"/>
  <c r="Q421" i="1"/>
  <c r="AA421" i="1"/>
  <c r="K422" i="1"/>
  <c r="P422" i="1"/>
  <c r="Q422" i="1"/>
  <c r="AA422" i="1"/>
  <c r="P423" i="1"/>
  <c r="Q423" i="1"/>
  <c r="AA423" i="1"/>
  <c r="K424" i="1"/>
  <c r="P424" i="1"/>
  <c r="Q424" i="1"/>
  <c r="AA424" i="1"/>
  <c r="P425" i="1"/>
  <c r="Q425" i="1"/>
  <c r="AA425" i="1"/>
  <c r="P426" i="1"/>
  <c r="Q426" i="1"/>
  <c r="AA426" i="1"/>
  <c r="P427" i="1"/>
  <c r="Q427" i="1"/>
  <c r="AA427" i="1"/>
  <c r="P428" i="1"/>
  <c r="Q428" i="1"/>
  <c r="AA428" i="1"/>
  <c r="P429" i="1"/>
  <c r="Q429" i="1"/>
  <c r="AA429" i="1"/>
  <c r="P430" i="1"/>
  <c r="Q430" i="1"/>
  <c r="AA430" i="1"/>
  <c r="P431" i="1"/>
  <c r="Q431" i="1"/>
  <c r="AA431" i="1"/>
  <c r="P432" i="1"/>
  <c r="Q432" i="1"/>
  <c r="AA432" i="1"/>
  <c r="P433" i="1"/>
  <c r="Q433" i="1"/>
  <c r="AA433" i="1"/>
  <c r="P434" i="1"/>
  <c r="Q434" i="1"/>
  <c r="AA434" i="1"/>
  <c r="S435" i="1"/>
  <c r="P435" i="1"/>
  <c r="Q435" i="1"/>
  <c r="AA435" i="1"/>
  <c r="S436" i="1"/>
  <c r="P436" i="1"/>
  <c r="Q436" i="1"/>
  <c r="AA436" i="1"/>
  <c r="S437" i="1"/>
  <c r="P437" i="1"/>
  <c r="Q437" i="1"/>
  <c r="AA437" i="1"/>
  <c r="S438" i="1"/>
  <c r="P438" i="1"/>
  <c r="Q438" i="1"/>
  <c r="AA438" i="1"/>
  <c r="S439" i="1"/>
  <c r="P439" i="1"/>
  <c r="Q439" i="1"/>
  <c r="AA439" i="1"/>
  <c r="S440" i="1"/>
  <c r="P440" i="1"/>
  <c r="Q440" i="1"/>
  <c r="AA440" i="1"/>
  <c r="S441" i="1"/>
  <c r="P441" i="1"/>
  <c r="Q441" i="1"/>
  <c r="AA441" i="1"/>
  <c r="K442" i="1"/>
  <c r="P442" i="1"/>
  <c r="Q442" i="1"/>
  <c r="AA442" i="1"/>
  <c r="K443" i="1"/>
  <c r="P443" i="1"/>
  <c r="Q443" i="1"/>
  <c r="AA443" i="1"/>
  <c r="S444" i="1"/>
  <c r="P444" i="1"/>
  <c r="Q444" i="1"/>
  <c r="AA444" i="1"/>
  <c r="S445" i="1"/>
  <c r="P445" i="1"/>
  <c r="Q445" i="1"/>
  <c r="AA445" i="1"/>
  <c r="S446" i="1"/>
  <c r="P446" i="1"/>
  <c r="Q446" i="1"/>
  <c r="AA446" i="1"/>
  <c r="S447" i="1"/>
  <c r="P447" i="1"/>
  <c r="Q447" i="1"/>
  <c r="AA447" i="1"/>
  <c r="S448" i="1"/>
  <c r="P448" i="1"/>
  <c r="Q448" i="1"/>
  <c r="AA448" i="1"/>
  <c r="S449" i="1"/>
  <c r="P449" i="1"/>
  <c r="Q449" i="1"/>
  <c r="AA449" i="1"/>
  <c r="K450" i="1"/>
  <c r="P450" i="1"/>
  <c r="Q450" i="1"/>
  <c r="AA450" i="1"/>
  <c r="K451" i="1"/>
  <c r="P451" i="1"/>
  <c r="Q451" i="1"/>
  <c r="AA451" i="1"/>
  <c r="K452" i="1"/>
  <c r="P452" i="1"/>
  <c r="Q452" i="1"/>
  <c r="AA452" i="1"/>
  <c r="S453" i="1"/>
  <c r="P453" i="1"/>
  <c r="Q453" i="1"/>
  <c r="AA453" i="1"/>
  <c r="S454" i="1"/>
  <c r="P454" i="1"/>
  <c r="Q454" i="1"/>
  <c r="AA454" i="1"/>
  <c r="K455" i="1"/>
  <c r="P455" i="1"/>
  <c r="Q455" i="1"/>
  <c r="AA455" i="1"/>
  <c r="K456" i="1"/>
  <c r="P456" i="1"/>
  <c r="Q456" i="1"/>
  <c r="AA456" i="1"/>
  <c r="K457" i="1"/>
  <c r="P457" i="1"/>
  <c r="Q457" i="1"/>
  <c r="AA457" i="1"/>
  <c r="K458" i="1"/>
  <c r="P458" i="1"/>
  <c r="Q458" i="1"/>
  <c r="AA458" i="1"/>
  <c r="R459" i="1"/>
  <c r="P459" i="1"/>
  <c r="Q459" i="1"/>
  <c r="AA459" i="1"/>
  <c r="N460" i="1"/>
  <c r="P460" i="1"/>
  <c r="Q460" i="1"/>
  <c r="AA460" i="1"/>
  <c r="P461" i="1"/>
  <c r="Q461" i="1"/>
  <c r="AA461" i="1"/>
  <c r="N462" i="1"/>
  <c r="P462" i="1"/>
  <c r="Q462" i="1"/>
  <c r="AA462" i="1"/>
  <c r="P463" i="1"/>
  <c r="Q463" i="1"/>
  <c r="AA463" i="1"/>
  <c r="N464" i="1"/>
  <c r="P464" i="1"/>
  <c r="Q464" i="1"/>
  <c r="AA464" i="1"/>
  <c r="P465" i="1"/>
  <c r="Q465" i="1"/>
  <c r="AA465" i="1"/>
  <c r="N466" i="1"/>
  <c r="P466" i="1"/>
  <c r="Q466" i="1"/>
  <c r="AA466" i="1"/>
  <c r="P467" i="1"/>
  <c r="Q467" i="1"/>
  <c r="AA467" i="1"/>
  <c r="N468" i="1"/>
  <c r="P468" i="1"/>
  <c r="Q468" i="1"/>
  <c r="AA468" i="1"/>
  <c r="P469" i="1"/>
  <c r="Q469" i="1"/>
  <c r="AA469" i="1"/>
  <c r="N470" i="1"/>
  <c r="P470" i="1"/>
  <c r="Q470" i="1"/>
  <c r="AA470" i="1"/>
  <c r="P471" i="1"/>
  <c r="Q471" i="1"/>
  <c r="AA471" i="1"/>
  <c r="N472" i="1"/>
  <c r="P472" i="1"/>
  <c r="Q472" i="1"/>
  <c r="AA472" i="1"/>
  <c r="P473" i="1"/>
  <c r="Q473" i="1"/>
  <c r="AA473" i="1"/>
  <c r="N474" i="1"/>
  <c r="P474" i="1"/>
  <c r="Q474" i="1"/>
  <c r="AA474" i="1"/>
  <c r="P475" i="1"/>
  <c r="Q475" i="1"/>
  <c r="AA475" i="1"/>
  <c r="N476" i="1"/>
  <c r="P476" i="1"/>
  <c r="Q476" i="1"/>
  <c r="AA476" i="1"/>
  <c r="P477" i="1"/>
  <c r="Q477" i="1"/>
  <c r="AA477" i="1"/>
  <c r="N478" i="1"/>
  <c r="P478" i="1"/>
  <c r="Q478" i="1"/>
  <c r="AA478" i="1"/>
  <c r="P479" i="1"/>
  <c r="Q479" i="1"/>
  <c r="AA479" i="1"/>
  <c r="N480" i="1"/>
  <c r="P480" i="1"/>
  <c r="Q480" i="1"/>
  <c r="AA480" i="1"/>
  <c r="P481" i="1"/>
  <c r="Q481" i="1"/>
  <c r="AA481" i="1"/>
  <c r="N482" i="1"/>
  <c r="P482" i="1"/>
  <c r="Q482" i="1"/>
  <c r="AA482" i="1"/>
  <c r="P483" i="1"/>
  <c r="Q483" i="1"/>
  <c r="AA483" i="1"/>
  <c r="N484" i="1"/>
  <c r="P484" i="1"/>
  <c r="Q484" i="1"/>
  <c r="AA484" i="1"/>
  <c r="P485" i="1"/>
  <c r="Q485" i="1"/>
  <c r="AA485" i="1"/>
  <c r="N486" i="1"/>
  <c r="P486" i="1"/>
  <c r="Q486" i="1"/>
  <c r="AA486" i="1"/>
  <c r="P487" i="1"/>
  <c r="Q487" i="1"/>
  <c r="AA487" i="1"/>
  <c r="N488" i="1"/>
  <c r="P488" i="1"/>
  <c r="Q488" i="1"/>
  <c r="AA488" i="1"/>
  <c r="P489" i="1"/>
  <c r="Q489" i="1"/>
  <c r="AA489" i="1"/>
  <c r="N490" i="1"/>
  <c r="P490" i="1"/>
  <c r="Q490" i="1"/>
  <c r="AA490" i="1"/>
  <c r="N491" i="1"/>
  <c r="P491" i="1"/>
  <c r="Q491" i="1"/>
  <c r="AA491" i="1"/>
  <c r="N492" i="1"/>
  <c r="P492" i="1"/>
  <c r="Q492" i="1"/>
  <c r="AA492" i="1"/>
  <c r="N493" i="1"/>
  <c r="P493" i="1"/>
  <c r="Q493" i="1"/>
  <c r="AA493" i="1"/>
  <c r="N494" i="1"/>
  <c r="P494" i="1"/>
  <c r="Q494" i="1"/>
  <c r="AA494" i="1"/>
  <c r="N495" i="1"/>
  <c r="P495" i="1"/>
  <c r="Q495" i="1"/>
  <c r="AA495" i="1"/>
  <c r="N496" i="1"/>
  <c r="P496" i="1"/>
  <c r="Q496" i="1"/>
  <c r="AA496" i="1"/>
  <c r="N497" i="1"/>
  <c r="P497" i="1"/>
  <c r="Q497" i="1"/>
  <c r="AA497" i="1"/>
  <c r="N498" i="1"/>
  <c r="P498" i="1"/>
  <c r="Q498" i="1"/>
  <c r="AA498" i="1"/>
  <c r="N499" i="1"/>
  <c r="P499" i="1"/>
  <c r="Q499" i="1"/>
  <c r="AA499" i="1"/>
  <c r="N500" i="1"/>
  <c r="P500" i="1"/>
  <c r="Q500" i="1"/>
  <c r="AA500" i="1"/>
  <c r="N501" i="1"/>
  <c r="P501" i="1"/>
  <c r="Q501" i="1"/>
  <c r="AA501" i="1"/>
  <c r="S1595" i="3"/>
  <c r="P1595" i="3"/>
  <c r="R1595" i="3"/>
  <c r="S1596" i="3"/>
  <c r="P1596" i="3"/>
  <c r="R1596" i="3"/>
  <c r="S1597" i="3"/>
  <c r="P1597" i="3"/>
  <c r="R1597" i="3"/>
  <c r="S1598" i="3"/>
  <c r="P1598" i="3"/>
  <c r="R1598" i="3"/>
  <c r="S1599" i="3"/>
  <c r="P1599" i="3"/>
  <c r="R1599" i="3"/>
  <c r="S1600" i="3"/>
  <c r="P1600" i="3"/>
  <c r="R1600" i="3"/>
  <c r="S1601" i="3"/>
  <c r="P1601" i="3"/>
  <c r="R1601" i="3"/>
  <c r="S1602" i="3"/>
  <c r="P1602" i="3"/>
  <c r="R1602" i="3"/>
  <c r="S1603" i="3"/>
  <c r="P1603" i="3"/>
  <c r="R1603" i="3"/>
  <c r="S1604" i="3"/>
  <c r="P1604" i="3"/>
  <c r="R1604" i="3"/>
  <c r="S1605" i="3"/>
  <c r="P1605" i="3"/>
  <c r="R1605" i="3"/>
  <c r="S1606" i="3"/>
  <c r="P1606" i="3"/>
  <c r="R1606" i="3"/>
  <c r="S1607" i="3"/>
  <c r="P1607" i="3"/>
  <c r="R1607" i="3"/>
  <c r="S1608" i="3"/>
  <c r="P1608" i="3"/>
  <c r="R1608" i="3"/>
  <c r="S1609" i="3"/>
  <c r="P1609" i="3"/>
  <c r="R1609" i="3"/>
  <c r="S1610" i="3"/>
  <c r="P1610" i="3"/>
  <c r="R1610" i="3"/>
  <c r="S1611" i="3"/>
  <c r="P1611" i="3"/>
  <c r="R1611" i="3"/>
  <c r="S1612" i="3"/>
  <c r="P1612" i="3"/>
  <c r="R1612" i="3"/>
  <c r="S1613" i="3"/>
  <c r="P1613" i="3"/>
  <c r="R1613" i="3"/>
  <c r="S1614" i="3"/>
  <c r="P1614" i="3"/>
  <c r="R1614" i="3"/>
  <c r="S1615" i="3"/>
  <c r="P1615" i="3"/>
  <c r="R1615" i="3"/>
  <c r="S1616" i="3"/>
  <c r="P1616" i="3"/>
  <c r="R1616" i="3"/>
  <c r="S1617" i="3"/>
  <c r="P1617" i="3"/>
  <c r="R1617" i="3"/>
  <c r="S1618" i="3"/>
  <c r="P1618" i="3"/>
  <c r="R1618" i="3"/>
  <c r="S1619" i="3"/>
  <c r="P1619" i="3"/>
  <c r="R1619" i="3"/>
  <c r="S1620" i="3"/>
  <c r="P1620" i="3"/>
  <c r="R1620" i="3"/>
  <c r="S1621" i="3"/>
  <c r="P1621" i="3"/>
  <c r="R1621" i="3"/>
  <c r="S1622" i="3"/>
  <c r="P1622" i="3"/>
  <c r="R1622" i="3"/>
  <c r="S1623" i="3"/>
  <c r="P1623" i="3"/>
  <c r="R1623" i="3"/>
  <c r="S1624" i="3"/>
  <c r="P1624" i="3"/>
  <c r="R1624" i="3"/>
  <c r="S1625" i="3"/>
  <c r="P1625" i="3"/>
  <c r="R1625" i="3"/>
  <c r="S1626" i="3"/>
  <c r="P1626" i="3"/>
  <c r="R1626" i="3"/>
  <c r="S1627" i="3"/>
  <c r="P1627" i="3"/>
  <c r="R1627" i="3"/>
  <c r="S1628" i="3"/>
  <c r="P1628" i="3"/>
  <c r="R1628" i="3"/>
  <c r="S1629" i="3"/>
  <c r="P1629" i="3"/>
  <c r="R1629" i="3"/>
  <c r="S1630" i="3"/>
  <c r="P1630" i="3"/>
  <c r="R1630" i="3"/>
  <c r="S1631" i="3"/>
  <c r="P1631" i="3"/>
  <c r="R1631" i="3"/>
  <c r="S1632" i="3"/>
  <c r="P1632" i="3"/>
  <c r="R1632" i="3"/>
  <c r="S1633" i="3"/>
  <c r="P1633" i="3"/>
  <c r="R1633" i="3"/>
  <c r="S1634" i="3"/>
  <c r="P1634" i="3"/>
  <c r="R1634" i="3"/>
  <c r="S1635" i="3"/>
  <c r="P1635" i="3"/>
  <c r="R1635" i="3"/>
  <c r="S1636" i="3"/>
  <c r="P1636" i="3"/>
  <c r="R1636" i="3"/>
  <c r="S1637" i="3"/>
  <c r="P1637" i="3"/>
  <c r="R1637" i="3"/>
  <c r="S1638" i="3"/>
  <c r="P1638" i="3"/>
  <c r="R1638" i="3"/>
  <c r="S1639" i="3"/>
  <c r="P1639" i="3"/>
  <c r="R1639" i="3"/>
  <c r="S1640" i="3"/>
  <c r="P1640" i="3"/>
  <c r="R1640" i="3"/>
  <c r="S1641" i="3"/>
  <c r="P1641" i="3"/>
  <c r="R1641" i="3"/>
  <c r="S1642" i="3"/>
  <c r="P1642" i="3"/>
  <c r="R1642" i="3"/>
  <c r="S1643" i="3"/>
  <c r="P1643" i="3"/>
  <c r="R1643" i="3"/>
  <c r="S1644" i="3"/>
  <c r="P1644" i="3"/>
  <c r="R1644" i="3"/>
  <c r="S1645" i="3"/>
  <c r="P1645" i="3"/>
  <c r="R1645" i="3"/>
  <c r="S1646" i="3"/>
  <c r="P1646" i="3"/>
  <c r="R1646" i="3"/>
  <c r="S1647" i="3"/>
  <c r="P1647" i="3"/>
  <c r="R1647" i="3"/>
  <c r="S1648" i="3"/>
  <c r="P1648" i="3"/>
  <c r="R1648" i="3"/>
  <c r="S1649" i="3"/>
  <c r="P1649" i="3"/>
  <c r="R1649" i="3"/>
  <c r="S1650" i="3"/>
  <c r="P1650" i="3"/>
  <c r="R1650" i="3"/>
  <c r="S1651" i="3"/>
  <c r="P1651" i="3"/>
  <c r="R1651" i="3"/>
  <c r="S1652" i="3"/>
  <c r="P1652" i="3"/>
  <c r="R1652" i="3"/>
  <c r="S1653" i="3"/>
  <c r="P1653" i="3"/>
  <c r="R1653" i="3"/>
  <c r="S1654" i="3"/>
  <c r="P1654" i="3"/>
  <c r="R1654" i="3"/>
  <c r="S1655" i="3"/>
  <c r="P1655" i="3"/>
  <c r="R1655" i="3"/>
  <c r="S1656" i="3"/>
  <c r="P1656" i="3"/>
  <c r="R1656" i="3"/>
  <c r="S1657" i="3"/>
  <c r="P1657" i="3"/>
  <c r="R1657" i="3"/>
  <c r="S1658" i="3"/>
  <c r="P1658" i="3"/>
  <c r="R1658" i="3"/>
  <c r="S1659" i="3"/>
  <c r="P1659" i="3"/>
  <c r="R1659" i="3"/>
  <c r="S1660" i="3"/>
  <c r="P1660" i="3"/>
  <c r="R1660" i="3"/>
  <c r="S1661" i="3"/>
  <c r="P1661" i="3"/>
  <c r="R1661" i="3"/>
  <c r="S1662" i="3"/>
  <c r="P1662" i="3"/>
  <c r="R1662" i="3"/>
  <c r="S1663" i="3"/>
  <c r="P1663" i="3"/>
  <c r="R1663" i="3"/>
  <c r="S1664" i="3"/>
  <c r="P1664" i="3"/>
  <c r="R1664" i="3"/>
  <c r="S1665" i="3"/>
  <c r="P1665" i="3"/>
  <c r="R1665" i="3"/>
  <c r="S1666" i="3"/>
  <c r="P1666" i="3"/>
  <c r="R1666" i="3"/>
  <c r="S1667" i="3"/>
  <c r="P1667" i="3"/>
  <c r="R1667" i="3"/>
  <c r="S1668" i="3"/>
  <c r="P1668" i="3"/>
  <c r="R1668" i="3"/>
  <c r="S1669" i="3"/>
  <c r="P1669" i="3"/>
  <c r="R1669" i="3"/>
  <c r="S1670" i="3"/>
  <c r="P1670" i="3"/>
  <c r="R1670" i="3"/>
  <c r="S1671" i="3"/>
  <c r="P1671" i="3"/>
  <c r="R1671" i="3"/>
  <c r="S1672" i="3"/>
  <c r="P1672" i="3"/>
  <c r="R1672" i="3"/>
  <c r="S1673" i="3"/>
  <c r="P1673" i="3"/>
  <c r="R1673" i="3"/>
  <c r="S1674" i="3"/>
  <c r="P1674" i="3"/>
  <c r="R1674" i="3"/>
  <c r="S1675" i="3"/>
  <c r="P1675" i="3"/>
  <c r="R1675" i="3"/>
  <c r="S1676" i="3"/>
  <c r="P1676" i="3"/>
  <c r="R1676" i="3"/>
  <c r="S1677" i="3"/>
  <c r="P1677" i="3"/>
  <c r="R1677" i="3"/>
  <c r="S1678" i="3"/>
  <c r="P1678" i="3"/>
  <c r="R1678" i="3"/>
  <c r="S1679" i="3"/>
  <c r="P1679" i="3"/>
  <c r="R1679" i="3"/>
  <c r="S1680" i="3"/>
  <c r="P1680" i="3"/>
  <c r="R1680" i="3"/>
  <c r="S1681" i="3"/>
  <c r="P1681" i="3"/>
  <c r="R1681" i="3"/>
  <c r="S1682" i="3"/>
  <c r="P1682" i="3"/>
  <c r="R1682" i="3"/>
  <c r="S1683" i="3"/>
  <c r="P1683" i="3"/>
  <c r="R1683" i="3"/>
  <c r="S1684" i="3"/>
  <c r="P1684" i="3"/>
  <c r="R1684" i="3"/>
  <c r="S1685" i="3"/>
  <c r="P1685" i="3"/>
  <c r="R1685" i="3"/>
  <c r="S1686" i="3"/>
  <c r="P1686" i="3"/>
  <c r="R1686" i="3"/>
  <c r="S1687" i="3"/>
  <c r="P1687" i="3"/>
  <c r="R1687" i="3"/>
  <c r="S1688" i="3"/>
  <c r="P1688" i="3"/>
  <c r="R1688" i="3"/>
  <c r="S1689" i="3"/>
  <c r="P1689" i="3"/>
  <c r="R1689" i="3"/>
  <c r="S1690" i="3"/>
  <c r="P1690" i="3"/>
  <c r="R1690" i="3"/>
  <c r="S1691" i="3"/>
  <c r="P1691" i="3"/>
  <c r="R1691" i="3"/>
  <c r="S1692" i="3"/>
  <c r="P1692" i="3"/>
  <c r="R1692" i="3"/>
  <c r="S1693" i="3"/>
  <c r="P1693" i="3"/>
  <c r="R1693" i="3"/>
  <c r="S1694" i="3"/>
  <c r="P1694" i="3"/>
  <c r="R1694" i="3"/>
  <c r="S1695" i="3"/>
  <c r="P1695" i="3"/>
  <c r="R1695" i="3"/>
  <c r="S1696" i="3"/>
  <c r="P1696" i="3"/>
  <c r="R1696" i="3"/>
  <c r="S1697" i="3"/>
  <c r="P1697" i="3"/>
  <c r="R1697" i="3"/>
  <c r="S1698" i="3"/>
  <c r="P1698" i="3"/>
  <c r="R1698" i="3"/>
  <c r="S1699" i="3"/>
  <c r="P1699" i="3"/>
  <c r="R1699" i="3"/>
  <c r="S1700" i="3"/>
  <c r="P1700" i="3"/>
  <c r="R1700" i="3"/>
  <c r="S1701" i="3"/>
  <c r="P1701" i="3"/>
  <c r="R1701" i="3"/>
  <c r="S1702" i="3"/>
  <c r="P1702" i="3"/>
  <c r="R1702" i="3"/>
  <c r="S1703" i="3"/>
  <c r="P1703" i="3"/>
  <c r="R1703" i="3"/>
  <c r="S1704" i="3"/>
  <c r="P1704" i="3"/>
  <c r="R1704" i="3"/>
  <c r="S1705" i="3"/>
  <c r="P1705" i="3"/>
  <c r="R1705" i="3"/>
  <c r="S1706" i="3"/>
  <c r="P1706" i="3"/>
  <c r="R1706" i="3"/>
  <c r="S1707" i="3"/>
  <c r="P1707" i="3"/>
  <c r="R1707" i="3"/>
  <c r="S1708" i="3"/>
  <c r="P1708" i="3"/>
  <c r="R1708" i="3"/>
  <c r="S1709" i="3"/>
  <c r="P1709" i="3"/>
  <c r="R1709" i="3"/>
  <c r="S1710" i="3"/>
  <c r="P1710" i="3"/>
  <c r="R1710" i="3"/>
  <c r="S1711" i="3"/>
  <c r="P1711" i="3"/>
  <c r="R1711" i="3"/>
  <c r="S1712" i="3"/>
  <c r="P1712" i="3"/>
  <c r="R1712" i="3"/>
  <c r="S1713" i="3"/>
  <c r="P1713" i="3"/>
  <c r="R1713" i="3"/>
  <c r="S1714" i="3"/>
  <c r="P1714" i="3"/>
  <c r="R1714" i="3"/>
  <c r="S1715" i="3"/>
  <c r="P1715" i="3"/>
  <c r="R1715" i="3"/>
  <c r="S1716" i="3"/>
  <c r="P1716" i="3"/>
  <c r="R1716" i="3"/>
  <c r="S1717" i="3"/>
  <c r="P1717" i="3"/>
  <c r="R1717" i="3"/>
  <c r="S1718" i="3"/>
  <c r="P1718" i="3"/>
  <c r="R1718" i="3"/>
  <c r="S1719" i="3"/>
  <c r="P1719" i="3"/>
  <c r="R1719" i="3"/>
  <c r="S1720" i="3"/>
  <c r="P1720" i="3"/>
  <c r="R1720" i="3"/>
  <c r="S1721" i="3"/>
  <c r="P1721" i="3"/>
  <c r="R1721" i="3"/>
  <c r="S1722" i="3"/>
  <c r="P1722" i="3"/>
  <c r="R1722" i="3"/>
  <c r="S1723" i="3"/>
  <c r="P1723" i="3"/>
  <c r="R1723" i="3"/>
  <c r="S1724" i="3"/>
  <c r="P1724" i="3"/>
  <c r="R1724" i="3"/>
  <c r="S1725" i="3"/>
  <c r="P1725" i="3"/>
  <c r="R1725" i="3"/>
  <c r="S1726" i="3"/>
  <c r="P1726" i="3"/>
  <c r="R1726" i="3"/>
  <c r="S1727" i="3"/>
  <c r="P1727" i="3"/>
  <c r="R1727" i="3"/>
  <c r="S1728" i="3"/>
  <c r="P1728" i="3"/>
  <c r="R1728" i="3"/>
  <c r="S1729" i="3"/>
  <c r="P1729" i="3"/>
  <c r="R1729" i="3"/>
  <c r="S1730" i="3"/>
  <c r="P1730" i="3"/>
  <c r="R1730" i="3"/>
  <c r="S1731" i="3"/>
  <c r="P1731" i="3"/>
  <c r="R1731" i="3"/>
  <c r="S1732" i="3"/>
  <c r="P1732" i="3"/>
  <c r="R1732" i="3"/>
  <c r="S1733" i="3"/>
  <c r="P1733" i="3"/>
  <c r="R1733" i="3"/>
  <c r="S1734" i="3"/>
  <c r="P1734" i="3"/>
  <c r="R1734" i="3"/>
  <c r="S1735" i="3"/>
  <c r="P1735" i="3"/>
  <c r="R1735" i="3"/>
  <c r="S1736" i="3"/>
  <c r="P1736" i="3"/>
  <c r="R1736" i="3"/>
  <c r="S1737" i="3"/>
  <c r="P1737" i="3"/>
  <c r="R1737" i="3"/>
  <c r="S1738" i="3"/>
  <c r="P1738" i="3"/>
  <c r="R1738" i="3"/>
  <c r="S1739" i="3"/>
  <c r="P1739" i="3"/>
  <c r="R1739" i="3"/>
  <c r="S1740" i="3"/>
  <c r="P1740" i="3"/>
  <c r="R1740" i="3"/>
  <c r="S1741" i="3"/>
  <c r="P1741" i="3"/>
  <c r="R1741" i="3"/>
  <c r="S1742" i="3"/>
  <c r="P1742" i="3"/>
  <c r="R1742" i="3"/>
  <c r="S1743" i="3"/>
  <c r="P1743" i="3"/>
  <c r="R1743" i="3"/>
  <c r="S1744" i="3"/>
  <c r="P1744" i="3"/>
  <c r="R1744" i="3"/>
  <c r="S1745" i="3"/>
  <c r="P1745" i="3"/>
  <c r="R1745" i="3"/>
  <c r="S1746" i="3"/>
  <c r="P1746" i="3"/>
  <c r="R1746" i="3"/>
  <c r="S1747" i="3"/>
  <c r="P1747" i="3"/>
  <c r="R1747" i="3"/>
  <c r="S1748" i="3"/>
  <c r="P1748" i="3"/>
  <c r="R1748" i="3"/>
  <c r="S1749" i="3"/>
  <c r="P1749" i="3"/>
  <c r="R1749" i="3"/>
  <c r="S1750" i="3"/>
  <c r="P1750" i="3"/>
  <c r="R1750" i="3"/>
  <c r="S1751" i="3"/>
  <c r="P1751" i="3"/>
  <c r="R1751" i="3"/>
  <c r="S1752" i="3"/>
  <c r="P1752" i="3"/>
  <c r="R1752" i="3"/>
  <c r="S1753" i="3"/>
  <c r="P1753" i="3"/>
  <c r="R1753" i="3"/>
  <c r="S1754" i="3"/>
  <c r="P1754" i="3"/>
  <c r="R1754" i="3"/>
  <c r="S1755" i="3"/>
  <c r="P1755" i="3"/>
  <c r="R1755" i="3"/>
  <c r="S1756" i="3"/>
  <c r="P1756" i="3"/>
  <c r="R1756" i="3"/>
  <c r="S1757" i="3"/>
  <c r="P1757" i="3"/>
  <c r="R1757" i="3"/>
  <c r="S1758" i="3"/>
  <c r="P1758" i="3"/>
  <c r="R1758" i="3"/>
  <c r="S1759" i="3"/>
  <c r="P1759" i="3"/>
  <c r="R1759" i="3"/>
  <c r="S1760" i="3"/>
  <c r="P1760" i="3"/>
  <c r="R1760" i="3"/>
  <c r="S1761" i="3"/>
  <c r="P1761" i="3"/>
  <c r="R1761" i="3"/>
  <c r="S1762" i="3"/>
  <c r="P1762" i="3"/>
  <c r="R1762" i="3"/>
  <c r="S1763" i="3"/>
  <c r="P1763" i="3"/>
  <c r="R1763" i="3"/>
  <c r="S1764" i="3"/>
  <c r="P1764" i="3"/>
  <c r="R1764" i="3"/>
  <c r="S1765" i="3"/>
  <c r="P1765" i="3"/>
  <c r="R1765" i="3"/>
  <c r="S1766" i="3"/>
  <c r="P1766" i="3"/>
  <c r="R1766" i="3"/>
  <c r="S1767" i="3"/>
  <c r="P1767" i="3"/>
  <c r="R1767" i="3"/>
  <c r="S1768" i="3"/>
  <c r="P1768" i="3"/>
  <c r="R1768" i="3"/>
  <c r="S1769" i="3"/>
  <c r="P1769" i="3"/>
  <c r="R1769" i="3"/>
  <c r="S1770" i="3"/>
  <c r="P1770" i="3"/>
  <c r="R1770" i="3"/>
  <c r="S1771" i="3"/>
  <c r="P1771" i="3"/>
  <c r="R1771" i="3"/>
  <c r="S1772" i="3"/>
  <c r="P1772" i="3"/>
  <c r="R1772" i="3"/>
  <c r="S1773" i="3"/>
  <c r="P1773" i="3"/>
  <c r="R1773" i="3"/>
  <c r="S1774" i="3"/>
  <c r="P1774" i="3"/>
  <c r="R1774" i="3"/>
  <c r="S1775" i="3"/>
  <c r="P1775" i="3"/>
  <c r="R1775" i="3"/>
  <c r="S1776" i="3"/>
  <c r="P1776" i="3"/>
  <c r="R1776" i="3"/>
  <c r="S1777" i="3"/>
  <c r="P1777" i="3"/>
  <c r="R1777" i="3"/>
  <c r="S1778" i="3"/>
  <c r="P1778" i="3"/>
  <c r="R1778" i="3"/>
  <c r="S1779" i="3"/>
  <c r="P1779" i="3"/>
  <c r="R1779" i="3"/>
  <c r="S1780" i="3"/>
  <c r="P1780" i="3"/>
  <c r="R1780" i="3"/>
  <c r="S1781" i="3"/>
  <c r="P1781" i="3"/>
  <c r="R1781" i="3"/>
  <c r="S1782" i="3"/>
  <c r="P1782" i="3"/>
  <c r="R1782" i="3"/>
  <c r="S1783" i="3"/>
  <c r="P1783" i="3"/>
  <c r="R1783" i="3"/>
  <c r="S1784" i="3"/>
  <c r="P1784" i="3"/>
  <c r="R1784" i="3"/>
  <c r="S1785" i="3"/>
  <c r="P1785" i="3"/>
  <c r="R1785" i="3"/>
  <c r="S1786" i="3"/>
  <c r="P1786" i="3"/>
  <c r="R1786" i="3"/>
  <c r="S1787" i="3"/>
  <c r="P1787" i="3"/>
  <c r="R1787" i="3"/>
  <c r="S1788" i="3"/>
  <c r="P1788" i="3"/>
  <c r="R1788" i="3"/>
  <c r="S1789" i="3"/>
  <c r="P1789" i="3"/>
  <c r="R1789" i="3"/>
  <c r="S1790" i="3"/>
  <c r="P1790" i="3"/>
  <c r="R1790" i="3"/>
  <c r="S1791" i="3"/>
  <c r="P1791" i="3"/>
  <c r="R1791" i="3"/>
  <c r="S1792" i="3"/>
  <c r="P1792" i="3"/>
  <c r="R1792" i="3"/>
  <c r="S1793" i="3"/>
  <c r="P1793" i="3"/>
  <c r="R1793" i="3"/>
  <c r="S1794" i="3"/>
  <c r="P1794" i="3"/>
  <c r="R1794" i="3"/>
  <c r="S1795" i="3"/>
  <c r="P1795" i="3"/>
  <c r="R1795" i="3"/>
  <c r="S1796" i="3"/>
  <c r="P1796" i="3"/>
  <c r="R1796" i="3"/>
  <c r="S1797" i="3"/>
  <c r="P1797" i="3"/>
  <c r="R1797" i="3"/>
  <c r="S1798" i="3"/>
  <c r="P1798" i="3"/>
  <c r="R1798" i="3"/>
  <c r="S1799" i="3"/>
  <c r="P1799" i="3"/>
  <c r="R1799" i="3"/>
  <c r="S1800" i="3"/>
  <c r="P1800" i="3"/>
  <c r="R1800" i="3"/>
  <c r="S17" i="1" l="1"/>
  <c r="R391" i="1"/>
  <c r="R385" i="1"/>
  <c r="R363" i="1"/>
  <c r="S45" i="1"/>
  <c r="R393" i="1"/>
  <c r="R364" i="1"/>
  <c r="R345" i="1"/>
  <c r="R373" i="1"/>
  <c r="R358" i="1"/>
  <c r="R323" i="1"/>
  <c r="R371" i="1"/>
  <c r="S456" i="1"/>
  <c r="R369" i="1"/>
  <c r="R352" i="1"/>
  <c r="S33" i="1"/>
  <c r="R355" i="1"/>
  <c r="R320" i="1"/>
  <c r="R383" i="1"/>
  <c r="R351" i="1"/>
  <c r="R319" i="1"/>
  <c r="R367" i="1"/>
  <c r="R343" i="1"/>
  <c r="S29" i="1"/>
  <c r="R329" i="1"/>
  <c r="R318" i="1"/>
  <c r="R350" i="1"/>
  <c r="R346" i="1"/>
  <c r="R327" i="1"/>
  <c r="S230" i="1"/>
  <c r="R357" i="1"/>
  <c r="R325" i="1"/>
  <c r="S43" i="1"/>
  <c r="R389" i="1"/>
  <c r="R360" i="1"/>
  <c r="R348" i="1"/>
  <c r="R316" i="1"/>
  <c r="S452" i="1"/>
  <c r="R387" i="1"/>
  <c r="R365" i="1"/>
  <c r="R353" i="1"/>
  <c r="R341" i="1"/>
  <c r="R321" i="1"/>
  <c r="S222" i="1"/>
  <c r="K440" i="1"/>
  <c r="R381" i="1"/>
  <c r="R356" i="1"/>
  <c r="R344" i="1"/>
  <c r="R337" i="1"/>
  <c r="R379" i="1"/>
  <c r="R361" i="1"/>
  <c r="R349" i="1"/>
  <c r="R335" i="1"/>
  <c r="R317" i="1"/>
  <c r="R377" i="1"/>
  <c r="R366" i="1"/>
  <c r="R354" i="1"/>
  <c r="R342" i="1"/>
  <c r="R333" i="1"/>
  <c r="R322" i="1"/>
  <c r="S21" i="1"/>
  <c r="R375" i="1"/>
  <c r="R359" i="1"/>
  <c r="R347" i="1"/>
  <c r="R331" i="1"/>
  <c r="S23" i="1"/>
  <c r="S49" i="1"/>
  <c r="S41" i="1"/>
  <c r="S27" i="1"/>
  <c r="R491" i="1"/>
  <c r="S455" i="1"/>
  <c r="N393" i="1"/>
  <c r="N389" i="1"/>
  <c r="N385" i="1"/>
  <c r="N381" i="1"/>
  <c r="N377" i="1"/>
  <c r="N373" i="1"/>
  <c r="N369" i="1"/>
  <c r="S224" i="1"/>
  <c r="K30" i="1"/>
  <c r="S457" i="1"/>
  <c r="S424" i="1"/>
  <c r="N391" i="1"/>
  <c r="N387" i="1"/>
  <c r="N383" i="1"/>
  <c r="N379" i="1"/>
  <c r="N375" i="1"/>
  <c r="N371" i="1"/>
  <c r="N367" i="1"/>
  <c r="N366" i="1"/>
  <c r="N365" i="1"/>
  <c r="N364" i="1"/>
  <c r="N363" i="1"/>
  <c r="N362" i="1"/>
  <c r="N361" i="1"/>
  <c r="N360" i="1"/>
  <c r="N359" i="1"/>
  <c r="N358" i="1"/>
  <c r="N357" i="1"/>
  <c r="N356" i="1"/>
  <c r="N355" i="1"/>
  <c r="N354" i="1"/>
  <c r="N353" i="1"/>
  <c r="N352" i="1"/>
  <c r="N351" i="1"/>
  <c r="N350" i="1"/>
  <c r="N349" i="1"/>
  <c r="N348" i="1"/>
  <c r="N347" i="1"/>
  <c r="N346" i="1"/>
  <c r="N345" i="1"/>
  <c r="N344" i="1"/>
  <c r="N343" i="1"/>
  <c r="N342" i="1"/>
  <c r="N341" i="1"/>
  <c r="N340" i="1"/>
  <c r="N339" i="1"/>
  <c r="N323" i="1"/>
  <c r="N322" i="1"/>
  <c r="N321" i="1"/>
  <c r="N320" i="1"/>
  <c r="N319" i="1"/>
  <c r="N318" i="1"/>
  <c r="N317" i="1"/>
  <c r="N316" i="1"/>
  <c r="S220" i="1"/>
  <c r="S47" i="1"/>
  <c r="S35" i="1"/>
  <c r="S25" i="1"/>
  <c r="S13" i="1"/>
  <c r="D4" i="12"/>
  <c r="Q18" i="3"/>
  <c r="A18" i="3" s="1"/>
  <c r="A17" i="3"/>
  <c r="Q9" i="3"/>
  <c r="A9" i="3" s="1"/>
  <c r="A8" i="3"/>
  <c r="R498" i="1"/>
  <c r="R496" i="1"/>
  <c r="R494" i="1"/>
  <c r="R492" i="1"/>
  <c r="K448" i="1"/>
  <c r="K444" i="1"/>
  <c r="K138" i="1"/>
  <c r="K34" i="1"/>
  <c r="K24" i="1"/>
  <c r="K20" i="1"/>
  <c r="R499" i="1"/>
  <c r="R497" i="1"/>
  <c r="R495" i="1"/>
  <c r="R493" i="1"/>
  <c r="K38" i="1"/>
  <c r="K26" i="1"/>
  <c r="K22" i="1"/>
  <c r="K14" i="1"/>
  <c r="S218" i="1"/>
  <c r="K50" i="1"/>
  <c r="K46" i="1"/>
  <c r="K42" i="1"/>
  <c r="K16" i="1"/>
  <c r="S501" i="1"/>
  <c r="K501" i="1"/>
  <c r="S500" i="1"/>
  <c r="K36" i="1"/>
  <c r="K32" i="1"/>
  <c r="K28" i="1"/>
  <c r="S257" i="1"/>
  <c r="S228" i="1"/>
  <c r="S37" i="1"/>
  <c r="K500" i="1"/>
  <c r="R501" i="1"/>
  <c r="R500" i="1"/>
  <c r="K48" i="1"/>
  <c r="K44" i="1"/>
  <c r="K40" i="1"/>
  <c r="K18" i="1"/>
  <c r="N479" i="1"/>
  <c r="R479" i="1"/>
  <c r="N467" i="1"/>
  <c r="R467" i="1"/>
  <c r="R490" i="1"/>
  <c r="R486" i="1"/>
  <c r="R482" i="1"/>
  <c r="R478" i="1"/>
  <c r="R474" i="1"/>
  <c r="R470" i="1"/>
  <c r="R466" i="1"/>
  <c r="R462" i="1"/>
  <c r="R421" i="1"/>
  <c r="N421" i="1"/>
  <c r="R413" i="1"/>
  <c r="N413" i="1"/>
  <c r="R407" i="1"/>
  <c r="N407" i="1"/>
  <c r="R403" i="1"/>
  <c r="N403" i="1"/>
  <c r="R399" i="1"/>
  <c r="N399" i="1"/>
  <c r="R395" i="1"/>
  <c r="N395" i="1"/>
  <c r="N487" i="1"/>
  <c r="R487" i="1"/>
  <c r="N463" i="1"/>
  <c r="R463" i="1"/>
  <c r="N489" i="1"/>
  <c r="R489" i="1"/>
  <c r="N485" i="1"/>
  <c r="R485" i="1"/>
  <c r="N481" i="1"/>
  <c r="R481" i="1"/>
  <c r="N477" i="1"/>
  <c r="R477" i="1"/>
  <c r="N473" i="1"/>
  <c r="R473" i="1"/>
  <c r="N469" i="1"/>
  <c r="R469" i="1"/>
  <c r="N465" i="1"/>
  <c r="R465" i="1"/>
  <c r="N461" i="1"/>
  <c r="R461" i="1"/>
  <c r="K419" i="1"/>
  <c r="N419" i="1"/>
  <c r="R419" i="1"/>
  <c r="K411" i="1"/>
  <c r="N411" i="1"/>
  <c r="R411" i="1"/>
  <c r="K406" i="1"/>
  <c r="N406" i="1"/>
  <c r="R406" i="1"/>
  <c r="K402" i="1"/>
  <c r="N402" i="1"/>
  <c r="R402" i="1"/>
  <c r="K398" i="1"/>
  <c r="N398" i="1"/>
  <c r="R398" i="1"/>
  <c r="N483" i="1"/>
  <c r="R483" i="1"/>
  <c r="N475" i="1"/>
  <c r="R475" i="1"/>
  <c r="N471" i="1"/>
  <c r="R471" i="1"/>
  <c r="R488" i="1"/>
  <c r="R484" i="1"/>
  <c r="R480" i="1"/>
  <c r="R476" i="1"/>
  <c r="R472" i="1"/>
  <c r="R468" i="1"/>
  <c r="R464" i="1"/>
  <c r="R460" i="1"/>
  <c r="K436" i="1"/>
  <c r="R417" i="1"/>
  <c r="N417" i="1"/>
  <c r="R409" i="1"/>
  <c r="N409" i="1"/>
  <c r="R405" i="1"/>
  <c r="N405" i="1"/>
  <c r="R401" i="1"/>
  <c r="N401" i="1"/>
  <c r="R397" i="1"/>
  <c r="N397" i="1"/>
  <c r="K423" i="1"/>
  <c r="N423" i="1"/>
  <c r="R423" i="1"/>
  <c r="K415" i="1"/>
  <c r="N415" i="1"/>
  <c r="R415" i="1"/>
  <c r="K408" i="1"/>
  <c r="N408" i="1"/>
  <c r="R408" i="1"/>
  <c r="K404" i="1"/>
  <c r="N404" i="1"/>
  <c r="R404" i="1"/>
  <c r="K400" i="1"/>
  <c r="N400" i="1"/>
  <c r="R400" i="1"/>
  <c r="K396" i="1"/>
  <c r="N396" i="1"/>
  <c r="R396" i="1"/>
  <c r="R394" i="1"/>
  <c r="N394" i="1"/>
  <c r="R392" i="1"/>
  <c r="N392" i="1"/>
  <c r="R390" i="1"/>
  <c r="N390" i="1"/>
  <c r="R388" i="1"/>
  <c r="N388" i="1"/>
  <c r="R386" i="1"/>
  <c r="N386" i="1"/>
  <c r="R384" i="1"/>
  <c r="N384" i="1"/>
  <c r="R382" i="1"/>
  <c r="N382" i="1"/>
  <c r="R380" i="1"/>
  <c r="N380" i="1"/>
  <c r="R378" i="1"/>
  <c r="N378" i="1"/>
  <c r="R376" i="1"/>
  <c r="N376" i="1"/>
  <c r="R374" i="1"/>
  <c r="N374" i="1"/>
  <c r="R372" i="1"/>
  <c r="N372" i="1"/>
  <c r="R370" i="1"/>
  <c r="N370" i="1"/>
  <c r="R368" i="1"/>
  <c r="N368" i="1"/>
  <c r="S19" i="1"/>
  <c r="S458" i="1"/>
  <c r="K454" i="1"/>
  <c r="S450" i="1"/>
  <c r="K446" i="1"/>
  <c r="S442" i="1"/>
  <c r="K438" i="1"/>
  <c r="K140" i="1"/>
  <c r="K136" i="1"/>
  <c r="S443" i="1"/>
  <c r="S39" i="1"/>
  <c r="S15" i="1"/>
  <c r="S451" i="1"/>
  <c r="S255" i="1"/>
  <c r="K255" i="1"/>
  <c r="S226" i="1"/>
  <c r="N195" i="1"/>
  <c r="R195" i="1"/>
  <c r="N179" i="1"/>
  <c r="R179" i="1"/>
  <c r="N171" i="1"/>
  <c r="R171" i="1"/>
  <c r="K163" i="1"/>
  <c r="N163" i="1"/>
  <c r="R163" i="1"/>
  <c r="K159" i="1"/>
  <c r="N159" i="1"/>
  <c r="R159" i="1"/>
  <c r="K155" i="1"/>
  <c r="N155" i="1"/>
  <c r="R155" i="1"/>
  <c r="K143" i="1"/>
  <c r="N143" i="1"/>
  <c r="R143" i="1"/>
  <c r="N110" i="1"/>
  <c r="R110" i="1"/>
  <c r="N90" i="1"/>
  <c r="R90" i="1"/>
  <c r="N62" i="1"/>
  <c r="R62" i="1"/>
  <c r="K499" i="1"/>
  <c r="S499" i="1"/>
  <c r="K497" i="1"/>
  <c r="S497" i="1"/>
  <c r="K491" i="1"/>
  <c r="S491" i="1"/>
  <c r="K487" i="1"/>
  <c r="S487" i="1"/>
  <c r="K483" i="1"/>
  <c r="S483" i="1"/>
  <c r="K479" i="1"/>
  <c r="S479" i="1"/>
  <c r="K475" i="1"/>
  <c r="S475" i="1"/>
  <c r="K471" i="1"/>
  <c r="S471" i="1"/>
  <c r="K467" i="1"/>
  <c r="S467" i="1"/>
  <c r="K463" i="1"/>
  <c r="S463" i="1"/>
  <c r="K461" i="1"/>
  <c r="S461" i="1"/>
  <c r="N459" i="1"/>
  <c r="S459" i="1"/>
  <c r="N449" i="1"/>
  <c r="R449" i="1"/>
  <c r="N447" i="1"/>
  <c r="R447" i="1"/>
  <c r="N445" i="1"/>
  <c r="R445" i="1"/>
  <c r="N441" i="1"/>
  <c r="R441" i="1"/>
  <c r="N439" i="1"/>
  <c r="R439" i="1"/>
  <c r="N437" i="1"/>
  <c r="R437" i="1"/>
  <c r="N435" i="1"/>
  <c r="R435" i="1"/>
  <c r="K445" i="1"/>
  <c r="K441" i="1"/>
  <c r="K437" i="1"/>
  <c r="N434" i="1"/>
  <c r="R434" i="1"/>
  <c r="K434" i="1"/>
  <c r="N432" i="1"/>
  <c r="R432" i="1"/>
  <c r="K432" i="1"/>
  <c r="S432" i="1"/>
  <c r="N431" i="1"/>
  <c r="R431" i="1"/>
  <c r="K431" i="1"/>
  <c r="S431" i="1"/>
  <c r="N429" i="1"/>
  <c r="R429" i="1"/>
  <c r="K429" i="1"/>
  <c r="S429" i="1"/>
  <c r="N427" i="1"/>
  <c r="R427" i="1"/>
  <c r="K427" i="1"/>
  <c r="S427" i="1"/>
  <c r="N425" i="1"/>
  <c r="R425" i="1"/>
  <c r="K425" i="1"/>
  <c r="S425" i="1"/>
  <c r="N211" i="1"/>
  <c r="R211" i="1"/>
  <c r="N203" i="1"/>
  <c r="R203" i="1"/>
  <c r="N187" i="1"/>
  <c r="R187" i="1"/>
  <c r="K151" i="1"/>
  <c r="N151" i="1"/>
  <c r="R151" i="1"/>
  <c r="N74" i="1"/>
  <c r="R74" i="1"/>
  <c r="N58" i="1"/>
  <c r="R58" i="1"/>
  <c r="K495" i="1"/>
  <c r="S495" i="1"/>
  <c r="K493" i="1"/>
  <c r="S493" i="1"/>
  <c r="K489" i="1"/>
  <c r="S489" i="1"/>
  <c r="K485" i="1"/>
  <c r="S485" i="1"/>
  <c r="K481" i="1"/>
  <c r="S481" i="1"/>
  <c r="K477" i="1"/>
  <c r="S477" i="1"/>
  <c r="K473" i="1"/>
  <c r="S473" i="1"/>
  <c r="K469" i="1"/>
  <c r="S469" i="1"/>
  <c r="K465" i="1"/>
  <c r="S465" i="1"/>
  <c r="N457" i="1"/>
  <c r="R457" i="1"/>
  <c r="N455" i="1"/>
  <c r="R455" i="1"/>
  <c r="N453" i="1"/>
  <c r="R453" i="1"/>
  <c r="N451" i="1"/>
  <c r="R451" i="1"/>
  <c r="N443" i="1"/>
  <c r="R443" i="1"/>
  <c r="K459" i="1"/>
  <c r="K453" i="1"/>
  <c r="K449" i="1"/>
  <c r="K447" i="1"/>
  <c r="K439" i="1"/>
  <c r="K435" i="1"/>
  <c r="S434" i="1"/>
  <c r="N433" i="1"/>
  <c r="R433" i="1"/>
  <c r="K433" i="1"/>
  <c r="S433" i="1"/>
  <c r="N430" i="1"/>
  <c r="R430" i="1"/>
  <c r="K430" i="1"/>
  <c r="S430" i="1"/>
  <c r="N428" i="1"/>
  <c r="R428" i="1"/>
  <c r="K428" i="1"/>
  <c r="S428" i="1"/>
  <c r="N426" i="1"/>
  <c r="R426" i="1"/>
  <c r="K426" i="1"/>
  <c r="S426" i="1"/>
  <c r="K498" i="1"/>
  <c r="S498" i="1"/>
  <c r="K496" i="1"/>
  <c r="S496" i="1"/>
  <c r="K494" i="1"/>
  <c r="S494" i="1"/>
  <c r="K492" i="1"/>
  <c r="S492" i="1"/>
  <c r="K490" i="1"/>
  <c r="S490" i="1"/>
  <c r="K488" i="1"/>
  <c r="S488" i="1"/>
  <c r="K486" i="1"/>
  <c r="S486" i="1"/>
  <c r="K484" i="1"/>
  <c r="S484" i="1"/>
  <c r="K482" i="1"/>
  <c r="S482" i="1"/>
  <c r="K480" i="1"/>
  <c r="S480" i="1"/>
  <c r="K478" i="1"/>
  <c r="S478" i="1"/>
  <c r="K476" i="1"/>
  <c r="S476" i="1"/>
  <c r="K474" i="1"/>
  <c r="S474" i="1"/>
  <c r="K472" i="1"/>
  <c r="S472" i="1"/>
  <c r="K470" i="1"/>
  <c r="S470" i="1"/>
  <c r="K468" i="1"/>
  <c r="S468" i="1"/>
  <c r="K466" i="1"/>
  <c r="S466" i="1"/>
  <c r="K464" i="1"/>
  <c r="S464" i="1"/>
  <c r="K462" i="1"/>
  <c r="S462" i="1"/>
  <c r="K460" i="1"/>
  <c r="S460" i="1"/>
  <c r="N458" i="1"/>
  <c r="R458" i="1"/>
  <c r="N456" i="1"/>
  <c r="R456" i="1"/>
  <c r="N454" i="1"/>
  <c r="R454" i="1"/>
  <c r="N452" i="1"/>
  <c r="R452" i="1"/>
  <c r="N450" i="1"/>
  <c r="R450" i="1"/>
  <c r="N448" i="1"/>
  <c r="R448" i="1"/>
  <c r="N446" i="1"/>
  <c r="R446" i="1"/>
  <c r="N444" i="1"/>
  <c r="R444" i="1"/>
  <c r="N442" i="1"/>
  <c r="R442" i="1"/>
  <c r="N440" i="1"/>
  <c r="R440" i="1"/>
  <c r="N438" i="1"/>
  <c r="R438" i="1"/>
  <c r="N436" i="1"/>
  <c r="R436" i="1"/>
  <c r="R215" i="1"/>
  <c r="R207" i="1"/>
  <c r="R199" i="1"/>
  <c r="R191" i="1"/>
  <c r="R183" i="1"/>
  <c r="R175" i="1"/>
  <c r="R167" i="1"/>
  <c r="R161" i="1"/>
  <c r="N161" i="1"/>
  <c r="R157" i="1"/>
  <c r="N157" i="1"/>
  <c r="R153" i="1"/>
  <c r="N153" i="1"/>
  <c r="R147" i="1"/>
  <c r="N147" i="1"/>
  <c r="R126" i="1"/>
  <c r="R98" i="1"/>
  <c r="R82" i="1"/>
  <c r="R66" i="1"/>
  <c r="R60" i="1"/>
  <c r="R424" i="1"/>
  <c r="N424" i="1"/>
  <c r="R422" i="1"/>
  <c r="N422" i="1"/>
  <c r="R420" i="1"/>
  <c r="N420" i="1"/>
  <c r="R418" i="1"/>
  <c r="N418" i="1"/>
  <c r="R416" i="1"/>
  <c r="N416" i="1"/>
  <c r="R414" i="1"/>
  <c r="N414" i="1"/>
  <c r="R412" i="1"/>
  <c r="N412" i="1"/>
  <c r="R410" i="1"/>
  <c r="N410" i="1"/>
  <c r="N225" i="1"/>
  <c r="S225" i="1"/>
  <c r="K225" i="1"/>
  <c r="N217" i="1"/>
  <c r="R217" i="1"/>
  <c r="N209" i="1"/>
  <c r="R209" i="1"/>
  <c r="N201" i="1"/>
  <c r="R201" i="1"/>
  <c r="N193" i="1"/>
  <c r="R193" i="1"/>
  <c r="N185" i="1"/>
  <c r="R185" i="1"/>
  <c r="N177" i="1"/>
  <c r="R177" i="1"/>
  <c r="N169" i="1"/>
  <c r="R169" i="1"/>
  <c r="K162" i="1"/>
  <c r="N162" i="1"/>
  <c r="R162" i="1"/>
  <c r="K158" i="1"/>
  <c r="N158" i="1"/>
  <c r="R158" i="1"/>
  <c r="K154" i="1"/>
  <c r="N154" i="1"/>
  <c r="R154" i="1"/>
  <c r="K149" i="1"/>
  <c r="N149" i="1"/>
  <c r="R149" i="1"/>
  <c r="K148" i="1"/>
  <c r="N148" i="1"/>
  <c r="R148" i="1"/>
  <c r="N134" i="1"/>
  <c r="R134" i="1"/>
  <c r="N130" i="1"/>
  <c r="R130" i="1"/>
  <c r="K337" i="1"/>
  <c r="S337" i="1"/>
  <c r="K335" i="1"/>
  <c r="S335" i="1"/>
  <c r="K333" i="1"/>
  <c r="S333" i="1"/>
  <c r="K331" i="1"/>
  <c r="S331" i="1"/>
  <c r="K329" i="1"/>
  <c r="S329" i="1"/>
  <c r="K327" i="1"/>
  <c r="S327" i="1"/>
  <c r="K325" i="1"/>
  <c r="S325" i="1"/>
  <c r="S423" i="1"/>
  <c r="S422" i="1"/>
  <c r="S421" i="1"/>
  <c r="S420" i="1"/>
  <c r="S419" i="1"/>
  <c r="S418" i="1"/>
  <c r="S417" i="1"/>
  <c r="S416" i="1"/>
  <c r="S415" i="1"/>
  <c r="S414" i="1"/>
  <c r="S413" i="1"/>
  <c r="S412" i="1"/>
  <c r="S411" i="1"/>
  <c r="S410" i="1"/>
  <c r="S409" i="1"/>
  <c r="S408" i="1"/>
  <c r="S407" i="1"/>
  <c r="S406" i="1"/>
  <c r="S405" i="1"/>
  <c r="S404" i="1"/>
  <c r="S403" i="1"/>
  <c r="S402" i="1"/>
  <c r="S401" i="1"/>
  <c r="S400" i="1"/>
  <c r="S399" i="1"/>
  <c r="S398" i="1"/>
  <c r="S397" i="1"/>
  <c r="S396" i="1"/>
  <c r="S395" i="1"/>
  <c r="S394" i="1"/>
  <c r="S393" i="1"/>
  <c r="S392" i="1"/>
  <c r="S391" i="1"/>
  <c r="S390" i="1"/>
  <c r="S389" i="1"/>
  <c r="S388" i="1"/>
  <c r="S387" i="1"/>
  <c r="S386" i="1"/>
  <c r="S385" i="1"/>
  <c r="S384" i="1"/>
  <c r="S383" i="1"/>
  <c r="S382" i="1"/>
  <c r="S381" i="1"/>
  <c r="S380" i="1"/>
  <c r="S379" i="1"/>
  <c r="S378" i="1"/>
  <c r="S377" i="1"/>
  <c r="S376" i="1"/>
  <c r="S375" i="1"/>
  <c r="S374" i="1"/>
  <c r="S373" i="1"/>
  <c r="S372" i="1"/>
  <c r="S371" i="1"/>
  <c r="S370" i="1"/>
  <c r="S369" i="1"/>
  <c r="S368" i="1"/>
  <c r="S367" i="1"/>
  <c r="S366" i="1"/>
  <c r="S365" i="1"/>
  <c r="S364" i="1"/>
  <c r="S363" i="1"/>
  <c r="S362" i="1"/>
  <c r="S361" i="1"/>
  <c r="S360" i="1"/>
  <c r="S359" i="1"/>
  <c r="S358" i="1"/>
  <c r="S357" i="1"/>
  <c r="S356" i="1"/>
  <c r="S355" i="1"/>
  <c r="S354" i="1"/>
  <c r="S353" i="1"/>
  <c r="S352" i="1"/>
  <c r="S351" i="1"/>
  <c r="S350" i="1"/>
  <c r="S349" i="1"/>
  <c r="S348" i="1"/>
  <c r="S347" i="1"/>
  <c r="S346" i="1"/>
  <c r="S345" i="1"/>
  <c r="S344" i="1"/>
  <c r="S343" i="1"/>
  <c r="S342" i="1"/>
  <c r="S341" i="1"/>
  <c r="S340" i="1"/>
  <c r="S339" i="1"/>
  <c r="R338" i="1"/>
  <c r="R336" i="1"/>
  <c r="R334" i="1"/>
  <c r="R332" i="1"/>
  <c r="R330" i="1"/>
  <c r="R328" i="1"/>
  <c r="R326" i="1"/>
  <c r="R324" i="1"/>
  <c r="K338" i="1"/>
  <c r="S338" i="1"/>
  <c r="K336" i="1"/>
  <c r="S336" i="1"/>
  <c r="K334" i="1"/>
  <c r="S334" i="1"/>
  <c r="K332" i="1"/>
  <c r="S332" i="1"/>
  <c r="K330" i="1"/>
  <c r="S330" i="1"/>
  <c r="K328" i="1"/>
  <c r="S328" i="1"/>
  <c r="K326" i="1"/>
  <c r="S326" i="1"/>
  <c r="K324" i="1"/>
  <c r="S324" i="1"/>
  <c r="N102" i="1"/>
  <c r="R102" i="1"/>
  <c r="N100" i="1"/>
  <c r="R100" i="1"/>
  <c r="N86" i="1"/>
  <c r="R86" i="1"/>
  <c r="N84" i="1"/>
  <c r="R84" i="1"/>
  <c r="N70" i="1"/>
  <c r="R70" i="1"/>
  <c r="N68" i="1"/>
  <c r="R68" i="1"/>
  <c r="N61" i="1"/>
  <c r="R61" i="1"/>
  <c r="R256" i="1"/>
  <c r="N256" i="1"/>
  <c r="N254" i="1"/>
  <c r="R254" i="1"/>
  <c r="N253" i="1"/>
  <c r="R253" i="1"/>
  <c r="K253" i="1"/>
  <c r="S253" i="1"/>
  <c r="N252" i="1"/>
  <c r="R252" i="1"/>
  <c r="K252" i="1"/>
  <c r="S252" i="1"/>
  <c r="N251" i="1"/>
  <c r="R251" i="1"/>
  <c r="K251" i="1"/>
  <c r="S251" i="1"/>
  <c r="N250" i="1"/>
  <c r="R250" i="1"/>
  <c r="K250" i="1"/>
  <c r="S250" i="1"/>
  <c r="N249" i="1"/>
  <c r="R249" i="1"/>
  <c r="K249" i="1"/>
  <c r="S249" i="1"/>
  <c r="N248" i="1"/>
  <c r="R248" i="1"/>
  <c r="K248" i="1"/>
  <c r="S248" i="1"/>
  <c r="N247" i="1"/>
  <c r="R247" i="1"/>
  <c r="K247" i="1"/>
  <c r="S247" i="1"/>
  <c r="R246" i="1"/>
  <c r="N246" i="1"/>
  <c r="K246" i="1"/>
  <c r="S246" i="1"/>
  <c r="N245" i="1"/>
  <c r="R245" i="1"/>
  <c r="K245" i="1"/>
  <c r="S245" i="1"/>
  <c r="N244" i="1"/>
  <c r="R244" i="1"/>
  <c r="K244" i="1"/>
  <c r="S244" i="1"/>
  <c r="N243" i="1"/>
  <c r="R243" i="1"/>
  <c r="K243" i="1"/>
  <c r="S243" i="1"/>
  <c r="N242" i="1"/>
  <c r="R242" i="1"/>
  <c r="K242" i="1"/>
  <c r="S242" i="1"/>
  <c r="N241" i="1"/>
  <c r="R241" i="1"/>
  <c r="K241" i="1"/>
  <c r="S241" i="1"/>
  <c r="N240" i="1"/>
  <c r="R240" i="1"/>
  <c r="K240" i="1"/>
  <c r="S240" i="1"/>
  <c r="N239" i="1"/>
  <c r="R239" i="1"/>
  <c r="K239" i="1"/>
  <c r="S239" i="1"/>
  <c r="N238" i="1"/>
  <c r="R238" i="1"/>
  <c r="K238" i="1"/>
  <c r="S238" i="1"/>
  <c r="N237" i="1"/>
  <c r="R237" i="1"/>
  <c r="K237" i="1"/>
  <c r="S237" i="1"/>
  <c r="N236" i="1"/>
  <c r="R236" i="1"/>
  <c r="K236" i="1"/>
  <c r="S236" i="1"/>
  <c r="N235" i="1"/>
  <c r="R235" i="1"/>
  <c r="K235" i="1"/>
  <c r="S235" i="1"/>
  <c r="N234" i="1"/>
  <c r="R234" i="1"/>
  <c r="K234" i="1"/>
  <c r="S234" i="1"/>
  <c r="N233" i="1"/>
  <c r="R233" i="1"/>
  <c r="K233" i="1"/>
  <c r="S233" i="1"/>
  <c r="N232" i="1"/>
  <c r="R232" i="1"/>
  <c r="K232" i="1"/>
  <c r="S232" i="1"/>
  <c r="N231" i="1"/>
  <c r="R231" i="1"/>
  <c r="K231" i="1"/>
  <c r="S231" i="1"/>
  <c r="N223" i="1"/>
  <c r="S223" i="1"/>
  <c r="K223" i="1"/>
  <c r="S323" i="1"/>
  <c r="S322" i="1"/>
  <c r="S321" i="1"/>
  <c r="S320" i="1"/>
  <c r="S319" i="1"/>
  <c r="S318" i="1"/>
  <c r="S317" i="1"/>
  <c r="S316" i="1"/>
  <c r="S315" i="1"/>
  <c r="K315" i="1"/>
  <c r="S314" i="1"/>
  <c r="K314" i="1"/>
  <c r="S313" i="1"/>
  <c r="K313" i="1"/>
  <c r="S312" i="1"/>
  <c r="K312" i="1"/>
  <c r="S311" i="1"/>
  <c r="K311" i="1"/>
  <c r="S310" i="1"/>
  <c r="K310" i="1"/>
  <c r="S309" i="1"/>
  <c r="K309" i="1"/>
  <c r="S308" i="1"/>
  <c r="K308" i="1"/>
  <c r="S307" i="1"/>
  <c r="K307" i="1"/>
  <c r="S306" i="1"/>
  <c r="K306" i="1"/>
  <c r="S305" i="1"/>
  <c r="K305" i="1"/>
  <c r="S304" i="1"/>
  <c r="K304" i="1"/>
  <c r="S303" i="1"/>
  <c r="K303" i="1"/>
  <c r="S302" i="1"/>
  <c r="K302" i="1"/>
  <c r="S301" i="1"/>
  <c r="K301" i="1"/>
  <c r="S300" i="1"/>
  <c r="K300" i="1"/>
  <c r="S299" i="1"/>
  <c r="K299" i="1"/>
  <c r="S298" i="1"/>
  <c r="K298" i="1"/>
  <c r="S297" i="1"/>
  <c r="K297" i="1"/>
  <c r="S296" i="1"/>
  <c r="K296" i="1"/>
  <c r="S295" i="1"/>
  <c r="K295" i="1"/>
  <c r="S294" i="1"/>
  <c r="K294" i="1"/>
  <c r="S293" i="1"/>
  <c r="K293" i="1"/>
  <c r="S292" i="1"/>
  <c r="K292" i="1"/>
  <c r="S291" i="1"/>
  <c r="K291" i="1"/>
  <c r="S290" i="1"/>
  <c r="K290" i="1"/>
  <c r="S289" i="1"/>
  <c r="K289" i="1"/>
  <c r="S288" i="1"/>
  <c r="K288" i="1"/>
  <c r="S287" i="1"/>
  <c r="K287" i="1"/>
  <c r="S286" i="1"/>
  <c r="K286" i="1"/>
  <c r="S285" i="1"/>
  <c r="K285" i="1"/>
  <c r="S284" i="1"/>
  <c r="K284" i="1"/>
  <c r="S283" i="1"/>
  <c r="K283" i="1"/>
  <c r="S282" i="1"/>
  <c r="K282" i="1"/>
  <c r="S281" i="1"/>
  <c r="K281" i="1"/>
  <c r="S280" i="1"/>
  <c r="K280" i="1"/>
  <c r="S279" i="1"/>
  <c r="K279" i="1"/>
  <c r="S278" i="1"/>
  <c r="K278" i="1"/>
  <c r="S277" i="1"/>
  <c r="K277" i="1"/>
  <c r="S276" i="1"/>
  <c r="K276" i="1"/>
  <c r="S275" i="1"/>
  <c r="K275" i="1"/>
  <c r="S274" i="1"/>
  <c r="K274" i="1"/>
  <c r="S273" i="1"/>
  <c r="K273" i="1"/>
  <c r="S272" i="1"/>
  <c r="K272" i="1"/>
  <c r="S271" i="1"/>
  <c r="K271" i="1"/>
  <c r="S270" i="1"/>
  <c r="K270" i="1"/>
  <c r="S269" i="1"/>
  <c r="K269" i="1"/>
  <c r="S268" i="1"/>
  <c r="K268" i="1"/>
  <c r="S267" i="1"/>
  <c r="K267" i="1"/>
  <c r="S266" i="1"/>
  <c r="K266" i="1"/>
  <c r="S265" i="1"/>
  <c r="K265" i="1"/>
  <c r="S264" i="1"/>
  <c r="K264" i="1"/>
  <c r="S263" i="1"/>
  <c r="K263" i="1"/>
  <c r="S262" i="1"/>
  <c r="K262" i="1"/>
  <c r="S261" i="1"/>
  <c r="K261" i="1"/>
  <c r="S260" i="1"/>
  <c r="K260" i="1"/>
  <c r="S259" i="1"/>
  <c r="K259" i="1"/>
  <c r="S258" i="1"/>
  <c r="K258" i="1"/>
  <c r="K256" i="1"/>
  <c r="K254" i="1"/>
  <c r="N229" i="1"/>
  <c r="S229" i="1"/>
  <c r="K229" i="1"/>
  <c r="N221" i="1"/>
  <c r="S221" i="1"/>
  <c r="K221" i="1"/>
  <c r="N213" i="1"/>
  <c r="R213" i="1"/>
  <c r="N205" i="1"/>
  <c r="R205" i="1"/>
  <c r="N197" i="1"/>
  <c r="R197" i="1"/>
  <c r="N189" i="1"/>
  <c r="R189" i="1"/>
  <c r="N181" i="1"/>
  <c r="R181" i="1"/>
  <c r="N173" i="1"/>
  <c r="R173" i="1"/>
  <c r="N165" i="1"/>
  <c r="R165" i="1"/>
  <c r="K160" i="1"/>
  <c r="N160" i="1"/>
  <c r="R160" i="1"/>
  <c r="K156" i="1"/>
  <c r="N156" i="1"/>
  <c r="R156" i="1"/>
  <c r="K152" i="1"/>
  <c r="N152" i="1"/>
  <c r="R152" i="1"/>
  <c r="K145" i="1"/>
  <c r="N145" i="1"/>
  <c r="R145" i="1"/>
  <c r="K144" i="1"/>
  <c r="N144" i="1"/>
  <c r="R144" i="1"/>
  <c r="N118" i="1"/>
  <c r="R118" i="1"/>
  <c r="N114" i="1"/>
  <c r="R114" i="1"/>
  <c r="N94" i="1"/>
  <c r="R94" i="1"/>
  <c r="N92" i="1"/>
  <c r="R92" i="1"/>
  <c r="N78" i="1"/>
  <c r="R78" i="1"/>
  <c r="N76" i="1"/>
  <c r="R76" i="1"/>
  <c r="R315" i="1"/>
  <c r="R314" i="1"/>
  <c r="R313" i="1"/>
  <c r="R312" i="1"/>
  <c r="R311" i="1"/>
  <c r="R310" i="1"/>
  <c r="R309" i="1"/>
  <c r="R308" i="1"/>
  <c r="R307" i="1"/>
  <c r="R306" i="1"/>
  <c r="R305" i="1"/>
  <c r="R304" i="1"/>
  <c r="R303" i="1"/>
  <c r="R302" i="1"/>
  <c r="R301" i="1"/>
  <c r="R300" i="1"/>
  <c r="R299" i="1"/>
  <c r="R298" i="1"/>
  <c r="R297" i="1"/>
  <c r="R296" i="1"/>
  <c r="R295" i="1"/>
  <c r="R294" i="1"/>
  <c r="R293" i="1"/>
  <c r="R292" i="1"/>
  <c r="R291" i="1"/>
  <c r="R290" i="1"/>
  <c r="R289" i="1"/>
  <c r="R288" i="1"/>
  <c r="R287" i="1"/>
  <c r="R286" i="1"/>
  <c r="R285" i="1"/>
  <c r="R284" i="1"/>
  <c r="R283" i="1"/>
  <c r="R282" i="1"/>
  <c r="R281" i="1"/>
  <c r="R280" i="1"/>
  <c r="R279" i="1"/>
  <c r="R278" i="1"/>
  <c r="R277" i="1"/>
  <c r="R276" i="1"/>
  <c r="R275" i="1"/>
  <c r="R274" i="1"/>
  <c r="R273" i="1"/>
  <c r="R272" i="1"/>
  <c r="R271" i="1"/>
  <c r="R270" i="1"/>
  <c r="R269" i="1"/>
  <c r="R268" i="1"/>
  <c r="R267" i="1"/>
  <c r="R266" i="1"/>
  <c r="R265" i="1"/>
  <c r="R264" i="1"/>
  <c r="R263" i="1"/>
  <c r="R262" i="1"/>
  <c r="R261" i="1"/>
  <c r="R260" i="1"/>
  <c r="R259" i="1"/>
  <c r="R258" i="1"/>
  <c r="N257" i="1"/>
  <c r="R257" i="1"/>
  <c r="N255" i="1"/>
  <c r="R255" i="1"/>
  <c r="N227" i="1"/>
  <c r="S227" i="1"/>
  <c r="K227" i="1"/>
  <c r="N219" i="1"/>
  <c r="S219" i="1"/>
  <c r="K219" i="1"/>
  <c r="K150" i="1"/>
  <c r="N150" i="1"/>
  <c r="R150" i="1"/>
  <c r="K146" i="1"/>
  <c r="N146" i="1"/>
  <c r="R146" i="1"/>
  <c r="K142" i="1"/>
  <c r="N142" i="1"/>
  <c r="R142" i="1"/>
  <c r="N122" i="1"/>
  <c r="R122" i="1"/>
  <c r="N106" i="1"/>
  <c r="R106" i="1"/>
  <c r="N96" i="1"/>
  <c r="R96" i="1"/>
  <c r="N88" i="1"/>
  <c r="R88" i="1"/>
  <c r="N80" i="1"/>
  <c r="R80" i="1"/>
  <c r="N72" i="1"/>
  <c r="R72" i="1"/>
  <c r="N64" i="1"/>
  <c r="R64" i="1"/>
  <c r="N59" i="1"/>
  <c r="R59" i="1"/>
  <c r="K230" i="1"/>
  <c r="K228" i="1"/>
  <c r="K226" i="1"/>
  <c r="K224" i="1"/>
  <c r="K222" i="1"/>
  <c r="K220" i="1"/>
  <c r="K218" i="1"/>
  <c r="R50" i="1"/>
  <c r="S46" i="1"/>
  <c r="K45" i="1"/>
  <c r="S44" i="1"/>
  <c r="K43" i="1"/>
  <c r="S42" i="1"/>
  <c r="K41" i="1"/>
  <c r="S40" i="1"/>
  <c r="K39" i="1"/>
  <c r="S38" i="1"/>
  <c r="K37" i="1"/>
  <c r="S36" i="1"/>
  <c r="K35" i="1"/>
  <c r="S34" i="1"/>
  <c r="K33" i="1"/>
  <c r="S32" i="1"/>
  <c r="K31" i="1"/>
  <c r="S30" i="1"/>
  <c r="K29" i="1"/>
  <c r="S28" i="1"/>
  <c r="K27" i="1"/>
  <c r="S26" i="1"/>
  <c r="K25" i="1"/>
  <c r="S24" i="1"/>
  <c r="K23" i="1"/>
  <c r="S22" i="1"/>
  <c r="K21" i="1"/>
  <c r="S20" i="1"/>
  <c r="K19" i="1"/>
  <c r="S18" i="1"/>
  <c r="K17" i="1"/>
  <c r="S16" i="1"/>
  <c r="K15" i="1"/>
  <c r="S14" i="1"/>
  <c r="K13" i="1"/>
  <c r="N141" i="1"/>
  <c r="S141" i="1"/>
  <c r="K141" i="1"/>
  <c r="N137" i="1"/>
  <c r="R137" i="1"/>
  <c r="S137" i="1"/>
  <c r="K137" i="1"/>
  <c r="R230" i="1"/>
  <c r="R229" i="1"/>
  <c r="R228" i="1"/>
  <c r="R227" i="1"/>
  <c r="R226" i="1"/>
  <c r="R225" i="1"/>
  <c r="R224" i="1"/>
  <c r="R223" i="1"/>
  <c r="R222" i="1"/>
  <c r="R221" i="1"/>
  <c r="R220" i="1"/>
  <c r="R219" i="1"/>
  <c r="R218" i="1"/>
  <c r="K217" i="1"/>
  <c r="S217" i="1"/>
  <c r="K215" i="1"/>
  <c r="S215" i="1"/>
  <c r="K213" i="1"/>
  <c r="S213" i="1"/>
  <c r="K211" i="1"/>
  <c r="S211" i="1"/>
  <c r="K209" i="1"/>
  <c r="S209" i="1"/>
  <c r="K207" i="1"/>
  <c r="S207" i="1"/>
  <c r="K205" i="1"/>
  <c r="S205" i="1"/>
  <c r="K203" i="1"/>
  <c r="S203" i="1"/>
  <c r="K201" i="1"/>
  <c r="S201" i="1"/>
  <c r="K199" i="1"/>
  <c r="S199" i="1"/>
  <c r="K197" i="1"/>
  <c r="S197" i="1"/>
  <c r="K195" i="1"/>
  <c r="S195" i="1"/>
  <c r="K193" i="1"/>
  <c r="S193" i="1"/>
  <c r="K191" i="1"/>
  <c r="S191" i="1"/>
  <c r="K189" i="1"/>
  <c r="S189" i="1"/>
  <c r="K187" i="1"/>
  <c r="S187" i="1"/>
  <c r="K185" i="1"/>
  <c r="S185" i="1"/>
  <c r="K183" i="1"/>
  <c r="S183" i="1"/>
  <c r="K181" i="1"/>
  <c r="S181" i="1"/>
  <c r="K179" i="1"/>
  <c r="S179" i="1"/>
  <c r="K177" i="1"/>
  <c r="S177" i="1"/>
  <c r="K175" i="1"/>
  <c r="S175" i="1"/>
  <c r="K173" i="1"/>
  <c r="S173" i="1"/>
  <c r="K171" i="1"/>
  <c r="S171" i="1"/>
  <c r="K169" i="1"/>
  <c r="S169" i="1"/>
  <c r="K167" i="1"/>
  <c r="S167" i="1"/>
  <c r="K165" i="1"/>
  <c r="S165" i="1"/>
  <c r="R216" i="1"/>
  <c r="R214" i="1"/>
  <c r="R212" i="1"/>
  <c r="R210" i="1"/>
  <c r="R208" i="1"/>
  <c r="R206" i="1"/>
  <c r="R204" i="1"/>
  <c r="R202" i="1"/>
  <c r="R200" i="1"/>
  <c r="R198" i="1"/>
  <c r="R196" i="1"/>
  <c r="R194" i="1"/>
  <c r="R192" i="1"/>
  <c r="R190" i="1"/>
  <c r="R188" i="1"/>
  <c r="R186" i="1"/>
  <c r="R184" i="1"/>
  <c r="R182" i="1"/>
  <c r="R180" i="1"/>
  <c r="R178" i="1"/>
  <c r="R176" i="1"/>
  <c r="R174" i="1"/>
  <c r="R172" i="1"/>
  <c r="R170" i="1"/>
  <c r="R168" i="1"/>
  <c r="R166" i="1"/>
  <c r="R164" i="1"/>
  <c r="N139" i="1"/>
  <c r="R139" i="1"/>
  <c r="S139" i="1"/>
  <c r="K139" i="1"/>
  <c r="K216" i="1"/>
  <c r="S216" i="1"/>
  <c r="K214" i="1"/>
  <c r="S214" i="1"/>
  <c r="K212" i="1"/>
  <c r="S212" i="1"/>
  <c r="K210" i="1"/>
  <c r="S210" i="1"/>
  <c r="K208" i="1"/>
  <c r="S208" i="1"/>
  <c r="K206" i="1"/>
  <c r="S206" i="1"/>
  <c r="K204" i="1"/>
  <c r="S204" i="1"/>
  <c r="K202" i="1"/>
  <c r="S202" i="1"/>
  <c r="K200" i="1"/>
  <c r="S200" i="1"/>
  <c r="K198" i="1"/>
  <c r="S198" i="1"/>
  <c r="K196" i="1"/>
  <c r="S196" i="1"/>
  <c r="K194" i="1"/>
  <c r="S194" i="1"/>
  <c r="K192" i="1"/>
  <c r="S192" i="1"/>
  <c r="K190" i="1"/>
  <c r="S190" i="1"/>
  <c r="K188" i="1"/>
  <c r="S188" i="1"/>
  <c r="K186" i="1"/>
  <c r="S186" i="1"/>
  <c r="K184" i="1"/>
  <c r="S184" i="1"/>
  <c r="K182" i="1"/>
  <c r="S182" i="1"/>
  <c r="K180" i="1"/>
  <c r="S180" i="1"/>
  <c r="K178" i="1"/>
  <c r="S178" i="1"/>
  <c r="K176" i="1"/>
  <c r="S176" i="1"/>
  <c r="K174" i="1"/>
  <c r="S174" i="1"/>
  <c r="K172" i="1"/>
  <c r="S172" i="1"/>
  <c r="K170" i="1"/>
  <c r="S170" i="1"/>
  <c r="K168" i="1"/>
  <c r="S168" i="1"/>
  <c r="K166" i="1"/>
  <c r="S166" i="1"/>
  <c r="K164" i="1"/>
  <c r="S164" i="1"/>
  <c r="K134" i="1"/>
  <c r="S134" i="1"/>
  <c r="K133" i="1"/>
  <c r="S133" i="1"/>
  <c r="N133" i="1"/>
  <c r="R133" i="1"/>
  <c r="K130" i="1"/>
  <c r="S130" i="1"/>
  <c r="K129" i="1"/>
  <c r="S129" i="1"/>
  <c r="N129" i="1"/>
  <c r="R129" i="1"/>
  <c r="K126" i="1"/>
  <c r="S126" i="1"/>
  <c r="K125" i="1"/>
  <c r="S125" i="1"/>
  <c r="N125" i="1"/>
  <c r="R125" i="1"/>
  <c r="K122" i="1"/>
  <c r="S122" i="1"/>
  <c r="K121" i="1"/>
  <c r="S121" i="1"/>
  <c r="N121" i="1"/>
  <c r="R121" i="1"/>
  <c r="K118" i="1"/>
  <c r="S118" i="1"/>
  <c r="K117" i="1"/>
  <c r="S117" i="1"/>
  <c r="N117" i="1"/>
  <c r="R117" i="1"/>
  <c r="K114" i="1"/>
  <c r="S114" i="1"/>
  <c r="K113" i="1"/>
  <c r="S113" i="1"/>
  <c r="N113" i="1"/>
  <c r="R113" i="1"/>
  <c r="K110" i="1"/>
  <c r="S110" i="1"/>
  <c r="K109" i="1"/>
  <c r="S109" i="1"/>
  <c r="N109" i="1"/>
  <c r="R109" i="1"/>
  <c r="K106" i="1"/>
  <c r="S106" i="1"/>
  <c r="K105" i="1"/>
  <c r="S105" i="1"/>
  <c r="N105" i="1"/>
  <c r="R105" i="1"/>
  <c r="K102" i="1"/>
  <c r="S102" i="1"/>
  <c r="K101" i="1"/>
  <c r="S101" i="1"/>
  <c r="N101" i="1"/>
  <c r="R101" i="1"/>
  <c r="K97" i="1"/>
  <c r="S97" i="1"/>
  <c r="N97" i="1"/>
  <c r="R97" i="1"/>
  <c r="K93" i="1"/>
  <c r="S93" i="1"/>
  <c r="N93" i="1"/>
  <c r="R93" i="1"/>
  <c r="S163" i="1"/>
  <c r="S162" i="1"/>
  <c r="S161" i="1"/>
  <c r="S160" i="1"/>
  <c r="S159" i="1"/>
  <c r="S158" i="1"/>
  <c r="S157" i="1"/>
  <c r="S156" i="1"/>
  <c r="S155" i="1"/>
  <c r="S154" i="1"/>
  <c r="S153" i="1"/>
  <c r="S152" i="1"/>
  <c r="S151" i="1"/>
  <c r="S150" i="1"/>
  <c r="S149" i="1"/>
  <c r="S148" i="1"/>
  <c r="S147" i="1"/>
  <c r="S146" i="1"/>
  <c r="S145" i="1"/>
  <c r="S144" i="1"/>
  <c r="S143" i="1"/>
  <c r="S142" i="1"/>
  <c r="N140" i="1"/>
  <c r="R140" i="1"/>
  <c r="N138" i="1"/>
  <c r="R138" i="1"/>
  <c r="N136" i="1"/>
  <c r="R136" i="1"/>
  <c r="R132" i="1"/>
  <c r="R128" i="1"/>
  <c r="R124" i="1"/>
  <c r="R120" i="1"/>
  <c r="R116" i="1"/>
  <c r="R112" i="1"/>
  <c r="R108" i="1"/>
  <c r="R104" i="1"/>
  <c r="K135" i="1"/>
  <c r="N135" i="1"/>
  <c r="R135" i="1"/>
  <c r="K132" i="1"/>
  <c r="S132" i="1"/>
  <c r="K131" i="1"/>
  <c r="S131" i="1"/>
  <c r="N131" i="1"/>
  <c r="R131" i="1"/>
  <c r="K128" i="1"/>
  <c r="S128" i="1"/>
  <c r="K127" i="1"/>
  <c r="S127" i="1"/>
  <c r="N127" i="1"/>
  <c r="R127" i="1"/>
  <c r="K124" i="1"/>
  <c r="S124" i="1"/>
  <c r="K123" i="1"/>
  <c r="S123" i="1"/>
  <c r="N123" i="1"/>
  <c r="R123" i="1"/>
  <c r="K120" i="1"/>
  <c r="S120" i="1"/>
  <c r="K119" i="1"/>
  <c r="S119" i="1"/>
  <c r="N119" i="1"/>
  <c r="R119" i="1"/>
  <c r="K116" i="1"/>
  <c r="S116" i="1"/>
  <c r="K115" i="1"/>
  <c r="S115" i="1"/>
  <c r="N115" i="1"/>
  <c r="R115" i="1"/>
  <c r="K112" i="1"/>
  <c r="S112" i="1"/>
  <c r="K111" i="1"/>
  <c r="S111" i="1"/>
  <c r="N111" i="1"/>
  <c r="R111" i="1"/>
  <c r="K108" i="1"/>
  <c r="S108" i="1"/>
  <c r="K107" i="1"/>
  <c r="S107" i="1"/>
  <c r="N107" i="1"/>
  <c r="R107" i="1"/>
  <c r="K104" i="1"/>
  <c r="S104" i="1"/>
  <c r="K103" i="1"/>
  <c r="S103" i="1"/>
  <c r="N103" i="1"/>
  <c r="R103" i="1"/>
  <c r="K99" i="1"/>
  <c r="S99" i="1"/>
  <c r="N99" i="1"/>
  <c r="R99" i="1"/>
  <c r="K95" i="1"/>
  <c r="S95" i="1"/>
  <c r="N95" i="1"/>
  <c r="R95" i="1"/>
  <c r="K100" i="1"/>
  <c r="S100" i="1"/>
  <c r="K98" i="1"/>
  <c r="S98" i="1"/>
  <c r="K96" i="1"/>
  <c r="S96" i="1"/>
  <c r="K94" i="1"/>
  <c r="S94" i="1"/>
  <c r="K92" i="1"/>
  <c r="S92" i="1"/>
  <c r="K90" i="1"/>
  <c r="S90" i="1"/>
  <c r="K88" i="1"/>
  <c r="S88" i="1"/>
  <c r="K86" i="1"/>
  <c r="S86" i="1"/>
  <c r="K84" i="1"/>
  <c r="S84" i="1"/>
  <c r="K82" i="1"/>
  <c r="S82" i="1"/>
  <c r="K80" i="1"/>
  <c r="S80" i="1"/>
  <c r="K78" i="1"/>
  <c r="S78" i="1"/>
  <c r="K76" i="1"/>
  <c r="S76" i="1"/>
  <c r="K74" i="1"/>
  <c r="S74" i="1"/>
  <c r="K72" i="1"/>
  <c r="S72" i="1"/>
  <c r="K70" i="1"/>
  <c r="S70" i="1"/>
  <c r="K68" i="1"/>
  <c r="S68" i="1"/>
  <c r="K66" i="1"/>
  <c r="S66" i="1"/>
  <c r="K64" i="1"/>
  <c r="S64" i="1"/>
  <c r="K62" i="1"/>
  <c r="S62" i="1"/>
  <c r="K60" i="1"/>
  <c r="S60" i="1"/>
  <c r="K58" i="1"/>
  <c r="S58" i="1"/>
  <c r="N57" i="1"/>
  <c r="R57" i="1"/>
  <c r="K57" i="1"/>
  <c r="S57" i="1"/>
  <c r="N56" i="1"/>
  <c r="R56" i="1"/>
  <c r="K56" i="1"/>
  <c r="S56" i="1"/>
  <c r="N55" i="1"/>
  <c r="R55" i="1"/>
  <c r="K55" i="1"/>
  <c r="S55" i="1"/>
  <c r="N54" i="1"/>
  <c r="R54" i="1"/>
  <c r="K54" i="1"/>
  <c r="S54" i="1"/>
  <c r="N53" i="1"/>
  <c r="R53" i="1"/>
  <c r="K53" i="1"/>
  <c r="S53" i="1"/>
  <c r="N52" i="1"/>
  <c r="R52" i="1"/>
  <c r="K52" i="1"/>
  <c r="S52" i="1"/>
  <c r="N51" i="1"/>
  <c r="R51" i="1"/>
  <c r="K51" i="1"/>
  <c r="S51" i="1"/>
  <c r="R91" i="1"/>
  <c r="R89" i="1"/>
  <c r="R87" i="1"/>
  <c r="R85" i="1"/>
  <c r="R83" i="1"/>
  <c r="R81" i="1"/>
  <c r="R79" i="1"/>
  <c r="R77" i="1"/>
  <c r="R75" i="1"/>
  <c r="R73" i="1"/>
  <c r="R71" i="1"/>
  <c r="R69" i="1"/>
  <c r="R67" i="1"/>
  <c r="R65" i="1"/>
  <c r="R63" i="1"/>
  <c r="K91" i="1"/>
  <c r="S91" i="1"/>
  <c r="K89" i="1"/>
  <c r="S89" i="1"/>
  <c r="K87" i="1"/>
  <c r="S87" i="1"/>
  <c r="K85" i="1"/>
  <c r="S85" i="1"/>
  <c r="K83" i="1"/>
  <c r="S83" i="1"/>
  <c r="K81" i="1"/>
  <c r="S81" i="1"/>
  <c r="K79" i="1"/>
  <c r="S79" i="1"/>
  <c r="K77" i="1"/>
  <c r="S77" i="1"/>
  <c r="K75" i="1"/>
  <c r="S75" i="1"/>
  <c r="K73" i="1"/>
  <c r="S73" i="1"/>
  <c r="K71" i="1"/>
  <c r="S71" i="1"/>
  <c r="K69" i="1"/>
  <c r="S69" i="1"/>
  <c r="K67" i="1"/>
  <c r="S67" i="1"/>
  <c r="K65" i="1"/>
  <c r="S65" i="1"/>
  <c r="K63" i="1"/>
  <c r="S63" i="1"/>
  <c r="K61" i="1"/>
  <c r="S61" i="1"/>
  <c r="K59" i="1"/>
  <c r="S59" i="1"/>
  <c r="S50" i="1"/>
  <c r="N49" i="1"/>
  <c r="R49" i="1"/>
  <c r="N47" i="1"/>
  <c r="R47" i="1"/>
  <c r="N48" i="1"/>
  <c r="R48" i="1"/>
  <c r="R46" i="1"/>
  <c r="R45" i="1"/>
  <c r="R44" i="1"/>
  <c r="R43" i="1"/>
  <c r="R42" i="1"/>
  <c r="R41" i="1"/>
  <c r="R40" i="1"/>
  <c r="R39" i="1"/>
  <c r="R38" i="1"/>
  <c r="R37" i="1"/>
  <c r="R36" i="1"/>
  <c r="R35" i="1"/>
  <c r="R34" i="1"/>
  <c r="R33" i="1"/>
  <c r="R32" i="1"/>
  <c r="R31" i="1"/>
  <c r="R30" i="1"/>
  <c r="R29" i="1"/>
  <c r="R28" i="1"/>
  <c r="R27" i="1"/>
  <c r="R26" i="1"/>
  <c r="R25" i="1"/>
  <c r="R24" i="1"/>
  <c r="R23" i="1"/>
  <c r="R22" i="1"/>
  <c r="R21" i="1"/>
  <c r="R20" i="1"/>
  <c r="R19" i="1"/>
  <c r="R18" i="1"/>
  <c r="R17" i="1"/>
  <c r="R16" i="1"/>
  <c r="R15" i="1"/>
  <c r="R14" i="1"/>
  <c r="R13" i="1"/>
  <c r="T1608" i="3"/>
  <c r="T1778" i="3"/>
  <c r="T1606" i="3"/>
  <c r="T1636" i="3"/>
  <c r="T1609" i="3"/>
  <c r="T1600" i="3"/>
  <c r="T1599" i="3"/>
  <c r="T1612" i="3"/>
  <c r="T1727" i="3"/>
  <c r="T1726" i="3"/>
  <c r="T1711" i="3"/>
  <c r="T1710" i="3"/>
  <c r="T1626" i="3"/>
  <c r="T1610" i="3"/>
  <c r="T1596" i="3"/>
  <c r="T1773" i="3"/>
  <c r="T1661" i="3"/>
  <c r="T1792" i="3"/>
  <c r="T1786" i="3"/>
  <c r="T1662" i="3"/>
  <c r="T1632" i="3"/>
  <c r="T1659" i="3"/>
  <c r="T1777" i="3"/>
  <c r="T1774" i="3"/>
  <c r="T1751" i="3"/>
  <c r="T1656" i="3"/>
  <c r="T1628" i="3"/>
  <c r="T1752" i="3"/>
  <c r="T1742" i="3"/>
  <c r="T1685" i="3"/>
  <c r="T1683" i="3"/>
  <c r="T1682" i="3"/>
  <c r="T1672" i="3"/>
  <c r="T1665" i="3"/>
  <c r="T1642" i="3"/>
  <c r="T1788" i="3"/>
  <c r="T1761" i="3"/>
  <c r="T1627" i="3"/>
  <c r="T1618" i="3"/>
  <c r="T1604" i="3"/>
  <c r="T1603" i="3"/>
  <c r="T1759" i="3"/>
  <c r="T1758" i="3"/>
  <c r="T1689" i="3"/>
  <c r="T1680" i="3"/>
  <c r="T1650" i="3"/>
  <c r="T1644" i="3"/>
  <c r="T1643" i="3"/>
  <c r="T1640" i="3"/>
  <c r="T1639" i="3"/>
  <c r="T1620" i="3"/>
  <c r="T1619" i="3"/>
  <c r="T1756" i="3"/>
  <c r="T1755" i="3"/>
  <c r="T1750" i="3"/>
  <c r="T1743" i="3"/>
  <c r="T1703" i="3"/>
  <c r="T1702" i="3"/>
  <c r="T1677" i="3"/>
  <c r="T1675" i="3"/>
  <c r="T1646" i="3"/>
  <c r="T1637" i="3"/>
  <c r="T1622" i="3"/>
  <c r="T1798" i="3"/>
  <c r="T1790" i="3"/>
  <c r="T1763" i="3"/>
  <c r="T1762" i="3"/>
  <c r="T1747" i="3"/>
  <c r="T1719" i="3"/>
  <c r="T1718" i="3"/>
  <c r="T1698" i="3"/>
  <c r="T1693" i="3"/>
  <c r="T1691" i="3"/>
  <c r="T1652" i="3"/>
  <c r="T1651" i="3"/>
  <c r="T1648" i="3"/>
  <c r="T1647" i="3"/>
  <c r="T1616" i="3"/>
  <c r="T1615" i="3"/>
  <c r="T1780" i="3"/>
  <c r="T1770" i="3"/>
  <c r="T1765" i="3"/>
  <c r="T1754" i="3"/>
  <c r="T1739" i="3"/>
  <c r="T1734" i="3"/>
  <c r="T1663" i="3"/>
  <c r="T1658" i="3"/>
  <c r="T1657" i="3"/>
  <c r="T1654" i="3"/>
  <c r="T1634" i="3"/>
  <c r="T1633" i="3"/>
  <c r="T1630" i="3"/>
  <c r="T1624" i="3"/>
  <c r="T1623" i="3"/>
  <c r="T1613" i="3"/>
  <c r="T1796" i="3"/>
  <c r="T1782" i="3"/>
  <c r="T1769" i="3"/>
  <c r="T1753" i="3"/>
  <c r="T1746" i="3"/>
  <c r="T1738" i="3"/>
  <c r="T1697" i="3"/>
  <c r="T1688" i="3"/>
  <c r="T1681" i="3"/>
  <c r="T1673" i="3"/>
  <c r="T1669" i="3"/>
  <c r="T1667" i="3"/>
  <c r="T1653" i="3"/>
  <c r="T1645" i="3"/>
  <c r="T1631" i="3"/>
  <c r="T1625" i="3"/>
  <c r="T1617" i="3"/>
  <c r="T1614" i="3"/>
  <c r="T1611" i="3"/>
  <c r="T1794" i="3"/>
  <c r="T1784" i="3"/>
  <c r="T1767" i="3"/>
  <c r="T1757" i="3"/>
  <c r="T1736" i="3"/>
  <c r="T1735" i="3"/>
  <c r="T1732" i="3"/>
  <c r="T1731" i="3"/>
  <c r="T1725" i="3"/>
  <c r="T1724" i="3"/>
  <c r="T1717" i="3"/>
  <c r="T1716" i="3"/>
  <c r="T1709" i="3"/>
  <c r="T1708" i="3"/>
  <c r="T1701" i="3"/>
  <c r="T1700" i="3"/>
  <c r="T1695" i="3"/>
  <c r="T1694" i="3"/>
  <c r="T1690" i="3"/>
  <c r="T1686" i="3"/>
  <c r="T1678" i="3"/>
  <c r="T1670" i="3"/>
  <c r="T1655" i="3"/>
  <c r="T1649" i="3"/>
  <c r="T1641" i="3"/>
  <c r="T1638" i="3"/>
  <c r="T1635" i="3"/>
  <c r="T1629" i="3"/>
  <c r="T1621" i="3"/>
  <c r="T1607" i="3"/>
  <c r="T1799" i="3"/>
  <c r="T1775" i="3"/>
  <c r="T1771" i="3"/>
  <c r="T1748" i="3"/>
  <c r="T1744" i="3"/>
  <c r="T1740" i="3"/>
  <c r="T1723" i="3"/>
  <c r="T1722" i="3"/>
  <c r="T1715" i="3"/>
  <c r="T1714" i="3"/>
  <c r="T1707" i="3"/>
  <c r="T1706" i="3"/>
  <c r="T1699" i="3"/>
  <c r="T1687" i="3"/>
  <c r="T1679" i="3"/>
  <c r="T1671" i="3"/>
  <c r="T1664" i="3"/>
  <c r="T1660" i="3"/>
  <c r="T1598" i="3"/>
  <c r="T1597" i="3"/>
  <c r="T1729" i="3"/>
  <c r="T1728" i="3"/>
  <c r="T1721" i="3"/>
  <c r="T1720" i="3"/>
  <c r="T1713" i="3"/>
  <c r="T1712" i="3"/>
  <c r="T1705" i="3"/>
  <c r="T1704" i="3"/>
  <c r="T1602" i="3"/>
  <c r="T1601" i="3"/>
  <c r="T1795" i="3"/>
  <c r="T1791" i="3"/>
  <c r="T1787" i="3"/>
  <c r="T1783" i="3"/>
  <c r="T1779" i="3"/>
  <c r="T1776" i="3"/>
  <c r="T1768" i="3"/>
  <c r="T1764" i="3"/>
  <c r="T1745" i="3"/>
  <c r="T1737" i="3"/>
  <c r="T1696" i="3"/>
  <c r="T1674" i="3"/>
  <c r="T1666" i="3"/>
  <c r="T1800" i="3"/>
  <c r="T1797" i="3"/>
  <c r="T1793" i="3"/>
  <c r="T1789" i="3"/>
  <c r="T1785" i="3"/>
  <c r="T1781" i="3"/>
  <c r="T1772" i="3"/>
  <c r="T1766" i="3"/>
  <c r="T1760" i="3"/>
  <c r="T1749" i="3"/>
  <c r="T1741" i="3"/>
  <c r="T1733" i="3"/>
  <c r="T1730" i="3"/>
  <c r="T1692" i="3"/>
  <c r="T1684" i="3"/>
  <c r="T1676" i="3"/>
  <c r="T1668" i="3"/>
  <c r="T1605" i="3"/>
  <c r="T1595" i="3"/>
  <c r="K6" i="3"/>
  <c r="R6" i="3"/>
  <c r="R7" i="3"/>
  <c r="R8" i="3"/>
  <c r="R9" i="3"/>
  <c r="S10" i="3"/>
  <c r="P9" i="1"/>
  <c r="R10" i="3"/>
  <c r="R11" i="3"/>
  <c r="R12" i="3"/>
  <c r="S13" i="3"/>
  <c r="P10" i="1"/>
  <c r="R13" i="3"/>
  <c r="R14" i="3"/>
  <c r="R15" i="3"/>
  <c r="R16" i="3"/>
  <c r="R17" i="3"/>
  <c r="R18" i="3"/>
  <c r="S19" i="3"/>
  <c r="P11" i="1"/>
  <c r="R19" i="3"/>
  <c r="R20" i="3"/>
  <c r="R21" i="3"/>
  <c r="R22" i="3"/>
  <c r="R23" i="3"/>
  <c r="R24" i="3"/>
  <c r="S25" i="3"/>
  <c r="P25" i="3"/>
  <c r="R25" i="3"/>
  <c r="S26" i="3"/>
  <c r="P26" i="3"/>
  <c r="R26" i="3"/>
  <c r="S27" i="3"/>
  <c r="P27" i="3"/>
  <c r="R27" i="3"/>
  <c r="S28" i="3"/>
  <c r="P28" i="3"/>
  <c r="R28" i="3"/>
  <c r="S29" i="3"/>
  <c r="P29" i="3"/>
  <c r="R29" i="3"/>
  <c r="S30" i="3"/>
  <c r="P30" i="3"/>
  <c r="R30" i="3"/>
  <c r="S31" i="3"/>
  <c r="P31" i="3"/>
  <c r="R31" i="3"/>
  <c r="S32" i="3"/>
  <c r="P32" i="3"/>
  <c r="R32" i="3"/>
  <c r="S33" i="3"/>
  <c r="P33" i="3"/>
  <c r="R33" i="3"/>
  <c r="S34" i="3"/>
  <c r="P34" i="3"/>
  <c r="R34" i="3"/>
  <c r="S35" i="3"/>
  <c r="P35" i="3"/>
  <c r="R35" i="3"/>
  <c r="S36" i="3"/>
  <c r="P36" i="3"/>
  <c r="R36" i="3"/>
  <c r="S37" i="3"/>
  <c r="P37" i="3"/>
  <c r="R37" i="3"/>
  <c r="S38" i="3"/>
  <c r="P38" i="3"/>
  <c r="R38" i="3"/>
  <c r="S39" i="3"/>
  <c r="P39" i="3"/>
  <c r="R39" i="3"/>
  <c r="S40" i="3"/>
  <c r="P40" i="3"/>
  <c r="R40" i="3"/>
  <c r="S41" i="3"/>
  <c r="P41" i="3"/>
  <c r="R41" i="3"/>
  <c r="S42" i="3"/>
  <c r="P42" i="3"/>
  <c r="R42" i="3"/>
  <c r="S43" i="3"/>
  <c r="P43" i="3"/>
  <c r="R43" i="3"/>
  <c r="S44" i="3"/>
  <c r="P44" i="3"/>
  <c r="R44" i="3"/>
  <c r="S45" i="3"/>
  <c r="P45" i="3"/>
  <c r="R45" i="3"/>
  <c r="S46" i="3"/>
  <c r="P46" i="3"/>
  <c r="R46" i="3"/>
  <c r="S47" i="3"/>
  <c r="P47" i="3"/>
  <c r="R47" i="3"/>
  <c r="S48" i="3"/>
  <c r="P48" i="3"/>
  <c r="R48" i="3"/>
  <c r="S49" i="3"/>
  <c r="P49" i="3"/>
  <c r="R49" i="3"/>
  <c r="S50" i="3"/>
  <c r="P50" i="3"/>
  <c r="R50" i="3"/>
  <c r="S51" i="3"/>
  <c r="P51" i="3"/>
  <c r="R51" i="3"/>
  <c r="S52" i="3"/>
  <c r="P52" i="3"/>
  <c r="R52" i="3"/>
  <c r="S53" i="3"/>
  <c r="P53" i="3"/>
  <c r="R53" i="3"/>
  <c r="S54" i="3"/>
  <c r="P54" i="3"/>
  <c r="R54" i="3"/>
  <c r="S55" i="3"/>
  <c r="P55" i="3"/>
  <c r="R55" i="3"/>
  <c r="S56" i="3"/>
  <c r="P56" i="3"/>
  <c r="R56" i="3"/>
  <c r="S57" i="3"/>
  <c r="P57" i="3"/>
  <c r="R57" i="3"/>
  <c r="S58" i="3"/>
  <c r="P58" i="3"/>
  <c r="R58" i="3"/>
  <c r="S59" i="3"/>
  <c r="P59" i="3"/>
  <c r="R59" i="3"/>
  <c r="S60" i="3"/>
  <c r="P60" i="3"/>
  <c r="R60" i="3"/>
  <c r="S61" i="3"/>
  <c r="P61" i="3"/>
  <c r="R61" i="3"/>
  <c r="S62" i="3"/>
  <c r="P62" i="3"/>
  <c r="R62" i="3"/>
  <c r="S63" i="3"/>
  <c r="P63" i="3"/>
  <c r="R63" i="3"/>
  <c r="S64" i="3"/>
  <c r="P64" i="3"/>
  <c r="R64" i="3"/>
  <c r="S65" i="3"/>
  <c r="P65" i="3"/>
  <c r="R65" i="3"/>
  <c r="S66" i="3"/>
  <c r="P66" i="3"/>
  <c r="R66" i="3"/>
  <c r="S67" i="3"/>
  <c r="P67" i="3"/>
  <c r="R67" i="3"/>
  <c r="S68" i="3"/>
  <c r="P68" i="3"/>
  <c r="R68" i="3"/>
  <c r="S69" i="3"/>
  <c r="P69" i="3"/>
  <c r="R69" i="3"/>
  <c r="S70" i="3"/>
  <c r="P70" i="3"/>
  <c r="R70" i="3"/>
  <c r="S71" i="3"/>
  <c r="P71" i="3"/>
  <c r="R71" i="3"/>
  <c r="S72" i="3"/>
  <c r="P72" i="3"/>
  <c r="R72" i="3"/>
  <c r="S73" i="3"/>
  <c r="P73" i="3"/>
  <c r="R73" i="3"/>
  <c r="S74" i="3"/>
  <c r="P74" i="3"/>
  <c r="R74" i="3"/>
  <c r="S75" i="3"/>
  <c r="P75" i="3"/>
  <c r="R75" i="3"/>
  <c r="S76" i="3"/>
  <c r="P76" i="3"/>
  <c r="R76" i="3"/>
  <c r="S77" i="3"/>
  <c r="P77" i="3"/>
  <c r="R77" i="3"/>
  <c r="S78" i="3"/>
  <c r="P78" i="3"/>
  <c r="R78" i="3"/>
  <c r="S79" i="3"/>
  <c r="P79" i="3"/>
  <c r="R79" i="3"/>
  <c r="S80" i="3"/>
  <c r="P80" i="3"/>
  <c r="R80" i="3"/>
  <c r="S81" i="3"/>
  <c r="P81" i="3"/>
  <c r="R81" i="3"/>
  <c r="S82" i="3"/>
  <c r="P82" i="3"/>
  <c r="R82" i="3"/>
  <c r="S83" i="3"/>
  <c r="P83" i="3"/>
  <c r="R83" i="3"/>
  <c r="S84" i="3"/>
  <c r="P84" i="3"/>
  <c r="R84" i="3"/>
  <c r="S85" i="3"/>
  <c r="P85" i="3"/>
  <c r="R85" i="3"/>
  <c r="S86" i="3"/>
  <c r="P86" i="3"/>
  <c r="R86" i="3"/>
  <c r="S87" i="3"/>
  <c r="P87" i="3"/>
  <c r="R87" i="3"/>
  <c r="S88" i="3"/>
  <c r="P88" i="3"/>
  <c r="R88" i="3"/>
  <c r="S89" i="3"/>
  <c r="P89" i="3"/>
  <c r="R89" i="3"/>
  <c r="S90" i="3"/>
  <c r="P90" i="3"/>
  <c r="R90" i="3"/>
  <c r="S91" i="3"/>
  <c r="P91" i="3"/>
  <c r="R91" i="3"/>
  <c r="S92" i="3"/>
  <c r="P92" i="3"/>
  <c r="R92" i="3"/>
  <c r="S93" i="3"/>
  <c r="P93" i="3"/>
  <c r="R93" i="3"/>
  <c r="S94" i="3"/>
  <c r="P94" i="3"/>
  <c r="R94" i="3"/>
  <c r="S95" i="3"/>
  <c r="P95" i="3"/>
  <c r="R95" i="3"/>
  <c r="S96" i="3"/>
  <c r="P96" i="3"/>
  <c r="R96" i="3"/>
  <c r="S97" i="3"/>
  <c r="P97" i="3"/>
  <c r="R97" i="3"/>
  <c r="S98" i="3"/>
  <c r="P98" i="3"/>
  <c r="R98" i="3"/>
  <c r="S99" i="3"/>
  <c r="P99" i="3"/>
  <c r="R99" i="3"/>
  <c r="S100" i="3"/>
  <c r="P100" i="3"/>
  <c r="R100" i="3"/>
  <c r="S101" i="3"/>
  <c r="P101" i="3"/>
  <c r="R101" i="3"/>
  <c r="S102" i="3"/>
  <c r="P102" i="3"/>
  <c r="R102" i="3"/>
  <c r="S103" i="3"/>
  <c r="P103" i="3"/>
  <c r="R103" i="3"/>
  <c r="S104" i="3"/>
  <c r="P104" i="3"/>
  <c r="R104" i="3"/>
  <c r="S105" i="3"/>
  <c r="P105" i="3"/>
  <c r="R105" i="3"/>
  <c r="S106" i="3"/>
  <c r="P106" i="3"/>
  <c r="R106" i="3"/>
  <c r="S107" i="3"/>
  <c r="P107" i="3"/>
  <c r="R107" i="3"/>
  <c r="S108" i="3"/>
  <c r="P108" i="3"/>
  <c r="R108" i="3"/>
  <c r="S109" i="3"/>
  <c r="P109" i="3"/>
  <c r="R109" i="3"/>
  <c r="S110" i="3"/>
  <c r="P110" i="3"/>
  <c r="R110" i="3"/>
  <c r="S111" i="3"/>
  <c r="P111" i="3"/>
  <c r="R111" i="3"/>
  <c r="S112" i="3"/>
  <c r="P112" i="3"/>
  <c r="R112" i="3"/>
  <c r="S113" i="3"/>
  <c r="P113" i="3"/>
  <c r="R113" i="3"/>
  <c r="S114" i="3"/>
  <c r="P114" i="3"/>
  <c r="R114" i="3"/>
  <c r="S115" i="3"/>
  <c r="P115" i="3"/>
  <c r="R115" i="3"/>
  <c r="S116" i="3"/>
  <c r="P116" i="3"/>
  <c r="R116" i="3"/>
  <c r="S117" i="3"/>
  <c r="P117" i="3"/>
  <c r="R117" i="3"/>
  <c r="S118" i="3"/>
  <c r="P118" i="3"/>
  <c r="R118" i="3"/>
  <c r="S119" i="3"/>
  <c r="P119" i="3"/>
  <c r="R119" i="3"/>
  <c r="S120" i="3"/>
  <c r="P120" i="3"/>
  <c r="R120" i="3"/>
  <c r="S121" i="3"/>
  <c r="P121" i="3"/>
  <c r="R121" i="3"/>
  <c r="S122" i="3"/>
  <c r="P122" i="3"/>
  <c r="R122" i="3"/>
  <c r="S123" i="3"/>
  <c r="P123" i="3"/>
  <c r="R123" i="3"/>
  <c r="S124" i="3"/>
  <c r="P124" i="3"/>
  <c r="R124" i="3"/>
  <c r="S125" i="3"/>
  <c r="P125" i="3"/>
  <c r="R125" i="3"/>
  <c r="S126" i="3"/>
  <c r="P126" i="3"/>
  <c r="R126" i="3"/>
  <c r="S127" i="3"/>
  <c r="P127" i="3"/>
  <c r="R127" i="3"/>
  <c r="S128" i="3"/>
  <c r="P128" i="3"/>
  <c r="R128" i="3"/>
  <c r="S129" i="3"/>
  <c r="P129" i="3"/>
  <c r="R129" i="3"/>
  <c r="S130" i="3"/>
  <c r="P130" i="3"/>
  <c r="R130" i="3"/>
  <c r="S131" i="3"/>
  <c r="P131" i="3"/>
  <c r="R131" i="3"/>
  <c r="S132" i="3"/>
  <c r="P132" i="3"/>
  <c r="R132" i="3"/>
  <c r="S133" i="3"/>
  <c r="P133" i="3"/>
  <c r="R133" i="3"/>
  <c r="S134" i="3"/>
  <c r="P134" i="3"/>
  <c r="R134" i="3"/>
  <c r="S135" i="3"/>
  <c r="P135" i="3"/>
  <c r="R135" i="3"/>
  <c r="S136" i="3"/>
  <c r="P136" i="3"/>
  <c r="R136" i="3"/>
  <c r="S137" i="3"/>
  <c r="P137" i="3"/>
  <c r="R137" i="3"/>
  <c r="S138" i="3"/>
  <c r="P138" i="3"/>
  <c r="R138" i="3"/>
  <c r="S139" i="3"/>
  <c r="P139" i="3"/>
  <c r="R139" i="3"/>
  <c r="S140" i="3"/>
  <c r="P140" i="3"/>
  <c r="R140" i="3"/>
  <c r="S141" i="3"/>
  <c r="P141" i="3"/>
  <c r="R141" i="3"/>
  <c r="S142" i="3"/>
  <c r="P142" i="3"/>
  <c r="R142" i="3"/>
  <c r="S143" i="3"/>
  <c r="P143" i="3"/>
  <c r="R143" i="3"/>
  <c r="S144" i="3"/>
  <c r="P144" i="3"/>
  <c r="R144" i="3"/>
  <c r="S145" i="3"/>
  <c r="P145" i="3"/>
  <c r="R145" i="3"/>
  <c r="S146" i="3"/>
  <c r="P146" i="3"/>
  <c r="R146" i="3"/>
  <c r="S147" i="3"/>
  <c r="P147" i="3"/>
  <c r="R147" i="3"/>
  <c r="S148" i="3"/>
  <c r="P148" i="3"/>
  <c r="R148" i="3"/>
  <c r="S149" i="3"/>
  <c r="P149" i="3"/>
  <c r="R149" i="3"/>
  <c r="S150" i="3"/>
  <c r="P150" i="3"/>
  <c r="R150" i="3"/>
  <c r="S151" i="3"/>
  <c r="P151" i="3"/>
  <c r="R151" i="3"/>
  <c r="S152" i="3"/>
  <c r="P152" i="3"/>
  <c r="R152" i="3"/>
  <c r="S153" i="3"/>
  <c r="P153" i="3"/>
  <c r="R153" i="3"/>
  <c r="S154" i="3"/>
  <c r="P154" i="3"/>
  <c r="R154" i="3"/>
  <c r="S155" i="3"/>
  <c r="P155" i="3"/>
  <c r="R155" i="3"/>
  <c r="S156" i="3"/>
  <c r="P156" i="3"/>
  <c r="R156" i="3"/>
  <c r="S157" i="3"/>
  <c r="P157" i="3"/>
  <c r="R157" i="3"/>
  <c r="S158" i="3"/>
  <c r="P158" i="3"/>
  <c r="R158" i="3"/>
  <c r="S159" i="3"/>
  <c r="P159" i="3"/>
  <c r="R159" i="3"/>
  <c r="S160" i="3"/>
  <c r="P160" i="3"/>
  <c r="R160" i="3"/>
  <c r="S161" i="3"/>
  <c r="P161" i="3"/>
  <c r="R161" i="3"/>
  <c r="S162" i="3"/>
  <c r="P162" i="3"/>
  <c r="R162" i="3"/>
  <c r="S163" i="3"/>
  <c r="P163" i="3"/>
  <c r="R163" i="3"/>
  <c r="S164" i="3"/>
  <c r="P164" i="3"/>
  <c r="R164" i="3"/>
  <c r="S165" i="3"/>
  <c r="P165" i="3"/>
  <c r="R165" i="3"/>
  <c r="S166" i="3"/>
  <c r="P166" i="3"/>
  <c r="R166" i="3"/>
  <c r="S167" i="3"/>
  <c r="P167" i="3"/>
  <c r="R167" i="3"/>
  <c r="S168" i="3"/>
  <c r="P168" i="3"/>
  <c r="R168" i="3"/>
  <c r="S169" i="3"/>
  <c r="P169" i="3"/>
  <c r="R169" i="3"/>
  <c r="S170" i="3"/>
  <c r="P170" i="3"/>
  <c r="R170" i="3"/>
  <c r="S171" i="3"/>
  <c r="P171" i="3"/>
  <c r="R171" i="3"/>
  <c r="S172" i="3"/>
  <c r="P172" i="3"/>
  <c r="R172" i="3"/>
  <c r="S173" i="3"/>
  <c r="P173" i="3"/>
  <c r="R173" i="3"/>
  <c r="S174" i="3"/>
  <c r="P174" i="3"/>
  <c r="R174" i="3"/>
  <c r="S175" i="3"/>
  <c r="P175" i="3"/>
  <c r="R175" i="3"/>
  <c r="S176" i="3"/>
  <c r="P176" i="3"/>
  <c r="R176" i="3"/>
  <c r="S177" i="3"/>
  <c r="P177" i="3"/>
  <c r="R177" i="3"/>
  <c r="S178" i="3"/>
  <c r="P178" i="3"/>
  <c r="R178" i="3"/>
  <c r="S179" i="3"/>
  <c r="P179" i="3"/>
  <c r="R179" i="3"/>
  <c r="S180" i="3"/>
  <c r="P180" i="3"/>
  <c r="R180" i="3"/>
  <c r="S181" i="3"/>
  <c r="P181" i="3"/>
  <c r="R181" i="3"/>
  <c r="S182" i="3"/>
  <c r="P182" i="3"/>
  <c r="R182" i="3"/>
  <c r="S183" i="3"/>
  <c r="P183" i="3"/>
  <c r="R183" i="3"/>
  <c r="S184" i="3"/>
  <c r="P184" i="3"/>
  <c r="R184" i="3"/>
  <c r="S185" i="3"/>
  <c r="P185" i="3"/>
  <c r="R185" i="3"/>
  <c r="S186" i="3"/>
  <c r="P186" i="3"/>
  <c r="R186" i="3"/>
  <c r="S187" i="3"/>
  <c r="P187" i="3"/>
  <c r="R187" i="3"/>
  <c r="S188" i="3"/>
  <c r="P188" i="3"/>
  <c r="R188" i="3"/>
  <c r="S189" i="3"/>
  <c r="P189" i="3"/>
  <c r="R189" i="3"/>
  <c r="S190" i="3"/>
  <c r="P190" i="3"/>
  <c r="R190" i="3"/>
  <c r="S191" i="3"/>
  <c r="P191" i="3"/>
  <c r="R191" i="3"/>
  <c r="S192" i="3"/>
  <c r="P192" i="3"/>
  <c r="R192" i="3"/>
  <c r="S193" i="3"/>
  <c r="P193" i="3"/>
  <c r="R193" i="3"/>
  <c r="S194" i="3"/>
  <c r="P194" i="3"/>
  <c r="R194" i="3"/>
  <c r="S195" i="3"/>
  <c r="P195" i="3"/>
  <c r="R195" i="3"/>
  <c r="S196" i="3"/>
  <c r="P196" i="3"/>
  <c r="R196" i="3"/>
  <c r="S197" i="3"/>
  <c r="P197" i="3"/>
  <c r="R197" i="3"/>
  <c r="S198" i="3"/>
  <c r="P198" i="3"/>
  <c r="R198" i="3"/>
  <c r="S199" i="3"/>
  <c r="P199" i="3"/>
  <c r="R199" i="3"/>
  <c r="S200" i="3"/>
  <c r="P200" i="3"/>
  <c r="R200" i="3"/>
  <c r="S201" i="3"/>
  <c r="P201" i="3"/>
  <c r="R201" i="3"/>
  <c r="S202" i="3"/>
  <c r="P202" i="3"/>
  <c r="R202" i="3"/>
  <c r="S203" i="3"/>
  <c r="P203" i="3"/>
  <c r="R203" i="3"/>
  <c r="S204" i="3"/>
  <c r="P204" i="3"/>
  <c r="R204" i="3"/>
  <c r="S205" i="3"/>
  <c r="P205" i="3"/>
  <c r="R205" i="3"/>
  <c r="S206" i="3"/>
  <c r="P206" i="3"/>
  <c r="R206" i="3"/>
  <c r="S207" i="3"/>
  <c r="P207" i="3"/>
  <c r="R207" i="3"/>
  <c r="S208" i="3"/>
  <c r="P208" i="3"/>
  <c r="R208" i="3"/>
  <c r="S209" i="3"/>
  <c r="P209" i="3"/>
  <c r="R209" i="3"/>
  <c r="S210" i="3"/>
  <c r="P210" i="3"/>
  <c r="R210" i="3"/>
  <c r="S211" i="3"/>
  <c r="P211" i="3"/>
  <c r="R211" i="3"/>
  <c r="S212" i="3"/>
  <c r="P212" i="3"/>
  <c r="R212" i="3"/>
  <c r="S213" i="3"/>
  <c r="P213" i="3"/>
  <c r="R213" i="3"/>
  <c r="S214" i="3"/>
  <c r="P214" i="3"/>
  <c r="R214" i="3"/>
  <c r="S215" i="3"/>
  <c r="P215" i="3"/>
  <c r="R215" i="3"/>
  <c r="S216" i="3"/>
  <c r="P216" i="3"/>
  <c r="R216" i="3"/>
  <c r="S217" i="3"/>
  <c r="P217" i="3"/>
  <c r="R217" i="3"/>
  <c r="S218" i="3"/>
  <c r="P218" i="3"/>
  <c r="R218" i="3"/>
  <c r="S219" i="3"/>
  <c r="P219" i="3"/>
  <c r="R219" i="3"/>
  <c r="S220" i="3"/>
  <c r="P220" i="3"/>
  <c r="R220" i="3"/>
  <c r="S221" i="3"/>
  <c r="P221" i="3"/>
  <c r="R221" i="3"/>
  <c r="S222" i="3"/>
  <c r="P222" i="3"/>
  <c r="R222" i="3"/>
  <c r="S223" i="3"/>
  <c r="P223" i="3"/>
  <c r="R223" i="3"/>
  <c r="S224" i="3"/>
  <c r="P224" i="3"/>
  <c r="R224" i="3"/>
  <c r="S225" i="3"/>
  <c r="P225" i="3"/>
  <c r="R225" i="3"/>
  <c r="S226" i="3"/>
  <c r="P226" i="3"/>
  <c r="R226" i="3"/>
  <c r="S227" i="3"/>
  <c r="P227" i="3"/>
  <c r="R227" i="3"/>
  <c r="S228" i="3"/>
  <c r="P228" i="3"/>
  <c r="R228" i="3"/>
  <c r="S229" i="3"/>
  <c r="P229" i="3"/>
  <c r="R229" i="3"/>
  <c r="S230" i="3"/>
  <c r="P230" i="3"/>
  <c r="R230" i="3"/>
  <c r="S231" i="3"/>
  <c r="P231" i="3"/>
  <c r="R231" i="3"/>
  <c r="S232" i="3"/>
  <c r="P232" i="3"/>
  <c r="R232" i="3"/>
  <c r="S233" i="3"/>
  <c r="P233" i="3"/>
  <c r="R233" i="3"/>
  <c r="S234" i="3"/>
  <c r="P234" i="3"/>
  <c r="R234" i="3"/>
  <c r="S235" i="3"/>
  <c r="P235" i="3"/>
  <c r="R235" i="3"/>
  <c r="S236" i="3"/>
  <c r="P236" i="3"/>
  <c r="R236" i="3"/>
  <c r="S237" i="3"/>
  <c r="P237" i="3"/>
  <c r="R237" i="3"/>
  <c r="S238" i="3"/>
  <c r="P238" i="3"/>
  <c r="R238" i="3"/>
  <c r="S239" i="3"/>
  <c r="P239" i="3"/>
  <c r="R239" i="3"/>
  <c r="S240" i="3"/>
  <c r="P240" i="3"/>
  <c r="R240" i="3"/>
  <c r="S241" i="3"/>
  <c r="P241" i="3"/>
  <c r="R241" i="3"/>
  <c r="S242" i="3"/>
  <c r="P242" i="3"/>
  <c r="R242" i="3"/>
  <c r="S243" i="3"/>
  <c r="P243" i="3"/>
  <c r="R243" i="3"/>
  <c r="S244" i="3"/>
  <c r="P244" i="3"/>
  <c r="R244" i="3"/>
  <c r="S245" i="3"/>
  <c r="P245" i="3"/>
  <c r="R245" i="3"/>
  <c r="S246" i="3"/>
  <c r="P246" i="3"/>
  <c r="R246" i="3"/>
  <c r="S247" i="3"/>
  <c r="P247" i="3"/>
  <c r="R247" i="3"/>
  <c r="S248" i="3"/>
  <c r="P248" i="3"/>
  <c r="R248" i="3"/>
  <c r="S249" i="3"/>
  <c r="P249" i="3"/>
  <c r="R249" i="3"/>
  <c r="S250" i="3"/>
  <c r="P250" i="3"/>
  <c r="R250" i="3"/>
  <c r="S251" i="3"/>
  <c r="P251" i="3"/>
  <c r="R251" i="3"/>
  <c r="S252" i="3"/>
  <c r="P252" i="3"/>
  <c r="R252" i="3"/>
  <c r="S253" i="3"/>
  <c r="P253" i="3"/>
  <c r="R253" i="3"/>
  <c r="S254" i="3"/>
  <c r="P254" i="3"/>
  <c r="R254" i="3"/>
  <c r="S255" i="3"/>
  <c r="P255" i="3"/>
  <c r="R255" i="3"/>
  <c r="S256" i="3"/>
  <c r="P256" i="3"/>
  <c r="R256" i="3"/>
  <c r="S257" i="3"/>
  <c r="P257" i="3"/>
  <c r="R257" i="3"/>
  <c r="S258" i="3"/>
  <c r="P258" i="3"/>
  <c r="R258" i="3"/>
  <c r="S259" i="3"/>
  <c r="P259" i="3"/>
  <c r="R259" i="3"/>
  <c r="S260" i="3"/>
  <c r="P260" i="3"/>
  <c r="R260" i="3"/>
  <c r="S261" i="3"/>
  <c r="P261" i="3"/>
  <c r="R261" i="3"/>
  <c r="S262" i="3"/>
  <c r="P262" i="3"/>
  <c r="R262" i="3"/>
  <c r="S263" i="3"/>
  <c r="P263" i="3"/>
  <c r="R263" i="3"/>
  <c r="S264" i="3"/>
  <c r="P264" i="3"/>
  <c r="R264" i="3"/>
  <c r="S265" i="3"/>
  <c r="P265" i="3"/>
  <c r="R265" i="3"/>
  <c r="S266" i="3"/>
  <c r="P266" i="3"/>
  <c r="R266" i="3"/>
  <c r="S267" i="3"/>
  <c r="P267" i="3"/>
  <c r="R267" i="3"/>
  <c r="S268" i="3"/>
  <c r="P268" i="3"/>
  <c r="R268" i="3"/>
  <c r="S269" i="3"/>
  <c r="P269" i="3"/>
  <c r="R269" i="3"/>
  <c r="S270" i="3"/>
  <c r="P270" i="3"/>
  <c r="R270" i="3"/>
  <c r="S271" i="3"/>
  <c r="P271" i="3"/>
  <c r="R271" i="3"/>
  <c r="S272" i="3"/>
  <c r="P272" i="3"/>
  <c r="R272" i="3"/>
  <c r="S273" i="3"/>
  <c r="P273" i="3"/>
  <c r="R273" i="3"/>
  <c r="S274" i="3"/>
  <c r="P274" i="3"/>
  <c r="R274" i="3"/>
  <c r="S275" i="3"/>
  <c r="P275" i="3"/>
  <c r="R275" i="3"/>
  <c r="S276" i="3"/>
  <c r="P276" i="3"/>
  <c r="R276" i="3"/>
  <c r="S277" i="3"/>
  <c r="P277" i="3"/>
  <c r="R277" i="3"/>
  <c r="S278" i="3"/>
  <c r="P278" i="3"/>
  <c r="R278" i="3"/>
  <c r="S279" i="3"/>
  <c r="P279" i="3"/>
  <c r="R279" i="3"/>
  <c r="S280" i="3"/>
  <c r="P280" i="3"/>
  <c r="R280" i="3"/>
  <c r="S281" i="3"/>
  <c r="P281" i="3"/>
  <c r="R281" i="3"/>
  <c r="S282" i="3"/>
  <c r="P282" i="3"/>
  <c r="R282" i="3"/>
  <c r="S283" i="3"/>
  <c r="P283" i="3"/>
  <c r="R283" i="3"/>
  <c r="S284" i="3"/>
  <c r="P284" i="3"/>
  <c r="R284" i="3"/>
  <c r="S285" i="3"/>
  <c r="P285" i="3"/>
  <c r="R285" i="3"/>
  <c r="S286" i="3"/>
  <c r="P286" i="3"/>
  <c r="R286" i="3"/>
  <c r="S287" i="3"/>
  <c r="P287" i="3"/>
  <c r="R287" i="3"/>
  <c r="S288" i="3"/>
  <c r="P288" i="3"/>
  <c r="R288" i="3"/>
  <c r="S289" i="3"/>
  <c r="P289" i="3"/>
  <c r="R289" i="3"/>
  <c r="S290" i="3"/>
  <c r="P290" i="3"/>
  <c r="R290" i="3"/>
  <c r="S291" i="3"/>
  <c r="P291" i="3"/>
  <c r="R291" i="3"/>
  <c r="S292" i="3"/>
  <c r="P292" i="3"/>
  <c r="R292" i="3"/>
  <c r="S293" i="3"/>
  <c r="P293" i="3"/>
  <c r="R293" i="3"/>
  <c r="S294" i="3"/>
  <c r="P294" i="3"/>
  <c r="R294" i="3"/>
  <c r="S295" i="3"/>
  <c r="P295" i="3"/>
  <c r="R295" i="3"/>
  <c r="S296" i="3"/>
  <c r="P296" i="3"/>
  <c r="R296" i="3"/>
  <c r="S297" i="3"/>
  <c r="P297" i="3"/>
  <c r="R297" i="3"/>
  <c r="S298" i="3"/>
  <c r="P298" i="3"/>
  <c r="R298" i="3"/>
  <c r="S299" i="3"/>
  <c r="P299" i="3"/>
  <c r="R299" i="3"/>
  <c r="S300" i="3"/>
  <c r="P300" i="3"/>
  <c r="R300" i="3"/>
  <c r="S301" i="3"/>
  <c r="P301" i="3"/>
  <c r="R301" i="3"/>
  <c r="S302" i="3"/>
  <c r="P302" i="3"/>
  <c r="R302" i="3"/>
  <c r="S303" i="3"/>
  <c r="P303" i="3"/>
  <c r="R303" i="3"/>
  <c r="S304" i="3"/>
  <c r="P304" i="3"/>
  <c r="R304" i="3"/>
  <c r="S305" i="3"/>
  <c r="P305" i="3"/>
  <c r="R305" i="3"/>
  <c r="S306" i="3"/>
  <c r="P306" i="3"/>
  <c r="R306" i="3"/>
  <c r="S307" i="3"/>
  <c r="P307" i="3"/>
  <c r="R307" i="3"/>
  <c r="S308" i="3"/>
  <c r="P308" i="3"/>
  <c r="R308" i="3"/>
  <c r="S309" i="3"/>
  <c r="P309" i="3"/>
  <c r="R309" i="3"/>
  <c r="S310" i="3"/>
  <c r="P310" i="3"/>
  <c r="R310" i="3"/>
  <c r="S311" i="3"/>
  <c r="P311" i="3"/>
  <c r="R311" i="3"/>
  <c r="S312" i="3"/>
  <c r="P312" i="3"/>
  <c r="R312" i="3"/>
  <c r="S313" i="3"/>
  <c r="P313" i="3"/>
  <c r="R313" i="3"/>
  <c r="S314" i="3"/>
  <c r="P314" i="3"/>
  <c r="R314" i="3"/>
  <c r="S315" i="3"/>
  <c r="P315" i="3"/>
  <c r="R315" i="3"/>
  <c r="S316" i="3"/>
  <c r="P316" i="3"/>
  <c r="R316" i="3"/>
  <c r="S317" i="3"/>
  <c r="P317" i="3"/>
  <c r="R317" i="3"/>
  <c r="S318" i="3"/>
  <c r="P318" i="3"/>
  <c r="R318" i="3"/>
  <c r="S319" i="3"/>
  <c r="P319" i="3"/>
  <c r="R319" i="3"/>
  <c r="S320" i="3"/>
  <c r="P320" i="3"/>
  <c r="R320" i="3"/>
  <c r="S321" i="3"/>
  <c r="P321" i="3"/>
  <c r="R321" i="3"/>
  <c r="S322" i="3"/>
  <c r="P322" i="3"/>
  <c r="R322" i="3"/>
  <c r="S323" i="3"/>
  <c r="P323" i="3"/>
  <c r="R323" i="3"/>
  <c r="S324" i="3"/>
  <c r="P324" i="3"/>
  <c r="R324" i="3"/>
  <c r="S325" i="3"/>
  <c r="P325" i="3"/>
  <c r="R325" i="3"/>
  <c r="S326" i="3"/>
  <c r="P326" i="3"/>
  <c r="R326" i="3"/>
  <c r="S327" i="3"/>
  <c r="P327" i="3"/>
  <c r="R327" i="3"/>
  <c r="S328" i="3"/>
  <c r="P328" i="3"/>
  <c r="R328" i="3"/>
  <c r="S329" i="3"/>
  <c r="P329" i="3"/>
  <c r="R329" i="3"/>
  <c r="S330" i="3"/>
  <c r="P330" i="3"/>
  <c r="R330" i="3"/>
  <c r="S331" i="3"/>
  <c r="P331" i="3"/>
  <c r="R331" i="3"/>
  <c r="S332" i="3"/>
  <c r="P332" i="3"/>
  <c r="R332" i="3"/>
  <c r="S333" i="3"/>
  <c r="P333" i="3"/>
  <c r="R333" i="3"/>
  <c r="S334" i="3"/>
  <c r="P334" i="3"/>
  <c r="R334" i="3"/>
  <c r="S335" i="3"/>
  <c r="P335" i="3"/>
  <c r="R335" i="3"/>
  <c r="S336" i="3"/>
  <c r="P336" i="3"/>
  <c r="R336" i="3"/>
  <c r="S337" i="3"/>
  <c r="P337" i="3"/>
  <c r="R337" i="3"/>
  <c r="S338" i="3"/>
  <c r="P338" i="3"/>
  <c r="R338" i="3"/>
  <c r="S339" i="3"/>
  <c r="P339" i="3"/>
  <c r="R339" i="3"/>
  <c r="S340" i="3"/>
  <c r="P340" i="3"/>
  <c r="R340" i="3"/>
  <c r="S341" i="3"/>
  <c r="P341" i="3"/>
  <c r="R341" i="3"/>
  <c r="S342" i="3"/>
  <c r="P342" i="3"/>
  <c r="R342" i="3"/>
  <c r="S343" i="3"/>
  <c r="P343" i="3"/>
  <c r="R343" i="3"/>
  <c r="S344" i="3"/>
  <c r="P344" i="3"/>
  <c r="R344" i="3"/>
  <c r="S345" i="3"/>
  <c r="P345" i="3"/>
  <c r="R345" i="3"/>
  <c r="S346" i="3"/>
  <c r="P346" i="3"/>
  <c r="R346" i="3"/>
  <c r="S347" i="3"/>
  <c r="P347" i="3"/>
  <c r="R347" i="3"/>
  <c r="S348" i="3"/>
  <c r="P348" i="3"/>
  <c r="R348" i="3"/>
  <c r="S349" i="3"/>
  <c r="P349" i="3"/>
  <c r="R349" i="3"/>
  <c r="S350" i="3"/>
  <c r="P350" i="3"/>
  <c r="R350" i="3"/>
  <c r="S351" i="3"/>
  <c r="P351" i="3"/>
  <c r="R351" i="3"/>
  <c r="S352" i="3"/>
  <c r="P352" i="3"/>
  <c r="R352" i="3"/>
  <c r="S353" i="3"/>
  <c r="P353" i="3"/>
  <c r="R353" i="3"/>
  <c r="S354" i="3"/>
  <c r="P354" i="3"/>
  <c r="R354" i="3"/>
  <c r="S355" i="3"/>
  <c r="P355" i="3"/>
  <c r="R355" i="3"/>
  <c r="S356" i="3"/>
  <c r="P356" i="3"/>
  <c r="R356" i="3"/>
  <c r="S357" i="3"/>
  <c r="P357" i="3"/>
  <c r="R357" i="3"/>
  <c r="S358" i="3"/>
  <c r="P358" i="3"/>
  <c r="R358" i="3"/>
  <c r="S359" i="3"/>
  <c r="P359" i="3"/>
  <c r="R359" i="3"/>
  <c r="S360" i="3"/>
  <c r="P360" i="3"/>
  <c r="R360" i="3"/>
  <c r="S361" i="3"/>
  <c r="P361" i="3"/>
  <c r="R361" i="3"/>
  <c r="S362" i="3"/>
  <c r="P362" i="3"/>
  <c r="R362" i="3"/>
  <c r="S363" i="3"/>
  <c r="P363" i="3"/>
  <c r="R363" i="3"/>
  <c r="S364" i="3"/>
  <c r="P364" i="3"/>
  <c r="R364" i="3"/>
  <c r="S365" i="3"/>
  <c r="P365" i="3"/>
  <c r="R365" i="3"/>
  <c r="S366" i="3"/>
  <c r="P366" i="3"/>
  <c r="R366" i="3"/>
  <c r="S367" i="3"/>
  <c r="P367" i="3"/>
  <c r="R367" i="3"/>
  <c r="S368" i="3"/>
  <c r="P368" i="3"/>
  <c r="R368" i="3"/>
  <c r="S369" i="3"/>
  <c r="P369" i="3"/>
  <c r="R369" i="3"/>
  <c r="S370" i="3"/>
  <c r="P370" i="3"/>
  <c r="R370" i="3"/>
  <c r="S371" i="3"/>
  <c r="P371" i="3"/>
  <c r="R371" i="3"/>
  <c r="S372" i="3"/>
  <c r="P372" i="3"/>
  <c r="R372" i="3"/>
  <c r="S373" i="3"/>
  <c r="P373" i="3"/>
  <c r="R373" i="3"/>
  <c r="S374" i="3"/>
  <c r="P374" i="3"/>
  <c r="R374" i="3"/>
  <c r="S375" i="3"/>
  <c r="P375" i="3"/>
  <c r="R375" i="3"/>
  <c r="S376" i="3"/>
  <c r="P376" i="3"/>
  <c r="R376" i="3"/>
  <c r="S377" i="3"/>
  <c r="P377" i="3"/>
  <c r="R377" i="3"/>
  <c r="S378" i="3"/>
  <c r="P378" i="3"/>
  <c r="R378" i="3"/>
  <c r="S379" i="3"/>
  <c r="P379" i="3"/>
  <c r="R379" i="3"/>
  <c r="S380" i="3"/>
  <c r="P380" i="3"/>
  <c r="R380" i="3"/>
  <c r="S381" i="3"/>
  <c r="P381" i="3"/>
  <c r="R381" i="3"/>
  <c r="S382" i="3"/>
  <c r="P382" i="3"/>
  <c r="R382" i="3"/>
  <c r="S383" i="3"/>
  <c r="P383" i="3"/>
  <c r="R383" i="3"/>
  <c r="S384" i="3"/>
  <c r="P384" i="3"/>
  <c r="R384" i="3"/>
  <c r="S385" i="3"/>
  <c r="P385" i="3"/>
  <c r="R385" i="3"/>
  <c r="S386" i="3"/>
  <c r="P386" i="3"/>
  <c r="R386" i="3"/>
  <c r="S387" i="3"/>
  <c r="P387" i="3"/>
  <c r="R387" i="3"/>
  <c r="S388" i="3"/>
  <c r="P388" i="3"/>
  <c r="R388" i="3"/>
  <c r="S389" i="3"/>
  <c r="P389" i="3"/>
  <c r="R389" i="3"/>
  <c r="S390" i="3"/>
  <c r="P390" i="3"/>
  <c r="R390" i="3"/>
  <c r="S391" i="3"/>
  <c r="P391" i="3"/>
  <c r="R391" i="3"/>
  <c r="S392" i="3"/>
  <c r="P392" i="3"/>
  <c r="R392" i="3"/>
  <c r="S393" i="3"/>
  <c r="P393" i="3"/>
  <c r="R393" i="3"/>
  <c r="S394" i="3"/>
  <c r="P394" i="3"/>
  <c r="R394" i="3"/>
  <c r="S395" i="3"/>
  <c r="P395" i="3"/>
  <c r="R395" i="3"/>
  <c r="S396" i="3"/>
  <c r="P396" i="3"/>
  <c r="R396" i="3"/>
  <c r="S397" i="3"/>
  <c r="P397" i="3"/>
  <c r="R397" i="3"/>
  <c r="S398" i="3"/>
  <c r="P398" i="3"/>
  <c r="R398" i="3"/>
  <c r="S399" i="3"/>
  <c r="P399" i="3"/>
  <c r="R399" i="3"/>
  <c r="S400" i="3"/>
  <c r="P400" i="3"/>
  <c r="R400" i="3"/>
  <c r="S401" i="3"/>
  <c r="P401" i="3"/>
  <c r="R401" i="3"/>
  <c r="S402" i="3"/>
  <c r="P402" i="3"/>
  <c r="R402" i="3"/>
  <c r="S403" i="3"/>
  <c r="P403" i="3"/>
  <c r="R403" i="3"/>
  <c r="S404" i="3"/>
  <c r="P404" i="3"/>
  <c r="R404" i="3"/>
  <c r="S405" i="3"/>
  <c r="P405" i="3"/>
  <c r="R405" i="3"/>
  <c r="S406" i="3"/>
  <c r="P406" i="3"/>
  <c r="R406" i="3"/>
  <c r="S407" i="3"/>
  <c r="P407" i="3"/>
  <c r="R407" i="3"/>
  <c r="S408" i="3"/>
  <c r="P408" i="3"/>
  <c r="R408" i="3"/>
  <c r="S409" i="3"/>
  <c r="P409" i="3"/>
  <c r="R409" i="3"/>
  <c r="S410" i="3"/>
  <c r="P410" i="3"/>
  <c r="R410" i="3"/>
  <c r="S411" i="3"/>
  <c r="P411" i="3"/>
  <c r="R411" i="3"/>
  <c r="S412" i="3"/>
  <c r="P412" i="3"/>
  <c r="R412" i="3"/>
  <c r="S413" i="3"/>
  <c r="P413" i="3"/>
  <c r="R413" i="3"/>
  <c r="S414" i="3"/>
  <c r="P414" i="3"/>
  <c r="R414" i="3"/>
  <c r="S415" i="3"/>
  <c r="P415" i="3"/>
  <c r="R415" i="3"/>
  <c r="S416" i="3"/>
  <c r="P416" i="3"/>
  <c r="R416" i="3"/>
  <c r="S417" i="3"/>
  <c r="P417" i="3"/>
  <c r="R417" i="3"/>
  <c r="S418" i="3"/>
  <c r="P418" i="3"/>
  <c r="R418" i="3"/>
  <c r="S419" i="3"/>
  <c r="P419" i="3"/>
  <c r="R419" i="3"/>
  <c r="S420" i="3"/>
  <c r="P420" i="3"/>
  <c r="R420" i="3"/>
  <c r="S421" i="3"/>
  <c r="P421" i="3"/>
  <c r="R421" i="3"/>
  <c r="S422" i="3"/>
  <c r="P422" i="3"/>
  <c r="R422" i="3"/>
  <c r="S423" i="3"/>
  <c r="P423" i="3"/>
  <c r="R423" i="3"/>
  <c r="S424" i="3"/>
  <c r="P424" i="3"/>
  <c r="R424" i="3"/>
  <c r="S425" i="3"/>
  <c r="P425" i="3"/>
  <c r="R425" i="3"/>
  <c r="S426" i="3"/>
  <c r="P426" i="3"/>
  <c r="R426" i="3"/>
  <c r="S427" i="3"/>
  <c r="P427" i="3"/>
  <c r="R427" i="3"/>
  <c r="S428" i="3"/>
  <c r="P428" i="3"/>
  <c r="R428" i="3"/>
  <c r="S429" i="3"/>
  <c r="P429" i="3"/>
  <c r="R429" i="3"/>
  <c r="S430" i="3"/>
  <c r="P430" i="3"/>
  <c r="R430" i="3"/>
  <c r="S431" i="3"/>
  <c r="P431" i="3"/>
  <c r="R431" i="3"/>
  <c r="S432" i="3"/>
  <c r="P432" i="3"/>
  <c r="R432" i="3"/>
  <c r="S433" i="3"/>
  <c r="P433" i="3"/>
  <c r="R433" i="3"/>
  <c r="S434" i="3"/>
  <c r="P434" i="3"/>
  <c r="R434" i="3"/>
  <c r="S435" i="3"/>
  <c r="P435" i="3"/>
  <c r="R435" i="3"/>
  <c r="S436" i="3"/>
  <c r="P436" i="3"/>
  <c r="R436" i="3"/>
  <c r="S437" i="3"/>
  <c r="P437" i="3"/>
  <c r="R437" i="3"/>
  <c r="S438" i="3"/>
  <c r="P438" i="3"/>
  <c r="R438" i="3"/>
  <c r="S439" i="3"/>
  <c r="P439" i="3"/>
  <c r="R439" i="3"/>
  <c r="S440" i="3"/>
  <c r="P440" i="3"/>
  <c r="R440" i="3"/>
  <c r="S441" i="3"/>
  <c r="P441" i="3"/>
  <c r="R441" i="3"/>
  <c r="S442" i="3"/>
  <c r="P442" i="3"/>
  <c r="R442" i="3"/>
  <c r="S443" i="3"/>
  <c r="P443" i="3"/>
  <c r="R443" i="3"/>
  <c r="S444" i="3"/>
  <c r="P444" i="3"/>
  <c r="R444" i="3"/>
  <c r="S445" i="3"/>
  <c r="P445" i="3"/>
  <c r="R445" i="3"/>
  <c r="S446" i="3"/>
  <c r="P446" i="3"/>
  <c r="R446" i="3"/>
  <c r="S447" i="3"/>
  <c r="P447" i="3"/>
  <c r="R447" i="3"/>
  <c r="S448" i="3"/>
  <c r="P448" i="3"/>
  <c r="R448" i="3"/>
  <c r="S449" i="3"/>
  <c r="P449" i="3"/>
  <c r="R449" i="3"/>
  <c r="S450" i="3"/>
  <c r="P450" i="3"/>
  <c r="R450" i="3"/>
  <c r="S451" i="3"/>
  <c r="P451" i="3"/>
  <c r="R451" i="3"/>
  <c r="S452" i="3"/>
  <c r="P452" i="3"/>
  <c r="R452" i="3"/>
  <c r="S453" i="3"/>
  <c r="P453" i="3"/>
  <c r="R453" i="3"/>
  <c r="S454" i="3"/>
  <c r="P454" i="3"/>
  <c r="R454" i="3"/>
  <c r="S455" i="3"/>
  <c r="P455" i="3"/>
  <c r="R455" i="3"/>
  <c r="S456" i="3"/>
  <c r="P456" i="3"/>
  <c r="R456" i="3"/>
  <c r="S457" i="3"/>
  <c r="P457" i="3"/>
  <c r="R457" i="3"/>
  <c r="S458" i="3"/>
  <c r="P458" i="3"/>
  <c r="R458" i="3"/>
  <c r="S459" i="3"/>
  <c r="P459" i="3"/>
  <c r="R459" i="3"/>
  <c r="S460" i="3"/>
  <c r="P460" i="3"/>
  <c r="R460" i="3"/>
  <c r="S461" i="3"/>
  <c r="P461" i="3"/>
  <c r="R461" i="3"/>
  <c r="S462" i="3"/>
  <c r="P462" i="3"/>
  <c r="R462" i="3"/>
  <c r="S463" i="3"/>
  <c r="P463" i="3"/>
  <c r="R463" i="3"/>
  <c r="S464" i="3"/>
  <c r="P464" i="3"/>
  <c r="R464" i="3"/>
  <c r="S465" i="3"/>
  <c r="P465" i="3"/>
  <c r="R465" i="3"/>
  <c r="S466" i="3"/>
  <c r="P466" i="3"/>
  <c r="R466" i="3"/>
  <c r="S467" i="3"/>
  <c r="P467" i="3"/>
  <c r="R467" i="3"/>
  <c r="S468" i="3"/>
  <c r="P468" i="3"/>
  <c r="R468" i="3"/>
  <c r="S469" i="3"/>
  <c r="P469" i="3"/>
  <c r="R469" i="3"/>
  <c r="S470" i="3"/>
  <c r="P470" i="3"/>
  <c r="R470" i="3"/>
  <c r="S471" i="3"/>
  <c r="P471" i="3"/>
  <c r="R471" i="3"/>
  <c r="S472" i="3"/>
  <c r="P472" i="3"/>
  <c r="R472" i="3"/>
  <c r="S473" i="3"/>
  <c r="P473" i="3"/>
  <c r="R473" i="3"/>
  <c r="S474" i="3"/>
  <c r="P474" i="3"/>
  <c r="R474" i="3"/>
  <c r="S475" i="3"/>
  <c r="P475" i="3"/>
  <c r="R475" i="3"/>
  <c r="S476" i="3"/>
  <c r="P476" i="3"/>
  <c r="R476" i="3"/>
  <c r="S477" i="3"/>
  <c r="P477" i="3"/>
  <c r="R477" i="3"/>
  <c r="S478" i="3"/>
  <c r="P478" i="3"/>
  <c r="R478" i="3"/>
  <c r="S479" i="3"/>
  <c r="P479" i="3"/>
  <c r="R479" i="3"/>
  <c r="S480" i="3"/>
  <c r="P480" i="3"/>
  <c r="R480" i="3"/>
  <c r="S481" i="3"/>
  <c r="P481" i="3"/>
  <c r="R481" i="3"/>
  <c r="S482" i="3"/>
  <c r="P482" i="3"/>
  <c r="R482" i="3"/>
  <c r="S483" i="3"/>
  <c r="P483" i="3"/>
  <c r="R483" i="3"/>
  <c r="S484" i="3"/>
  <c r="P484" i="3"/>
  <c r="R484" i="3"/>
  <c r="S485" i="3"/>
  <c r="P485" i="3"/>
  <c r="R485" i="3"/>
  <c r="S486" i="3"/>
  <c r="P486" i="3"/>
  <c r="R486" i="3"/>
  <c r="S487" i="3"/>
  <c r="P487" i="3"/>
  <c r="R487" i="3"/>
  <c r="S488" i="3"/>
  <c r="P488" i="3"/>
  <c r="R488" i="3"/>
  <c r="S489" i="3"/>
  <c r="P489" i="3"/>
  <c r="R489" i="3"/>
  <c r="S490" i="3"/>
  <c r="P490" i="3"/>
  <c r="R490" i="3"/>
  <c r="S491" i="3"/>
  <c r="P491" i="3"/>
  <c r="R491" i="3"/>
  <c r="S492" i="3"/>
  <c r="P492" i="3"/>
  <c r="R492" i="3"/>
  <c r="S493" i="3"/>
  <c r="P493" i="3"/>
  <c r="R493" i="3"/>
  <c r="S494" i="3"/>
  <c r="P494" i="3"/>
  <c r="R494" i="3"/>
  <c r="S495" i="3"/>
  <c r="P495" i="3"/>
  <c r="R495" i="3"/>
  <c r="S496" i="3"/>
  <c r="P496" i="3"/>
  <c r="R496" i="3"/>
  <c r="S497" i="3"/>
  <c r="P497" i="3"/>
  <c r="R497" i="3"/>
  <c r="S498" i="3"/>
  <c r="P498" i="3"/>
  <c r="R498" i="3"/>
  <c r="S499" i="3"/>
  <c r="P499" i="3"/>
  <c r="R499" i="3"/>
  <c r="S500" i="3"/>
  <c r="P500" i="3"/>
  <c r="R500" i="3"/>
  <c r="S501" i="3"/>
  <c r="P501" i="3"/>
  <c r="R501" i="3"/>
  <c r="S502" i="3"/>
  <c r="P502" i="3"/>
  <c r="R502" i="3"/>
  <c r="S503" i="3"/>
  <c r="P503" i="3"/>
  <c r="R503" i="3"/>
  <c r="S504" i="3"/>
  <c r="P504" i="3"/>
  <c r="R504" i="3"/>
  <c r="S505" i="3"/>
  <c r="P505" i="3"/>
  <c r="R505" i="3"/>
  <c r="S506" i="3"/>
  <c r="P506" i="3"/>
  <c r="R506" i="3"/>
  <c r="S507" i="3"/>
  <c r="P507" i="3"/>
  <c r="R507" i="3"/>
  <c r="S508" i="3"/>
  <c r="P508" i="3"/>
  <c r="R508" i="3"/>
  <c r="S509" i="3"/>
  <c r="P509" i="3"/>
  <c r="R509" i="3"/>
  <c r="S510" i="3"/>
  <c r="P510" i="3"/>
  <c r="R510" i="3"/>
  <c r="S511" i="3"/>
  <c r="P511" i="3"/>
  <c r="R511" i="3"/>
  <c r="S512" i="3"/>
  <c r="P512" i="3"/>
  <c r="R512" i="3"/>
  <c r="S513" i="3"/>
  <c r="P513" i="3"/>
  <c r="R513" i="3"/>
  <c r="S514" i="3"/>
  <c r="P514" i="3"/>
  <c r="R514" i="3"/>
  <c r="S515" i="3"/>
  <c r="P515" i="3"/>
  <c r="R515" i="3"/>
  <c r="S516" i="3"/>
  <c r="P516" i="3"/>
  <c r="R516" i="3"/>
  <c r="S517" i="3"/>
  <c r="P517" i="3"/>
  <c r="R517" i="3"/>
  <c r="S518" i="3"/>
  <c r="P518" i="3"/>
  <c r="R518" i="3"/>
  <c r="S519" i="3"/>
  <c r="P519" i="3"/>
  <c r="R519" i="3"/>
  <c r="S520" i="3"/>
  <c r="P520" i="3"/>
  <c r="R520" i="3"/>
  <c r="S521" i="3"/>
  <c r="P521" i="3"/>
  <c r="R521" i="3"/>
  <c r="S522" i="3"/>
  <c r="P522" i="3"/>
  <c r="R522" i="3"/>
  <c r="S523" i="3"/>
  <c r="P523" i="3"/>
  <c r="R523" i="3"/>
  <c r="S524" i="3"/>
  <c r="P524" i="3"/>
  <c r="R524" i="3"/>
  <c r="S525" i="3"/>
  <c r="P525" i="3"/>
  <c r="R525" i="3"/>
  <c r="S526" i="3"/>
  <c r="P526" i="3"/>
  <c r="R526" i="3"/>
  <c r="S527" i="3"/>
  <c r="P527" i="3"/>
  <c r="R527" i="3"/>
  <c r="S528" i="3"/>
  <c r="P528" i="3"/>
  <c r="R528" i="3"/>
  <c r="S529" i="3"/>
  <c r="P529" i="3"/>
  <c r="R529" i="3"/>
  <c r="S530" i="3"/>
  <c r="P530" i="3"/>
  <c r="R530" i="3"/>
  <c r="S531" i="3"/>
  <c r="P531" i="3"/>
  <c r="R531" i="3"/>
  <c r="S532" i="3"/>
  <c r="P532" i="3"/>
  <c r="R532" i="3"/>
  <c r="S533" i="3"/>
  <c r="P533" i="3"/>
  <c r="R533" i="3"/>
  <c r="S534" i="3"/>
  <c r="P534" i="3"/>
  <c r="R534" i="3"/>
  <c r="S535" i="3"/>
  <c r="P535" i="3"/>
  <c r="R535" i="3"/>
  <c r="S536" i="3"/>
  <c r="P536" i="3"/>
  <c r="R536" i="3"/>
  <c r="S537" i="3"/>
  <c r="P537" i="3"/>
  <c r="R537" i="3"/>
  <c r="S538" i="3"/>
  <c r="P538" i="3"/>
  <c r="R538" i="3"/>
  <c r="S539" i="3"/>
  <c r="P539" i="3"/>
  <c r="R539" i="3"/>
  <c r="S540" i="3"/>
  <c r="P540" i="3"/>
  <c r="R540" i="3"/>
  <c r="S541" i="3"/>
  <c r="P541" i="3"/>
  <c r="R541" i="3"/>
  <c r="S542" i="3"/>
  <c r="P542" i="3"/>
  <c r="R542" i="3"/>
  <c r="S543" i="3"/>
  <c r="P543" i="3"/>
  <c r="R543" i="3"/>
  <c r="S544" i="3"/>
  <c r="P544" i="3"/>
  <c r="R544" i="3"/>
  <c r="S545" i="3"/>
  <c r="P545" i="3"/>
  <c r="R545" i="3"/>
  <c r="S546" i="3"/>
  <c r="P546" i="3"/>
  <c r="R546" i="3"/>
  <c r="S547" i="3"/>
  <c r="P547" i="3"/>
  <c r="R547" i="3"/>
  <c r="S548" i="3"/>
  <c r="P548" i="3"/>
  <c r="R548" i="3"/>
  <c r="S549" i="3"/>
  <c r="P549" i="3"/>
  <c r="R549" i="3"/>
  <c r="S550" i="3"/>
  <c r="P550" i="3"/>
  <c r="R550" i="3"/>
  <c r="S551" i="3"/>
  <c r="P551" i="3"/>
  <c r="R551" i="3"/>
  <c r="S552" i="3"/>
  <c r="P552" i="3"/>
  <c r="R552" i="3"/>
  <c r="S553" i="3"/>
  <c r="P553" i="3"/>
  <c r="R553" i="3"/>
  <c r="S554" i="3"/>
  <c r="P554" i="3"/>
  <c r="R554" i="3"/>
  <c r="S555" i="3"/>
  <c r="P555" i="3"/>
  <c r="R555" i="3"/>
  <c r="S556" i="3"/>
  <c r="P556" i="3"/>
  <c r="R556" i="3"/>
  <c r="S557" i="3"/>
  <c r="P557" i="3"/>
  <c r="R557" i="3"/>
  <c r="S558" i="3"/>
  <c r="P558" i="3"/>
  <c r="R558" i="3"/>
  <c r="S559" i="3"/>
  <c r="P559" i="3"/>
  <c r="R559" i="3"/>
  <c r="S560" i="3"/>
  <c r="P560" i="3"/>
  <c r="R560" i="3"/>
  <c r="S561" i="3"/>
  <c r="P561" i="3"/>
  <c r="R561" i="3"/>
  <c r="S562" i="3"/>
  <c r="P562" i="3"/>
  <c r="R562" i="3"/>
  <c r="S563" i="3"/>
  <c r="P563" i="3"/>
  <c r="R563" i="3"/>
  <c r="S564" i="3"/>
  <c r="P564" i="3"/>
  <c r="R564" i="3"/>
  <c r="S565" i="3"/>
  <c r="P565" i="3"/>
  <c r="R565" i="3"/>
  <c r="S566" i="3"/>
  <c r="P566" i="3"/>
  <c r="R566" i="3"/>
  <c r="S567" i="3"/>
  <c r="P567" i="3"/>
  <c r="R567" i="3"/>
  <c r="S568" i="3"/>
  <c r="P568" i="3"/>
  <c r="R568" i="3"/>
  <c r="S569" i="3"/>
  <c r="P569" i="3"/>
  <c r="R569" i="3"/>
  <c r="S570" i="3"/>
  <c r="P570" i="3"/>
  <c r="R570" i="3"/>
  <c r="S571" i="3"/>
  <c r="P571" i="3"/>
  <c r="R571" i="3"/>
  <c r="S572" i="3"/>
  <c r="P572" i="3"/>
  <c r="R572" i="3"/>
  <c r="S573" i="3"/>
  <c r="P573" i="3"/>
  <c r="R573" i="3"/>
  <c r="S574" i="3"/>
  <c r="P574" i="3"/>
  <c r="R574" i="3"/>
  <c r="S575" i="3"/>
  <c r="P575" i="3"/>
  <c r="R575" i="3"/>
  <c r="S576" i="3"/>
  <c r="P576" i="3"/>
  <c r="R576" i="3"/>
  <c r="S577" i="3"/>
  <c r="P577" i="3"/>
  <c r="R577" i="3"/>
  <c r="S578" i="3"/>
  <c r="P578" i="3"/>
  <c r="R578" i="3"/>
  <c r="S579" i="3"/>
  <c r="P579" i="3"/>
  <c r="R579" i="3"/>
  <c r="S580" i="3"/>
  <c r="P580" i="3"/>
  <c r="R580" i="3"/>
  <c r="S581" i="3"/>
  <c r="P581" i="3"/>
  <c r="R581" i="3"/>
  <c r="S582" i="3"/>
  <c r="P582" i="3"/>
  <c r="R582" i="3"/>
  <c r="S583" i="3"/>
  <c r="P583" i="3"/>
  <c r="R583" i="3"/>
  <c r="S584" i="3"/>
  <c r="P584" i="3"/>
  <c r="R584" i="3"/>
  <c r="S585" i="3"/>
  <c r="P585" i="3"/>
  <c r="R585" i="3"/>
  <c r="S586" i="3"/>
  <c r="P586" i="3"/>
  <c r="R586" i="3"/>
  <c r="S587" i="3"/>
  <c r="P587" i="3"/>
  <c r="R587" i="3"/>
  <c r="S588" i="3"/>
  <c r="P588" i="3"/>
  <c r="R588" i="3"/>
  <c r="S589" i="3"/>
  <c r="P589" i="3"/>
  <c r="R589" i="3"/>
  <c r="S590" i="3"/>
  <c r="P590" i="3"/>
  <c r="R590" i="3"/>
  <c r="S591" i="3"/>
  <c r="P591" i="3"/>
  <c r="R591" i="3"/>
  <c r="S592" i="3"/>
  <c r="P592" i="3"/>
  <c r="R592" i="3"/>
  <c r="S593" i="3"/>
  <c r="P593" i="3"/>
  <c r="R593" i="3"/>
  <c r="S594" i="3"/>
  <c r="P594" i="3"/>
  <c r="R594" i="3"/>
  <c r="S595" i="3"/>
  <c r="P595" i="3"/>
  <c r="R595" i="3"/>
  <c r="S596" i="3"/>
  <c r="P596" i="3"/>
  <c r="R596" i="3"/>
  <c r="S597" i="3"/>
  <c r="P597" i="3"/>
  <c r="R597" i="3"/>
  <c r="S598" i="3"/>
  <c r="P598" i="3"/>
  <c r="R598" i="3"/>
  <c r="S599" i="3"/>
  <c r="P599" i="3"/>
  <c r="R599" i="3"/>
  <c r="S600" i="3"/>
  <c r="P600" i="3"/>
  <c r="R600" i="3"/>
  <c r="S601" i="3"/>
  <c r="P601" i="3"/>
  <c r="R601" i="3"/>
  <c r="S602" i="3"/>
  <c r="P602" i="3"/>
  <c r="R602" i="3"/>
  <c r="S603" i="3"/>
  <c r="P603" i="3"/>
  <c r="R603" i="3"/>
  <c r="S604" i="3"/>
  <c r="P604" i="3"/>
  <c r="R604" i="3"/>
  <c r="S605" i="3"/>
  <c r="P605" i="3"/>
  <c r="R605" i="3"/>
  <c r="S606" i="3"/>
  <c r="P606" i="3"/>
  <c r="R606" i="3"/>
  <c r="S607" i="3"/>
  <c r="P607" i="3"/>
  <c r="R607" i="3"/>
  <c r="S608" i="3"/>
  <c r="P608" i="3"/>
  <c r="R608" i="3"/>
  <c r="S609" i="3"/>
  <c r="P609" i="3"/>
  <c r="R609" i="3"/>
  <c r="S610" i="3"/>
  <c r="P610" i="3"/>
  <c r="R610" i="3"/>
  <c r="S611" i="3"/>
  <c r="P611" i="3"/>
  <c r="R611" i="3"/>
  <c r="S612" i="3"/>
  <c r="P612" i="3"/>
  <c r="R612" i="3"/>
  <c r="S613" i="3"/>
  <c r="P613" i="3"/>
  <c r="R613" i="3"/>
  <c r="S614" i="3"/>
  <c r="P614" i="3"/>
  <c r="R614" i="3"/>
  <c r="S615" i="3"/>
  <c r="P615" i="3"/>
  <c r="R615" i="3"/>
  <c r="S616" i="3"/>
  <c r="P616" i="3"/>
  <c r="R616" i="3"/>
  <c r="S617" i="3"/>
  <c r="P617" i="3"/>
  <c r="R617" i="3"/>
  <c r="S618" i="3"/>
  <c r="P618" i="3"/>
  <c r="R618" i="3"/>
  <c r="S619" i="3"/>
  <c r="P619" i="3"/>
  <c r="R619" i="3"/>
  <c r="S620" i="3"/>
  <c r="P620" i="3"/>
  <c r="R620" i="3"/>
  <c r="S621" i="3"/>
  <c r="P621" i="3"/>
  <c r="R621" i="3"/>
  <c r="S622" i="3"/>
  <c r="P622" i="3"/>
  <c r="R622" i="3"/>
  <c r="S623" i="3"/>
  <c r="P623" i="3"/>
  <c r="R623" i="3"/>
  <c r="S624" i="3"/>
  <c r="P624" i="3"/>
  <c r="R624" i="3"/>
  <c r="S625" i="3"/>
  <c r="P625" i="3"/>
  <c r="R625" i="3"/>
  <c r="S626" i="3"/>
  <c r="P626" i="3"/>
  <c r="R626" i="3"/>
  <c r="S627" i="3"/>
  <c r="P627" i="3"/>
  <c r="R627" i="3"/>
  <c r="S628" i="3"/>
  <c r="P628" i="3"/>
  <c r="R628" i="3"/>
  <c r="S629" i="3"/>
  <c r="P629" i="3"/>
  <c r="R629" i="3"/>
  <c r="S630" i="3"/>
  <c r="P630" i="3"/>
  <c r="R630" i="3"/>
  <c r="S631" i="3"/>
  <c r="P631" i="3"/>
  <c r="R631" i="3"/>
  <c r="S632" i="3"/>
  <c r="P632" i="3"/>
  <c r="R632" i="3"/>
  <c r="S633" i="3"/>
  <c r="P633" i="3"/>
  <c r="R633" i="3"/>
  <c r="S634" i="3"/>
  <c r="P634" i="3"/>
  <c r="R634" i="3"/>
  <c r="S635" i="3"/>
  <c r="P635" i="3"/>
  <c r="R635" i="3"/>
  <c r="S636" i="3"/>
  <c r="P636" i="3"/>
  <c r="R636" i="3"/>
  <c r="S637" i="3"/>
  <c r="P637" i="3"/>
  <c r="R637" i="3"/>
  <c r="S638" i="3"/>
  <c r="P638" i="3"/>
  <c r="R638" i="3"/>
  <c r="S639" i="3"/>
  <c r="P639" i="3"/>
  <c r="R639" i="3"/>
  <c r="S640" i="3"/>
  <c r="P640" i="3"/>
  <c r="R640" i="3"/>
  <c r="S641" i="3"/>
  <c r="P641" i="3"/>
  <c r="R641" i="3"/>
  <c r="S642" i="3"/>
  <c r="P642" i="3"/>
  <c r="R642" i="3"/>
  <c r="S643" i="3"/>
  <c r="P643" i="3"/>
  <c r="R643" i="3"/>
  <c r="S644" i="3"/>
  <c r="P644" i="3"/>
  <c r="R644" i="3"/>
  <c r="S645" i="3"/>
  <c r="P645" i="3"/>
  <c r="R645" i="3"/>
  <c r="S646" i="3"/>
  <c r="P646" i="3"/>
  <c r="R646" i="3"/>
  <c r="S647" i="3"/>
  <c r="P647" i="3"/>
  <c r="R647" i="3"/>
  <c r="S648" i="3"/>
  <c r="P648" i="3"/>
  <c r="R648" i="3"/>
  <c r="S649" i="3"/>
  <c r="P649" i="3"/>
  <c r="R649" i="3"/>
  <c r="S650" i="3"/>
  <c r="P650" i="3"/>
  <c r="R650" i="3"/>
  <c r="S651" i="3"/>
  <c r="P651" i="3"/>
  <c r="R651" i="3"/>
  <c r="S652" i="3"/>
  <c r="P652" i="3"/>
  <c r="R652" i="3"/>
  <c r="S653" i="3"/>
  <c r="P653" i="3"/>
  <c r="R653" i="3"/>
  <c r="S654" i="3"/>
  <c r="P654" i="3"/>
  <c r="R654" i="3"/>
  <c r="S655" i="3"/>
  <c r="P655" i="3"/>
  <c r="R655" i="3"/>
  <c r="S656" i="3"/>
  <c r="P656" i="3"/>
  <c r="R656" i="3"/>
  <c r="S657" i="3"/>
  <c r="P657" i="3"/>
  <c r="R657" i="3"/>
  <c r="S658" i="3"/>
  <c r="P658" i="3"/>
  <c r="R658" i="3"/>
  <c r="S659" i="3"/>
  <c r="P659" i="3"/>
  <c r="R659" i="3"/>
  <c r="S660" i="3"/>
  <c r="P660" i="3"/>
  <c r="R660" i="3"/>
  <c r="S661" i="3"/>
  <c r="P661" i="3"/>
  <c r="R661" i="3"/>
  <c r="S662" i="3"/>
  <c r="P662" i="3"/>
  <c r="R662" i="3"/>
  <c r="S663" i="3"/>
  <c r="P663" i="3"/>
  <c r="R663" i="3"/>
  <c r="S664" i="3"/>
  <c r="P664" i="3"/>
  <c r="R664" i="3"/>
  <c r="S665" i="3"/>
  <c r="P665" i="3"/>
  <c r="R665" i="3"/>
  <c r="S666" i="3"/>
  <c r="P666" i="3"/>
  <c r="R666" i="3"/>
  <c r="S667" i="3"/>
  <c r="P667" i="3"/>
  <c r="R667" i="3"/>
  <c r="S668" i="3"/>
  <c r="P668" i="3"/>
  <c r="R668" i="3"/>
  <c r="S669" i="3"/>
  <c r="P669" i="3"/>
  <c r="R669" i="3"/>
  <c r="S670" i="3"/>
  <c r="P670" i="3"/>
  <c r="R670" i="3"/>
  <c r="S671" i="3"/>
  <c r="P671" i="3"/>
  <c r="R671" i="3"/>
  <c r="S672" i="3"/>
  <c r="P672" i="3"/>
  <c r="R672" i="3"/>
  <c r="S673" i="3"/>
  <c r="P673" i="3"/>
  <c r="R673" i="3"/>
  <c r="S674" i="3"/>
  <c r="P674" i="3"/>
  <c r="R674" i="3"/>
  <c r="S675" i="3"/>
  <c r="P675" i="3"/>
  <c r="R675" i="3"/>
  <c r="S676" i="3"/>
  <c r="P676" i="3"/>
  <c r="R676" i="3"/>
  <c r="S677" i="3"/>
  <c r="P677" i="3"/>
  <c r="R677" i="3"/>
  <c r="S678" i="3"/>
  <c r="P678" i="3"/>
  <c r="R678" i="3"/>
  <c r="S679" i="3"/>
  <c r="P679" i="3"/>
  <c r="R679" i="3"/>
  <c r="S680" i="3"/>
  <c r="P680" i="3"/>
  <c r="R680" i="3"/>
  <c r="S681" i="3"/>
  <c r="P681" i="3"/>
  <c r="R681" i="3"/>
  <c r="S682" i="3"/>
  <c r="P682" i="3"/>
  <c r="R682" i="3"/>
  <c r="S683" i="3"/>
  <c r="P683" i="3"/>
  <c r="R683" i="3"/>
  <c r="S684" i="3"/>
  <c r="P684" i="3"/>
  <c r="R684" i="3"/>
  <c r="S685" i="3"/>
  <c r="P685" i="3"/>
  <c r="R685" i="3"/>
  <c r="S686" i="3"/>
  <c r="P686" i="3"/>
  <c r="R686" i="3"/>
  <c r="S687" i="3"/>
  <c r="P687" i="3"/>
  <c r="R687" i="3"/>
  <c r="S688" i="3"/>
  <c r="P688" i="3"/>
  <c r="R688" i="3"/>
  <c r="S689" i="3"/>
  <c r="P689" i="3"/>
  <c r="R689" i="3"/>
  <c r="S690" i="3"/>
  <c r="P690" i="3"/>
  <c r="R690" i="3"/>
  <c r="S691" i="3"/>
  <c r="P691" i="3"/>
  <c r="R691" i="3"/>
  <c r="S692" i="3"/>
  <c r="P692" i="3"/>
  <c r="R692" i="3"/>
  <c r="S693" i="3"/>
  <c r="P693" i="3"/>
  <c r="R693" i="3"/>
  <c r="S694" i="3"/>
  <c r="P694" i="3"/>
  <c r="R694" i="3"/>
  <c r="S695" i="3"/>
  <c r="P695" i="3"/>
  <c r="R695" i="3"/>
  <c r="S696" i="3"/>
  <c r="P696" i="3"/>
  <c r="R696" i="3"/>
  <c r="S697" i="3"/>
  <c r="P697" i="3"/>
  <c r="R697" i="3"/>
  <c r="S698" i="3"/>
  <c r="P698" i="3"/>
  <c r="R698" i="3"/>
  <c r="S699" i="3"/>
  <c r="P699" i="3"/>
  <c r="R699" i="3"/>
  <c r="S700" i="3"/>
  <c r="P700" i="3"/>
  <c r="R700" i="3"/>
  <c r="S701" i="3"/>
  <c r="P701" i="3"/>
  <c r="R701" i="3"/>
  <c r="S702" i="3"/>
  <c r="P702" i="3"/>
  <c r="R702" i="3"/>
  <c r="S703" i="3"/>
  <c r="P703" i="3"/>
  <c r="R703" i="3"/>
  <c r="S704" i="3"/>
  <c r="P704" i="3"/>
  <c r="R704" i="3"/>
  <c r="S705" i="3"/>
  <c r="P705" i="3"/>
  <c r="R705" i="3"/>
  <c r="S706" i="3"/>
  <c r="P706" i="3"/>
  <c r="R706" i="3"/>
  <c r="S707" i="3"/>
  <c r="P707" i="3"/>
  <c r="R707" i="3"/>
  <c r="S708" i="3"/>
  <c r="P708" i="3"/>
  <c r="R708" i="3"/>
  <c r="S709" i="3"/>
  <c r="P709" i="3"/>
  <c r="R709" i="3"/>
  <c r="S710" i="3"/>
  <c r="P710" i="3"/>
  <c r="R710" i="3"/>
  <c r="S711" i="3"/>
  <c r="P711" i="3"/>
  <c r="R711" i="3"/>
  <c r="S712" i="3"/>
  <c r="P712" i="3"/>
  <c r="R712" i="3"/>
  <c r="S713" i="3"/>
  <c r="P713" i="3"/>
  <c r="R713" i="3"/>
  <c r="S714" i="3"/>
  <c r="P714" i="3"/>
  <c r="R714" i="3"/>
  <c r="S715" i="3"/>
  <c r="P715" i="3"/>
  <c r="R715" i="3"/>
  <c r="S716" i="3"/>
  <c r="P716" i="3"/>
  <c r="R716" i="3"/>
  <c r="S717" i="3"/>
  <c r="P717" i="3"/>
  <c r="R717" i="3"/>
  <c r="S718" i="3"/>
  <c r="P718" i="3"/>
  <c r="R718" i="3"/>
  <c r="S719" i="3"/>
  <c r="P719" i="3"/>
  <c r="R719" i="3"/>
  <c r="S720" i="3"/>
  <c r="P720" i="3"/>
  <c r="R720" i="3"/>
  <c r="S721" i="3"/>
  <c r="P721" i="3"/>
  <c r="R721" i="3"/>
  <c r="S722" i="3"/>
  <c r="P722" i="3"/>
  <c r="R722" i="3"/>
  <c r="S723" i="3"/>
  <c r="P723" i="3"/>
  <c r="R723" i="3"/>
  <c r="S724" i="3"/>
  <c r="P724" i="3"/>
  <c r="R724" i="3"/>
  <c r="S725" i="3"/>
  <c r="P725" i="3"/>
  <c r="R725" i="3"/>
  <c r="S726" i="3"/>
  <c r="P726" i="3"/>
  <c r="R726" i="3"/>
  <c r="S727" i="3"/>
  <c r="P727" i="3"/>
  <c r="R727" i="3"/>
  <c r="S728" i="3"/>
  <c r="P728" i="3"/>
  <c r="R728" i="3"/>
  <c r="S729" i="3"/>
  <c r="P729" i="3"/>
  <c r="R729" i="3"/>
  <c r="S730" i="3"/>
  <c r="P730" i="3"/>
  <c r="R730" i="3"/>
  <c r="S731" i="3"/>
  <c r="P731" i="3"/>
  <c r="R731" i="3"/>
  <c r="S732" i="3"/>
  <c r="P732" i="3"/>
  <c r="R732" i="3"/>
  <c r="S733" i="3"/>
  <c r="P733" i="3"/>
  <c r="R733" i="3"/>
  <c r="S734" i="3"/>
  <c r="P734" i="3"/>
  <c r="R734" i="3"/>
  <c r="S735" i="3"/>
  <c r="P735" i="3"/>
  <c r="R735" i="3"/>
  <c r="S736" i="3"/>
  <c r="P736" i="3"/>
  <c r="R736" i="3"/>
  <c r="S737" i="3"/>
  <c r="P737" i="3"/>
  <c r="R737" i="3"/>
  <c r="S738" i="3"/>
  <c r="P738" i="3"/>
  <c r="R738" i="3"/>
  <c r="S739" i="3"/>
  <c r="P739" i="3"/>
  <c r="R739" i="3"/>
  <c r="S740" i="3"/>
  <c r="P740" i="3"/>
  <c r="R740" i="3"/>
  <c r="S741" i="3"/>
  <c r="P741" i="3"/>
  <c r="R741" i="3"/>
  <c r="S742" i="3"/>
  <c r="P742" i="3"/>
  <c r="R742" i="3"/>
  <c r="S743" i="3"/>
  <c r="P743" i="3"/>
  <c r="R743" i="3"/>
  <c r="S744" i="3"/>
  <c r="P744" i="3"/>
  <c r="R744" i="3"/>
  <c r="S745" i="3"/>
  <c r="P745" i="3"/>
  <c r="R745" i="3"/>
  <c r="S746" i="3"/>
  <c r="P746" i="3"/>
  <c r="R746" i="3"/>
  <c r="S747" i="3"/>
  <c r="P747" i="3"/>
  <c r="R747" i="3"/>
  <c r="S748" i="3"/>
  <c r="P748" i="3"/>
  <c r="R748" i="3"/>
  <c r="S749" i="3"/>
  <c r="P749" i="3"/>
  <c r="R749" i="3"/>
  <c r="S750" i="3"/>
  <c r="P750" i="3"/>
  <c r="R750" i="3"/>
  <c r="S751" i="3"/>
  <c r="P751" i="3"/>
  <c r="R751" i="3"/>
  <c r="S752" i="3"/>
  <c r="P752" i="3"/>
  <c r="R752" i="3"/>
  <c r="S753" i="3"/>
  <c r="P753" i="3"/>
  <c r="R753" i="3"/>
  <c r="S754" i="3"/>
  <c r="P754" i="3"/>
  <c r="R754" i="3"/>
  <c r="S755" i="3"/>
  <c r="P755" i="3"/>
  <c r="R755" i="3"/>
  <c r="S756" i="3"/>
  <c r="P756" i="3"/>
  <c r="R756" i="3"/>
  <c r="S757" i="3"/>
  <c r="P757" i="3"/>
  <c r="R757" i="3"/>
  <c r="S758" i="3"/>
  <c r="P758" i="3"/>
  <c r="R758" i="3"/>
  <c r="S759" i="3"/>
  <c r="P759" i="3"/>
  <c r="R759" i="3"/>
  <c r="S760" i="3"/>
  <c r="P760" i="3"/>
  <c r="R760" i="3"/>
  <c r="S761" i="3"/>
  <c r="P761" i="3"/>
  <c r="R761" i="3"/>
  <c r="S762" i="3"/>
  <c r="P762" i="3"/>
  <c r="R762" i="3"/>
  <c r="S763" i="3"/>
  <c r="P763" i="3"/>
  <c r="R763" i="3"/>
  <c r="S764" i="3"/>
  <c r="P764" i="3"/>
  <c r="R764" i="3"/>
  <c r="S765" i="3"/>
  <c r="P765" i="3"/>
  <c r="R765" i="3"/>
  <c r="S766" i="3"/>
  <c r="P766" i="3"/>
  <c r="R766" i="3"/>
  <c r="S767" i="3"/>
  <c r="P767" i="3"/>
  <c r="R767" i="3"/>
  <c r="S768" i="3"/>
  <c r="P768" i="3"/>
  <c r="R768" i="3"/>
  <c r="S769" i="3"/>
  <c r="P769" i="3"/>
  <c r="R769" i="3"/>
  <c r="S770" i="3"/>
  <c r="P770" i="3"/>
  <c r="R770" i="3"/>
  <c r="S771" i="3"/>
  <c r="P771" i="3"/>
  <c r="R771" i="3"/>
  <c r="S772" i="3"/>
  <c r="P772" i="3"/>
  <c r="R772" i="3"/>
  <c r="S773" i="3"/>
  <c r="P773" i="3"/>
  <c r="R773" i="3"/>
  <c r="S774" i="3"/>
  <c r="P774" i="3"/>
  <c r="R774" i="3"/>
  <c r="S775" i="3"/>
  <c r="P775" i="3"/>
  <c r="R775" i="3"/>
  <c r="S776" i="3"/>
  <c r="P776" i="3"/>
  <c r="R776" i="3"/>
  <c r="S777" i="3"/>
  <c r="P777" i="3"/>
  <c r="R777" i="3"/>
  <c r="S778" i="3"/>
  <c r="P778" i="3"/>
  <c r="R778" i="3"/>
  <c r="S779" i="3"/>
  <c r="P779" i="3"/>
  <c r="R779" i="3"/>
  <c r="S780" i="3"/>
  <c r="P780" i="3"/>
  <c r="R780" i="3"/>
  <c r="S781" i="3"/>
  <c r="P781" i="3"/>
  <c r="R781" i="3"/>
  <c r="S782" i="3"/>
  <c r="P782" i="3"/>
  <c r="R782" i="3"/>
  <c r="S783" i="3"/>
  <c r="P783" i="3"/>
  <c r="R783" i="3"/>
  <c r="S784" i="3"/>
  <c r="P784" i="3"/>
  <c r="R784" i="3"/>
  <c r="S785" i="3"/>
  <c r="P785" i="3"/>
  <c r="R785" i="3"/>
  <c r="S786" i="3"/>
  <c r="P786" i="3"/>
  <c r="R786" i="3"/>
  <c r="S787" i="3"/>
  <c r="P787" i="3"/>
  <c r="R787" i="3"/>
  <c r="S788" i="3"/>
  <c r="P788" i="3"/>
  <c r="R788" i="3"/>
  <c r="S789" i="3"/>
  <c r="P789" i="3"/>
  <c r="R789" i="3"/>
  <c r="S790" i="3"/>
  <c r="P790" i="3"/>
  <c r="R790" i="3"/>
  <c r="S791" i="3"/>
  <c r="P791" i="3"/>
  <c r="R791" i="3"/>
  <c r="S792" i="3"/>
  <c r="P792" i="3"/>
  <c r="R792" i="3"/>
  <c r="S793" i="3"/>
  <c r="P793" i="3"/>
  <c r="R793" i="3"/>
  <c r="S794" i="3"/>
  <c r="P794" i="3"/>
  <c r="R794" i="3"/>
  <c r="S795" i="3"/>
  <c r="P795" i="3"/>
  <c r="R795" i="3"/>
  <c r="S796" i="3"/>
  <c r="P796" i="3"/>
  <c r="R796" i="3"/>
  <c r="S797" i="3"/>
  <c r="P797" i="3"/>
  <c r="R797" i="3"/>
  <c r="S798" i="3"/>
  <c r="P798" i="3"/>
  <c r="R798" i="3"/>
  <c r="S799" i="3"/>
  <c r="P799" i="3"/>
  <c r="R799" i="3"/>
  <c r="S800" i="3"/>
  <c r="P800" i="3"/>
  <c r="R800" i="3"/>
  <c r="S801" i="3"/>
  <c r="P801" i="3"/>
  <c r="R801" i="3"/>
  <c r="S802" i="3"/>
  <c r="P802" i="3"/>
  <c r="R802" i="3"/>
  <c r="S803" i="3"/>
  <c r="P803" i="3"/>
  <c r="R803" i="3"/>
  <c r="S804" i="3"/>
  <c r="P804" i="3"/>
  <c r="R804" i="3"/>
  <c r="S805" i="3"/>
  <c r="P805" i="3"/>
  <c r="R805" i="3"/>
  <c r="S806" i="3"/>
  <c r="P806" i="3"/>
  <c r="R806" i="3"/>
  <c r="S807" i="3"/>
  <c r="P807" i="3"/>
  <c r="R807" i="3"/>
  <c r="S808" i="3"/>
  <c r="P808" i="3"/>
  <c r="R808" i="3"/>
  <c r="S809" i="3"/>
  <c r="P809" i="3"/>
  <c r="R809" i="3"/>
  <c r="S810" i="3"/>
  <c r="P810" i="3"/>
  <c r="R810" i="3"/>
  <c r="S811" i="3"/>
  <c r="P811" i="3"/>
  <c r="R811" i="3"/>
  <c r="S812" i="3"/>
  <c r="P812" i="3"/>
  <c r="R812" i="3"/>
  <c r="S813" i="3"/>
  <c r="P813" i="3"/>
  <c r="R813" i="3"/>
  <c r="S814" i="3"/>
  <c r="P814" i="3"/>
  <c r="R814" i="3"/>
  <c r="S815" i="3"/>
  <c r="P815" i="3"/>
  <c r="R815" i="3"/>
  <c r="S816" i="3"/>
  <c r="P816" i="3"/>
  <c r="R816" i="3"/>
  <c r="S817" i="3"/>
  <c r="P817" i="3"/>
  <c r="R817" i="3"/>
  <c r="S818" i="3"/>
  <c r="P818" i="3"/>
  <c r="R818" i="3"/>
  <c r="S819" i="3"/>
  <c r="P819" i="3"/>
  <c r="R819" i="3"/>
  <c r="S820" i="3"/>
  <c r="P820" i="3"/>
  <c r="R820" i="3"/>
  <c r="S821" i="3"/>
  <c r="P821" i="3"/>
  <c r="R821" i="3"/>
  <c r="S822" i="3"/>
  <c r="P822" i="3"/>
  <c r="R822" i="3"/>
  <c r="S823" i="3"/>
  <c r="P823" i="3"/>
  <c r="R823" i="3"/>
  <c r="S824" i="3"/>
  <c r="P824" i="3"/>
  <c r="R824" i="3"/>
  <c r="S825" i="3"/>
  <c r="P825" i="3"/>
  <c r="R825" i="3"/>
  <c r="S826" i="3"/>
  <c r="P826" i="3"/>
  <c r="R826" i="3"/>
  <c r="S827" i="3"/>
  <c r="P827" i="3"/>
  <c r="R827" i="3"/>
  <c r="S828" i="3"/>
  <c r="P828" i="3"/>
  <c r="R828" i="3"/>
  <c r="S829" i="3"/>
  <c r="P829" i="3"/>
  <c r="R829" i="3"/>
  <c r="S830" i="3"/>
  <c r="P830" i="3"/>
  <c r="R830" i="3"/>
  <c r="S831" i="3"/>
  <c r="P831" i="3"/>
  <c r="R831" i="3"/>
  <c r="S832" i="3"/>
  <c r="P832" i="3"/>
  <c r="R832" i="3"/>
  <c r="S833" i="3"/>
  <c r="P833" i="3"/>
  <c r="R833" i="3"/>
  <c r="S834" i="3"/>
  <c r="P834" i="3"/>
  <c r="R834" i="3"/>
  <c r="S835" i="3"/>
  <c r="P835" i="3"/>
  <c r="R835" i="3"/>
  <c r="S836" i="3"/>
  <c r="P836" i="3"/>
  <c r="R836" i="3"/>
  <c r="S837" i="3"/>
  <c r="P837" i="3"/>
  <c r="R837" i="3"/>
  <c r="S838" i="3"/>
  <c r="P838" i="3"/>
  <c r="R838" i="3"/>
  <c r="S839" i="3"/>
  <c r="P839" i="3"/>
  <c r="R839" i="3"/>
  <c r="S840" i="3"/>
  <c r="P840" i="3"/>
  <c r="R840" i="3"/>
  <c r="S841" i="3"/>
  <c r="P841" i="3"/>
  <c r="R841" i="3"/>
  <c r="S842" i="3"/>
  <c r="P842" i="3"/>
  <c r="R842" i="3"/>
  <c r="S843" i="3"/>
  <c r="P843" i="3"/>
  <c r="R843" i="3"/>
  <c r="S844" i="3"/>
  <c r="P844" i="3"/>
  <c r="R844" i="3"/>
  <c r="S845" i="3"/>
  <c r="P845" i="3"/>
  <c r="R845" i="3"/>
  <c r="S846" i="3"/>
  <c r="P846" i="3"/>
  <c r="R846" i="3"/>
  <c r="S847" i="3"/>
  <c r="P847" i="3"/>
  <c r="R847" i="3"/>
  <c r="S848" i="3"/>
  <c r="P848" i="3"/>
  <c r="R848" i="3"/>
  <c r="S849" i="3"/>
  <c r="P849" i="3"/>
  <c r="R849" i="3"/>
  <c r="S850" i="3"/>
  <c r="P850" i="3"/>
  <c r="R850" i="3"/>
  <c r="S851" i="3"/>
  <c r="P851" i="3"/>
  <c r="R851" i="3"/>
  <c r="S852" i="3"/>
  <c r="P852" i="3"/>
  <c r="R852" i="3"/>
  <c r="S853" i="3"/>
  <c r="P853" i="3"/>
  <c r="R853" i="3"/>
  <c r="S854" i="3"/>
  <c r="P854" i="3"/>
  <c r="R854" i="3"/>
  <c r="S855" i="3"/>
  <c r="P855" i="3"/>
  <c r="R855" i="3"/>
  <c r="S856" i="3"/>
  <c r="P856" i="3"/>
  <c r="R856" i="3"/>
  <c r="S857" i="3"/>
  <c r="P857" i="3"/>
  <c r="R857" i="3"/>
  <c r="S858" i="3"/>
  <c r="P858" i="3"/>
  <c r="R858" i="3"/>
  <c r="S859" i="3"/>
  <c r="P859" i="3"/>
  <c r="R859" i="3"/>
  <c r="S860" i="3"/>
  <c r="P860" i="3"/>
  <c r="R860" i="3"/>
  <c r="S861" i="3"/>
  <c r="P861" i="3"/>
  <c r="R861" i="3"/>
  <c r="S862" i="3"/>
  <c r="P862" i="3"/>
  <c r="R862" i="3"/>
  <c r="S863" i="3"/>
  <c r="P863" i="3"/>
  <c r="R863" i="3"/>
  <c r="S864" i="3"/>
  <c r="P864" i="3"/>
  <c r="R864" i="3"/>
  <c r="S865" i="3"/>
  <c r="P865" i="3"/>
  <c r="R865" i="3"/>
  <c r="S866" i="3"/>
  <c r="P866" i="3"/>
  <c r="R866" i="3"/>
  <c r="S867" i="3"/>
  <c r="P867" i="3"/>
  <c r="R867" i="3"/>
  <c r="S868" i="3"/>
  <c r="P868" i="3"/>
  <c r="R868" i="3"/>
  <c r="S869" i="3"/>
  <c r="P869" i="3"/>
  <c r="R869" i="3"/>
  <c r="S870" i="3"/>
  <c r="P870" i="3"/>
  <c r="R870" i="3"/>
  <c r="S871" i="3"/>
  <c r="P871" i="3"/>
  <c r="R871" i="3"/>
  <c r="S872" i="3"/>
  <c r="P872" i="3"/>
  <c r="R872" i="3"/>
  <c r="S873" i="3"/>
  <c r="P873" i="3"/>
  <c r="R873" i="3"/>
  <c r="S874" i="3"/>
  <c r="P874" i="3"/>
  <c r="R874" i="3"/>
  <c r="S875" i="3"/>
  <c r="P875" i="3"/>
  <c r="R875" i="3"/>
  <c r="S876" i="3"/>
  <c r="P876" i="3"/>
  <c r="R876" i="3"/>
  <c r="S877" i="3"/>
  <c r="P877" i="3"/>
  <c r="R877" i="3"/>
  <c r="S878" i="3"/>
  <c r="P878" i="3"/>
  <c r="R878" i="3"/>
  <c r="S879" i="3"/>
  <c r="P879" i="3"/>
  <c r="R879" i="3"/>
  <c r="S880" i="3"/>
  <c r="P880" i="3"/>
  <c r="R880" i="3"/>
  <c r="S881" i="3"/>
  <c r="P881" i="3"/>
  <c r="R881" i="3"/>
  <c r="S882" i="3"/>
  <c r="P882" i="3"/>
  <c r="R882" i="3"/>
  <c r="S883" i="3"/>
  <c r="P883" i="3"/>
  <c r="R883" i="3"/>
  <c r="S884" i="3"/>
  <c r="P884" i="3"/>
  <c r="R884" i="3"/>
  <c r="S885" i="3"/>
  <c r="P885" i="3"/>
  <c r="R885" i="3"/>
  <c r="S886" i="3"/>
  <c r="P886" i="3"/>
  <c r="R886" i="3"/>
  <c r="S887" i="3"/>
  <c r="P887" i="3"/>
  <c r="R887" i="3"/>
  <c r="S888" i="3"/>
  <c r="P888" i="3"/>
  <c r="R888" i="3"/>
  <c r="S889" i="3"/>
  <c r="P889" i="3"/>
  <c r="R889" i="3"/>
  <c r="S890" i="3"/>
  <c r="P890" i="3"/>
  <c r="R890" i="3"/>
  <c r="S891" i="3"/>
  <c r="P891" i="3"/>
  <c r="R891" i="3"/>
  <c r="S892" i="3"/>
  <c r="P892" i="3"/>
  <c r="R892" i="3"/>
  <c r="S893" i="3"/>
  <c r="P893" i="3"/>
  <c r="R893" i="3"/>
  <c r="S894" i="3"/>
  <c r="P894" i="3"/>
  <c r="R894" i="3"/>
  <c r="S895" i="3"/>
  <c r="P895" i="3"/>
  <c r="R895" i="3"/>
  <c r="S896" i="3"/>
  <c r="P896" i="3"/>
  <c r="R896" i="3"/>
  <c r="S897" i="3"/>
  <c r="P897" i="3"/>
  <c r="R897" i="3"/>
  <c r="S898" i="3"/>
  <c r="P898" i="3"/>
  <c r="R898" i="3"/>
  <c r="S899" i="3"/>
  <c r="P899" i="3"/>
  <c r="R899" i="3"/>
  <c r="S900" i="3"/>
  <c r="P900" i="3"/>
  <c r="R900" i="3"/>
  <c r="S901" i="3"/>
  <c r="P901" i="3"/>
  <c r="R901" i="3"/>
  <c r="S902" i="3"/>
  <c r="P902" i="3"/>
  <c r="R902" i="3"/>
  <c r="S903" i="3"/>
  <c r="P903" i="3"/>
  <c r="R903" i="3"/>
  <c r="S904" i="3"/>
  <c r="P904" i="3"/>
  <c r="R904" i="3"/>
  <c r="S905" i="3"/>
  <c r="P905" i="3"/>
  <c r="R905" i="3"/>
  <c r="S906" i="3"/>
  <c r="P906" i="3"/>
  <c r="R906" i="3"/>
  <c r="S907" i="3"/>
  <c r="P907" i="3"/>
  <c r="R907" i="3"/>
  <c r="S908" i="3"/>
  <c r="P908" i="3"/>
  <c r="R908" i="3"/>
  <c r="S909" i="3"/>
  <c r="P909" i="3"/>
  <c r="R909" i="3"/>
  <c r="S910" i="3"/>
  <c r="P910" i="3"/>
  <c r="R910" i="3"/>
  <c r="S911" i="3"/>
  <c r="P911" i="3"/>
  <c r="R911" i="3"/>
  <c r="S912" i="3"/>
  <c r="P912" i="3"/>
  <c r="R912" i="3"/>
  <c r="S913" i="3"/>
  <c r="P913" i="3"/>
  <c r="R913" i="3"/>
  <c r="S914" i="3"/>
  <c r="P914" i="3"/>
  <c r="R914" i="3"/>
  <c r="S915" i="3"/>
  <c r="P915" i="3"/>
  <c r="R915" i="3"/>
  <c r="S916" i="3"/>
  <c r="P916" i="3"/>
  <c r="R916" i="3"/>
  <c r="S917" i="3"/>
  <c r="P917" i="3"/>
  <c r="R917" i="3"/>
  <c r="S918" i="3"/>
  <c r="P918" i="3"/>
  <c r="R918" i="3"/>
  <c r="S919" i="3"/>
  <c r="P919" i="3"/>
  <c r="R919" i="3"/>
  <c r="S920" i="3"/>
  <c r="P920" i="3"/>
  <c r="R920" i="3"/>
  <c r="S921" i="3"/>
  <c r="P921" i="3"/>
  <c r="R921" i="3"/>
  <c r="S922" i="3"/>
  <c r="P922" i="3"/>
  <c r="R922" i="3"/>
  <c r="S923" i="3"/>
  <c r="P923" i="3"/>
  <c r="R923" i="3"/>
  <c r="S924" i="3"/>
  <c r="P924" i="3"/>
  <c r="R924" i="3"/>
  <c r="S925" i="3"/>
  <c r="P925" i="3"/>
  <c r="R925" i="3"/>
  <c r="S926" i="3"/>
  <c r="P926" i="3"/>
  <c r="R926" i="3"/>
  <c r="S927" i="3"/>
  <c r="P927" i="3"/>
  <c r="R927" i="3"/>
  <c r="S928" i="3"/>
  <c r="P928" i="3"/>
  <c r="R928" i="3"/>
  <c r="S929" i="3"/>
  <c r="P929" i="3"/>
  <c r="R929" i="3"/>
  <c r="S930" i="3"/>
  <c r="P930" i="3"/>
  <c r="R930" i="3"/>
  <c r="S931" i="3"/>
  <c r="P931" i="3"/>
  <c r="R931" i="3"/>
  <c r="S932" i="3"/>
  <c r="P932" i="3"/>
  <c r="R932" i="3"/>
  <c r="S933" i="3"/>
  <c r="P933" i="3"/>
  <c r="R933" i="3"/>
  <c r="S934" i="3"/>
  <c r="P934" i="3"/>
  <c r="R934" i="3"/>
  <c r="S935" i="3"/>
  <c r="P935" i="3"/>
  <c r="R935" i="3"/>
  <c r="S936" i="3"/>
  <c r="P936" i="3"/>
  <c r="R936" i="3"/>
  <c r="S937" i="3"/>
  <c r="P937" i="3"/>
  <c r="R937" i="3"/>
  <c r="S938" i="3"/>
  <c r="P938" i="3"/>
  <c r="R938" i="3"/>
  <c r="S939" i="3"/>
  <c r="P939" i="3"/>
  <c r="R939" i="3"/>
  <c r="S940" i="3"/>
  <c r="P940" i="3"/>
  <c r="R940" i="3"/>
  <c r="S941" i="3"/>
  <c r="P941" i="3"/>
  <c r="R941" i="3"/>
  <c r="S942" i="3"/>
  <c r="P942" i="3"/>
  <c r="R942" i="3"/>
  <c r="S943" i="3"/>
  <c r="P943" i="3"/>
  <c r="R943" i="3"/>
  <c r="S944" i="3"/>
  <c r="P944" i="3"/>
  <c r="R944" i="3"/>
  <c r="S945" i="3"/>
  <c r="P945" i="3"/>
  <c r="R945" i="3"/>
  <c r="S946" i="3"/>
  <c r="P946" i="3"/>
  <c r="R946" i="3"/>
  <c r="S947" i="3"/>
  <c r="P947" i="3"/>
  <c r="R947" i="3"/>
  <c r="S948" i="3"/>
  <c r="P948" i="3"/>
  <c r="R948" i="3"/>
  <c r="S949" i="3"/>
  <c r="P949" i="3"/>
  <c r="R949" i="3"/>
  <c r="S950" i="3"/>
  <c r="P950" i="3"/>
  <c r="R950" i="3"/>
  <c r="S951" i="3"/>
  <c r="P951" i="3"/>
  <c r="R951" i="3"/>
  <c r="S952" i="3"/>
  <c r="P952" i="3"/>
  <c r="R952" i="3"/>
  <c r="S953" i="3"/>
  <c r="P953" i="3"/>
  <c r="R953" i="3"/>
  <c r="S954" i="3"/>
  <c r="P954" i="3"/>
  <c r="R954" i="3"/>
  <c r="S955" i="3"/>
  <c r="P955" i="3"/>
  <c r="R955" i="3"/>
  <c r="S956" i="3"/>
  <c r="P956" i="3"/>
  <c r="R956" i="3"/>
  <c r="S957" i="3"/>
  <c r="P957" i="3"/>
  <c r="R957" i="3"/>
  <c r="S958" i="3"/>
  <c r="P958" i="3"/>
  <c r="R958" i="3"/>
  <c r="S959" i="3"/>
  <c r="P959" i="3"/>
  <c r="R959" i="3"/>
  <c r="S960" i="3"/>
  <c r="P960" i="3"/>
  <c r="R960" i="3"/>
  <c r="S961" i="3"/>
  <c r="P961" i="3"/>
  <c r="R961" i="3"/>
  <c r="S962" i="3"/>
  <c r="P962" i="3"/>
  <c r="R962" i="3"/>
  <c r="S963" i="3"/>
  <c r="P963" i="3"/>
  <c r="R963" i="3"/>
  <c r="S964" i="3"/>
  <c r="P964" i="3"/>
  <c r="R964" i="3"/>
  <c r="S965" i="3"/>
  <c r="P965" i="3"/>
  <c r="R965" i="3"/>
  <c r="S966" i="3"/>
  <c r="P966" i="3"/>
  <c r="R966" i="3"/>
  <c r="S967" i="3"/>
  <c r="P967" i="3"/>
  <c r="R967" i="3"/>
  <c r="S968" i="3"/>
  <c r="P968" i="3"/>
  <c r="R968" i="3"/>
  <c r="S969" i="3"/>
  <c r="P969" i="3"/>
  <c r="R969" i="3"/>
  <c r="S970" i="3"/>
  <c r="P970" i="3"/>
  <c r="R970" i="3"/>
  <c r="S971" i="3"/>
  <c r="P971" i="3"/>
  <c r="R971" i="3"/>
  <c r="S972" i="3"/>
  <c r="P972" i="3"/>
  <c r="R972" i="3"/>
  <c r="S973" i="3"/>
  <c r="P973" i="3"/>
  <c r="R973" i="3"/>
  <c r="S974" i="3"/>
  <c r="P974" i="3"/>
  <c r="R974" i="3"/>
  <c r="S975" i="3"/>
  <c r="P975" i="3"/>
  <c r="R975" i="3"/>
  <c r="S976" i="3"/>
  <c r="P976" i="3"/>
  <c r="R976" i="3"/>
  <c r="S977" i="3"/>
  <c r="P977" i="3"/>
  <c r="R977" i="3"/>
  <c r="S978" i="3"/>
  <c r="P978" i="3"/>
  <c r="R978" i="3"/>
  <c r="S979" i="3"/>
  <c r="P979" i="3"/>
  <c r="R979" i="3"/>
  <c r="S980" i="3"/>
  <c r="P980" i="3"/>
  <c r="R980" i="3"/>
  <c r="S981" i="3"/>
  <c r="P981" i="3"/>
  <c r="R981" i="3"/>
  <c r="S982" i="3"/>
  <c r="P982" i="3"/>
  <c r="R982" i="3"/>
  <c r="S983" i="3"/>
  <c r="P983" i="3"/>
  <c r="R983" i="3"/>
  <c r="S984" i="3"/>
  <c r="P984" i="3"/>
  <c r="R984" i="3"/>
  <c r="S985" i="3"/>
  <c r="P985" i="3"/>
  <c r="R985" i="3"/>
  <c r="S986" i="3"/>
  <c r="P986" i="3"/>
  <c r="R986" i="3"/>
  <c r="S987" i="3"/>
  <c r="P987" i="3"/>
  <c r="R987" i="3"/>
  <c r="S988" i="3"/>
  <c r="P988" i="3"/>
  <c r="R988" i="3"/>
  <c r="S989" i="3"/>
  <c r="P989" i="3"/>
  <c r="R989" i="3"/>
  <c r="S990" i="3"/>
  <c r="P990" i="3"/>
  <c r="R990" i="3"/>
  <c r="S991" i="3"/>
  <c r="P991" i="3"/>
  <c r="R991" i="3"/>
  <c r="S992" i="3"/>
  <c r="P992" i="3"/>
  <c r="R992" i="3"/>
  <c r="S993" i="3"/>
  <c r="P993" i="3"/>
  <c r="R993" i="3"/>
  <c r="S994" i="3"/>
  <c r="P994" i="3"/>
  <c r="R994" i="3"/>
  <c r="S995" i="3"/>
  <c r="P995" i="3"/>
  <c r="R995" i="3"/>
  <c r="S996" i="3"/>
  <c r="P996" i="3"/>
  <c r="R996" i="3"/>
  <c r="S997" i="3"/>
  <c r="P997" i="3"/>
  <c r="R997" i="3"/>
  <c r="S998" i="3"/>
  <c r="P998" i="3"/>
  <c r="R998" i="3"/>
  <c r="S999" i="3"/>
  <c r="P999" i="3"/>
  <c r="R999" i="3"/>
  <c r="S1000" i="3"/>
  <c r="P1000" i="3"/>
  <c r="R1000" i="3"/>
  <c r="S1001" i="3"/>
  <c r="P1001" i="3"/>
  <c r="R1001" i="3"/>
  <c r="S1002" i="3"/>
  <c r="P1002" i="3"/>
  <c r="R1002" i="3"/>
  <c r="S1003" i="3"/>
  <c r="P1003" i="3"/>
  <c r="R1003" i="3"/>
  <c r="S1004" i="3"/>
  <c r="P1004" i="3"/>
  <c r="R1004" i="3"/>
  <c r="S1005" i="3"/>
  <c r="P1005" i="3"/>
  <c r="R1005" i="3"/>
  <c r="S1006" i="3"/>
  <c r="P1006" i="3"/>
  <c r="R1006" i="3"/>
  <c r="S1007" i="3"/>
  <c r="P1007" i="3"/>
  <c r="R1007" i="3"/>
  <c r="S1008" i="3"/>
  <c r="P1008" i="3"/>
  <c r="R1008" i="3"/>
  <c r="S1009" i="3"/>
  <c r="P1009" i="3"/>
  <c r="R1009" i="3"/>
  <c r="S1010" i="3"/>
  <c r="P1010" i="3"/>
  <c r="R1010" i="3"/>
  <c r="S1011" i="3"/>
  <c r="P1011" i="3"/>
  <c r="R1011" i="3"/>
  <c r="S1012" i="3"/>
  <c r="P1012" i="3"/>
  <c r="R1012" i="3"/>
  <c r="S1013" i="3"/>
  <c r="P1013" i="3"/>
  <c r="R1013" i="3"/>
  <c r="S1014" i="3"/>
  <c r="P1014" i="3"/>
  <c r="R1014" i="3"/>
  <c r="S1015" i="3"/>
  <c r="P1015" i="3"/>
  <c r="R1015" i="3"/>
  <c r="S1016" i="3"/>
  <c r="P1016" i="3"/>
  <c r="R1016" i="3"/>
  <c r="S1017" i="3"/>
  <c r="P1017" i="3"/>
  <c r="R1017" i="3"/>
  <c r="S1018" i="3"/>
  <c r="P1018" i="3"/>
  <c r="R1018" i="3"/>
  <c r="S1019" i="3"/>
  <c r="P1019" i="3"/>
  <c r="R1019" i="3"/>
  <c r="S1020" i="3"/>
  <c r="P1020" i="3"/>
  <c r="R1020" i="3"/>
  <c r="S1021" i="3"/>
  <c r="P1021" i="3"/>
  <c r="R1021" i="3"/>
  <c r="S1022" i="3"/>
  <c r="P1022" i="3"/>
  <c r="R1022" i="3"/>
  <c r="S1023" i="3"/>
  <c r="P1023" i="3"/>
  <c r="R1023" i="3"/>
  <c r="S1024" i="3"/>
  <c r="P1024" i="3"/>
  <c r="R1024" i="3"/>
  <c r="S1025" i="3"/>
  <c r="P1025" i="3"/>
  <c r="R1025" i="3"/>
  <c r="S1026" i="3"/>
  <c r="P1026" i="3"/>
  <c r="R1026" i="3"/>
  <c r="S1027" i="3"/>
  <c r="P1027" i="3"/>
  <c r="R1027" i="3"/>
  <c r="S1028" i="3"/>
  <c r="P1028" i="3"/>
  <c r="R1028" i="3"/>
  <c r="S1029" i="3"/>
  <c r="P1029" i="3"/>
  <c r="R1029" i="3"/>
  <c r="S1030" i="3"/>
  <c r="P1030" i="3"/>
  <c r="R1030" i="3"/>
  <c r="S1031" i="3"/>
  <c r="P1031" i="3"/>
  <c r="R1031" i="3"/>
  <c r="S1032" i="3"/>
  <c r="P1032" i="3"/>
  <c r="R1032" i="3"/>
  <c r="S1033" i="3"/>
  <c r="P1033" i="3"/>
  <c r="R1033" i="3"/>
  <c r="S1034" i="3"/>
  <c r="P1034" i="3"/>
  <c r="R1034" i="3"/>
  <c r="S1035" i="3"/>
  <c r="P1035" i="3"/>
  <c r="R1035" i="3"/>
  <c r="S1036" i="3"/>
  <c r="P1036" i="3"/>
  <c r="R1036" i="3"/>
  <c r="S1037" i="3"/>
  <c r="P1037" i="3"/>
  <c r="R1037" i="3"/>
  <c r="S1038" i="3"/>
  <c r="P1038" i="3"/>
  <c r="R1038" i="3"/>
  <c r="S1039" i="3"/>
  <c r="P1039" i="3"/>
  <c r="R1039" i="3"/>
  <c r="S1040" i="3"/>
  <c r="P1040" i="3"/>
  <c r="R1040" i="3"/>
  <c r="S1041" i="3"/>
  <c r="P1041" i="3"/>
  <c r="R1041" i="3"/>
  <c r="S1042" i="3"/>
  <c r="P1042" i="3"/>
  <c r="R1042" i="3"/>
  <c r="S1043" i="3"/>
  <c r="P1043" i="3"/>
  <c r="R1043" i="3"/>
  <c r="S1044" i="3"/>
  <c r="P1044" i="3"/>
  <c r="R1044" i="3"/>
  <c r="S1045" i="3"/>
  <c r="P1045" i="3"/>
  <c r="R1045" i="3"/>
  <c r="S1046" i="3"/>
  <c r="P1046" i="3"/>
  <c r="R1046" i="3"/>
  <c r="S1047" i="3"/>
  <c r="P1047" i="3"/>
  <c r="R1047" i="3"/>
  <c r="S1048" i="3"/>
  <c r="P1048" i="3"/>
  <c r="R1048" i="3"/>
  <c r="S1049" i="3"/>
  <c r="P1049" i="3"/>
  <c r="R1049" i="3"/>
  <c r="S1050" i="3"/>
  <c r="P1050" i="3"/>
  <c r="R1050" i="3"/>
  <c r="S1051" i="3"/>
  <c r="P1051" i="3"/>
  <c r="R1051" i="3"/>
  <c r="S1052" i="3"/>
  <c r="P1052" i="3"/>
  <c r="R1052" i="3"/>
  <c r="S1053" i="3"/>
  <c r="P1053" i="3"/>
  <c r="R1053" i="3"/>
  <c r="S1054" i="3"/>
  <c r="P1054" i="3"/>
  <c r="R1054" i="3"/>
  <c r="S1055" i="3"/>
  <c r="P1055" i="3"/>
  <c r="R1055" i="3"/>
  <c r="S1056" i="3"/>
  <c r="P1056" i="3"/>
  <c r="R1056" i="3"/>
  <c r="S1057" i="3"/>
  <c r="P1057" i="3"/>
  <c r="R1057" i="3"/>
  <c r="S1058" i="3"/>
  <c r="P1058" i="3"/>
  <c r="R1058" i="3"/>
  <c r="S1059" i="3"/>
  <c r="P1059" i="3"/>
  <c r="R1059" i="3"/>
  <c r="S1060" i="3"/>
  <c r="P1060" i="3"/>
  <c r="R1060" i="3"/>
  <c r="S1061" i="3"/>
  <c r="P1061" i="3"/>
  <c r="R1061" i="3"/>
  <c r="S1062" i="3"/>
  <c r="P1062" i="3"/>
  <c r="R1062" i="3"/>
  <c r="S1063" i="3"/>
  <c r="P1063" i="3"/>
  <c r="R1063" i="3"/>
  <c r="S1064" i="3"/>
  <c r="P1064" i="3"/>
  <c r="R1064" i="3"/>
  <c r="S1065" i="3"/>
  <c r="P1065" i="3"/>
  <c r="R1065" i="3"/>
  <c r="S1066" i="3"/>
  <c r="P1066" i="3"/>
  <c r="R1066" i="3"/>
  <c r="S1067" i="3"/>
  <c r="P1067" i="3"/>
  <c r="R1067" i="3"/>
  <c r="S1068" i="3"/>
  <c r="P1068" i="3"/>
  <c r="R1068" i="3"/>
  <c r="S1069" i="3"/>
  <c r="P1069" i="3"/>
  <c r="R1069" i="3"/>
  <c r="S1070" i="3"/>
  <c r="P1070" i="3"/>
  <c r="R1070" i="3"/>
  <c r="S1071" i="3"/>
  <c r="P1071" i="3"/>
  <c r="R1071" i="3"/>
  <c r="S1072" i="3"/>
  <c r="P1072" i="3"/>
  <c r="R1072" i="3"/>
  <c r="S1073" i="3"/>
  <c r="P1073" i="3"/>
  <c r="R1073" i="3"/>
  <c r="S1074" i="3"/>
  <c r="P1074" i="3"/>
  <c r="R1074" i="3"/>
  <c r="S1075" i="3"/>
  <c r="P1075" i="3"/>
  <c r="R1075" i="3"/>
  <c r="S1076" i="3"/>
  <c r="P1076" i="3"/>
  <c r="R1076" i="3"/>
  <c r="S1077" i="3"/>
  <c r="P1077" i="3"/>
  <c r="R1077" i="3"/>
  <c r="S1078" i="3"/>
  <c r="P1078" i="3"/>
  <c r="R1078" i="3"/>
  <c r="S1079" i="3"/>
  <c r="P1079" i="3"/>
  <c r="R1079" i="3"/>
  <c r="S1080" i="3"/>
  <c r="P1080" i="3"/>
  <c r="R1080" i="3"/>
  <c r="S1081" i="3"/>
  <c r="P1081" i="3"/>
  <c r="R1081" i="3"/>
  <c r="S1082" i="3"/>
  <c r="P1082" i="3"/>
  <c r="R1082" i="3"/>
  <c r="S1083" i="3"/>
  <c r="P1083" i="3"/>
  <c r="R1083" i="3"/>
  <c r="S1084" i="3"/>
  <c r="P1084" i="3"/>
  <c r="R1084" i="3"/>
  <c r="S1085" i="3"/>
  <c r="P1085" i="3"/>
  <c r="R1085" i="3"/>
  <c r="S1086" i="3"/>
  <c r="P1086" i="3"/>
  <c r="R1086" i="3"/>
  <c r="S1087" i="3"/>
  <c r="P1087" i="3"/>
  <c r="R1087" i="3"/>
  <c r="S1088" i="3"/>
  <c r="P1088" i="3"/>
  <c r="R1088" i="3"/>
  <c r="S1089" i="3"/>
  <c r="P1089" i="3"/>
  <c r="R1089" i="3"/>
  <c r="S1090" i="3"/>
  <c r="P1090" i="3"/>
  <c r="R1090" i="3"/>
  <c r="S1091" i="3"/>
  <c r="P1091" i="3"/>
  <c r="R1091" i="3"/>
  <c r="S1092" i="3"/>
  <c r="P1092" i="3"/>
  <c r="R1092" i="3"/>
  <c r="S1093" i="3"/>
  <c r="P1093" i="3"/>
  <c r="R1093" i="3"/>
  <c r="S1094" i="3"/>
  <c r="P1094" i="3"/>
  <c r="R1094" i="3"/>
  <c r="S1095" i="3"/>
  <c r="P1095" i="3"/>
  <c r="R1095" i="3"/>
  <c r="S1096" i="3"/>
  <c r="P1096" i="3"/>
  <c r="R1096" i="3"/>
  <c r="S1097" i="3"/>
  <c r="P1097" i="3"/>
  <c r="R1097" i="3"/>
  <c r="S1098" i="3"/>
  <c r="P1098" i="3"/>
  <c r="R1098" i="3"/>
  <c r="S1099" i="3"/>
  <c r="P1099" i="3"/>
  <c r="R1099" i="3"/>
  <c r="S1100" i="3"/>
  <c r="P1100" i="3"/>
  <c r="R1100" i="3"/>
  <c r="S1101" i="3"/>
  <c r="P1101" i="3"/>
  <c r="R1101" i="3"/>
  <c r="S1102" i="3"/>
  <c r="P1102" i="3"/>
  <c r="R1102" i="3"/>
  <c r="S1103" i="3"/>
  <c r="P1103" i="3"/>
  <c r="R1103" i="3"/>
  <c r="S1104" i="3"/>
  <c r="P1104" i="3"/>
  <c r="R1104" i="3"/>
  <c r="S1105" i="3"/>
  <c r="P1105" i="3"/>
  <c r="R1105" i="3"/>
  <c r="S1106" i="3"/>
  <c r="P1106" i="3"/>
  <c r="R1106" i="3"/>
  <c r="S1107" i="3"/>
  <c r="P1107" i="3"/>
  <c r="R1107" i="3"/>
  <c r="S1108" i="3"/>
  <c r="P1108" i="3"/>
  <c r="R1108" i="3"/>
  <c r="S1109" i="3"/>
  <c r="P1109" i="3"/>
  <c r="R1109" i="3"/>
  <c r="S1110" i="3"/>
  <c r="P1110" i="3"/>
  <c r="R1110" i="3"/>
  <c r="S1111" i="3"/>
  <c r="P1111" i="3"/>
  <c r="R1111" i="3"/>
  <c r="S1112" i="3"/>
  <c r="P1112" i="3"/>
  <c r="R1112" i="3"/>
  <c r="S1113" i="3"/>
  <c r="P1113" i="3"/>
  <c r="R1113" i="3"/>
  <c r="S1114" i="3"/>
  <c r="P1114" i="3"/>
  <c r="R1114" i="3"/>
  <c r="S1115" i="3"/>
  <c r="P1115" i="3"/>
  <c r="R1115" i="3"/>
  <c r="S1116" i="3"/>
  <c r="P1116" i="3"/>
  <c r="R1116" i="3"/>
  <c r="S1117" i="3"/>
  <c r="P1117" i="3"/>
  <c r="R1117" i="3"/>
  <c r="S1118" i="3"/>
  <c r="P1118" i="3"/>
  <c r="R1118" i="3"/>
  <c r="S1119" i="3"/>
  <c r="P1119" i="3"/>
  <c r="R1119" i="3"/>
  <c r="S1120" i="3"/>
  <c r="P1120" i="3"/>
  <c r="R1120" i="3"/>
  <c r="S1121" i="3"/>
  <c r="P1121" i="3"/>
  <c r="R1121" i="3"/>
  <c r="S1122" i="3"/>
  <c r="P1122" i="3"/>
  <c r="R1122" i="3"/>
  <c r="S1123" i="3"/>
  <c r="P1123" i="3"/>
  <c r="R1123" i="3"/>
  <c r="S1124" i="3"/>
  <c r="P1124" i="3"/>
  <c r="R1124" i="3"/>
  <c r="S1125" i="3"/>
  <c r="P1125" i="3"/>
  <c r="R1125" i="3"/>
  <c r="S1126" i="3"/>
  <c r="P1126" i="3"/>
  <c r="R1126" i="3"/>
  <c r="S1127" i="3"/>
  <c r="P1127" i="3"/>
  <c r="R1127" i="3"/>
  <c r="S1128" i="3"/>
  <c r="P1128" i="3"/>
  <c r="R1128" i="3"/>
  <c r="S1129" i="3"/>
  <c r="P1129" i="3"/>
  <c r="R1129" i="3"/>
  <c r="S1130" i="3"/>
  <c r="P1130" i="3"/>
  <c r="R1130" i="3"/>
  <c r="S1131" i="3"/>
  <c r="P1131" i="3"/>
  <c r="R1131" i="3"/>
  <c r="S1132" i="3"/>
  <c r="P1132" i="3"/>
  <c r="R1132" i="3"/>
  <c r="S1133" i="3"/>
  <c r="P1133" i="3"/>
  <c r="R1133" i="3"/>
  <c r="S1134" i="3"/>
  <c r="P1134" i="3"/>
  <c r="R1134" i="3"/>
  <c r="S1135" i="3"/>
  <c r="P1135" i="3"/>
  <c r="R1135" i="3"/>
  <c r="S1136" i="3"/>
  <c r="P1136" i="3"/>
  <c r="R1136" i="3"/>
  <c r="S1137" i="3"/>
  <c r="P1137" i="3"/>
  <c r="R1137" i="3"/>
  <c r="S1138" i="3"/>
  <c r="P1138" i="3"/>
  <c r="R1138" i="3"/>
  <c r="S1139" i="3"/>
  <c r="P1139" i="3"/>
  <c r="R1139" i="3"/>
  <c r="S1140" i="3"/>
  <c r="P1140" i="3"/>
  <c r="R1140" i="3"/>
  <c r="S1141" i="3"/>
  <c r="P1141" i="3"/>
  <c r="R1141" i="3"/>
  <c r="S1142" i="3"/>
  <c r="P1142" i="3"/>
  <c r="R1142" i="3"/>
  <c r="S1143" i="3"/>
  <c r="P1143" i="3"/>
  <c r="R1143" i="3"/>
  <c r="S1144" i="3"/>
  <c r="P1144" i="3"/>
  <c r="R1144" i="3"/>
  <c r="S1145" i="3"/>
  <c r="P1145" i="3"/>
  <c r="R1145" i="3"/>
  <c r="S1146" i="3"/>
  <c r="P1146" i="3"/>
  <c r="R1146" i="3"/>
  <c r="S1147" i="3"/>
  <c r="P1147" i="3"/>
  <c r="R1147" i="3"/>
  <c r="S1148" i="3"/>
  <c r="P1148" i="3"/>
  <c r="R1148" i="3"/>
  <c r="S1149" i="3"/>
  <c r="P1149" i="3"/>
  <c r="R1149" i="3"/>
  <c r="S1150" i="3"/>
  <c r="P1150" i="3"/>
  <c r="R1150" i="3"/>
  <c r="S1151" i="3"/>
  <c r="P1151" i="3"/>
  <c r="R1151" i="3"/>
  <c r="S1152" i="3"/>
  <c r="P1152" i="3"/>
  <c r="R1152" i="3"/>
  <c r="S1153" i="3"/>
  <c r="P1153" i="3"/>
  <c r="R1153" i="3"/>
  <c r="S1154" i="3"/>
  <c r="P1154" i="3"/>
  <c r="R1154" i="3"/>
  <c r="S1155" i="3"/>
  <c r="P1155" i="3"/>
  <c r="R1155" i="3"/>
  <c r="S1156" i="3"/>
  <c r="P1156" i="3"/>
  <c r="R1156" i="3"/>
  <c r="S1157" i="3"/>
  <c r="P1157" i="3"/>
  <c r="R1157" i="3"/>
  <c r="S1158" i="3"/>
  <c r="P1158" i="3"/>
  <c r="R1158" i="3"/>
  <c r="S1159" i="3"/>
  <c r="P1159" i="3"/>
  <c r="R1159" i="3"/>
  <c r="S1160" i="3"/>
  <c r="P1160" i="3"/>
  <c r="R1160" i="3"/>
  <c r="S1161" i="3"/>
  <c r="P1161" i="3"/>
  <c r="R1161" i="3"/>
  <c r="S1162" i="3"/>
  <c r="P1162" i="3"/>
  <c r="R1162" i="3"/>
  <c r="S1163" i="3"/>
  <c r="P1163" i="3"/>
  <c r="R1163" i="3"/>
  <c r="S1164" i="3"/>
  <c r="P1164" i="3"/>
  <c r="R1164" i="3"/>
  <c r="S1165" i="3"/>
  <c r="P1165" i="3"/>
  <c r="R1165" i="3"/>
  <c r="S1166" i="3"/>
  <c r="P1166" i="3"/>
  <c r="R1166" i="3"/>
  <c r="S1167" i="3"/>
  <c r="P1167" i="3"/>
  <c r="R1167" i="3"/>
  <c r="S1168" i="3"/>
  <c r="P1168" i="3"/>
  <c r="R1168" i="3"/>
  <c r="S1169" i="3"/>
  <c r="P1169" i="3"/>
  <c r="R1169" i="3"/>
  <c r="S1170" i="3"/>
  <c r="P1170" i="3"/>
  <c r="R1170" i="3"/>
  <c r="S1171" i="3"/>
  <c r="P1171" i="3"/>
  <c r="R1171" i="3"/>
  <c r="S1172" i="3"/>
  <c r="P1172" i="3"/>
  <c r="R1172" i="3"/>
  <c r="S1173" i="3"/>
  <c r="P1173" i="3"/>
  <c r="R1173" i="3"/>
  <c r="S1174" i="3"/>
  <c r="P1174" i="3"/>
  <c r="R1174" i="3"/>
  <c r="S1175" i="3"/>
  <c r="P1175" i="3"/>
  <c r="R1175" i="3"/>
  <c r="S1176" i="3"/>
  <c r="P1176" i="3"/>
  <c r="R1176" i="3"/>
  <c r="S1177" i="3"/>
  <c r="P1177" i="3"/>
  <c r="R1177" i="3"/>
  <c r="S1178" i="3"/>
  <c r="P1178" i="3"/>
  <c r="R1178" i="3"/>
  <c r="S1179" i="3"/>
  <c r="P1179" i="3"/>
  <c r="R1179" i="3"/>
  <c r="S1180" i="3"/>
  <c r="P1180" i="3"/>
  <c r="R1180" i="3"/>
  <c r="S1181" i="3"/>
  <c r="P1181" i="3"/>
  <c r="R1181" i="3"/>
  <c r="S1182" i="3"/>
  <c r="P1182" i="3"/>
  <c r="R1182" i="3"/>
  <c r="S1183" i="3"/>
  <c r="P1183" i="3"/>
  <c r="R1183" i="3"/>
  <c r="S1184" i="3"/>
  <c r="P1184" i="3"/>
  <c r="R1184" i="3"/>
  <c r="S1185" i="3"/>
  <c r="P1185" i="3"/>
  <c r="R1185" i="3"/>
  <c r="S1186" i="3"/>
  <c r="P1186" i="3"/>
  <c r="R1186" i="3"/>
  <c r="S1187" i="3"/>
  <c r="P1187" i="3"/>
  <c r="R1187" i="3"/>
  <c r="S1188" i="3"/>
  <c r="P1188" i="3"/>
  <c r="R1188" i="3"/>
  <c r="S1189" i="3"/>
  <c r="P1189" i="3"/>
  <c r="R1189" i="3"/>
  <c r="S1190" i="3"/>
  <c r="P1190" i="3"/>
  <c r="R1190" i="3"/>
  <c r="S1191" i="3"/>
  <c r="P1191" i="3"/>
  <c r="R1191" i="3"/>
  <c r="S1192" i="3"/>
  <c r="P1192" i="3"/>
  <c r="R1192" i="3"/>
  <c r="S1193" i="3"/>
  <c r="P1193" i="3"/>
  <c r="R1193" i="3"/>
  <c r="S1194" i="3"/>
  <c r="P1194" i="3"/>
  <c r="R1194" i="3"/>
  <c r="S1195" i="3"/>
  <c r="P1195" i="3"/>
  <c r="R1195" i="3"/>
  <c r="S1196" i="3"/>
  <c r="P1196" i="3"/>
  <c r="R1196" i="3"/>
  <c r="S1197" i="3"/>
  <c r="P1197" i="3"/>
  <c r="R1197" i="3"/>
  <c r="S1198" i="3"/>
  <c r="P1198" i="3"/>
  <c r="R1198" i="3"/>
  <c r="S1199" i="3"/>
  <c r="P1199" i="3"/>
  <c r="R1199" i="3"/>
  <c r="S1200" i="3"/>
  <c r="P1200" i="3"/>
  <c r="R1200" i="3"/>
  <c r="S1201" i="3"/>
  <c r="P1201" i="3"/>
  <c r="R1201" i="3"/>
  <c r="S1202" i="3"/>
  <c r="P1202" i="3"/>
  <c r="R1202" i="3"/>
  <c r="S1203" i="3"/>
  <c r="P1203" i="3"/>
  <c r="R1203" i="3"/>
  <c r="S1204" i="3"/>
  <c r="P1204" i="3"/>
  <c r="R1204" i="3"/>
  <c r="S1205" i="3"/>
  <c r="P1205" i="3"/>
  <c r="R1205" i="3"/>
  <c r="S1206" i="3"/>
  <c r="P1206" i="3"/>
  <c r="R1206" i="3"/>
  <c r="S1207" i="3"/>
  <c r="P1207" i="3"/>
  <c r="R1207" i="3"/>
  <c r="S1208" i="3"/>
  <c r="P1208" i="3"/>
  <c r="R1208" i="3"/>
  <c r="S1209" i="3"/>
  <c r="P1209" i="3"/>
  <c r="R1209" i="3"/>
  <c r="S1210" i="3"/>
  <c r="P1210" i="3"/>
  <c r="R1210" i="3"/>
  <c r="S1211" i="3"/>
  <c r="P1211" i="3"/>
  <c r="R1211" i="3"/>
  <c r="S1212" i="3"/>
  <c r="P1212" i="3"/>
  <c r="R1212" i="3"/>
  <c r="S1213" i="3"/>
  <c r="P1213" i="3"/>
  <c r="R1213" i="3"/>
  <c r="S1214" i="3"/>
  <c r="P1214" i="3"/>
  <c r="R1214" i="3"/>
  <c r="S1215" i="3"/>
  <c r="P1215" i="3"/>
  <c r="R1215" i="3"/>
  <c r="S1216" i="3"/>
  <c r="P1216" i="3"/>
  <c r="R1216" i="3"/>
  <c r="S1217" i="3"/>
  <c r="P1217" i="3"/>
  <c r="R1217" i="3"/>
  <c r="S1218" i="3"/>
  <c r="P1218" i="3"/>
  <c r="R1218" i="3"/>
  <c r="S1219" i="3"/>
  <c r="P1219" i="3"/>
  <c r="R1219" i="3"/>
  <c r="S1220" i="3"/>
  <c r="P1220" i="3"/>
  <c r="R1220" i="3"/>
  <c r="S1221" i="3"/>
  <c r="P1221" i="3"/>
  <c r="R1221" i="3"/>
  <c r="S1222" i="3"/>
  <c r="P1222" i="3"/>
  <c r="R1222" i="3"/>
  <c r="S1223" i="3"/>
  <c r="P1223" i="3"/>
  <c r="R1223" i="3"/>
  <c r="S1224" i="3"/>
  <c r="P1224" i="3"/>
  <c r="R1224" i="3"/>
  <c r="S1225" i="3"/>
  <c r="P1225" i="3"/>
  <c r="R1225" i="3"/>
  <c r="S1226" i="3"/>
  <c r="P1226" i="3"/>
  <c r="R1226" i="3"/>
  <c r="S1227" i="3"/>
  <c r="P1227" i="3"/>
  <c r="R1227" i="3"/>
  <c r="S1228" i="3"/>
  <c r="P1228" i="3"/>
  <c r="R1228" i="3"/>
  <c r="S1229" i="3"/>
  <c r="P1229" i="3"/>
  <c r="R1229" i="3"/>
  <c r="S1230" i="3"/>
  <c r="P1230" i="3"/>
  <c r="R1230" i="3"/>
  <c r="S1231" i="3"/>
  <c r="P1231" i="3"/>
  <c r="R1231" i="3"/>
  <c r="S1232" i="3"/>
  <c r="P1232" i="3"/>
  <c r="R1232" i="3"/>
  <c r="S1233" i="3"/>
  <c r="P1233" i="3"/>
  <c r="R1233" i="3"/>
  <c r="S1234" i="3"/>
  <c r="P1234" i="3"/>
  <c r="R1234" i="3"/>
  <c r="S1235" i="3"/>
  <c r="P1235" i="3"/>
  <c r="R1235" i="3"/>
  <c r="S1236" i="3"/>
  <c r="P1236" i="3"/>
  <c r="R1236" i="3"/>
  <c r="S1237" i="3"/>
  <c r="P1237" i="3"/>
  <c r="R1237" i="3"/>
  <c r="S1238" i="3"/>
  <c r="P1238" i="3"/>
  <c r="R1238" i="3"/>
  <c r="S1239" i="3"/>
  <c r="P1239" i="3"/>
  <c r="R1239" i="3"/>
  <c r="S1240" i="3"/>
  <c r="P1240" i="3"/>
  <c r="R1240" i="3"/>
  <c r="S1241" i="3"/>
  <c r="P1241" i="3"/>
  <c r="R1241" i="3"/>
  <c r="S1242" i="3"/>
  <c r="P1242" i="3"/>
  <c r="R1242" i="3"/>
  <c r="S1243" i="3"/>
  <c r="P1243" i="3"/>
  <c r="R1243" i="3"/>
  <c r="S1244" i="3"/>
  <c r="P1244" i="3"/>
  <c r="R1244" i="3"/>
  <c r="S1245" i="3"/>
  <c r="P1245" i="3"/>
  <c r="R1245" i="3"/>
  <c r="S1246" i="3"/>
  <c r="P1246" i="3"/>
  <c r="R1246" i="3"/>
  <c r="S1247" i="3"/>
  <c r="P1247" i="3"/>
  <c r="R1247" i="3"/>
  <c r="S1248" i="3"/>
  <c r="P1248" i="3"/>
  <c r="R1248" i="3"/>
  <c r="S1249" i="3"/>
  <c r="P1249" i="3"/>
  <c r="R1249" i="3"/>
  <c r="S1250" i="3"/>
  <c r="P1250" i="3"/>
  <c r="R1250" i="3"/>
  <c r="S1251" i="3"/>
  <c r="P1251" i="3"/>
  <c r="R1251" i="3"/>
  <c r="S1252" i="3"/>
  <c r="P1252" i="3"/>
  <c r="R1252" i="3"/>
  <c r="S1253" i="3"/>
  <c r="P1253" i="3"/>
  <c r="R1253" i="3"/>
  <c r="S1254" i="3"/>
  <c r="P1254" i="3"/>
  <c r="R1254" i="3"/>
  <c r="S1255" i="3"/>
  <c r="P1255" i="3"/>
  <c r="R1255" i="3"/>
  <c r="S1256" i="3"/>
  <c r="P1256" i="3"/>
  <c r="R1256" i="3"/>
  <c r="S1257" i="3"/>
  <c r="P1257" i="3"/>
  <c r="R1257" i="3"/>
  <c r="S1258" i="3"/>
  <c r="P1258" i="3"/>
  <c r="R1258" i="3"/>
  <c r="S1259" i="3"/>
  <c r="P1259" i="3"/>
  <c r="R1259" i="3"/>
  <c r="S1260" i="3"/>
  <c r="P1260" i="3"/>
  <c r="R1260" i="3"/>
  <c r="S1261" i="3"/>
  <c r="P1261" i="3"/>
  <c r="R1261" i="3"/>
  <c r="S1262" i="3"/>
  <c r="P1262" i="3"/>
  <c r="R1262" i="3"/>
  <c r="S1263" i="3"/>
  <c r="P1263" i="3"/>
  <c r="R1263" i="3"/>
  <c r="S1264" i="3"/>
  <c r="P1264" i="3"/>
  <c r="R1264" i="3"/>
  <c r="S1265" i="3"/>
  <c r="P1265" i="3"/>
  <c r="R1265" i="3"/>
  <c r="S1266" i="3"/>
  <c r="P1266" i="3"/>
  <c r="R1266" i="3"/>
  <c r="S1267" i="3"/>
  <c r="P1267" i="3"/>
  <c r="R1267" i="3"/>
  <c r="S1268" i="3"/>
  <c r="P1268" i="3"/>
  <c r="R1268" i="3"/>
  <c r="S1269" i="3"/>
  <c r="P1269" i="3"/>
  <c r="R1269" i="3"/>
  <c r="S1270" i="3"/>
  <c r="P1270" i="3"/>
  <c r="R1270" i="3"/>
  <c r="S1271" i="3"/>
  <c r="P1271" i="3"/>
  <c r="R1271" i="3"/>
  <c r="S1272" i="3"/>
  <c r="P1272" i="3"/>
  <c r="R1272" i="3"/>
  <c r="S1273" i="3"/>
  <c r="P1273" i="3"/>
  <c r="R1273" i="3"/>
  <c r="S1274" i="3"/>
  <c r="P1274" i="3"/>
  <c r="R1274" i="3"/>
  <c r="S1275" i="3"/>
  <c r="P1275" i="3"/>
  <c r="R1275" i="3"/>
  <c r="S1276" i="3"/>
  <c r="P1276" i="3"/>
  <c r="R1276" i="3"/>
  <c r="S1277" i="3"/>
  <c r="P1277" i="3"/>
  <c r="R1277" i="3"/>
  <c r="S1278" i="3"/>
  <c r="P1278" i="3"/>
  <c r="R1278" i="3"/>
  <c r="S1279" i="3"/>
  <c r="P1279" i="3"/>
  <c r="R1279" i="3"/>
  <c r="S1280" i="3"/>
  <c r="P1280" i="3"/>
  <c r="R1280" i="3"/>
  <c r="S1281" i="3"/>
  <c r="P1281" i="3"/>
  <c r="R1281" i="3"/>
  <c r="S1282" i="3"/>
  <c r="P1282" i="3"/>
  <c r="R1282" i="3"/>
  <c r="S1283" i="3"/>
  <c r="P1283" i="3"/>
  <c r="R1283" i="3"/>
  <c r="S1284" i="3"/>
  <c r="P1284" i="3"/>
  <c r="R1284" i="3"/>
  <c r="S1285" i="3"/>
  <c r="P1285" i="3"/>
  <c r="R1285" i="3"/>
  <c r="S1286" i="3"/>
  <c r="P1286" i="3"/>
  <c r="R1286" i="3"/>
  <c r="S1287" i="3"/>
  <c r="P1287" i="3"/>
  <c r="R1287" i="3"/>
  <c r="S1288" i="3"/>
  <c r="P1288" i="3"/>
  <c r="R1288" i="3"/>
  <c r="S1289" i="3"/>
  <c r="P1289" i="3"/>
  <c r="R1289" i="3"/>
  <c r="S1290" i="3"/>
  <c r="P1290" i="3"/>
  <c r="R1290" i="3"/>
  <c r="S1291" i="3"/>
  <c r="P1291" i="3"/>
  <c r="R1291" i="3"/>
  <c r="S1292" i="3"/>
  <c r="P1292" i="3"/>
  <c r="R1292" i="3"/>
  <c r="S1293" i="3"/>
  <c r="P1293" i="3"/>
  <c r="R1293" i="3"/>
  <c r="S1294" i="3"/>
  <c r="P1294" i="3"/>
  <c r="R1294" i="3"/>
  <c r="S1295" i="3"/>
  <c r="P1295" i="3"/>
  <c r="R1295" i="3"/>
  <c r="S1296" i="3"/>
  <c r="P1296" i="3"/>
  <c r="R1296" i="3"/>
  <c r="S1297" i="3"/>
  <c r="P1297" i="3"/>
  <c r="R1297" i="3"/>
  <c r="S1298" i="3"/>
  <c r="P1298" i="3"/>
  <c r="R1298" i="3"/>
  <c r="S1299" i="3"/>
  <c r="P1299" i="3"/>
  <c r="R1299" i="3"/>
  <c r="S1300" i="3"/>
  <c r="P1300" i="3"/>
  <c r="R1300" i="3"/>
  <c r="S1301" i="3"/>
  <c r="P1301" i="3"/>
  <c r="R1301" i="3"/>
  <c r="S1302" i="3"/>
  <c r="P1302" i="3"/>
  <c r="R1302" i="3"/>
  <c r="S1303" i="3"/>
  <c r="P1303" i="3"/>
  <c r="R1303" i="3"/>
  <c r="S1304" i="3"/>
  <c r="P1304" i="3"/>
  <c r="R1304" i="3"/>
  <c r="S1305" i="3"/>
  <c r="P1305" i="3"/>
  <c r="R1305" i="3"/>
  <c r="S1306" i="3"/>
  <c r="P1306" i="3"/>
  <c r="R1306" i="3"/>
  <c r="S1307" i="3"/>
  <c r="P1307" i="3"/>
  <c r="R1307" i="3"/>
  <c r="S1308" i="3"/>
  <c r="P1308" i="3"/>
  <c r="R1308" i="3"/>
  <c r="S1309" i="3"/>
  <c r="P1309" i="3"/>
  <c r="R1309" i="3"/>
  <c r="S1310" i="3"/>
  <c r="P1310" i="3"/>
  <c r="R1310" i="3"/>
  <c r="S1311" i="3"/>
  <c r="P1311" i="3"/>
  <c r="R1311" i="3"/>
  <c r="S1312" i="3"/>
  <c r="P1312" i="3"/>
  <c r="R1312" i="3"/>
  <c r="S1313" i="3"/>
  <c r="P1313" i="3"/>
  <c r="R1313" i="3"/>
  <c r="S1314" i="3"/>
  <c r="P1314" i="3"/>
  <c r="R1314" i="3"/>
  <c r="S1315" i="3"/>
  <c r="P1315" i="3"/>
  <c r="R1315" i="3"/>
  <c r="S1316" i="3"/>
  <c r="P1316" i="3"/>
  <c r="R1316" i="3"/>
  <c r="S1317" i="3"/>
  <c r="P1317" i="3"/>
  <c r="R1317" i="3"/>
  <c r="S1318" i="3"/>
  <c r="P1318" i="3"/>
  <c r="R1318" i="3"/>
  <c r="S1319" i="3"/>
  <c r="P1319" i="3"/>
  <c r="R1319" i="3"/>
  <c r="S1320" i="3"/>
  <c r="P1320" i="3"/>
  <c r="R1320" i="3"/>
  <c r="S1321" i="3"/>
  <c r="P1321" i="3"/>
  <c r="R1321" i="3"/>
  <c r="S1322" i="3"/>
  <c r="P1322" i="3"/>
  <c r="R1322" i="3"/>
  <c r="S1323" i="3"/>
  <c r="P1323" i="3"/>
  <c r="R1323" i="3"/>
  <c r="S1324" i="3"/>
  <c r="P1324" i="3"/>
  <c r="R1324" i="3"/>
  <c r="S1325" i="3"/>
  <c r="P1325" i="3"/>
  <c r="R1325" i="3"/>
  <c r="S1326" i="3"/>
  <c r="P1326" i="3"/>
  <c r="R1326" i="3"/>
  <c r="S1327" i="3"/>
  <c r="P1327" i="3"/>
  <c r="R1327" i="3"/>
  <c r="S1328" i="3"/>
  <c r="P1328" i="3"/>
  <c r="R1328" i="3"/>
  <c r="S1329" i="3"/>
  <c r="P1329" i="3"/>
  <c r="R1329" i="3"/>
  <c r="S1330" i="3"/>
  <c r="P1330" i="3"/>
  <c r="R1330" i="3"/>
  <c r="S1331" i="3"/>
  <c r="P1331" i="3"/>
  <c r="R1331" i="3"/>
  <c r="S1332" i="3"/>
  <c r="P1332" i="3"/>
  <c r="R1332" i="3"/>
  <c r="S1333" i="3"/>
  <c r="P1333" i="3"/>
  <c r="R1333" i="3"/>
  <c r="S1334" i="3"/>
  <c r="P1334" i="3"/>
  <c r="R1334" i="3"/>
  <c r="S1335" i="3"/>
  <c r="P1335" i="3"/>
  <c r="R1335" i="3"/>
  <c r="S1336" i="3"/>
  <c r="P1336" i="3"/>
  <c r="R1336" i="3"/>
  <c r="S1337" i="3"/>
  <c r="P1337" i="3"/>
  <c r="R1337" i="3"/>
  <c r="S1338" i="3"/>
  <c r="P1338" i="3"/>
  <c r="R1338" i="3"/>
  <c r="S1339" i="3"/>
  <c r="P1339" i="3"/>
  <c r="R1339" i="3"/>
  <c r="S1340" i="3"/>
  <c r="P1340" i="3"/>
  <c r="R1340" i="3"/>
  <c r="S1341" i="3"/>
  <c r="P1341" i="3"/>
  <c r="R1341" i="3"/>
  <c r="S1342" i="3"/>
  <c r="P1342" i="3"/>
  <c r="R1342" i="3"/>
  <c r="S1343" i="3"/>
  <c r="P1343" i="3"/>
  <c r="R1343" i="3"/>
  <c r="S1344" i="3"/>
  <c r="P1344" i="3"/>
  <c r="R1344" i="3"/>
  <c r="S1345" i="3"/>
  <c r="P1345" i="3"/>
  <c r="R1345" i="3"/>
  <c r="S1346" i="3"/>
  <c r="P1346" i="3"/>
  <c r="R1346" i="3"/>
  <c r="S1347" i="3"/>
  <c r="P1347" i="3"/>
  <c r="R1347" i="3"/>
  <c r="S1348" i="3"/>
  <c r="P1348" i="3"/>
  <c r="R1348" i="3"/>
  <c r="S1349" i="3"/>
  <c r="P1349" i="3"/>
  <c r="R1349" i="3"/>
  <c r="S1350" i="3"/>
  <c r="P1350" i="3"/>
  <c r="R1350" i="3"/>
  <c r="S1351" i="3"/>
  <c r="P1351" i="3"/>
  <c r="R1351" i="3"/>
  <c r="S1352" i="3"/>
  <c r="P1352" i="3"/>
  <c r="R1352" i="3"/>
  <c r="S1353" i="3"/>
  <c r="P1353" i="3"/>
  <c r="R1353" i="3"/>
  <c r="S1354" i="3"/>
  <c r="P1354" i="3"/>
  <c r="R1354" i="3"/>
  <c r="S1355" i="3"/>
  <c r="P1355" i="3"/>
  <c r="R1355" i="3"/>
  <c r="S1356" i="3"/>
  <c r="P1356" i="3"/>
  <c r="R1356" i="3"/>
  <c r="S1357" i="3"/>
  <c r="P1357" i="3"/>
  <c r="R1357" i="3"/>
  <c r="S1358" i="3"/>
  <c r="P1358" i="3"/>
  <c r="R1358" i="3"/>
  <c r="S1359" i="3"/>
  <c r="P1359" i="3"/>
  <c r="R1359" i="3"/>
  <c r="S1360" i="3"/>
  <c r="P1360" i="3"/>
  <c r="R1360" i="3"/>
  <c r="S1361" i="3"/>
  <c r="P1361" i="3"/>
  <c r="R1361" i="3"/>
  <c r="S1362" i="3"/>
  <c r="P1362" i="3"/>
  <c r="R1362" i="3"/>
  <c r="S1363" i="3"/>
  <c r="P1363" i="3"/>
  <c r="R1363" i="3"/>
  <c r="S1364" i="3"/>
  <c r="P1364" i="3"/>
  <c r="R1364" i="3"/>
  <c r="S1365" i="3"/>
  <c r="P1365" i="3"/>
  <c r="R1365" i="3"/>
  <c r="S1366" i="3"/>
  <c r="P1366" i="3"/>
  <c r="R1366" i="3"/>
  <c r="S1367" i="3"/>
  <c r="P1367" i="3"/>
  <c r="R1367" i="3"/>
  <c r="S1368" i="3"/>
  <c r="P1368" i="3"/>
  <c r="R1368" i="3"/>
  <c r="S1369" i="3"/>
  <c r="P1369" i="3"/>
  <c r="R1369" i="3"/>
  <c r="S1370" i="3"/>
  <c r="P1370" i="3"/>
  <c r="R1370" i="3"/>
  <c r="S1371" i="3"/>
  <c r="P1371" i="3"/>
  <c r="R1371" i="3"/>
  <c r="S1372" i="3"/>
  <c r="P1372" i="3"/>
  <c r="R1372" i="3"/>
  <c r="S1373" i="3"/>
  <c r="P1373" i="3"/>
  <c r="R1373" i="3"/>
  <c r="S1374" i="3"/>
  <c r="P1374" i="3"/>
  <c r="R1374" i="3"/>
  <c r="S1375" i="3"/>
  <c r="P1375" i="3"/>
  <c r="R1375" i="3"/>
  <c r="S1376" i="3"/>
  <c r="P1376" i="3"/>
  <c r="R1376" i="3"/>
  <c r="S1377" i="3"/>
  <c r="P1377" i="3"/>
  <c r="R1377" i="3"/>
  <c r="S1378" i="3"/>
  <c r="P1378" i="3"/>
  <c r="R1378" i="3"/>
  <c r="S1379" i="3"/>
  <c r="P1379" i="3"/>
  <c r="R1379" i="3"/>
  <c r="S1380" i="3"/>
  <c r="P1380" i="3"/>
  <c r="R1380" i="3"/>
  <c r="S1381" i="3"/>
  <c r="P1381" i="3"/>
  <c r="R1381" i="3"/>
  <c r="S1382" i="3"/>
  <c r="P1382" i="3"/>
  <c r="R1382" i="3"/>
  <c r="S1383" i="3"/>
  <c r="P1383" i="3"/>
  <c r="R1383" i="3"/>
  <c r="S1384" i="3"/>
  <c r="P1384" i="3"/>
  <c r="R1384" i="3"/>
  <c r="S1385" i="3"/>
  <c r="P1385" i="3"/>
  <c r="R1385" i="3"/>
  <c r="S1386" i="3"/>
  <c r="P1386" i="3"/>
  <c r="R1386" i="3"/>
  <c r="S1387" i="3"/>
  <c r="P1387" i="3"/>
  <c r="R1387" i="3"/>
  <c r="S1388" i="3"/>
  <c r="P1388" i="3"/>
  <c r="R1388" i="3"/>
  <c r="S1389" i="3"/>
  <c r="P1389" i="3"/>
  <c r="R1389" i="3"/>
  <c r="S1390" i="3"/>
  <c r="P1390" i="3"/>
  <c r="R1390" i="3"/>
  <c r="S1391" i="3"/>
  <c r="P1391" i="3"/>
  <c r="R1391" i="3"/>
  <c r="S1392" i="3"/>
  <c r="P1392" i="3"/>
  <c r="R1392" i="3"/>
  <c r="S1393" i="3"/>
  <c r="P1393" i="3"/>
  <c r="R1393" i="3"/>
  <c r="S1394" i="3"/>
  <c r="P1394" i="3"/>
  <c r="R1394" i="3"/>
  <c r="S1395" i="3"/>
  <c r="P1395" i="3"/>
  <c r="R1395" i="3"/>
  <c r="S1396" i="3"/>
  <c r="P1396" i="3"/>
  <c r="R1396" i="3"/>
  <c r="S1397" i="3"/>
  <c r="P1397" i="3"/>
  <c r="R1397" i="3"/>
  <c r="S1398" i="3"/>
  <c r="P1398" i="3"/>
  <c r="R1398" i="3"/>
  <c r="S1399" i="3"/>
  <c r="P1399" i="3"/>
  <c r="R1399" i="3"/>
  <c r="S1400" i="3"/>
  <c r="P1400" i="3"/>
  <c r="R1400" i="3"/>
  <c r="S1401" i="3"/>
  <c r="P1401" i="3"/>
  <c r="R1401" i="3"/>
  <c r="S1402" i="3"/>
  <c r="P1402" i="3"/>
  <c r="R1402" i="3"/>
  <c r="S1403" i="3"/>
  <c r="P1403" i="3"/>
  <c r="R1403" i="3"/>
  <c r="S1404" i="3"/>
  <c r="P1404" i="3"/>
  <c r="R1404" i="3"/>
  <c r="S1405" i="3"/>
  <c r="P1405" i="3"/>
  <c r="R1405" i="3"/>
  <c r="S1406" i="3"/>
  <c r="P1406" i="3"/>
  <c r="R1406" i="3"/>
  <c r="S1407" i="3"/>
  <c r="P1407" i="3"/>
  <c r="R1407" i="3"/>
  <c r="S1408" i="3"/>
  <c r="P1408" i="3"/>
  <c r="R1408" i="3"/>
  <c r="S1409" i="3"/>
  <c r="P1409" i="3"/>
  <c r="R1409" i="3"/>
  <c r="S1410" i="3"/>
  <c r="P1410" i="3"/>
  <c r="R1410" i="3"/>
  <c r="S1411" i="3"/>
  <c r="P1411" i="3"/>
  <c r="R1411" i="3"/>
  <c r="S1412" i="3"/>
  <c r="P1412" i="3"/>
  <c r="R1412" i="3"/>
  <c r="S1413" i="3"/>
  <c r="P1413" i="3"/>
  <c r="R1413" i="3"/>
  <c r="S1414" i="3"/>
  <c r="P1414" i="3"/>
  <c r="R1414" i="3"/>
  <c r="S1415" i="3"/>
  <c r="P1415" i="3"/>
  <c r="R1415" i="3"/>
  <c r="S1416" i="3"/>
  <c r="P1416" i="3"/>
  <c r="R1416" i="3"/>
  <c r="S1417" i="3"/>
  <c r="P1417" i="3"/>
  <c r="R1417" i="3"/>
  <c r="S1418" i="3"/>
  <c r="P1418" i="3"/>
  <c r="R1418" i="3"/>
  <c r="S1419" i="3"/>
  <c r="P1419" i="3"/>
  <c r="R1419" i="3"/>
  <c r="S1420" i="3"/>
  <c r="P1420" i="3"/>
  <c r="R1420" i="3"/>
  <c r="S1421" i="3"/>
  <c r="P1421" i="3"/>
  <c r="R1421" i="3"/>
  <c r="S1422" i="3"/>
  <c r="P1422" i="3"/>
  <c r="R1422" i="3"/>
  <c r="S1423" i="3"/>
  <c r="P1423" i="3"/>
  <c r="R1423" i="3"/>
  <c r="S1424" i="3"/>
  <c r="P1424" i="3"/>
  <c r="R1424" i="3"/>
  <c r="S1425" i="3"/>
  <c r="P1425" i="3"/>
  <c r="R1425" i="3"/>
  <c r="S1426" i="3"/>
  <c r="P1426" i="3"/>
  <c r="R1426" i="3"/>
  <c r="S1427" i="3"/>
  <c r="P1427" i="3"/>
  <c r="R1427" i="3"/>
  <c r="S1428" i="3"/>
  <c r="P1428" i="3"/>
  <c r="R1428" i="3"/>
  <c r="S1429" i="3"/>
  <c r="P1429" i="3"/>
  <c r="R1429" i="3"/>
  <c r="S1430" i="3"/>
  <c r="P1430" i="3"/>
  <c r="R1430" i="3"/>
  <c r="S1431" i="3"/>
  <c r="P1431" i="3"/>
  <c r="R1431" i="3"/>
  <c r="S1432" i="3"/>
  <c r="P1432" i="3"/>
  <c r="R1432" i="3"/>
  <c r="S1433" i="3"/>
  <c r="P1433" i="3"/>
  <c r="R1433" i="3"/>
  <c r="S1434" i="3"/>
  <c r="P1434" i="3"/>
  <c r="R1434" i="3"/>
  <c r="S1435" i="3"/>
  <c r="P1435" i="3"/>
  <c r="R1435" i="3"/>
  <c r="S1436" i="3"/>
  <c r="P1436" i="3"/>
  <c r="R1436" i="3"/>
  <c r="S1437" i="3"/>
  <c r="P1437" i="3"/>
  <c r="R1437" i="3"/>
  <c r="S1438" i="3"/>
  <c r="P1438" i="3"/>
  <c r="R1438" i="3"/>
  <c r="S1439" i="3"/>
  <c r="P1439" i="3"/>
  <c r="R1439" i="3"/>
  <c r="S1440" i="3"/>
  <c r="P1440" i="3"/>
  <c r="R1440" i="3"/>
  <c r="S1441" i="3"/>
  <c r="P1441" i="3"/>
  <c r="R1441" i="3"/>
  <c r="S1442" i="3"/>
  <c r="P1442" i="3"/>
  <c r="R1442" i="3"/>
  <c r="S1443" i="3"/>
  <c r="P1443" i="3"/>
  <c r="R1443" i="3"/>
  <c r="S1444" i="3"/>
  <c r="P1444" i="3"/>
  <c r="R1444" i="3"/>
  <c r="S1445" i="3"/>
  <c r="P1445" i="3"/>
  <c r="R1445" i="3"/>
  <c r="S1446" i="3"/>
  <c r="P1446" i="3"/>
  <c r="R1446" i="3"/>
  <c r="S1447" i="3"/>
  <c r="P1447" i="3"/>
  <c r="R1447" i="3"/>
  <c r="S1448" i="3"/>
  <c r="P1448" i="3"/>
  <c r="R1448" i="3"/>
  <c r="S1449" i="3"/>
  <c r="P1449" i="3"/>
  <c r="R1449" i="3"/>
  <c r="S1450" i="3"/>
  <c r="P1450" i="3"/>
  <c r="R1450" i="3"/>
  <c r="S1451" i="3"/>
  <c r="P1451" i="3"/>
  <c r="R1451" i="3"/>
  <c r="S1452" i="3"/>
  <c r="P1452" i="3"/>
  <c r="R1452" i="3"/>
  <c r="S1453" i="3"/>
  <c r="P1453" i="3"/>
  <c r="R1453" i="3"/>
  <c r="S1454" i="3"/>
  <c r="P1454" i="3"/>
  <c r="R1454" i="3"/>
  <c r="S1455" i="3"/>
  <c r="P1455" i="3"/>
  <c r="R1455" i="3"/>
  <c r="S1456" i="3"/>
  <c r="P1456" i="3"/>
  <c r="R1456" i="3"/>
  <c r="S1457" i="3"/>
  <c r="P1457" i="3"/>
  <c r="R1457" i="3"/>
  <c r="S1458" i="3"/>
  <c r="P1458" i="3"/>
  <c r="R1458" i="3"/>
  <c r="S1459" i="3"/>
  <c r="P1459" i="3"/>
  <c r="R1459" i="3"/>
  <c r="S1460" i="3"/>
  <c r="P1460" i="3"/>
  <c r="R1460" i="3"/>
  <c r="S1461" i="3"/>
  <c r="P1461" i="3"/>
  <c r="R1461" i="3"/>
  <c r="S1462" i="3"/>
  <c r="P1462" i="3"/>
  <c r="R1462" i="3"/>
  <c r="S1463" i="3"/>
  <c r="P1463" i="3"/>
  <c r="R1463" i="3"/>
  <c r="S1464" i="3"/>
  <c r="P1464" i="3"/>
  <c r="R1464" i="3"/>
  <c r="S1465" i="3"/>
  <c r="P1465" i="3"/>
  <c r="R1465" i="3"/>
  <c r="S1466" i="3"/>
  <c r="P1466" i="3"/>
  <c r="R1466" i="3"/>
  <c r="S1467" i="3"/>
  <c r="P1467" i="3"/>
  <c r="R1467" i="3"/>
  <c r="S1468" i="3"/>
  <c r="P1468" i="3"/>
  <c r="R1468" i="3"/>
  <c r="S1469" i="3"/>
  <c r="P1469" i="3"/>
  <c r="R1469" i="3"/>
  <c r="S1470" i="3"/>
  <c r="P1470" i="3"/>
  <c r="R1470" i="3"/>
  <c r="S1471" i="3"/>
  <c r="P1471" i="3"/>
  <c r="R1471" i="3"/>
  <c r="S1472" i="3"/>
  <c r="P1472" i="3"/>
  <c r="R1472" i="3"/>
  <c r="S1473" i="3"/>
  <c r="P1473" i="3"/>
  <c r="R1473" i="3"/>
  <c r="S1474" i="3"/>
  <c r="P1474" i="3"/>
  <c r="R1474" i="3"/>
  <c r="S1475" i="3"/>
  <c r="P1475" i="3"/>
  <c r="R1475" i="3"/>
  <c r="S1476" i="3"/>
  <c r="P1476" i="3"/>
  <c r="R1476" i="3"/>
  <c r="S1477" i="3"/>
  <c r="P1477" i="3"/>
  <c r="R1477" i="3"/>
  <c r="S1478" i="3"/>
  <c r="P1478" i="3"/>
  <c r="R1478" i="3"/>
  <c r="S1479" i="3"/>
  <c r="P1479" i="3"/>
  <c r="R1479" i="3"/>
  <c r="S1480" i="3"/>
  <c r="P1480" i="3"/>
  <c r="R1480" i="3"/>
  <c r="S1481" i="3"/>
  <c r="P1481" i="3"/>
  <c r="R1481" i="3"/>
  <c r="S1482" i="3"/>
  <c r="P1482" i="3"/>
  <c r="R1482" i="3"/>
  <c r="S1483" i="3"/>
  <c r="P1483" i="3"/>
  <c r="R1483" i="3"/>
  <c r="S1484" i="3"/>
  <c r="P1484" i="3"/>
  <c r="R1484" i="3"/>
  <c r="S1485" i="3"/>
  <c r="P1485" i="3"/>
  <c r="R1485" i="3"/>
  <c r="S1486" i="3"/>
  <c r="P1486" i="3"/>
  <c r="R1486" i="3"/>
  <c r="S1487" i="3"/>
  <c r="P1487" i="3"/>
  <c r="R1487" i="3"/>
  <c r="S1488" i="3"/>
  <c r="P1488" i="3"/>
  <c r="R1488" i="3"/>
  <c r="S1489" i="3"/>
  <c r="P1489" i="3"/>
  <c r="R1489" i="3"/>
  <c r="S1490" i="3"/>
  <c r="P1490" i="3"/>
  <c r="R1490" i="3"/>
  <c r="S1491" i="3"/>
  <c r="P1491" i="3"/>
  <c r="R1491" i="3"/>
  <c r="S1492" i="3"/>
  <c r="P1492" i="3"/>
  <c r="R1492" i="3"/>
  <c r="S1493" i="3"/>
  <c r="P1493" i="3"/>
  <c r="R1493" i="3"/>
  <c r="S1494" i="3"/>
  <c r="P1494" i="3"/>
  <c r="R1494" i="3"/>
  <c r="S1495" i="3"/>
  <c r="P1495" i="3"/>
  <c r="R1495" i="3"/>
  <c r="S1496" i="3"/>
  <c r="P1496" i="3"/>
  <c r="R1496" i="3"/>
  <c r="S1497" i="3"/>
  <c r="P1497" i="3"/>
  <c r="R1497" i="3"/>
  <c r="S1498" i="3"/>
  <c r="P1498" i="3"/>
  <c r="R1498" i="3"/>
  <c r="S1499" i="3"/>
  <c r="P1499" i="3"/>
  <c r="R1499" i="3"/>
  <c r="S1500" i="3"/>
  <c r="P1500" i="3"/>
  <c r="R1500" i="3"/>
  <c r="S1501" i="3"/>
  <c r="P1501" i="3"/>
  <c r="R1501" i="3"/>
  <c r="S1502" i="3"/>
  <c r="P1502" i="3"/>
  <c r="R1502" i="3"/>
  <c r="S1503" i="3"/>
  <c r="P1503" i="3"/>
  <c r="R1503" i="3"/>
  <c r="S1504" i="3"/>
  <c r="P1504" i="3"/>
  <c r="R1504" i="3"/>
  <c r="S1505" i="3"/>
  <c r="P1505" i="3"/>
  <c r="R1505" i="3"/>
  <c r="S1506" i="3"/>
  <c r="P1506" i="3"/>
  <c r="R1506" i="3"/>
  <c r="S1507" i="3"/>
  <c r="P1507" i="3"/>
  <c r="R1507" i="3"/>
  <c r="S1508" i="3"/>
  <c r="P1508" i="3"/>
  <c r="R1508" i="3"/>
  <c r="S1509" i="3"/>
  <c r="P1509" i="3"/>
  <c r="R1509" i="3"/>
  <c r="S1510" i="3"/>
  <c r="P1510" i="3"/>
  <c r="R1510" i="3"/>
  <c r="S1511" i="3"/>
  <c r="P1511" i="3"/>
  <c r="R1511" i="3"/>
  <c r="S1512" i="3"/>
  <c r="P1512" i="3"/>
  <c r="R1512" i="3"/>
  <c r="S1513" i="3"/>
  <c r="P1513" i="3"/>
  <c r="R1513" i="3"/>
  <c r="S1514" i="3"/>
  <c r="P1514" i="3"/>
  <c r="R1514" i="3"/>
  <c r="S1515" i="3"/>
  <c r="P1515" i="3"/>
  <c r="R1515" i="3"/>
  <c r="S1516" i="3"/>
  <c r="P1516" i="3"/>
  <c r="R1516" i="3"/>
  <c r="S1517" i="3"/>
  <c r="P1517" i="3"/>
  <c r="R1517" i="3"/>
  <c r="S1518" i="3"/>
  <c r="P1518" i="3"/>
  <c r="R1518" i="3"/>
  <c r="S1519" i="3"/>
  <c r="P1519" i="3"/>
  <c r="R1519" i="3"/>
  <c r="S1520" i="3"/>
  <c r="P1520" i="3"/>
  <c r="R1520" i="3"/>
  <c r="S1521" i="3"/>
  <c r="P1521" i="3"/>
  <c r="R1521" i="3"/>
  <c r="S1522" i="3"/>
  <c r="P1522" i="3"/>
  <c r="R1522" i="3"/>
  <c r="S1523" i="3"/>
  <c r="P1523" i="3"/>
  <c r="R1523" i="3"/>
  <c r="S1524" i="3"/>
  <c r="P1524" i="3"/>
  <c r="R1524" i="3"/>
  <c r="S1525" i="3"/>
  <c r="P1525" i="3"/>
  <c r="R1525" i="3"/>
  <c r="S1526" i="3"/>
  <c r="P1526" i="3"/>
  <c r="R1526" i="3"/>
  <c r="S1527" i="3"/>
  <c r="P1527" i="3"/>
  <c r="R1527" i="3"/>
  <c r="S1528" i="3"/>
  <c r="P1528" i="3"/>
  <c r="R1528" i="3"/>
  <c r="S1529" i="3"/>
  <c r="P1529" i="3"/>
  <c r="R1529" i="3"/>
  <c r="S1530" i="3"/>
  <c r="P1530" i="3"/>
  <c r="R1530" i="3"/>
  <c r="S1531" i="3"/>
  <c r="P1531" i="3"/>
  <c r="R1531" i="3"/>
  <c r="S1532" i="3"/>
  <c r="P1532" i="3"/>
  <c r="R1532" i="3"/>
  <c r="S1533" i="3"/>
  <c r="P1533" i="3"/>
  <c r="R1533" i="3"/>
  <c r="S1534" i="3"/>
  <c r="P1534" i="3"/>
  <c r="R1534" i="3"/>
  <c r="S1535" i="3"/>
  <c r="P1535" i="3"/>
  <c r="R1535" i="3"/>
  <c r="S1536" i="3"/>
  <c r="P1536" i="3"/>
  <c r="R1536" i="3"/>
  <c r="S1537" i="3"/>
  <c r="P1537" i="3"/>
  <c r="R1537" i="3"/>
  <c r="S1538" i="3"/>
  <c r="P1538" i="3"/>
  <c r="R1538" i="3"/>
  <c r="S1539" i="3"/>
  <c r="P1539" i="3"/>
  <c r="R1539" i="3"/>
  <c r="S1540" i="3"/>
  <c r="P1540" i="3"/>
  <c r="R1540" i="3"/>
  <c r="S1541" i="3"/>
  <c r="P1541" i="3"/>
  <c r="R1541" i="3"/>
  <c r="S1542" i="3"/>
  <c r="P1542" i="3"/>
  <c r="R1542" i="3"/>
  <c r="S1543" i="3"/>
  <c r="P1543" i="3"/>
  <c r="R1543" i="3"/>
  <c r="S1544" i="3"/>
  <c r="P1544" i="3"/>
  <c r="R1544" i="3"/>
  <c r="S1545" i="3"/>
  <c r="P1545" i="3"/>
  <c r="R1545" i="3"/>
  <c r="S1546" i="3"/>
  <c r="P1546" i="3"/>
  <c r="R1546" i="3"/>
  <c r="S1547" i="3"/>
  <c r="P1547" i="3"/>
  <c r="R1547" i="3"/>
  <c r="S1548" i="3"/>
  <c r="P1548" i="3"/>
  <c r="R1548" i="3"/>
  <c r="S1549" i="3"/>
  <c r="P1549" i="3"/>
  <c r="R1549" i="3"/>
  <c r="S1550" i="3"/>
  <c r="P1550" i="3"/>
  <c r="R1550" i="3"/>
  <c r="S1551" i="3"/>
  <c r="P1551" i="3"/>
  <c r="R1551" i="3"/>
  <c r="S1552" i="3"/>
  <c r="P1552" i="3"/>
  <c r="R1552" i="3"/>
  <c r="S1553" i="3"/>
  <c r="P1553" i="3"/>
  <c r="R1553" i="3"/>
  <c r="S1554" i="3"/>
  <c r="P1554" i="3"/>
  <c r="R1554" i="3"/>
  <c r="S1555" i="3"/>
  <c r="P1555" i="3"/>
  <c r="R1555" i="3"/>
  <c r="S1556" i="3"/>
  <c r="P1556" i="3"/>
  <c r="R1556" i="3"/>
  <c r="S1557" i="3"/>
  <c r="P1557" i="3"/>
  <c r="R1557" i="3"/>
  <c r="S1558" i="3"/>
  <c r="P1558" i="3"/>
  <c r="R1558" i="3"/>
  <c r="S1559" i="3"/>
  <c r="P1559" i="3"/>
  <c r="R1559" i="3"/>
  <c r="S1560" i="3"/>
  <c r="P1560" i="3"/>
  <c r="R1560" i="3"/>
  <c r="S1561" i="3"/>
  <c r="P1561" i="3"/>
  <c r="R1561" i="3"/>
  <c r="S1562" i="3"/>
  <c r="P1562" i="3"/>
  <c r="R1562" i="3"/>
  <c r="S1563" i="3"/>
  <c r="P1563" i="3"/>
  <c r="R1563" i="3"/>
  <c r="S1564" i="3"/>
  <c r="P1564" i="3"/>
  <c r="R1564" i="3"/>
  <c r="S1565" i="3"/>
  <c r="P1565" i="3"/>
  <c r="R1565" i="3"/>
  <c r="S1566" i="3"/>
  <c r="P1566" i="3"/>
  <c r="R1566" i="3"/>
  <c r="S1567" i="3"/>
  <c r="P1567" i="3"/>
  <c r="R1567" i="3"/>
  <c r="S1568" i="3"/>
  <c r="P1568" i="3"/>
  <c r="R1568" i="3"/>
  <c r="S1569" i="3"/>
  <c r="P1569" i="3"/>
  <c r="R1569" i="3"/>
  <c r="S1570" i="3"/>
  <c r="P1570" i="3"/>
  <c r="R1570" i="3"/>
  <c r="S1571" i="3"/>
  <c r="P1571" i="3"/>
  <c r="R1571" i="3"/>
  <c r="S1572" i="3"/>
  <c r="P1572" i="3"/>
  <c r="R1572" i="3"/>
  <c r="S1573" i="3"/>
  <c r="P1573" i="3"/>
  <c r="R1573" i="3"/>
  <c r="S1574" i="3"/>
  <c r="P1574" i="3"/>
  <c r="R1574" i="3"/>
  <c r="S1575" i="3"/>
  <c r="P1575" i="3"/>
  <c r="R1575" i="3"/>
  <c r="S1576" i="3"/>
  <c r="P1576" i="3"/>
  <c r="R1576" i="3"/>
  <c r="S1577" i="3"/>
  <c r="P1577" i="3"/>
  <c r="R1577" i="3"/>
  <c r="S1578" i="3"/>
  <c r="P1578" i="3"/>
  <c r="R1578" i="3"/>
  <c r="S1579" i="3"/>
  <c r="P1579" i="3"/>
  <c r="R1579" i="3"/>
  <c r="S1580" i="3"/>
  <c r="P1580" i="3"/>
  <c r="R1580" i="3"/>
  <c r="S1581" i="3"/>
  <c r="P1581" i="3"/>
  <c r="R1581" i="3"/>
  <c r="S1582" i="3"/>
  <c r="P1582" i="3"/>
  <c r="R1582" i="3"/>
  <c r="S1583" i="3"/>
  <c r="P1583" i="3"/>
  <c r="R1583" i="3"/>
  <c r="S1584" i="3"/>
  <c r="P1584" i="3"/>
  <c r="R1584" i="3"/>
  <c r="S1585" i="3"/>
  <c r="P1585" i="3"/>
  <c r="R1585" i="3"/>
  <c r="S1586" i="3"/>
  <c r="P1586" i="3"/>
  <c r="R1586" i="3"/>
  <c r="S1587" i="3"/>
  <c r="P1587" i="3"/>
  <c r="R1587" i="3"/>
  <c r="S1588" i="3"/>
  <c r="P1588" i="3"/>
  <c r="R1588" i="3"/>
  <c r="S1589" i="3"/>
  <c r="P1589" i="3"/>
  <c r="R1589" i="3"/>
  <c r="S1590" i="3"/>
  <c r="P1590" i="3"/>
  <c r="R1590" i="3"/>
  <c r="S1591" i="3"/>
  <c r="P1591" i="3"/>
  <c r="R1591" i="3"/>
  <c r="S1592" i="3"/>
  <c r="P1592" i="3"/>
  <c r="R1592" i="3"/>
  <c r="S1593" i="3"/>
  <c r="P1593" i="3"/>
  <c r="R1593" i="3"/>
  <c r="S1594" i="3"/>
  <c r="P1594" i="3"/>
  <c r="R1594" i="3"/>
  <c r="D7" i="9"/>
  <c r="I7" i="9"/>
  <c r="J7" i="9"/>
  <c r="K7" i="9"/>
  <c r="L7" i="9"/>
  <c r="M7" i="9"/>
  <c r="N7" i="9"/>
  <c r="O7" i="9"/>
  <c r="P7" i="9"/>
  <c r="Q7" i="9"/>
  <c r="S7" i="9"/>
  <c r="D8" i="9"/>
  <c r="I8" i="9"/>
  <c r="J8" i="9"/>
  <c r="K8" i="9"/>
  <c r="L8" i="9"/>
  <c r="M8" i="9"/>
  <c r="N8" i="9"/>
  <c r="O8" i="9"/>
  <c r="P8" i="9"/>
  <c r="Q8" i="9"/>
  <c r="S8" i="9"/>
  <c r="D9" i="9"/>
  <c r="I9" i="9"/>
  <c r="J9" i="9"/>
  <c r="K9" i="9"/>
  <c r="L9" i="9"/>
  <c r="M9" i="9"/>
  <c r="N9" i="9"/>
  <c r="O9" i="9"/>
  <c r="P9" i="9"/>
  <c r="Q9" i="9"/>
  <c r="S9" i="9"/>
  <c r="D10" i="9"/>
  <c r="I10" i="9"/>
  <c r="J10" i="9"/>
  <c r="K10" i="9"/>
  <c r="L10" i="9"/>
  <c r="M10" i="9"/>
  <c r="N10" i="9"/>
  <c r="O10" i="9"/>
  <c r="P10" i="9"/>
  <c r="Q10" i="9"/>
  <c r="S10" i="9"/>
  <c r="D11" i="9"/>
  <c r="E11" i="9"/>
  <c r="I11" i="9"/>
  <c r="J11" i="9"/>
  <c r="K11" i="9"/>
  <c r="L11" i="9"/>
  <c r="M11" i="9"/>
  <c r="N11" i="9"/>
  <c r="O11" i="9"/>
  <c r="P11" i="9"/>
  <c r="Q11" i="9"/>
  <c r="S11" i="9"/>
  <c r="D12" i="9"/>
  <c r="E12" i="9"/>
  <c r="I12" i="9"/>
  <c r="J12" i="9"/>
  <c r="K12" i="9"/>
  <c r="L12" i="9"/>
  <c r="M12" i="9"/>
  <c r="N12" i="9"/>
  <c r="O12" i="9"/>
  <c r="P12" i="9"/>
  <c r="Q12" i="9"/>
  <c r="S12" i="9"/>
  <c r="D13" i="9"/>
  <c r="E13" i="9"/>
  <c r="I13" i="9"/>
  <c r="J13" i="9"/>
  <c r="K13" i="9"/>
  <c r="L13" i="9"/>
  <c r="M13" i="9"/>
  <c r="N13" i="9"/>
  <c r="O13" i="9"/>
  <c r="P13" i="9"/>
  <c r="Q13" i="9"/>
  <c r="S13" i="9"/>
  <c r="D14" i="9"/>
  <c r="I14" i="9"/>
  <c r="J14" i="9"/>
  <c r="K14" i="9"/>
  <c r="L14" i="9"/>
  <c r="M14" i="9"/>
  <c r="N14" i="9"/>
  <c r="O14" i="9"/>
  <c r="P14" i="9"/>
  <c r="Q14" i="9"/>
  <c r="S14" i="9"/>
  <c r="D15" i="9"/>
  <c r="I15" i="9"/>
  <c r="J15" i="9"/>
  <c r="K15" i="9"/>
  <c r="L15" i="9"/>
  <c r="M15" i="9"/>
  <c r="N15" i="9"/>
  <c r="O15" i="9"/>
  <c r="P15" i="9"/>
  <c r="Q15" i="9"/>
  <c r="S15" i="9"/>
  <c r="D16" i="9"/>
  <c r="I16" i="9"/>
  <c r="J16" i="9"/>
  <c r="K16" i="9"/>
  <c r="L16" i="9"/>
  <c r="M16" i="9"/>
  <c r="N16" i="9"/>
  <c r="O16" i="9"/>
  <c r="P16" i="9"/>
  <c r="Q16" i="9"/>
  <c r="S16" i="9"/>
  <c r="D17" i="9"/>
  <c r="E17" i="9"/>
  <c r="I17" i="9"/>
  <c r="J17" i="9"/>
  <c r="K17" i="9"/>
  <c r="L17" i="9"/>
  <c r="M17" i="9"/>
  <c r="N17" i="9"/>
  <c r="O17" i="9"/>
  <c r="P17" i="9"/>
  <c r="Q17" i="9"/>
  <c r="S17" i="9"/>
  <c r="D18" i="9"/>
  <c r="E18" i="9"/>
  <c r="I18" i="9"/>
  <c r="J18" i="9"/>
  <c r="K18" i="9"/>
  <c r="L18" i="9"/>
  <c r="M18" i="9"/>
  <c r="N18" i="9"/>
  <c r="O18" i="9"/>
  <c r="P18" i="9"/>
  <c r="Q18" i="9"/>
  <c r="S18" i="9"/>
  <c r="D19" i="9"/>
  <c r="E19" i="9"/>
  <c r="I19" i="9"/>
  <c r="J19" i="9"/>
  <c r="K19" i="9"/>
  <c r="L19" i="9"/>
  <c r="M19" i="9"/>
  <c r="N19" i="9"/>
  <c r="O19" i="9"/>
  <c r="P19" i="9"/>
  <c r="Q19" i="9"/>
  <c r="S19" i="9"/>
  <c r="D20" i="9"/>
  <c r="E20" i="9"/>
  <c r="I20" i="9"/>
  <c r="J20" i="9"/>
  <c r="K20" i="9"/>
  <c r="L20" i="9"/>
  <c r="M20" i="9"/>
  <c r="N20" i="9"/>
  <c r="O20" i="9"/>
  <c r="P20" i="9"/>
  <c r="Q20" i="9"/>
  <c r="S20" i="9"/>
  <c r="D21" i="9"/>
  <c r="E21" i="9"/>
  <c r="I21" i="9"/>
  <c r="J21" i="9"/>
  <c r="K21" i="9"/>
  <c r="L21" i="9"/>
  <c r="M21" i="9"/>
  <c r="N21" i="9"/>
  <c r="O21" i="9"/>
  <c r="P21" i="9"/>
  <c r="Q21" i="9"/>
  <c r="S21" i="9"/>
  <c r="D22" i="9"/>
  <c r="E22" i="9"/>
  <c r="I22" i="9"/>
  <c r="J22" i="9"/>
  <c r="K22" i="9"/>
  <c r="L22" i="9"/>
  <c r="M22" i="9"/>
  <c r="N22" i="9"/>
  <c r="O22" i="9"/>
  <c r="P22" i="9"/>
  <c r="Q22" i="9"/>
  <c r="S22" i="9"/>
  <c r="D23" i="9"/>
  <c r="E23" i="9"/>
  <c r="I23" i="9"/>
  <c r="J23" i="9"/>
  <c r="K23" i="9"/>
  <c r="L23" i="9"/>
  <c r="M23" i="9"/>
  <c r="N23" i="9"/>
  <c r="O23" i="9"/>
  <c r="P23" i="9"/>
  <c r="Q23" i="9"/>
  <c r="S23" i="9"/>
  <c r="D24" i="9"/>
  <c r="E24" i="9"/>
  <c r="I24" i="9"/>
  <c r="J24" i="9"/>
  <c r="K24" i="9"/>
  <c r="L24" i="9"/>
  <c r="M24" i="9"/>
  <c r="N24" i="9"/>
  <c r="O24" i="9"/>
  <c r="P24" i="9"/>
  <c r="Q24" i="9"/>
  <c r="S24" i="9"/>
  <c r="D25" i="9"/>
  <c r="E25" i="9"/>
  <c r="I25" i="9"/>
  <c r="J25" i="9"/>
  <c r="K25" i="9"/>
  <c r="L25" i="9"/>
  <c r="M25" i="9"/>
  <c r="N25" i="9"/>
  <c r="O25" i="9"/>
  <c r="P25" i="9"/>
  <c r="Q25" i="9"/>
  <c r="S25" i="9"/>
  <c r="D26" i="9"/>
  <c r="E26" i="9"/>
  <c r="I26" i="9"/>
  <c r="J26" i="9"/>
  <c r="K26" i="9"/>
  <c r="L26" i="9"/>
  <c r="M26" i="9"/>
  <c r="N26" i="9"/>
  <c r="O26" i="9"/>
  <c r="P26" i="9"/>
  <c r="Q26" i="9"/>
  <c r="S26" i="9"/>
  <c r="D27" i="9"/>
  <c r="E27" i="9"/>
  <c r="I27" i="9"/>
  <c r="J27" i="9"/>
  <c r="K27" i="9"/>
  <c r="L27" i="9"/>
  <c r="M27" i="9"/>
  <c r="N27" i="9"/>
  <c r="O27" i="9"/>
  <c r="P27" i="9"/>
  <c r="Q27" i="9"/>
  <c r="S27" i="9"/>
  <c r="D28" i="9"/>
  <c r="E28" i="9"/>
  <c r="I28" i="9"/>
  <c r="J28" i="9"/>
  <c r="K28" i="9"/>
  <c r="L28" i="9"/>
  <c r="M28" i="9"/>
  <c r="N28" i="9"/>
  <c r="O28" i="9"/>
  <c r="P28" i="9"/>
  <c r="Q28" i="9"/>
  <c r="S28" i="9"/>
  <c r="D29" i="9"/>
  <c r="E29" i="9"/>
  <c r="I29" i="9"/>
  <c r="J29" i="9"/>
  <c r="K29" i="9"/>
  <c r="L29" i="9"/>
  <c r="M29" i="9"/>
  <c r="N29" i="9"/>
  <c r="O29" i="9"/>
  <c r="P29" i="9"/>
  <c r="Q29" i="9"/>
  <c r="S29" i="9"/>
  <c r="D30" i="9"/>
  <c r="E30" i="9"/>
  <c r="I30" i="9"/>
  <c r="J30" i="9"/>
  <c r="K30" i="9"/>
  <c r="L30" i="9"/>
  <c r="M30" i="9"/>
  <c r="N30" i="9"/>
  <c r="O30" i="9"/>
  <c r="P30" i="9"/>
  <c r="Q30" i="9"/>
  <c r="S30" i="9"/>
  <c r="D31" i="9"/>
  <c r="E31" i="9"/>
  <c r="I31" i="9"/>
  <c r="J31" i="9"/>
  <c r="K31" i="9"/>
  <c r="L31" i="9"/>
  <c r="M31" i="9"/>
  <c r="N31" i="9"/>
  <c r="O31" i="9"/>
  <c r="P31" i="9"/>
  <c r="Q31" i="9"/>
  <c r="S31" i="9"/>
  <c r="D32" i="9"/>
  <c r="E32" i="9"/>
  <c r="I32" i="9"/>
  <c r="J32" i="9"/>
  <c r="K32" i="9"/>
  <c r="L32" i="9"/>
  <c r="M32" i="9"/>
  <c r="N32" i="9"/>
  <c r="O32" i="9"/>
  <c r="P32" i="9"/>
  <c r="Q32" i="9"/>
  <c r="S32" i="9"/>
  <c r="D33" i="9"/>
  <c r="E33" i="9"/>
  <c r="I33" i="9"/>
  <c r="J33" i="9"/>
  <c r="K33" i="9"/>
  <c r="L33" i="9"/>
  <c r="M33" i="9"/>
  <c r="N33" i="9"/>
  <c r="O33" i="9"/>
  <c r="P33" i="9"/>
  <c r="Q33" i="9"/>
  <c r="S33" i="9"/>
  <c r="D34" i="9"/>
  <c r="E34" i="9"/>
  <c r="I34" i="9"/>
  <c r="J34" i="9"/>
  <c r="K34" i="9"/>
  <c r="L34" i="9"/>
  <c r="M34" i="9"/>
  <c r="N34" i="9"/>
  <c r="O34" i="9"/>
  <c r="P34" i="9"/>
  <c r="Q34" i="9"/>
  <c r="S34" i="9"/>
  <c r="D35" i="9"/>
  <c r="E35" i="9"/>
  <c r="I35" i="9"/>
  <c r="J35" i="9"/>
  <c r="K35" i="9"/>
  <c r="L35" i="9"/>
  <c r="M35" i="9"/>
  <c r="N35" i="9"/>
  <c r="O35" i="9"/>
  <c r="P35" i="9"/>
  <c r="Q35" i="9"/>
  <c r="S35" i="9"/>
  <c r="D36" i="9"/>
  <c r="E36" i="9"/>
  <c r="I36" i="9"/>
  <c r="J36" i="9"/>
  <c r="K36" i="9"/>
  <c r="L36" i="9"/>
  <c r="M36" i="9"/>
  <c r="N36" i="9"/>
  <c r="O36" i="9"/>
  <c r="P36" i="9"/>
  <c r="Q36" i="9"/>
  <c r="S36" i="9"/>
  <c r="D37" i="9"/>
  <c r="E37" i="9"/>
  <c r="I37" i="9"/>
  <c r="J37" i="9"/>
  <c r="K37" i="9"/>
  <c r="L37" i="9"/>
  <c r="M37" i="9"/>
  <c r="N37" i="9"/>
  <c r="O37" i="9"/>
  <c r="P37" i="9"/>
  <c r="Q37" i="9"/>
  <c r="S37" i="9"/>
  <c r="D38" i="9"/>
  <c r="E38" i="9"/>
  <c r="I38" i="9"/>
  <c r="J38" i="9"/>
  <c r="K38" i="9"/>
  <c r="L38" i="9"/>
  <c r="M38" i="9"/>
  <c r="N38" i="9"/>
  <c r="O38" i="9"/>
  <c r="P38" i="9"/>
  <c r="Q38" i="9"/>
  <c r="S38" i="9"/>
  <c r="D39" i="9"/>
  <c r="E39" i="9"/>
  <c r="I39" i="9"/>
  <c r="J39" i="9"/>
  <c r="K39" i="9"/>
  <c r="L39" i="9"/>
  <c r="M39" i="9"/>
  <c r="N39" i="9"/>
  <c r="O39" i="9"/>
  <c r="P39" i="9"/>
  <c r="Q39" i="9"/>
  <c r="S39" i="9"/>
  <c r="D40" i="9"/>
  <c r="E40" i="9"/>
  <c r="I40" i="9"/>
  <c r="J40" i="9"/>
  <c r="K40" i="9"/>
  <c r="L40" i="9"/>
  <c r="M40" i="9"/>
  <c r="N40" i="9"/>
  <c r="O40" i="9"/>
  <c r="P40" i="9"/>
  <c r="Q40" i="9"/>
  <c r="S40" i="9"/>
  <c r="D41" i="9"/>
  <c r="E41" i="9"/>
  <c r="I41" i="9"/>
  <c r="J41" i="9"/>
  <c r="K41" i="9"/>
  <c r="L41" i="9"/>
  <c r="M41" i="9"/>
  <c r="N41" i="9"/>
  <c r="O41" i="9"/>
  <c r="P41" i="9"/>
  <c r="Q41" i="9"/>
  <c r="S41" i="9"/>
  <c r="D42" i="9"/>
  <c r="E42" i="9"/>
  <c r="I42" i="9"/>
  <c r="J42" i="9"/>
  <c r="K42" i="9"/>
  <c r="L42" i="9"/>
  <c r="M42" i="9"/>
  <c r="N42" i="9"/>
  <c r="O42" i="9"/>
  <c r="P42" i="9"/>
  <c r="Q42" i="9"/>
  <c r="S42" i="9"/>
  <c r="D43" i="9"/>
  <c r="E43" i="9"/>
  <c r="I43" i="9"/>
  <c r="J43" i="9"/>
  <c r="K43" i="9"/>
  <c r="L43" i="9"/>
  <c r="M43" i="9"/>
  <c r="N43" i="9"/>
  <c r="O43" i="9"/>
  <c r="P43" i="9"/>
  <c r="Q43" i="9"/>
  <c r="S43" i="9"/>
  <c r="D44" i="9"/>
  <c r="E44" i="9"/>
  <c r="I44" i="9"/>
  <c r="J44" i="9"/>
  <c r="K44" i="9"/>
  <c r="L44" i="9"/>
  <c r="M44" i="9"/>
  <c r="N44" i="9"/>
  <c r="O44" i="9"/>
  <c r="P44" i="9"/>
  <c r="Q44" i="9"/>
  <c r="S44" i="9"/>
  <c r="D45" i="9"/>
  <c r="E45" i="9"/>
  <c r="I45" i="9"/>
  <c r="J45" i="9"/>
  <c r="K45" i="9"/>
  <c r="L45" i="9"/>
  <c r="M45" i="9"/>
  <c r="N45" i="9"/>
  <c r="O45" i="9"/>
  <c r="P45" i="9"/>
  <c r="Q45" i="9"/>
  <c r="S45" i="9"/>
  <c r="D46" i="9"/>
  <c r="E46" i="9"/>
  <c r="I46" i="9"/>
  <c r="J46" i="9"/>
  <c r="K46" i="9"/>
  <c r="L46" i="9"/>
  <c r="M46" i="9"/>
  <c r="N46" i="9"/>
  <c r="O46" i="9"/>
  <c r="P46" i="9"/>
  <c r="Q46" i="9"/>
  <c r="S46" i="9"/>
  <c r="D47" i="9"/>
  <c r="E47" i="9"/>
  <c r="I47" i="9"/>
  <c r="J47" i="9"/>
  <c r="K47" i="9"/>
  <c r="L47" i="9"/>
  <c r="M47" i="9"/>
  <c r="N47" i="9"/>
  <c r="O47" i="9"/>
  <c r="P47" i="9"/>
  <c r="Q47" i="9"/>
  <c r="S47" i="9"/>
  <c r="D48" i="9"/>
  <c r="E48" i="9"/>
  <c r="I48" i="9"/>
  <c r="J48" i="9"/>
  <c r="K48" i="9"/>
  <c r="L48" i="9"/>
  <c r="M48" i="9"/>
  <c r="N48" i="9"/>
  <c r="O48" i="9"/>
  <c r="P48" i="9"/>
  <c r="Q48" i="9"/>
  <c r="S48" i="9"/>
  <c r="D49" i="9"/>
  <c r="E49" i="9"/>
  <c r="I49" i="9"/>
  <c r="J49" i="9"/>
  <c r="K49" i="9"/>
  <c r="L49" i="9"/>
  <c r="M49" i="9"/>
  <c r="N49" i="9"/>
  <c r="O49" i="9"/>
  <c r="P49" i="9"/>
  <c r="Q49" i="9"/>
  <c r="S49" i="9"/>
  <c r="D50" i="9"/>
  <c r="E50" i="9"/>
  <c r="I50" i="9"/>
  <c r="J50" i="9"/>
  <c r="K50" i="9"/>
  <c r="L50" i="9"/>
  <c r="M50" i="9"/>
  <c r="N50" i="9"/>
  <c r="O50" i="9"/>
  <c r="P50" i="9"/>
  <c r="Q50" i="9"/>
  <c r="S50" i="9"/>
  <c r="D51" i="9"/>
  <c r="E51" i="9"/>
  <c r="I51" i="9"/>
  <c r="J51" i="9"/>
  <c r="K51" i="9"/>
  <c r="L51" i="9"/>
  <c r="M51" i="9"/>
  <c r="N51" i="9"/>
  <c r="O51" i="9"/>
  <c r="P51" i="9"/>
  <c r="Q51" i="9"/>
  <c r="S51" i="9"/>
  <c r="D52" i="9"/>
  <c r="E52" i="9"/>
  <c r="I52" i="9"/>
  <c r="J52" i="9"/>
  <c r="K52" i="9"/>
  <c r="L52" i="9"/>
  <c r="M52" i="9"/>
  <c r="N52" i="9"/>
  <c r="O52" i="9"/>
  <c r="P52" i="9"/>
  <c r="Q52" i="9"/>
  <c r="S52" i="9"/>
  <c r="D53" i="9"/>
  <c r="E53" i="9"/>
  <c r="I53" i="9"/>
  <c r="J53" i="9"/>
  <c r="K53" i="9"/>
  <c r="L53" i="9"/>
  <c r="M53" i="9"/>
  <c r="N53" i="9"/>
  <c r="O53" i="9"/>
  <c r="P53" i="9"/>
  <c r="Q53" i="9"/>
  <c r="S53" i="9"/>
  <c r="D54" i="9"/>
  <c r="E54" i="9"/>
  <c r="I54" i="9"/>
  <c r="J54" i="9"/>
  <c r="K54" i="9"/>
  <c r="L54" i="9"/>
  <c r="M54" i="9"/>
  <c r="N54" i="9"/>
  <c r="O54" i="9"/>
  <c r="P54" i="9"/>
  <c r="Q54" i="9"/>
  <c r="S54" i="9"/>
  <c r="D55" i="9"/>
  <c r="E55" i="9"/>
  <c r="I55" i="9"/>
  <c r="J55" i="9"/>
  <c r="K55" i="9"/>
  <c r="L55" i="9"/>
  <c r="M55" i="9"/>
  <c r="N55" i="9"/>
  <c r="O55" i="9"/>
  <c r="P55" i="9"/>
  <c r="Q55" i="9"/>
  <c r="S55" i="9"/>
  <c r="D56" i="9"/>
  <c r="E56" i="9"/>
  <c r="I56" i="9"/>
  <c r="J56" i="9"/>
  <c r="K56" i="9"/>
  <c r="L56" i="9"/>
  <c r="M56" i="9"/>
  <c r="N56" i="9"/>
  <c r="O56" i="9"/>
  <c r="P56" i="9"/>
  <c r="Q56" i="9"/>
  <c r="S56" i="9"/>
  <c r="D57" i="9"/>
  <c r="E57" i="9"/>
  <c r="I57" i="9"/>
  <c r="J57" i="9"/>
  <c r="K57" i="9"/>
  <c r="L57" i="9"/>
  <c r="M57" i="9"/>
  <c r="N57" i="9"/>
  <c r="O57" i="9"/>
  <c r="P57" i="9"/>
  <c r="Q57" i="9"/>
  <c r="S57" i="9"/>
  <c r="D58" i="9"/>
  <c r="E58" i="9"/>
  <c r="I58" i="9"/>
  <c r="J58" i="9"/>
  <c r="K58" i="9"/>
  <c r="L58" i="9"/>
  <c r="M58" i="9"/>
  <c r="N58" i="9"/>
  <c r="O58" i="9"/>
  <c r="P58" i="9"/>
  <c r="Q58" i="9"/>
  <c r="S58" i="9"/>
  <c r="D59" i="9"/>
  <c r="E59" i="9"/>
  <c r="I59" i="9"/>
  <c r="J59" i="9"/>
  <c r="K59" i="9"/>
  <c r="L59" i="9"/>
  <c r="M59" i="9"/>
  <c r="N59" i="9"/>
  <c r="O59" i="9"/>
  <c r="P59" i="9"/>
  <c r="Q59" i="9"/>
  <c r="S59" i="9"/>
  <c r="D60" i="9"/>
  <c r="E60" i="9"/>
  <c r="I60" i="9"/>
  <c r="J60" i="9"/>
  <c r="K60" i="9"/>
  <c r="L60" i="9"/>
  <c r="M60" i="9"/>
  <c r="N60" i="9"/>
  <c r="O60" i="9"/>
  <c r="P60" i="9"/>
  <c r="Q60" i="9"/>
  <c r="S60" i="9"/>
  <c r="D61" i="9"/>
  <c r="E61" i="9"/>
  <c r="I61" i="9"/>
  <c r="J61" i="9"/>
  <c r="K61" i="9"/>
  <c r="L61" i="9"/>
  <c r="M61" i="9"/>
  <c r="N61" i="9"/>
  <c r="O61" i="9"/>
  <c r="P61" i="9"/>
  <c r="Q61" i="9"/>
  <c r="S61" i="9"/>
  <c r="D62" i="9"/>
  <c r="E62" i="9"/>
  <c r="I62" i="9"/>
  <c r="J62" i="9"/>
  <c r="K62" i="9"/>
  <c r="L62" i="9"/>
  <c r="M62" i="9"/>
  <c r="N62" i="9"/>
  <c r="O62" i="9"/>
  <c r="P62" i="9"/>
  <c r="Q62" i="9"/>
  <c r="S62" i="9"/>
  <c r="D63" i="9"/>
  <c r="E63" i="9"/>
  <c r="I63" i="9"/>
  <c r="J63" i="9"/>
  <c r="K63" i="9"/>
  <c r="L63" i="9"/>
  <c r="M63" i="9"/>
  <c r="N63" i="9"/>
  <c r="O63" i="9"/>
  <c r="P63" i="9"/>
  <c r="Q63" i="9"/>
  <c r="S63" i="9"/>
  <c r="D64" i="9"/>
  <c r="E64" i="9"/>
  <c r="I64" i="9"/>
  <c r="J64" i="9"/>
  <c r="K64" i="9"/>
  <c r="L64" i="9"/>
  <c r="M64" i="9"/>
  <c r="N64" i="9"/>
  <c r="O64" i="9"/>
  <c r="P64" i="9"/>
  <c r="Q64" i="9"/>
  <c r="S64" i="9"/>
  <c r="D65" i="9"/>
  <c r="E65" i="9"/>
  <c r="I65" i="9"/>
  <c r="J65" i="9"/>
  <c r="K65" i="9"/>
  <c r="L65" i="9"/>
  <c r="M65" i="9"/>
  <c r="N65" i="9"/>
  <c r="O65" i="9"/>
  <c r="P65" i="9"/>
  <c r="Q65" i="9"/>
  <c r="S65" i="9"/>
  <c r="D66" i="9"/>
  <c r="E66" i="9"/>
  <c r="I66" i="9"/>
  <c r="J66" i="9"/>
  <c r="K66" i="9"/>
  <c r="L66" i="9"/>
  <c r="M66" i="9"/>
  <c r="N66" i="9"/>
  <c r="O66" i="9"/>
  <c r="P66" i="9"/>
  <c r="Q66" i="9"/>
  <c r="S66" i="9"/>
  <c r="D67" i="9"/>
  <c r="E67" i="9"/>
  <c r="I67" i="9"/>
  <c r="J67" i="9"/>
  <c r="K67" i="9"/>
  <c r="L67" i="9"/>
  <c r="M67" i="9"/>
  <c r="N67" i="9"/>
  <c r="O67" i="9"/>
  <c r="P67" i="9"/>
  <c r="Q67" i="9"/>
  <c r="S67" i="9"/>
  <c r="D68" i="9"/>
  <c r="E68" i="9"/>
  <c r="I68" i="9"/>
  <c r="J68" i="9"/>
  <c r="K68" i="9"/>
  <c r="L68" i="9"/>
  <c r="M68" i="9"/>
  <c r="N68" i="9"/>
  <c r="O68" i="9"/>
  <c r="P68" i="9"/>
  <c r="Q68" i="9"/>
  <c r="S68" i="9"/>
  <c r="D69" i="9"/>
  <c r="E69" i="9"/>
  <c r="I69" i="9"/>
  <c r="J69" i="9"/>
  <c r="K69" i="9"/>
  <c r="L69" i="9"/>
  <c r="M69" i="9"/>
  <c r="N69" i="9"/>
  <c r="O69" i="9"/>
  <c r="P69" i="9"/>
  <c r="Q69" i="9"/>
  <c r="S69" i="9"/>
  <c r="D70" i="9"/>
  <c r="E70" i="9"/>
  <c r="I70" i="9"/>
  <c r="J70" i="9"/>
  <c r="K70" i="9"/>
  <c r="L70" i="9"/>
  <c r="M70" i="9"/>
  <c r="N70" i="9"/>
  <c r="O70" i="9"/>
  <c r="P70" i="9"/>
  <c r="Q70" i="9"/>
  <c r="S70" i="9"/>
  <c r="D71" i="9"/>
  <c r="E71" i="9"/>
  <c r="I71" i="9"/>
  <c r="J71" i="9"/>
  <c r="K71" i="9"/>
  <c r="L71" i="9"/>
  <c r="M71" i="9"/>
  <c r="N71" i="9"/>
  <c r="O71" i="9"/>
  <c r="P71" i="9"/>
  <c r="Q71" i="9"/>
  <c r="S71" i="9"/>
  <c r="D72" i="9"/>
  <c r="E72" i="9"/>
  <c r="I72" i="9"/>
  <c r="J72" i="9"/>
  <c r="K72" i="9"/>
  <c r="L72" i="9"/>
  <c r="M72" i="9"/>
  <c r="N72" i="9"/>
  <c r="O72" i="9"/>
  <c r="P72" i="9"/>
  <c r="Q72" i="9"/>
  <c r="S72" i="9"/>
  <c r="D73" i="9"/>
  <c r="E73" i="9"/>
  <c r="I73" i="9"/>
  <c r="J73" i="9"/>
  <c r="K73" i="9"/>
  <c r="L73" i="9"/>
  <c r="M73" i="9"/>
  <c r="N73" i="9"/>
  <c r="O73" i="9"/>
  <c r="P73" i="9"/>
  <c r="Q73" i="9"/>
  <c r="S73" i="9"/>
  <c r="D74" i="9"/>
  <c r="E74" i="9"/>
  <c r="I74" i="9"/>
  <c r="J74" i="9"/>
  <c r="K74" i="9"/>
  <c r="L74" i="9"/>
  <c r="M74" i="9"/>
  <c r="N74" i="9"/>
  <c r="O74" i="9"/>
  <c r="P74" i="9"/>
  <c r="Q74" i="9"/>
  <c r="S74" i="9"/>
  <c r="D75" i="9"/>
  <c r="E75" i="9"/>
  <c r="I75" i="9"/>
  <c r="J75" i="9"/>
  <c r="K75" i="9"/>
  <c r="L75" i="9"/>
  <c r="M75" i="9"/>
  <c r="N75" i="9"/>
  <c r="O75" i="9"/>
  <c r="P75" i="9"/>
  <c r="Q75" i="9"/>
  <c r="S75" i="9"/>
  <c r="D76" i="9"/>
  <c r="E76" i="9"/>
  <c r="I76" i="9"/>
  <c r="J76" i="9"/>
  <c r="K76" i="9"/>
  <c r="L76" i="9"/>
  <c r="M76" i="9"/>
  <c r="N76" i="9"/>
  <c r="O76" i="9"/>
  <c r="P76" i="9"/>
  <c r="Q76" i="9"/>
  <c r="S76" i="9"/>
  <c r="D77" i="9"/>
  <c r="E77" i="9"/>
  <c r="I77" i="9"/>
  <c r="J77" i="9"/>
  <c r="K77" i="9"/>
  <c r="L77" i="9"/>
  <c r="M77" i="9"/>
  <c r="N77" i="9"/>
  <c r="O77" i="9"/>
  <c r="P77" i="9"/>
  <c r="Q77" i="9"/>
  <c r="S77" i="9"/>
  <c r="D78" i="9"/>
  <c r="E78" i="9"/>
  <c r="I78" i="9"/>
  <c r="J78" i="9"/>
  <c r="K78" i="9"/>
  <c r="L78" i="9"/>
  <c r="M78" i="9"/>
  <c r="N78" i="9"/>
  <c r="O78" i="9"/>
  <c r="P78" i="9"/>
  <c r="Q78" i="9"/>
  <c r="S78" i="9"/>
  <c r="D79" i="9"/>
  <c r="E79" i="9"/>
  <c r="I79" i="9"/>
  <c r="J79" i="9"/>
  <c r="K79" i="9"/>
  <c r="L79" i="9"/>
  <c r="M79" i="9"/>
  <c r="N79" i="9"/>
  <c r="O79" i="9"/>
  <c r="P79" i="9"/>
  <c r="Q79" i="9"/>
  <c r="S79" i="9"/>
  <c r="D80" i="9"/>
  <c r="E80" i="9"/>
  <c r="I80" i="9"/>
  <c r="J80" i="9"/>
  <c r="K80" i="9"/>
  <c r="L80" i="9"/>
  <c r="M80" i="9"/>
  <c r="N80" i="9"/>
  <c r="O80" i="9"/>
  <c r="P80" i="9"/>
  <c r="Q80" i="9"/>
  <c r="S80" i="9"/>
  <c r="D81" i="9"/>
  <c r="E81" i="9"/>
  <c r="I81" i="9"/>
  <c r="J81" i="9"/>
  <c r="K81" i="9"/>
  <c r="L81" i="9"/>
  <c r="M81" i="9"/>
  <c r="N81" i="9"/>
  <c r="O81" i="9"/>
  <c r="P81" i="9"/>
  <c r="Q81" i="9"/>
  <c r="S81" i="9"/>
  <c r="D82" i="9"/>
  <c r="E82" i="9"/>
  <c r="I82" i="9"/>
  <c r="J82" i="9"/>
  <c r="K82" i="9"/>
  <c r="L82" i="9"/>
  <c r="M82" i="9"/>
  <c r="N82" i="9"/>
  <c r="O82" i="9"/>
  <c r="P82" i="9"/>
  <c r="Q82" i="9"/>
  <c r="S82" i="9"/>
  <c r="D83" i="9"/>
  <c r="E83" i="9"/>
  <c r="I83" i="9"/>
  <c r="J83" i="9"/>
  <c r="K83" i="9"/>
  <c r="L83" i="9"/>
  <c r="M83" i="9"/>
  <c r="N83" i="9"/>
  <c r="O83" i="9"/>
  <c r="P83" i="9"/>
  <c r="Q83" i="9"/>
  <c r="S83" i="9"/>
  <c r="D84" i="9"/>
  <c r="E84" i="9"/>
  <c r="I84" i="9"/>
  <c r="J84" i="9"/>
  <c r="K84" i="9"/>
  <c r="L84" i="9"/>
  <c r="M84" i="9"/>
  <c r="N84" i="9"/>
  <c r="O84" i="9"/>
  <c r="P84" i="9"/>
  <c r="Q84" i="9"/>
  <c r="S84" i="9"/>
  <c r="D85" i="9"/>
  <c r="E85" i="9"/>
  <c r="I85" i="9"/>
  <c r="J85" i="9"/>
  <c r="K85" i="9"/>
  <c r="L85" i="9"/>
  <c r="M85" i="9"/>
  <c r="N85" i="9"/>
  <c r="O85" i="9"/>
  <c r="P85" i="9"/>
  <c r="Q85" i="9"/>
  <c r="S85" i="9"/>
  <c r="D86" i="9"/>
  <c r="E86" i="9"/>
  <c r="I86" i="9"/>
  <c r="J86" i="9"/>
  <c r="K86" i="9"/>
  <c r="L86" i="9"/>
  <c r="M86" i="9"/>
  <c r="N86" i="9"/>
  <c r="O86" i="9"/>
  <c r="P86" i="9"/>
  <c r="Q86" i="9"/>
  <c r="S86" i="9"/>
  <c r="D87" i="9"/>
  <c r="E87" i="9"/>
  <c r="I87" i="9"/>
  <c r="J87" i="9"/>
  <c r="K87" i="9"/>
  <c r="L87" i="9"/>
  <c r="M87" i="9"/>
  <c r="N87" i="9"/>
  <c r="O87" i="9"/>
  <c r="P87" i="9"/>
  <c r="Q87" i="9"/>
  <c r="S87" i="9"/>
  <c r="D88" i="9"/>
  <c r="E88" i="9"/>
  <c r="I88" i="9"/>
  <c r="J88" i="9"/>
  <c r="K88" i="9"/>
  <c r="L88" i="9"/>
  <c r="M88" i="9"/>
  <c r="N88" i="9"/>
  <c r="O88" i="9"/>
  <c r="P88" i="9"/>
  <c r="Q88" i="9"/>
  <c r="S88" i="9"/>
  <c r="D89" i="9"/>
  <c r="E89" i="9"/>
  <c r="I89" i="9"/>
  <c r="J89" i="9"/>
  <c r="K89" i="9"/>
  <c r="L89" i="9"/>
  <c r="M89" i="9"/>
  <c r="N89" i="9"/>
  <c r="O89" i="9"/>
  <c r="P89" i="9"/>
  <c r="Q89" i="9"/>
  <c r="S89" i="9"/>
  <c r="D90" i="9"/>
  <c r="E90" i="9"/>
  <c r="I90" i="9"/>
  <c r="J90" i="9"/>
  <c r="K90" i="9"/>
  <c r="L90" i="9"/>
  <c r="M90" i="9"/>
  <c r="N90" i="9"/>
  <c r="O90" i="9"/>
  <c r="P90" i="9"/>
  <c r="Q90" i="9"/>
  <c r="S90" i="9"/>
  <c r="D91" i="9"/>
  <c r="E91" i="9"/>
  <c r="I91" i="9"/>
  <c r="J91" i="9"/>
  <c r="K91" i="9"/>
  <c r="L91" i="9"/>
  <c r="M91" i="9"/>
  <c r="N91" i="9"/>
  <c r="O91" i="9"/>
  <c r="P91" i="9"/>
  <c r="Q91" i="9"/>
  <c r="S91" i="9"/>
  <c r="D92" i="9"/>
  <c r="E92" i="9"/>
  <c r="I92" i="9"/>
  <c r="J92" i="9"/>
  <c r="K92" i="9"/>
  <c r="L92" i="9"/>
  <c r="M92" i="9"/>
  <c r="N92" i="9"/>
  <c r="O92" i="9"/>
  <c r="P92" i="9"/>
  <c r="Q92" i="9"/>
  <c r="S92" i="9"/>
  <c r="D93" i="9"/>
  <c r="E93" i="9"/>
  <c r="I93" i="9"/>
  <c r="J93" i="9"/>
  <c r="K93" i="9"/>
  <c r="L93" i="9"/>
  <c r="M93" i="9"/>
  <c r="N93" i="9"/>
  <c r="O93" i="9"/>
  <c r="P93" i="9"/>
  <c r="Q93" i="9"/>
  <c r="S93" i="9"/>
  <c r="D94" i="9"/>
  <c r="E94" i="9"/>
  <c r="I94" i="9"/>
  <c r="J94" i="9"/>
  <c r="K94" i="9"/>
  <c r="L94" i="9"/>
  <c r="M94" i="9"/>
  <c r="N94" i="9"/>
  <c r="O94" i="9"/>
  <c r="P94" i="9"/>
  <c r="Q94" i="9"/>
  <c r="S94" i="9"/>
  <c r="D95" i="9"/>
  <c r="E95" i="9"/>
  <c r="I95" i="9"/>
  <c r="J95" i="9"/>
  <c r="K95" i="9"/>
  <c r="L95" i="9"/>
  <c r="M95" i="9"/>
  <c r="N95" i="9"/>
  <c r="O95" i="9"/>
  <c r="P95" i="9"/>
  <c r="Q95" i="9"/>
  <c r="S95" i="9"/>
  <c r="D96" i="9"/>
  <c r="E96" i="9"/>
  <c r="I96" i="9"/>
  <c r="J96" i="9"/>
  <c r="K96" i="9"/>
  <c r="L96" i="9"/>
  <c r="M96" i="9"/>
  <c r="N96" i="9"/>
  <c r="O96" i="9"/>
  <c r="P96" i="9"/>
  <c r="Q96" i="9"/>
  <c r="S96" i="9"/>
  <c r="D97" i="9"/>
  <c r="E97" i="9"/>
  <c r="I97" i="9"/>
  <c r="J97" i="9"/>
  <c r="K97" i="9"/>
  <c r="L97" i="9"/>
  <c r="M97" i="9"/>
  <c r="N97" i="9"/>
  <c r="O97" i="9"/>
  <c r="P97" i="9"/>
  <c r="Q97" i="9"/>
  <c r="S97" i="9"/>
  <c r="D98" i="9"/>
  <c r="E98" i="9"/>
  <c r="I98" i="9"/>
  <c r="J98" i="9"/>
  <c r="K98" i="9"/>
  <c r="L98" i="9"/>
  <c r="M98" i="9"/>
  <c r="N98" i="9"/>
  <c r="O98" i="9"/>
  <c r="P98" i="9"/>
  <c r="Q98" i="9"/>
  <c r="S98" i="9"/>
  <c r="D99" i="9"/>
  <c r="E99" i="9"/>
  <c r="I99" i="9"/>
  <c r="J99" i="9"/>
  <c r="K99" i="9"/>
  <c r="L99" i="9"/>
  <c r="M99" i="9"/>
  <c r="N99" i="9"/>
  <c r="O99" i="9"/>
  <c r="P99" i="9"/>
  <c r="Q99" i="9"/>
  <c r="S99" i="9"/>
  <c r="D100" i="9"/>
  <c r="E100" i="9"/>
  <c r="I100" i="9"/>
  <c r="J100" i="9"/>
  <c r="K100" i="9"/>
  <c r="L100" i="9"/>
  <c r="M100" i="9"/>
  <c r="N100" i="9"/>
  <c r="O100" i="9"/>
  <c r="P100" i="9"/>
  <c r="Q100" i="9"/>
  <c r="S100" i="9"/>
  <c r="D101" i="9"/>
  <c r="E101" i="9"/>
  <c r="I101" i="9"/>
  <c r="J101" i="9"/>
  <c r="K101" i="9"/>
  <c r="L101" i="9"/>
  <c r="M101" i="9"/>
  <c r="N101" i="9"/>
  <c r="O101" i="9"/>
  <c r="P101" i="9"/>
  <c r="Q101" i="9"/>
  <c r="S101" i="9"/>
  <c r="D102" i="9"/>
  <c r="E102" i="9"/>
  <c r="I102" i="9"/>
  <c r="J102" i="9"/>
  <c r="K102" i="9"/>
  <c r="L102" i="9"/>
  <c r="M102" i="9"/>
  <c r="N102" i="9"/>
  <c r="O102" i="9"/>
  <c r="P102" i="9"/>
  <c r="Q102" i="9"/>
  <c r="S102" i="9"/>
  <c r="D103" i="9"/>
  <c r="E103" i="9"/>
  <c r="I103" i="9"/>
  <c r="J103" i="9"/>
  <c r="K103" i="9"/>
  <c r="L103" i="9"/>
  <c r="M103" i="9"/>
  <c r="N103" i="9"/>
  <c r="O103" i="9"/>
  <c r="P103" i="9"/>
  <c r="Q103" i="9"/>
  <c r="S103" i="9"/>
  <c r="D104" i="9"/>
  <c r="E104" i="9"/>
  <c r="I104" i="9"/>
  <c r="J104" i="9"/>
  <c r="K104" i="9"/>
  <c r="L104" i="9"/>
  <c r="M104" i="9"/>
  <c r="N104" i="9"/>
  <c r="O104" i="9"/>
  <c r="P104" i="9"/>
  <c r="Q104" i="9"/>
  <c r="S104" i="9"/>
  <c r="D105" i="9"/>
  <c r="E105" i="9"/>
  <c r="I105" i="9"/>
  <c r="J105" i="9"/>
  <c r="K105" i="9"/>
  <c r="L105" i="9"/>
  <c r="M105" i="9"/>
  <c r="N105" i="9"/>
  <c r="O105" i="9"/>
  <c r="P105" i="9"/>
  <c r="Q105" i="9"/>
  <c r="S105" i="9"/>
  <c r="D106" i="9"/>
  <c r="E106" i="9"/>
  <c r="I106" i="9"/>
  <c r="J106" i="9"/>
  <c r="K106" i="9"/>
  <c r="L106" i="9"/>
  <c r="M106" i="9"/>
  <c r="N106" i="9"/>
  <c r="O106" i="9"/>
  <c r="P106" i="9"/>
  <c r="Q106" i="9"/>
  <c r="S106" i="9"/>
  <c r="D107" i="9"/>
  <c r="E107" i="9"/>
  <c r="I107" i="9"/>
  <c r="J107" i="9"/>
  <c r="K107" i="9"/>
  <c r="L107" i="9"/>
  <c r="M107" i="9"/>
  <c r="N107" i="9"/>
  <c r="O107" i="9"/>
  <c r="P107" i="9"/>
  <c r="Q107" i="9"/>
  <c r="S107" i="9"/>
  <c r="D108" i="9"/>
  <c r="E108" i="9"/>
  <c r="I108" i="9"/>
  <c r="J108" i="9"/>
  <c r="K108" i="9"/>
  <c r="L108" i="9"/>
  <c r="M108" i="9"/>
  <c r="N108" i="9"/>
  <c r="O108" i="9"/>
  <c r="P108" i="9"/>
  <c r="Q108" i="9"/>
  <c r="S108" i="9"/>
  <c r="D109" i="9"/>
  <c r="E109" i="9"/>
  <c r="I109" i="9"/>
  <c r="J109" i="9"/>
  <c r="K109" i="9"/>
  <c r="L109" i="9"/>
  <c r="M109" i="9"/>
  <c r="N109" i="9"/>
  <c r="O109" i="9"/>
  <c r="P109" i="9"/>
  <c r="Q109" i="9"/>
  <c r="S109" i="9"/>
  <c r="D110" i="9"/>
  <c r="E110" i="9"/>
  <c r="I110" i="9"/>
  <c r="J110" i="9"/>
  <c r="K110" i="9"/>
  <c r="L110" i="9"/>
  <c r="M110" i="9"/>
  <c r="N110" i="9"/>
  <c r="O110" i="9"/>
  <c r="P110" i="9"/>
  <c r="Q110" i="9"/>
  <c r="S110" i="9"/>
  <c r="D111" i="9"/>
  <c r="E111" i="9"/>
  <c r="I111" i="9"/>
  <c r="J111" i="9"/>
  <c r="K111" i="9"/>
  <c r="L111" i="9"/>
  <c r="M111" i="9"/>
  <c r="N111" i="9"/>
  <c r="O111" i="9"/>
  <c r="P111" i="9"/>
  <c r="Q111" i="9"/>
  <c r="S111" i="9"/>
  <c r="D112" i="9"/>
  <c r="E112" i="9"/>
  <c r="I112" i="9"/>
  <c r="J112" i="9"/>
  <c r="K112" i="9"/>
  <c r="L112" i="9"/>
  <c r="M112" i="9"/>
  <c r="N112" i="9"/>
  <c r="O112" i="9"/>
  <c r="P112" i="9"/>
  <c r="Q112" i="9"/>
  <c r="S112" i="9"/>
  <c r="D113" i="9"/>
  <c r="E113" i="9"/>
  <c r="I113" i="9"/>
  <c r="J113" i="9"/>
  <c r="K113" i="9"/>
  <c r="L113" i="9"/>
  <c r="M113" i="9"/>
  <c r="N113" i="9"/>
  <c r="O113" i="9"/>
  <c r="P113" i="9"/>
  <c r="Q113" i="9"/>
  <c r="S113" i="9"/>
  <c r="D114" i="9"/>
  <c r="E114" i="9"/>
  <c r="I114" i="9"/>
  <c r="J114" i="9"/>
  <c r="K114" i="9"/>
  <c r="L114" i="9"/>
  <c r="M114" i="9"/>
  <c r="N114" i="9"/>
  <c r="O114" i="9"/>
  <c r="P114" i="9"/>
  <c r="Q114" i="9"/>
  <c r="S114" i="9"/>
  <c r="D115" i="9"/>
  <c r="E115" i="9"/>
  <c r="I115" i="9"/>
  <c r="J115" i="9"/>
  <c r="K115" i="9"/>
  <c r="L115" i="9"/>
  <c r="M115" i="9"/>
  <c r="N115" i="9"/>
  <c r="O115" i="9"/>
  <c r="P115" i="9"/>
  <c r="Q115" i="9"/>
  <c r="S115" i="9"/>
  <c r="D116" i="9"/>
  <c r="E116" i="9"/>
  <c r="I116" i="9"/>
  <c r="J116" i="9"/>
  <c r="K116" i="9"/>
  <c r="L116" i="9"/>
  <c r="M116" i="9"/>
  <c r="N116" i="9"/>
  <c r="O116" i="9"/>
  <c r="P116" i="9"/>
  <c r="Q116" i="9"/>
  <c r="S116" i="9"/>
  <c r="D117" i="9"/>
  <c r="E117" i="9"/>
  <c r="I117" i="9"/>
  <c r="J117" i="9"/>
  <c r="K117" i="9"/>
  <c r="L117" i="9"/>
  <c r="M117" i="9"/>
  <c r="N117" i="9"/>
  <c r="O117" i="9"/>
  <c r="P117" i="9"/>
  <c r="Q117" i="9"/>
  <c r="S117" i="9"/>
  <c r="D118" i="9"/>
  <c r="E118" i="9"/>
  <c r="I118" i="9"/>
  <c r="J118" i="9"/>
  <c r="K118" i="9"/>
  <c r="L118" i="9"/>
  <c r="M118" i="9"/>
  <c r="N118" i="9"/>
  <c r="O118" i="9"/>
  <c r="P118" i="9"/>
  <c r="Q118" i="9"/>
  <c r="S118" i="9"/>
  <c r="D119" i="9"/>
  <c r="E119" i="9"/>
  <c r="I119" i="9"/>
  <c r="J119" i="9"/>
  <c r="K119" i="9"/>
  <c r="L119" i="9"/>
  <c r="M119" i="9"/>
  <c r="N119" i="9"/>
  <c r="O119" i="9"/>
  <c r="P119" i="9"/>
  <c r="Q119" i="9"/>
  <c r="S119" i="9"/>
  <c r="D120" i="9"/>
  <c r="E120" i="9"/>
  <c r="I120" i="9"/>
  <c r="J120" i="9"/>
  <c r="K120" i="9"/>
  <c r="L120" i="9"/>
  <c r="M120" i="9"/>
  <c r="N120" i="9"/>
  <c r="O120" i="9"/>
  <c r="P120" i="9"/>
  <c r="Q120" i="9"/>
  <c r="S120" i="9"/>
  <c r="D121" i="9"/>
  <c r="E121" i="9"/>
  <c r="I121" i="9"/>
  <c r="J121" i="9"/>
  <c r="K121" i="9"/>
  <c r="L121" i="9"/>
  <c r="M121" i="9"/>
  <c r="N121" i="9"/>
  <c r="O121" i="9"/>
  <c r="P121" i="9"/>
  <c r="Q121" i="9"/>
  <c r="S121" i="9"/>
  <c r="D122" i="9"/>
  <c r="E122" i="9"/>
  <c r="I122" i="9"/>
  <c r="J122" i="9"/>
  <c r="K122" i="9"/>
  <c r="L122" i="9"/>
  <c r="M122" i="9"/>
  <c r="N122" i="9"/>
  <c r="O122" i="9"/>
  <c r="P122" i="9"/>
  <c r="Q122" i="9"/>
  <c r="S122" i="9"/>
  <c r="D123" i="9"/>
  <c r="E123" i="9"/>
  <c r="I123" i="9"/>
  <c r="J123" i="9"/>
  <c r="K123" i="9"/>
  <c r="L123" i="9"/>
  <c r="M123" i="9"/>
  <c r="N123" i="9"/>
  <c r="O123" i="9"/>
  <c r="P123" i="9"/>
  <c r="Q123" i="9"/>
  <c r="S123" i="9"/>
  <c r="D124" i="9"/>
  <c r="E124" i="9"/>
  <c r="I124" i="9"/>
  <c r="J124" i="9"/>
  <c r="K124" i="9"/>
  <c r="L124" i="9"/>
  <c r="M124" i="9"/>
  <c r="N124" i="9"/>
  <c r="O124" i="9"/>
  <c r="P124" i="9"/>
  <c r="Q124" i="9"/>
  <c r="S124" i="9"/>
  <c r="D125" i="9"/>
  <c r="E125" i="9"/>
  <c r="I125" i="9"/>
  <c r="J125" i="9"/>
  <c r="K125" i="9"/>
  <c r="L125" i="9"/>
  <c r="M125" i="9"/>
  <c r="N125" i="9"/>
  <c r="O125" i="9"/>
  <c r="P125" i="9"/>
  <c r="Q125" i="9"/>
  <c r="S125" i="9"/>
  <c r="D126" i="9"/>
  <c r="E126" i="9"/>
  <c r="I126" i="9"/>
  <c r="J126" i="9"/>
  <c r="K126" i="9"/>
  <c r="L126" i="9"/>
  <c r="M126" i="9"/>
  <c r="N126" i="9"/>
  <c r="O126" i="9"/>
  <c r="P126" i="9"/>
  <c r="Q126" i="9"/>
  <c r="S126" i="9"/>
  <c r="D127" i="9"/>
  <c r="E127" i="9"/>
  <c r="I127" i="9"/>
  <c r="J127" i="9"/>
  <c r="K127" i="9"/>
  <c r="L127" i="9"/>
  <c r="M127" i="9"/>
  <c r="N127" i="9"/>
  <c r="O127" i="9"/>
  <c r="P127" i="9"/>
  <c r="Q127" i="9"/>
  <c r="S127" i="9"/>
  <c r="D128" i="9"/>
  <c r="E128" i="9"/>
  <c r="I128" i="9"/>
  <c r="J128" i="9"/>
  <c r="K128" i="9"/>
  <c r="L128" i="9"/>
  <c r="M128" i="9"/>
  <c r="N128" i="9"/>
  <c r="O128" i="9"/>
  <c r="P128" i="9"/>
  <c r="Q128" i="9"/>
  <c r="S128" i="9"/>
  <c r="D129" i="9"/>
  <c r="E129" i="9"/>
  <c r="I129" i="9"/>
  <c r="J129" i="9"/>
  <c r="K129" i="9"/>
  <c r="L129" i="9"/>
  <c r="M129" i="9"/>
  <c r="N129" i="9"/>
  <c r="O129" i="9"/>
  <c r="P129" i="9"/>
  <c r="Q129" i="9"/>
  <c r="S129" i="9"/>
  <c r="D130" i="9"/>
  <c r="E130" i="9"/>
  <c r="I130" i="9"/>
  <c r="J130" i="9"/>
  <c r="K130" i="9"/>
  <c r="L130" i="9"/>
  <c r="M130" i="9"/>
  <c r="N130" i="9"/>
  <c r="O130" i="9"/>
  <c r="P130" i="9"/>
  <c r="Q130" i="9"/>
  <c r="S130" i="9"/>
  <c r="D131" i="9"/>
  <c r="E131" i="9"/>
  <c r="I131" i="9"/>
  <c r="J131" i="9"/>
  <c r="K131" i="9"/>
  <c r="L131" i="9"/>
  <c r="M131" i="9"/>
  <c r="N131" i="9"/>
  <c r="O131" i="9"/>
  <c r="P131" i="9"/>
  <c r="Q131" i="9"/>
  <c r="S131" i="9"/>
  <c r="D132" i="9"/>
  <c r="E132" i="9"/>
  <c r="I132" i="9"/>
  <c r="J132" i="9"/>
  <c r="K132" i="9"/>
  <c r="L132" i="9"/>
  <c r="M132" i="9"/>
  <c r="N132" i="9"/>
  <c r="O132" i="9"/>
  <c r="P132" i="9"/>
  <c r="Q132" i="9"/>
  <c r="S132" i="9"/>
  <c r="D133" i="9"/>
  <c r="E133" i="9"/>
  <c r="I133" i="9"/>
  <c r="J133" i="9"/>
  <c r="K133" i="9"/>
  <c r="L133" i="9"/>
  <c r="M133" i="9"/>
  <c r="N133" i="9"/>
  <c r="O133" i="9"/>
  <c r="P133" i="9"/>
  <c r="Q133" i="9"/>
  <c r="S133" i="9"/>
  <c r="D134" i="9"/>
  <c r="E134" i="9"/>
  <c r="I134" i="9"/>
  <c r="J134" i="9"/>
  <c r="K134" i="9"/>
  <c r="L134" i="9"/>
  <c r="M134" i="9"/>
  <c r="N134" i="9"/>
  <c r="O134" i="9"/>
  <c r="P134" i="9"/>
  <c r="Q134" i="9"/>
  <c r="S134" i="9"/>
  <c r="D135" i="9"/>
  <c r="E135" i="9"/>
  <c r="I135" i="9"/>
  <c r="J135" i="9"/>
  <c r="K135" i="9"/>
  <c r="L135" i="9"/>
  <c r="M135" i="9"/>
  <c r="N135" i="9"/>
  <c r="O135" i="9"/>
  <c r="P135" i="9"/>
  <c r="Q135" i="9"/>
  <c r="S135" i="9"/>
  <c r="D136" i="9"/>
  <c r="E136" i="9"/>
  <c r="I136" i="9"/>
  <c r="J136" i="9"/>
  <c r="K136" i="9"/>
  <c r="L136" i="9"/>
  <c r="M136" i="9"/>
  <c r="N136" i="9"/>
  <c r="O136" i="9"/>
  <c r="P136" i="9"/>
  <c r="Q136" i="9"/>
  <c r="S136" i="9"/>
  <c r="D137" i="9"/>
  <c r="E137" i="9"/>
  <c r="I137" i="9"/>
  <c r="J137" i="9"/>
  <c r="K137" i="9"/>
  <c r="L137" i="9"/>
  <c r="M137" i="9"/>
  <c r="N137" i="9"/>
  <c r="O137" i="9"/>
  <c r="P137" i="9"/>
  <c r="Q137" i="9"/>
  <c r="S137" i="9"/>
  <c r="D138" i="9"/>
  <c r="E138" i="9"/>
  <c r="I138" i="9"/>
  <c r="J138" i="9"/>
  <c r="K138" i="9"/>
  <c r="L138" i="9"/>
  <c r="M138" i="9"/>
  <c r="N138" i="9"/>
  <c r="O138" i="9"/>
  <c r="P138" i="9"/>
  <c r="Q138" i="9"/>
  <c r="S138" i="9"/>
  <c r="D139" i="9"/>
  <c r="E139" i="9"/>
  <c r="I139" i="9"/>
  <c r="J139" i="9"/>
  <c r="K139" i="9"/>
  <c r="L139" i="9"/>
  <c r="M139" i="9"/>
  <c r="N139" i="9"/>
  <c r="O139" i="9"/>
  <c r="P139" i="9"/>
  <c r="Q139" i="9"/>
  <c r="S139" i="9"/>
  <c r="D140" i="9"/>
  <c r="E140" i="9"/>
  <c r="I140" i="9"/>
  <c r="J140" i="9"/>
  <c r="K140" i="9"/>
  <c r="L140" i="9"/>
  <c r="M140" i="9"/>
  <c r="N140" i="9"/>
  <c r="O140" i="9"/>
  <c r="P140" i="9"/>
  <c r="Q140" i="9"/>
  <c r="S140" i="9"/>
  <c r="D141" i="9"/>
  <c r="E141" i="9"/>
  <c r="I141" i="9"/>
  <c r="J141" i="9"/>
  <c r="K141" i="9"/>
  <c r="L141" i="9"/>
  <c r="M141" i="9"/>
  <c r="N141" i="9"/>
  <c r="O141" i="9"/>
  <c r="P141" i="9"/>
  <c r="Q141" i="9"/>
  <c r="S141" i="9"/>
  <c r="D142" i="9"/>
  <c r="E142" i="9"/>
  <c r="I142" i="9"/>
  <c r="J142" i="9"/>
  <c r="K142" i="9"/>
  <c r="L142" i="9"/>
  <c r="M142" i="9"/>
  <c r="N142" i="9"/>
  <c r="O142" i="9"/>
  <c r="P142" i="9"/>
  <c r="Q142" i="9"/>
  <c r="S142" i="9"/>
  <c r="D143" i="9"/>
  <c r="E143" i="9"/>
  <c r="I143" i="9"/>
  <c r="J143" i="9"/>
  <c r="K143" i="9"/>
  <c r="L143" i="9"/>
  <c r="M143" i="9"/>
  <c r="N143" i="9"/>
  <c r="O143" i="9"/>
  <c r="P143" i="9"/>
  <c r="Q143" i="9"/>
  <c r="S143" i="9"/>
  <c r="D144" i="9"/>
  <c r="E144" i="9"/>
  <c r="I144" i="9"/>
  <c r="J144" i="9"/>
  <c r="K144" i="9"/>
  <c r="L144" i="9"/>
  <c r="M144" i="9"/>
  <c r="N144" i="9"/>
  <c r="O144" i="9"/>
  <c r="P144" i="9"/>
  <c r="Q144" i="9"/>
  <c r="S144" i="9"/>
  <c r="D145" i="9"/>
  <c r="E145" i="9"/>
  <c r="I145" i="9"/>
  <c r="J145" i="9"/>
  <c r="K145" i="9"/>
  <c r="L145" i="9"/>
  <c r="M145" i="9"/>
  <c r="N145" i="9"/>
  <c r="O145" i="9"/>
  <c r="P145" i="9"/>
  <c r="Q145" i="9"/>
  <c r="S145" i="9"/>
  <c r="D146" i="9"/>
  <c r="E146" i="9"/>
  <c r="I146" i="9"/>
  <c r="J146" i="9"/>
  <c r="K146" i="9"/>
  <c r="L146" i="9"/>
  <c r="M146" i="9"/>
  <c r="N146" i="9"/>
  <c r="O146" i="9"/>
  <c r="P146" i="9"/>
  <c r="Q146" i="9"/>
  <c r="S146" i="9"/>
  <c r="D147" i="9"/>
  <c r="E147" i="9"/>
  <c r="I147" i="9"/>
  <c r="J147" i="9"/>
  <c r="K147" i="9"/>
  <c r="L147" i="9"/>
  <c r="M147" i="9"/>
  <c r="N147" i="9"/>
  <c r="O147" i="9"/>
  <c r="P147" i="9"/>
  <c r="Q147" i="9"/>
  <c r="S147" i="9"/>
  <c r="D148" i="9"/>
  <c r="E148" i="9"/>
  <c r="I148" i="9"/>
  <c r="J148" i="9"/>
  <c r="K148" i="9"/>
  <c r="L148" i="9"/>
  <c r="M148" i="9"/>
  <c r="N148" i="9"/>
  <c r="O148" i="9"/>
  <c r="P148" i="9"/>
  <c r="Q148" i="9"/>
  <c r="S148" i="9"/>
  <c r="D149" i="9"/>
  <c r="E149" i="9"/>
  <c r="I149" i="9"/>
  <c r="J149" i="9"/>
  <c r="K149" i="9"/>
  <c r="L149" i="9"/>
  <c r="M149" i="9"/>
  <c r="N149" i="9"/>
  <c r="O149" i="9"/>
  <c r="P149" i="9"/>
  <c r="Q149" i="9"/>
  <c r="S149" i="9"/>
  <c r="D150" i="9"/>
  <c r="E150" i="9"/>
  <c r="I150" i="9"/>
  <c r="J150" i="9"/>
  <c r="K150" i="9"/>
  <c r="L150" i="9"/>
  <c r="M150" i="9"/>
  <c r="N150" i="9"/>
  <c r="O150" i="9"/>
  <c r="P150" i="9"/>
  <c r="Q150" i="9"/>
  <c r="S150" i="9"/>
  <c r="D151" i="9"/>
  <c r="E151" i="9"/>
  <c r="I151" i="9"/>
  <c r="J151" i="9"/>
  <c r="K151" i="9"/>
  <c r="L151" i="9"/>
  <c r="M151" i="9"/>
  <c r="N151" i="9"/>
  <c r="O151" i="9"/>
  <c r="P151" i="9"/>
  <c r="Q151" i="9"/>
  <c r="S151" i="9"/>
  <c r="D152" i="9"/>
  <c r="E152" i="9"/>
  <c r="I152" i="9"/>
  <c r="J152" i="9"/>
  <c r="K152" i="9"/>
  <c r="L152" i="9"/>
  <c r="M152" i="9"/>
  <c r="N152" i="9"/>
  <c r="O152" i="9"/>
  <c r="P152" i="9"/>
  <c r="Q152" i="9"/>
  <c r="S152" i="9"/>
  <c r="D153" i="9"/>
  <c r="E153" i="9"/>
  <c r="I153" i="9"/>
  <c r="J153" i="9"/>
  <c r="K153" i="9"/>
  <c r="L153" i="9"/>
  <c r="M153" i="9"/>
  <c r="N153" i="9"/>
  <c r="O153" i="9"/>
  <c r="P153" i="9"/>
  <c r="Q153" i="9"/>
  <c r="S153" i="9"/>
  <c r="D154" i="9"/>
  <c r="E154" i="9"/>
  <c r="I154" i="9"/>
  <c r="J154" i="9"/>
  <c r="K154" i="9"/>
  <c r="L154" i="9"/>
  <c r="M154" i="9"/>
  <c r="N154" i="9"/>
  <c r="O154" i="9"/>
  <c r="P154" i="9"/>
  <c r="Q154" i="9"/>
  <c r="S154" i="9"/>
  <c r="D155" i="9"/>
  <c r="E155" i="9"/>
  <c r="I155" i="9"/>
  <c r="J155" i="9"/>
  <c r="K155" i="9"/>
  <c r="L155" i="9"/>
  <c r="M155" i="9"/>
  <c r="N155" i="9"/>
  <c r="O155" i="9"/>
  <c r="P155" i="9"/>
  <c r="Q155" i="9"/>
  <c r="S155" i="9"/>
  <c r="D156" i="9"/>
  <c r="E156" i="9"/>
  <c r="I156" i="9"/>
  <c r="J156" i="9"/>
  <c r="K156" i="9"/>
  <c r="L156" i="9"/>
  <c r="M156" i="9"/>
  <c r="N156" i="9"/>
  <c r="O156" i="9"/>
  <c r="P156" i="9"/>
  <c r="Q156" i="9"/>
  <c r="S156" i="9"/>
  <c r="D157" i="9"/>
  <c r="E157" i="9"/>
  <c r="I157" i="9"/>
  <c r="J157" i="9"/>
  <c r="K157" i="9"/>
  <c r="L157" i="9"/>
  <c r="M157" i="9"/>
  <c r="N157" i="9"/>
  <c r="O157" i="9"/>
  <c r="P157" i="9"/>
  <c r="Q157" i="9"/>
  <c r="S157" i="9"/>
  <c r="D158" i="9"/>
  <c r="E158" i="9"/>
  <c r="I158" i="9"/>
  <c r="J158" i="9"/>
  <c r="K158" i="9"/>
  <c r="L158" i="9"/>
  <c r="M158" i="9"/>
  <c r="N158" i="9"/>
  <c r="O158" i="9"/>
  <c r="P158" i="9"/>
  <c r="Q158" i="9"/>
  <c r="S158" i="9"/>
  <c r="D159" i="9"/>
  <c r="E159" i="9"/>
  <c r="I159" i="9"/>
  <c r="J159" i="9"/>
  <c r="K159" i="9"/>
  <c r="L159" i="9"/>
  <c r="M159" i="9"/>
  <c r="N159" i="9"/>
  <c r="O159" i="9"/>
  <c r="P159" i="9"/>
  <c r="Q159" i="9"/>
  <c r="S159" i="9"/>
  <c r="D160" i="9"/>
  <c r="E160" i="9"/>
  <c r="I160" i="9"/>
  <c r="J160" i="9"/>
  <c r="K160" i="9"/>
  <c r="L160" i="9"/>
  <c r="M160" i="9"/>
  <c r="N160" i="9"/>
  <c r="O160" i="9"/>
  <c r="P160" i="9"/>
  <c r="Q160" i="9"/>
  <c r="S160" i="9"/>
  <c r="D161" i="9"/>
  <c r="E161" i="9"/>
  <c r="I161" i="9"/>
  <c r="J161" i="9"/>
  <c r="K161" i="9"/>
  <c r="L161" i="9"/>
  <c r="M161" i="9"/>
  <c r="N161" i="9"/>
  <c r="O161" i="9"/>
  <c r="P161" i="9"/>
  <c r="Q161" i="9"/>
  <c r="S161" i="9"/>
  <c r="D162" i="9"/>
  <c r="E162" i="9"/>
  <c r="I162" i="9"/>
  <c r="J162" i="9"/>
  <c r="K162" i="9"/>
  <c r="L162" i="9"/>
  <c r="M162" i="9"/>
  <c r="N162" i="9"/>
  <c r="O162" i="9"/>
  <c r="P162" i="9"/>
  <c r="Q162" i="9"/>
  <c r="S162" i="9"/>
  <c r="D163" i="9"/>
  <c r="E163" i="9"/>
  <c r="I163" i="9"/>
  <c r="J163" i="9"/>
  <c r="K163" i="9"/>
  <c r="L163" i="9"/>
  <c r="M163" i="9"/>
  <c r="N163" i="9"/>
  <c r="O163" i="9"/>
  <c r="P163" i="9"/>
  <c r="Q163" i="9"/>
  <c r="S163" i="9"/>
  <c r="D164" i="9"/>
  <c r="E164" i="9"/>
  <c r="I164" i="9"/>
  <c r="J164" i="9"/>
  <c r="K164" i="9"/>
  <c r="L164" i="9"/>
  <c r="M164" i="9"/>
  <c r="N164" i="9"/>
  <c r="O164" i="9"/>
  <c r="P164" i="9"/>
  <c r="Q164" i="9"/>
  <c r="S164" i="9"/>
  <c r="D165" i="9"/>
  <c r="E165" i="9"/>
  <c r="I165" i="9"/>
  <c r="J165" i="9"/>
  <c r="K165" i="9"/>
  <c r="L165" i="9"/>
  <c r="M165" i="9"/>
  <c r="N165" i="9"/>
  <c r="O165" i="9"/>
  <c r="P165" i="9"/>
  <c r="Q165" i="9"/>
  <c r="S165" i="9"/>
  <c r="D166" i="9"/>
  <c r="E166" i="9"/>
  <c r="I166" i="9"/>
  <c r="J166" i="9"/>
  <c r="K166" i="9"/>
  <c r="L166" i="9"/>
  <c r="M166" i="9"/>
  <c r="N166" i="9"/>
  <c r="O166" i="9"/>
  <c r="P166" i="9"/>
  <c r="Q166" i="9"/>
  <c r="S166" i="9"/>
  <c r="D167" i="9"/>
  <c r="E167" i="9"/>
  <c r="I167" i="9"/>
  <c r="J167" i="9"/>
  <c r="K167" i="9"/>
  <c r="L167" i="9"/>
  <c r="M167" i="9"/>
  <c r="N167" i="9"/>
  <c r="O167" i="9"/>
  <c r="P167" i="9"/>
  <c r="Q167" i="9"/>
  <c r="S167" i="9"/>
  <c r="D168" i="9"/>
  <c r="E168" i="9"/>
  <c r="I168" i="9"/>
  <c r="J168" i="9"/>
  <c r="K168" i="9"/>
  <c r="L168" i="9"/>
  <c r="M168" i="9"/>
  <c r="N168" i="9"/>
  <c r="O168" i="9"/>
  <c r="P168" i="9"/>
  <c r="Q168" i="9"/>
  <c r="S168" i="9"/>
  <c r="D169" i="9"/>
  <c r="E169" i="9"/>
  <c r="I169" i="9"/>
  <c r="J169" i="9"/>
  <c r="K169" i="9"/>
  <c r="L169" i="9"/>
  <c r="M169" i="9"/>
  <c r="N169" i="9"/>
  <c r="O169" i="9"/>
  <c r="P169" i="9"/>
  <c r="Q169" i="9"/>
  <c r="S169" i="9"/>
  <c r="D170" i="9"/>
  <c r="E170" i="9"/>
  <c r="I170" i="9"/>
  <c r="J170" i="9"/>
  <c r="K170" i="9"/>
  <c r="L170" i="9"/>
  <c r="M170" i="9"/>
  <c r="N170" i="9"/>
  <c r="O170" i="9"/>
  <c r="P170" i="9"/>
  <c r="Q170" i="9"/>
  <c r="S170" i="9"/>
  <c r="D171" i="9"/>
  <c r="E171" i="9"/>
  <c r="I171" i="9"/>
  <c r="J171" i="9"/>
  <c r="K171" i="9"/>
  <c r="L171" i="9"/>
  <c r="M171" i="9"/>
  <c r="N171" i="9"/>
  <c r="O171" i="9"/>
  <c r="P171" i="9"/>
  <c r="Q171" i="9"/>
  <c r="S171" i="9"/>
  <c r="D172" i="9"/>
  <c r="E172" i="9"/>
  <c r="I172" i="9"/>
  <c r="J172" i="9"/>
  <c r="K172" i="9"/>
  <c r="L172" i="9"/>
  <c r="M172" i="9"/>
  <c r="N172" i="9"/>
  <c r="O172" i="9"/>
  <c r="P172" i="9"/>
  <c r="Q172" i="9"/>
  <c r="S172" i="9"/>
  <c r="D173" i="9"/>
  <c r="E173" i="9"/>
  <c r="I173" i="9"/>
  <c r="J173" i="9"/>
  <c r="K173" i="9"/>
  <c r="L173" i="9"/>
  <c r="M173" i="9"/>
  <c r="N173" i="9"/>
  <c r="O173" i="9"/>
  <c r="P173" i="9"/>
  <c r="Q173" i="9"/>
  <c r="S173" i="9"/>
  <c r="D174" i="9"/>
  <c r="E174" i="9"/>
  <c r="I174" i="9"/>
  <c r="J174" i="9"/>
  <c r="K174" i="9"/>
  <c r="L174" i="9"/>
  <c r="M174" i="9"/>
  <c r="N174" i="9"/>
  <c r="O174" i="9"/>
  <c r="P174" i="9"/>
  <c r="Q174" i="9"/>
  <c r="S174" i="9"/>
  <c r="D175" i="9"/>
  <c r="E175" i="9"/>
  <c r="I175" i="9"/>
  <c r="J175" i="9"/>
  <c r="K175" i="9"/>
  <c r="L175" i="9"/>
  <c r="M175" i="9"/>
  <c r="N175" i="9"/>
  <c r="O175" i="9"/>
  <c r="P175" i="9"/>
  <c r="Q175" i="9"/>
  <c r="S175" i="9"/>
  <c r="D176" i="9"/>
  <c r="E176" i="9"/>
  <c r="I176" i="9"/>
  <c r="J176" i="9"/>
  <c r="K176" i="9"/>
  <c r="L176" i="9"/>
  <c r="M176" i="9"/>
  <c r="N176" i="9"/>
  <c r="O176" i="9"/>
  <c r="P176" i="9"/>
  <c r="Q176" i="9"/>
  <c r="S176" i="9"/>
  <c r="D177" i="9"/>
  <c r="E177" i="9"/>
  <c r="I177" i="9"/>
  <c r="J177" i="9"/>
  <c r="K177" i="9"/>
  <c r="L177" i="9"/>
  <c r="M177" i="9"/>
  <c r="N177" i="9"/>
  <c r="O177" i="9"/>
  <c r="P177" i="9"/>
  <c r="Q177" i="9"/>
  <c r="S177" i="9"/>
  <c r="D178" i="9"/>
  <c r="E178" i="9"/>
  <c r="I178" i="9"/>
  <c r="J178" i="9"/>
  <c r="K178" i="9"/>
  <c r="L178" i="9"/>
  <c r="M178" i="9"/>
  <c r="N178" i="9"/>
  <c r="O178" i="9"/>
  <c r="P178" i="9"/>
  <c r="Q178" i="9"/>
  <c r="S178" i="9"/>
  <c r="D179" i="9"/>
  <c r="E179" i="9"/>
  <c r="I179" i="9"/>
  <c r="J179" i="9"/>
  <c r="K179" i="9"/>
  <c r="L179" i="9"/>
  <c r="M179" i="9"/>
  <c r="N179" i="9"/>
  <c r="O179" i="9"/>
  <c r="P179" i="9"/>
  <c r="Q179" i="9"/>
  <c r="S179" i="9"/>
  <c r="D180" i="9"/>
  <c r="E180" i="9"/>
  <c r="I180" i="9"/>
  <c r="J180" i="9"/>
  <c r="K180" i="9"/>
  <c r="L180" i="9"/>
  <c r="M180" i="9"/>
  <c r="N180" i="9"/>
  <c r="O180" i="9"/>
  <c r="P180" i="9"/>
  <c r="Q180" i="9"/>
  <c r="S180" i="9"/>
  <c r="D181" i="9"/>
  <c r="E181" i="9"/>
  <c r="I181" i="9"/>
  <c r="J181" i="9"/>
  <c r="K181" i="9"/>
  <c r="L181" i="9"/>
  <c r="M181" i="9"/>
  <c r="N181" i="9"/>
  <c r="O181" i="9"/>
  <c r="P181" i="9"/>
  <c r="Q181" i="9"/>
  <c r="S181" i="9"/>
  <c r="D182" i="9"/>
  <c r="E182" i="9"/>
  <c r="I182" i="9"/>
  <c r="J182" i="9"/>
  <c r="K182" i="9"/>
  <c r="L182" i="9"/>
  <c r="M182" i="9"/>
  <c r="N182" i="9"/>
  <c r="O182" i="9"/>
  <c r="P182" i="9"/>
  <c r="Q182" i="9"/>
  <c r="S182" i="9"/>
  <c r="D183" i="9"/>
  <c r="E183" i="9"/>
  <c r="I183" i="9"/>
  <c r="J183" i="9"/>
  <c r="K183" i="9"/>
  <c r="L183" i="9"/>
  <c r="M183" i="9"/>
  <c r="N183" i="9"/>
  <c r="O183" i="9"/>
  <c r="P183" i="9"/>
  <c r="Q183" i="9"/>
  <c r="S183" i="9"/>
  <c r="D184" i="9"/>
  <c r="E184" i="9"/>
  <c r="I184" i="9"/>
  <c r="J184" i="9"/>
  <c r="K184" i="9"/>
  <c r="L184" i="9"/>
  <c r="M184" i="9"/>
  <c r="N184" i="9"/>
  <c r="O184" i="9"/>
  <c r="P184" i="9"/>
  <c r="Q184" i="9"/>
  <c r="S184" i="9"/>
  <c r="D185" i="9"/>
  <c r="E185" i="9"/>
  <c r="I185" i="9"/>
  <c r="J185" i="9"/>
  <c r="K185" i="9"/>
  <c r="L185" i="9"/>
  <c r="M185" i="9"/>
  <c r="N185" i="9"/>
  <c r="O185" i="9"/>
  <c r="P185" i="9"/>
  <c r="Q185" i="9"/>
  <c r="S185" i="9"/>
  <c r="D186" i="9"/>
  <c r="E186" i="9"/>
  <c r="I186" i="9"/>
  <c r="J186" i="9"/>
  <c r="K186" i="9"/>
  <c r="L186" i="9"/>
  <c r="M186" i="9"/>
  <c r="N186" i="9"/>
  <c r="O186" i="9"/>
  <c r="P186" i="9"/>
  <c r="Q186" i="9"/>
  <c r="S186" i="9"/>
  <c r="D187" i="9"/>
  <c r="E187" i="9"/>
  <c r="I187" i="9"/>
  <c r="J187" i="9"/>
  <c r="K187" i="9"/>
  <c r="L187" i="9"/>
  <c r="M187" i="9"/>
  <c r="N187" i="9"/>
  <c r="O187" i="9"/>
  <c r="P187" i="9"/>
  <c r="Q187" i="9"/>
  <c r="S187" i="9"/>
  <c r="D188" i="9"/>
  <c r="E188" i="9"/>
  <c r="I188" i="9"/>
  <c r="J188" i="9"/>
  <c r="K188" i="9"/>
  <c r="L188" i="9"/>
  <c r="M188" i="9"/>
  <c r="N188" i="9"/>
  <c r="O188" i="9"/>
  <c r="P188" i="9"/>
  <c r="Q188" i="9"/>
  <c r="S188" i="9"/>
  <c r="D189" i="9"/>
  <c r="E189" i="9"/>
  <c r="I189" i="9"/>
  <c r="J189" i="9"/>
  <c r="K189" i="9"/>
  <c r="L189" i="9"/>
  <c r="M189" i="9"/>
  <c r="N189" i="9"/>
  <c r="O189" i="9"/>
  <c r="P189" i="9"/>
  <c r="Q189" i="9"/>
  <c r="S189" i="9"/>
  <c r="D190" i="9"/>
  <c r="E190" i="9"/>
  <c r="I190" i="9"/>
  <c r="J190" i="9"/>
  <c r="K190" i="9"/>
  <c r="L190" i="9"/>
  <c r="M190" i="9"/>
  <c r="N190" i="9"/>
  <c r="O190" i="9"/>
  <c r="P190" i="9"/>
  <c r="Q190" i="9"/>
  <c r="S190" i="9"/>
  <c r="D191" i="9"/>
  <c r="E191" i="9"/>
  <c r="I191" i="9"/>
  <c r="J191" i="9"/>
  <c r="K191" i="9"/>
  <c r="L191" i="9"/>
  <c r="M191" i="9"/>
  <c r="N191" i="9"/>
  <c r="O191" i="9"/>
  <c r="P191" i="9"/>
  <c r="Q191" i="9"/>
  <c r="S191" i="9"/>
  <c r="D192" i="9"/>
  <c r="E192" i="9"/>
  <c r="I192" i="9"/>
  <c r="J192" i="9"/>
  <c r="K192" i="9"/>
  <c r="L192" i="9"/>
  <c r="M192" i="9"/>
  <c r="N192" i="9"/>
  <c r="O192" i="9"/>
  <c r="P192" i="9"/>
  <c r="Q192" i="9"/>
  <c r="S192" i="9"/>
  <c r="D193" i="9"/>
  <c r="E193" i="9"/>
  <c r="I193" i="9"/>
  <c r="J193" i="9"/>
  <c r="K193" i="9"/>
  <c r="L193" i="9"/>
  <c r="M193" i="9"/>
  <c r="N193" i="9"/>
  <c r="O193" i="9"/>
  <c r="P193" i="9"/>
  <c r="Q193" i="9"/>
  <c r="S193" i="9"/>
  <c r="D194" i="9"/>
  <c r="E194" i="9"/>
  <c r="I194" i="9"/>
  <c r="J194" i="9"/>
  <c r="K194" i="9"/>
  <c r="L194" i="9"/>
  <c r="M194" i="9"/>
  <c r="N194" i="9"/>
  <c r="O194" i="9"/>
  <c r="P194" i="9"/>
  <c r="Q194" i="9"/>
  <c r="S194" i="9"/>
  <c r="D195" i="9"/>
  <c r="E195" i="9"/>
  <c r="I195" i="9"/>
  <c r="J195" i="9"/>
  <c r="K195" i="9"/>
  <c r="L195" i="9"/>
  <c r="M195" i="9"/>
  <c r="N195" i="9"/>
  <c r="O195" i="9"/>
  <c r="P195" i="9"/>
  <c r="Q195" i="9"/>
  <c r="S195" i="9"/>
  <c r="D196" i="9"/>
  <c r="E196" i="9"/>
  <c r="I196" i="9"/>
  <c r="J196" i="9"/>
  <c r="K196" i="9"/>
  <c r="L196" i="9"/>
  <c r="M196" i="9"/>
  <c r="N196" i="9"/>
  <c r="O196" i="9"/>
  <c r="P196" i="9"/>
  <c r="Q196" i="9"/>
  <c r="S196" i="9"/>
  <c r="D197" i="9"/>
  <c r="E197" i="9"/>
  <c r="I197" i="9"/>
  <c r="J197" i="9"/>
  <c r="K197" i="9"/>
  <c r="L197" i="9"/>
  <c r="M197" i="9"/>
  <c r="N197" i="9"/>
  <c r="O197" i="9"/>
  <c r="P197" i="9"/>
  <c r="Q197" i="9"/>
  <c r="S197" i="9"/>
  <c r="D198" i="9"/>
  <c r="E198" i="9"/>
  <c r="I198" i="9"/>
  <c r="J198" i="9"/>
  <c r="K198" i="9"/>
  <c r="L198" i="9"/>
  <c r="M198" i="9"/>
  <c r="N198" i="9"/>
  <c r="O198" i="9"/>
  <c r="P198" i="9"/>
  <c r="Q198" i="9"/>
  <c r="S198" i="9"/>
  <c r="D199" i="9"/>
  <c r="E199" i="9"/>
  <c r="I199" i="9"/>
  <c r="J199" i="9"/>
  <c r="K199" i="9"/>
  <c r="L199" i="9"/>
  <c r="M199" i="9"/>
  <c r="N199" i="9"/>
  <c r="O199" i="9"/>
  <c r="P199" i="9"/>
  <c r="Q199" i="9"/>
  <c r="S199" i="9"/>
  <c r="D200" i="9"/>
  <c r="E200" i="9"/>
  <c r="I200" i="9"/>
  <c r="J200" i="9"/>
  <c r="K200" i="9"/>
  <c r="L200" i="9"/>
  <c r="M200" i="9"/>
  <c r="N200" i="9"/>
  <c r="O200" i="9"/>
  <c r="P200" i="9"/>
  <c r="Q200" i="9"/>
  <c r="S200" i="9"/>
  <c r="D201" i="9"/>
  <c r="E201" i="9"/>
  <c r="I201" i="9"/>
  <c r="J201" i="9"/>
  <c r="K201" i="9"/>
  <c r="L201" i="9"/>
  <c r="M201" i="9"/>
  <c r="N201" i="9"/>
  <c r="O201" i="9"/>
  <c r="P201" i="9"/>
  <c r="Q201" i="9"/>
  <c r="S201" i="9"/>
  <c r="D202" i="9"/>
  <c r="E202" i="9"/>
  <c r="I202" i="9"/>
  <c r="J202" i="9"/>
  <c r="K202" i="9"/>
  <c r="L202" i="9"/>
  <c r="M202" i="9"/>
  <c r="N202" i="9"/>
  <c r="O202" i="9"/>
  <c r="P202" i="9"/>
  <c r="Q202" i="9"/>
  <c r="S202" i="9"/>
  <c r="D203" i="9"/>
  <c r="E203" i="9"/>
  <c r="I203" i="9"/>
  <c r="J203" i="9"/>
  <c r="K203" i="9"/>
  <c r="L203" i="9"/>
  <c r="M203" i="9"/>
  <c r="N203" i="9"/>
  <c r="O203" i="9"/>
  <c r="P203" i="9"/>
  <c r="Q203" i="9"/>
  <c r="S203" i="9"/>
  <c r="D204" i="9"/>
  <c r="E204" i="9"/>
  <c r="I204" i="9"/>
  <c r="J204" i="9"/>
  <c r="K204" i="9"/>
  <c r="L204" i="9"/>
  <c r="M204" i="9"/>
  <c r="N204" i="9"/>
  <c r="O204" i="9"/>
  <c r="P204" i="9"/>
  <c r="Q204" i="9"/>
  <c r="S204" i="9"/>
  <c r="D205" i="9"/>
  <c r="E205" i="9"/>
  <c r="I205" i="9"/>
  <c r="J205" i="9"/>
  <c r="K205" i="9"/>
  <c r="L205" i="9"/>
  <c r="M205" i="9"/>
  <c r="N205" i="9"/>
  <c r="O205" i="9"/>
  <c r="P205" i="9"/>
  <c r="Q205" i="9"/>
  <c r="S205" i="9"/>
  <c r="D206" i="9"/>
  <c r="E206" i="9"/>
  <c r="I206" i="9"/>
  <c r="J206" i="9"/>
  <c r="K206" i="9"/>
  <c r="L206" i="9"/>
  <c r="M206" i="9"/>
  <c r="N206" i="9"/>
  <c r="O206" i="9"/>
  <c r="P206" i="9"/>
  <c r="Q206" i="9"/>
  <c r="S206" i="9"/>
  <c r="D207" i="9"/>
  <c r="E207" i="9"/>
  <c r="I207" i="9"/>
  <c r="J207" i="9"/>
  <c r="K207" i="9"/>
  <c r="L207" i="9"/>
  <c r="M207" i="9"/>
  <c r="N207" i="9"/>
  <c r="O207" i="9"/>
  <c r="P207" i="9"/>
  <c r="Q207" i="9"/>
  <c r="S207" i="9"/>
  <c r="D208" i="9"/>
  <c r="E208" i="9"/>
  <c r="I208" i="9"/>
  <c r="J208" i="9"/>
  <c r="K208" i="9"/>
  <c r="L208" i="9"/>
  <c r="M208" i="9"/>
  <c r="N208" i="9"/>
  <c r="O208" i="9"/>
  <c r="P208" i="9"/>
  <c r="Q208" i="9"/>
  <c r="S208" i="9"/>
  <c r="D209" i="9"/>
  <c r="E209" i="9"/>
  <c r="I209" i="9"/>
  <c r="J209" i="9"/>
  <c r="K209" i="9"/>
  <c r="L209" i="9"/>
  <c r="M209" i="9"/>
  <c r="N209" i="9"/>
  <c r="O209" i="9"/>
  <c r="P209" i="9"/>
  <c r="Q209" i="9"/>
  <c r="S209" i="9"/>
  <c r="D210" i="9"/>
  <c r="E210" i="9"/>
  <c r="I210" i="9"/>
  <c r="J210" i="9"/>
  <c r="K210" i="9"/>
  <c r="L210" i="9"/>
  <c r="M210" i="9"/>
  <c r="N210" i="9"/>
  <c r="O210" i="9"/>
  <c r="P210" i="9"/>
  <c r="Q210" i="9"/>
  <c r="S210" i="9"/>
  <c r="D211" i="9"/>
  <c r="E211" i="9"/>
  <c r="I211" i="9"/>
  <c r="J211" i="9"/>
  <c r="K211" i="9"/>
  <c r="L211" i="9"/>
  <c r="M211" i="9"/>
  <c r="N211" i="9"/>
  <c r="O211" i="9"/>
  <c r="P211" i="9"/>
  <c r="Q211" i="9"/>
  <c r="S211" i="9"/>
  <c r="D212" i="9"/>
  <c r="E212" i="9"/>
  <c r="I212" i="9"/>
  <c r="J212" i="9"/>
  <c r="K212" i="9"/>
  <c r="L212" i="9"/>
  <c r="M212" i="9"/>
  <c r="N212" i="9"/>
  <c r="O212" i="9"/>
  <c r="P212" i="9"/>
  <c r="Q212" i="9"/>
  <c r="S212" i="9"/>
  <c r="D213" i="9"/>
  <c r="E213" i="9"/>
  <c r="I213" i="9"/>
  <c r="J213" i="9"/>
  <c r="K213" i="9"/>
  <c r="L213" i="9"/>
  <c r="M213" i="9"/>
  <c r="N213" i="9"/>
  <c r="O213" i="9"/>
  <c r="P213" i="9"/>
  <c r="Q213" i="9"/>
  <c r="S213" i="9"/>
  <c r="D214" i="9"/>
  <c r="E214" i="9"/>
  <c r="I214" i="9"/>
  <c r="J214" i="9"/>
  <c r="K214" i="9"/>
  <c r="L214" i="9"/>
  <c r="M214" i="9"/>
  <c r="N214" i="9"/>
  <c r="O214" i="9"/>
  <c r="P214" i="9"/>
  <c r="Q214" i="9"/>
  <c r="S214" i="9"/>
  <c r="D215" i="9"/>
  <c r="E215" i="9"/>
  <c r="I215" i="9"/>
  <c r="J215" i="9"/>
  <c r="K215" i="9"/>
  <c r="L215" i="9"/>
  <c r="M215" i="9"/>
  <c r="N215" i="9"/>
  <c r="O215" i="9"/>
  <c r="P215" i="9"/>
  <c r="Q215" i="9"/>
  <c r="S215" i="9"/>
  <c r="D216" i="9"/>
  <c r="E216" i="9"/>
  <c r="I216" i="9"/>
  <c r="J216" i="9"/>
  <c r="K216" i="9"/>
  <c r="L216" i="9"/>
  <c r="M216" i="9"/>
  <c r="N216" i="9"/>
  <c r="O216" i="9"/>
  <c r="P216" i="9"/>
  <c r="Q216" i="9"/>
  <c r="S216" i="9"/>
  <c r="D217" i="9"/>
  <c r="E217" i="9"/>
  <c r="I217" i="9"/>
  <c r="J217" i="9"/>
  <c r="K217" i="9"/>
  <c r="L217" i="9"/>
  <c r="M217" i="9"/>
  <c r="N217" i="9"/>
  <c r="O217" i="9"/>
  <c r="P217" i="9"/>
  <c r="Q217" i="9"/>
  <c r="S217" i="9"/>
  <c r="D218" i="9"/>
  <c r="E218" i="9"/>
  <c r="I218" i="9"/>
  <c r="J218" i="9"/>
  <c r="K218" i="9"/>
  <c r="L218" i="9"/>
  <c r="M218" i="9"/>
  <c r="N218" i="9"/>
  <c r="O218" i="9"/>
  <c r="P218" i="9"/>
  <c r="Q218" i="9"/>
  <c r="S218" i="9"/>
  <c r="D219" i="9"/>
  <c r="E219" i="9"/>
  <c r="I219" i="9"/>
  <c r="J219" i="9"/>
  <c r="K219" i="9"/>
  <c r="L219" i="9"/>
  <c r="M219" i="9"/>
  <c r="N219" i="9"/>
  <c r="O219" i="9"/>
  <c r="P219" i="9"/>
  <c r="Q219" i="9"/>
  <c r="S219" i="9"/>
  <c r="D220" i="9"/>
  <c r="E220" i="9"/>
  <c r="I220" i="9"/>
  <c r="J220" i="9"/>
  <c r="K220" i="9"/>
  <c r="L220" i="9"/>
  <c r="M220" i="9"/>
  <c r="N220" i="9"/>
  <c r="O220" i="9"/>
  <c r="P220" i="9"/>
  <c r="Q220" i="9"/>
  <c r="S220" i="9"/>
  <c r="D221" i="9"/>
  <c r="E221" i="9"/>
  <c r="I221" i="9"/>
  <c r="J221" i="9"/>
  <c r="K221" i="9"/>
  <c r="L221" i="9"/>
  <c r="M221" i="9"/>
  <c r="N221" i="9"/>
  <c r="O221" i="9"/>
  <c r="P221" i="9"/>
  <c r="Q221" i="9"/>
  <c r="S221" i="9"/>
  <c r="D222" i="9"/>
  <c r="E222" i="9"/>
  <c r="I222" i="9"/>
  <c r="J222" i="9"/>
  <c r="K222" i="9"/>
  <c r="L222" i="9"/>
  <c r="M222" i="9"/>
  <c r="N222" i="9"/>
  <c r="O222" i="9"/>
  <c r="P222" i="9"/>
  <c r="Q222" i="9"/>
  <c r="S222" i="9"/>
  <c r="D223" i="9"/>
  <c r="E223" i="9"/>
  <c r="I223" i="9"/>
  <c r="J223" i="9"/>
  <c r="K223" i="9"/>
  <c r="L223" i="9"/>
  <c r="M223" i="9"/>
  <c r="N223" i="9"/>
  <c r="O223" i="9"/>
  <c r="P223" i="9"/>
  <c r="Q223" i="9"/>
  <c r="S223" i="9"/>
  <c r="D224" i="9"/>
  <c r="E224" i="9"/>
  <c r="I224" i="9"/>
  <c r="J224" i="9"/>
  <c r="K224" i="9"/>
  <c r="L224" i="9"/>
  <c r="M224" i="9"/>
  <c r="N224" i="9"/>
  <c r="O224" i="9"/>
  <c r="P224" i="9"/>
  <c r="Q224" i="9"/>
  <c r="S224" i="9"/>
  <c r="D225" i="9"/>
  <c r="E225" i="9"/>
  <c r="I225" i="9"/>
  <c r="J225" i="9"/>
  <c r="K225" i="9"/>
  <c r="L225" i="9"/>
  <c r="M225" i="9"/>
  <c r="N225" i="9"/>
  <c r="O225" i="9"/>
  <c r="P225" i="9"/>
  <c r="Q225" i="9"/>
  <c r="S225" i="9"/>
  <c r="D226" i="9"/>
  <c r="E226" i="9"/>
  <c r="I226" i="9"/>
  <c r="J226" i="9"/>
  <c r="K226" i="9"/>
  <c r="L226" i="9"/>
  <c r="M226" i="9"/>
  <c r="N226" i="9"/>
  <c r="O226" i="9"/>
  <c r="P226" i="9"/>
  <c r="Q226" i="9"/>
  <c r="S226" i="9"/>
  <c r="D227" i="9"/>
  <c r="E227" i="9"/>
  <c r="I227" i="9"/>
  <c r="J227" i="9"/>
  <c r="K227" i="9"/>
  <c r="L227" i="9"/>
  <c r="M227" i="9"/>
  <c r="N227" i="9"/>
  <c r="O227" i="9"/>
  <c r="P227" i="9"/>
  <c r="Q227" i="9"/>
  <c r="S227" i="9"/>
  <c r="D228" i="9"/>
  <c r="E228" i="9"/>
  <c r="I228" i="9"/>
  <c r="J228" i="9"/>
  <c r="K228" i="9"/>
  <c r="L228" i="9"/>
  <c r="M228" i="9"/>
  <c r="N228" i="9"/>
  <c r="O228" i="9"/>
  <c r="P228" i="9"/>
  <c r="Q228" i="9"/>
  <c r="S228" i="9"/>
  <c r="D229" i="9"/>
  <c r="E229" i="9"/>
  <c r="I229" i="9"/>
  <c r="J229" i="9"/>
  <c r="K229" i="9"/>
  <c r="L229" i="9"/>
  <c r="M229" i="9"/>
  <c r="N229" i="9"/>
  <c r="O229" i="9"/>
  <c r="P229" i="9"/>
  <c r="Q229" i="9"/>
  <c r="S229" i="9"/>
  <c r="D230" i="9"/>
  <c r="E230" i="9"/>
  <c r="I230" i="9"/>
  <c r="J230" i="9"/>
  <c r="K230" i="9"/>
  <c r="L230" i="9"/>
  <c r="M230" i="9"/>
  <c r="N230" i="9"/>
  <c r="O230" i="9"/>
  <c r="P230" i="9"/>
  <c r="Q230" i="9"/>
  <c r="S230" i="9"/>
  <c r="D231" i="9"/>
  <c r="E231" i="9"/>
  <c r="I231" i="9"/>
  <c r="J231" i="9"/>
  <c r="K231" i="9"/>
  <c r="L231" i="9"/>
  <c r="M231" i="9"/>
  <c r="N231" i="9"/>
  <c r="O231" i="9"/>
  <c r="P231" i="9"/>
  <c r="Q231" i="9"/>
  <c r="S231" i="9"/>
  <c r="D232" i="9"/>
  <c r="E232" i="9"/>
  <c r="I232" i="9"/>
  <c r="J232" i="9"/>
  <c r="K232" i="9"/>
  <c r="L232" i="9"/>
  <c r="M232" i="9"/>
  <c r="N232" i="9"/>
  <c r="O232" i="9"/>
  <c r="P232" i="9"/>
  <c r="Q232" i="9"/>
  <c r="S232" i="9"/>
  <c r="D233" i="9"/>
  <c r="E233" i="9"/>
  <c r="I233" i="9"/>
  <c r="J233" i="9"/>
  <c r="K233" i="9"/>
  <c r="L233" i="9"/>
  <c r="M233" i="9"/>
  <c r="N233" i="9"/>
  <c r="O233" i="9"/>
  <c r="P233" i="9"/>
  <c r="Q233" i="9"/>
  <c r="S233" i="9"/>
  <c r="D234" i="9"/>
  <c r="E234" i="9"/>
  <c r="I234" i="9"/>
  <c r="J234" i="9"/>
  <c r="K234" i="9"/>
  <c r="L234" i="9"/>
  <c r="M234" i="9"/>
  <c r="N234" i="9"/>
  <c r="O234" i="9"/>
  <c r="P234" i="9"/>
  <c r="Q234" i="9"/>
  <c r="S234" i="9"/>
  <c r="D235" i="9"/>
  <c r="E235" i="9"/>
  <c r="I235" i="9"/>
  <c r="J235" i="9"/>
  <c r="K235" i="9"/>
  <c r="L235" i="9"/>
  <c r="M235" i="9"/>
  <c r="N235" i="9"/>
  <c r="O235" i="9"/>
  <c r="P235" i="9"/>
  <c r="Q235" i="9"/>
  <c r="S235" i="9"/>
  <c r="D236" i="9"/>
  <c r="E236" i="9"/>
  <c r="I236" i="9"/>
  <c r="J236" i="9"/>
  <c r="K236" i="9"/>
  <c r="L236" i="9"/>
  <c r="M236" i="9"/>
  <c r="N236" i="9"/>
  <c r="O236" i="9"/>
  <c r="P236" i="9"/>
  <c r="Q236" i="9"/>
  <c r="S236" i="9"/>
  <c r="D237" i="9"/>
  <c r="E237" i="9"/>
  <c r="I237" i="9"/>
  <c r="J237" i="9"/>
  <c r="K237" i="9"/>
  <c r="L237" i="9"/>
  <c r="M237" i="9"/>
  <c r="N237" i="9"/>
  <c r="O237" i="9"/>
  <c r="P237" i="9"/>
  <c r="Q237" i="9"/>
  <c r="S237" i="9"/>
  <c r="D238" i="9"/>
  <c r="E238" i="9"/>
  <c r="I238" i="9"/>
  <c r="J238" i="9"/>
  <c r="K238" i="9"/>
  <c r="L238" i="9"/>
  <c r="M238" i="9"/>
  <c r="N238" i="9"/>
  <c r="O238" i="9"/>
  <c r="P238" i="9"/>
  <c r="Q238" i="9"/>
  <c r="S238" i="9"/>
  <c r="D239" i="9"/>
  <c r="E239" i="9"/>
  <c r="I239" i="9"/>
  <c r="J239" i="9"/>
  <c r="K239" i="9"/>
  <c r="L239" i="9"/>
  <c r="M239" i="9"/>
  <c r="N239" i="9"/>
  <c r="O239" i="9"/>
  <c r="P239" i="9"/>
  <c r="Q239" i="9"/>
  <c r="S239" i="9"/>
  <c r="D240" i="9"/>
  <c r="E240" i="9"/>
  <c r="I240" i="9"/>
  <c r="J240" i="9"/>
  <c r="K240" i="9"/>
  <c r="L240" i="9"/>
  <c r="M240" i="9"/>
  <c r="N240" i="9"/>
  <c r="O240" i="9"/>
  <c r="P240" i="9"/>
  <c r="Q240" i="9"/>
  <c r="S240" i="9"/>
  <c r="D241" i="9"/>
  <c r="E241" i="9"/>
  <c r="I241" i="9"/>
  <c r="J241" i="9"/>
  <c r="K241" i="9"/>
  <c r="L241" i="9"/>
  <c r="M241" i="9"/>
  <c r="N241" i="9"/>
  <c r="O241" i="9"/>
  <c r="P241" i="9"/>
  <c r="Q241" i="9"/>
  <c r="S241" i="9"/>
  <c r="D242" i="9"/>
  <c r="E242" i="9"/>
  <c r="I242" i="9"/>
  <c r="J242" i="9"/>
  <c r="K242" i="9"/>
  <c r="L242" i="9"/>
  <c r="M242" i="9"/>
  <c r="N242" i="9"/>
  <c r="O242" i="9"/>
  <c r="P242" i="9"/>
  <c r="Q242" i="9"/>
  <c r="S242" i="9"/>
  <c r="D243" i="9"/>
  <c r="E243" i="9"/>
  <c r="I243" i="9"/>
  <c r="J243" i="9"/>
  <c r="K243" i="9"/>
  <c r="L243" i="9"/>
  <c r="M243" i="9"/>
  <c r="N243" i="9"/>
  <c r="O243" i="9"/>
  <c r="P243" i="9"/>
  <c r="Q243" i="9"/>
  <c r="S243" i="9"/>
  <c r="D244" i="9"/>
  <c r="E244" i="9"/>
  <c r="I244" i="9"/>
  <c r="J244" i="9"/>
  <c r="K244" i="9"/>
  <c r="L244" i="9"/>
  <c r="M244" i="9"/>
  <c r="N244" i="9"/>
  <c r="O244" i="9"/>
  <c r="P244" i="9"/>
  <c r="Q244" i="9"/>
  <c r="S244" i="9"/>
  <c r="D245" i="9"/>
  <c r="E245" i="9"/>
  <c r="I245" i="9"/>
  <c r="J245" i="9"/>
  <c r="K245" i="9"/>
  <c r="L245" i="9"/>
  <c r="M245" i="9"/>
  <c r="N245" i="9"/>
  <c r="O245" i="9"/>
  <c r="P245" i="9"/>
  <c r="Q245" i="9"/>
  <c r="S245" i="9"/>
  <c r="D246" i="9"/>
  <c r="E246" i="9"/>
  <c r="I246" i="9"/>
  <c r="J246" i="9"/>
  <c r="K246" i="9"/>
  <c r="L246" i="9"/>
  <c r="M246" i="9"/>
  <c r="N246" i="9"/>
  <c r="O246" i="9"/>
  <c r="P246" i="9"/>
  <c r="Q246" i="9"/>
  <c r="S246" i="9"/>
  <c r="D247" i="9"/>
  <c r="E247" i="9"/>
  <c r="I247" i="9"/>
  <c r="J247" i="9"/>
  <c r="K247" i="9"/>
  <c r="L247" i="9"/>
  <c r="M247" i="9"/>
  <c r="N247" i="9"/>
  <c r="O247" i="9"/>
  <c r="P247" i="9"/>
  <c r="Q247" i="9"/>
  <c r="S247" i="9"/>
  <c r="D248" i="9"/>
  <c r="E248" i="9"/>
  <c r="I248" i="9"/>
  <c r="J248" i="9"/>
  <c r="K248" i="9"/>
  <c r="L248" i="9"/>
  <c r="M248" i="9"/>
  <c r="N248" i="9"/>
  <c r="O248" i="9"/>
  <c r="P248" i="9"/>
  <c r="Q248" i="9"/>
  <c r="S248" i="9"/>
  <c r="D249" i="9"/>
  <c r="E249" i="9"/>
  <c r="I249" i="9"/>
  <c r="J249" i="9"/>
  <c r="K249" i="9"/>
  <c r="L249" i="9"/>
  <c r="M249" i="9"/>
  <c r="N249" i="9"/>
  <c r="O249" i="9"/>
  <c r="P249" i="9"/>
  <c r="Q249" i="9"/>
  <c r="S249" i="9"/>
  <c r="D250" i="9"/>
  <c r="E250" i="9"/>
  <c r="I250" i="9"/>
  <c r="J250" i="9"/>
  <c r="K250" i="9"/>
  <c r="L250" i="9"/>
  <c r="M250" i="9"/>
  <c r="N250" i="9"/>
  <c r="O250" i="9"/>
  <c r="P250" i="9"/>
  <c r="Q250" i="9"/>
  <c r="S250" i="9"/>
  <c r="D251" i="9"/>
  <c r="E251" i="9"/>
  <c r="I251" i="9"/>
  <c r="J251" i="9"/>
  <c r="K251" i="9"/>
  <c r="L251" i="9"/>
  <c r="M251" i="9"/>
  <c r="N251" i="9"/>
  <c r="O251" i="9"/>
  <c r="P251" i="9"/>
  <c r="Q251" i="9"/>
  <c r="S251" i="9"/>
  <c r="D252" i="9"/>
  <c r="E252" i="9"/>
  <c r="I252" i="9"/>
  <c r="J252" i="9"/>
  <c r="K252" i="9"/>
  <c r="L252" i="9"/>
  <c r="M252" i="9"/>
  <c r="N252" i="9"/>
  <c r="O252" i="9"/>
  <c r="P252" i="9"/>
  <c r="Q252" i="9"/>
  <c r="S252" i="9"/>
  <c r="D253" i="9"/>
  <c r="E253" i="9"/>
  <c r="I253" i="9"/>
  <c r="J253" i="9"/>
  <c r="K253" i="9"/>
  <c r="L253" i="9"/>
  <c r="M253" i="9"/>
  <c r="N253" i="9"/>
  <c r="O253" i="9"/>
  <c r="P253" i="9"/>
  <c r="Q253" i="9"/>
  <c r="S253" i="9"/>
  <c r="D254" i="9"/>
  <c r="E254" i="9"/>
  <c r="I254" i="9"/>
  <c r="J254" i="9"/>
  <c r="K254" i="9"/>
  <c r="L254" i="9"/>
  <c r="M254" i="9"/>
  <c r="N254" i="9"/>
  <c r="O254" i="9"/>
  <c r="P254" i="9"/>
  <c r="Q254" i="9"/>
  <c r="S254" i="9"/>
  <c r="D255" i="9"/>
  <c r="E255" i="9"/>
  <c r="I255" i="9"/>
  <c r="J255" i="9"/>
  <c r="K255" i="9"/>
  <c r="L255" i="9"/>
  <c r="M255" i="9"/>
  <c r="N255" i="9"/>
  <c r="O255" i="9"/>
  <c r="P255" i="9"/>
  <c r="Q255" i="9"/>
  <c r="S255" i="9"/>
  <c r="D256" i="9"/>
  <c r="E256" i="9"/>
  <c r="I256" i="9"/>
  <c r="J256" i="9"/>
  <c r="K256" i="9"/>
  <c r="L256" i="9"/>
  <c r="M256" i="9"/>
  <c r="N256" i="9"/>
  <c r="O256" i="9"/>
  <c r="P256" i="9"/>
  <c r="Q256" i="9"/>
  <c r="S256" i="9"/>
  <c r="D257" i="9"/>
  <c r="E257" i="9"/>
  <c r="I257" i="9"/>
  <c r="J257" i="9"/>
  <c r="K257" i="9"/>
  <c r="L257" i="9"/>
  <c r="M257" i="9"/>
  <c r="N257" i="9"/>
  <c r="O257" i="9"/>
  <c r="P257" i="9"/>
  <c r="Q257" i="9"/>
  <c r="S257" i="9"/>
  <c r="D258" i="9"/>
  <c r="E258" i="9"/>
  <c r="I258" i="9"/>
  <c r="J258" i="9"/>
  <c r="K258" i="9"/>
  <c r="L258" i="9"/>
  <c r="M258" i="9"/>
  <c r="N258" i="9"/>
  <c r="O258" i="9"/>
  <c r="P258" i="9"/>
  <c r="Q258" i="9"/>
  <c r="S258" i="9"/>
  <c r="D259" i="9"/>
  <c r="E259" i="9"/>
  <c r="I259" i="9"/>
  <c r="J259" i="9"/>
  <c r="K259" i="9"/>
  <c r="L259" i="9"/>
  <c r="M259" i="9"/>
  <c r="N259" i="9"/>
  <c r="O259" i="9"/>
  <c r="P259" i="9"/>
  <c r="Q259" i="9"/>
  <c r="S259" i="9"/>
  <c r="D260" i="9"/>
  <c r="E260" i="9"/>
  <c r="I260" i="9"/>
  <c r="J260" i="9"/>
  <c r="K260" i="9"/>
  <c r="L260" i="9"/>
  <c r="M260" i="9"/>
  <c r="N260" i="9"/>
  <c r="O260" i="9"/>
  <c r="P260" i="9"/>
  <c r="Q260" i="9"/>
  <c r="S260" i="9"/>
  <c r="D261" i="9"/>
  <c r="E261" i="9"/>
  <c r="I261" i="9"/>
  <c r="J261" i="9"/>
  <c r="K261" i="9"/>
  <c r="L261" i="9"/>
  <c r="M261" i="9"/>
  <c r="N261" i="9"/>
  <c r="O261" i="9"/>
  <c r="P261" i="9"/>
  <c r="Q261" i="9"/>
  <c r="S261" i="9"/>
  <c r="D262" i="9"/>
  <c r="E262" i="9"/>
  <c r="I262" i="9"/>
  <c r="J262" i="9"/>
  <c r="K262" i="9"/>
  <c r="L262" i="9"/>
  <c r="M262" i="9"/>
  <c r="N262" i="9"/>
  <c r="O262" i="9"/>
  <c r="P262" i="9"/>
  <c r="Q262" i="9"/>
  <c r="S262" i="9"/>
  <c r="D263" i="9"/>
  <c r="E263" i="9"/>
  <c r="I263" i="9"/>
  <c r="J263" i="9"/>
  <c r="K263" i="9"/>
  <c r="L263" i="9"/>
  <c r="M263" i="9"/>
  <c r="N263" i="9"/>
  <c r="O263" i="9"/>
  <c r="P263" i="9"/>
  <c r="Q263" i="9"/>
  <c r="S263" i="9"/>
  <c r="D264" i="9"/>
  <c r="E264" i="9"/>
  <c r="I264" i="9"/>
  <c r="J264" i="9"/>
  <c r="K264" i="9"/>
  <c r="L264" i="9"/>
  <c r="M264" i="9"/>
  <c r="N264" i="9"/>
  <c r="O264" i="9"/>
  <c r="P264" i="9"/>
  <c r="Q264" i="9"/>
  <c r="S264" i="9"/>
  <c r="D265" i="9"/>
  <c r="E265" i="9"/>
  <c r="I265" i="9"/>
  <c r="J265" i="9"/>
  <c r="K265" i="9"/>
  <c r="L265" i="9"/>
  <c r="M265" i="9"/>
  <c r="N265" i="9"/>
  <c r="O265" i="9"/>
  <c r="P265" i="9"/>
  <c r="Q265" i="9"/>
  <c r="S265" i="9"/>
  <c r="D266" i="9"/>
  <c r="E266" i="9"/>
  <c r="I266" i="9"/>
  <c r="J266" i="9"/>
  <c r="K266" i="9"/>
  <c r="L266" i="9"/>
  <c r="M266" i="9"/>
  <c r="N266" i="9"/>
  <c r="O266" i="9"/>
  <c r="P266" i="9"/>
  <c r="Q266" i="9"/>
  <c r="S266" i="9"/>
  <c r="D267" i="9"/>
  <c r="E267" i="9"/>
  <c r="I267" i="9"/>
  <c r="J267" i="9"/>
  <c r="K267" i="9"/>
  <c r="L267" i="9"/>
  <c r="M267" i="9"/>
  <c r="N267" i="9"/>
  <c r="O267" i="9"/>
  <c r="P267" i="9"/>
  <c r="Q267" i="9"/>
  <c r="S267" i="9"/>
  <c r="D268" i="9"/>
  <c r="E268" i="9"/>
  <c r="I268" i="9"/>
  <c r="J268" i="9"/>
  <c r="K268" i="9"/>
  <c r="L268" i="9"/>
  <c r="M268" i="9"/>
  <c r="N268" i="9"/>
  <c r="O268" i="9"/>
  <c r="P268" i="9"/>
  <c r="Q268" i="9"/>
  <c r="S268" i="9"/>
  <c r="D269" i="9"/>
  <c r="E269" i="9"/>
  <c r="I269" i="9"/>
  <c r="J269" i="9"/>
  <c r="K269" i="9"/>
  <c r="L269" i="9"/>
  <c r="M269" i="9"/>
  <c r="N269" i="9"/>
  <c r="O269" i="9"/>
  <c r="P269" i="9"/>
  <c r="Q269" i="9"/>
  <c r="S269" i="9"/>
  <c r="D270" i="9"/>
  <c r="E270" i="9"/>
  <c r="I270" i="9"/>
  <c r="J270" i="9"/>
  <c r="K270" i="9"/>
  <c r="L270" i="9"/>
  <c r="M270" i="9"/>
  <c r="N270" i="9"/>
  <c r="O270" i="9"/>
  <c r="P270" i="9"/>
  <c r="Q270" i="9"/>
  <c r="S270" i="9"/>
  <c r="D271" i="9"/>
  <c r="E271" i="9"/>
  <c r="I271" i="9"/>
  <c r="J271" i="9"/>
  <c r="K271" i="9"/>
  <c r="L271" i="9"/>
  <c r="M271" i="9"/>
  <c r="N271" i="9"/>
  <c r="O271" i="9"/>
  <c r="P271" i="9"/>
  <c r="Q271" i="9"/>
  <c r="S271" i="9"/>
  <c r="D272" i="9"/>
  <c r="E272" i="9"/>
  <c r="I272" i="9"/>
  <c r="J272" i="9"/>
  <c r="K272" i="9"/>
  <c r="L272" i="9"/>
  <c r="M272" i="9"/>
  <c r="N272" i="9"/>
  <c r="O272" i="9"/>
  <c r="P272" i="9"/>
  <c r="Q272" i="9"/>
  <c r="S272" i="9"/>
  <c r="D273" i="9"/>
  <c r="E273" i="9"/>
  <c r="I273" i="9"/>
  <c r="J273" i="9"/>
  <c r="K273" i="9"/>
  <c r="L273" i="9"/>
  <c r="M273" i="9"/>
  <c r="N273" i="9"/>
  <c r="O273" i="9"/>
  <c r="P273" i="9"/>
  <c r="Q273" i="9"/>
  <c r="S273" i="9"/>
  <c r="D274" i="9"/>
  <c r="E274" i="9"/>
  <c r="I274" i="9"/>
  <c r="J274" i="9"/>
  <c r="K274" i="9"/>
  <c r="L274" i="9"/>
  <c r="M274" i="9"/>
  <c r="N274" i="9"/>
  <c r="O274" i="9"/>
  <c r="P274" i="9"/>
  <c r="Q274" i="9"/>
  <c r="S274" i="9"/>
  <c r="D275" i="9"/>
  <c r="E275" i="9"/>
  <c r="I275" i="9"/>
  <c r="J275" i="9"/>
  <c r="K275" i="9"/>
  <c r="L275" i="9"/>
  <c r="M275" i="9"/>
  <c r="N275" i="9"/>
  <c r="O275" i="9"/>
  <c r="P275" i="9"/>
  <c r="Q275" i="9"/>
  <c r="S275" i="9"/>
  <c r="D276" i="9"/>
  <c r="E276" i="9"/>
  <c r="I276" i="9"/>
  <c r="J276" i="9"/>
  <c r="K276" i="9"/>
  <c r="L276" i="9"/>
  <c r="M276" i="9"/>
  <c r="N276" i="9"/>
  <c r="O276" i="9"/>
  <c r="P276" i="9"/>
  <c r="Q276" i="9"/>
  <c r="S276" i="9"/>
  <c r="D277" i="9"/>
  <c r="E277" i="9"/>
  <c r="I277" i="9"/>
  <c r="J277" i="9"/>
  <c r="K277" i="9"/>
  <c r="L277" i="9"/>
  <c r="M277" i="9"/>
  <c r="N277" i="9"/>
  <c r="O277" i="9"/>
  <c r="P277" i="9"/>
  <c r="Q277" i="9"/>
  <c r="S277" i="9"/>
  <c r="D278" i="9"/>
  <c r="E278" i="9"/>
  <c r="I278" i="9"/>
  <c r="J278" i="9"/>
  <c r="K278" i="9"/>
  <c r="L278" i="9"/>
  <c r="M278" i="9"/>
  <c r="N278" i="9"/>
  <c r="O278" i="9"/>
  <c r="P278" i="9"/>
  <c r="Q278" i="9"/>
  <c r="S278" i="9"/>
  <c r="D279" i="9"/>
  <c r="E279" i="9"/>
  <c r="I279" i="9"/>
  <c r="J279" i="9"/>
  <c r="K279" i="9"/>
  <c r="L279" i="9"/>
  <c r="M279" i="9"/>
  <c r="N279" i="9"/>
  <c r="O279" i="9"/>
  <c r="P279" i="9"/>
  <c r="Q279" i="9"/>
  <c r="S279" i="9"/>
  <c r="D280" i="9"/>
  <c r="E280" i="9"/>
  <c r="I280" i="9"/>
  <c r="J280" i="9"/>
  <c r="K280" i="9"/>
  <c r="L280" i="9"/>
  <c r="M280" i="9"/>
  <c r="N280" i="9"/>
  <c r="O280" i="9"/>
  <c r="P280" i="9"/>
  <c r="Q280" i="9"/>
  <c r="S280" i="9"/>
  <c r="D281" i="9"/>
  <c r="E281" i="9"/>
  <c r="I281" i="9"/>
  <c r="J281" i="9"/>
  <c r="K281" i="9"/>
  <c r="L281" i="9"/>
  <c r="M281" i="9"/>
  <c r="N281" i="9"/>
  <c r="O281" i="9"/>
  <c r="P281" i="9"/>
  <c r="Q281" i="9"/>
  <c r="S281" i="9"/>
  <c r="D282" i="9"/>
  <c r="E282" i="9"/>
  <c r="I282" i="9"/>
  <c r="J282" i="9"/>
  <c r="K282" i="9"/>
  <c r="L282" i="9"/>
  <c r="M282" i="9"/>
  <c r="N282" i="9"/>
  <c r="O282" i="9"/>
  <c r="P282" i="9"/>
  <c r="Q282" i="9"/>
  <c r="S282" i="9"/>
  <c r="D283" i="9"/>
  <c r="E283" i="9"/>
  <c r="I283" i="9"/>
  <c r="J283" i="9"/>
  <c r="K283" i="9"/>
  <c r="L283" i="9"/>
  <c r="M283" i="9"/>
  <c r="N283" i="9"/>
  <c r="O283" i="9"/>
  <c r="P283" i="9"/>
  <c r="Q283" i="9"/>
  <c r="S283" i="9"/>
  <c r="D284" i="9"/>
  <c r="E284" i="9"/>
  <c r="I284" i="9"/>
  <c r="J284" i="9"/>
  <c r="K284" i="9"/>
  <c r="L284" i="9"/>
  <c r="M284" i="9"/>
  <c r="N284" i="9"/>
  <c r="O284" i="9"/>
  <c r="P284" i="9"/>
  <c r="Q284" i="9"/>
  <c r="S284" i="9"/>
  <c r="D285" i="9"/>
  <c r="E285" i="9"/>
  <c r="I285" i="9"/>
  <c r="J285" i="9"/>
  <c r="K285" i="9"/>
  <c r="L285" i="9"/>
  <c r="M285" i="9"/>
  <c r="N285" i="9"/>
  <c r="O285" i="9"/>
  <c r="P285" i="9"/>
  <c r="Q285" i="9"/>
  <c r="S285" i="9"/>
  <c r="D286" i="9"/>
  <c r="E286" i="9"/>
  <c r="I286" i="9"/>
  <c r="J286" i="9"/>
  <c r="K286" i="9"/>
  <c r="L286" i="9"/>
  <c r="M286" i="9"/>
  <c r="N286" i="9"/>
  <c r="O286" i="9"/>
  <c r="P286" i="9"/>
  <c r="Q286" i="9"/>
  <c r="S286" i="9"/>
  <c r="D287" i="9"/>
  <c r="E287" i="9"/>
  <c r="I287" i="9"/>
  <c r="J287" i="9"/>
  <c r="K287" i="9"/>
  <c r="L287" i="9"/>
  <c r="M287" i="9"/>
  <c r="N287" i="9"/>
  <c r="O287" i="9"/>
  <c r="P287" i="9"/>
  <c r="Q287" i="9"/>
  <c r="S287" i="9"/>
  <c r="D288" i="9"/>
  <c r="E288" i="9"/>
  <c r="I288" i="9"/>
  <c r="J288" i="9"/>
  <c r="K288" i="9"/>
  <c r="L288" i="9"/>
  <c r="M288" i="9"/>
  <c r="N288" i="9"/>
  <c r="O288" i="9"/>
  <c r="P288" i="9"/>
  <c r="Q288" i="9"/>
  <c r="S288" i="9"/>
  <c r="D289" i="9"/>
  <c r="E289" i="9"/>
  <c r="I289" i="9"/>
  <c r="J289" i="9"/>
  <c r="K289" i="9"/>
  <c r="L289" i="9"/>
  <c r="M289" i="9"/>
  <c r="N289" i="9"/>
  <c r="O289" i="9"/>
  <c r="P289" i="9"/>
  <c r="Q289" i="9"/>
  <c r="S289" i="9"/>
  <c r="D290" i="9"/>
  <c r="E290" i="9"/>
  <c r="I290" i="9"/>
  <c r="J290" i="9"/>
  <c r="K290" i="9"/>
  <c r="L290" i="9"/>
  <c r="M290" i="9"/>
  <c r="N290" i="9"/>
  <c r="O290" i="9"/>
  <c r="P290" i="9"/>
  <c r="Q290" i="9"/>
  <c r="S290" i="9"/>
  <c r="D291" i="9"/>
  <c r="E291" i="9"/>
  <c r="I291" i="9"/>
  <c r="J291" i="9"/>
  <c r="K291" i="9"/>
  <c r="L291" i="9"/>
  <c r="M291" i="9"/>
  <c r="N291" i="9"/>
  <c r="O291" i="9"/>
  <c r="P291" i="9"/>
  <c r="Q291" i="9"/>
  <c r="S291" i="9"/>
  <c r="D292" i="9"/>
  <c r="E292" i="9"/>
  <c r="I292" i="9"/>
  <c r="J292" i="9"/>
  <c r="K292" i="9"/>
  <c r="L292" i="9"/>
  <c r="M292" i="9"/>
  <c r="N292" i="9"/>
  <c r="O292" i="9"/>
  <c r="P292" i="9"/>
  <c r="Q292" i="9"/>
  <c r="S292" i="9"/>
  <c r="D293" i="9"/>
  <c r="E293" i="9"/>
  <c r="I293" i="9"/>
  <c r="J293" i="9"/>
  <c r="K293" i="9"/>
  <c r="L293" i="9"/>
  <c r="M293" i="9"/>
  <c r="N293" i="9"/>
  <c r="O293" i="9"/>
  <c r="P293" i="9"/>
  <c r="Q293" i="9"/>
  <c r="S293" i="9"/>
  <c r="D294" i="9"/>
  <c r="E294" i="9"/>
  <c r="I294" i="9"/>
  <c r="J294" i="9"/>
  <c r="K294" i="9"/>
  <c r="L294" i="9"/>
  <c r="M294" i="9"/>
  <c r="N294" i="9"/>
  <c r="O294" i="9"/>
  <c r="P294" i="9"/>
  <c r="Q294" i="9"/>
  <c r="S294" i="9"/>
  <c r="D295" i="9"/>
  <c r="E295" i="9"/>
  <c r="I295" i="9"/>
  <c r="J295" i="9"/>
  <c r="K295" i="9"/>
  <c r="L295" i="9"/>
  <c r="M295" i="9"/>
  <c r="N295" i="9"/>
  <c r="O295" i="9"/>
  <c r="P295" i="9"/>
  <c r="Q295" i="9"/>
  <c r="S295" i="9"/>
  <c r="D296" i="9"/>
  <c r="E296" i="9"/>
  <c r="I296" i="9"/>
  <c r="J296" i="9"/>
  <c r="K296" i="9"/>
  <c r="L296" i="9"/>
  <c r="M296" i="9"/>
  <c r="N296" i="9"/>
  <c r="O296" i="9"/>
  <c r="P296" i="9"/>
  <c r="Q296" i="9"/>
  <c r="S296" i="9"/>
  <c r="D297" i="9"/>
  <c r="E297" i="9"/>
  <c r="I297" i="9"/>
  <c r="J297" i="9"/>
  <c r="K297" i="9"/>
  <c r="L297" i="9"/>
  <c r="M297" i="9"/>
  <c r="N297" i="9"/>
  <c r="O297" i="9"/>
  <c r="P297" i="9"/>
  <c r="Q297" i="9"/>
  <c r="S297" i="9"/>
  <c r="D298" i="9"/>
  <c r="E298" i="9"/>
  <c r="I298" i="9"/>
  <c r="J298" i="9"/>
  <c r="K298" i="9"/>
  <c r="L298" i="9"/>
  <c r="M298" i="9"/>
  <c r="N298" i="9"/>
  <c r="O298" i="9"/>
  <c r="P298" i="9"/>
  <c r="Q298" i="9"/>
  <c r="S298" i="9"/>
  <c r="D299" i="9"/>
  <c r="E299" i="9"/>
  <c r="I299" i="9"/>
  <c r="J299" i="9"/>
  <c r="K299" i="9"/>
  <c r="L299" i="9"/>
  <c r="M299" i="9"/>
  <c r="N299" i="9"/>
  <c r="O299" i="9"/>
  <c r="P299" i="9"/>
  <c r="Q299" i="9"/>
  <c r="S299" i="9"/>
  <c r="D300" i="9"/>
  <c r="E300" i="9"/>
  <c r="I300" i="9"/>
  <c r="J300" i="9"/>
  <c r="K300" i="9"/>
  <c r="L300" i="9"/>
  <c r="M300" i="9"/>
  <c r="N300" i="9"/>
  <c r="O300" i="9"/>
  <c r="P300" i="9"/>
  <c r="Q300" i="9"/>
  <c r="S300" i="9"/>
  <c r="D301" i="9"/>
  <c r="E301" i="9"/>
  <c r="I301" i="9"/>
  <c r="J301" i="9"/>
  <c r="K301" i="9"/>
  <c r="L301" i="9"/>
  <c r="M301" i="9"/>
  <c r="N301" i="9"/>
  <c r="O301" i="9"/>
  <c r="P301" i="9"/>
  <c r="Q301" i="9"/>
  <c r="S301" i="9"/>
  <c r="D302" i="9"/>
  <c r="E302" i="9"/>
  <c r="I302" i="9"/>
  <c r="J302" i="9"/>
  <c r="K302" i="9"/>
  <c r="L302" i="9"/>
  <c r="M302" i="9"/>
  <c r="N302" i="9"/>
  <c r="O302" i="9"/>
  <c r="P302" i="9"/>
  <c r="Q302" i="9"/>
  <c r="S302" i="9"/>
  <c r="D303" i="9"/>
  <c r="E303" i="9"/>
  <c r="I303" i="9"/>
  <c r="J303" i="9"/>
  <c r="K303" i="9"/>
  <c r="L303" i="9"/>
  <c r="M303" i="9"/>
  <c r="N303" i="9"/>
  <c r="O303" i="9"/>
  <c r="P303" i="9"/>
  <c r="Q303" i="9"/>
  <c r="S303" i="9"/>
  <c r="D304" i="9"/>
  <c r="E304" i="9"/>
  <c r="I304" i="9"/>
  <c r="J304" i="9"/>
  <c r="K304" i="9"/>
  <c r="L304" i="9"/>
  <c r="M304" i="9"/>
  <c r="N304" i="9"/>
  <c r="O304" i="9"/>
  <c r="P304" i="9"/>
  <c r="Q304" i="9"/>
  <c r="S304" i="9"/>
  <c r="D305" i="9"/>
  <c r="E305" i="9"/>
  <c r="I305" i="9"/>
  <c r="J305" i="9"/>
  <c r="K305" i="9"/>
  <c r="L305" i="9"/>
  <c r="M305" i="9"/>
  <c r="N305" i="9"/>
  <c r="O305" i="9"/>
  <c r="P305" i="9"/>
  <c r="Q305" i="9"/>
  <c r="S305" i="9"/>
  <c r="D306" i="9"/>
  <c r="E306" i="9"/>
  <c r="I306" i="9"/>
  <c r="J306" i="9"/>
  <c r="K306" i="9"/>
  <c r="L306" i="9"/>
  <c r="M306" i="9"/>
  <c r="N306" i="9"/>
  <c r="O306" i="9"/>
  <c r="P306" i="9"/>
  <c r="Q306" i="9"/>
  <c r="S306" i="9"/>
  <c r="D307" i="9"/>
  <c r="E307" i="9"/>
  <c r="I307" i="9"/>
  <c r="J307" i="9"/>
  <c r="K307" i="9"/>
  <c r="L307" i="9"/>
  <c r="M307" i="9"/>
  <c r="N307" i="9"/>
  <c r="O307" i="9"/>
  <c r="P307" i="9"/>
  <c r="Q307" i="9"/>
  <c r="S307" i="9"/>
  <c r="D308" i="9"/>
  <c r="E308" i="9"/>
  <c r="I308" i="9"/>
  <c r="J308" i="9"/>
  <c r="K308" i="9"/>
  <c r="L308" i="9"/>
  <c r="M308" i="9"/>
  <c r="N308" i="9"/>
  <c r="O308" i="9"/>
  <c r="P308" i="9"/>
  <c r="Q308" i="9"/>
  <c r="S308" i="9"/>
  <c r="D309" i="9"/>
  <c r="E309" i="9"/>
  <c r="I309" i="9"/>
  <c r="J309" i="9"/>
  <c r="K309" i="9"/>
  <c r="L309" i="9"/>
  <c r="M309" i="9"/>
  <c r="N309" i="9"/>
  <c r="O309" i="9"/>
  <c r="P309" i="9"/>
  <c r="Q309" i="9"/>
  <c r="S309" i="9"/>
  <c r="D310" i="9"/>
  <c r="E310" i="9"/>
  <c r="I310" i="9"/>
  <c r="J310" i="9"/>
  <c r="K310" i="9"/>
  <c r="L310" i="9"/>
  <c r="M310" i="9"/>
  <c r="N310" i="9"/>
  <c r="O310" i="9"/>
  <c r="P310" i="9"/>
  <c r="Q310" i="9"/>
  <c r="S310" i="9"/>
  <c r="D311" i="9"/>
  <c r="E311" i="9"/>
  <c r="I311" i="9"/>
  <c r="J311" i="9"/>
  <c r="K311" i="9"/>
  <c r="L311" i="9"/>
  <c r="M311" i="9"/>
  <c r="N311" i="9"/>
  <c r="O311" i="9"/>
  <c r="P311" i="9"/>
  <c r="Q311" i="9"/>
  <c r="S311" i="9"/>
  <c r="D312" i="9"/>
  <c r="E312" i="9"/>
  <c r="I312" i="9"/>
  <c r="J312" i="9"/>
  <c r="K312" i="9"/>
  <c r="L312" i="9"/>
  <c r="M312" i="9"/>
  <c r="N312" i="9"/>
  <c r="O312" i="9"/>
  <c r="P312" i="9"/>
  <c r="Q312" i="9"/>
  <c r="S312" i="9"/>
  <c r="D313" i="9"/>
  <c r="E313" i="9"/>
  <c r="I313" i="9"/>
  <c r="J313" i="9"/>
  <c r="K313" i="9"/>
  <c r="L313" i="9"/>
  <c r="M313" i="9"/>
  <c r="N313" i="9"/>
  <c r="O313" i="9"/>
  <c r="P313" i="9"/>
  <c r="Q313" i="9"/>
  <c r="S313" i="9"/>
  <c r="D314" i="9"/>
  <c r="E314" i="9"/>
  <c r="I314" i="9"/>
  <c r="J314" i="9"/>
  <c r="K314" i="9"/>
  <c r="L314" i="9"/>
  <c r="M314" i="9"/>
  <c r="N314" i="9"/>
  <c r="O314" i="9"/>
  <c r="P314" i="9"/>
  <c r="Q314" i="9"/>
  <c r="S314" i="9"/>
  <c r="D315" i="9"/>
  <c r="E315" i="9"/>
  <c r="I315" i="9"/>
  <c r="J315" i="9"/>
  <c r="K315" i="9"/>
  <c r="L315" i="9"/>
  <c r="M315" i="9"/>
  <c r="N315" i="9"/>
  <c r="O315" i="9"/>
  <c r="P315" i="9"/>
  <c r="Q315" i="9"/>
  <c r="S315" i="9"/>
  <c r="D316" i="9"/>
  <c r="E316" i="9"/>
  <c r="I316" i="9"/>
  <c r="J316" i="9"/>
  <c r="K316" i="9"/>
  <c r="L316" i="9"/>
  <c r="M316" i="9"/>
  <c r="N316" i="9"/>
  <c r="O316" i="9"/>
  <c r="P316" i="9"/>
  <c r="Q316" i="9"/>
  <c r="S316" i="9"/>
  <c r="D317" i="9"/>
  <c r="E317" i="9"/>
  <c r="I317" i="9"/>
  <c r="J317" i="9"/>
  <c r="K317" i="9"/>
  <c r="L317" i="9"/>
  <c r="M317" i="9"/>
  <c r="N317" i="9"/>
  <c r="O317" i="9"/>
  <c r="P317" i="9"/>
  <c r="Q317" i="9"/>
  <c r="S317" i="9"/>
  <c r="D318" i="9"/>
  <c r="E318" i="9"/>
  <c r="I318" i="9"/>
  <c r="J318" i="9"/>
  <c r="K318" i="9"/>
  <c r="L318" i="9"/>
  <c r="M318" i="9"/>
  <c r="N318" i="9"/>
  <c r="O318" i="9"/>
  <c r="P318" i="9"/>
  <c r="Q318" i="9"/>
  <c r="S318" i="9"/>
  <c r="D319" i="9"/>
  <c r="E319" i="9"/>
  <c r="I319" i="9"/>
  <c r="J319" i="9"/>
  <c r="K319" i="9"/>
  <c r="L319" i="9"/>
  <c r="M319" i="9"/>
  <c r="N319" i="9"/>
  <c r="O319" i="9"/>
  <c r="P319" i="9"/>
  <c r="Q319" i="9"/>
  <c r="S319" i="9"/>
  <c r="D320" i="9"/>
  <c r="E320" i="9"/>
  <c r="I320" i="9"/>
  <c r="J320" i="9"/>
  <c r="K320" i="9"/>
  <c r="L320" i="9"/>
  <c r="M320" i="9"/>
  <c r="N320" i="9"/>
  <c r="O320" i="9"/>
  <c r="P320" i="9"/>
  <c r="Q320" i="9"/>
  <c r="S320" i="9"/>
  <c r="D321" i="9"/>
  <c r="E321" i="9"/>
  <c r="I321" i="9"/>
  <c r="J321" i="9"/>
  <c r="K321" i="9"/>
  <c r="L321" i="9"/>
  <c r="M321" i="9"/>
  <c r="N321" i="9"/>
  <c r="O321" i="9"/>
  <c r="P321" i="9"/>
  <c r="Q321" i="9"/>
  <c r="S321" i="9"/>
  <c r="D322" i="9"/>
  <c r="E322" i="9"/>
  <c r="I322" i="9"/>
  <c r="J322" i="9"/>
  <c r="K322" i="9"/>
  <c r="L322" i="9"/>
  <c r="M322" i="9"/>
  <c r="N322" i="9"/>
  <c r="O322" i="9"/>
  <c r="P322" i="9"/>
  <c r="Q322" i="9"/>
  <c r="S322" i="9"/>
  <c r="D323" i="9"/>
  <c r="E323" i="9"/>
  <c r="I323" i="9"/>
  <c r="J323" i="9"/>
  <c r="K323" i="9"/>
  <c r="L323" i="9"/>
  <c r="M323" i="9"/>
  <c r="N323" i="9"/>
  <c r="O323" i="9"/>
  <c r="P323" i="9"/>
  <c r="Q323" i="9"/>
  <c r="S323" i="9"/>
  <c r="D324" i="9"/>
  <c r="E324" i="9"/>
  <c r="I324" i="9"/>
  <c r="J324" i="9"/>
  <c r="K324" i="9"/>
  <c r="L324" i="9"/>
  <c r="M324" i="9"/>
  <c r="N324" i="9"/>
  <c r="O324" i="9"/>
  <c r="P324" i="9"/>
  <c r="Q324" i="9"/>
  <c r="S324" i="9"/>
  <c r="D325" i="9"/>
  <c r="E325" i="9"/>
  <c r="I325" i="9"/>
  <c r="J325" i="9"/>
  <c r="K325" i="9"/>
  <c r="L325" i="9"/>
  <c r="M325" i="9"/>
  <c r="N325" i="9"/>
  <c r="O325" i="9"/>
  <c r="P325" i="9"/>
  <c r="Q325" i="9"/>
  <c r="S325" i="9"/>
  <c r="D326" i="9"/>
  <c r="E326" i="9"/>
  <c r="I326" i="9"/>
  <c r="J326" i="9"/>
  <c r="K326" i="9"/>
  <c r="L326" i="9"/>
  <c r="M326" i="9"/>
  <c r="N326" i="9"/>
  <c r="O326" i="9"/>
  <c r="P326" i="9"/>
  <c r="Q326" i="9"/>
  <c r="S326" i="9"/>
  <c r="D327" i="9"/>
  <c r="E327" i="9"/>
  <c r="I327" i="9"/>
  <c r="J327" i="9"/>
  <c r="K327" i="9"/>
  <c r="L327" i="9"/>
  <c r="M327" i="9"/>
  <c r="N327" i="9"/>
  <c r="O327" i="9"/>
  <c r="P327" i="9"/>
  <c r="Q327" i="9"/>
  <c r="S327" i="9"/>
  <c r="D328" i="9"/>
  <c r="E328" i="9"/>
  <c r="I328" i="9"/>
  <c r="J328" i="9"/>
  <c r="K328" i="9"/>
  <c r="L328" i="9"/>
  <c r="M328" i="9"/>
  <c r="N328" i="9"/>
  <c r="O328" i="9"/>
  <c r="P328" i="9"/>
  <c r="Q328" i="9"/>
  <c r="S328" i="9"/>
  <c r="D329" i="9"/>
  <c r="E329" i="9"/>
  <c r="I329" i="9"/>
  <c r="J329" i="9"/>
  <c r="K329" i="9"/>
  <c r="L329" i="9"/>
  <c r="M329" i="9"/>
  <c r="N329" i="9"/>
  <c r="O329" i="9"/>
  <c r="P329" i="9"/>
  <c r="Q329" i="9"/>
  <c r="S329" i="9"/>
  <c r="D330" i="9"/>
  <c r="E330" i="9"/>
  <c r="I330" i="9"/>
  <c r="J330" i="9"/>
  <c r="K330" i="9"/>
  <c r="L330" i="9"/>
  <c r="M330" i="9"/>
  <c r="N330" i="9"/>
  <c r="O330" i="9"/>
  <c r="P330" i="9"/>
  <c r="Q330" i="9"/>
  <c r="S330" i="9"/>
  <c r="D331" i="9"/>
  <c r="E331" i="9"/>
  <c r="I331" i="9"/>
  <c r="J331" i="9"/>
  <c r="K331" i="9"/>
  <c r="L331" i="9"/>
  <c r="M331" i="9"/>
  <c r="N331" i="9"/>
  <c r="O331" i="9"/>
  <c r="P331" i="9"/>
  <c r="Q331" i="9"/>
  <c r="S331" i="9"/>
  <c r="D332" i="9"/>
  <c r="E332" i="9"/>
  <c r="I332" i="9"/>
  <c r="J332" i="9"/>
  <c r="K332" i="9"/>
  <c r="L332" i="9"/>
  <c r="M332" i="9"/>
  <c r="N332" i="9"/>
  <c r="O332" i="9"/>
  <c r="P332" i="9"/>
  <c r="Q332" i="9"/>
  <c r="S332" i="9"/>
  <c r="D333" i="9"/>
  <c r="E333" i="9"/>
  <c r="I333" i="9"/>
  <c r="J333" i="9"/>
  <c r="K333" i="9"/>
  <c r="L333" i="9"/>
  <c r="M333" i="9"/>
  <c r="N333" i="9"/>
  <c r="O333" i="9"/>
  <c r="P333" i="9"/>
  <c r="Q333" i="9"/>
  <c r="S333" i="9"/>
  <c r="D334" i="9"/>
  <c r="E334" i="9"/>
  <c r="I334" i="9"/>
  <c r="J334" i="9"/>
  <c r="K334" i="9"/>
  <c r="L334" i="9"/>
  <c r="M334" i="9"/>
  <c r="N334" i="9"/>
  <c r="O334" i="9"/>
  <c r="P334" i="9"/>
  <c r="Q334" i="9"/>
  <c r="S334" i="9"/>
  <c r="D335" i="9"/>
  <c r="E335" i="9"/>
  <c r="I335" i="9"/>
  <c r="J335" i="9"/>
  <c r="K335" i="9"/>
  <c r="L335" i="9"/>
  <c r="M335" i="9"/>
  <c r="N335" i="9"/>
  <c r="O335" i="9"/>
  <c r="P335" i="9"/>
  <c r="Q335" i="9"/>
  <c r="S335" i="9"/>
  <c r="D336" i="9"/>
  <c r="E336" i="9"/>
  <c r="I336" i="9"/>
  <c r="J336" i="9"/>
  <c r="K336" i="9"/>
  <c r="L336" i="9"/>
  <c r="M336" i="9"/>
  <c r="N336" i="9"/>
  <c r="O336" i="9"/>
  <c r="P336" i="9"/>
  <c r="Q336" i="9"/>
  <c r="S336" i="9"/>
  <c r="D337" i="9"/>
  <c r="E337" i="9"/>
  <c r="I337" i="9"/>
  <c r="J337" i="9"/>
  <c r="K337" i="9"/>
  <c r="L337" i="9"/>
  <c r="M337" i="9"/>
  <c r="N337" i="9"/>
  <c r="O337" i="9"/>
  <c r="P337" i="9"/>
  <c r="Q337" i="9"/>
  <c r="S337" i="9"/>
  <c r="D338" i="9"/>
  <c r="E338" i="9"/>
  <c r="I338" i="9"/>
  <c r="J338" i="9"/>
  <c r="K338" i="9"/>
  <c r="L338" i="9"/>
  <c r="M338" i="9"/>
  <c r="N338" i="9"/>
  <c r="O338" i="9"/>
  <c r="P338" i="9"/>
  <c r="Q338" i="9"/>
  <c r="S338" i="9"/>
  <c r="D339" i="9"/>
  <c r="E339" i="9"/>
  <c r="I339" i="9"/>
  <c r="J339" i="9"/>
  <c r="K339" i="9"/>
  <c r="L339" i="9"/>
  <c r="M339" i="9"/>
  <c r="N339" i="9"/>
  <c r="O339" i="9"/>
  <c r="P339" i="9"/>
  <c r="Q339" i="9"/>
  <c r="S339" i="9"/>
  <c r="D340" i="9"/>
  <c r="E340" i="9"/>
  <c r="I340" i="9"/>
  <c r="J340" i="9"/>
  <c r="K340" i="9"/>
  <c r="L340" i="9"/>
  <c r="M340" i="9"/>
  <c r="N340" i="9"/>
  <c r="O340" i="9"/>
  <c r="P340" i="9"/>
  <c r="Q340" i="9"/>
  <c r="S340" i="9"/>
  <c r="D341" i="9"/>
  <c r="E341" i="9"/>
  <c r="I341" i="9"/>
  <c r="J341" i="9"/>
  <c r="K341" i="9"/>
  <c r="L341" i="9"/>
  <c r="M341" i="9"/>
  <c r="N341" i="9"/>
  <c r="O341" i="9"/>
  <c r="P341" i="9"/>
  <c r="Q341" i="9"/>
  <c r="S341" i="9"/>
  <c r="D342" i="9"/>
  <c r="E342" i="9"/>
  <c r="I342" i="9"/>
  <c r="J342" i="9"/>
  <c r="K342" i="9"/>
  <c r="L342" i="9"/>
  <c r="M342" i="9"/>
  <c r="N342" i="9"/>
  <c r="O342" i="9"/>
  <c r="P342" i="9"/>
  <c r="Q342" i="9"/>
  <c r="S342" i="9"/>
  <c r="D343" i="9"/>
  <c r="E343" i="9"/>
  <c r="I343" i="9"/>
  <c r="J343" i="9"/>
  <c r="K343" i="9"/>
  <c r="L343" i="9"/>
  <c r="M343" i="9"/>
  <c r="N343" i="9"/>
  <c r="O343" i="9"/>
  <c r="P343" i="9"/>
  <c r="Q343" i="9"/>
  <c r="S343" i="9"/>
  <c r="D344" i="9"/>
  <c r="E344" i="9"/>
  <c r="I344" i="9"/>
  <c r="J344" i="9"/>
  <c r="K344" i="9"/>
  <c r="L344" i="9"/>
  <c r="M344" i="9"/>
  <c r="N344" i="9"/>
  <c r="O344" i="9"/>
  <c r="P344" i="9"/>
  <c r="Q344" i="9"/>
  <c r="S344" i="9"/>
  <c r="D345" i="9"/>
  <c r="E345" i="9"/>
  <c r="I345" i="9"/>
  <c r="J345" i="9"/>
  <c r="K345" i="9"/>
  <c r="L345" i="9"/>
  <c r="M345" i="9"/>
  <c r="N345" i="9"/>
  <c r="O345" i="9"/>
  <c r="P345" i="9"/>
  <c r="Q345" i="9"/>
  <c r="S345" i="9"/>
  <c r="D346" i="9"/>
  <c r="E346" i="9"/>
  <c r="I346" i="9"/>
  <c r="J346" i="9"/>
  <c r="K346" i="9"/>
  <c r="L346" i="9"/>
  <c r="M346" i="9"/>
  <c r="N346" i="9"/>
  <c r="O346" i="9"/>
  <c r="P346" i="9"/>
  <c r="Q346" i="9"/>
  <c r="S346" i="9"/>
  <c r="D347" i="9"/>
  <c r="E347" i="9"/>
  <c r="I347" i="9"/>
  <c r="J347" i="9"/>
  <c r="K347" i="9"/>
  <c r="L347" i="9"/>
  <c r="M347" i="9"/>
  <c r="N347" i="9"/>
  <c r="O347" i="9"/>
  <c r="P347" i="9"/>
  <c r="Q347" i="9"/>
  <c r="S347" i="9"/>
  <c r="D348" i="9"/>
  <c r="E348" i="9"/>
  <c r="I348" i="9"/>
  <c r="J348" i="9"/>
  <c r="K348" i="9"/>
  <c r="L348" i="9"/>
  <c r="M348" i="9"/>
  <c r="N348" i="9"/>
  <c r="O348" i="9"/>
  <c r="P348" i="9"/>
  <c r="Q348" i="9"/>
  <c r="S348" i="9"/>
  <c r="D349" i="9"/>
  <c r="E349" i="9"/>
  <c r="I349" i="9"/>
  <c r="J349" i="9"/>
  <c r="K349" i="9"/>
  <c r="L349" i="9"/>
  <c r="M349" i="9"/>
  <c r="N349" i="9"/>
  <c r="O349" i="9"/>
  <c r="P349" i="9"/>
  <c r="Q349" i="9"/>
  <c r="S349" i="9"/>
  <c r="D350" i="9"/>
  <c r="E350" i="9"/>
  <c r="I350" i="9"/>
  <c r="J350" i="9"/>
  <c r="K350" i="9"/>
  <c r="L350" i="9"/>
  <c r="M350" i="9"/>
  <c r="N350" i="9"/>
  <c r="O350" i="9"/>
  <c r="P350" i="9"/>
  <c r="Q350" i="9"/>
  <c r="S350" i="9"/>
  <c r="D351" i="9"/>
  <c r="E351" i="9"/>
  <c r="I351" i="9"/>
  <c r="J351" i="9"/>
  <c r="K351" i="9"/>
  <c r="L351" i="9"/>
  <c r="M351" i="9"/>
  <c r="N351" i="9"/>
  <c r="O351" i="9"/>
  <c r="P351" i="9"/>
  <c r="Q351" i="9"/>
  <c r="S351" i="9"/>
  <c r="D352" i="9"/>
  <c r="E352" i="9"/>
  <c r="I352" i="9"/>
  <c r="J352" i="9"/>
  <c r="K352" i="9"/>
  <c r="L352" i="9"/>
  <c r="M352" i="9"/>
  <c r="N352" i="9"/>
  <c r="O352" i="9"/>
  <c r="P352" i="9"/>
  <c r="Q352" i="9"/>
  <c r="S352" i="9"/>
  <c r="D353" i="9"/>
  <c r="E353" i="9"/>
  <c r="I353" i="9"/>
  <c r="J353" i="9"/>
  <c r="K353" i="9"/>
  <c r="L353" i="9"/>
  <c r="M353" i="9"/>
  <c r="N353" i="9"/>
  <c r="O353" i="9"/>
  <c r="P353" i="9"/>
  <c r="Q353" i="9"/>
  <c r="S353" i="9"/>
  <c r="D354" i="9"/>
  <c r="E354" i="9"/>
  <c r="I354" i="9"/>
  <c r="J354" i="9"/>
  <c r="K354" i="9"/>
  <c r="L354" i="9"/>
  <c r="M354" i="9"/>
  <c r="N354" i="9"/>
  <c r="O354" i="9"/>
  <c r="P354" i="9"/>
  <c r="Q354" i="9"/>
  <c r="S354" i="9"/>
  <c r="D355" i="9"/>
  <c r="E355" i="9"/>
  <c r="I355" i="9"/>
  <c r="J355" i="9"/>
  <c r="K355" i="9"/>
  <c r="L355" i="9"/>
  <c r="M355" i="9"/>
  <c r="N355" i="9"/>
  <c r="O355" i="9"/>
  <c r="P355" i="9"/>
  <c r="Q355" i="9"/>
  <c r="S355" i="9"/>
  <c r="D356" i="9"/>
  <c r="E356" i="9"/>
  <c r="I356" i="9"/>
  <c r="J356" i="9"/>
  <c r="K356" i="9"/>
  <c r="L356" i="9"/>
  <c r="M356" i="9"/>
  <c r="N356" i="9"/>
  <c r="O356" i="9"/>
  <c r="P356" i="9"/>
  <c r="Q356" i="9"/>
  <c r="S356" i="9"/>
  <c r="D357" i="9"/>
  <c r="E357" i="9"/>
  <c r="I357" i="9"/>
  <c r="J357" i="9"/>
  <c r="K357" i="9"/>
  <c r="L357" i="9"/>
  <c r="M357" i="9"/>
  <c r="N357" i="9"/>
  <c r="O357" i="9"/>
  <c r="P357" i="9"/>
  <c r="Q357" i="9"/>
  <c r="S357" i="9"/>
  <c r="D358" i="9"/>
  <c r="E358" i="9"/>
  <c r="I358" i="9"/>
  <c r="J358" i="9"/>
  <c r="K358" i="9"/>
  <c r="L358" i="9"/>
  <c r="M358" i="9"/>
  <c r="N358" i="9"/>
  <c r="O358" i="9"/>
  <c r="P358" i="9"/>
  <c r="Q358" i="9"/>
  <c r="S358" i="9"/>
  <c r="D359" i="9"/>
  <c r="E359" i="9"/>
  <c r="I359" i="9"/>
  <c r="J359" i="9"/>
  <c r="K359" i="9"/>
  <c r="L359" i="9"/>
  <c r="M359" i="9"/>
  <c r="N359" i="9"/>
  <c r="O359" i="9"/>
  <c r="P359" i="9"/>
  <c r="Q359" i="9"/>
  <c r="S359" i="9"/>
  <c r="D360" i="9"/>
  <c r="E360" i="9"/>
  <c r="I360" i="9"/>
  <c r="J360" i="9"/>
  <c r="K360" i="9"/>
  <c r="L360" i="9"/>
  <c r="M360" i="9"/>
  <c r="N360" i="9"/>
  <c r="O360" i="9"/>
  <c r="P360" i="9"/>
  <c r="Q360" i="9"/>
  <c r="S360" i="9"/>
  <c r="D361" i="9"/>
  <c r="E361" i="9"/>
  <c r="I361" i="9"/>
  <c r="J361" i="9"/>
  <c r="K361" i="9"/>
  <c r="L361" i="9"/>
  <c r="M361" i="9"/>
  <c r="N361" i="9"/>
  <c r="O361" i="9"/>
  <c r="P361" i="9"/>
  <c r="Q361" i="9"/>
  <c r="S361" i="9"/>
  <c r="D362" i="9"/>
  <c r="E362" i="9"/>
  <c r="I362" i="9"/>
  <c r="J362" i="9"/>
  <c r="K362" i="9"/>
  <c r="L362" i="9"/>
  <c r="M362" i="9"/>
  <c r="N362" i="9"/>
  <c r="O362" i="9"/>
  <c r="P362" i="9"/>
  <c r="Q362" i="9"/>
  <c r="S362" i="9"/>
  <c r="D363" i="9"/>
  <c r="E363" i="9"/>
  <c r="I363" i="9"/>
  <c r="J363" i="9"/>
  <c r="K363" i="9"/>
  <c r="L363" i="9"/>
  <c r="M363" i="9"/>
  <c r="N363" i="9"/>
  <c r="O363" i="9"/>
  <c r="P363" i="9"/>
  <c r="Q363" i="9"/>
  <c r="S363" i="9"/>
  <c r="D364" i="9"/>
  <c r="E364" i="9"/>
  <c r="I364" i="9"/>
  <c r="J364" i="9"/>
  <c r="K364" i="9"/>
  <c r="L364" i="9"/>
  <c r="M364" i="9"/>
  <c r="N364" i="9"/>
  <c r="O364" i="9"/>
  <c r="P364" i="9"/>
  <c r="Q364" i="9"/>
  <c r="S364" i="9"/>
  <c r="D365" i="9"/>
  <c r="E365" i="9"/>
  <c r="I365" i="9"/>
  <c r="J365" i="9"/>
  <c r="K365" i="9"/>
  <c r="L365" i="9"/>
  <c r="M365" i="9"/>
  <c r="N365" i="9"/>
  <c r="O365" i="9"/>
  <c r="P365" i="9"/>
  <c r="Q365" i="9"/>
  <c r="S365" i="9"/>
  <c r="D366" i="9"/>
  <c r="E366" i="9"/>
  <c r="I366" i="9"/>
  <c r="J366" i="9"/>
  <c r="K366" i="9"/>
  <c r="L366" i="9"/>
  <c r="M366" i="9"/>
  <c r="N366" i="9"/>
  <c r="O366" i="9"/>
  <c r="P366" i="9"/>
  <c r="Q366" i="9"/>
  <c r="S366" i="9"/>
  <c r="D367" i="9"/>
  <c r="E367" i="9"/>
  <c r="I367" i="9"/>
  <c r="J367" i="9"/>
  <c r="K367" i="9"/>
  <c r="L367" i="9"/>
  <c r="M367" i="9"/>
  <c r="N367" i="9"/>
  <c r="O367" i="9"/>
  <c r="P367" i="9"/>
  <c r="Q367" i="9"/>
  <c r="S367" i="9"/>
  <c r="D368" i="9"/>
  <c r="E368" i="9"/>
  <c r="I368" i="9"/>
  <c r="J368" i="9"/>
  <c r="K368" i="9"/>
  <c r="L368" i="9"/>
  <c r="M368" i="9"/>
  <c r="N368" i="9"/>
  <c r="O368" i="9"/>
  <c r="P368" i="9"/>
  <c r="Q368" i="9"/>
  <c r="S368" i="9"/>
  <c r="D369" i="9"/>
  <c r="E369" i="9"/>
  <c r="I369" i="9"/>
  <c r="J369" i="9"/>
  <c r="K369" i="9"/>
  <c r="L369" i="9"/>
  <c r="M369" i="9"/>
  <c r="N369" i="9"/>
  <c r="O369" i="9"/>
  <c r="P369" i="9"/>
  <c r="Q369" i="9"/>
  <c r="S369" i="9"/>
  <c r="D370" i="9"/>
  <c r="E370" i="9"/>
  <c r="I370" i="9"/>
  <c r="J370" i="9"/>
  <c r="K370" i="9"/>
  <c r="L370" i="9"/>
  <c r="M370" i="9"/>
  <c r="N370" i="9"/>
  <c r="O370" i="9"/>
  <c r="P370" i="9"/>
  <c r="Q370" i="9"/>
  <c r="S370" i="9"/>
  <c r="D371" i="9"/>
  <c r="E371" i="9"/>
  <c r="I371" i="9"/>
  <c r="J371" i="9"/>
  <c r="K371" i="9"/>
  <c r="L371" i="9"/>
  <c r="M371" i="9"/>
  <c r="N371" i="9"/>
  <c r="O371" i="9"/>
  <c r="P371" i="9"/>
  <c r="Q371" i="9"/>
  <c r="S371" i="9"/>
  <c r="D372" i="9"/>
  <c r="E372" i="9"/>
  <c r="I372" i="9"/>
  <c r="J372" i="9"/>
  <c r="K372" i="9"/>
  <c r="L372" i="9"/>
  <c r="M372" i="9"/>
  <c r="N372" i="9"/>
  <c r="O372" i="9"/>
  <c r="P372" i="9"/>
  <c r="Q372" i="9"/>
  <c r="S372" i="9"/>
  <c r="D373" i="9"/>
  <c r="E373" i="9"/>
  <c r="I373" i="9"/>
  <c r="J373" i="9"/>
  <c r="K373" i="9"/>
  <c r="L373" i="9"/>
  <c r="M373" i="9"/>
  <c r="N373" i="9"/>
  <c r="O373" i="9"/>
  <c r="P373" i="9"/>
  <c r="Q373" i="9"/>
  <c r="S373" i="9"/>
  <c r="D374" i="9"/>
  <c r="E374" i="9"/>
  <c r="I374" i="9"/>
  <c r="J374" i="9"/>
  <c r="K374" i="9"/>
  <c r="L374" i="9"/>
  <c r="M374" i="9"/>
  <c r="N374" i="9"/>
  <c r="O374" i="9"/>
  <c r="P374" i="9"/>
  <c r="Q374" i="9"/>
  <c r="S374" i="9"/>
  <c r="D375" i="9"/>
  <c r="E375" i="9"/>
  <c r="I375" i="9"/>
  <c r="J375" i="9"/>
  <c r="K375" i="9"/>
  <c r="L375" i="9"/>
  <c r="M375" i="9"/>
  <c r="N375" i="9"/>
  <c r="O375" i="9"/>
  <c r="P375" i="9"/>
  <c r="Q375" i="9"/>
  <c r="S375" i="9"/>
  <c r="D376" i="9"/>
  <c r="E376" i="9"/>
  <c r="I376" i="9"/>
  <c r="J376" i="9"/>
  <c r="K376" i="9"/>
  <c r="L376" i="9"/>
  <c r="M376" i="9"/>
  <c r="N376" i="9"/>
  <c r="O376" i="9"/>
  <c r="P376" i="9"/>
  <c r="Q376" i="9"/>
  <c r="S376" i="9"/>
  <c r="D377" i="9"/>
  <c r="E377" i="9"/>
  <c r="I377" i="9"/>
  <c r="J377" i="9"/>
  <c r="K377" i="9"/>
  <c r="L377" i="9"/>
  <c r="M377" i="9"/>
  <c r="N377" i="9"/>
  <c r="O377" i="9"/>
  <c r="P377" i="9"/>
  <c r="Q377" i="9"/>
  <c r="S377" i="9"/>
  <c r="D378" i="9"/>
  <c r="E378" i="9"/>
  <c r="I378" i="9"/>
  <c r="J378" i="9"/>
  <c r="K378" i="9"/>
  <c r="L378" i="9"/>
  <c r="M378" i="9"/>
  <c r="N378" i="9"/>
  <c r="O378" i="9"/>
  <c r="P378" i="9"/>
  <c r="Q378" i="9"/>
  <c r="S378" i="9"/>
  <c r="D379" i="9"/>
  <c r="E379" i="9"/>
  <c r="I379" i="9"/>
  <c r="J379" i="9"/>
  <c r="K379" i="9"/>
  <c r="L379" i="9"/>
  <c r="M379" i="9"/>
  <c r="N379" i="9"/>
  <c r="O379" i="9"/>
  <c r="P379" i="9"/>
  <c r="Q379" i="9"/>
  <c r="S379" i="9"/>
  <c r="D380" i="9"/>
  <c r="E380" i="9"/>
  <c r="I380" i="9"/>
  <c r="J380" i="9"/>
  <c r="K380" i="9"/>
  <c r="L380" i="9"/>
  <c r="M380" i="9"/>
  <c r="N380" i="9"/>
  <c r="O380" i="9"/>
  <c r="P380" i="9"/>
  <c r="Q380" i="9"/>
  <c r="S380" i="9"/>
  <c r="D381" i="9"/>
  <c r="E381" i="9"/>
  <c r="I381" i="9"/>
  <c r="J381" i="9"/>
  <c r="K381" i="9"/>
  <c r="L381" i="9"/>
  <c r="M381" i="9"/>
  <c r="N381" i="9"/>
  <c r="O381" i="9"/>
  <c r="P381" i="9"/>
  <c r="Q381" i="9"/>
  <c r="S381" i="9"/>
  <c r="D382" i="9"/>
  <c r="E382" i="9"/>
  <c r="I382" i="9"/>
  <c r="J382" i="9"/>
  <c r="K382" i="9"/>
  <c r="L382" i="9"/>
  <c r="M382" i="9"/>
  <c r="N382" i="9"/>
  <c r="O382" i="9"/>
  <c r="P382" i="9"/>
  <c r="Q382" i="9"/>
  <c r="S382" i="9"/>
  <c r="D383" i="9"/>
  <c r="E383" i="9"/>
  <c r="I383" i="9"/>
  <c r="J383" i="9"/>
  <c r="K383" i="9"/>
  <c r="L383" i="9"/>
  <c r="M383" i="9"/>
  <c r="N383" i="9"/>
  <c r="O383" i="9"/>
  <c r="P383" i="9"/>
  <c r="Q383" i="9"/>
  <c r="S383" i="9"/>
  <c r="D384" i="9"/>
  <c r="E384" i="9"/>
  <c r="I384" i="9"/>
  <c r="J384" i="9"/>
  <c r="K384" i="9"/>
  <c r="L384" i="9"/>
  <c r="M384" i="9"/>
  <c r="N384" i="9"/>
  <c r="O384" i="9"/>
  <c r="P384" i="9"/>
  <c r="Q384" i="9"/>
  <c r="S384" i="9"/>
  <c r="D385" i="9"/>
  <c r="E385" i="9"/>
  <c r="I385" i="9"/>
  <c r="J385" i="9"/>
  <c r="K385" i="9"/>
  <c r="L385" i="9"/>
  <c r="M385" i="9"/>
  <c r="N385" i="9"/>
  <c r="O385" i="9"/>
  <c r="P385" i="9"/>
  <c r="Q385" i="9"/>
  <c r="S385" i="9"/>
  <c r="D386" i="9"/>
  <c r="E386" i="9"/>
  <c r="I386" i="9"/>
  <c r="J386" i="9"/>
  <c r="K386" i="9"/>
  <c r="L386" i="9"/>
  <c r="M386" i="9"/>
  <c r="N386" i="9"/>
  <c r="O386" i="9"/>
  <c r="P386" i="9"/>
  <c r="Q386" i="9"/>
  <c r="S386" i="9"/>
  <c r="D387" i="9"/>
  <c r="E387" i="9"/>
  <c r="I387" i="9"/>
  <c r="J387" i="9"/>
  <c r="K387" i="9"/>
  <c r="L387" i="9"/>
  <c r="M387" i="9"/>
  <c r="N387" i="9"/>
  <c r="O387" i="9"/>
  <c r="P387" i="9"/>
  <c r="Q387" i="9"/>
  <c r="S387" i="9"/>
  <c r="D388" i="9"/>
  <c r="E388" i="9"/>
  <c r="I388" i="9"/>
  <c r="J388" i="9"/>
  <c r="K388" i="9"/>
  <c r="L388" i="9"/>
  <c r="M388" i="9"/>
  <c r="N388" i="9"/>
  <c r="O388" i="9"/>
  <c r="P388" i="9"/>
  <c r="Q388" i="9"/>
  <c r="S388" i="9"/>
  <c r="D389" i="9"/>
  <c r="E389" i="9"/>
  <c r="I389" i="9"/>
  <c r="J389" i="9"/>
  <c r="K389" i="9"/>
  <c r="L389" i="9"/>
  <c r="M389" i="9"/>
  <c r="N389" i="9"/>
  <c r="O389" i="9"/>
  <c r="P389" i="9"/>
  <c r="Q389" i="9"/>
  <c r="S389" i="9"/>
  <c r="D390" i="9"/>
  <c r="E390" i="9"/>
  <c r="I390" i="9"/>
  <c r="J390" i="9"/>
  <c r="K390" i="9"/>
  <c r="L390" i="9"/>
  <c r="M390" i="9"/>
  <c r="N390" i="9"/>
  <c r="O390" i="9"/>
  <c r="P390" i="9"/>
  <c r="Q390" i="9"/>
  <c r="S390" i="9"/>
  <c r="D391" i="9"/>
  <c r="E391" i="9"/>
  <c r="I391" i="9"/>
  <c r="J391" i="9"/>
  <c r="K391" i="9"/>
  <c r="L391" i="9"/>
  <c r="M391" i="9"/>
  <c r="N391" i="9"/>
  <c r="O391" i="9"/>
  <c r="P391" i="9"/>
  <c r="Q391" i="9"/>
  <c r="S391" i="9"/>
  <c r="D392" i="9"/>
  <c r="E392" i="9"/>
  <c r="I392" i="9"/>
  <c r="J392" i="9"/>
  <c r="K392" i="9"/>
  <c r="L392" i="9"/>
  <c r="M392" i="9"/>
  <c r="N392" i="9"/>
  <c r="O392" i="9"/>
  <c r="P392" i="9"/>
  <c r="Q392" i="9"/>
  <c r="S392" i="9"/>
  <c r="D393" i="9"/>
  <c r="E393" i="9"/>
  <c r="I393" i="9"/>
  <c r="J393" i="9"/>
  <c r="K393" i="9"/>
  <c r="L393" i="9"/>
  <c r="M393" i="9"/>
  <c r="N393" i="9"/>
  <c r="O393" i="9"/>
  <c r="P393" i="9"/>
  <c r="Q393" i="9"/>
  <c r="S393" i="9"/>
  <c r="D394" i="9"/>
  <c r="E394" i="9"/>
  <c r="I394" i="9"/>
  <c r="J394" i="9"/>
  <c r="K394" i="9"/>
  <c r="L394" i="9"/>
  <c r="M394" i="9"/>
  <c r="N394" i="9"/>
  <c r="O394" i="9"/>
  <c r="P394" i="9"/>
  <c r="Q394" i="9"/>
  <c r="S394" i="9"/>
  <c r="D395" i="9"/>
  <c r="E395" i="9"/>
  <c r="I395" i="9"/>
  <c r="J395" i="9"/>
  <c r="K395" i="9"/>
  <c r="L395" i="9"/>
  <c r="M395" i="9"/>
  <c r="N395" i="9"/>
  <c r="O395" i="9"/>
  <c r="P395" i="9"/>
  <c r="Q395" i="9"/>
  <c r="S395" i="9"/>
  <c r="D396" i="9"/>
  <c r="E396" i="9"/>
  <c r="I396" i="9"/>
  <c r="J396" i="9"/>
  <c r="K396" i="9"/>
  <c r="L396" i="9"/>
  <c r="M396" i="9"/>
  <c r="N396" i="9"/>
  <c r="O396" i="9"/>
  <c r="P396" i="9"/>
  <c r="Q396" i="9"/>
  <c r="S396" i="9"/>
  <c r="D397" i="9"/>
  <c r="E397" i="9"/>
  <c r="I397" i="9"/>
  <c r="J397" i="9"/>
  <c r="K397" i="9"/>
  <c r="L397" i="9"/>
  <c r="M397" i="9"/>
  <c r="N397" i="9"/>
  <c r="O397" i="9"/>
  <c r="P397" i="9"/>
  <c r="Q397" i="9"/>
  <c r="S397" i="9"/>
  <c r="D398" i="9"/>
  <c r="E398" i="9"/>
  <c r="I398" i="9"/>
  <c r="J398" i="9"/>
  <c r="K398" i="9"/>
  <c r="L398" i="9"/>
  <c r="M398" i="9"/>
  <c r="N398" i="9"/>
  <c r="O398" i="9"/>
  <c r="P398" i="9"/>
  <c r="Q398" i="9"/>
  <c r="S398" i="9"/>
  <c r="D399" i="9"/>
  <c r="E399" i="9"/>
  <c r="I399" i="9"/>
  <c r="J399" i="9"/>
  <c r="K399" i="9"/>
  <c r="L399" i="9"/>
  <c r="M399" i="9"/>
  <c r="N399" i="9"/>
  <c r="O399" i="9"/>
  <c r="P399" i="9"/>
  <c r="Q399" i="9"/>
  <c r="S399" i="9"/>
  <c r="D400" i="9"/>
  <c r="E400" i="9"/>
  <c r="I400" i="9"/>
  <c r="J400" i="9"/>
  <c r="K400" i="9"/>
  <c r="L400" i="9"/>
  <c r="M400" i="9"/>
  <c r="N400" i="9"/>
  <c r="O400" i="9"/>
  <c r="P400" i="9"/>
  <c r="Q400" i="9"/>
  <c r="S400" i="9"/>
  <c r="D401" i="9"/>
  <c r="E401" i="9"/>
  <c r="I401" i="9"/>
  <c r="J401" i="9"/>
  <c r="K401" i="9"/>
  <c r="L401" i="9"/>
  <c r="M401" i="9"/>
  <c r="N401" i="9"/>
  <c r="O401" i="9"/>
  <c r="P401" i="9"/>
  <c r="Q401" i="9"/>
  <c r="S401" i="9"/>
  <c r="D402" i="9"/>
  <c r="E402" i="9"/>
  <c r="I402" i="9"/>
  <c r="J402" i="9"/>
  <c r="K402" i="9"/>
  <c r="L402" i="9"/>
  <c r="M402" i="9"/>
  <c r="N402" i="9"/>
  <c r="O402" i="9"/>
  <c r="P402" i="9"/>
  <c r="Q402" i="9"/>
  <c r="S402" i="9"/>
  <c r="D403" i="9"/>
  <c r="E403" i="9"/>
  <c r="I403" i="9"/>
  <c r="J403" i="9"/>
  <c r="K403" i="9"/>
  <c r="L403" i="9"/>
  <c r="M403" i="9"/>
  <c r="N403" i="9"/>
  <c r="O403" i="9"/>
  <c r="P403" i="9"/>
  <c r="Q403" i="9"/>
  <c r="S403" i="9"/>
  <c r="D404" i="9"/>
  <c r="E404" i="9"/>
  <c r="I404" i="9"/>
  <c r="J404" i="9"/>
  <c r="K404" i="9"/>
  <c r="L404" i="9"/>
  <c r="M404" i="9"/>
  <c r="N404" i="9"/>
  <c r="O404" i="9"/>
  <c r="P404" i="9"/>
  <c r="Q404" i="9"/>
  <c r="S404" i="9"/>
  <c r="D405" i="9"/>
  <c r="E405" i="9"/>
  <c r="I405" i="9"/>
  <c r="J405" i="9"/>
  <c r="K405" i="9"/>
  <c r="L405" i="9"/>
  <c r="M405" i="9"/>
  <c r="N405" i="9"/>
  <c r="O405" i="9"/>
  <c r="P405" i="9"/>
  <c r="Q405" i="9"/>
  <c r="S405" i="9"/>
  <c r="D406" i="9"/>
  <c r="E406" i="9"/>
  <c r="I406" i="9"/>
  <c r="J406" i="9"/>
  <c r="K406" i="9"/>
  <c r="L406" i="9"/>
  <c r="M406" i="9"/>
  <c r="N406" i="9"/>
  <c r="O406" i="9"/>
  <c r="P406" i="9"/>
  <c r="Q406" i="9"/>
  <c r="S406" i="9"/>
  <c r="D407" i="9"/>
  <c r="E407" i="9"/>
  <c r="I407" i="9"/>
  <c r="J407" i="9"/>
  <c r="K407" i="9"/>
  <c r="L407" i="9"/>
  <c r="M407" i="9"/>
  <c r="N407" i="9"/>
  <c r="O407" i="9"/>
  <c r="P407" i="9"/>
  <c r="Q407" i="9"/>
  <c r="S407" i="9"/>
  <c r="D408" i="9"/>
  <c r="E408" i="9"/>
  <c r="I408" i="9"/>
  <c r="J408" i="9"/>
  <c r="K408" i="9"/>
  <c r="L408" i="9"/>
  <c r="M408" i="9"/>
  <c r="N408" i="9"/>
  <c r="O408" i="9"/>
  <c r="P408" i="9"/>
  <c r="Q408" i="9"/>
  <c r="S408" i="9"/>
  <c r="D409" i="9"/>
  <c r="E409" i="9"/>
  <c r="I409" i="9"/>
  <c r="J409" i="9"/>
  <c r="K409" i="9"/>
  <c r="L409" i="9"/>
  <c r="M409" i="9"/>
  <c r="N409" i="9"/>
  <c r="O409" i="9"/>
  <c r="P409" i="9"/>
  <c r="Q409" i="9"/>
  <c r="S409" i="9"/>
  <c r="D410" i="9"/>
  <c r="E410" i="9"/>
  <c r="I410" i="9"/>
  <c r="J410" i="9"/>
  <c r="K410" i="9"/>
  <c r="L410" i="9"/>
  <c r="M410" i="9"/>
  <c r="N410" i="9"/>
  <c r="O410" i="9"/>
  <c r="P410" i="9"/>
  <c r="Q410" i="9"/>
  <c r="S410" i="9"/>
  <c r="D411" i="9"/>
  <c r="E411" i="9"/>
  <c r="I411" i="9"/>
  <c r="J411" i="9"/>
  <c r="K411" i="9"/>
  <c r="L411" i="9"/>
  <c r="M411" i="9"/>
  <c r="N411" i="9"/>
  <c r="O411" i="9"/>
  <c r="P411" i="9"/>
  <c r="Q411" i="9"/>
  <c r="S411" i="9"/>
  <c r="D412" i="9"/>
  <c r="E412" i="9"/>
  <c r="I412" i="9"/>
  <c r="J412" i="9"/>
  <c r="K412" i="9"/>
  <c r="L412" i="9"/>
  <c r="M412" i="9"/>
  <c r="N412" i="9"/>
  <c r="O412" i="9"/>
  <c r="P412" i="9"/>
  <c r="Q412" i="9"/>
  <c r="S412" i="9"/>
  <c r="D413" i="9"/>
  <c r="E413" i="9"/>
  <c r="I413" i="9"/>
  <c r="J413" i="9"/>
  <c r="K413" i="9"/>
  <c r="L413" i="9"/>
  <c r="M413" i="9"/>
  <c r="N413" i="9"/>
  <c r="O413" i="9"/>
  <c r="P413" i="9"/>
  <c r="Q413" i="9"/>
  <c r="S413" i="9"/>
  <c r="D414" i="9"/>
  <c r="E414" i="9"/>
  <c r="I414" i="9"/>
  <c r="J414" i="9"/>
  <c r="K414" i="9"/>
  <c r="L414" i="9"/>
  <c r="M414" i="9"/>
  <c r="N414" i="9"/>
  <c r="O414" i="9"/>
  <c r="P414" i="9"/>
  <c r="Q414" i="9"/>
  <c r="S414" i="9"/>
  <c r="D415" i="9"/>
  <c r="E415" i="9"/>
  <c r="I415" i="9"/>
  <c r="J415" i="9"/>
  <c r="K415" i="9"/>
  <c r="L415" i="9"/>
  <c r="M415" i="9"/>
  <c r="N415" i="9"/>
  <c r="O415" i="9"/>
  <c r="P415" i="9"/>
  <c r="Q415" i="9"/>
  <c r="S415" i="9"/>
  <c r="D416" i="9"/>
  <c r="E416" i="9"/>
  <c r="I416" i="9"/>
  <c r="J416" i="9"/>
  <c r="K416" i="9"/>
  <c r="L416" i="9"/>
  <c r="M416" i="9"/>
  <c r="N416" i="9"/>
  <c r="O416" i="9"/>
  <c r="P416" i="9"/>
  <c r="Q416" i="9"/>
  <c r="S416" i="9"/>
  <c r="D417" i="9"/>
  <c r="E417" i="9"/>
  <c r="I417" i="9"/>
  <c r="J417" i="9"/>
  <c r="K417" i="9"/>
  <c r="L417" i="9"/>
  <c r="M417" i="9"/>
  <c r="N417" i="9"/>
  <c r="O417" i="9"/>
  <c r="P417" i="9"/>
  <c r="Q417" i="9"/>
  <c r="S417" i="9"/>
  <c r="D418" i="9"/>
  <c r="E418" i="9"/>
  <c r="I418" i="9"/>
  <c r="J418" i="9"/>
  <c r="K418" i="9"/>
  <c r="L418" i="9"/>
  <c r="M418" i="9"/>
  <c r="N418" i="9"/>
  <c r="O418" i="9"/>
  <c r="P418" i="9"/>
  <c r="Q418" i="9"/>
  <c r="S418" i="9"/>
  <c r="D419" i="9"/>
  <c r="E419" i="9"/>
  <c r="I419" i="9"/>
  <c r="J419" i="9"/>
  <c r="K419" i="9"/>
  <c r="L419" i="9"/>
  <c r="M419" i="9"/>
  <c r="N419" i="9"/>
  <c r="O419" i="9"/>
  <c r="P419" i="9"/>
  <c r="Q419" i="9"/>
  <c r="S419" i="9"/>
  <c r="D420" i="9"/>
  <c r="E420" i="9"/>
  <c r="I420" i="9"/>
  <c r="J420" i="9"/>
  <c r="K420" i="9"/>
  <c r="L420" i="9"/>
  <c r="M420" i="9"/>
  <c r="N420" i="9"/>
  <c r="O420" i="9"/>
  <c r="P420" i="9"/>
  <c r="Q420" i="9"/>
  <c r="S420" i="9"/>
  <c r="D421" i="9"/>
  <c r="E421" i="9"/>
  <c r="I421" i="9"/>
  <c r="J421" i="9"/>
  <c r="K421" i="9"/>
  <c r="L421" i="9"/>
  <c r="M421" i="9"/>
  <c r="N421" i="9"/>
  <c r="O421" i="9"/>
  <c r="P421" i="9"/>
  <c r="Q421" i="9"/>
  <c r="S421" i="9"/>
  <c r="D422" i="9"/>
  <c r="E422" i="9"/>
  <c r="I422" i="9"/>
  <c r="J422" i="9"/>
  <c r="K422" i="9"/>
  <c r="L422" i="9"/>
  <c r="M422" i="9"/>
  <c r="N422" i="9"/>
  <c r="O422" i="9"/>
  <c r="P422" i="9"/>
  <c r="Q422" i="9"/>
  <c r="S422" i="9"/>
  <c r="D423" i="9"/>
  <c r="E423" i="9"/>
  <c r="I423" i="9"/>
  <c r="J423" i="9"/>
  <c r="K423" i="9"/>
  <c r="L423" i="9"/>
  <c r="M423" i="9"/>
  <c r="N423" i="9"/>
  <c r="O423" i="9"/>
  <c r="P423" i="9"/>
  <c r="Q423" i="9"/>
  <c r="S423" i="9"/>
  <c r="D424" i="9"/>
  <c r="E424" i="9"/>
  <c r="I424" i="9"/>
  <c r="J424" i="9"/>
  <c r="K424" i="9"/>
  <c r="L424" i="9"/>
  <c r="M424" i="9"/>
  <c r="N424" i="9"/>
  <c r="O424" i="9"/>
  <c r="P424" i="9"/>
  <c r="Q424" i="9"/>
  <c r="S424" i="9"/>
  <c r="D425" i="9"/>
  <c r="E425" i="9"/>
  <c r="I425" i="9"/>
  <c r="J425" i="9"/>
  <c r="K425" i="9"/>
  <c r="L425" i="9"/>
  <c r="M425" i="9"/>
  <c r="N425" i="9"/>
  <c r="O425" i="9"/>
  <c r="P425" i="9"/>
  <c r="Q425" i="9"/>
  <c r="S425" i="9"/>
  <c r="D426" i="9"/>
  <c r="E426" i="9"/>
  <c r="I426" i="9"/>
  <c r="J426" i="9"/>
  <c r="K426" i="9"/>
  <c r="L426" i="9"/>
  <c r="M426" i="9"/>
  <c r="N426" i="9"/>
  <c r="O426" i="9"/>
  <c r="P426" i="9"/>
  <c r="Q426" i="9"/>
  <c r="S426" i="9"/>
  <c r="D427" i="9"/>
  <c r="E427" i="9"/>
  <c r="I427" i="9"/>
  <c r="J427" i="9"/>
  <c r="K427" i="9"/>
  <c r="L427" i="9"/>
  <c r="M427" i="9"/>
  <c r="N427" i="9"/>
  <c r="O427" i="9"/>
  <c r="P427" i="9"/>
  <c r="Q427" i="9"/>
  <c r="S427" i="9"/>
  <c r="D428" i="9"/>
  <c r="E428" i="9"/>
  <c r="I428" i="9"/>
  <c r="J428" i="9"/>
  <c r="K428" i="9"/>
  <c r="L428" i="9"/>
  <c r="M428" i="9"/>
  <c r="N428" i="9"/>
  <c r="O428" i="9"/>
  <c r="P428" i="9"/>
  <c r="Q428" i="9"/>
  <c r="S428" i="9"/>
  <c r="D429" i="9"/>
  <c r="E429" i="9"/>
  <c r="I429" i="9"/>
  <c r="J429" i="9"/>
  <c r="K429" i="9"/>
  <c r="L429" i="9"/>
  <c r="M429" i="9"/>
  <c r="N429" i="9"/>
  <c r="O429" i="9"/>
  <c r="P429" i="9"/>
  <c r="Q429" i="9"/>
  <c r="S429" i="9"/>
  <c r="D430" i="9"/>
  <c r="E430" i="9"/>
  <c r="I430" i="9"/>
  <c r="J430" i="9"/>
  <c r="K430" i="9"/>
  <c r="L430" i="9"/>
  <c r="M430" i="9"/>
  <c r="N430" i="9"/>
  <c r="O430" i="9"/>
  <c r="P430" i="9"/>
  <c r="Q430" i="9"/>
  <c r="S430" i="9"/>
  <c r="D431" i="9"/>
  <c r="E431" i="9"/>
  <c r="I431" i="9"/>
  <c r="J431" i="9"/>
  <c r="K431" i="9"/>
  <c r="L431" i="9"/>
  <c r="M431" i="9"/>
  <c r="N431" i="9"/>
  <c r="O431" i="9"/>
  <c r="P431" i="9"/>
  <c r="Q431" i="9"/>
  <c r="S431" i="9"/>
  <c r="D432" i="9"/>
  <c r="E432" i="9"/>
  <c r="I432" i="9"/>
  <c r="J432" i="9"/>
  <c r="K432" i="9"/>
  <c r="L432" i="9"/>
  <c r="M432" i="9"/>
  <c r="N432" i="9"/>
  <c r="O432" i="9"/>
  <c r="P432" i="9"/>
  <c r="Q432" i="9"/>
  <c r="S432" i="9"/>
  <c r="D433" i="9"/>
  <c r="E433" i="9"/>
  <c r="I433" i="9"/>
  <c r="J433" i="9"/>
  <c r="K433" i="9"/>
  <c r="L433" i="9"/>
  <c r="M433" i="9"/>
  <c r="N433" i="9"/>
  <c r="O433" i="9"/>
  <c r="P433" i="9"/>
  <c r="Q433" i="9"/>
  <c r="S433" i="9"/>
  <c r="D434" i="9"/>
  <c r="E434" i="9"/>
  <c r="I434" i="9"/>
  <c r="J434" i="9"/>
  <c r="K434" i="9"/>
  <c r="L434" i="9"/>
  <c r="M434" i="9"/>
  <c r="N434" i="9"/>
  <c r="O434" i="9"/>
  <c r="P434" i="9"/>
  <c r="Q434" i="9"/>
  <c r="S434" i="9"/>
  <c r="D435" i="9"/>
  <c r="E435" i="9"/>
  <c r="I435" i="9"/>
  <c r="J435" i="9"/>
  <c r="K435" i="9"/>
  <c r="L435" i="9"/>
  <c r="M435" i="9"/>
  <c r="N435" i="9"/>
  <c r="O435" i="9"/>
  <c r="P435" i="9"/>
  <c r="Q435" i="9"/>
  <c r="S435" i="9"/>
  <c r="D436" i="9"/>
  <c r="E436" i="9"/>
  <c r="I436" i="9"/>
  <c r="J436" i="9"/>
  <c r="K436" i="9"/>
  <c r="L436" i="9"/>
  <c r="M436" i="9"/>
  <c r="N436" i="9"/>
  <c r="O436" i="9"/>
  <c r="P436" i="9"/>
  <c r="Q436" i="9"/>
  <c r="S436" i="9"/>
  <c r="D437" i="9"/>
  <c r="E437" i="9"/>
  <c r="I437" i="9"/>
  <c r="J437" i="9"/>
  <c r="K437" i="9"/>
  <c r="L437" i="9"/>
  <c r="M437" i="9"/>
  <c r="N437" i="9"/>
  <c r="O437" i="9"/>
  <c r="P437" i="9"/>
  <c r="Q437" i="9"/>
  <c r="S437" i="9"/>
  <c r="D438" i="9"/>
  <c r="E438" i="9"/>
  <c r="I438" i="9"/>
  <c r="J438" i="9"/>
  <c r="K438" i="9"/>
  <c r="L438" i="9"/>
  <c r="M438" i="9"/>
  <c r="N438" i="9"/>
  <c r="O438" i="9"/>
  <c r="P438" i="9"/>
  <c r="Q438" i="9"/>
  <c r="S438" i="9"/>
  <c r="D439" i="9"/>
  <c r="E439" i="9"/>
  <c r="I439" i="9"/>
  <c r="J439" i="9"/>
  <c r="K439" i="9"/>
  <c r="L439" i="9"/>
  <c r="M439" i="9"/>
  <c r="N439" i="9"/>
  <c r="O439" i="9"/>
  <c r="P439" i="9"/>
  <c r="Q439" i="9"/>
  <c r="S439" i="9"/>
  <c r="D440" i="9"/>
  <c r="E440" i="9"/>
  <c r="I440" i="9"/>
  <c r="J440" i="9"/>
  <c r="K440" i="9"/>
  <c r="L440" i="9"/>
  <c r="M440" i="9"/>
  <c r="N440" i="9"/>
  <c r="O440" i="9"/>
  <c r="P440" i="9"/>
  <c r="Q440" i="9"/>
  <c r="S440" i="9"/>
  <c r="D441" i="9"/>
  <c r="E441" i="9"/>
  <c r="I441" i="9"/>
  <c r="J441" i="9"/>
  <c r="K441" i="9"/>
  <c r="L441" i="9"/>
  <c r="M441" i="9"/>
  <c r="N441" i="9"/>
  <c r="O441" i="9"/>
  <c r="P441" i="9"/>
  <c r="Q441" i="9"/>
  <c r="S441" i="9"/>
  <c r="D442" i="9"/>
  <c r="E442" i="9"/>
  <c r="I442" i="9"/>
  <c r="J442" i="9"/>
  <c r="K442" i="9"/>
  <c r="L442" i="9"/>
  <c r="M442" i="9"/>
  <c r="N442" i="9"/>
  <c r="O442" i="9"/>
  <c r="P442" i="9"/>
  <c r="Q442" i="9"/>
  <c r="S442" i="9"/>
  <c r="D443" i="9"/>
  <c r="E443" i="9"/>
  <c r="I443" i="9"/>
  <c r="J443" i="9"/>
  <c r="K443" i="9"/>
  <c r="L443" i="9"/>
  <c r="M443" i="9"/>
  <c r="N443" i="9"/>
  <c r="O443" i="9"/>
  <c r="P443" i="9"/>
  <c r="Q443" i="9"/>
  <c r="S443" i="9"/>
  <c r="D444" i="9"/>
  <c r="E444" i="9"/>
  <c r="I444" i="9"/>
  <c r="J444" i="9"/>
  <c r="K444" i="9"/>
  <c r="L444" i="9"/>
  <c r="M444" i="9"/>
  <c r="N444" i="9"/>
  <c r="O444" i="9"/>
  <c r="P444" i="9"/>
  <c r="Q444" i="9"/>
  <c r="S444" i="9"/>
  <c r="D445" i="9"/>
  <c r="E445" i="9"/>
  <c r="I445" i="9"/>
  <c r="J445" i="9"/>
  <c r="K445" i="9"/>
  <c r="L445" i="9"/>
  <c r="M445" i="9"/>
  <c r="N445" i="9"/>
  <c r="O445" i="9"/>
  <c r="P445" i="9"/>
  <c r="Q445" i="9"/>
  <c r="S445" i="9"/>
  <c r="D446" i="9"/>
  <c r="E446" i="9"/>
  <c r="I446" i="9"/>
  <c r="J446" i="9"/>
  <c r="K446" i="9"/>
  <c r="L446" i="9"/>
  <c r="M446" i="9"/>
  <c r="N446" i="9"/>
  <c r="O446" i="9"/>
  <c r="P446" i="9"/>
  <c r="Q446" i="9"/>
  <c r="S446" i="9"/>
  <c r="D447" i="9"/>
  <c r="E447" i="9"/>
  <c r="I447" i="9"/>
  <c r="J447" i="9"/>
  <c r="K447" i="9"/>
  <c r="L447" i="9"/>
  <c r="M447" i="9"/>
  <c r="N447" i="9"/>
  <c r="O447" i="9"/>
  <c r="P447" i="9"/>
  <c r="Q447" i="9"/>
  <c r="S447" i="9"/>
  <c r="D448" i="9"/>
  <c r="E448" i="9"/>
  <c r="I448" i="9"/>
  <c r="J448" i="9"/>
  <c r="K448" i="9"/>
  <c r="L448" i="9"/>
  <c r="M448" i="9"/>
  <c r="N448" i="9"/>
  <c r="O448" i="9"/>
  <c r="P448" i="9"/>
  <c r="Q448" i="9"/>
  <c r="S448" i="9"/>
  <c r="D449" i="9"/>
  <c r="E449" i="9"/>
  <c r="I449" i="9"/>
  <c r="J449" i="9"/>
  <c r="K449" i="9"/>
  <c r="L449" i="9"/>
  <c r="M449" i="9"/>
  <c r="N449" i="9"/>
  <c r="O449" i="9"/>
  <c r="P449" i="9"/>
  <c r="Q449" i="9"/>
  <c r="S449" i="9"/>
  <c r="D450" i="9"/>
  <c r="E450" i="9"/>
  <c r="I450" i="9"/>
  <c r="J450" i="9"/>
  <c r="K450" i="9"/>
  <c r="L450" i="9"/>
  <c r="M450" i="9"/>
  <c r="N450" i="9"/>
  <c r="O450" i="9"/>
  <c r="P450" i="9"/>
  <c r="Q450" i="9"/>
  <c r="S450" i="9"/>
  <c r="D451" i="9"/>
  <c r="E451" i="9"/>
  <c r="I451" i="9"/>
  <c r="J451" i="9"/>
  <c r="K451" i="9"/>
  <c r="L451" i="9"/>
  <c r="M451" i="9"/>
  <c r="N451" i="9"/>
  <c r="O451" i="9"/>
  <c r="P451" i="9"/>
  <c r="Q451" i="9"/>
  <c r="S451" i="9"/>
  <c r="D452" i="9"/>
  <c r="E452" i="9"/>
  <c r="I452" i="9"/>
  <c r="J452" i="9"/>
  <c r="K452" i="9"/>
  <c r="L452" i="9"/>
  <c r="M452" i="9"/>
  <c r="N452" i="9"/>
  <c r="O452" i="9"/>
  <c r="P452" i="9"/>
  <c r="Q452" i="9"/>
  <c r="S452" i="9"/>
  <c r="D453" i="9"/>
  <c r="E453" i="9"/>
  <c r="I453" i="9"/>
  <c r="J453" i="9"/>
  <c r="K453" i="9"/>
  <c r="L453" i="9"/>
  <c r="M453" i="9"/>
  <c r="N453" i="9"/>
  <c r="O453" i="9"/>
  <c r="P453" i="9"/>
  <c r="Q453" i="9"/>
  <c r="S453" i="9"/>
  <c r="D454" i="9"/>
  <c r="E454" i="9"/>
  <c r="I454" i="9"/>
  <c r="J454" i="9"/>
  <c r="K454" i="9"/>
  <c r="L454" i="9"/>
  <c r="M454" i="9"/>
  <c r="N454" i="9"/>
  <c r="O454" i="9"/>
  <c r="P454" i="9"/>
  <c r="Q454" i="9"/>
  <c r="S454" i="9"/>
  <c r="D455" i="9"/>
  <c r="E455" i="9"/>
  <c r="I455" i="9"/>
  <c r="J455" i="9"/>
  <c r="K455" i="9"/>
  <c r="L455" i="9"/>
  <c r="M455" i="9"/>
  <c r="N455" i="9"/>
  <c r="O455" i="9"/>
  <c r="P455" i="9"/>
  <c r="Q455" i="9"/>
  <c r="S455" i="9"/>
  <c r="D456" i="9"/>
  <c r="E456" i="9"/>
  <c r="I456" i="9"/>
  <c r="J456" i="9"/>
  <c r="K456" i="9"/>
  <c r="L456" i="9"/>
  <c r="M456" i="9"/>
  <c r="N456" i="9"/>
  <c r="O456" i="9"/>
  <c r="P456" i="9"/>
  <c r="Q456" i="9"/>
  <c r="S456" i="9"/>
  <c r="D457" i="9"/>
  <c r="E457" i="9"/>
  <c r="I457" i="9"/>
  <c r="J457" i="9"/>
  <c r="K457" i="9"/>
  <c r="L457" i="9"/>
  <c r="M457" i="9"/>
  <c r="N457" i="9"/>
  <c r="O457" i="9"/>
  <c r="P457" i="9"/>
  <c r="Q457" i="9"/>
  <c r="S457" i="9"/>
  <c r="D458" i="9"/>
  <c r="E458" i="9"/>
  <c r="I458" i="9"/>
  <c r="J458" i="9"/>
  <c r="K458" i="9"/>
  <c r="L458" i="9"/>
  <c r="M458" i="9"/>
  <c r="N458" i="9"/>
  <c r="O458" i="9"/>
  <c r="P458" i="9"/>
  <c r="Q458" i="9"/>
  <c r="S458" i="9"/>
  <c r="D459" i="9"/>
  <c r="E459" i="9"/>
  <c r="I459" i="9"/>
  <c r="J459" i="9"/>
  <c r="K459" i="9"/>
  <c r="L459" i="9"/>
  <c r="M459" i="9"/>
  <c r="N459" i="9"/>
  <c r="O459" i="9"/>
  <c r="P459" i="9"/>
  <c r="Q459" i="9"/>
  <c r="S459" i="9"/>
  <c r="D460" i="9"/>
  <c r="E460" i="9"/>
  <c r="I460" i="9"/>
  <c r="J460" i="9"/>
  <c r="K460" i="9"/>
  <c r="L460" i="9"/>
  <c r="M460" i="9"/>
  <c r="N460" i="9"/>
  <c r="O460" i="9"/>
  <c r="P460" i="9"/>
  <c r="Q460" i="9"/>
  <c r="S460" i="9"/>
  <c r="D461" i="9"/>
  <c r="E461" i="9"/>
  <c r="I461" i="9"/>
  <c r="J461" i="9"/>
  <c r="K461" i="9"/>
  <c r="L461" i="9"/>
  <c r="M461" i="9"/>
  <c r="N461" i="9"/>
  <c r="O461" i="9"/>
  <c r="P461" i="9"/>
  <c r="Q461" i="9"/>
  <c r="S461" i="9"/>
  <c r="D462" i="9"/>
  <c r="E462" i="9"/>
  <c r="I462" i="9"/>
  <c r="J462" i="9"/>
  <c r="K462" i="9"/>
  <c r="L462" i="9"/>
  <c r="M462" i="9"/>
  <c r="N462" i="9"/>
  <c r="O462" i="9"/>
  <c r="P462" i="9"/>
  <c r="Q462" i="9"/>
  <c r="S462" i="9"/>
  <c r="D463" i="9"/>
  <c r="E463" i="9"/>
  <c r="I463" i="9"/>
  <c r="J463" i="9"/>
  <c r="K463" i="9"/>
  <c r="L463" i="9"/>
  <c r="M463" i="9"/>
  <c r="N463" i="9"/>
  <c r="O463" i="9"/>
  <c r="P463" i="9"/>
  <c r="Q463" i="9"/>
  <c r="S463" i="9"/>
  <c r="D464" i="9"/>
  <c r="E464" i="9"/>
  <c r="I464" i="9"/>
  <c r="J464" i="9"/>
  <c r="K464" i="9"/>
  <c r="L464" i="9"/>
  <c r="M464" i="9"/>
  <c r="N464" i="9"/>
  <c r="O464" i="9"/>
  <c r="P464" i="9"/>
  <c r="Q464" i="9"/>
  <c r="S464" i="9"/>
  <c r="D465" i="9"/>
  <c r="E465" i="9"/>
  <c r="I465" i="9"/>
  <c r="J465" i="9"/>
  <c r="K465" i="9"/>
  <c r="L465" i="9"/>
  <c r="M465" i="9"/>
  <c r="N465" i="9"/>
  <c r="O465" i="9"/>
  <c r="P465" i="9"/>
  <c r="Q465" i="9"/>
  <c r="S465" i="9"/>
  <c r="D466" i="9"/>
  <c r="E466" i="9"/>
  <c r="I466" i="9"/>
  <c r="J466" i="9"/>
  <c r="K466" i="9"/>
  <c r="L466" i="9"/>
  <c r="M466" i="9"/>
  <c r="N466" i="9"/>
  <c r="O466" i="9"/>
  <c r="P466" i="9"/>
  <c r="Q466" i="9"/>
  <c r="S466" i="9"/>
  <c r="D467" i="9"/>
  <c r="E467" i="9"/>
  <c r="I467" i="9"/>
  <c r="J467" i="9"/>
  <c r="K467" i="9"/>
  <c r="L467" i="9"/>
  <c r="M467" i="9"/>
  <c r="N467" i="9"/>
  <c r="O467" i="9"/>
  <c r="P467" i="9"/>
  <c r="Q467" i="9"/>
  <c r="S467" i="9"/>
  <c r="D468" i="9"/>
  <c r="E468" i="9"/>
  <c r="I468" i="9"/>
  <c r="J468" i="9"/>
  <c r="K468" i="9"/>
  <c r="L468" i="9"/>
  <c r="M468" i="9"/>
  <c r="N468" i="9"/>
  <c r="O468" i="9"/>
  <c r="P468" i="9"/>
  <c r="Q468" i="9"/>
  <c r="S468" i="9"/>
  <c r="D469" i="9"/>
  <c r="E469" i="9"/>
  <c r="I469" i="9"/>
  <c r="J469" i="9"/>
  <c r="K469" i="9"/>
  <c r="L469" i="9"/>
  <c r="M469" i="9"/>
  <c r="N469" i="9"/>
  <c r="O469" i="9"/>
  <c r="P469" i="9"/>
  <c r="Q469" i="9"/>
  <c r="S469" i="9"/>
  <c r="D470" i="9"/>
  <c r="E470" i="9"/>
  <c r="I470" i="9"/>
  <c r="J470" i="9"/>
  <c r="K470" i="9"/>
  <c r="L470" i="9"/>
  <c r="M470" i="9"/>
  <c r="N470" i="9"/>
  <c r="O470" i="9"/>
  <c r="P470" i="9"/>
  <c r="Q470" i="9"/>
  <c r="S470" i="9"/>
  <c r="D471" i="9"/>
  <c r="E471" i="9"/>
  <c r="I471" i="9"/>
  <c r="J471" i="9"/>
  <c r="K471" i="9"/>
  <c r="L471" i="9"/>
  <c r="M471" i="9"/>
  <c r="N471" i="9"/>
  <c r="O471" i="9"/>
  <c r="P471" i="9"/>
  <c r="Q471" i="9"/>
  <c r="S471" i="9"/>
  <c r="D472" i="9"/>
  <c r="E472" i="9"/>
  <c r="I472" i="9"/>
  <c r="J472" i="9"/>
  <c r="K472" i="9"/>
  <c r="L472" i="9"/>
  <c r="M472" i="9"/>
  <c r="N472" i="9"/>
  <c r="O472" i="9"/>
  <c r="P472" i="9"/>
  <c r="Q472" i="9"/>
  <c r="S472" i="9"/>
  <c r="D473" i="9"/>
  <c r="E473" i="9"/>
  <c r="I473" i="9"/>
  <c r="J473" i="9"/>
  <c r="K473" i="9"/>
  <c r="L473" i="9"/>
  <c r="M473" i="9"/>
  <c r="N473" i="9"/>
  <c r="O473" i="9"/>
  <c r="P473" i="9"/>
  <c r="Q473" i="9"/>
  <c r="S473" i="9"/>
  <c r="D474" i="9"/>
  <c r="E474" i="9"/>
  <c r="I474" i="9"/>
  <c r="J474" i="9"/>
  <c r="K474" i="9"/>
  <c r="L474" i="9"/>
  <c r="M474" i="9"/>
  <c r="N474" i="9"/>
  <c r="O474" i="9"/>
  <c r="P474" i="9"/>
  <c r="Q474" i="9"/>
  <c r="S474" i="9"/>
  <c r="D475" i="9"/>
  <c r="E475" i="9"/>
  <c r="I475" i="9"/>
  <c r="J475" i="9"/>
  <c r="K475" i="9"/>
  <c r="L475" i="9"/>
  <c r="M475" i="9"/>
  <c r="N475" i="9"/>
  <c r="O475" i="9"/>
  <c r="P475" i="9"/>
  <c r="Q475" i="9"/>
  <c r="S475" i="9"/>
  <c r="D476" i="9"/>
  <c r="E476" i="9"/>
  <c r="I476" i="9"/>
  <c r="J476" i="9"/>
  <c r="K476" i="9"/>
  <c r="L476" i="9"/>
  <c r="M476" i="9"/>
  <c r="N476" i="9"/>
  <c r="O476" i="9"/>
  <c r="P476" i="9"/>
  <c r="Q476" i="9"/>
  <c r="S476" i="9"/>
  <c r="D477" i="9"/>
  <c r="E477" i="9"/>
  <c r="I477" i="9"/>
  <c r="J477" i="9"/>
  <c r="K477" i="9"/>
  <c r="L477" i="9"/>
  <c r="M477" i="9"/>
  <c r="N477" i="9"/>
  <c r="O477" i="9"/>
  <c r="P477" i="9"/>
  <c r="Q477" i="9"/>
  <c r="S477" i="9"/>
  <c r="D478" i="9"/>
  <c r="E478" i="9"/>
  <c r="I478" i="9"/>
  <c r="J478" i="9"/>
  <c r="K478" i="9"/>
  <c r="L478" i="9"/>
  <c r="M478" i="9"/>
  <c r="N478" i="9"/>
  <c r="O478" i="9"/>
  <c r="P478" i="9"/>
  <c r="Q478" i="9"/>
  <c r="S478" i="9"/>
  <c r="D479" i="9"/>
  <c r="E479" i="9"/>
  <c r="I479" i="9"/>
  <c r="J479" i="9"/>
  <c r="K479" i="9"/>
  <c r="L479" i="9"/>
  <c r="M479" i="9"/>
  <c r="N479" i="9"/>
  <c r="O479" i="9"/>
  <c r="P479" i="9"/>
  <c r="Q479" i="9"/>
  <c r="S479" i="9"/>
  <c r="D480" i="9"/>
  <c r="E480" i="9"/>
  <c r="I480" i="9"/>
  <c r="J480" i="9"/>
  <c r="K480" i="9"/>
  <c r="L480" i="9"/>
  <c r="M480" i="9"/>
  <c r="N480" i="9"/>
  <c r="O480" i="9"/>
  <c r="P480" i="9"/>
  <c r="Q480" i="9"/>
  <c r="S480" i="9"/>
  <c r="D481" i="9"/>
  <c r="E481" i="9"/>
  <c r="I481" i="9"/>
  <c r="J481" i="9"/>
  <c r="K481" i="9"/>
  <c r="L481" i="9"/>
  <c r="M481" i="9"/>
  <c r="N481" i="9"/>
  <c r="O481" i="9"/>
  <c r="P481" i="9"/>
  <c r="Q481" i="9"/>
  <c r="S481" i="9"/>
  <c r="D482" i="9"/>
  <c r="E482" i="9"/>
  <c r="I482" i="9"/>
  <c r="J482" i="9"/>
  <c r="K482" i="9"/>
  <c r="L482" i="9"/>
  <c r="M482" i="9"/>
  <c r="N482" i="9"/>
  <c r="O482" i="9"/>
  <c r="P482" i="9"/>
  <c r="Q482" i="9"/>
  <c r="S482" i="9"/>
  <c r="D483" i="9"/>
  <c r="E483" i="9"/>
  <c r="I483" i="9"/>
  <c r="J483" i="9"/>
  <c r="K483" i="9"/>
  <c r="L483" i="9"/>
  <c r="M483" i="9"/>
  <c r="N483" i="9"/>
  <c r="O483" i="9"/>
  <c r="P483" i="9"/>
  <c r="Q483" i="9"/>
  <c r="S483" i="9"/>
  <c r="D484" i="9"/>
  <c r="E484" i="9"/>
  <c r="I484" i="9"/>
  <c r="J484" i="9"/>
  <c r="K484" i="9"/>
  <c r="L484" i="9"/>
  <c r="M484" i="9"/>
  <c r="N484" i="9"/>
  <c r="O484" i="9"/>
  <c r="P484" i="9"/>
  <c r="Q484" i="9"/>
  <c r="S484" i="9"/>
  <c r="D485" i="9"/>
  <c r="E485" i="9"/>
  <c r="I485" i="9"/>
  <c r="J485" i="9"/>
  <c r="K485" i="9"/>
  <c r="L485" i="9"/>
  <c r="M485" i="9"/>
  <c r="N485" i="9"/>
  <c r="O485" i="9"/>
  <c r="P485" i="9"/>
  <c r="Q485" i="9"/>
  <c r="S485" i="9"/>
  <c r="D486" i="9"/>
  <c r="E486" i="9"/>
  <c r="I486" i="9"/>
  <c r="J486" i="9"/>
  <c r="K486" i="9"/>
  <c r="L486" i="9"/>
  <c r="M486" i="9"/>
  <c r="N486" i="9"/>
  <c r="O486" i="9"/>
  <c r="P486" i="9"/>
  <c r="Q486" i="9"/>
  <c r="S486" i="9"/>
  <c r="D487" i="9"/>
  <c r="E487" i="9"/>
  <c r="I487" i="9"/>
  <c r="J487" i="9"/>
  <c r="K487" i="9"/>
  <c r="L487" i="9"/>
  <c r="M487" i="9"/>
  <c r="N487" i="9"/>
  <c r="O487" i="9"/>
  <c r="P487" i="9"/>
  <c r="Q487" i="9"/>
  <c r="S487" i="9"/>
  <c r="D488" i="9"/>
  <c r="E488" i="9"/>
  <c r="I488" i="9"/>
  <c r="J488" i="9"/>
  <c r="K488" i="9"/>
  <c r="L488" i="9"/>
  <c r="M488" i="9"/>
  <c r="N488" i="9"/>
  <c r="O488" i="9"/>
  <c r="P488" i="9"/>
  <c r="Q488" i="9"/>
  <c r="S488" i="9"/>
  <c r="D489" i="9"/>
  <c r="E489" i="9"/>
  <c r="I489" i="9"/>
  <c r="J489" i="9"/>
  <c r="K489" i="9"/>
  <c r="L489" i="9"/>
  <c r="M489" i="9"/>
  <c r="N489" i="9"/>
  <c r="O489" i="9"/>
  <c r="P489" i="9"/>
  <c r="Q489" i="9"/>
  <c r="S489" i="9"/>
  <c r="D490" i="9"/>
  <c r="E490" i="9"/>
  <c r="I490" i="9"/>
  <c r="J490" i="9"/>
  <c r="K490" i="9"/>
  <c r="L490" i="9"/>
  <c r="M490" i="9"/>
  <c r="N490" i="9"/>
  <c r="O490" i="9"/>
  <c r="P490" i="9"/>
  <c r="Q490" i="9"/>
  <c r="S490" i="9"/>
  <c r="D491" i="9"/>
  <c r="E491" i="9"/>
  <c r="I491" i="9"/>
  <c r="J491" i="9"/>
  <c r="K491" i="9"/>
  <c r="L491" i="9"/>
  <c r="M491" i="9"/>
  <c r="N491" i="9"/>
  <c r="O491" i="9"/>
  <c r="P491" i="9"/>
  <c r="Q491" i="9"/>
  <c r="S491" i="9"/>
  <c r="D492" i="9"/>
  <c r="E492" i="9"/>
  <c r="I492" i="9"/>
  <c r="J492" i="9"/>
  <c r="K492" i="9"/>
  <c r="L492" i="9"/>
  <c r="M492" i="9"/>
  <c r="N492" i="9"/>
  <c r="O492" i="9"/>
  <c r="P492" i="9"/>
  <c r="Q492" i="9"/>
  <c r="S492" i="9"/>
  <c r="D493" i="9"/>
  <c r="E493" i="9"/>
  <c r="I493" i="9"/>
  <c r="J493" i="9"/>
  <c r="K493" i="9"/>
  <c r="L493" i="9"/>
  <c r="M493" i="9"/>
  <c r="N493" i="9"/>
  <c r="O493" i="9"/>
  <c r="P493" i="9"/>
  <c r="Q493" i="9"/>
  <c r="S493" i="9"/>
  <c r="D494" i="9"/>
  <c r="E494" i="9"/>
  <c r="I494" i="9"/>
  <c r="J494" i="9"/>
  <c r="K494" i="9"/>
  <c r="L494" i="9"/>
  <c r="M494" i="9"/>
  <c r="N494" i="9"/>
  <c r="O494" i="9"/>
  <c r="P494" i="9"/>
  <c r="Q494" i="9"/>
  <c r="S494" i="9"/>
  <c r="D495" i="9"/>
  <c r="E495" i="9"/>
  <c r="I495" i="9"/>
  <c r="J495" i="9"/>
  <c r="K495" i="9"/>
  <c r="L495" i="9"/>
  <c r="M495" i="9"/>
  <c r="N495" i="9"/>
  <c r="O495" i="9"/>
  <c r="P495" i="9"/>
  <c r="Q495" i="9"/>
  <c r="S495" i="9"/>
  <c r="D496" i="9"/>
  <c r="E496" i="9"/>
  <c r="I496" i="9"/>
  <c r="J496" i="9"/>
  <c r="K496" i="9"/>
  <c r="L496" i="9"/>
  <c r="M496" i="9"/>
  <c r="N496" i="9"/>
  <c r="O496" i="9"/>
  <c r="P496" i="9"/>
  <c r="Q496" i="9"/>
  <c r="S496" i="9"/>
  <c r="D497" i="9"/>
  <c r="E497" i="9"/>
  <c r="I497" i="9"/>
  <c r="J497" i="9"/>
  <c r="K497" i="9"/>
  <c r="L497" i="9"/>
  <c r="M497" i="9"/>
  <c r="N497" i="9"/>
  <c r="O497" i="9"/>
  <c r="P497" i="9"/>
  <c r="Q497" i="9"/>
  <c r="S497" i="9"/>
  <c r="D498" i="9"/>
  <c r="E498" i="9"/>
  <c r="I498" i="9"/>
  <c r="J498" i="9"/>
  <c r="K498" i="9"/>
  <c r="L498" i="9"/>
  <c r="M498" i="9"/>
  <c r="N498" i="9"/>
  <c r="O498" i="9"/>
  <c r="P498" i="9"/>
  <c r="Q498" i="9"/>
  <c r="S498" i="9"/>
  <c r="D499" i="9"/>
  <c r="E499" i="9"/>
  <c r="I499" i="9"/>
  <c r="J499" i="9"/>
  <c r="K499" i="9"/>
  <c r="L499" i="9"/>
  <c r="M499" i="9"/>
  <c r="N499" i="9"/>
  <c r="O499" i="9"/>
  <c r="P499" i="9"/>
  <c r="Q499" i="9"/>
  <c r="S499" i="9"/>
  <c r="D500" i="9"/>
  <c r="E500" i="9"/>
  <c r="I500" i="9"/>
  <c r="J500" i="9"/>
  <c r="K500" i="9"/>
  <c r="L500" i="9"/>
  <c r="M500" i="9"/>
  <c r="N500" i="9"/>
  <c r="O500" i="9"/>
  <c r="P500" i="9"/>
  <c r="Q500" i="9"/>
  <c r="S500" i="9"/>
  <c r="D501" i="9"/>
  <c r="E501" i="9"/>
  <c r="I501" i="9"/>
  <c r="J501" i="9"/>
  <c r="K501" i="9"/>
  <c r="L501" i="9"/>
  <c r="M501" i="9"/>
  <c r="N501" i="9"/>
  <c r="O501" i="9"/>
  <c r="P501" i="9"/>
  <c r="Q501" i="9"/>
  <c r="S501" i="9"/>
  <c r="D502" i="9"/>
  <c r="E502" i="9"/>
  <c r="I502" i="9"/>
  <c r="J502" i="9"/>
  <c r="K502" i="9"/>
  <c r="L502" i="9"/>
  <c r="M502" i="9"/>
  <c r="N502" i="9"/>
  <c r="O502" i="9"/>
  <c r="P502" i="9"/>
  <c r="Q502" i="9"/>
  <c r="S502" i="9"/>
  <c r="D503" i="9"/>
  <c r="E503" i="9"/>
  <c r="I503" i="9"/>
  <c r="J503" i="9"/>
  <c r="K503" i="9"/>
  <c r="L503" i="9"/>
  <c r="M503" i="9"/>
  <c r="N503" i="9"/>
  <c r="O503" i="9"/>
  <c r="P503" i="9"/>
  <c r="Q503" i="9"/>
  <c r="S503" i="9"/>
  <c r="D504" i="9"/>
  <c r="E504" i="9"/>
  <c r="I504" i="9"/>
  <c r="J504" i="9"/>
  <c r="K504" i="9"/>
  <c r="L504" i="9"/>
  <c r="M504" i="9"/>
  <c r="N504" i="9"/>
  <c r="O504" i="9"/>
  <c r="P504" i="9"/>
  <c r="Q504" i="9"/>
  <c r="S504" i="9"/>
  <c r="D505" i="9"/>
  <c r="E505" i="9"/>
  <c r="I505" i="9"/>
  <c r="J505" i="9"/>
  <c r="K505" i="9"/>
  <c r="L505" i="9"/>
  <c r="M505" i="9"/>
  <c r="N505" i="9"/>
  <c r="O505" i="9"/>
  <c r="P505" i="9"/>
  <c r="Q505" i="9"/>
  <c r="S505" i="9"/>
  <c r="D506" i="9"/>
  <c r="E506" i="9"/>
  <c r="I506" i="9"/>
  <c r="J506" i="9"/>
  <c r="K506" i="9"/>
  <c r="L506" i="9"/>
  <c r="M506" i="9"/>
  <c r="N506" i="9"/>
  <c r="O506" i="9"/>
  <c r="P506" i="9"/>
  <c r="Q506" i="9"/>
  <c r="S506" i="9"/>
  <c r="D507" i="9"/>
  <c r="E507" i="9"/>
  <c r="I507" i="9"/>
  <c r="J507" i="9"/>
  <c r="K507" i="9"/>
  <c r="L507" i="9"/>
  <c r="M507" i="9"/>
  <c r="N507" i="9"/>
  <c r="O507" i="9"/>
  <c r="P507" i="9"/>
  <c r="Q507" i="9"/>
  <c r="S507" i="9"/>
  <c r="D508" i="9"/>
  <c r="E508" i="9"/>
  <c r="I508" i="9"/>
  <c r="J508" i="9"/>
  <c r="K508" i="9"/>
  <c r="L508" i="9"/>
  <c r="M508" i="9"/>
  <c r="N508" i="9"/>
  <c r="O508" i="9"/>
  <c r="P508" i="9"/>
  <c r="Q508" i="9"/>
  <c r="S508" i="9"/>
  <c r="D509" i="9"/>
  <c r="E509" i="9"/>
  <c r="I509" i="9"/>
  <c r="J509" i="9"/>
  <c r="K509" i="9"/>
  <c r="L509" i="9"/>
  <c r="M509" i="9"/>
  <c r="N509" i="9"/>
  <c r="O509" i="9"/>
  <c r="P509" i="9"/>
  <c r="Q509" i="9"/>
  <c r="S509" i="9"/>
  <c r="D510" i="9"/>
  <c r="E510" i="9"/>
  <c r="I510" i="9"/>
  <c r="J510" i="9"/>
  <c r="K510" i="9"/>
  <c r="L510" i="9"/>
  <c r="M510" i="9"/>
  <c r="N510" i="9"/>
  <c r="O510" i="9"/>
  <c r="P510" i="9"/>
  <c r="Q510" i="9"/>
  <c r="S510" i="9"/>
  <c r="D511" i="9"/>
  <c r="E511" i="9"/>
  <c r="I511" i="9"/>
  <c r="J511" i="9"/>
  <c r="K511" i="9"/>
  <c r="L511" i="9"/>
  <c r="M511" i="9"/>
  <c r="N511" i="9"/>
  <c r="O511" i="9"/>
  <c r="P511" i="9"/>
  <c r="Q511" i="9"/>
  <c r="S511" i="9"/>
  <c r="D512" i="9"/>
  <c r="E512" i="9"/>
  <c r="I512" i="9"/>
  <c r="J512" i="9"/>
  <c r="K512" i="9"/>
  <c r="L512" i="9"/>
  <c r="M512" i="9"/>
  <c r="N512" i="9"/>
  <c r="O512" i="9"/>
  <c r="P512" i="9"/>
  <c r="Q512" i="9"/>
  <c r="S512" i="9"/>
  <c r="D513" i="9"/>
  <c r="E513" i="9"/>
  <c r="I513" i="9"/>
  <c r="J513" i="9"/>
  <c r="K513" i="9"/>
  <c r="L513" i="9"/>
  <c r="M513" i="9"/>
  <c r="N513" i="9"/>
  <c r="O513" i="9"/>
  <c r="P513" i="9"/>
  <c r="Q513" i="9"/>
  <c r="S513" i="9"/>
  <c r="D514" i="9"/>
  <c r="E514" i="9"/>
  <c r="I514" i="9"/>
  <c r="J514" i="9"/>
  <c r="K514" i="9"/>
  <c r="L514" i="9"/>
  <c r="M514" i="9"/>
  <c r="N514" i="9"/>
  <c r="O514" i="9"/>
  <c r="P514" i="9"/>
  <c r="Q514" i="9"/>
  <c r="S514" i="9"/>
  <c r="D515" i="9"/>
  <c r="E515" i="9"/>
  <c r="I515" i="9"/>
  <c r="J515" i="9"/>
  <c r="K515" i="9"/>
  <c r="L515" i="9"/>
  <c r="M515" i="9"/>
  <c r="N515" i="9"/>
  <c r="O515" i="9"/>
  <c r="P515" i="9"/>
  <c r="Q515" i="9"/>
  <c r="S515" i="9"/>
  <c r="D516" i="9"/>
  <c r="E516" i="9"/>
  <c r="I516" i="9"/>
  <c r="J516" i="9"/>
  <c r="K516" i="9"/>
  <c r="L516" i="9"/>
  <c r="M516" i="9"/>
  <c r="N516" i="9"/>
  <c r="O516" i="9"/>
  <c r="P516" i="9"/>
  <c r="Q516" i="9"/>
  <c r="S516" i="9"/>
  <c r="D517" i="9"/>
  <c r="E517" i="9"/>
  <c r="I517" i="9"/>
  <c r="J517" i="9"/>
  <c r="K517" i="9"/>
  <c r="L517" i="9"/>
  <c r="M517" i="9"/>
  <c r="N517" i="9"/>
  <c r="O517" i="9"/>
  <c r="P517" i="9"/>
  <c r="Q517" i="9"/>
  <c r="S517" i="9"/>
  <c r="D518" i="9"/>
  <c r="E518" i="9"/>
  <c r="I518" i="9"/>
  <c r="J518" i="9"/>
  <c r="K518" i="9"/>
  <c r="L518" i="9"/>
  <c r="M518" i="9"/>
  <c r="N518" i="9"/>
  <c r="O518" i="9"/>
  <c r="P518" i="9"/>
  <c r="Q518" i="9"/>
  <c r="S518" i="9"/>
  <c r="D519" i="9"/>
  <c r="E519" i="9"/>
  <c r="I519" i="9"/>
  <c r="J519" i="9"/>
  <c r="K519" i="9"/>
  <c r="L519" i="9"/>
  <c r="M519" i="9"/>
  <c r="N519" i="9"/>
  <c r="O519" i="9"/>
  <c r="P519" i="9"/>
  <c r="Q519" i="9"/>
  <c r="S519" i="9"/>
  <c r="D520" i="9"/>
  <c r="E520" i="9"/>
  <c r="I520" i="9"/>
  <c r="J520" i="9"/>
  <c r="K520" i="9"/>
  <c r="L520" i="9"/>
  <c r="M520" i="9"/>
  <c r="N520" i="9"/>
  <c r="O520" i="9"/>
  <c r="P520" i="9"/>
  <c r="Q520" i="9"/>
  <c r="S520" i="9"/>
  <c r="D521" i="9"/>
  <c r="E521" i="9"/>
  <c r="I521" i="9"/>
  <c r="J521" i="9"/>
  <c r="K521" i="9"/>
  <c r="L521" i="9"/>
  <c r="M521" i="9"/>
  <c r="N521" i="9"/>
  <c r="O521" i="9"/>
  <c r="P521" i="9"/>
  <c r="Q521" i="9"/>
  <c r="S521" i="9"/>
  <c r="D522" i="9"/>
  <c r="E522" i="9"/>
  <c r="I522" i="9"/>
  <c r="J522" i="9"/>
  <c r="K522" i="9"/>
  <c r="L522" i="9"/>
  <c r="M522" i="9"/>
  <c r="N522" i="9"/>
  <c r="O522" i="9"/>
  <c r="P522" i="9"/>
  <c r="Q522" i="9"/>
  <c r="S522" i="9"/>
  <c r="D523" i="9"/>
  <c r="E523" i="9"/>
  <c r="I523" i="9"/>
  <c r="J523" i="9"/>
  <c r="K523" i="9"/>
  <c r="L523" i="9"/>
  <c r="M523" i="9"/>
  <c r="N523" i="9"/>
  <c r="O523" i="9"/>
  <c r="P523" i="9"/>
  <c r="Q523" i="9"/>
  <c r="S523" i="9"/>
  <c r="D524" i="9"/>
  <c r="E524" i="9"/>
  <c r="I524" i="9"/>
  <c r="J524" i="9"/>
  <c r="K524" i="9"/>
  <c r="L524" i="9"/>
  <c r="M524" i="9"/>
  <c r="N524" i="9"/>
  <c r="O524" i="9"/>
  <c r="P524" i="9"/>
  <c r="Q524" i="9"/>
  <c r="S524" i="9"/>
  <c r="D525" i="9"/>
  <c r="E525" i="9"/>
  <c r="I525" i="9"/>
  <c r="J525" i="9"/>
  <c r="K525" i="9"/>
  <c r="L525" i="9"/>
  <c r="M525" i="9"/>
  <c r="N525" i="9"/>
  <c r="O525" i="9"/>
  <c r="P525" i="9"/>
  <c r="Q525" i="9"/>
  <c r="S525" i="9"/>
  <c r="D526" i="9"/>
  <c r="E526" i="9"/>
  <c r="I526" i="9"/>
  <c r="J526" i="9"/>
  <c r="K526" i="9"/>
  <c r="L526" i="9"/>
  <c r="M526" i="9"/>
  <c r="N526" i="9"/>
  <c r="O526" i="9"/>
  <c r="P526" i="9"/>
  <c r="Q526" i="9"/>
  <c r="S526" i="9"/>
  <c r="D527" i="9"/>
  <c r="E527" i="9"/>
  <c r="I527" i="9"/>
  <c r="J527" i="9"/>
  <c r="K527" i="9"/>
  <c r="L527" i="9"/>
  <c r="M527" i="9"/>
  <c r="N527" i="9"/>
  <c r="O527" i="9"/>
  <c r="P527" i="9"/>
  <c r="Q527" i="9"/>
  <c r="S527" i="9"/>
  <c r="D528" i="9"/>
  <c r="E528" i="9"/>
  <c r="I528" i="9"/>
  <c r="J528" i="9"/>
  <c r="K528" i="9"/>
  <c r="L528" i="9"/>
  <c r="M528" i="9"/>
  <c r="N528" i="9"/>
  <c r="O528" i="9"/>
  <c r="P528" i="9"/>
  <c r="Q528" i="9"/>
  <c r="S528" i="9"/>
  <c r="D529" i="9"/>
  <c r="E529" i="9"/>
  <c r="I529" i="9"/>
  <c r="J529" i="9"/>
  <c r="K529" i="9"/>
  <c r="L529" i="9"/>
  <c r="M529" i="9"/>
  <c r="N529" i="9"/>
  <c r="O529" i="9"/>
  <c r="P529" i="9"/>
  <c r="Q529" i="9"/>
  <c r="S529" i="9"/>
  <c r="D530" i="9"/>
  <c r="E530" i="9"/>
  <c r="I530" i="9"/>
  <c r="J530" i="9"/>
  <c r="K530" i="9"/>
  <c r="L530" i="9"/>
  <c r="M530" i="9"/>
  <c r="N530" i="9"/>
  <c r="O530" i="9"/>
  <c r="P530" i="9"/>
  <c r="Q530" i="9"/>
  <c r="S530" i="9"/>
  <c r="D531" i="9"/>
  <c r="E531" i="9"/>
  <c r="I531" i="9"/>
  <c r="J531" i="9"/>
  <c r="K531" i="9"/>
  <c r="L531" i="9"/>
  <c r="M531" i="9"/>
  <c r="N531" i="9"/>
  <c r="O531" i="9"/>
  <c r="P531" i="9"/>
  <c r="Q531" i="9"/>
  <c r="S531" i="9"/>
  <c r="D532" i="9"/>
  <c r="E532" i="9"/>
  <c r="I532" i="9"/>
  <c r="J532" i="9"/>
  <c r="K532" i="9"/>
  <c r="L532" i="9"/>
  <c r="M532" i="9"/>
  <c r="N532" i="9"/>
  <c r="O532" i="9"/>
  <c r="P532" i="9"/>
  <c r="Q532" i="9"/>
  <c r="S532" i="9"/>
  <c r="D533" i="9"/>
  <c r="E533" i="9"/>
  <c r="I533" i="9"/>
  <c r="J533" i="9"/>
  <c r="K533" i="9"/>
  <c r="L533" i="9"/>
  <c r="M533" i="9"/>
  <c r="N533" i="9"/>
  <c r="O533" i="9"/>
  <c r="P533" i="9"/>
  <c r="Q533" i="9"/>
  <c r="S533" i="9"/>
  <c r="D534" i="9"/>
  <c r="E534" i="9"/>
  <c r="I534" i="9"/>
  <c r="J534" i="9"/>
  <c r="K534" i="9"/>
  <c r="L534" i="9"/>
  <c r="M534" i="9"/>
  <c r="N534" i="9"/>
  <c r="O534" i="9"/>
  <c r="P534" i="9"/>
  <c r="Q534" i="9"/>
  <c r="S534" i="9"/>
  <c r="D535" i="9"/>
  <c r="E535" i="9"/>
  <c r="I535" i="9"/>
  <c r="J535" i="9"/>
  <c r="K535" i="9"/>
  <c r="L535" i="9"/>
  <c r="M535" i="9"/>
  <c r="N535" i="9"/>
  <c r="O535" i="9"/>
  <c r="P535" i="9"/>
  <c r="Q535" i="9"/>
  <c r="S535" i="9"/>
  <c r="D536" i="9"/>
  <c r="E536" i="9"/>
  <c r="I536" i="9"/>
  <c r="J536" i="9"/>
  <c r="K536" i="9"/>
  <c r="L536" i="9"/>
  <c r="M536" i="9"/>
  <c r="N536" i="9"/>
  <c r="O536" i="9"/>
  <c r="P536" i="9"/>
  <c r="Q536" i="9"/>
  <c r="S536" i="9"/>
  <c r="D537" i="9"/>
  <c r="E537" i="9"/>
  <c r="I537" i="9"/>
  <c r="J537" i="9"/>
  <c r="K537" i="9"/>
  <c r="L537" i="9"/>
  <c r="M537" i="9"/>
  <c r="N537" i="9"/>
  <c r="O537" i="9"/>
  <c r="P537" i="9"/>
  <c r="Q537" i="9"/>
  <c r="S537" i="9"/>
  <c r="D538" i="9"/>
  <c r="E538" i="9"/>
  <c r="I538" i="9"/>
  <c r="J538" i="9"/>
  <c r="K538" i="9"/>
  <c r="L538" i="9"/>
  <c r="M538" i="9"/>
  <c r="N538" i="9"/>
  <c r="O538" i="9"/>
  <c r="P538" i="9"/>
  <c r="Q538" i="9"/>
  <c r="S538" i="9"/>
  <c r="D539" i="9"/>
  <c r="E539" i="9"/>
  <c r="I539" i="9"/>
  <c r="J539" i="9"/>
  <c r="K539" i="9"/>
  <c r="L539" i="9"/>
  <c r="M539" i="9"/>
  <c r="N539" i="9"/>
  <c r="O539" i="9"/>
  <c r="P539" i="9"/>
  <c r="Q539" i="9"/>
  <c r="S539" i="9"/>
  <c r="D540" i="9"/>
  <c r="E540" i="9"/>
  <c r="I540" i="9"/>
  <c r="J540" i="9"/>
  <c r="K540" i="9"/>
  <c r="L540" i="9"/>
  <c r="M540" i="9"/>
  <c r="N540" i="9"/>
  <c r="O540" i="9"/>
  <c r="P540" i="9"/>
  <c r="Q540" i="9"/>
  <c r="S540" i="9"/>
  <c r="D541" i="9"/>
  <c r="E541" i="9"/>
  <c r="I541" i="9"/>
  <c r="J541" i="9"/>
  <c r="K541" i="9"/>
  <c r="L541" i="9"/>
  <c r="M541" i="9"/>
  <c r="N541" i="9"/>
  <c r="O541" i="9"/>
  <c r="P541" i="9"/>
  <c r="Q541" i="9"/>
  <c r="S541" i="9"/>
  <c r="D542" i="9"/>
  <c r="E542" i="9"/>
  <c r="I542" i="9"/>
  <c r="J542" i="9"/>
  <c r="K542" i="9"/>
  <c r="L542" i="9"/>
  <c r="M542" i="9"/>
  <c r="N542" i="9"/>
  <c r="O542" i="9"/>
  <c r="P542" i="9"/>
  <c r="Q542" i="9"/>
  <c r="S542" i="9"/>
  <c r="D543" i="9"/>
  <c r="E543" i="9"/>
  <c r="I543" i="9"/>
  <c r="J543" i="9"/>
  <c r="K543" i="9"/>
  <c r="L543" i="9"/>
  <c r="M543" i="9"/>
  <c r="N543" i="9"/>
  <c r="O543" i="9"/>
  <c r="P543" i="9"/>
  <c r="Q543" i="9"/>
  <c r="S543" i="9"/>
  <c r="D544" i="9"/>
  <c r="E544" i="9"/>
  <c r="I544" i="9"/>
  <c r="J544" i="9"/>
  <c r="K544" i="9"/>
  <c r="L544" i="9"/>
  <c r="M544" i="9"/>
  <c r="N544" i="9"/>
  <c r="O544" i="9"/>
  <c r="P544" i="9"/>
  <c r="Q544" i="9"/>
  <c r="S544" i="9"/>
  <c r="D545" i="9"/>
  <c r="E545" i="9"/>
  <c r="I545" i="9"/>
  <c r="J545" i="9"/>
  <c r="K545" i="9"/>
  <c r="L545" i="9"/>
  <c r="M545" i="9"/>
  <c r="N545" i="9"/>
  <c r="O545" i="9"/>
  <c r="P545" i="9"/>
  <c r="Q545" i="9"/>
  <c r="S545" i="9"/>
  <c r="D546" i="9"/>
  <c r="E546" i="9"/>
  <c r="I546" i="9"/>
  <c r="J546" i="9"/>
  <c r="K546" i="9"/>
  <c r="L546" i="9"/>
  <c r="M546" i="9"/>
  <c r="N546" i="9"/>
  <c r="O546" i="9"/>
  <c r="P546" i="9"/>
  <c r="Q546" i="9"/>
  <c r="S546" i="9"/>
  <c r="D547" i="9"/>
  <c r="E547" i="9"/>
  <c r="I547" i="9"/>
  <c r="J547" i="9"/>
  <c r="K547" i="9"/>
  <c r="L547" i="9"/>
  <c r="M547" i="9"/>
  <c r="N547" i="9"/>
  <c r="O547" i="9"/>
  <c r="P547" i="9"/>
  <c r="Q547" i="9"/>
  <c r="S547" i="9"/>
  <c r="D548" i="9"/>
  <c r="E548" i="9"/>
  <c r="I548" i="9"/>
  <c r="J548" i="9"/>
  <c r="K548" i="9"/>
  <c r="L548" i="9"/>
  <c r="M548" i="9"/>
  <c r="N548" i="9"/>
  <c r="O548" i="9"/>
  <c r="P548" i="9"/>
  <c r="Q548" i="9"/>
  <c r="S548" i="9"/>
  <c r="D549" i="9"/>
  <c r="E549" i="9"/>
  <c r="I549" i="9"/>
  <c r="J549" i="9"/>
  <c r="K549" i="9"/>
  <c r="L549" i="9"/>
  <c r="M549" i="9"/>
  <c r="N549" i="9"/>
  <c r="O549" i="9"/>
  <c r="P549" i="9"/>
  <c r="Q549" i="9"/>
  <c r="S549" i="9"/>
  <c r="D550" i="9"/>
  <c r="E550" i="9"/>
  <c r="I550" i="9"/>
  <c r="J550" i="9"/>
  <c r="K550" i="9"/>
  <c r="L550" i="9"/>
  <c r="M550" i="9"/>
  <c r="N550" i="9"/>
  <c r="O550" i="9"/>
  <c r="P550" i="9"/>
  <c r="Q550" i="9"/>
  <c r="S550" i="9"/>
  <c r="D551" i="9"/>
  <c r="E551" i="9"/>
  <c r="I551" i="9"/>
  <c r="J551" i="9"/>
  <c r="K551" i="9"/>
  <c r="L551" i="9"/>
  <c r="M551" i="9"/>
  <c r="N551" i="9"/>
  <c r="O551" i="9"/>
  <c r="P551" i="9"/>
  <c r="Q551" i="9"/>
  <c r="S551" i="9"/>
  <c r="D552" i="9"/>
  <c r="E552" i="9"/>
  <c r="I552" i="9"/>
  <c r="J552" i="9"/>
  <c r="K552" i="9"/>
  <c r="L552" i="9"/>
  <c r="M552" i="9"/>
  <c r="N552" i="9"/>
  <c r="O552" i="9"/>
  <c r="P552" i="9"/>
  <c r="Q552" i="9"/>
  <c r="S552" i="9"/>
  <c r="D553" i="9"/>
  <c r="E553" i="9"/>
  <c r="I553" i="9"/>
  <c r="J553" i="9"/>
  <c r="K553" i="9"/>
  <c r="L553" i="9"/>
  <c r="M553" i="9"/>
  <c r="N553" i="9"/>
  <c r="O553" i="9"/>
  <c r="P553" i="9"/>
  <c r="Q553" i="9"/>
  <c r="S553" i="9"/>
  <c r="D554" i="9"/>
  <c r="E554" i="9"/>
  <c r="I554" i="9"/>
  <c r="J554" i="9"/>
  <c r="K554" i="9"/>
  <c r="L554" i="9"/>
  <c r="M554" i="9"/>
  <c r="N554" i="9"/>
  <c r="O554" i="9"/>
  <c r="P554" i="9"/>
  <c r="Q554" i="9"/>
  <c r="S554" i="9"/>
  <c r="D555" i="9"/>
  <c r="E555" i="9"/>
  <c r="I555" i="9"/>
  <c r="J555" i="9"/>
  <c r="K555" i="9"/>
  <c r="L555" i="9"/>
  <c r="M555" i="9"/>
  <c r="N555" i="9"/>
  <c r="O555" i="9"/>
  <c r="P555" i="9"/>
  <c r="Q555" i="9"/>
  <c r="S555" i="9"/>
  <c r="D6" i="9"/>
  <c r="I6" i="9"/>
  <c r="J6" i="9"/>
  <c r="K6" i="9"/>
  <c r="L6" i="9"/>
  <c r="M6" i="9"/>
  <c r="N6" i="9"/>
  <c r="O6" i="9"/>
  <c r="P6" i="9"/>
  <c r="Q6" i="9"/>
  <c r="S6" i="9"/>
  <c r="C6" i="4"/>
  <c r="E6" i="4" s="1"/>
  <c r="J6" i="4"/>
  <c r="C7" i="4"/>
  <c r="E7" i="4" s="1"/>
  <c r="J7" i="4"/>
  <c r="C8" i="4"/>
  <c r="E8" i="4" s="1"/>
  <c r="J8" i="4"/>
  <c r="C9" i="4"/>
  <c r="E9" i="4" s="1"/>
  <c r="J9" i="4"/>
  <c r="C10" i="4"/>
  <c r="E10" i="4" s="1"/>
  <c r="J10" i="4"/>
  <c r="C11" i="4"/>
  <c r="E11" i="4" s="1"/>
  <c r="J11" i="4"/>
  <c r="C12" i="4"/>
  <c r="E12" i="4" s="1"/>
  <c r="J12" i="4"/>
  <c r="C13" i="4"/>
  <c r="E13" i="4" s="1"/>
  <c r="J13" i="4"/>
  <c r="C14" i="4"/>
  <c r="E14" i="4" s="1"/>
  <c r="J14" i="4"/>
  <c r="C15" i="4"/>
  <c r="E15" i="4" s="1"/>
  <c r="J15" i="4"/>
  <c r="C16" i="4"/>
  <c r="E16" i="4" s="1"/>
  <c r="J16" i="4"/>
  <c r="C17" i="4"/>
  <c r="E17" i="4" s="1"/>
  <c r="J17" i="4"/>
  <c r="C18" i="4"/>
  <c r="E18" i="4" s="1"/>
  <c r="J18" i="4"/>
  <c r="C19" i="4"/>
  <c r="E19" i="4" s="1"/>
  <c r="J19" i="4"/>
  <c r="C20" i="4"/>
  <c r="E20" i="4" s="1"/>
  <c r="J20" i="4"/>
  <c r="C21" i="4"/>
  <c r="E21" i="4" s="1"/>
  <c r="J21" i="4"/>
  <c r="C22" i="4"/>
  <c r="E22" i="4" s="1"/>
  <c r="J22" i="4"/>
  <c r="C23" i="4"/>
  <c r="E23" i="4" s="1"/>
  <c r="J23" i="4"/>
  <c r="C24" i="4"/>
  <c r="E24" i="4" s="1"/>
  <c r="J24" i="4"/>
  <c r="C25" i="4"/>
  <c r="E25" i="4" s="1"/>
  <c r="J25" i="4"/>
  <c r="C26" i="4"/>
  <c r="E26" i="4" s="1"/>
  <c r="J26" i="4"/>
  <c r="C27" i="4"/>
  <c r="E27" i="4" s="1"/>
  <c r="J27" i="4"/>
  <c r="C28" i="4"/>
  <c r="E28" i="4" s="1"/>
  <c r="J28" i="4"/>
  <c r="C29" i="4"/>
  <c r="E29" i="4" s="1"/>
  <c r="J29" i="4"/>
  <c r="C30" i="4"/>
  <c r="E30" i="4" s="1"/>
  <c r="J30" i="4"/>
  <c r="C31" i="4"/>
  <c r="E31" i="4" s="1"/>
  <c r="J31" i="4"/>
  <c r="C32" i="4"/>
  <c r="E32" i="4" s="1"/>
  <c r="J32" i="4"/>
  <c r="C33" i="4"/>
  <c r="E33" i="4" s="1"/>
  <c r="J33" i="4"/>
  <c r="C34" i="4"/>
  <c r="E34" i="4" s="1"/>
  <c r="J34" i="4"/>
  <c r="C35" i="4"/>
  <c r="E35" i="4" s="1"/>
  <c r="J35" i="4"/>
  <c r="C36" i="4"/>
  <c r="E36" i="4" s="1"/>
  <c r="J36" i="4"/>
  <c r="C37" i="4"/>
  <c r="E37" i="4" s="1"/>
  <c r="J37" i="4"/>
  <c r="C38" i="4"/>
  <c r="E38" i="4" s="1"/>
  <c r="J38" i="4"/>
  <c r="C39" i="4"/>
  <c r="E39" i="4" s="1"/>
  <c r="J39" i="4"/>
  <c r="C40" i="4"/>
  <c r="E40" i="4" s="1"/>
  <c r="J40" i="4"/>
  <c r="C41" i="4"/>
  <c r="E41" i="4" s="1"/>
  <c r="J41" i="4"/>
  <c r="C42" i="4"/>
  <c r="E42" i="4" s="1"/>
  <c r="J42" i="4"/>
  <c r="C43" i="4"/>
  <c r="E43" i="4" s="1"/>
  <c r="J43" i="4"/>
  <c r="C44" i="4"/>
  <c r="E44" i="4" s="1"/>
  <c r="J44" i="4"/>
  <c r="C45" i="4"/>
  <c r="E45" i="4" s="1"/>
  <c r="J45" i="4"/>
  <c r="C46" i="4"/>
  <c r="E46" i="4" s="1"/>
  <c r="J46" i="4"/>
  <c r="C47" i="4"/>
  <c r="E47" i="4" s="1"/>
  <c r="J47" i="4"/>
  <c r="C48" i="4"/>
  <c r="E48" i="4" s="1"/>
  <c r="J48" i="4"/>
  <c r="C49" i="4"/>
  <c r="E49" i="4" s="1"/>
  <c r="J49" i="4"/>
  <c r="C50" i="4"/>
  <c r="E50" i="4" s="1"/>
  <c r="J50" i="4"/>
  <c r="C51" i="4"/>
  <c r="E51" i="4" s="1"/>
  <c r="J51" i="4"/>
  <c r="C52" i="4"/>
  <c r="E52" i="4" s="1"/>
  <c r="J52" i="4"/>
  <c r="C53" i="4"/>
  <c r="E53" i="4" s="1"/>
  <c r="J53" i="4"/>
  <c r="C54" i="4"/>
  <c r="E54" i="4" s="1"/>
  <c r="J54" i="4"/>
  <c r="C55" i="4"/>
  <c r="E55" i="4" s="1"/>
  <c r="J55" i="4"/>
  <c r="C56" i="4"/>
  <c r="E56" i="4" s="1"/>
  <c r="J56" i="4"/>
  <c r="C57" i="4"/>
  <c r="E57" i="4" s="1"/>
  <c r="J57" i="4"/>
  <c r="C58" i="4"/>
  <c r="E58" i="4" s="1"/>
  <c r="J58" i="4"/>
  <c r="C59" i="4"/>
  <c r="E59" i="4" s="1"/>
  <c r="J59" i="4"/>
  <c r="C60" i="4"/>
  <c r="E60" i="4" s="1"/>
  <c r="J60" i="4"/>
  <c r="C61" i="4"/>
  <c r="E61" i="4" s="1"/>
  <c r="J61" i="4"/>
  <c r="C62" i="4"/>
  <c r="E62" i="4" s="1"/>
  <c r="J62" i="4"/>
  <c r="C63" i="4"/>
  <c r="E63" i="4" s="1"/>
  <c r="J63" i="4"/>
  <c r="C64" i="4"/>
  <c r="E64" i="4" s="1"/>
  <c r="J64" i="4"/>
  <c r="C65" i="4"/>
  <c r="E65" i="4" s="1"/>
  <c r="J65" i="4"/>
  <c r="C66" i="4"/>
  <c r="E66" i="4" s="1"/>
  <c r="J66" i="4"/>
  <c r="C67" i="4"/>
  <c r="E67" i="4" s="1"/>
  <c r="J67" i="4"/>
  <c r="C68" i="4"/>
  <c r="E68" i="4" s="1"/>
  <c r="J68" i="4"/>
  <c r="C69" i="4"/>
  <c r="E69" i="4" s="1"/>
  <c r="J69" i="4"/>
  <c r="C70" i="4"/>
  <c r="E70" i="4" s="1"/>
  <c r="J70" i="4"/>
  <c r="C71" i="4"/>
  <c r="E71" i="4" s="1"/>
  <c r="J71" i="4"/>
  <c r="C72" i="4"/>
  <c r="E72" i="4" s="1"/>
  <c r="J72" i="4"/>
  <c r="C73" i="4"/>
  <c r="E73" i="4" s="1"/>
  <c r="J73" i="4"/>
  <c r="C74" i="4"/>
  <c r="E74" i="4" s="1"/>
  <c r="J74" i="4"/>
  <c r="C75" i="4"/>
  <c r="E75" i="4" s="1"/>
  <c r="J75" i="4"/>
  <c r="C76" i="4"/>
  <c r="E76" i="4" s="1"/>
  <c r="J76" i="4"/>
  <c r="C77" i="4"/>
  <c r="E77" i="4" s="1"/>
  <c r="J77" i="4"/>
  <c r="C78" i="4"/>
  <c r="E78" i="4" s="1"/>
  <c r="J78" i="4"/>
  <c r="C79" i="4"/>
  <c r="E79" i="4" s="1"/>
  <c r="J79" i="4"/>
  <c r="C80" i="4"/>
  <c r="E80" i="4" s="1"/>
  <c r="J80" i="4"/>
  <c r="C81" i="4"/>
  <c r="E81" i="4" s="1"/>
  <c r="J81" i="4"/>
  <c r="C82" i="4"/>
  <c r="E82" i="4" s="1"/>
  <c r="J82" i="4"/>
  <c r="C83" i="4"/>
  <c r="E83" i="4" s="1"/>
  <c r="J83" i="4"/>
  <c r="C84" i="4"/>
  <c r="E84" i="4" s="1"/>
  <c r="J84" i="4"/>
  <c r="C85" i="4"/>
  <c r="E85" i="4" s="1"/>
  <c r="J85" i="4"/>
  <c r="C86" i="4"/>
  <c r="E86" i="4" s="1"/>
  <c r="J86" i="4"/>
  <c r="C87" i="4"/>
  <c r="E87" i="4" s="1"/>
  <c r="J87" i="4"/>
  <c r="C88" i="4"/>
  <c r="E88" i="4" s="1"/>
  <c r="J88" i="4"/>
  <c r="C89" i="4"/>
  <c r="E89" i="4" s="1"/>
  <c r="J89" i="4"/>
  <c r="C90" i="4"/>
  <c r="E90" i="4" s="1"/>
  <c r="J90" i="4"/>
  <c r="C91" i="4"/>
  <c r="J91" i="4"/>
  <c r="C92" i="4"/>
  <c r="E92" i="4" s="1"/>
  <c r="J92" i="4"/>
  <c r="C93" i="4"/>
  <c r="J93" i="4"/>
  <c r="C94" i="4"/>
  <c r="E94" i="4" s="1"/>
  <c r="J94" i="4"/>
  <c r="C95" i="4"/>
  <c r="J95" i="4"/>
  <c r="C96" i="4"/>
  <c r="J96" i="4"/>
  <c r="C97" i="4"/>
  <c r="J97" i="4"/>
  <c r="C98" i="4"/>
  <c r="J98" i="4"/>
  <c r="C99" i="4"/>
  <c r="J99" i="4"/>
  <c r="C100" i="4"/>
  <c r="J100" i="4"/>
  <c r="C101" i="4"/>
  <c r="J101" i="4"/>
  <c r="C102" i="4"/>
  <c r="J102" i="4"/>
  <c r="C103" i="4"/>
  <c r="J103" i="4"/>
  <c r="C104" i="4"/>
  <c r="J104" i="4"/>
  <c r="C105" i="4"/>
  <c r="J105" i="4"/>
  <c r="C106" i="4"/>
  <c r="J106" i="4"/>
  <c r="C107" i="4"/>
  <c r="J107" i="4"/>
  <c r="C108" i="4"/>
  <c r="J108" i="4"/>
  <c r="C109" i="4"/>
  <c r="J109" i="4"/>
  <c r="C110" i="4"/>
  <c r="E110" i="4" s="1"/>
  <c r="J110" i="4"/>
  <c r="C111" i="4"/>
  <c r="J111" i="4"/>
  <c r="C112" i="4"/>
  <c r="J112" i="4"/>
  <c r="C113" i="4"/>
  <c r="J113" i="4"/>
  <c r="C114" i="4"/>
  <c r="J114" i="4"/>
  <c r="C115" i="4"/>
  <c r="J115" i="4"/>
  <c r="C116" i="4"/>
  <c r="J116" i="4"/>
  <c r="C117" i="4"/>
  <c r="J117" i="4"/>
  <c r="C118" i="4"/>
  <c r="J118" i="4"/>
  <c r="C119" i="4"/>
  <c r="J119" i="4"/>
  <c r="C120" i="4"/>
  <c r="J120" i="4"/>
  <c r="C121" i="4"/>
  <c r="J121" i="4"/>
  <c r="C122" i="4"/>
  <c r="J122" i="4"/>
  <c r="C123" i="4"/>
  <c r="J123" i="4"/>
  <c r="C124" i="4"/>
  <c r="J124" i="4"/>
  <c r="C125" i="4"/>
  <c r="J125" i="4"/>
  <c r="C126" i="4"/>
  <c r="E126" i="4" s="1"/>
  <c r="J126" i="4"/>
  <c r="C127" i="4"/>
  <c r="J127" i="4"/>
  <c r="C128" i="4"/>
  <c r="J128" i="4"/>
  <c r="C129" i="4"/>
  <c r="J129" i="4"/>
  <c r="C130" i="4"/>
  <c r="J130" i="4"/>
  <c r="C131" i="4"/>
  <c r="J131" i="4"/>
  <c r="C132" i="4"/>
  <c r="J132" i="4"/>
  <c r="C133" i="4"/>
  <c r="J133" i="4"/>
  <c r="C134" i="4"/>
  <c r="J134" i="4"/>
  <c r="C135" i="4"/>
  <c r="J135" i="4"/>
  <c r="C136" i="4"/>
  <c r="J136" i="4"/>
  <c r="C137" i="4"/>
  <c r="J137" i="4"/>
  <c r="C138" i="4"/>
  <c r="J138" i="4"/>
  <c r="C139" i="4"/>
  <c r="J139" i="4"/>
  <c r="C140" i="4"/>
  <c r="J140" i="4"/>
  <c r="C141" i="4"/>
  <c r="J141" i="4"/>
  <c r="C142" i="4"/>
  <c r="E142" i="4" s="1"/>
  <c r="J142" i="4"/>
  <c r="C143" i="4"/>
  <c r="J143" i="4"/>
  <c r="C144" i="4"/>
  <c r="J144" i="4"/>
  <c r="C145" i="4"/>
  <c r="J145" i="4"/>
  <c r="C146" i="4"/>
  <c r="J146" i="4"/>
  <c r="C147" i="4"/>
  <c r="J147" i="4"/>
  <c r="C148" i="4"/>
  <c r="J148" i="4"/>
  <c r="C149" i="4"/>
  <c r="J149" i="4"/>
  <c r="C150" i="4"/>
  <c r="J150" i="4"/>
  <c r="C151" i="4"/>
  <c r="J151" i="4"/>
  <c r="C152" i="4"/>
  <c r="J152" i="4"/>
  <c r="C153" i="4"/>
  <c r="J153" i="4"/>
  <c r="C154" i="4"/>
  <c r="J154" i="4"/>
  <c r="C155" i="4"/>
  <c r="J155" i="4"/>
  <c r="C156" i="4"/>
  <c r="E156" i="4" s="1"/>
  <c r="J156" i="4"/>
  <c r="C157" i="4"/>
  <c r="J157" i="4"/>
  <c r="C158" i="4"/>
  <c r="J158" i="4"/>
  <c r="C159" i="4"/>
  <c r="J159" i="4"/>
  <c r="C160" i="4"/>
  <c r="J160" i="4"/>
  <c r="C161" i="4"/>
  <c r="J161" i="4"/>
  <c r="C162" i="4"/>
  <c r="J162" i="4"/>
  <c r="C163" i="4"/>
  <c r="J163" i="4"/>
  <c r="C164" i="4"/>
  <c r="E164" i="4" s="1"/>
  <c r="J164" i="4"/>
  <c r="C165" i="4"/>
  <c r="J165" i="4"/>
  <c r="C166" i="4"/>
  <c r="J166" i="4"/>
  <c r="C167" i="4"/>
  <c r="J167" i="4"/>
  <c r="C168" i="4"/>
  <c r="J168" i="4"/>
  <c r="C169" i="4"/>
  <c r="J169" i="4"/>
  <c r="C170" i="4"/>
  <c r="J170" i="4"/>
  <c r="C171" i="4"/>
  <c r="J171" i="4"/>
  <c r="C172" i="4"/>
  <c r="E172" i="4" s="1"/>
  <c r="J172" i="4"/>
  <c r="C173" i="4"/>
  <c r="J173" i="4"/>
  <c r="C174" i="4"/>
  <c r="J174" i="4"/>
  <c r="C175" i="4"/>
  <c r="J175" i="4"/>
  <c r="C176" i="4"/>
  <c r="J176" i="4"/>
  <c r="C177" i="4"/>
  <c r="J177" i="4"/>
  <c r="C178" i="4"/>
  <c r="J178" i="4"/>
  <c r="C179" i="4"/>
  <c r="J179" i="4"/>
  <c r="C180" i="4"/>
  <c r="E180" i="4" s="1"/>
  <c r="J180" i="4"/>
  <c r="C181" i="4"/>
  <c r="J181" i="4"/>
  <c r="C182" i="4"/>
  <c r="J182" i="4"/>
  <c r="C183" i="4"/>
  <c r="J183" i="4"/>
  <c r="C184" i="4"/>
  <c r="J184" i="4"/>
  <c r="C185" i="4"/>
  <c r="J185" i="4"/>
  <c r="C186" i="4"/>
  <c r="J186" i="4"/>
  <c r="C187" i="4"/>
  <c r="J187" i="4"/>
  <c r="C188" i="4"/>
  <c r="E188" i="4" s="1"/>
  <c r="J188" i="4"/>
  <c r="C189" i="4"/>
  <c r="J189" i="4"/>
  <c r="C190" i="4"/>
  <c r="J190" i="4"/>
  <c r="C191" i="4"/>
  <c r="J191" i="4"/>
  <c r="C192" i="4"/>
  <c r="J192" i="4"/>
  <c r="C193" i="4"/>
  <c r="J193" i="4"/>
  <c r="C194" i="4"/>
  <c r="J194" i="4"/>
  <c r="C195" i="4"/>
  <c r="J195" i="4"/>
  <c r="C196" i="4"/>
  <c r="E196" i="4" s="1"/>
  <c r="J196" i="4"/>
  <c r="C197" i="4"/>
  <c r="J197" i="4"/>
  <c r="C198" i="4"/>
  <c r="J198" i="4"/>
  <c r="C199" i="4"/>
  <c r="J199" i="4"/>
  <c r="C200" i="4"/>
  <c r="J200" i="4"/>
  <c r="C201" i="4"/>
  <c r="J201" i="4"/>
  <c r="C202" i="4"/>
  <c r="J202" i="4"/>
  <c r="C203" i="4"/>
  <c r="J203" i="4"/>
  <c r="C204" i="4"/>
  <c r="E204" i="4" s="1"/>
  <c r="J204" i="4"/>
  <c r="C205" i="4"/>
  <c r="J205" i="4"/>
  <c r="C206" i="4"/>
  <c r="J206" i="4"/>
  <c r="C207" i="4"/>
  <c r="J207" i="4"/>
  <c r="C208" i="4"/>
  <c r="J208" i="4"/>
  <c r="C209" i="4"/>
  <c r="J209" i="4"/>
  <c r="C210" i="4"/>
  <c r="J210" i="4"/>
  <c r="C211" i="4"/>
  <c r="J211" i="4"/>
  <c r="C212" i="4"/>
  <c r="E212" i="4" s="1"/>
  <c r="J212" i="4"/>
  <c r="C213" i="4"/>
  <c r="J213" i="4"/>
  <c r="C214" i="4"/>
  <c r="J214" i="4"/>
  <c r="C215" i="4"/>
  <c r="J215" i="4"/>
  <c r="C216" i="4"/>
  <c r="J216" i="4"/>
  <c r="C217" i="4"/>
  <c r="J217" i="4"/>
  <c r="C218" i="4"/>
  <c r="J218" i="4"/>
  <c r="C219" i="4"/>
  <c r="J219" i="4"/>
  <c r="C220" i="4"/>
  <c r="E220" i="4" s="1"/>
  <c r="J220" i="4"/>
  <c r="C221" i="4"/>
  <c r="J221" i="4"/>
  <c r="C222" i="4"/>
  <c r="J222" i="4"/>
  <c r="C223" i="4"/>
  <c r="J223" i="4"/>
  <c r="C224" i="4"/>
  <c r="J224" i="4"/>
  <c r="C225" i="4"/>
  <c r="J225" i="4"/>
  <c r="C226" i="4"/>
  <c r="J226" i="4"/>
  <c r="C227" i="4"/>
  <c r="J227" i="4"/>
  <c r="C228" i="4"/>
  <c r="E228" i="4" s="1"/>
  <c r="J228" i="4"/>
  <c r="C229" i="4"/>
  <c r="J229" i="4"/>
  <c r="C230" i="4"/>
  <c r="J230" i="4"/>
  <c r="C231" i="4"/>
  <c r="J231" i="4"/>
  <c r="C232" i="4"/>
  <c r="J232" i="4"/>
  <c r="C233" i="4"/>
  <c r="J233" i="4"/>
  <c r="C234" i="4"/>
  <c r="J234" i="4"/>
  <c r="C235" i="4"/>
  <c r="J235" i="4"/>
  <c r="C236" i="4"/>
  <c r="E236" i="4" s="1"/>
  <c r="J236" i="4"/>
  <c r="C237" i="4"/>
  <c r="J237" i="4"/>
  <c r="C238" i="4"/>
  <c r="J238" i="4"/>
  <c r="C239" i="4"/>
  <c r="J239" i="4"/>
  <c r="C240" i="4"/>
  <c r="J240" i="4"/>
  <c r="C241" i="4"/>
  <c r="J241" i="4"/>
  <c r="C242" i="4"/>
  <c r="J242" i="4"/>
  <c r="C243" i="4"/>
  <c r="J243" i="4"/>
  <c r="C244" i="4"/>
  <c r="E244" i="4" s="1"/>
  <c r="J244" i="4"/>
  <c r="C245" i="4"/>
  <c r="J245" i="4"/>
  <c r="C246" i="4"/>
  <c r="J246" i="4"/>
  <c r="C247" i="4"/>
  <c r="J247" i="4"/>
  <c r="C248" i="4"/>
  <c r="J248" i="4"/>
  <c r="C249" i="4"/>
  <c r="J249" i="4"/>
  <c r="C250" i="4"/>
  <c r="J250" i="4"/>
  <c r="C251" i="4"/>
  <c r="J251" i="4"/>
  <c r="C252" i="4"/>
  <c r="E252" i="4" s="1"/>
  <c r="J252" i="4"/>
  <c r="C253" i="4"/>
  <c r="J253" i="4"/>
  <c r="C254" i="4"/>
  <c r="J254" i="4"/>
  <c r="C255" i="4"/>
  <c r="J255" i="4"/>
  <c r="C256" i="4"/>
  <c r="J256" i="4"/>
  <c r="C257" i="4"/>
  <c r="J257" i="4"/>
  <c r="C258" i="4"/>
  <c r="J258" i="4"/>
  <c r="C259" i="4"/>
  <c r="J259" i="4"/>
  <c r="C260" i="4"/>
  <c r="E260" i="4" s="1"/>
  <c r="J260" i="4"/>
  <c r="C261" i="4"/>
  <c r="J261" i="4"/>
  <c r="C262" i="4"/>
  <c r="J262" i="4"/>
  <c r="C263" i="4"/>
  <c r="J263" i="4"/>
  <c r="C264" i="4"/>
  <c r="J264" i="4"/>
  <c r="C265" i="4"/>
  <c r="J265" i="4"/>
  <c r="C266" i="4"/>
  <c r="J266" i="4"/>
  <c r="C267" i="4"/>
  <c r="J267" i="4"/>
  <c r="C268" i="4"/>
  <c r="E268" i="4" s="1"/>
  <c r="J268" i="4"/>
  <c r="C269" i="4"/>
  <c r="J269" i="4"/>
  <c r="C270" i="4"/>
  <c r="J270" i="4"/>
  <c r="C271" i="4"/>
  <c r="J271" i="4"/>
  <c r="C272" i="4"/>
  <c r="J272" i="4"/>
  <c r="C273" i="4"/>
  <c r="J273" i="4"/>
  <c r="C274" i="4"/>
  <c r="J274" i="4"/>
  <c r="C275" i="4"/>
  <c r="J275" i="4"/>
  <c r="C276" i="4"/>
  <c r="E276" i="4" s="1"/>
  <c r="J276" i="4"/>
  <c r="C277" i="4"/>
  <c r="J277" i="4"/>
  <c r="C278" i="4"/>
  <c r="J278" i="4"/>
  <c r="C279" i="4"/>
  <c r="J279" i="4"/>
  <c r="C280" i="4"/>
  <c r="J280" i="4"/>
  <c r="C281" i="4"/>
  <c r="J281" i="4"/>
  <c r="C282" i="4"/>
  <c r="J282" i="4"/>
  <c r="C283" i="4"/>
  <c r="J283" i="4"/>
  <c r="C284" i="4"/>
  <c r="E284" i="4" s="1"/>
  <c r="J284" i="4"/>
  <c r="C285" i="4"/>
  <c r="J285" i="4"/>
  <c r="C286" i="4"/>
  <c r="J286" i="4"/>
  <c r="C287" i="4"/>
  <c r="J287" i="4"/>
  <c r="C288" i="4"/>
  <c r="J288" i="4"/>
  <c r="C289" i="4"/>
  <c r="J289" i="4"/>
  <c r="C290" i="4"/>
  <c r="J290" i="4"/>
  <c r="C291" i="4"/>
  <c r="J291" i="4"/>
  <c r="L556" i="9" l="1"/>
  <c r="Q556" i="9"/>
  <c r="P556" i="9"/>
  <c r="I556" i="9"/>
  <c r="K556" i="9"/>
  <c r="O556" i="9"/>
  <c r="J556" i="9"/>
  <c r="N556" i="9"/>
  <c r="M556" i="9"/>
  <c r="D277" i="4"/>
  <c r="E277" i="4"/>
  <c r="D217" i="4"/>
  <c r="E217" i="4"/>
  <c r="D145" i="4"/>
  <c r="E145" i="4"/>
  <c r="D234" i="4"/>
  <c r="E234" i="4"/>
  <c r="D138" i="4"/>
  <c r="E138" i="4"/>
  <c r="D120" i="4"/>
  <c r="E120" i="4"/>
  <c r="D102" i="4"/>
  <c r="E102" i="4"/>
  <c r="D289" i="4"/>
  <c r="E289" i="4"/>
  <c r="D265" i="4"/>
  <c r="E265" i="4"/>
  <c r="D229" i="4"/>
  <c r="E229" i="4"/>
  <c r="D187" i="4"/>
  <c r="E187" i="4"/>
  <c r="D151" i="4"/>
  <c r="E151" i="4"/>
  <c r="D121" i="4"/>
  <c r="E121" i="4"/>
  <c r="D97" i="4"/>
  <c r="E97" i="4"/>
  <c r="D282" i="4"/>
  <c r="E282" i="4"/>
  <c r="D264" i="4"/>
  <c r="E264" i="4"/>
  <c r="D258" i="4"/>
  <c r="E258" i="4"/>
  <c r="D240" i="4"/>
  <c r="E240" i="4"/>
  <c r="D222" i="4"/>
  <c r="E222" i="4"/>
  <c r="D210" i="4"/>
  <c r="E210" i="4"/>
  <c r="D192" i="4"/>
  <c r="E192" i="4"/>
  <c r="D174" i="4"/>
  <c r="E174" i="4"/>
  <c r="D150" i="4"/>
  <c r="E150" i="4"/>
  <c r="D108" i="4"/>
  <c r="E108" i="4"/>
  <c r="D235" i="4"/>
  <c r="E235" i="4"/>
  <c r="D169" i="4"/>
  <c r="E169" i="4"/>
  <c r="D109" i="4"/>
  <c r="E109" i="4"/>
  <c r="D288" i="4"/>
  <c r="E288" i="4"/>
  <c r="D270" i="4"/>
  <c r="E270" i="4"/>
  <c r="D246" i="4"/>
  <c r="E246" i="4"/>
  <c r="D216" i="4"/>
  <c r="E216" i="4"/>
  <c r="D198" i="4"/>
  <c r="E198" i="4"/>
  <c r="D186" i="4"/>
  <c r="E186" i="4"/>
  <c r="D168" i="4"/>
  <c r="E168" i="4"/>
  <c r="D162" i="4"/>
  <c r="E162" i="4"/>
  <c r="D144" i="4"/>
  <c r="E144" i="4"/>
  <c r="D132" i="4"/>
  <c r="E132" i="4"/>
  <c r="D114" i="4"/>
  <c r="E114" i="4"/>
  <c r="D96" i="4"/>
  <c r="E96" i="4"/>
  <c r="D287" i="4"/>
  <c r="E287" i="4"/>
  <c r="D281" i="4"/>
  <c r="E281" i="4"/>
  <c r="D275" i="4"/>
  <c r="E275" i="4"/>
  <c r="D269" i="4"/>
  <c r="E269" i="4"/>
  <c r="D263" i="4"/>
  <c r="E263" i="4"/>
  <c r="D257" i="4"/>
  <c r="E257" i="4"/>
  <c r="D251" i="4"/>
  <c r="E251" i="4"/>
  <c r="D245" i="4"/>
  <c r="E245" i="4"/>
  <c r="D239" i="4"/>
  <c r="E239" i="4"/>
  <c r="D233" i="4"/>
  <c r="E233" i="4"/>
  <c r="D227" i="4"/>
  <c r="E227" i="4"/>
  <c r="D221" i="4"/>
  <c r="E221" i="4"/>
  <c r="D215" i="4"/>
  <c r="E215" i="4"/>
  <c r="D209" i="4"/>
  <c r="E209" i="4"/>
  <c r="D203" i="4"/>
  <c r="E203" i="4"/>
  <c r="D197" i="4"/>
  <c r="E197" i="4"/>
  <c r="D191" i="4"/>
  <c r="E191" i="4"/>
  <c r="D185" i="4"/>
  <c r="E185" i="4"/>
  <c r="D179" i="4"/>
  <c r="E179" i="4"/>
  <c r="D173" i="4"/>
  <c r="E173" i="4"/>
  <c r="D167" i="4"/>
  <c r="E167" i="4"/>
  <c r="D161" i="4"/>
  <c r="E161" i="4"/>
  <c r="D155" i="4"/>
  <c r="E155" i="4"/>
  <c r="D149" i="4"/>
  <c r="E149" i="4"/>
  <c r="D143" i="4"/>
  <c r="E143" i="4"/>
  <c r="D137" i="4"/>
  <c r="E137" i="4"/>
  <c r="D131" i="4"/>
  <c r="E131" i="4"/>
  <c r="D125" i="4"/>
  <c r="E125" i="4"/>
  <c r="D119" i="4"/>
  <c r="E119" i="4"/>
  <c r="D113" i="4"/>
  <c r="E113" i="4"/>
  <c r="D107" i="4"/>
  <c r="E107" i="4"/>
  <c r="D101" i="4"/>
  <c r="E101" i="4"/>
  <c r="D95" i="4"/>
  <c r="E95" i="4"/>
  <c r="D271" i="4"/>
  <c r="E271" i="4"/>
  <c r="D211" i="4"/>
  <c r="E211" i="4"/>
  <c r="D163" i="4"/>
  <c r="E163" i="4"/>
  <c r="D127" i="4"/>
  <c r="E127" i="4"/>
  <c r="D91" i="4"/>
  <c r="E91" i="4"/>
  <c r="D241" i="4"/>
  <c r="E241" i="4"/>
  <c r="D175" i="4"/>
  <c r="E175" i="4"/>
  <c r="D115" i="4"/>
  <c r="E115" i="4"/>
  <c r="D280" i="4"/>
  <c r="E280" i="4"/>
  <c r="D238" i="4"/>
  <c r="E238" i="4"/>
  <c r="D199" i="4"/>
  <c r="E199" i="4"/>
  <c r="D262" i="4"/>
  <c r="E262" i="4"/>
  <c r="D208" i="4"/>
  <c r="E208" i="4"/>
  <c r="D100" i="4"/>
  <c r="E100" i="4"/>
  <c r="D283" i="4"/>
  <c r="E283" i="4"/>
  <c r="D247" i="4"/>
  <c r="E247" i="4"/>
  <c r="D223" i="4"/>
  <c r="E223" i="4"/>
  <c r="D181" i="4"/>
  <c r="E181" i="4"/>
  <c r="D139" i="4"/>
  <c r="E139" i="4"/>
  <c r="D103" i="4"/>
  <c r="E103" i="4"/>
  <c r="D256" i="4"/>
  <c r="E256" i="4"/>
  <c r="D154" i="4"/>
  <c r="E154" i="4"/>
  <c r="D112" i="4"/>
  <c r="E112" i="4"/>
  <c r="D291" i="4"/>
  <c r="E291" i="4"/>
  <c r="D285" i="4"/>
  <c r="E285" i="4"/>
  <c r="D279" i="4"/>
  <c r="E279" i="4"/>
  <c r="D273" i="4"/>
  <c r="E273" i="4"/>
  <c r="D267" i="4"/>
  <c r="E267" i="4"/>
  <c r="D261" i="4"/>
  <c r="E261" i="4"/>
  <c r="D255" i="4"/>
  <c r="E255" i="4"/>
  <c r="D249" i="4"/>
  <c r="E249" i="4"/>
  <c r="D243" i="4"/>
  <c r="E243" i="4"/>
  <c r="D237" i="4"/>
  <c r="E237" i="4"/>
  <c r="D231" i="4"/>
  <c r="E231" i="4"/>
  <c r="D225" i="4"/>
  <c r="E225" i="4"/>
  <c r="D219" i="4"/>
  <c r="E219" i="4"/>
  <c r="D213" i="4"/>
  <c r="E213" i="4"/>
  <c r="D207" i="4"/>
  <c r="E207" i="4"/>
  <c r="D201" i="4"/>
  <c r="E201" i="4"/>
  <c r="D195" i="4"/>
  <c r="E195" i="4"/>
  <c r="D189" i="4"/>
  <c r="E189" i="4"/>
  <c r="D183" i="4"/>
  <c r="E183" i="4"/>
  <c r="D177" i="4"/>
  <c r="E177" i="4"/>
  <c r="D171" i="4"/>
  <c r="E171" i="4"/>
  <c r="D165" i="4"/>
  <c r="E165" i="4"/>
  <c r="D159" i="4"/>
  <c r="E159" i="4"/>
  <c r="D153" i="4"/>
  <c r="E153" i="4"/>
  <c r="D147" i="4"/>
  <c r="E147" i="4"/>
  <c r="D141" i="4"/>
  <c r="E141" i="4"/>
  <c r="D135" i="4"/>
  <c r="E135" i="4"/>
  <c r="D129" i="4"/>
  <c r="E129" i="4"/>
  <c r="D123" i="4"/>
  <c r="E123" i="4"/>
  <c r="D117" i="4"/>
  <c r="E117" i="4"/>
  <c r="D111" i="4"/>
  <c r="E111" i="4"/>
  <c r="D105" i="4"/>
  <c r="E105" i="4"/>
  <c r="D99" i="4"/>
  <c r="E99" i="4"/>
  <c r="D93" i="4"/>
  <c r="E93" i="4"/>
  <c r="D259" i="4"/>
  <c r="E259" i="4"/>
  <c r="D193" i="4"/>
  <c r="E193" i="4"/>
  <c r="D133" i="4"/>
  <c r="E133" i="4"/>
  <c r="D274" i="4"/>
  <c r="E274" i="4"/>
  <c r="D250" i="4"/>
  <c r="E250" i="4"/>
  <c r="D214" i="4"/>
  <c r="E214" i="4"/>
  <c r="D160" i="4"/>
  <c r="E160" i="4"/>
  <c r="D118" i="4"/>
  <c r="E118" i="4"/>
  <c r="D253" i="4"/>
  <c r="E253" i="4"/>
  <c r="D205" i="4"/>
  <c r="E205" i="4"/>
  <c r="D157" i="4"/>
  <c r="E157" i="4"/>
  <c r="D286" i="4"/>
  <c r="E286" i="4"/>
  <c r="D232" i="4"/>
  <c r="E232" i="4"/>
  <c r="D226" i="4"/>
  <c r="E226" i="4"/>
  <c r="D202" i="4"/>
  <c r="E202" i="4"/>
  <c r="D190" i="4"/>
  <c r="E190" i="4"/>
  <c r="D184" i="4"/>
  <c r="E184" i="4"/>
  <c r="D178" i="4"/>
  <c r="E178" i="4"/>
  <c r="D166" i="4"/>
  <c r="E166" i="4"/>
  <c r="D148" i="4"/>
  <c r="E148" i="4"/>
  <c r="D136" i="4"/>
  <c r="E136" i="4"/>
  <c r="D130" i="4"/>
  <c r="E130" i="4"/>
  <c r="D124" i="4"/>
  <c r="E124" i="4"/>
  <c r="D106" i="4"/>
  <c r="E106" i="4"/>
  <c r="D290" i="4"/>
  <c r="E290" i="4"/>
  <c r="D278" i="4"/>
  <c r="E278" i="4"/>
  <c r="D272" i="4"/>
  <c r="E272" i="4"/>
  <c r="D266" i="4"/>
  <c r="E266" i="4"/>
  <c r="D254" i="4"/>
  <c r="E254" i="4"/>
  <c r="D248" i="4"/>
  <c r="E248" i="4"/>
  <c r="D242" i="4"/>
  <c r="E242" i="4"/>
  <c r="D230" i="4"/>
  <c r="E230" i="4"/>
  <c r="D224" i="4"/>
  <c r="E224" i="4"/>
  <c r="D218" i="4"/>
  <c r="E218" i="4"/>
  <c r="D206" i="4"/>
  <c r="E206" i="4"/>
  <c r="D200" i="4"/>
  <c r="E200" i="4"/>
  <c r="D194" i="4"/>
  <c r="E194" i="4"/>
  <c r="D182" i="4"/>
  <c r="E182" i="4"/>
  <c r="D176" i="4"/>
  <c r="E176" i="4"/>
  <c r="D170" i="4"/>
  <c r="E170" i="4"/>
  <c r="D158" i="4"/>
  <c r="E158" i="4"/>
  <c r="D152" i="4"/>
  <c r="E152" i="4"/>
  <c r="D146" i="4"/>
  <c r="E146" i="4"/>
  <c r="D140" i="4"/>
  <c r="E140" i="4"/>
  <c r="D134" i="4"/>
  <c r="E134" i="4"/>
  <c r="D128" i="4"/>
  <c r="E128" i="4"/>
  <c r="D122" i="4"/>
  <c r="E122" i="4"/>
  <c r="D116" i="4"/>
  <c r="E116" i="4"/>
  <c r="D104" i="4"/>
  <c r="E104" i="4"/>
  <c r="D98" i="4"/>
  <c r="E98" i="4"/>
  <c r="D56" i="4"/>
  <c r="D70" i="4"/>
  <c r="D6" i="4"/>
  <c r="A15" i="12"/>
  <c r="G15" i="12" s="1"/>
  <c r="A16" i="12"/>
  <c r="A13" i="12"/>
  <c r="D13" i="12" s="1"/>
  <c r="A17" i="12"/>
  <c r="I11" i="1"/>
  <c r="AA11" i="1" s="1"/>
  <c r="A19" i="12"/>
  <c r="A18" i="12"/>
  <c r="A11" i="12"/>
  <c r="I8" i="1"/>
  <c r="A10" i="12"/>
  <c r="I9" i="1"/>
  <c r="AA9" i="1" s="1"/>
  <c r="I12" i="1"/>
  <c r="AA12" i="1" s="1"/>
  <c r="A9" i="12"/>
  <c r="A8" i="12"/>
  <c r="A12" i="12"/>
  <c r="I10" i="1"/>
  <c r="AA10" i="1" s="1"/>
  <c r="A14" i="12"/>
  <c r="P12" i="1"/>
  <c r="S23" i="3"/>
  <c r="T23" i="3" s="1"/>
  <c r="P10" i="3"/>
  <c r="P19" i="3"/>
  <c r="P13" i="3"/>
  <c r="S11" i="3"/>
  <c r="P11" i="3" s="1"/>
  <c r="S9" i="3"/>
  <c r="P9" i="3" s="1"/>
  <c r="S14" i="3"/>
  <c r="P14" i="3" s="1"/>
  <c r="S16" i="3"/>
  <c r="P16" i="3" s="1"/>
  <c r="S12" i="3"/>
  <c r="P12" i="3" s="1"/>
  <c r="S7" i="3"/>
  <c r="P7" i="3" s="1"/>
  <c r="S18" i="3"/>
  <c r="P18" i="3" s="1"/>
  <c r="S21" i="3"/>
  <c r="P21" i="3" s="1"/>
  <c r="S15" i="3"/>
  <c r="P15" i="3" s="1"/>
  <c r="S17" i="3"/>
  <c r="P17" i="3" s="1"/>
  <c r="S22" i="3"/>
  <c r="P22" i="3" s="1"/>
  <c r="S8" i="3"/>
  <c r="P8" i="3" s="1"/>
  <c r="S24" i="3"/>
  <c r="P24" i="3" s="1"/>
  <c r="S20" i="3"/>
  <c r="P20" i="3" s="1"/>
  <c r="D38" i="4"/>
  <c r="D88" i="4"/>
  <c r="D24" i="4"/>
  <c r="D86" i="4"/>
  <c r="D54" i="4"/>
  <c r="D22" i="4"/>
  <c r="D72" i="4"/>
  <c r="D40" i="4"/>
  <c r="D8" i="4"/>
  <c r="T634" i="3"/>
  <c r="T1408" i="3"/>
  <c r="T1353" i="3"/>
  <c r="T377" i="3"/>
  <c r="T321" i="3"/>
  <c r="T841" i="3"/>
  <c r="T451" i="3"/>
  <c r="T505" i="3"/>
  <c r="T501" i="3"/>
  <c r="T1400" i="3"/>
  <c r="T1345" i="3"/>
  <c r="T1337" i="3"/>
  <c r="T443" i="3"/>
  <c r="T1485" i="3"/>
  <c r="T1469" i="3"/>
  <c r="T1453" i="3"/>
  <c r="T1291" i="3"/>
  <c r="T1240" i="3"/>
  <c r="T785" i="3"/>
  <c r="T777" i="3"/>
  <c r="T761" i="3"/>
  <c r="T753" i="3"/>
  <c r="T637" i="3"/>
  <c r="T602" i="3"/>
  <c r="T570" i="3"/>
  <c r="T386" i="3"/>
  <c r="T382" i="3"/>
  <c r="T1093" i="3"/>
  <c r="T973" i="3"/>
  <c r="T815" i="3"/>
  <c r="T459" i="3"/>
  <c r="T1501" i="3"/>
  <c r="T1118" i="3"/>
  <c r="T1094" i="3"/>
  <c r="T1269" i="3"/>
  <c r="T1261" i="3"/>
  <c r="T1257" i="3"/>
  <c r="T1137" i="3"/>
  <c r="T1121" i="3"/>
  <c r="T1077" i="3"/>
  <c r="T1061" i="3"/>
  <c r="T869" i="3"/>
  <c r="T793" i="3"/>
  <c r="T393" i="3"/>
  <c r="T361" i="3"/>
  <c r="T1311" i="3"/>
  <c r="T966" i="3"/>
  <c r="T1369" i="3"/>
  <c r="T1365" i="3"/>
  <c r="T899" i="3"/>
  <c r="T507" i="3"/>
  <c r="T499" i="3"/>
  <c r="T411" i="3"/>
  <c r="T1301" i="3"/>
  <c r="T442" i="3"/>
  <c r="T178" i="3"/>
  <c r="T50" i="3"/>
  <c r="D276" i="4"/>
  <c r="D260" i="4"/>
  <c r="D244" i="4"/>
  <c r="D228" i="4"/>
  <c r="D212" i="4"/>
  <c r="D196" i="4"/>
  <c r="D180" i="4"/>
  <c r="D164" i="4"/>
  <c r="D142" i="4"/>
  <c r="D110" i="4"/>
  <c r="D78" i="4"/>
  <c r="D46" i="4"/>
  <c r="D14" i="4"/>
  <c r="D284" i="4"/>
  <c r="D268" i="4"/>
  <c r="D252" i="4"/>
  <c r="D236" i="4"/>
  <c r="D220" i="4"/>
  <c r="D204" i="4"/>
  <c r="D188" i="4"/>
  <c r="D172" i="4"/>
  <c r="D156" i="4"/>
  <c r="D126" i="4"/>
  <c r="D94" i="4"/>
  <c r="D62" i="4"/>
  <c r="D30" i="4"/>
  <c r="T1325" i="3"/>
  <c r="T1317" i="3"/>
  <c r="T1279" i="3"/>
  <c r="T1248" i="3"/>
  <c r="T1228" i="3"/>
  <c r="T1216" i="3"/>
  <c r="T1140" i="3"/>
  <c r="T831" i="3"/>
  <c r="T818" i="3"/>
  <c r="T684" i="3"/>
  <c r="T625" i="3"/>
  <c r="T605" i="3"/>
  <c r="T538" i="3"/>
  <c r="T498" i="3"/>
  <c r="T415" i="3"/>
  <c r="T337" i="3"/>
  <c r="T293" i="3"/>
  <c r="D82" i="4"/>
  <c r="D66" i="4"/>
  <c r="D50" i="4"/>
  <c r="D34" i="4"/>
  <c r="D18" i="4"/>
  <c r="T1434" i="3"/>
  <c r="T1418" i="3"/>
  <c r="T114" i="3"/>
  <c r="T1416" i="3"/>
  <c r="T1265" i="3"/>
  <c r="T1142" i="3"/>
  <c r="T1138" i="3"/>
  <c r="T989" i="3"/>
  <c r="T962" i="3"/>
  <c r="T950" i="3"/>
  <c r="T934" i="3"/>
  <c r="T930" i="3"/>
  <c r="T564" i="3"/>
  <c r="T413" i="3"/>
  <c r="T410" i="3"/>
  <c r="D92" i="4"/>
  <c r="D90" i="4"/>
  <c r="D80" i="4"/>
  <c r="D60" i="4"/>
  <c r="D58" i="4"/>
  <c r="D48" i="4"/>
  <c r="D28" i="4"/>
  <c r="D26" i="4"/>
  <c r="D16" i="4"/>
  <c r="D52" i="4"/>
  <c r="D20" i="4"/>
  <c r="D68" i="4"/>
  <c r="D36" i="4"/>
  <c r="D84" i="4"/>
  <c r="D76" i="4"/>
  <c r="D74" i="4"/>
  <c r="D64" i="4"/>
  <c r="D44" i="4"/>
  <c r="D42" i="4"/>
  <c r="D32" i="4"/>
  <c r="D12" i="4"/>
  <c r="D10" i="4"/>
  <c r="T1424" i="3"/>
  <c r="T1373" i="3"/>
  <c r="T1275" i="3"/>
  <c r="T1124" i="3"/>
  <c r="T1117" i="3"/>
  <c r="T1078" i="3"/>
  <c r="T1062" i="3"/>
  <c r="T1046" i="3"/>
  <c r="T870" i="3"/>
  <c r="T855" i="3"/>
  <c r="T370" i="3"/>
  <c r="T366" i="3"/>
  <c r="T354" i="3"/>
  <c r="T350" i="3"/>
  <c r="T338" i="3"/>
  <c r="T82" i="3"/>
  <c r="T35" i="3"/>
  <c r="T1120" i="3"/>
  <c r="T695" i="3"/>
  <c r="T915" i="3"/>
  <c r="T884" i="3"/>
  <c r="T567" i="3"/>
  <c r="T548" i="3"/>
  <c r="T298" i="3"/>
  <c r="T286" i="3"/>
  <c r="T282" i="3"/>
  <c r="T274" i="3"/>
  <c r="T163" i="3"/>
  <c r="T1437" i="3"/>
  <c r="T1331" i="3"/>
  <c r="T1208" i="3"/>
  <c r="T1184" i="3"/>
  <c r="T745" i="3"/>
  <c r="T737" i="3"/>
  <c r="T733" i="3"/>
  <c r="T721" i="3"/>
  <c r="T685" i="3"/>
  <c r="T535" i="3"/>
  <c r="T435" i="3"/>
  <c r="T431" i="3"/>
  <c r="T427" i="3"/>
  <c r="T257" i="3"/>
  <c r="T146" i="3"/>
  <c r="T44" i="3"/>
  <c r="T36" i="3"/>
  <c r="T1565" i="3"/>
  <c r="T1517" i="3"/>
  <c r="T1392" i="3"/>
  <c r="T1307" i="3"/>
  <c r="T1045" i="3"/>
  <c r="T885" i="3"/>
  <c r="T655" i="3"/>
  <c r="T632" i="3"/>
  <c r="T596" i="3"/>
  <c r="T491" i="3"/>
  <c r="T487" i="3"/>
  <c r="T467" i="3"/>
  <c r="T407" i="3"/>
  <c r="T403" i="3"/>
  <c r="T345" i="3"/>
  <c r="T1323" i="3"/>
  <c r="T1176" i="3"/>
  <c r="T1295" i="3"/>
  <c r="T939" i="3"/>
  <c r="T935" i="3"/>
  <c r="T931" i="3"/>
  <c r="T919" i="3"/>
  <c r="T849" i="3"/>
  <c r="T845" i="3"/>
  <c r="T626" i="3"/>
  <c r="T606" i="3"/>
  <c r="T560" i="3"/>
  <c r="T556" i="3"/>
  <c r="T552" i="3"/>
  <c r="T481" i="3"/>
  <c r="T477" i="3"/>
  <c r="T473" i="3"/>
  <c r="T469" i="3"/>
  <c r="T466" i="3"/>
  <c r="T455" i="3"/>
  <c r="T251" i="3"/>
  <c r="T247" i="3"/>
  <c r="T243" i="3"/>
  <c r="T239" i="3"/>
  <c r="T235" i="3"/>
  <c r="T231" i="3"/>
  <c r="T227" i="3"/>
  <c r="T223" i="3"/>
  <c r="T219" i="3"/>
  <c r="T215" i="3"/>
  <c r="T211" i="3"/>
  <c r="T207" i="3"/>
  <c r="T203" i="3"/>
  <c r="T199" i="3"/>
  <c r="T195" i="3"/>
  <c r="T191" i="3"/>
  <c r="T187" i="3"/>
  <c r="T183" i="3"/>
  <c r="T172" i="3"/>
  <c r="T164" i="3"/>
  <c r="T148" i="3"/>
  <c r="T106" i="3"/>
  <c r="T102" i="3"/>
  <c r="T98" i="3"/>
  <c r="T94" i="3"/>
  <c r="T90" i="3"/>
  <c r="T86" i="3"/>
  <c r="T1010" i="3"/>
  <c r="T994" i="3"/>
  <c r="T961" i="3"/>
  <c r="T945" i="3"/>
  <c r="T871" i="3"/>
  <c r="T837" i="3"/>
  <c r="T833" i="3"/>
  <c r="T729" i="3"/>
  <c r="T628" i="3"/>
  <c r="T612" i="3"/>
  <c r="T593" i="3"/>
  <c r="T573" i="3"/>
  <c r="T483" i="3"/>
  <c r="T475" i="3"/>
  <c r="T131" i="3"/>
  <c r="T1549" i="3"/>
  <c r="T1533" i="3"/>
  <c r="T1415" i="3"/>
  <c r="T1404" i="3"/>
  <c r="T1388" i="3"/>
  <c r="T1361" i="3"/>
  <c r="T1285" i="3"/>
  <c r="T1253" i="3"/>
  <c r="T1196" i="3"/>
  <c r="T1153" i="3"/>
  <c r="T1127" i="3"/>
  <c r="T1126" i="3"/>
  <c r="T1123" i="3"/>
  <c r="T1122" i="3"/>
  <c r="T1119" i="3"/>
  <c r="T1108" i="3"/>
  <c r="T1081" i="3"/>
  <c r="T1029" i="3"/>
  <c r="T1009" i="3"/>
  <c r="T964" i="3"/>
  <c r="T948" i="3"/>
  <c r="T881" i="3"/>
  <c r="T846" i="3"/>
  <c r="T842" i="3"/>
  <c r="T681" i="3"/>
  <c r="T646" i="3"/>
  <c r="T631" i="3"/>
  <c r="T599" i="3"/>
  <c r="T580" i="3"/>
  <c r="T561" i="3"/>
  <c r="T541" i="3"/>
  <c r="T523" i="3"/>
  <c r="T515" i="3"/>
  <c r="T419" i="3"/>
  <c r="T402" i="3"/>
  <c r="T398" i="3"/>
  <c r="T373" i="3"/>
  <c r="T369" i="3"/>
  <c r="T365" i="3"/>
  <c r="T99" i="3"/>
  <c r="T67" i="3"/>
  <c r="T1439" i="3"/>
  <c r="T1433" i="3"/>
  <c r="T1387" i="3"/>
  <c r="T1383" i="3"/>
  <c r="T1375" i="3"/>
  <c r="T1180" i="3"/>
  <c r="T975" i="3"/>
  <c r="T968" i="3"/>
  <c r="T965" i="3"/>
  <c r="T722" i="3"/>
  <c r="T719" i="3"/>
  <c r="T703" i="3"/>
  <c r="T640" i="3"/>
  <c r="T636" i="3"/>
  <c r="T574" i="3"/>
  <c r="T513" i="3"/>
  <c r="T509" i="3"/>
  <c r="T506" i="3"/>
  <c r="T495" i="3"/>
  <c r="T1213" i="3"/>
  <c r="T592" i="3"/>
  <c r="T588" i="3"/>
  <c r="T584" i="3"/>
  <c r="T531" i="3"/>
  <c r="T527" i="3"/>
  <c r="T474" i="3"/>
  <c r="T463" i="3"/>
  <c r="T449" i="3"/>
  <c r="T445" i="3"/>
  <c r="T441" i="3"/>
  <c r="T437" i="3"/>
  <c r="T434" i="3"/>
  <c r="T423" i="3"/>
  <c r="T1503" i="3"/>
  <c r="T1477" i="3"/>
  <c r="T1390" i="3"/>
  <c r="T1157" i="3"/>
  <c r="T1055" i="3"/>
  <c r="T1047" i="3"/>
  <c r="T1013" i="3"/>
  <c r="T863" i="3"/>
  <c r="T669" i="3"/>
  <c r="T665" i="3"/>
  <c r="T657" i="3"/>
  <c r="T650" i="3"/>
  <c r="T600" i="3"/>
  <c r="T566" i="3"/>
  <c r="T544" i="3"/>
  <c r="T540" i="3"/>
  <c r="T534" i="3"/>
  <c r="T519" i="3"/>
  <c r="T339" i="3"/>
  <c r="T305" i="3"/>
  <c r="T301" i="3"/>
  <c r="T297" i="3"/>
  <c r="T1591" i="3"/>
  <c r="T1583" i="3"/>
  <c r="T1567" i="3"/>
  <c r="T1541" i="3"/>
  <c r="T1347" i="3"/>
  <c r="T1344" i="3"/>
  <c r="T1333" i="3"/>
  <c r="T1319" i="3"/>
  <c r="T1309" i="3"/>
  <c r="T1299" i="3"/>
  <c r="T1259" i="3"/>
  <c r="T1256" i="3"/>
  <c r="T1242" i="3"/>
  <c r="T1239" i="3"/>
  <c r="T1224" i="3"/>
  <c r="T1220" i="3"/>
  <c r="T1589" i="3"/>
  <c r="T1581" i="3"/>
  <c r="T1573" i="3"/>
  <c r="T1535" i="3"/>
  <c r="T1509" i="3"/>
  <c r="T1471" i="3"/>
  <c r="T1445" i="3"/>
  <c r="T1420" i="3"/>
  <c r="T1402" i="3"/>
  <c r="T1399" i="3"/>
  <c r="T1377" i="3"/>
  <c r="T1363" i="3"/>
  <c r="T1360" i="3"/>
  <c r="T1349" i="3"/>
  <c r="T1297" i="3"/>
  <c r="T1294" i="3"/>
  <c r="T1287" i="3"/>
  <c r="T1277" i="3"/>
  <c r="T1267" i="3"/>
  <c r="T1264" i="3"/>
  <c r="T1244" i="3"/>
  <c r="T1200" i="3"/>
  <c r="T1178" i="3"/>
  <c r="T1175" i="3"/>
  <c r="T1155" i="3"/>
  <c r="T1152" i="3"/>
  <c r="T1129" i="3"/>
  <c r="T1125" i="3"/>
  <c r="T1110" i="3"/>
  <c r="T1087" i="3"/>
  <c r="T1079" i="3"/>
  <c r="T1049" i="3"/>
  <c r="T1019" i="3"/>
  <c r="T1011" i="3"/>
  <c r="T981" i="3"/>
  <c r="T977" i="3"/>
  <c r="T963" i="3"/>
  <c r="T937" i="3"/>
  <c r="T933" i="3"/>
  <c r="T929" i="3"/>
  <c r="T925" i="3"/>
  <c r="T921" i="3"/>
  <c r="T917" i="3"/>
  <c r="T887" i="3"/>
  <c r="T883" i="3"/>
  <c r="T857" i="3"/>
  <c r="T801" i="3"/>
  <c r="T797" i="3"/>
  <c r="T786" i="3"/>
  <c r="T783" i="3"/>
  <c r="T779" i="3"/>
  <c r="T776" i="3"/>
  <c r="T772" i="3"/>
  <c r="T697" i="3"/>
  <c r="T671" i="3"/>
  <c r="T663" i="3"/>
  <c r="T659" i="3"/>
  <c r="T648" i="3"/>
  <c r="T645" i="3"/>
  <c r="T630" i="3"/>
  <c r="T608" i="3"/>
  <c r="T604" i="3"/>
  <c r="T594" i="3"/>
  <c r="T568" i="3"/>
  <c r="T542" i="3"/>
  <c r="T521" i="3"/>
  <c r="T517" i="3"/>
  <c r="T514" i="3"/>
  <c r="T503" i="3"/>
  <c r="T489" i="3"/>
  <c r="T485" i="3"/>
  <c r="T482" i="3"/>
  <c r="T471" i="3"/>
  <c r="T457" i="3"/>
  <c r="T453" i="3"/>
  <c r="T450" i="3"/>
  <c r="T439" i="3"/>
  <c r="T425" i="3"/>
  <c r="T421" i="3"/>
  <c r="T418" i="3"/>
  <c r="T405" i="3"/>
  <c r="T371" i="3"/>
  <c r="T341" i="3"/>
  <c r="T170" i="3"/>
  <c r="T166" i="3"/>
  <c r="T162" i="3"/>
  <c r="T158" i="3"/>
  <c r="T154" i="3"/>
  <c r="T150" i="3"/>
  <c r="T108" i="3"/>
  <c r="T100" i="3"/>
  <c r="T84" i="3"/>
  <c r="T42" i="3"/>
  <c r="T38" i="3"/>
  <c r="T34" i="3"/>
  <c r="T30" i="3"/>
  <c r="T26" i="3"/>
  <c r="T417" i="3"/>
  <c r="T414" i="3"/>
  <c r="T389" i="3"/>
  <c r="T385" i="3"/>
  <c r="T381" i="3"/>
  <c r="T355" i="3"/>
  <c r="T325" i="3"/>
  <c r="T287" i="3"/>
  <c r="T283" i="3"/>
  <c r="T275" i="3"/>
  <c r="T1559" i="3"/>
  <c r="T1551" i="3"/>
  <c r="T1525" i="3"/>
  <c r="T1487" i="3"/>
  <c r="T1461" i="3"/>
  <c r="T1428" i="3"/>
  <c r="T1410" i="3"/>
  <c r="T1407" i="3"/>
  <c r="T1396" i="3"/>
  <c r="T1386" i="3"/>
  <c r="T1371" i="3"/>
  <c r="T1368" i="3"/>
  <c r="T1357" i="3"/>
  <c r="T1339" i="3"/>
  <c r="T1336" i="3"/>
  <c r="T1329" i="3"/>
  <c r="T1315" i="3"/>
  <c r="T1281" i="3"/>
  <c r="T1278" i="3"/>
  <c r="T1271" i="3"/>
  <c r="T1268" i="3"/>
  <c r="T1255" i="3"/>
  <c r="T1252" i="3"/>
  <c r="T1245" i="3"/>
  <c r="T1212" i="3"/>
  <c r="T1145" i="3"/>
  <c r="T1141" i="3"/>
  <c r="T1103" i="3"/>
  <c r="T1095" i="3"/>
  <c r="T1557" i="3"/>
  <c r="T1527" i="3"/>
  <c r="T1519" i="3"/>
  <c r="T1493" i="3"/>
  <c r="T1455" i="3"/>
  <c r="T1430" i="3"/>
  <c r="T1423" i="3"/>
  <c r="T1412" i="3"/>
  <c r="T1394" i="3"/>
  <c r="T1391" i="3"/>
  <c r="T1384" i="3"/>
  <c r="T1380" i="3"/>
  <c r="T1355" i="3"/>
  <c r="T1352" i="3"/>
  <c r="T1341" i="3"/>
  <c r="T1327" i="3"/>
  <c r="T1324" i="3"/>
  <c r="T1313" i="3"/>
  <c r="T1310" i="3"/>
  <c r="T1303" i="3"/>
  <c r="T1293" i="3"/>
  <c r="T1283" i="3"/>
  <c r="T1263" i="3"/>
  <c r="T1260" i="3"/>
  <c r="T1232" i="3"/>
  <c r="T1210" i="3"/>
  <c r="T1207" i="3"/>
  <c r="T1192" i="3"/>
  <c r="T1188" i="3"/>
  <c r="T1181" i="3"/>
  <c r="T1143" i="3"/>
  <c r="T1139" i="3"/>
  <c r="T1097" i="3"/>
  <c r="T1071" i="3"/>
  <c r="T1063" i="3"/>
  <c r="T1065" i="3"/>
  <c r="T1039" i="3"/>
  <c r="T1031" i="3"/>
  <c r="T1028" i="3"/>
  <c r="T997" i="3"/>
  <c r="T993" i="3"/>
  <c r="T953" i="3"/>
  <c r="T949" i="3"/>
  <c r="T892" i="3"/>
  <c r="T873" i="3"/>
  <c r="T847" i="3"/>
  <c r="T843" i="3"/>
  <c r="T769" i="3"/>
  <c r="T765" i="3"/>
  <c r="T754" i="3"/>
  <c r="T751" i="3"/>
  <c r="T747" i="3"/>
  <c r="T744" i="3"/>
  <c r="T740" i="3"/>
  <c r="T687" i="3"/>
  <c r="T642" i="3"/>
  <c r="T624" i="3"/>
  <c r="T620" i="3"/>
  <c r="T616" i="3"/>
  <c r="T598" i="3"/>
  <c r="T576" i="3"/>
  <c r="T572" i="3"/>
  <c r="T562" i="3"/>
  <c r="T533" i="3"/>
  <c r="T525" i="3"/>
  <c r="T522" i="3"/>
  <c r="T511" i="3"/>
  <c r="T497" i="3"/>
  <c r="T493" i="3"/>
  <c r="T490" i="3"/>
  <c r="T479" i="3"/>
  <c r="T465" i="3"/>
  <c r="T461" i="3"/>
  <c r="T458" i="3"/>
  <c r="T447" i="3"/>
  <c r="T433" i="3"/>
  <c r="T429" i="3"/>
  <c r="T426" i="3"/>
  <c r="T409" i="3"/>
  <c r="T406" i="3"/>
  <c r="T387" i="3"/>
  <c r="T357" i="3"/>
  <c r="T353" i="3"/>
  <c r="T349" i="3"/>
  <c r="T323" i="3"/>
  <c r="T289" i="3"/>
  <c r="T285" i="3"/>
  <c r="T281" i="3"/>
  <c r="T277" i="3"/>
  <c r="T273" i="3"/>
  <c r="T269" i="3"/>
  <c r="T265" i="3"/>
  <c r="T261" i="3"/>
  <c r="T250" i="3"/>
  <c r="T246" i="3"/>
  <c r="T242" i="3"/>
  <c r="T238" i="3"/>
  <c r="T234" i="3"/>
  <c r="T230" i="3"/>
  <c r="T226" i="3"/>
  <c r="T222" i="3"/>
  <c r="T218" i="3"/>
  <c r="T214" i="3"/>
  <c r="T210" i="3"/>
  <c r="T206" i="3"/>
  <c r="T202" i="3"/>
  <c r="T198" i="3"/>
  <c r="T194" i="3"/>
  <c r="T190" i="3"/>
  <c r="T186" i="3"/>
  <c r="T182" i="3"/>
  <c r="T140" i="3"/>
  <c r="T132" i="3"/>
  <c r="T116" i="3"/>
  <c r="T74" i="3"/>
  <c r="T70" i="3"/>
  <c r="T66" i="3"/>
  <c r="T62" i="3"/>
  <c r="T58" i="3"/>
  <c r="T54" i="3"/>
  <c r="T401" i="3"/>
  <c r="T397" i="3"/>
  <c r="T303" i="3"/>
  <c r="T299" i="3"/>
  <c r="T1033" i="3"/>
  <c r="T1003" i="3"/>
  <c r="T995" i="3"/>
  <c r="T991" i="3"/>
  <c r="T951" i="3"/>
  <c r="T947" i="3"/>
  <c r="T905" i="3"/>
  <c r="T901" i="3"/>
  <c r="T890" i="3"/>
  <c r="T823" i="3"/>
  <c r="T819" i="3"/>
  <c r="T804" i="3"/>
  <c r="T259" i="3"/>
  <c r="T252" i="3"/>
  <c r="T248" i="3"/>
  <c r="T244" i="3"/>
  <c r="T240" i="3"/>
  <c r="T236" i="3"/>
  <c r="T232" i="3"/>
  <c r="T228" i="3"/>
  <c r="T224" i="3"/>
  <c r="T220" i="3"/>
  <c r="T216" i="3"/>
  <c r="T212" i="3"/>
  <c r="T208" i="3"/>
  <c r="T204" i="3"/>
  <c r="T200" i="3"/>
  <c r="T196" i="3"/>
  <c r="T192" i="3"/>
  <c r="T188" i="3"/>
  <c r="T184" i="3"/>
  <c r="T180" i="3"/>
  <c r="T138" i="3"/>
  <c r="T134" i="3"/>
  <c r="T130" i="3"/>
  <c r="T126" i="3"/>
  <c r="T122" i="3"/>
  <c r="T118" i="3"/>
  <c r="T76" i="3"/>
  <c r="T68" i="3"/>
  <c r="T52" i="3"/>
  <c r="T10" i="3"/>
  <c r="R422" i="9"/>
  <c r="T1495" i="3"/>
  <c r="T1463" i="3"/>
  <c r="T1432" i="3"/>
  <c r="T1429" i="3"/>
  <c r="T1422" i="3"/>
  <c r="T1419" i="3"/>
  <c r="T1406" i="3"/>
  <c r="T1403" i="3"/>
  <c r="T1575" i="3"/>
  <c r="T1543" i="3"/>
  <c r="T1511" i="3"/>
  <c r="T1479" i="3"/>
  <c r="T1447" i="3"/>
  <c r="T1414" i="3"/>
  <c r="T1411" i="3"/>
  <c r="T1398" i="3"/>
  <c r="T1395" i="3"/>
  <c r="T1382" i="3"/>
  <c r="T1379" i="3"/>
  <c r="T1376" i="3"/>
  <c r="T1372" i="3"/>
  <c r="T1359" i="3"/>
  <c r="T1356" i="3"/>
  <c r="T1343" i="3"/>
  <c r="T1340" i="3"/>
  <c r="T1321" i="3"/>
  <c r="T1318" i="3"/>
  <c r="T1289" i="3"/>
  <c r="T1286" i="3"/>
  <c r="T1266" i="3"/>
  <c r="T1258" i="3"/>
  <c r="T1236" i="3"/>
  <c r="T1229" i="3"/>
  <c r="T1226" i="3"/>
  <c r="T1223" i="3"/>
  <c r="T1172" i="3"/>
  <c r="T1168" i="3"/>
  <c r="T1164" i="3"/>
  <c r="T1160" i="3"/>
  <c r="T1149" i="3"/>
  <c r="T1131" i="3"/>
  <c r="T1113" i="3"/>
  <c r="T1105" i="3"/>
  <c r="T1073" i="3"/>
  <c r="T1041" i="3"/>
  <c r="T1005" i="3"/>
  <c r="T987" i="3"/>
  <c r="T986" i="3"/>
  <c r="T983" i="3"/>
  <c r="T982" i="3"/>
  <c r="T969" i="3"/>
  <c r="T955" i="3"/>
  <c r="T941" i="3"/>
  <c r="T923" i="3"/>
  <c r="T909" i="3"/>
  <c r="T891" i="3"/>
  <c r="T877" i="3"/>
  <c r="T876" i="3"/>
  <c r="T853" i="3"/>
  <c r="T852" i="3"/>
  <c r="T839" i="3"/>
  <c r="T825" i="3"/>
  <c r="T822" i="3"/>
  <c r="T811" i="3"/>
  <c r="T807" i="3"/>
  <c r="T803" i="3"/>
  <c r="T800" i="3"/>
  <c r="T796" i="3"/>
  <c r="T789" i="3"/>
  <c r="T778" i="3"/>
  <c r="T775" i="3"/>
  <c r="T771" i="3"/>
  <c r="T768" i="3"/>
  <c r="T764" i="3"/>
  <c r="T757" i="3"/>
  <c r="T746" i="3"/>
  <c r="T743" i="3"/>
  <c r="T739" i="3"/>
  <c r="T736" i="3"/>
  <c r="T732" i="3"/>
  <c r="T725" i="3"/>
  <c r="T946" i="3"/>
  <c r="T932" i="3"/>
  <c r="T835" i="3"/>
  <c r="T821" i="3"/>
  <c r="T817" i="3"/>
  <c r="T802" i="3"/>
  <c r="T799" i="3"/>
  <c r="T795" i="3"/>
  <c r="T792" i="3"/>
  <c r="T788" i="3"/>
  <c r="T781" i="3"/>
  <c r="T770" i="3"/>
  <c r="T767" i="3"/>
  <c r="T763" i="3"/>
  <c r="T760" i="3"/>
  <c r="T756" i="3"/>
  <c r="T749" i="3"/>
  <c r="T738" i="3"/>
  <c r="T735" i="3"/>
  <c r="T731" i="3"/>
  <c r="T728" i="3"/>
  <c r="T724" i="3"/>
  <c r="T1367" i="3"/>
  <c r="T1364" i="3"/>
  <c r="T1351" i="3"/>
  <c r="T1348" i="3"/>
  <c r="T1335" i="3"/>
  <c r="T1332" i="3"/>
  <c r="T1305" i="3"/>
  <c r="T1302" i="3"/>
  <c r="T1273" i="3"/>
  <c r="T1270" i="3"/>
  <c r="T1262" i="3"/>
  <c r="T1254" i="3"/>
  <c r="T1204" i="3"/>
  <c r="T1197" i="3"/>
  <c r="T1194" i="3"/>
  <c r="T1191" i="3"/>
  <c r="T1158" i="3"/>
  <c r="T1147" i="3"/>
  <c r="T1133" i="3"/>
  <c r="T1111" i="3"/>
  <c r="T1089" i="3"/>
  <c r="T1057" i="3"/>
  <c r="T1021" i="3"/>
  <c r="T985" i="3"/>
  <c r="T984" i="3"/>
  <c r="T971" i="3"/>
  <c r="T970" i="3"/>
  <c r="T957" i="3"/>
  <c r="T907" i="3"/>
  <c r="T906" i="3"/>
  <c r="T893" i="3"/>
  <c r="T889" i="3"/>
  <c r="T879" i="3"/>
  <c r="T878" i="3"/>
  <c r="T875" i="3"/>
  <c r="T874" i="3"/>
  <c r="T865" i="3"/>
  <c r="T851" i="3"/>
  <c r="T813" i="3"/>
  <c r="T812" i="3"/>
  <c r="T805" i="3"/>
  <c r="T794" i="3"/>
  <c r="T791" i="3"/>
  <c r="T787" i="3"/>
  <c r="T784" i="3"/>
  <c r="T780" i="3"/>
  <c r="T773" i="3"/>
  <c r="T762" i="3"/>
  <c r="T759" i="3"/>
  <c r="T755" i="3"/>
  <c r="T752" i="3"/>
  <c r="T748" i="3"/>
  <c r="T741" i="3"/>
  <c r="T730" i="3"/>
  <c r="T727" i="3"/>
  <c r="T723" i="3"/>
  <c r="T720" i="3"/>
  <c r="T718" i="3"/>
  <c r="T715" i="3"/>
  <c r="T711" i="3"/>
  <c r="T707" i="3"/>
  <c r="T689" i="3"/>
  <c r="T679" i="3"/>
  <c r="T678" i="3"/>
  <c r="T675" i="3"/>
  <c r="T653" i="3"/>
  <c r="T649" i="3"/>
  <c r="T578" i="3"/>
  <c r="T524" i="3"/>
  <c r="T508" i="3"/>
  <c r="T492" i="3"/>
  <c r="T476" i="3"/>
  <c r="T460" i="3"/>
  <c r="T444" i="3"/>
  <c r="T428" i="3"/>
  <c r="T416" i="3"/>
  <c r="T408" i="3"/>
  <c r="T391" i="3"/>
  <c r="T359" i="3"/>
  <c r="T334" i="3"/>
  <c r="T330" i="3"/>
  <c r="T317" i="3"/>
  <c r="T313" i="3"/>
  <c r="T309" i="3"/>
  <c r="T291" i="3"/>
  <c r="T171" i="3"/>
  <c r="T139" i="3"/>
  <c r="T107" i="3"/>
  <c r="T75" i="3"/>
  <c r="T43" i="3"/>
  <c r="T717" i="3"/>
  <c r="T713" i="3"/>
  <c r="T705" i="3"/>
  <c r="T673" i="3"/>
  <c r="T644" i="3"/>
  <c r="T641" i="3"/>
  <c r="T610" i="3"/>
  <c r="T546" i="3"/>
  <c r="T530" i="3"/>
  <c r="T516" i="3"/>
  <c r="T500" i="3"/>
  <c r="T484" i="3"/>
  <c r="T468" i="3"/>
  <c r="T452" i="3"/>
  <c r="T436" i="3"/>
  <c r="T420" i="3"/>
  <c r="T412" i="3"/>
  <c r="T375" i="3"/>
  <c r="T343" i="3"/>
  <c r="T333" i="3"/>
  <c r="T329" i="3"/>
  <c r="T319" i="3"/>
  <c r="T318" i="3"/>
  <c r="T315" i="3"/>
  <c r="T314" i="3"/>
  <c r="T307" i="3"/>
  <c r="T267" i="3"/>
  <c r="T266" i="3"/>
  <c r="T253" i="3"/>
  <c r="T249" i="3"/>
  <c r="T245" i="3"/>
  <c r="T241" i="3"/>
  <c r="T237" i="3"/>
  <c r="T233" i="3"/>
  <c r="T229" i="3"/>
  <c r="T225" i="3"/>
  <c r="T221" i="3"/>
  <c r="T217" i="3"/>
  <c r="T213" i="3"/>
  <c r="T209" i="3"/>
  <c r="T205" i="3"/>
  <c r="T201" i="3"/>
  <c r="T197" i="3"/>
  <c r="T193" i="3"/>
  <c r="T189" i="3"/>
  <c r="T185" i="3"/>
  <c r="T174" i="3"/>
  <c r="T156" i="3"/>
  <c r="T155" i="3"/>
  <c r="T142" i="3"/>
  <c r="T124" i="3"/>
  <c r="T123" i="3"/>
  <c r="T110" i="3"/>
  <c r="T92" i="3"/>
  <c r="T91" i="3"/>
  <c r="T78" i="3"/>
  <c r="T60" i="3"/>
  <c r="T59" i="3"/>
  <c r="T46" i="3"/>
  <c r="T28" i="3"/>
  <c r="T27" i="3"/>
  <c r="T258" i="3"/>
  <c r="T179" i="3"/>
  <c r="T147" i="3"/>
  <c r="T115" i="3"/>
  <c r="T83" i="3"/>
  <c r="T51" i="3"/>
  <c r="T19" i="3"/>
  <c r="R163" i="9"/>
  <c r="T1593" i="3"/>
  <c r="T1587" i="3"/>
  <c r="T1586" i="3"/>
  <c r="T1580" i="3"/>
  <c r="T1577" i="3"/>
  <c r="T1571" i="3"/>
  <c r="T1570" i="3"/>
  <c r="T1564" i="3"/>
  <c r="T1561" i="3"/>
  <c r="T1555" i="3"/>
  <c r="T1554" i="3"/>
  <c r="T1548" i="3"/>
  <c r="T1545" i="3"/>
  <c r="T1539" i="3"/>
  <c r="T1538" i="3"/>
  <c r="T1532" i="3"/>
  <c r="T1529" i="3"/>
  <c r="T1523" i="3"/>
  <c r="T1522" i="3"/>
  <c r="T1516" i="3"/>
  <c r="T1513" i="3"/>
  <c r="T1507" i="3"/>
  <c r="T1506" i="3"/>
  <c r="T1500" i="3"/>
  <c r="T1497" i="3"/>
  <c r="T1491" i="3"/>
  <c r="T1490" i="3"/>
  <c r="T1484" i="3"/>
  <c r="T1481" i="3"/>
  <c r="T1475" i="3"/>
  <c r="T1474" i="3"/>
  <c r="T1468" i="3"/>
  <c r="T1465" i="3"/>
  <c r="T1459" i="3"/>
  <c r="T1458" i="3"/>
  <c r="T1452" i="3"/>
  <c r="T1449" i="3"/>
  <c r="T1443" i="3"/>
  <c r="T1442" i="3"/>
  <c r="T1436" i="3"/>
  <c r="T1431" i="3"/>
  <c r="T1425" i="3"/>
  <c r="T1417" i="3"/>
  <c r="T1409" i="3"/>
  <c r="T1401" i="3"/>
  <c r="T1393" i="3"/>
  <c r="T1385" i="3"/>
  <c r="T1374" i="3"/>
  <c r="T1366" i="3"/>
  <c r="T1358" i="3"/>
  <c r="T1350" i="3"/>
  <c r="T1342" i="3"/>
  <c r="T1334" i="3"/>
  <c r="T1326" i="3"/>
  <c r="T1320" i="3"/>
  <c r="T1312" i="3"/>
  <c r="T1304" i="3"/>
  <c r="T1296" i="3"/>
  <c r="T1288" i="3"/>
  <c r="T1280" i="3"/>
  <c r="T1272" i="3"/>
  <c r="T1251" i="3"/>
  <c r="T1241" i="3"/>
  <c r="T1238" i="3"/>
  <c r="T1235" i="3"/>
  <c r="T1225" i="3"/>
  <c r="T1222" i="3"/>
  <c r="T1219" i="3"/>
  <c r="T1209" i="3"/>
  <c r="T1206" i="3"/>
  <c r="T1203" i="3"/>
  <c r="T1193" i="3"/>
  <c r="T1190" i="3"/>
  <c r="T1187" i="3"/>
  <c r="T1177" i="3"/>
  <c r="T1174" i="3"/>
  <c r="T1171" i="3"/>
  <c r="T1167" i="3"/>
  <c r="T1163" i="3"/>
  <c r="T1159" i="3"/>
  <c r="T1328" i="3"/>
  <c r="T1322" i="3"/>
  <c r="T1314" i="3"/>
  <c r="T1306" i="3"/>
  <c r="T1298" i="3"/>
  <c r="T1290" i="3"/>
  <c r="T1282" i="3"/>
  <c r="T1274" i="3"/>
  <c r="T1250" i="3"/>
  <c r="T1247" i="3"/>
  <c r="T1237" i="3"/>
  <c r="T1234" i="3"/>
  <c r="T1231" i="3"/>
  <c r="T1221" i="3"/>
  <c r="T1218" i="3"/>
  <c r="T1215" i="3"/>
  <c r="T1205" i="3"/>
  <c r="T1202" i="3"/>
  <c r="T1199" i="3"/>
  <c r="T1189" i="3"/>
  <c r="T1186" i="3"/>
  <c r="T1183" i="3"/>
  <c r="T1173" i="3"/>
  <c r="T1170" i="3"/>
  <c r="T1166" i="3"/>
  <c r="T1162" i="3"/>
  <c r="T1594" i="3"/>
  <c r="T1588" i="3"/>
  <c r="T1585" i="3"/>
  <c r="T1579" i="3"/>
  <c r="T1578" i="3"/>
  <c r="T1572" i="3"/>
  <c r="T1569" i="3"/>
  <c r="T1563" i="3"/>
  <c r="T1562" i="3"/>
  <c r="T1556" i="3"/>
  <c r="T1553" i="3"/>
  <c r="T1547" i="3"/>
  <c r="T1546" i="3"/>
  <c r="T1540" i="3"/>
  <c r="T1537" i="3"/>
  <c r="T1531" i="3"/>
  <c r="T1530" i="3"/>
  <c r="T1524" i="3"/>
  <c r="T1521" i="3"/>
  <c r="T1515" i="3"/>
  <c r="T1514" i="3"/>
  <c r="T1508" i="3"/>
  <c r="T1505" i="3"/>
  <c r="T1499" i="3"/>
  <c r="T1498" i="3"/>
  <c r="T1492" i="3"/>
  <c r="T1489" i="3"/>
  <c r="T1483" i="3"/>
  <c r="T1482" i="3"/>
  <c r="T1476" i="3"/>
  <c r="T1473" i="3"/>
  <c r="T1467" i="3"/>
  <c r="T1466" i="3"/>
  <c r="T1460" i="3"/>
  <c r="T1457" i="3"/>
  <c r="T1451" i="3"/>
  <c r="T1450" i="3"/>
  <c r="T1444" i="3"/>
  <c r="T1441" i="3"/>
  <c r="T1435" i="3"/>
  <c r="T1427" i="3"/>
  <c r="T1426" i="3"/>
  <c r="T1421" i="3"/>
  <c r="T1413" i="3"/>
  <c r="T1405" i="3"/>
  <c r="T1397" i="3"/>
  <c r="T1389" i="3"/>
  <c r="T1381" i="3"/>
  <c r="T1370" i="3"/>
  <c r="T1362" i="3"/>
  <c r="T1354" i="3"/>
  <c r="T1346" i="3"/>
  <c r="T1338" i="3"/>
  <c r="T1330" i="3"/>
  <c r="T1316" i="3"/>
  <c r="T1308" i="3"/>
  <c r="T1300" i="3"/>
  <c r="T1292" i="3"/>
  <c r="T1284" i="3"/>
  <c r="T1276" i="3"/>
  <c r="T1249" i="3"/>
  <c r="T1246" i="3"/>
  <c r="T1243" i="3"/>
  <c r="T1233" i="3"/>
  <c r="T1230" i="3"/>
  <c r="T1227" i="3"/>
  <c r="T1217" i="3"/>
  <c r="T1214" i="3"/>
  <c r="T1211" i="3"/>
  <c r="T1201" i="3"/>
  <c r="T1198" i="3"/>
  <c r="T1195" i="3"/>
  <c r="T1185" i="3"/>
  <c r="T1182" i="3"/>
  <c r="T1179" i="3"/>
  <c r="T1169" i="3"/>
  <c r="T1165" i="3"/>
  <c r="T1161" i="3"/>
  <c r="T1154" i="3"/>
  <c r="T1156" i="3"/>
  <c r="T1107" i="3"/>
  <c r="T1101" i="3"/>
  <c r="T1100" i="3"/>
  <c r="T1091" i="3"/>
  <c r="T1085" i="3"/>
  <c r="T1084" i="3"/>
  <c r="T1075" i="3"/>
  <c r="T1069" i="3"/>
  <c r="T1068" i="3"/>
  <c r="T1059" i="3"/>
  <c r="T1053" i="3"/>
  <c r="T1052" i="3"/>
  <c r="T1043" i="3"/>
  <c r="T1037" i="3"/>
  <c r="T1036" i="3"/>
  <c r="T1030" i="3"/>
  <c r="T1027" i="3"/>
  <c r="T1026" i="3"/>
  <c r="T1023" i="3"/>
  <c r="T1017" i="3"/>
  <c r="T1016" i="3"/>
  <c r="T1007" i="3"/>
  <c r="T1001" i="3"/>
  <c r="T1000" i="3"/>
  <c r="T959" i="3"/>
  <c r="T958" i="3"/>
  <c r="T943" i="3"/>
  <c r="T942" i="3"/>
  <c r="T927" i="3"/>
  <c r="T926" i="3"/>
  <c r="T918" i="3"/>
  <c r="T914" i="3"/>
  <c r="T911" i="3"/>
  <c r="T910" i="3"/>
  <c r="T898" i="3"/>
  <c r="T895" i="3"/>
  <c r="T894" i="3"/>
  <c r="T867" i="3"/>
  <c r="T861" i="3"/>
  <c r="T860" i="3"/>
  <c r="T854" i="3"/>
  <c r="T836" i="3"/>
  <c r="T830" i="3"/>
  <c r="T827" i="3"/>
  <c r="T826" i="3"/>
  <c r="T809" i="3"/>
  <c r="T798" i="3"/>
  <c r="T790" i="3"/>
  <c r="T782" i="3"/>
  <c r="T774" i="3"/>
  <c r="T766" i="3"/>
  <c r="T758" i="3"/>
  <c r="T750" i="3"/>
  <c r="T742" i="3"/>
  <c r="T734" i="3"/>
  <c r="T726" i="3"/>
  <c r="T701" i="3"/>
  <c r="T700" i="3"/>
  <c r="T694" i="3"/>
  <c r="T691" i="3"/>
  <c r="T647" i="3"/>
  <c r="T638" i="3"/>
  <c r="T844" i="3"/>
  <c r="T838" i="3"/>
  <c r="T820" i="3"/>
  <c r="T816" i="3"/>
  <c r="T716" i="3"/>
  <c r="T710" i="3"/>
  <c r="T652" i="3"/>
  <c r="T1151" i="3"/>
  <c r="T1150" i="3"/>
  <c r="T1135" i="3"/>
  <c r="T1134" i="3"/>
  <c r="T1115" i="3"/>
  <c r="T1114" i="3"/>
  <c r="T1109" i="3"/>
  <c r="T1102" i="3"/>
  <c r="T1099" i="3"/>
  <c r="T1098" i="3"/>
  <c r="T1086" i="3"/>
  <c r="T1083" i="3"/>
  <c r="T1082" i="3"/>
  <c r="T1070" i="3"/>
  <c r="T1067" i="3"/>
  <c r="T1066" i="3"/>
  <c r="T1054" i="3"/>
  <c r="T1051" i="3"/>
  <c r="T1050" i="3"/>
  <c r="T1038" i="3"/>
  <c r="T1035" i="3"/>
  <c r="T1034" i="3"/>
  <c r="T1025" i="3"/>
  <c r="T1018" i="3"/>
  <c r="T1015" i="3"/>
  <c r="T1014" i="3"/>
  <c r="T1002" i="3"/>
  <c r="T999" i="3"/>
  <c r="T979" i="3"/>
  <c r="T978" i="3"/>
  <c r="T967" i="3"/>
  <c r="T916" i="3"/>
  <c r="T913" i="3"/>
  <c r="T912" i="3"/>
  <c r="T903" i="3"/>
  <c r="T897" i="3"/>
  <c r="T896" i="3"/>
  <c r="T886" i="3"/>
  <c r="T868" i="3"/>
  <c r="T862" i="3"/>
  <c r="T859" i="3"/>
  <c r="T858" i="3"/>
  <c r="T829" i="3"/>
  <c r="T828" i="3"/>
  <c r="T810" i="3"/>
  <c r="T668" i="3"/>
  <c r="T662" i="3"/>
  <c r="T639" i="3"/>
  <c r="T622" i="3"/>
  <c r="T590" i="3"/>
  <c r="T558" i="3"/>
  <c r="T529" i="3"/>
  <c r="T526" i="3"/>
  <c r="T518" i="3"/>
  <c r="T510" i="3"/>
  <c r="T502" i="3"/>
  <c r="T494" i="3"/>
  <c r="T486" i="3"/>
  <c r="T478" i="3"/>
  <c r="T470" i="3"/>
  <c r="T462" i="3"/>
  <c r="T454" i="3"/>
  <c r="T446" i="3"/>
  <c r="T438" i="3"/>
  <c r="T430" i="3"/>
  <c r="T422" i="3"/>
  <c r="T399" i="3"/>
  <c r="T383" i="3"/>
  <c r="T367" i="3"/>
  <c r="T351" i="3"/>
  <c r="T335" i="3"/>
  <c r="T331" i="3"/>
  <c r="T709" i="3"/>
  <c r="T708" i="3"/>
  <c r="T702" i="3"/>
  <c r="T699" i="3"/>
  <c r="T693" i="3"/>
  <c r="T692" i="3"/>
  <c r="T686" i="3"/>
  <c r="T683" i="3"/>
  <c r="T677" i="3"/>
  <c r="T676" i="3"/>
  <c r="T670" i="3"/>
  <c r="T667" i="3"/>
  <c r="T661" i="3"/>
  <c r="T660" i="3"/>
  <c r="T654" i="3"/>
  <c r="T651" i="3"/>
  <c r="T643" i="3"/>
  <c r="T633" i="3"/>
  <c r="T618" i="3"/>
  <c r="T617" i="3"/>
  <c r="T614" i="3"/>
  <c r="T613" i="3"/>
  <c r="T601" i="3"/>
  <c r="T586" i="3"/>
  <c r="T585" i="3"/>
  <c r="T582" i="3"/>
  <c r="T581" i="3"/>
  <c r="T569" i="3"/>
  <c r="T554" i="3"/>
  <c r="T553" i="3"/>
  <c r="T550" i="3"/>
  <c r="T549" i="3"/>
  <c r="T537" i="3"/>
  <c r="T532" i="3"/>
  <c r="T528" i="3"/>
  <c r="T520" i="3"/>
  <c r="T512" i="3"/>
  <c r="T504" i="3"/>
  <c r="T496" i="3"/>
  <c r="T488" i="3"/>
  <c r="T480" i="3"/>
  <c r="T472" i="3"/>
  <c r="T464" i="3"/>
  <c r="T456" i="3"/>
  <c r="T448" i="3"/>
  <c r="T440" i="3"/>
  <c r="T432" i="3"/>
  <c r="T424" i="3"/>
  <c r="T395" i="3"/>
  <c r="T394" i="3"/>
  <c r="T379" i="3"/>
  <c r="T378" i="3"/>
  <c r="T363" i="3"/>
  <c r="T362" i="3"/>
  <c r="T347" i="3"/>
  <c r="T346" i="3"/>
  <c r="T306" i="3"/>
  <c r="T623" i="3"/>
  <c r="T609" i="3"/>
  <c r="T591" i="3"/>
  <c r="T577" i="3"/>
  <c r="T559" i="3"/>
  <c r="T545" i="3"/>
  <c r="T390" i="3"/>
  <c r="T374" i="3"/>
  <c r="T358" i="3"/>
  <c r="T322" i="3"/>
  <c r="T302" i="3"/>
  <c r="T342" i="3"/>
  <c r="T327" i="3"/>
  <c r="T326" i="3"/>
  <c r="T311" i="3"/>
  <c r="T310" i="3"/>
  <c r="T295" i="3"/>
  <c r="T294" i="3"/>
  <c r="T279" i="3"/>
  <c r="T278" i="3"/>
  <c r="T263" i="3"/>
  <c r="T262" i="3"/>
  <c r="T168" i="3"/>
  <c r="T167" i="3"/>
  <c r="T152" i="3"/>
  <c r="T151" i="3"/>
  <c r="T136" i="3"/>
  <c r="T135" i="3"/>
  <c r="T120" i="3"/>
  <c r="T119" i="3"/>
  <c r="T104" i="3"/>
  <c r="T103" i="3"/>
  <c r="T88" i="3"/>
  <c r="T87" i="3"/>
  <c r="T72" i="3"/>
  <c r="T71" i="3"/>
  <c r="T56" i="3"/>
  <c r="T55" i="3"/>
  <c r="T40" i="3"/>
  <c r="T39" i="3"/>
  <c r="T290" i="3"/>
  <c r="T271" i="3"/>
  <c r="T270" i="3"/>
  <c r="T255" i="3"/>
  <c r="T254" i="3"/>
  <c r="T176" i="3"/>
  <c r="T175" i="3"/>
  <c r="T160" i="3"/>
  <c r="T159" i="3"/>
  <c r="T144" i="3"/>
  <c r="T143" i="3"/>
  <c r="T128" i="3"/>
  <c r="T127" i="3"/>
  <c r="T112" i="3"/>
  <c r="T111" i="3"/>
  <c r="T96" i="3"/>
  <c r="T95" i="3"/>
  <c r="T80" i="3"/>
  <c r="T79" i="3"/>
  <c r="T64" i="3"/>
  <c r="T63" i="3"/>
  <c r="T48" i="3"/>
  <c r="T47" i="3"/>
  <c r="T32" i="3"/>
  <c r="T31" i="3"/>
  <c r="R349" i="9"/>
  <c r="R331" i="9"/>
  <c r="R315" i="9"/>
  <c r="R490" i="9"/>
  <c r="R283" i="9"/>
  <c r="R219" i="9"/>
  <c r="R171" i="9"/>
  <c r="T1590" i="3"/>
  <c r="T1582" i="3"/>
  <c r="T1574" i="3"/>
  <c r="T1566" i="3"/>
  <c r="T1558" i="3"/>
  <c r="T1550" i="3"/>
  <c r="T1542" i="3"/>
  <c r="T1534" i="3"/>
  <c r="T1526" i="3"/>
  <c r="T1518" i="3"/>
  <c r="T1510" i="3"/>
  <c r="T1502" i="3"/>
  <c r="T1494" i="3"/>
  <c r="T1486" i="3"/>
  <c r="T1478" i="3"/>
  <c r="T1470" i="3"/>
  <c r="T1462" i="3"/>
  <c r="T1454" i="3"/>
  <c r="T1446" i="3"/>
  <c r="T1438" i="3"/>
  <c r="T1592" i="3"/>
  <c r="T1584" i="3"/>
  <c r="T1576" i="3"/>
  <c r="T1568" i="3"/>
  <c r="T1560" i="3"/>
  <c r="T1552" i="3"/>
  <c r="T1544" i="3"/>
  <c r="T1536" i="3"/>
  <c r="T1528" i="3"/>
  <c r="T1520" i="3"/>
  <c r="T1512" i="3"/>
  <c r="T1504" i="3"/>
  <c r="T1496" i="3"/>
  <c r="T1488" i="3"/>
  <c r="T1480" i="3"/>
  <c r="T1472" i="3"/>
  <c r="T1464" i="3"/>
  <c r="T1456" i="3"/>
  <c r="T1448" i="3"/>
  <c r="T1440" i="3"/>
  <c r="T1378" i="3"/>
  <c r="T1148" i="3"/>
  <c r="T1130" i="3"/>
  <c r="T1112" i="3"/>
  <c r="T1106" i="3"/>
  <c r="T1092" i="3"/>
  <c r="T1074" i="3"/>
  <c r="T1060" i="3"/>
  <c r="T1042" i="3"/>
  <c r="T1022" i="3"/>
  <c r="T1008" i="3"/>
  <c r="T990" i="3"/>
  <c r="T976" i="3"/>
  <c r="T954" i="3"/>
  <c r="T940" i="3"/>
  <c r="T922" i="3"/>
  <c r="T902" i="3"/>
  <c r="T866" i="3"/>
  <c r="T834" i="3"/>
  <c r="T808" i="3"/>
  <c r="T998" i="3"/>
  <c r="T1146" i="3"/>
  <c r="T1132" i="3"/>
  <c r="T1090" i="3"/>
  <c r="T1076" i="3"/>
  <c r="T1058" i="3"/>
  <c r="T1044" i="3"/>
  <c r="T1024" i="3"/>
  <c r="T1006" i="3"/>
  <c r="T992" i="3"/>
  <c r="T974" i="3"/>
  <c r="T956" i="3"/>
  <c r="T938" i="3"/>
  <c r="T924" i="3"/>
  <c r="T904" i="3"/>
  <c r="T882" i="3"/>
  <c r="T850" i="3"/>
  <c r="T1144" i="3"/>
  <c r="T1136" i="3"/>
  <c r="T1128" i="3"/>
  <c r="T1116" i="3"/>
  <c r="T1104" i="3"/>
  <c r="T1096" i="3"/>
  <c r="T1088" i="3"/>
  <c r="T1080" i="3"/>
  <c r="T1072" i="3"/>
  <c r="T1064" i="3"/>
  <c r="T1056" i="3"/>
  <c r="T1048" i="3"/>
  <c r="T1040" i="3"/>
  <c r="T1032" i="3"/>
  <c r="T1020" i="3"/>
  <c r="T1012" i="3"/>
  <c r="T1004" i="3"/>
  <c r="T996" i="3"/>
  <c r="T988" i="3"/>
  <c r="T980" i="3"/>
  <c r="T972" i="3"/>
  <c r="T960" i="3"/>
  <c r="T952" i="3"/>
  <c r="T944" i="3"/>
  <c r="T936" i="3"/>
  <c r="T928" i="3"/>
  <c r="T920" i="3"/>
  <c r="T908" i="3"/>
  <c r="T900" i="3"/>
  <c r="T888" i="3"/>
  <c r="T880" i="3"/>
  <c r="T872" i="3"/>
  <c r="T864" i="3"/>
  <c r="T856" i="3"/>
  <c r="T848" i="3"/>
  <c r="T840" i="3"/>
  <c r="T832" i="3"/>
  <c r="T824" i="3"/>
  <c r="T814" i="3"/>
  <c r="T806" i="3"/>
  <c r="T712" i="3"/>
  <c r="T704" i="3"/>
  <c r="T696" i="3"/>
  <c r="T688" i="3"/>
  <c r="T680" i="3"/>
  <c r="T672" i="3"/>
  <c r="T664" i="3"/>
  <c r="T656" i="3"/>
  <c r="T621" i="3"/>
  <c r="T607" i="3"/>
  <c r="T589" i="3"/>
  <c r="T575" i="3"/>
  <c r="T557" i="3"/>
  <c r="T543" i="3"/>
  <c r="T714" i="3"/>
  <c r="T706" i="3"/>
  <c r="T698" i="3"/>
  <c r="T690" i="3"/>
  <c r="T682" i="3"/>
  <c r="T674" i="3"/>
  <c r="T666" i="3"/>
  <c r="T658" i="3"/>
  <c r="T629" i="3"/>
  <c r="T615" i="3"/>
  <c r="T597" i="3"/>
  <c r="T583" i="3"/>
  <c r="T565" i="3"/>
  <c r="T551" i="3"/>
  <c r="T404" i="3"/>
  <c r="T396" i="3"/>
  <c r="T388" i="3"/>
  <c r="T380" i="3"/>
  <c r="T372" i="3"/>
  <c r="T364" i="3"/>
  <c r="T356" i="3"/>
  <c r="T348" i="3"/>
  <c r="T340" i="3"/>
  <c r="T332" i="3"/>
  <c r="T324" i="3"/>
  <c r="T316" i="3"/>
  <c r="T308" i="3"/>
  <c r="T300" i="3"/>
  <c r="T292" i="3"/>
  <c r="T284" i="3"/>
  <c r="T276" i="3"/>
  <c r="T268" i="3"/>
  <c r="T260" i="3"/>
  <c r="T177" i="3"/>
  <c r="T169" i="3"/>
  <c r="T161" i="3"/>
  <c r="T153" i="3"/>
  <c r="T145" i="3"/>
  <c r="T137" i="3"/>
  <c r="T129" i="3"/>
  <c r="T121" i="3"/>
  <c r="T113" i="3"/>
  <c r="T105" i="3"/>
  <c r="T97" i="3"/>
  <c r="T89" i="3"/>
  <c r="T81" i="3"/>
  <c r="T73" i="3"/>
  <c r="T65" i="3"/>
  <c r="T57" i="3"/>
  <c r="T49" i="3"/>
  <c r="T41" i="3"/>
  <c r="T33" i="3"/>
  <c r="T25" i="3"/>
  <c r="T635" i="3"/>
  <c r="T627" i="3"/>
  <c r="T619" i="3"/>
  <c r="T611" i="3"/>
  <c r="T603" i="3"/>
  <c r="T595" i="3"/>
  <c r="T587" i="3"/>
  <c r="T579" i="3"/>
  <c r="T571" i="3"/>
  <c r="T563" i="3"/>
  <c r="T555" i="3"/>
  <c r="T547" i="3"/>
  <c r="T539" i="3"/>
  <c r="T536" i="3"/>
  <c r="T400" i="3"/>
  <c r="T392" i="3"/>
  <c r="T384" i="3"/>
  <c r="T376" i="3"/>
  <c r="T368" i="3"/>
  <c r="T360" i="3"/>
  <c r="T352" i="3"/>
  <c r="T344" i="3"/>
  <c r="T336" i="3"/>
  <c r="T328" i="3"/>
  <c r="T320" i="3"/>
  <c r="T312" i="3"/>
  <c r="T304" i="3"/>
  <c r="T296" i="3"/>
  <c r="T288" i="3"/>
  <c r="T280" i="3"/>
  <c r="T272" i="3"/>
  <c r="T264" i="3"/>
  <c r="T256" i="3"/>
  <c r="T181" i="3"/>
  <c r="T173" i="3"/>
  <c r="T165" i="3"/>
  <c r="T157" i="3"/>
  <c r="T149" i="3"/>
  <c r="T141" i="3"/>
  <c r="T133" i="3"/>
  <c r="T125" i="3"/>
  <c r="T117" i="3"/>
  <c r="T109" i="3"/>
  <c r="T101" i="3"/>
  <c r="T93" i="3"/>
  <c r="T85" i="3"/>
  <c r="T77" i="3"/>
  <c r="T69" i="3"/>
  <c r="T61" i="3"/>
  <c r="T53" i="3"/>
  <c r="T45" i="3"/>
  <c r="T37" i="3"/>
  <c r="T29" i="3"/>
  <c r="T13" i="3"/>
  <c r="R365" i="9"/>
  <c r="R267" i="9"/>
  <c r="R251" i="9"/>
  <c r="R151" i="9"/>
  <c r="R83" i="9"/>
  <c r="R59" i="9"/>
  <c r="R458" i="9"/>
  <c r="R299" i="9"/>
  <c r="R203" i="9"/>
  <c r="R187" i="9"/>
  <c r="R31" i="9"/>
  <c r="R380" i="9"/>
  <c r="R235" i="9"/>
  <c r="R131" i="9"/>
  <c r="R111" i="9"/>
  <c r="R542" i="9"/>
  <c r="R526" i="9"/>
  <c r="R474" i="9"/>
  <c r="R470" i="9"/>
  <c r="R506" i="9"/>
  <c r="R498" i="9"/>
  <c r="R494" i="9"/>
  <c r="R402" i="9"/>
  <c r="R438" i="9"/>
  <c r="R430" i="9"/>
  <c r="R426" i="9"/>
  <c r="R398" i="9"/>
  <c r="R357" i="9"/>
  <c r="R353" i="9"/>
  <c r="R307" i="9"/>
  <c r="R287" i="9"/>
  <c r="R243" i="9"/>
  <c r="R231" i="9"/>
  <c r="R223" i="9"/>
  <c r="R179" i="9"/>
  <c r="R167" i="9"/>
  <c r="R99" i="9"/>
  <c r="R482" i="9"/>
  <c r="R478" i="9"/>
  <c r="R414" i="9"/>
  <c r="R410" i="9"/>
  <c r="R377" i="9"/>
  <c r="R344" i="9"/>
  <c r="R336" i="9"/>
  <c r="R291" i="9"/>
  <c r="R271" i="9"/>
  <c r="R227" i="9"/>
  <c r="R215" i="9"/>
  <c r="R207" i="9"/>
  <c r="R127" i="9"/>
  <c r="R79" i="9"/>
  <c r="R63" i="9"/>
  <c r="R11" i="9"/>
  <c r="R6" i="9"/>
  <c r="R550" i="9"/>
  <c r="R546" i="9"/>
  <c r="R538" i="9"/>
  <c r="R534" i="9"/>
  <c r="R530" i="9"/>
  <c r="R502" i="9"/>
  <c r="R466" i="9"/>
  <c r="R462" i="9"/>
  <c r="R434" i="9"/>
  <c r="R394" i="9"/>
  <c r="R390" i="9"/>
  <c r="R361" i="9"/>
  <c r="R339" i="9"/>
  <c r="R328" i="9"/>
  <c r="R320" i="9"/>
  <c r="R296" i="9"/>
  <c r="R275" i="9"/>
  <c r="R263" i="9"/>
  <c r="R255" i="9"/>
  <c r="R211" i="9"/>
  <c r="R199" i="9"/>
  <c r="R191" i="9"/>
  <c r="R147" i="9"/>
  <c r="R135" i="9"/>
  <c r="R95" i="9"/>
  <c r="R75" i="9"/>
  <c r="R35" i="9"/>
  <c r="R522" i="9"/>
  <c r="R518" i="9"/>
  <c r="R510" i="9"/>
  <c r="R486" i="9"/>
  <c r="R454" i="9"/>
  <c r="R446" i="9"/>
  <c r="R442" i="9"/>
  <c r="R418" i="9"/>
  <c r="R374" i="9"/>
  <c r="R369" i="9"/>
  <c r="R323" i="9"/>
  <c r="R312" i="9"/>
  <c r="R304" i="9"/>
  <c r="R279" i="9"/>
  <c r="R259" i="9"/>
  <c r="R247" i="9"/>
  <c r="R239" i="9"/>
  <c r="R195" i="9"/>
  <c r="R183" i="9"/>
  <c r="R175" i="9"/>
  <c r="R159" i="9"/>
  <c r="R143" i="9"/>
  <c r="R115" i="9"/>
  <c r="R15" i="9"/>
  <c r="R119" i="9"/>
  <c r="R103" i="9"/>
  <c r="R51" i="9"/>
  <c r="R43" i="9"/>
  <c r="R19" i="9"/>
  <c r="R554" i="9"/>
  <c r="R541" i="9"/>
  <c r="R540" i="9"/>
  <c r="R539" i="9"/>
  <c r="R525" i="9"/>
  <c r="R524" i="9"/>
  <c r="R523" i="9"/>
  <c r="R508" i="9"/>
  <c r="R505" i="9"/>
  <c r="R503" i="9"/>
  <c r="R492" i="9"/>
  <c r="R489" i="9"/>
  <c r="R487" i="9"/>
  <c r="R476" i="9"/>
  <c r="R473" i="9"/>
  <c r="R471" i="9"/>
  <c r="R460" i="9"/>
  <c r="R457" i="9"/>
  <c r="R455" i="9"/>
  <c r="R450" i="9"/>
  <c r="R440" i="9"/>
  <c r="R437" i="9"/>
  <c r="R435" i="9"/>
  <c r="R424" i="9"/>
  <c r="R421" i="9"/>
  <c r="R419" i="9"/>
  <c r="R408" i="9"/>
  <c r="R404" i="9"/>
  <c r="R401" i="9"/>
  <c r="R399" i="9"/>
  <c r="R388" i="9"/>
  <c r="R382" i="9"/>
  <c r="R378" i="9"/>
  <c r="R373" i="9"/>
  <c r="R372" i="9"/>
  <c r="R363" i="9"/>
  <c r="R356" i="9"/>
  <c r="R347" i="9"/>
  <c r="R329" i="9"/>
  <c r="R297" i="9"/>
  <c r="R107" i="9"/>
  <c r="R55" i="9"/>
  <c r="R23" i="9"/>
  <c r="R555" i="9"/>
  <c r="R553" i="9"/>
  <c r="R552" i="9"/>
  <c r="R551" i="9"/>
  <c r="R537" i="9"/>
  <c r="R536" i="9"/>
  <c r="R535" i="9"/>
  <c r="R521" i="9"/>
  <c r="R519" i="9"/>
  <c r="R514" i="9"/>
  <c r="R504" i="9"/>
  <c r="R501" i="9"/>
  <c r="R499" i="9"/>
  <c r="R488" i="9"/>
  <c r="R485" i="9"/>
  <c r="R483" i="9"/>
  <c r="R472" i="9"/>
  <c r="R469" i="9"/>
  <c r="R467" i="9"/>
  <c r="R456" i="9"/>
  <c r="R453" i="9"/>
  <c r="R451" i="9"/>
  <c r="R449" i="9"/>
  <c r="R447" i="9"/>
  <c r="R436" i="9"/>
  <c r="R433" i="9"/>
  <c r="R431" i="9"/>
  <c r="R420" i="9"/>
  <c r="R417" i="9"/>
  <c r="R415" i="9"/>
  <c r="R400" i="9"/>
  <c r="R397" i="9"/>
  <c r="R395" i="9"/>
  <c r="R384" i="9"/>
  <c r="R340" i="9"/>
  <c r="R324" i="9"/>
  <c r="R308" i="9"/>
  <c r="R292" i="9"/>
  <c r="R123" i="9"/>
  <c r="R91" i="9"/>
  <c r="R47" i="9"/>
  <c r="R549" i="9"/>
  <c r="R548" i="9"/>
  <c r="R547" i="9"/>
  <c r="R533" i="9"/>
  <c r="R532" i="9"/>
  <c r="R531" i="9"/>
  <c r="R520" i="9"/>
  <c r="R517" i="9"/>
  <c r="R515" i="9"/>
  <c r="R513" i="9"/>
  <c r="R511" i="9"/>
  <c r="R500" i="9"/>
  <c r="R497" i="9"/>
  <c r="R495" i="9"/>
  <c r="R484" i="9"/>
  <c r="R481" i="9"/>
  <c r="R479" i="9"/>
  <c r="R468" i="9"/>
  <c r="R465" i="9"/>
  <c r="R463" i="9"/>
  <c r="R452" i="9"/>
  <c r="R448" i="9"/>
  <c r="R445" i="9"/>
  <c r="R443" i="9"/>
  <c r="R432" i="9"/>
  <c r="R429" i="9"/>
  <c r="R427" i="9"/>
  <c r="R416" i="9"/>
  <c r="R413" i="9"/>
  <c r="R411" i="9"/>
  <c r="R406" i="9"/>
  <c r="R396" i="9"/>
  <c r="R393" i="9"/>
  <c r="R391" i="9"/>
  <c r="R385" i="9"/>
  <c r="R371" i="9"/>
  <c r="R355" i="9"/>
  <c r="R289" i="9"/>
  <c r="R139" i="9"/>
  <c r="R67" i="9"/>
  <c r="R39" i="9"/>
  <c r="R27" i="9"/>
  <c r="R545" i="9"/>
  <c r="R544" i="9"/>
  <c r="R543" i="9"/>
  <c r="R529" i="9"/>
  <c r="R528" i="9"/>
  <c r="R527" i="9"/>
  <c r="R516" i="9"/>
  <c r="R512" i="9"/>
  <c r="R509" i="9"/>
  <c r="R507" i="9"/>
  <c r="R496" i="9"/>
  <c r="R493" i="9"/>
  <c r="R491" i="9"/>
  <c r="R480" i="9"/>
  <c r="R477" i="9"/>
  <c r="R475" i="9"/>
  <c r="R464" i="9"/>
  <c r="R461" i="9"/>
  <c r="R459" i="9"/>
  <c r="R444" i="9"/>
  <c r="R441" i="9"/>
  <c r="R439" i="9"/>
  <c r="R428" i="9"/>
  <c r="R425" i="9"/>
  <c r="R423" i="9"/>
  <c r="R412" i="9"/>
  <c r="R409" i="9"/>
  <c r="R407" i="9"/>
  <c r="R405" i="9"/>
  <c r="R403" i="9"/>
  <c r="R392" i="9"/>
  <c r="R389" i="9"/>
  <c r="R386" i="9"/>
  <c r="R381" i="9"/>
  <c r="R376" i="9"/>
  <c r="R332" i="9"/>
  <c r="R316" i="9"/>
  <c r="R300" i="9"/>
  <c r="R285" i="9"/>
  <c r="R155" i="9"/>
  <c r="R87" i="9"/>
  <c r="R71" i="9"/>
  <c r="R7" i="9"/>
  <c r="R379" i="9"/>
  <c r="R368" i="9"/>
  <c r="R359" i="9"/>
  <c r="R358" i="9"/>
  <c r="R352" i="9"/>
  <c r="R335" i="9"/>
  <c r="R334" i="9"/>
  <c r="R319" i="9"/>
  <c r="R318" i="9"/>
  <c r="R303" i="9"/>
  <c r="R302" i="9"/>
  <c r="R375" i="9"/>
  <c r="R346" i="9"/>
  <c r="R345" i="9"/>
  <c r="R383" i="9"/>
  <c r="R370" i="9"/>
  <c r="R364" i="9"/>
  <c r="R354" i="9"/>
  <c r="R348" i="9"/>
  <c r="R337" i="9"/>
  <c r="R321" i="9"/>
  <c r="R305" i="9"/>
  <c r="R288" i="9"/>
  <c r="R282" i="9"/>
  <c r="R277" i="9"/>
  <c r="R272" i="9"/>
  <c r="R266" i="9"/>
  <c r="R261" i="9"/>
  <c r="R256" i="9"/>
  <c r="R250" i="9"/>
  <c r="R245" i="9"/>
  <c r="R240" i="9"/>
  <c r="R234" i="9"/>
  <c r="R229" i="9"/>
  <c r="R224" i="9"/>
  <c r="R218" i="9"/>
  <c r="R213" i="9"/>
  <c r="R208" i="9"/>
  <c r="R202" i="9"/>
  <c r="R197" i="9"/>
  <c r="R192" i="9"/>
  <c r="R186" i="9"/>
  <c r="R181" i="9"/>
  <c r="R176" i="9"/>
  <c r="R170" i="9"/>
  <c r="R165" i="9"/>
  <c r="R160" i="9"/>
  <c r="R154" i="9"/>
  <c r="R149" i="9"/>
  <c r="R144" i="9"/>
  <c r="R138" i="9"/>
  <c r="R133" i="9"/>
  <c r="R128" i="9"/>
  <c r="R122" i="9"/>
  <c r="R117" i="9"/>
  <c r="R112" i="9"/>
  <c r="R106" i="9"/>
  <c r="R101" i="9"/>
  <c r="R96" i="9"/>
  <c r="R90" i="9"/>
  <c r="R85" i="9"/>
  <c r="R80" i="9"/>
  <c r="R74" i="9"/>
  <c r="R69" i="9"/>
  <c r="R64" i="9"/>
  <c r="R58" i="9"/>
  <c r="R53" i="9"/>
  <c r="R48" i="9"/>
  <c r="R42" i="9"/>
  <c r="R37" i="9"/>
  <c r="R32" i="9"/>
  <c r="R26" i="9"/>
  <c r="R21" i="9"/>
  <c r="R16" i="9"/>
  <c r="R10" i="9"/>
  <c r="R362" i="9"/>
  <c r="R313" i="9"/>
  <c r="R387" i="9"/>
  <c r="R367" i="9"/>
  <c r="R366" i="9"/>
  <c r="R360" i="9"/>
  <c r="R351" i="9"/>
  <c r="R350" i="9"/>
  <c r="R343" i="9"/>
  <c r="R342" i="9"/>
  <c r="R327" i="9"/>
  <c r="R326" i="9"/>
  <c r="R311" i="9"/>
  <c r="R310" i="9"/>
  <c r="R295" i="9"/>
  <c r="R294" i="9"/>
  <c r="R341" i="9"/>
  <c r="R338" i="9"/>
  <c r="R333" i="9"/>
  <c r="R330" i="9"/>
  <c r="R325" i="9"/>
  <c r="R322" i="9"/>
  <c r="R317" i="9"/>
  <c r="R314" i="9"/>
  <c r="R309" i="9"/>
  <c r="R306" i="9"/>
  <c r="R301" i="9"/>
  <c r="R298" i="9"/>
  <c r="R293" i="9"/>
  <c r="R290" i="9"/>
  <c r="R281" i="9"/>
  <c r="R280" i="9"/>
  <c r="R274" i="9"/>
  <c r="R269" i="9"/>
  <c r="R264" i="9"/>
  <c r="R258" i="9"/>
  <c r="R253" i="9"/>
  <c r="R248" i="9"/>
  <c r="R242" i="9"/>
  <c r="R237" i="9"/>
  <c r="R232" i="9"/>
  <c r="R226" i="9"/>
  <c r="R221" i="9"/>
  <c r="R216" i="9"/>
  <c r="R210" i="9"/>
  <c r="R205" i="9"/>
  <c r="R200" i="9"/>
  <c r="R194" i="9"/>
  <c r="R189" i="9"/>
  <c r="R184" i="9"/>
  <c r="R178" i="9"/>
  <c r="R173" i="9"/>
  <c r="R168" i="9"/>
  <c r="R162" i="9"/>
  <c r="R157" i="9"/>
  <c r="R152" i="9"/>
  <c r="R146" i="9"/>
  <c r="R141" i="9"/>
  <c r="R136" i="9"/>
  <c r="R130" i="9"/>
  <c r="R125" i="9"/>
  <c r="R120" i="9"/>
  <c r="R114" i="9"/>
  <c r="R109" i="9"/>
  <c r="R104" i="9"/>
  <c r="R98" i="9"/>
  <c r="R93" i="9"/>
  <c r="R88" i="9"/>
  <c r="R82" i="9"/>
  <c r="R77" i="9"/>
  <c r="R72" i="9"/>
  <c r="R66" i="9"/>
  <c r="R61" i="9"/>
  <c r="R56" i="9"/>
  <c r="R50" i="9"/>
  <c r="R45" i="9"/>
  <c r="R40" i="9"/>
  <c r="R34" i="9"/>
  <c r="R29" i="9"/>
  <c r="R24" i="9"/>
  <c r="R18" i="9"/>
  <c r="R13" i="9"/>
  <c r="R8" i="9"/>
  <c r="R286" i="9"/>
  <c r="R276" i="9"/>
  <c r="R270" i="9"/>
  <c r="R265" i="9"/>
  <c r="R260" i="9"/>
  <c r="R254" i="9"/>
  <c r="R249" i="9"/>
  <c r="R244" i="9"/>
  <c r="R238" i="9"/>
  <c r="R233" i="9"/>
  <c r="R228" i="9"/>
  <c r="R222" i="9"/>
  <c r="R217" i="9"/>
  <c r="R212" i="9"/>
  <c r="R206" i="9"/>
  <c r="R201" i="9"/>
  <c r="R196" i="9"/>
  <c r="R190" i="9"/>
  <c r="R185" i="9"/>
  <c r="R180" i="9"/>
  <c r="R174" i="9"/>
  <c r="R169" i="9"/>
  <c r="R164" i="9"/>
  <c r="R158" i="9"/>
  <c r="R153" i="9"/>
  <c r="R148" i="9"/>
  <c r="R142" i="9"/>
  <c r="R137" i="9"/>
  <c r="R132" i="9"/>
  <c r="R126" i="9"/>
  <c r="R121" i="9"/>
  <c r="R116" i="9"/>
  <c r="R110" i="9"/>
  <c r="R105" i="9"/>
  <c r="R100" i="9"/>
  <c r="R94" i="9"/>
  <c r="R89" i="9"/>
  <c r="R84" i="9"/>
  <c r="R78" i="9"/>
  <c r="R73" i="9"/>
  <c r="R68" i="9"/>
  <c r="R62" i="9"/>
  <c r="R57" i="9"/>
  <c r="R52" i="9"/>
  <c r="R46" i="9"/>
  <c r="R41" i="9"/>
  <c r="R36" i="9"/>
  <c r="R30" i="9"/>
  <c r="R25" i="9"/>
  <c r="R20" i="9"/>
  <c r="R14" i="9"/>
  <c r="R9" i="9"/>
  <c r="R284" i="9"/>
  <c r="R278" i="9"/>
  <c r="R273" i="9"/>
  <c r="R268" i="9"/>
  <c r="R262" i="9"/>
  <c r="R257" i="9"/>
  <c r="R252" i="9"/>
  <c r="R246" i="9"/>
  <c r="R241" i="9"/>
  <c r="R236" i="9"/>
  <c r="R230" i="9"/>
  <c r="R225" i="9"/>
  <c r="R220" i="9"/>
  <c r="R214" i="9"/>
  <c r="R209" i="9"/>
  <c r="R204" i="9"/>
  <c r="R198" i="9"/>
  <c r="R193" i="9"/>
  <c r="R188" i="9"/>
  <c r="R182" i="9"/>
  <c r="R177" i="9"/>
  <c r="R172" i="9"/>
  <c r="R166" i="9"/>
  <c r="R161" i="9"/>
  <c r="R156" i="9"/>
  <c r="R150" i="9"/>
  <c r="R145" i="9"/>
  <c r="R140" i="9"/>
  <c r="R134" i="9"/>
  <c r="R129" i="9"/>
  <c r="R124" i="9"/>
  <c r="R118" i="9"/>
  <c r="R113" i="9"/>
  <c r="R108" i="9"/>
  <c r="R102" i="9"/>
  <c r="R97" i="9"/>
  <c r="R92" i="9"/>
  <c r="R86" i="9"/>
  <c r="R81" i="9"/>
  <c r="R76" i="9"/>
  <c r="R70" i="9"/>
  <c r="R65" i="9"/>
  <c r="R60" i="9"/>
  <c r="R54" i="9"/>
  <c r="R49" i="9"/>
  <c r="R44" i="9"/>
  <c r="R38" i="9"/>
  <c r="R33" i="9"/>
  <c r="R28" i="9"/>
  <c r="R22" i="9"/>
  <c r="R17" i="9"/>
  <c r="R12" i="9"/>
  <c r="D63" i="4"/>
  <c r="D55" i="4"/>
  <c r="D31" i="4"/>
  <c r="D23" i="4"/>
  <c r="D7" i="4"/>
  <c r="D87" i="4"/>
  <c r="D71" i="4"/>
  <c r="D47" i="4"/>
  <c r="D15" i="4"/>
  <c r="D83" i="4"/>
  <c r="D75" i="4"/>
  <c r="D67" i="4"/>
  <c r="D59" i="4"/>
  <c r="D51" i="4"/>
  <c r="D43" i="4"/>
  <c r="D35" i="4"/>
  <c r="D27" i="4"/>
  <c r="D19" i="4"/>
  <c r="D11" i="4"/>
  <c r="D79" i="4"/>
  <c r="D39" i="4"/>
  <c r="D89" i="4"/>
  <c r="D85" i="4"/>
  <c r="D81" i="4"/>
  <c r="D77" i="4"/>
  <c r="D73" i="4"/>
  <c r="D69" i="4"/>
  <c r="D65" i="4"/>
  <c r="D61" i="4"/>
  <c r="D57" i="4"/>
  <c r="D53" i="4"/>
  <c r="D49" i="4"/>
  <c r="D45" i="4"/>
  <c r="D41" i="4"/>
  <c r="D37" i="4"/>
  <c r="D33" i="4"/>
  <c r="D29" i="4"/>
  <c r="D25" i="4"/>
  <c r="D21" i="4"/>
  <c r="D17" i="4"/>
  <c r="D13" i="4"/>
  <c r="D9" i="4"/>
  <c r="E16" i="9" l="1"/>
  <c r="E14" i="9"/>
  <c r="E15" i="9"/>
  <c r="T18" i="3"/>
  <c r="P23" i="3"/>
  <c r="E15" i="12"/>
  <c r="H15" i="12"/>
  <c r="F15" i="12"/>
  <c r="D15" i="12"/>
  <c r="C15" i="12"/>
  <c r="AA8" i="1"/>
  <c r="E7" i="9"/>
  <c r="E8" i="9"/>
  <c r="E9" i="9"/>
  <c r="E10" i="9"/>
  <c r="C17" i="12"/>
  <c r="F17" i="12"/>
  <c r="D17" i="12"/>
  <c r="H17" i="12"/>
  <c r="E17" i="12"/>
  <c r="G17" i="12"/>
  <c r="C12" i="12"/>
  <c r="H12" i="12"/>
  <c r="E12" i="12"/>
  <c r="G12" i="12"/>
  <c r="F12" i="12"/>
  <c r="D12" i="12"/>
  <c r="C13" i="12"/>
  <c r="H13" i="12"/>
  <c r="E13" i="12"/>
  <c r="G13" i="12"/>
  <c r="F13" i="12"/>
  <c r="C18" i="12"/>
  <c r="E18" i="12"/>
  <c r="G18" i="12"/>
  <c r="H18" i="12"/>
  <c r="D18" i="12"/>
  <c r="F18" i="12"/>
  <c r="C19" i="12"/>
  <c r="E19" i="12"/>
  <c r="G19" i="12"/>
  <c r="D19" i="12"/>
  <c r="H19" i="12"/>
  <c r="F19" i="12"/>
  <c r="C16" i="12"/>
  <c r="H16" i="12"/>
  <c r="G16" i="12"/>
  <c r="E16" i="12"/>
  <c r="D16" i="12"/>
  <c r="F16" i="12"/>
  <c r="C14" i="12"/>
  <c r="F14" i="12"/>
  <c r="H14" i="12"/>
  <c r="E14" i="12"/>
  <c r="G14" i="12"/>
  <c r="D14" i="12"/>
  <c r="T11" i="3"/>
  <c r="T7" i="3"/>
  <c r="A24" i="12"/>
  <c r="A23" i="12"/>
  <c r="T24" i="3"/>
  <c r="L12" i="1" s="1"/>
  <c r="T9" i="3"/>
  <c r="H25" i="12"/>
  <c r="T17" i="3"/>
  <c r="T14" i="3"/>
  <c r="T16" i="3"/>
  <c r="T8" i="3"/>
  <c r="T21" i="3"/>
  <c r="T12" i="3"/>
  <c r="T15" i="3"/>
  <c r="T22" i="3"/>
  <c r="T20" i="3"/>
  <c r="R6" i="7"/>
  <c r="L9" i="1" l="1"/>
  <c r="N9" i="1" s="1"/>
  <c r="L10" i="1"/>
  <c r="N10" i="1" s="1"/>
  <c r="L11" i="1"/>
  <c r="N11" i="1" s="1"/>
  <c r="K12" i="1"/>
  <c r="N12" i="1"/>
  <c r="J5" i="4"/>
  <c r="K9" i="1" l="1"/>
  <c r="Q9" i="1" s="1"/>
  <c r="R9" i="1" s="1"/>
  <c r="S9" i="1" s="1"/>
  <c r="K10" i="1"/>
  <c r="Q10" i="1" s="1"/>
  <c r="R10" i="1" s="1"/>
  <c r="S10" i="1" s="1"/>
  <c r="K11" i="1"/>
  <c r="Q11" i="1" s="1"/>
  <c r="Q12" i="1"/>
  <c r="R12" i="1" s="1"/>
  <c r="S12" i="1" s="1"/>
  <c r="P502" i="1" l="1"/>
  <c r="R11" i="1"/>
  <c r="S11" i="1" s="1"/>
  <c r="T8" i="9"/>
  <c r="T9" i="9"/>
  <c r="T10" i="9"/>
  <c r="T11" i="9"/>
  <c r="T12" i="9"/>
  <c r="T13" i="9"/>
  <c r="T14" i="9"/>
  <c r="T15" i="9"/>
  <c r="T16" i="9"/>
  <c r="T17" i="9"/>
  <c r="T18" i="9"/>
  <c r="T19" i="9"/>
  <c r="T20" i="9"/>
  <c r="T21" i="9"/>
  <c r="T22" i="9"/>
  <c r="T23" i="9"/>
  <c r="T24" i="9"/>
  <c r="T25" i="9"/>
  <c r="T26" i="9"/>
  <c r="T27" i="9"/>
  <c r="T28" i="9"/>
  <c r="T29" i="9"/>
  <c r="T30" i="9"/>
  <c r="T31" i="9"/>
  <c r="T32" i="9"/>
  <c r="T33" i="9"/>
  <c r="T34" i="9"/>
  <c r="T35" i="9"/>
  <c r="T36" i="9"/>
  <c r="T37" i="9"/>
  <c r="T38" i="9"/>
  <c r="T39" i="9"/>
  <c r="T40" i="9"/>
  <c r="T41" i="9"/>
  <c r="T42" i="9"/>
  <c r="T43" i="9"/>
  <c r="T44" i="9"/>
  <c r="T45" i="9"/>
  <c r="T46" i="9"/>
  <c r="T47" i="9"/>
  <c r="T48" i="9"/>
  <c r="T49" i="9"/>
  <c r="T50" i="9"/>
  <c r="T51" i="9"/>
  <c r="T52" i="9"/>
  <c r="T53" i="9"/>
  <c r="T54" i="9"/>
  <c r="T55" i="9"/>
  <c r="T56" i="9"/>
  <c r="T57" i="9"/>
  <c r="T58" i="9"/>
  <c r="T59" i="9"/>
  <c r="T60" i="9"/>
  <c r="T61" i="9"/>
  <c r="T62" i="9"/>
  <c r="T63" i="9"/>
  <c r="T64" i="9"/>
  <c r="T65" i="9"/>
  <c r="T66" i="9"/>
  <c r="T67" i="9"/>
  <c r="T68" i="9"/>
  <c r="T69" i="9"/>
  <c r="T70" i="9"/>
  <c r="T71" i="9"/>
  <c r="T72" i="9"/>
  <c r="T73" i="9"/>
  <c r="T74" i="9"/>
  <c r="T75" i="9"/>
  <c r="T76" i="9"/>
  <c r="T77" i="9"/>
  <c r="T78" i="9"/>
  <c r="T79" i="9"/>
  <c r="T80" i="9"/>
  <c r="T81" i="9"/>
  <c r="T82" i="9"/>
  <c r="T83" i="9"/>
  <c r="T84" i="9"/>
  <c r="T85" i="9"/>
  <c r="T86" i="9"/>
  <c r="T87" i="9"/>
  <c r="T88" i="9"/>
  <c r="T89" i="9"/>
  <c r="T90" i="9"/>
  <c r="T91" i="9"/>
  <c r="T92" i="9"/>
  <c r="T93" i="9"/>
  <c r="T94" i="9"/>
  <c r="T95" i="9"/>
  <c r="T96" i="9"/>
  <c r="T97" i="9"/>
  <c r="T98" i="9"/>
  <c r="T99" i="9"/>
  <c r="T100" i="9"/>
  <c r="T101" i="9"/>
  <c r="T102" i="9"/>
  <c r="T103" i="9"/>
  <c r="T104" i="9"/>
  <c r="T105" i="9"/>
  <c r="T106" i="9"/>
  <c r="T107" i="9"/>
  <c r="T108" i="9"/>
  <c r="T109" i="9"/>
  <c r="T110" i="9"/>
  <c r="T111" i="9"/>
  <c r="T112" i="9"/>
  <c r="T113" i="9"/>
  <c r="T114" i="9"/>
  <c r="T115" i="9"/>
  <c r="T116" i="9"/>
  <c r="T117" i="9"/>
  <c r="T118" i="9"/>
  <c r="T119" i="9"/>
  <c r="T120" i="9"/>
  <c r="T121" i="9"/>
  <c r="T122" i="9"/>
  <c r="T123" i="9"/>
  <c r="T124" i="9"/>
  <c r="T125" i="9"/>
  <c r="T126" i="9"/>
  <c r="T127" i="9"/>
  <c r="T128" i="9"/>
  <c r="T129" i="9"/>
  <c r="T130" i="9"/>
  <c r="T131" i="9"/>
  <c r="T132" i="9"/>
  <c r="T133" i="9"/>
  <c r="T134" i="9"/>
  <c r="T135" i="9"/>
  <c r="T136" i="9"/>
  <c r="T137" i="9"/>
  <c r="T138" i="9"/>
  <c r="T139" i="9"/>
  <c r="T140" i="9"/>
  <c r="T141" i="9"/>
  <c r="T142" i="9"/>
  <c r="T143" i="9"/>
  <c r="T144" i="9"/>
  <c r="T145" i="9"/>
  <c r="T146" i="9"/>
  <c r="T147" i="9"/>
  <c r="T148" i="9"/>
  <c r="T149" i="9"/>
  <c r="T150" i="9"/>
  <c r="T151" i="9"/>
  <c r="T152" i="9"/>
  <c r="T153" i="9"/>
  <c r="T154" i="9"/>
  <c r="T155" i="9"/>
  <c r="T156" i="9"/>
  <c r="T157" i="9"/>
  <c r="T158" i="9"/>
  <c r="T159" i="9"/>
  <c r="T160" i="9"/>
  <c r="T161" i="9"/>
  <c r="T162" i="9"/>
  <c r="T163" i="9"/>
  <c r="T164" i="9"/>
  <c r="T165" i="9"/>
  <c r="T166" i="9"/>
  <c r="T167" i="9"/>
  <c r="T168" i="9"/>
  <c r="T169" i="9"/>
  <c r="T170" i="9"/>
  <c r="T171" i="9"/>
  <c r="T172" i="9"/>
  <c r="T173" i="9"/>
  <c r="T174" i="9"/>
  <c r="T175" i="9"/>
  <c r="T176" i="9"/>
  <c r="T177" i="9"/>
  <c r="T178" i="9"/>
  <c r="T179" i="9"/>
  <c r="T180" i="9"/>
  <c r="T181" i="9"/>
  <c r="T182" i="9"/>
  <c r="T183" i="9"/>
  <c r="T184" i="9"/>
  <c r="T185" i="9"/>
  <c r="T186" i="9"/>
  <c r="T187" i="9"/>
  <c r="T188" i="9"/>
  <c r="T189" i="9"/>
  <c r="T190" i="9"/>
  <c r="T191" i="9"/>
  <c r="T192" i="9"/>
  <c r="T193" i="9"/>
  <c r="T194" i="9"/>
  <c r="T195" i="9"/>
  <c r="T196" i="9"/>
  <c r="T197" i="9"/>
  <c r="T198" i="9"/>
  <c r="T199" i="9"/>
  <c r="T200" i="9"/>
  <c r="T201" i="9"/>
  <c r="T202" i="9"/>
  <c r="T203" i="9"/>
  <c r="T204" i="9"/>
  <c r="T205" i="9"/>
  <c r="T206" i="9"/>
  <c r="T207" i="9"/>
  <c r="T208" i="9"/>
  <c r="T209" i="9"/>
  <c r="T210" i="9"/>
  <c r="T211" i="9"/>
  <c r="T212" i="9"/>
  <c r="T213" i="9"/>
  <c r="T214" i="9"/>
  <c r="T215" i="9"/>
  <c r="T216" i="9"/>
  <c r="T217" i="9"/>
  <c r="T218" i="9"/>
  <c r="T219" i="9"/>
  <c r="T220" i="9"/>
  <c r="T221" i="9"/>
  <c r="T222" i="9"/>
  <c r="T223" i="9"/>
  <c r="T224" i="9"/>
  <c r="T225" i="9"/>
  <c r="T226" i="9"/>
  <c r="T227" i="9"/>
  <c r="T228" i="9"/>
  <c r="T229" i="9"/>
  <c r="T230" i="9"/>
  <c r="T231" i="9"/>
  <c r="T232" i="9"/>
  <c r="T233" i="9"/>
  <c r="T234" i="9"/>
  <c r="T235" i="9"/>
  <c r="T236" i="9"/>
  <c r="T237" i="9"/>
  <c r="T238" i="9"/>
  <c r="T239" i="9"/>
  <c r="T240" i="9"/>
  <c r="T241" i="9"/>
  <c r="T242" i="9"/>
  <c r="T243" i="9"/>
  <c r="T244" i="9"/>
  <c r="T245" i="9"/>
  <c r="T246" i="9"/>
  <c r="T247" i="9"/>
  <c r="T248" i="9"/>
  <c r="T249" i="9"/>
  <c r="T250" i="9"/>
  <c r="T251" i="9"/>
  <c r="T252" i="9"/>
  <c r="T253" i="9"/>
  <c r="T254" i="9"/>
  <c r="T255" i="9"/>
  <c r="T256" i="9"/>
  <c r="T257" i="9"/>
  <c r="T258" i="9"/>
  <c r="T259" i="9"/>
  <c r="T260" i="9"/>
  <c r="T261" i="9"/>
  <c r="T262" i="9"/>
  <c r="T263" i="9"/>
  <c r="T264" i="9"/>
  <c r="T265" i="9"/>
  <c r="T266" i="9"/>
  <c r="T267" i="9"/>
  <c r="T268" i="9"/>
  <c r="T269" i="9"/>
  <c r="T270" i="9"/>
  <c r="T271" i="9"/>
  <c r="T272" i="9"/>
  <c r="T273" i="9"/>
  <c r="T274" i="9"/>
  <c r="T275" i="9"/>
  <c r="T276" i="9"/>
  <c r="T277" i="9"/>
  <c r="T278" i="9"/>
  <c r="T279" i="9"/>
  <c r="T280" i="9"/>
  <c r="T281" i="9"/>
  <c r="T282" i="9"/>
  <c r="T283" i="9"/>
  <c r="T284" i="9"/>
  <c r="T285" i="9"/>
  <c r="T286" i="9"/>
  <c r="T287" i="9"/>
  <c r="T288" i="9"/>
  <c r="T289" i="9"/>
  <c r="T290" i="9"/>
  <c r="T291" i="9"/>
  <c r="T292" i="9"/>
  <c r="T293" i="9"/>
  <c r="T294" i="9"/>
  <c r="T295" i="9"/>
  <c r="T296" i="9"/>
  <c r="T297" i="9"/>
  <c r="T298" i="9"/>
  <c r="T299" i="9"/>
  <c r="T300" i="9"/>
  <c r="T301" i="9"/>
  <c r="T302" i="9"/>
  <c r="T303" i="9"/>
  <c r="T304" i="9"/>
  <c r="T305" i="9"/>
  <c r="T306" i="9"/>
  <c r="T307" i="9"/>
  <c r="T308" i="9"/>
  <c r="T309" i="9"/>
  <c r="T310" i="9"/>
  <c r="T311" i="9"/>
  <c r="T312" i="9"/>
  <c r="T313" i="9"/>
  <c r="T314" i="9"/>
  <c r="T315" i="9"/>
  <c r="T316" i="9"/>
  <c r="T317" i="9"/>
  <c r="T318" i="9"/>
  <c r="T319" i="9"/>
  <c r="T320" i="9"/>
  <c r="T321" i="9"/>
  <c r="T322" i="9"/>
  <c r="T323" i="9"/>
  <c r="T324" i="9"/>
  <c r="T325" i="9"/>
  <c r="T326" i="9"/>
  <c r="T327" i="9"/>
  <c r="T328" i="9"/>
  <c r="T329" i="9"/>
  <c r="T330" i="9"/>
  <c r="T331" i="9"/>
  <c r="T332" i="9"/>
  <c r="T333" i="9"/>
  <c r="T334" i="9"/>
  <c r="T335" i="9"/>
  <c r="T336" i="9"/>
  <c r="T337" i="9"/>
  <c r="T338" i="9"/>
  <c r="T339" i="9"/>
  <c r="T340" i="9"/>
  <c r="T341" i="9"/>
  <c r="T342" i="9"/>
  <c r="T343" i="9"/>
  <c r="T344" i="9"/>
  <c r="T345" i="9"/>
  <c r="T346" i="9"/>
  <c r="T347" i="9"/>
  <c r="T348" i="9"/>
  <c r="T349" i="9"/>
  <c r="T350" i="9"/>
  <c r="T351" i="9"/>
  <c r="T352" i="9"/>
  <c r="T353" i="9"/>
  <c r="T354" i="9"/>
  <c r="T355" i="9"/>
  <c r="T356" i="9"/>
  <c r="T357" i="9"/>
  <c r="T358" i="9"/>
  <c r="T359" i="9"/>
  <c r="T360" i="9"/>
  <c r="T361" i="9"/>
  <c r="T362" i="9"/>
  <c r="T363" i="9"/>
  <c r="T364" i="9"/>
  <c r="T365" i="9"/>
  <c r="T366" i="9"/>
  <c r="T367" i="9"/>
  <c r="T368" i="9"/>
  <c r="T369" i="9"/>
  <c r="T370" i="9"/>
  <c r="T371" i="9"/>
  <c r="T372" i="9"/>
  <c r="T373" i="9"/>
  <c r="T374" i="9"/>
  <c r="T375" i="9"/>
  <c r="T376" i="9"/>
  <c r="T377" i="9"/>
  <c r="T378" i="9"/>
  <c r="T379" i="9"/>
  <c r="T380" i="9"/>
  <c r="T381" i="9"/>
  <c r="T382" i="9"/>
  <c r="T383" i="9"/>
  <c r="T384" i="9"/>
  <c r="T385" i="9"/>
  <c r="T386" i="9"/>
  <c r="T387" i="9"/>
  <c r="T388" i="9"/>
  <c r="T389" i="9"/>
  <c r="T390" i="9"/>
  <c r="T391" i="9"/>
  <c r="T392" i="9"/>
  <c r="T393" i="9"/>
  <c r="T394" i="9"/>
  <c r="T395" i="9"/>
  <c r="T396" i="9"/>
  <c r="T397" i="9"/>
  <c r="T398" i="9"/>
  <c r="T399" i="9"/>
  <c r="T400" i="9"/>
  <c r="T401" i="9"/>
  <c r="T402" i="9"/>
  <c r="T403" i="9"/>
  <c r="T404" i="9"/>
  <c r="T405" i="9"/>
  <c r="T406" i="9"/>
  <c r="T407" i="9"/>
  <c r="T408" i="9"/>
  <c r="T409" i="9"/>
  <c r="T410" i="9"/>
  <c r="T411" i="9"/>
  <c r="T412" i="9"/>
  <c r="T413" i="9"/>
  <c r="T414" i="9"/>
  <c r="T415" i="9"/>
  <c r="T416" i="9"/>
  <c r="T417" i="9"/>
  <c r="T418" i="9"/>
  <c r="T419" i="9"/>
  <c r="T420" i="9"/>
  <c r="T421" i="9"/>
  <c r="T422" i="9"/>
  <c r="T423" i="9"/>
  <c r="T424" i="9"/>
  <c r="T425" i="9"/>
  <c r="T426" i="9"/>
  <c r="T427" i="9"/>
  <c r="T428" i="9"/>
  <c r="T429" i="9"/>
  <c r="T430" i="9"/>
  <c r="T431" i="9"/>
  <c r="T432" i="9"/>
  <c r="T433" i="9"/>
  <c r="T434" i="9"/>
  <c r="T435" i="9"/>
  <c r="T436" i="9"/>
  <c r="T437" i="9"/>
  <c r="T438" i="9"/>
  <c r="T439" i="9"/>
  <c r="T440" i="9"/>
  <c r="T441" i="9"/>
  <c r="T442" i="9"/>
  <c r="T443" i="9"/>
  <c r="T444" i="9"/>
  <c r="T445" i="9"/>
  <c r="T446" i="9"/>
  <c r="T447" i="9"/>
  <c r="T448" i="9"/>
  <c r="T449" i="9"/>
  <c r="T450" i="9"/>
  <c r="T451" i="9"/>
  <c r="T452" i="9"/>
  <c r="T453" i="9"/>
  <c r="T454" i="9"/>
  <c r="T455" i="9"/>
  <c r="T456" i="9"/>
  <c r="T457" i="9"/>
  <c r="T458" i="9"/>
  <c r="T459" i="9"/>
  <c r="T460" i="9"/>
  <c r="T461" i="9"/>
  <c r="T462" i="9"/>
  <c r="T463" i="9"/>
  <c r="T464" i="9"/>
  <c r="T465" i="9"/>
  <c r="T466" i="9"/>
  <c r="T467" i="9"/>
  <c r="T468" i="9"/>
  <c r="T469" i="9"/>
  <c r="T470" i="9"/>
  <c r="T471" i="9"/>
  <c r="T472" i="9"/>
  <c r="T473" i="9"/>
  <c r="T474" i="9"/>
  <c r="T475" i="9"/>
  <c r="T476" i="9"/>
  <c r="T477" i="9"/>
  <c r="T478" i="9"/>
  <c r="T479" i="9"/>
  <c r="T480" i="9"/>
  <c r="T481" i="9"/>
  <c r="T482" i="9"/>
  <c r="T483" i="9"/>
  <c r="T484" i="9"/>
  <c r="T485" i="9"/>
  <c r="T486" i="9"/>
  <c r="T487" i="9"/>
  <c r="T488" i="9"/>
  <c r="T489" i="9"/>
  <c r="T490" i="9"/>
  <c r="T491" i="9"/>
  <c r="T492" i="9"/>
  <c r="T493" i="9"/>
  <c r="T494" i="9"/>
  <c r="T495" i="9"/>
  <c r="T496" i="9"/>
  <c r="T497" i="9"/>
  <c r="T498" i="9"/>
  <c r="T499" i="9"/>
  <c r="T500" i="9"/>
  <c r="T501" i="9"/>
  <c r="T502" i="9"/>
  <c r="T503" i="9"/>
  <c r="T504" i="9"/>
  <c r="T505" i="9"/>
  <c r="T506" i="9"/>
  <c r="T507" i="9"/>
  <c r="T508" i="9"/>
  <c r="T509" i="9"/>
  <c r="T510" i="9"/>
  <c r="T511" i="9"/>
  <c r="T512" i="9"/>
  <c r="T513" i="9"/>
  <c r="T514" i="9"/>
  <c r="T515" i="9"/>
  <c r="T516" i="9"/>
  <c r="T517" i="9"/>
  <c r="T518" i="9"/>
  <c r="T519" i="9"/>
  <c r="T520" i="9"/>
  <c r="T521" i="9"/>
  <c r="T522" i="9"/>
  <c r="T523" i="9"/>
  <c r="T524" i="9"/>
  <c r="T525" i="9"/>
  <c r="T526" i="9"/>
  <c r="T527" i="9"/>
  <c r="T528" i="9"/>
  <c r="T529" i="9"/>
  <c r="T530" i="9"/>
  <c r="T531" i="9"/>
  <c r="T532" i="9"/>
  <c r="T533" i="9"/>
  <c r="T534" i="9"/>
  <c r="T535" i="9"/>
  <c r="T536" i="9"/>
  <c r="T537" i="9"/>
  <c r="T538" i="9"/>
  <c r="T539" i="9"/>
  <c r="T540" i="9"/>
  <c r="T541" i="9"/>
  <c r="T542" i="9"/>
  <c r="T543" i="9"/>
  <c r="T544" i="9"/>
  <c r="T545" i="9"/>
  <c r="T546" i="9"/>
  <c r="T547" i="9"/>
  <c r="T548" i="9"/>
  <c r="T549" i="9"/>
  <c r="T550" i="9"/>
  <c r="T551" i="9"/>
  <c r="T552" i="9"/>
  <c r="T553" i="9"/>
  <c r="T554" i="9"/>
  <c r="T555" i="9"/>
  <c r="T7" i="9" l="1"/>
  <c r="K6" i="6" l="1"/>
  <c r="BC21" i="11"/>
  <c r="AZ13" i="11"/>
  <c r="AW88" i="11"/>
  <c r="AQ20" i="11"/>
  <c r="AT102" i="11"/>
  <c r="AN18" i="11"/>
  <c r="AK60" i="11"/>
  <c r="B312" i="11"/>
  <c r="C312" i="11" s="1"/>
  <c r="D312" i="11" s="1"/>
  <c r="E312" i="11" s="1"/>
  <c r="F312" i="11" s="1"/>
  <c r="G312" i="11" s="1"/>
  <c r="H312" i="11" s="1"/>
  <c r="I312" i="11" s="1"/>
  <c r="J312" i="11" s="1"/>
  <c r="K312" i="11" s="1"/>
  <c r="L312" i="11" s="1"/>
  <c r="M312" i="11" s="1"/>
  <c r="N312" i="11" s="1"/>
  <c r="O312" i="11" s="1"/>
  <c r="P312" i="11" s="1"/>
  <c r="Q312" i="11" s="1"/>
  <c r="Q310" i="11"/>
  <c r="P310" i="11"/>
  <c r="A310" i="11"/>
  <c r="R309" i="11"/>
  <c r="M309" i="11"/>
  <c r="K309" i="11"/>
  <c r="I309" i="11"/>
  <c r="G309" i="11"/>
  <c r="E309" i="11"/>
  <c r="R308" i="11"/>
  <c r="M308" i="11"/>
  <c r="K308" i="11"/>
  <c r="I308" i="11"/>
  <c r="G308" i="11"/>
  <c r="E308" i="11"/>
  <c r="R307" i="11"/>
  <c r="M307" i="11"/>
  <c r="K307" i="11"/>
  <c r="I307" i="11"/>
  <c r="G307" i="11"/>
  <c r="E307" i="11"/>
  <c r="R306" i="11"/>
  <c r="M306" i="11"/>
  <c r="K306" i="11"/>
  <c r="I306" i="11"/>
  <c r="G306" i="11"/>
  <c r="E306" i="11"/>
  <c r="R305" i="11"/>
  <c r="M305" i="11"/>
  <c r="K305" i="11"/>
  <c r="I305" i="11"/>
  <c r="G305" i="11"/>
  <c r="E305" i="11"/>
  <c r="R304" i="11"/>
  <c r="M304" i="11"/>
  <c r="K304" i="11"/>
  <c r="I304" i="11"/>
  <c r="G304" i="11"/>
  <c r="E304" i="11"/>
  <c r="R303" i="11"/>
  <c r="M303" i="11"/>
  <c r="K303" i="11"/>
  <c r="I303" i="11"/>
  <c r="G303" i="11"/>
  <c r="E303" i="11"/>
  <c r="R302" i="11"/>
  <c r="M302" i="11"/>
  <c r="K302" i="11"/>
  <c r="I302" i="11"/>
  <c r="G302" i="11"/>
  <c r="E302" i="11"/>
  <c r="R301" i="11"/>
  <c r="M301" i="11"/>
  <c r="K301" i="11"/>
  <c r="I301" i="11"/>
  <c r="G301" i="11"/>
  <c r="E301" i="11"/>
  <c r="R300" i="11"/>
  <c r="M300" i="11"/>
  <c r="K300" i="11"/>
  <c r="I300" i="11"/>
  <c r="G300" i="11"/>
  <c r="E300" i="11"/>
  <c r="R299" i="11"/>
  <c r="M299" i="11"/>
  <c r="K299" i="11"/>
  <c r="I299" i="11"/>
  <c r="G299" i="11"/>
  <c r="E299" i="11"/>
  <c r="R298" i="11"/>
  <c r="M298" i="11"/>
  <c r="K298" i="11"/>
  <c r="I298" i="11"/>
  <c r="G298" i="11"/>
  <c r="E298" i="11"/>
  <c r="R297" i="11"/>
  <c r="M297" i="11"/>
  <c r="K297" i="11"/>
  <c r="I297" i="11"/>
  <c r="G297" i="11"/>
  <c r="E297" i="11"/>
  <c r="R296" i="11"/>
  <c r="M296" i="11"/>
  <c r="K296" i="11"/>
  <c r="I296" i="11"/>
  <c r="G296" i="11"/>
  <c r="E296" i="11"/>
  <c r="R295" i="11"/>
  <c r="M295" i="11"/>
  <c r="K295" i="11"/>
  <c r="I295" i="11"/>
  <c r="G295" i="11"/>
  <c r="E295" i="11"/>
  <c r="R294" i="11"/>
  <c r="M294" i="11"/>
  <c r="K294" i="11"/>
  <c r="I294" i="11"/>
  <c r="G294" i="11"/>
  <c r="E294" i="11"/>
  <c r="R293" i="11"/>
  <c r="M293" i="11"/>
  <c r="K293" i="11"/>
  <c r="I293" i="11"/>
  <c r="G293" i="11"/>
  <c r="E293" i="11"/>
  <c r="R292" i="11"/>
  <c r="M292" i="11"/>
  <c r="K292" i="11"/>
  <c r="I292" i="11"/>
  <c r="G292" i="11"/>
  <c r="E292" i="11"/>
  <c r="R291" i="11"/>
  <c r="M291" i="11"/>
  <c r="K291" i="11"/>
  <c r="I291" i="11"/>
  <c r="G291" i="11"/>
  <c r="E291" i="11"/>
  <c r="R290" i="11"/>
  <c r="M290" i="11"/>
  <c r="K290" i="11"/>
  <c r="I290" i="11"/>
  <c r="G290" i="11"/>
  <c r="E290" i="11"/>
  <c r="R289" i="11"/>
  <c r="M289" i="11"/>
  <c r="K289" i="11"/>
  <c r="I289" i="11"/>
  <c r="G289" i="11"/>
  <c r="E289" i="11"/>
  <c r="R288" i="11"/>
  <c r="M288" i="11"/>
  <c r="K288" i="11"/>
  <c r="I288" i="11"/>
  <c r="G288" i="11"/>
  <c r="E288" i="11"/>
  <c r="R287" i="11"/>
  <c r="M287" i="11"/>
  <c r="K287" i="11"/>
  <c r="I287" i="11"/>
  <c r="G287" i="11"/>
  <c r="E287" i="11"/>
  <c r="R286" i="11"/>
  <c r="M286" i="11"/>
  <c r="K286" i="11"/>
  <c r="I286" i="11"/>
  <c r="G286" i="11"/>
  <c r="E286" i="11"/>
  <c r="R285" i="11"/>
  <c r="M285" i="11"/>
  <c r="K285" i="11"/>
  <c r="I285" i="11"/>
  <c r="G285" i="11"/>
  <c r="E285" i="11"/>
  <c r="R284" i="11"/>
  <c r="M284" i="11"/>
  <c r="K284" i="11"/>
  <c r="I284" i="11"/>
  <c r="G284" i="11"/>
  <c r="E284" i="11"/>
  <c r="R283" i="11"/>
  <c r="M283" i="11"/>
  <c r="K283" i="11"/>
  <c r="I283" i="11"/>
  <c r="G283" i="11"/>
  <c r="E283" i="11"/>
  <c r="R282" i="11"/>
  <c r="M282" i="11"/>
  <c r="K282" i="11"/>
  <c r="I282" i="11"/>
  <c r="G282" i="11"/>
  <c r="E282" i="11"/>
  <c r="R281" i="11"/>
  <c r="M281" i="11"/>
  <c r="K281" i="11"/>
  <c r="I281" i="11"/>
  <c r="G281" i="11"/>
  <c r="E281" i="11"/>
  <c r="R280" i="11"/>
  <c r="M280" i="11"/>
  <c r="K280" i="11"/>
  <c r="I280" i="11"/>
  <c r="G280" i="11"/>
  <c r="E280" i="11"/>
  <c r="R279" i="11"/>
  <c r="M279" i="11"/>
  <c r="K279" i="11"/>
  <c r="I279" i="11"/>
  <c r="G279" i="11"/>
  <c r="E279" i="11"/>
  <c r="R278" i="11"/>
  <c r="M278" i="11"/>
  <c r="K278" i="11"/>
  <c r="I278" i="11"/>
  <c r="G278" i="11"/>
  <c r="E278" i="11"/>
  <c r="R277" i="11"/>
  <c r="M277" i="11"/>
  <c r="K277" i="11"/>
  <c r="I277" i="11"/>
  <c r="G277" i="11"/>
  <c r="E277" i="11"/>
  <c r="R276" i="11"/>
  <c r="M276" i="11"/>
  <c r="K276" i="11"/>
  <c r="I276" i="11"/>
  <c r="G276" i="11"/>
  <c r="E276" i="11"/>
  <c r="R275" i="11"/>
  <c r="M275" i="11"/>
  <c r="K275" i="11"/>
  <c r="I275" i="11"/>
  <c r="G275" i="11"/>
  <c r="E275" i="11"/>
  <c r="R274" i="11"/>
  <c r="M274" i="11"/>
  <c r="K274" i="11"/>
  <c r="I274" i="11"/>
  <c r="G274" i="11"/>
  <c r="E274" i="11"/>
  <c r="R273" i="11"/>
  <c r="M273" i="11"/>
  <c r="K273" i="11"/>
  <c r="I273" i="11"/>
  <c r="G273" i="11"/>
  <c r="E273" i="11"/>
  <c r="R272" i="11"/>
  <c r="M272" i="11"/>
  <c r="K272" i="11"/>
  <c r="I272" i="11"/>
  <c r="G272" i="11"/>
  <c r="E272" i="11"/>
  <c r="R271" i="11"/>
  <c r="M271" i="11"/>
  <c r="K271" i="11"/>
  <c r="I271" i="11"/>
  <c r="G271" i="11"/>
  <c r="E271" i="11"/>
  <c r="R270" i="11"/>
  <c r="M270" i="11"/>
  <c r="K270" i="11"/>
  <c r="I270" i="11"/>
  <c r="G270" i="11"/>
  <c r="E270" i="11"/>
  <c r="R269" i="11"/>
  <c r="M269" i="11"/>
  <c r="K269" i="11"/>
  <c r="I269" i="11"/>
  <c r="G269" i="11"/>
  <c r="E269" i="11"/>
  <c r="R268" i="11"/>
  <c r="M268" i="11"/>
  <c r="K268" i="11"/>
  <c r="I268" i="11"/>
  <c r="G268" i="11"/>
  <c r="E268" i="11"/>
  <c r="R267" i="11"/>
  <c r="M267" i="11"/>
  <c r="K267" i="11"/>
  <c r="I267" i="11"/>
  <c r="G267" i="11"/>
  <c r="E267" i="11"/>
  <c r="R266" i="11"/>
  <c r="M266" i="11"/>
  <c r="K266" i="11"/>
  <c r="I266" i="11"/>
  <c r="G266" i="11"/>
  <c r="E266" i="11"/>
  <c r="R265" i="11"/>
  <c r="M265" i="11"/>
  <c r="K265" i="11"/>
  <c r="I265" i="11"/>
  <c r="G265" i="11"/>
  <c r="E265" i="11"/>
  <c r="R264" i="11"/>
  <c r="M264" i="11"/>
  <c r="K264" i="11"/>
  <c r="I264" i="11"/>
  <c r="G264" i="11"/>
  <c r="E264" i="11"/>
  <c r="R263" i="11"/>
  <c r="M263" i="11"/>
  <c r="K263" i="11"/>
  <c r="I263" i="11"/>
  <c r="G263" i="11"/>
  <c r="E263" i="11"/>
  <c r="R262" i="11"/>
  <c r="M262" i="11"/>
  <c r="K262" i="11"/>
  <c r="I262" i="11"/>
  <c r="G262" i="11"/>
  <c r="E262" i="11"/>
  <c r="R261" i="11"/>
  <c r="M261" i="11"/>
  <c r="K261" i="11"/>
  <c r="I261" i="11"/>
  <c r="G261" i="11"/>
  <c r="E261" i="11"/>
  <c r="R260" i="11"/>
  <c r="M260" i="11"/>
  <c r="K260" i="11"/>
  <c r="I260" i="11"/>
  <c r="G260" i="11"/>
  <c r="E260" i="11"/>
  <c r="R259" i="11"/>
  <c r="M259" i="11"/>
  <c r="K259" i="11"/>
  <c r="I259" i="11"/>
  <c r="G259" i="11"/>
  <c r="E259" i="11"/>
  <c r="R258" i="11"/>
  <c r="M258" i="11"/>
  <c r="K258" i="11"/>
  <c r="I258" i="11"/>
  <c r="G258" i="11"/>
  <c r="E258" i="11"/>
  <c r="R257" i="11"/>
  <c r="M257" i="11"/>
  <c r="K257" i="11"/>
  <c r="I257" i="11"/>
  <c r="G257" i="11"/>
  <c r="E257" i="11"/>
  <c r="R256" i="11"/>
  <c r="M256" i="11"/>
  <c r="K256" i="11"/>
  <c r="I256" i="11"/>
  <c r="G256" i="11"/>
  <c r="E256" i="11"/>
  <c r="R255" i="11"/>
  <c r="M255" i="11"/>
  <c r="K255" i="11"/>
  <c r="I255" i="11"/>
  <c r="G255" i="11"/>
  <c r="E255" i="11"/>
  <c r="R254" i="11"/>
  <c r="M254" i="11"/>
  <c r="K254" i="11"/>
  <c r="I254" i="11"/>
  <c r="G254" i="11"/>
  <c r="E254" i="11"/>
  <c r="R253" i="11"/>
  <c r="M253" i="11"/>
  <c r="K253" i="11"/>
  <c r="I253" i="11"/>
  <c r="G253" i="11"/>
  <c r="E253" i="11"/>
  <c r="R252" i="11"/>
  <c r="M252" i="11"/>
  <c r="K252" i="11"/>
  <c r="I252" i="11"/>
  <c r="G252" i="11"/>
  <c r="E252" i="11"/>
  <c r="R251" i="11"/>
  <c r="M251" i="11"/>
  <c r="K251" i="11"/>
  <c r="I251" i="11"/>
  <c r="G251" i="11"/>
  <c r="E251" i="11"/>
  <c r="R250" i="11"/>
  <c r="M250" i="11"/>
  <c r="K250" i="11"/>
  <c r="I250" i="11"/>
  <c r="G250" i="11"/>
  <c r="E250" i="11"/>
  <c r="R249" i="11"/>
  <c r="M249" i="11"/>
  <c r="K249" i="11"/>
  <c r="I249" i="11"/>
  <c r="G249" i="11"/>
  <c r="E249" i="11"/>
  <c r="R248" i="11"/>
  <c r="M248" i="11"/>
  <c r="K248" i="11"/>
  <c r="I248" i="11"/>
  <c r="G248" i="11"/>
  <c r="E248" i="11"/>
  <c r="R247" i="11"/>
  <c r="M247" i="11"/>
  <c r="K247" i="11"/>
  <c r="I247" i="11"/>
  <c r="G247" i="11"/>
  <c r="E247" i="11"/>
  <c r="R246" i="11"/>
  <c r="M246" i="11"/>
  <c r="K246" i="11"/>
  <c r="I246" i="11"/>
  <c r="G246" i="11"/>
  <c r="E246" i="11"/>
  <c r="R245" i="11"/>
  <c r="M245" i="11"/>
  <c r="K245" i="11"/>
  <c r="I245" i="11"/>
  <c r="G245" i="11"/>
  <c r="E245" i="11"/>
  <c r="R244" i="11"/>
  <c r="M244" i="11"/>
  <c r="K244" i="11"/>
  <c r="I244" i="11"/>
  <c r="G244" i="11"/>
  <c r="E244" i="11"/>
  <c r="R243" i="11"/>
  <c r="M243" i="11"/>
  <c r="K243" i="11"/>
  <c r="I243" i="11"/>
  <c r="G243" i="11"/>
  <c r="E243" i="11"/>
  <c r="R242" i="11"/>
  <c r="M242" i="11"/>
  <c r="K242" i="11"/>
  <c r="I242" i="11"/>
  <c r="G242" i="11"/>
  <c r="E242" i="11"/>
  <c r="R241" i="11"/>
  <c r="M241" i="11"/>
  <c r="K241" i="11"/>
  <c r="I241" i="11"/>
  <c r="G241" i="11"/>
  <c r="E241" i="11"/>
  <c r="R240" i="11"/>
  <c r="M240" i="11"/>
  <c r="K240" i="11"/>
  <c r="I240" i="11"/>
  <c r="G240" i="11"/>
  <c r="E240" i="11"/>
  <c r="R239" i="11"/>
  <c r="M239" i="11"/>
  <c r="K239" i="11"/>
  <c r="I239" i="11"/>
  <c r="G239" i="11"/>
  <c r="E239" i="11"/>
  <c r="R238" i="11"/>
  <c r="M238" i="11"/>
  <c r="K238" i="11"/>
  <c r="I238" i="11"/>
  <c r="G238" i="11"/>
  <c r="E238" i="11"/>
  <c r="R237" i="11"/>
  <c r="M237" i="11"/>
  <c r="K237" i="11"/>
  <c r="I237" i="11"/>
  <c r="G237" i="11"/>
  <c r="E237" i="11"/>
  <c r="R236" i="11"/>
  <c r="M236" i="11"/>
  <c r="K236" i="11"/>
  <c r="I236" i="11"/>
  <c r="G236" i="11"/>
  <c r="E236" i="11"/>
  <c r="R235" i="11"/>
  <c r="M235" i="11"/>
  <c r="K235" i="11"/>
  <c r="I235" i="11"/>
  <c r="G235" i="11"/>
  <c r="E235" i="11"/>
  <c r="R234" i="11"/>
  <c r="M234" i="11"/>
  <c r="K234" i="11"/>
  <c r="I234" i="11"/>
  <c r="G234" i="11"/>
  <c r="E234" i="11"/>
  <c r="R233" i="11"/>
  <c r="M233" i="11"/>
  <c r="K233" i="11"/>
  <c r="I233" i="11"/>
  <c r="G233" i="11"/>
  <c r="E233" i="11"/>
  <c r="R232" i="11"/>
  <c r="M232" i="11"/>
  <c r="K232" i="11"/>
  <c r="I232" i="11"/>
  <c r="G232" i="11"/>
  <c r="E232" i="11"/>
  <c r="R231" i="11"/>
  <c r="M231" i="11"/>
  <c r="K231" i="11"/>
  <c r="I231" i="11"/>
  <c r="G231" i="11"/>
  <c r="E231" i="11"/>
  <c r="R230" i="11"/>
  <c r="M230" i="11"/>
  <c r="K230" i="11"/>
  <c r="I230" i="11"/>
  <c r="G230" i="11"/>
  <c r="E230" i="11"/>
  <c r="R229" i="11"/>
  <c r="M229" i="11"/>
  <c r="K229" i="11"/>
  <c r="I229" i="11"/>
  <c r="G229" i="11"/>
  <c r="E229" i="11"/>
  <c r="R228" i="11"/>
  <c r="M228" i="11"/>
  <c r="K228" i="11"/>
  <c r="I228" i="11"/>
  <c r="G228" i="11"/>
  <c r="E228" i="11"/>
  <c r="R227" i="11"/>
  <c r="M227" i="11"/>
  <c r="K227" i="11"/>
  <c r="I227" i="11"/>
  <c r="G227" i="11"/>
  <c r="E227" i="11"/>
  <c r="R226" i="11"/>
  <c r="M226" i="11"/>
  <c r="K226" i="11"/>
  <c r="I226" i="11"/>
  <c r="G226" i="11"/>
  <c r="E226" i="11"/>
  <c r="R225" i="11"/>
  <c r="M225" i="11"/>
  <c r="K225" i="11"/>
  <c r="I225" i="11"/>
  <c r="G225" i="11"/>
  <c r="E225" i="11"/>
  <c r="R224" i="11"/>
  <c r="M224" i="11"/>
  <c r="K224" i="11"/>
  <c r="I224" i="11"/>
  <c r="G224" i="11"/>
  <c r="E224" i="11"/>
  <c r="R223" i="11"/>
  <c r="M223" i="11"/>
  <c r="K223" i="11"/>
  <c r="I223" i="11"/>
  <c r="G223" i="11"/>
  <c r="E223" i="11"/>
  <c r="R222" i="11"/>
  <c r="M222" i="11"/>
  <c r="K222" i="11"/>
  <c r="I222" i="11"/>
  <c r="G222" i="11"/>
  <c r="E222" i="11"/>
  <c r="R221" i="11"/>
  <c r="M221" i="11"/>
  <c r="K221" i="11"/>
  <c r="I221" i="11"/>
  <c r="G221" i="11"/>
  <c r="E221" i="11"/>
  <c r="R220" i="11"/>
  <c r="M220" i="11"/>
  <c r="K220" i="11"/>
  <c r="I220" i="11"/>
  <c r="G220" i="11"/>
  <c r="E220" i="11"/>
  <c r="R219" i="11"/>
  <c r="M219" i="11"/>
  <c r="K219" i="11"/>
  <c r="I219" i="11"/>
  <c r="G219" i="11"/>
  <c r="E219" i="11"/>
  <c r="R218" i="11"/>
  <c r="M218" i="11"/>
  <c r="K218" i="11"/>
  <c r="I218" i="11"/>
  <c r="G218" i="11"/>
  <c r="E218" i="11"/>
  <c r="R217" i="11"/>
  <c r="M217" i="11"/>
  <c r="K217" i="11"/>
  <c r="I217" i="11"/>
  <c r="G217" i="11"/>
  <c r="E217" i="11"/>
  <c r="R216" i="11"/>
  <c r="M216" i="11"/>
  <c r="K216" i="11"/>
  <c r="I216" i="11"/>
  <c r="G216" i="11"/>
  <c r="E216" i="11"/>
  <c r="R215" i="11"/>
  <c r="M215" i="11"/>
  <c r="K215" i="11"/>
  <c r="I215" i="11"/>
  <c r="G215" i="11"/>
  <c r="E215" i="11"/>
  <c r="R214" i="11"/>
  <c r="M214" i="11"/>
  <c r="K214" i="11"/>
  <c r="I214" i="11"/>
  <c r="G214" i="11"/>
  <c r="E214" i="11"/>
  <c r="R213" i="11"/>
  <c r="M213" i="11"/>
  <c r="K213" i="11"/>
  <c r="I213" i="11"/>
  <c r="G213" i="11"/>
  <c r="E213" i="11"/>
  <c r="R212" i="11"/>
  <c r="M212" i="11"/>
  <c r="K212" i="11"/>
  <c r="I212" i="11"/>
  <c r="G212" i="11"/>
  <c r="E212" i="11"/>
  <c r="R211" i="11"/>
  <c r="M211" i="11"/>
  <c r="K211" i="11"/>
  <c r="I211" i="11"/>
  <c r="G211" i="11"/>
  <c r="E211" i="11"/>
  <c r="R210" i="11"/>
  <c r="M210" i="11"/>
  <c r="K210" i="11"/>
  <c r="I210" i="11"/>
  <c r="G210" i="11"/>
  <c r="E210" i="11"/>
  <c r="R209" i="11"/>
  <c r="M209" i="11"/>
  <c r="K209" i="11"/>
  <c r="I209" i="11"/>
  <c r="G209" i="11"/>
  <c r="E209" i="11"/>
  <c r="R208" i="11"/>
  <c r="M208" i="11"/>
  <c r="K208" i="11"/>
  <c r="I208" i="11"/>
  <c r="G208" i="11"/>
  <c r="E208" i="11"/>
  <c r="R207" i="11"/>
  <c r="M207" i="11"/>
  <c r="K207" i="11"/>
  <c r="I207" i="11"/>
  <c r="G207" i="11"/>
  <c r="E207" i="11"/>
  <c r="R206" i="11"/>
  <c r="M206" i="11"/>
  <c r="K206" i="11"/>
  <c r="I206" i="11"/>
  <c r="G206" i="11"/>
  <c r="E206" i="11"/>
  <c r="R205" i="11"/>
  <c r="M205" i="11"/>
  <c r="K205" i="11"/>
  <c r="I205" i="11"/>
  <c r="G205" i="11"/>
  <c r="E205" i="11"/>
  <c r="R204" i="11"/>
  <c r="M204" i="11"/>
  <c r="K204" i="11"/>
  <c r="I204" i="11"/>
  <c r="G204" i="11"/>
  <c r="E204" i="11"/>
  <c r="R203" i="11"/>
  <c r="M203" i="11"/>
  <c r="K203" i="11"/>
  <c r="I203" i="11"/>
  <c r="G203" i="11"/>
  <c r="E203" i="11"/>
  <c r="R202" i="11"/>
  <c r="M202" i="11"/>
  <c r="K202" i="11"/>
  <c r="I202" i="11"/>
  <c r="G202" i="11"/>
  <c r="E202" i="11"/>
  <c r="R201" i="11"/>
  <c r="M201" i="11"/>
  <c r="K201" i="11"/>
  <c r="I201" i="11"/>
  <c r="G201" i="11"/>
  <c r="E201" i="11"/>
  <c r="R200" i="11"/>
  <c r="M200" i="11"/>
  <c r="K200" i="11"/>
  <c r="I200" i="11"/>
  <c r="G200" i="11"/>
  <c r="E200" i="11"/>
  <c r="R199" i="11"/>
  <c r="M199" i="11"/>
  <c r="K199" i="11"/>
  <c r="I199" i="11"/>
  <c r="G199" i="11"/>
  <c r="E199" i="11"/>
  <c r="R198" i="11"/>
  <c r="M198" i="11"/>
  <c r="K198" i="11"/>
  <c r="I198" i="11"/>
  <c r="G198" i="11"/>
  <c r="E198" i="11"/>
  <c r="R197" i="11"/>
  <c r="M197" i="11"/>
  <c r="K197" i="11"/>
  <c r="I197" i="11"/>
  <c r="G197" i="11"/>
  <c r="E197" i="11"/>
  <c r="R196" i="11"/>
  <c r="M196" i="11"/>
  <c r="K196" i="11"/>
  <c r="I196" i="11"/>
  <c r="G196" i="11"/>
  <c r="E196" i="11"/>
  <c r="R195" i="11"/>
  <c r="M195" i="11"/>
  <c r="K195" i="11"/>
  <c r="I195" i="11"/>
  <c r="G195" i="11"/>
  <c r="E195" i="11"/>
  <c r="R194" i="11"/>
  <c r="M194" i="11"/>
  <c r="K194" i="11"/>
  <c r="I194" i="11"/>
  <c r="G194" i="11"/>
  <c r="E194" i="11"/>
  <c r="R193" i="11"/>
  <c r="M193" i="11"/>
  <c r="K193" i="11"/>
  <c r="I193" i="11"/>
  <c r="G193" i="11"/>
  <c r="E193" i="11"/>
  <c r="R192" i="11"/>
  <c r="M192" i="11"/>
  <c r="K192" i="11"/>
  <c r="I192" i="11"/>
  <c r="G192" i="11"/>
  <c r="E192" i="11"/>
  <c r="R191" i="11"/>
  <c r="M191" i="11"/>
  <c r="K191" i="11"/>
  <c r="I191" i="11"/>
  <c r="G191" i="11"/>
  <c r="E191" i="11"/>
  <c r="R190" i="11"/>
  <c r="M190" i="11"/>
  <c r="K190" i="11"/>
  <c r="I190" i="11"/>
  <c r="G190" i="11"/>
  <c r="E190" i="11"/>
  <c r="R189" i="11"/>
  <c r="M189" i="11"/>
  <c r="K189" i="11"/>
  <c r="I189" i="11"/>
  <c r="G189" i="11"/>
  <c r="E189" i="11"/>
  <c r="R188" i="11"/>
  <c r="M188" i="11"/>
  <c r="K188" i="11"/>
  <c r="I188" i="11"/>
  <c r="G188" i="11"/>
  <c r="E188" i="11"/>
  <c r="R187" i="11"/>
  <c r="M187" i="11"/>
  <c r="K187" i="11"/>
  <c r="I187" i="11"/>
  <c r="G187" i="11"/>
  <c r="E187" i="11"/>
  <c r="R186" i="11"/>
  <c r="M186" i="11"/>
  <c r="K186" i="11"/>
  <c r="I186" i="11"/>
  <c r="G186" i="11"/>
  <c r="E186" i="11"/>
  <c r="R185" i="11"/>
  <c r="M185" i="11"/>
  <c r="K185" i="11"/>
  <c r="I185" i="11"/>
  <c r="G185" i="11"/>
  <c r="E185" i="11"/>
  <c r="R184" i="11"/>
  <c r="M184" i="11"/>
  <c r="K184" i="11"/>
  <c r="I184" i="11"/>
  <c r="G184" i="11"/>
  <c r="E184" i="11"/>
  <c r="R183" i="11"/>
  <c r="M183" i="11"/>
  <c r="K183" i="11"/>
  <c r="I183" i="11"/>
  <c r="G183" i="11"/>
  <c r="E183" i="11"/>
  <c r="R182" i="11"/>
  <c r="M182" i="11"/>
  <c r="K182" i="11"/>
  <c r="I182" i="11"/>
  <c r="G182" i="11"/>
  <c r="E182" i="11"/>
  <c r="R181" i="11"/>
  <c r="M181" i="11"/>
  <c r="K181" i="11"/>
  <c r="I181" i="11"/>
  <c r="G181" i="11"/>
  <c r="E181" i="11"/>
  <c r="R180" i="11"/>
  <c r="M180" i="11"/>
  <c r="K180" i="11"/>
  <c r="I180" i="11"/>
  <c r="G180" i="11"/>
  <c r="E180" i="11"/>
  <c r="R179" i="11"/>
  <c r="M179" i="11"/>
  <c r="K179" i="11"/>
  <c r="I179" i="11"/>
  <c r="G179" i="11"/>
  <c r="E179" i="11"/>
  <c r="R178" i="11"/>
  <c r="M178" i="11"/>
  <c r="K178" i="11"/>
  <c r="I178" i="11"/>
  <c r="G178" i="11"/>
  <c r="E178" i="11"/>
  <c r="R177" i="11"/>
  <c r="M177" i="11"/>
  <c r="K177" i="11"/>
  <c r="I177" i="11"/>
  <c r="G177" i="11"/>
  <c r="E177" i="11"/>
  <c r="R176" i="11"/>
  <c r="M176" i="11"/>
  <c r="K176" i="11"/>
  <c r="I176" i="11"/>
  <c r="G176" i="11"/>
  <c r="E176" i="11"/>
  <c r="R175" i="11"/>
  <c r="M175" i="11"/>
  <c r="K175" i="11"/>
  <c r="I175" i="11"/>
  <c r="G175" i="11"/>
  <c r="E175" i="11"/>
  <c r="R174" i="11"/>
  <c r="M174" i="11"/>
  <c r="K174" i="11"/>
  <c r="I174" i="11"/>
  <c r="G174" i="11"/>
  <c r="E174" i="11"/>
  <c r="R173" i="11"/>
  <c r="M173" i="11"/>
  <c r="K173" i="11"/>
  <c r="I173" i="11"/>
  <c r="G173" i="11"/>
  <c r="E173" i="11"/>
  <c r="R172" i="11"/>
  <c r="M172" i="11"/>
  <c r="K172" i="11"/>
  <c r="I172" i="11"/>
  <c r="G172" i="11"/>
  <c r="E172" i="11"/>
  <c r="R171" i="11"/>
  <c r="M171" i="11"/>
  <c r="K171" i="11"/>
  <c r="I171" i="11"/>
  <c r="G171" i="11"/>
  <c r="E171" i="11"/>
  <c r="R170" i="11"/>
  <c r="M170" i="11"/>
  <c r="K170" i="11"/>
  <c r="I170" i="11"/>
  <c r="G170" i="11"/>
  <c r="E170" i="11"/>
  <c r="R169" i="11"/>
  <c r="M169" i="11"/>
  <c r="K169" i="11"/>
  <c r="I169" i="11"/>
  <c r="G169" i="11"/>
  <c r="E169" i="11"/>
  <c r="R168" i="11"/>
  <c r="M168" i="11"/>
  <c r="K168" i="11"/>
  <c r="I168" i="11"/>
  <c r="G168" i="11"/>
  <c r="E168" i="11"/>
  <c r="R167" i="11"/>
  <c r="M167" i="11"/>
  <c r="K167" i="11"/>
  <c r="I167" i="11"/>
  <c r="G167" i="11"/>
  <c r="E167" i="11"/>
  <c r="R166" i="11"/>
  <c r="M166" i="11"/>
  <c r="K166" i="11"/>
  <c r="I166" i="11"/>
  <c r="G166" i="11"/>
  <c r="E166" i="11"/>
  <c r="R165" i="11"/>
  <c r="M165" i="11"/>
  <c r="K165" i="11"/>
  <c r="I165" i="11"/>
  <c r="G165" i="11"/>
  <c r="E165" i="11"/>
  <c r="R164" i="11"/>
  <c r="M164" i="11"/>
  <c r="K164" i="11"/>
  <c r="I164" i="11"/>
  <c r="G164" i="11"/>
  <c r="E164" i="11"/>
  <c r="R163" i="11"/>
  <c r="M163" i="11"/>
  <c r="K163" i="11"/>
  <c r="I163" i="11"/>
  <c r="G163" i="11"/>
  <c r="E163" i="11"/>
  <c r="R162" i="11"/>
  <c r="M162" i="11"/>
  <c r="K162" i="11"/>
  <c r="I162" i="11"/>
  <c r="G162" i="11"/>
  <c r="E162" i="11"/>
  <c r="R161" i="11"/>
  <c r="M161" i="11"/>
  <c r="K161" i="11"/>
  <c r="I161" i="11"/>
  <c r="G161" i="11"/>
  <c r="E161" i="11"/>
  <c r="R160" i="11"/>
  <c r="M160" i="11"/>
  <c r="K160" i="11"/>
  <c r="I160" i="11"/>
  <c r="G160" i="11"/>
  <c r="E160" i="11"/>
  <c r="R159" i="11"/>
  <c r="M159" i="11"/>
  <c r="K159" i="11"/>
  <c r="I159" i="11"/>
  <c r="G159" i="11"/>
  <c r="E159" i="11"/>
  <c r="R158" i="11"/>
  <c r="M158" i="11"/>
  <c r="K158" i="11"/>
  <c r="I158" i="11"/>
  <c r="G158" i="11"/>
  <c r="E158" i="11"/>
  <c r="R157" i="11"/>
  <c r="M157" i="11"/>
  <c r="K157" i="11"/>
  <c r="I157" i="11"/>
  <c r="G157" i="11"/>
  <c r="E157" i="11"/>
  <c r="R156" i="11"/>
  <c r="M156" i="11"/>
  <c r="K156" i="11"/>
  <c r="I156" i="11"/>
  <c r="G156" i="11"/>
  <c r="E156" i="11"/>
  <c r="R155" i="11"/>
  <c r="M155" i="11"/>
  <c r="K155" i="11"/>
  <c r="I155" i="11"/>
  <c r="G155" i="11"/>
  <c r="E155" i="11"/>
  <c r="R154" i="11"/>
  <c r="M154" i="11"/>
  <c r="K154" i="11"/>
  <c r="I154" i="11"/>
  <c r="G154" i="11"/>
  <c r="E154" i="11"/>
  <c r="R153" i="11"/>
  <c r="M153" i="11"/>
  <c r="K153" i="11"/>
  <c r="I153" i="11"/>
  <c r="G153" i="11"/>
  <c r="E153" i="11"/>
  <c r="R152" i="11"/>
  <c r="M152" i="11"/>
  <c r="K152" i="11"/>
  <c r="I152" i="11"/>
  <c r="G152" i="11"/>
  <c r="E152" i="11"/>
  <c r="R151" i="11"/>
  <c r="M151" i="11"/>
  <c r="K151" i="11"/>
  <c r="I151" i="11"/>
  <c r="G151" i="11"/>
  <c r="E151" i="11"/>
  <c r="R150" i="11"/>
  <c r="M150" i="11"/>
  <c r="K150" i="11"/>
  <c r="I150" i="11"/>
  <c r="G150" i="11"/>
  <c r="E150" i="11"/>
  <c r="R149" i="11"/>
  <c r="M149" i="11"/>
  <c r="K149" i="11"/>
  <c r="I149" i="11"/>
  <c r="G149" i="11"/>
  <c r="E149" i="11"/>
  <c r="R148" i="11"/>
  <c r="M148" i="11"/>
  <c r="K148" i="11"/>
  <c r="I148" i="11"/>
  <c r="G148" i="11"/>
  <c r="E148" i="11"/>
  <c r="R147" i="11"/>
  <c r="M147" i="11"/>
  <c r="K147" i="11"/>
  <c r="I147" i="11"/>
  <c r="G147" i="11"/>
  <c r="E147" i="11"/>
  <c r="R146" i="11"/>
  <c r="M146" i="11"/>
  <c r="K146" i="11"/>
  <c r="I146" i="11"/>
  <c r="G146" i="11"/>
  <c r="E146" i="11"/>
  <c r="R145" i="11"/>
  <c r="M145" i="11"/>
  <c r="K145" i="11"/>
  <c r="I145" i="11"/>
  <c r="G145" i="11"/>
  <c r="E145" i="11"/>
  <c r="R144" i="11"/>
  <c r="M144" i="11"/>
  <c r="K144" i="11"/>
  <c r="I144" i="11"/>
  <c r="G144" i="11"/>
  <c r="E144" i="11"/>
  <c r="R143" i="11"/>
  <c r="M143" i="11"/>
  <c r="K143" i="11"/>
  <c r="I143" i="11"/>
  <c r="G143" i="11"/>
  <c r="E143" i="11"/>
  <c r="R142" i="11"/>
  <c r="M142" i="11"/>
  <c r="K142" i="11"/>
  <c r="I142" i="11"/>
  <c r="G142" i="11"/>
  <c r="E142" i="11"/>
  <c r="R141" i="11"/>
  <c r="M141" i="11"/>
  <c r="K141" i="11"/>
  <c r="I141" i="11"/>
  <c r="G141" i="11"/>
  <c r="E141" i="11"/>
  <c r="R140" i="11"/>
  <c r="M140" i="11"/>
  <c r="K140" i="11"/>
  <c r="I140" i="11"/>
  <c r="G140" i="11"/>
  <c r="E140" i="11"/>
  <c r="R139" i="11"/>
  <c r="M139" i="11"/>
  <c r="K139" i="11"/>
  <c r="I139" i="11"/>
  <c r="G139" i="11"/>
  <c r="E139" i="11"/>
  <c r="R138" i="11"/>
  <c r="M138" i="11"/>
  <c r="K138" i="11"/>
  <c r="I138" i="11"/>
  <c r="G138" i="11"/>
  <c r="E138" i="11"/>
  <c r="R137" i="11"/>
  <c r="M137" i="11"/>
  <c r="K137" i="11"/>
  <c r="I137" i="11"/>
  <c r="G137" i="11"/>
  <c r="E137" i="11"/>
  <c r="R136" i="11"/>
  <c r="M136" i="11"/>
  <c r="K136" i="11"/>
  <c r="I136" i="11"/>
  <c r="G136" i="11"/>
  <c r="E136" i="11"/>
  <c r="R135" i="11"/>
  <c r="M135" i="11"/>
  <c r="K135" i="11"/>
  <c r="I135" i="11"/>
  <c r="G135" i="11"/>
  <c r="E135" i="11"/>
  <c r="R134" i="11"/>
  <c r="M134" i="11"/>
  <c r="K134" i="11"/>
  <c r="I134" i="11"/>
  <c r="G134" i="11"/>
  <c r="E134" i="11"/>
  <c r="R133" i="11"/>
  <c r="M133" i="11"/>
  <c r="K133" i="11"/>
  <c r="I133" i="11"/>
  <c r="G133" i="11"/>
  <c r="E133" i="11"/>
  <c r="R132" i="11"/>
  <c r="M132" i="11"/>
  <c r="K132" i="11"/>
  <c r="I132" i="11"/>
  <c r="G132" i="11"/>
  <c r="E132" i="11"/>
  <c r="R131" i="11"/>
  <c r="M131" i="11"/>
  <c r="K131" i="11"/>
  <c r="I131" i="11"/>
  <c r="G131" i="11"/>
  <c r="E131" i="11"/>
  <c r="R130" i="11"/>
  <c r="M130" i="11"/>
  <c r="K130" i="11"/>
  <c r="I130" i="11"/>
  <c r="G130" i="11"/>
  <c r="E130" i="11"/>
  <c r="R129" i="11"/>
  <c r="M129" i="11"/>
  <c r="K129" i="11"/>
  <c r="I129" i="11"/>
  <c r="G129" i="11"/>
  <c r="E129" i="11"/>
  <c r="R128" i="11"/>
  <c r="M128" i="11"/>
  <c r="K128" i="11"/>
  <c r="I128" i="11"/>
  <c r="G128" i="11"/>
  <c r="E128" i="11"/>
  <c r="R127" i="11"/>
  <c r="M127" i="11"/>
  <c r="K127" i="11"/>
  <c r="I127" i="11"/>
  <c r="G127" i="11"/>
  <c r="E127" i="11"/>
  <c r="R126" i="11"/>
  <c r="M126" i="11"/>
  <c r="K126" i="11"/>
  <c r="I126" i="11"/>
  <c r="G126" i="11"/>
  <c r="E126" i="11"/>
  <c r="R125" i="11"/>
  <c r="M125" i="11"/>
  <c r="K125" i="11"/>
  <c r="I125" i="11"/>
  <c r="G125" i="11"/>
  <c r="E125" i="11"/>
  <c r="R124" i="11"/>
  <c r="M124" i="11"/>
  <c r="K124" i="11"/>
  <c r="I124" i="11"/>
  <c r="G124" i="11"/>
  <c r="E124" i="11"/>
  <c r="R123" i="11"/>
  <c r="M123" i="11"/>
  <c r="K123" i="11"/>
  <c r="I123" i="11"/>
  <c r="G123" i="11"/>
  <c r="E123" i="11"/>
  <c r="R122" i="11"/>
  <c r="M122" i="11"/>
  <c r="K122" i="11"/>
  <c r="I122" i="11"/>
  <c r="G122" i="11"/>
  <c r="E122" i="11"/>
  <c r="R121" i="11"/>
  <c r="M121" i="11"/>
  <c r="K121" i="11"/>
  <c r="I121" i="11"/>
  <c r="G121" i="11"/>
  <c r="E121" i="11"/>
  <c r="R120" i="11"/>
  <c r="M120" i="11"/>
  <c r="K120" i="11"/>
  <c r="I120" i="11"/>
  <c r="G120" i="11"/>
  <c r="E120" i="11"/>
  <c r="R119" i="11"/>
  <c r="M119" i="11"/>
  <c r="K119" i="11"/>
  <c r="I119" i="11"/>
  <c r="G119" i="11"/>
  <c r="E119" i="11"/>
  <c r="R118" i="11"/>
  <c r="M118" i="11"/>
  <c r="K118" i="11"/>
  <c r="I118" i="11"/>
  <c r="G118" i="11"/>
  <c r="E118" i="11"/>
  <c r="R117" i="11"/>
  <c r="M117" i="11"/>
  <c r="K117" i="11"/>
  <c r="I117" i="11"/>
  <c r="G117" i="11"/>
  <c r="E117" i="11"/>
  <c r="R116" i="11"/>
  <c r="M116" i="11"/>
  <c r="K116" i="11"/>
  <c r="I116" i="11"/>
  <c r="G116" i="11"/>
  <c r="E116" i="11"/>
  <c r="R115" i="11"/>
  <c r="M115" i="11"/>
  <c r="K115" i="11"/>
  <c r="I115" i="11"/>
  <c r="G115" i="11"/>
  <c r="E115" i="11"/>
  <c r="R114" i="11"/>
  <c r="M114" i="11"/>
  <c r="K114" i="11"/>
  <c r="I114" i="11"/>
  <c r="G114" i="11"/>
  <c r="E114" i="11"/>
  <c r="R113" i="11"/>
  <c r="M113" i="11"/>
  <c r="K113" i="11"/>
  <c r="I113" i="11"/>
  <c r="G113" i="11"/>
  <c r="E113" i="11"/>
  <c r="R112" i="11"/>
  <c r="M112" i="11"/>
  <c r="K112" i="11"/>
  <c r="I112" i="11"/>
  <c r="G112" i="11"/>
  <c r="E112" i="11"/>
  <c r="R111" i="11"/>
  <c r="M111" i="11"/>
  <c r="K111" i="11"/>
  <c r="I111" i="11"/>
  <c r="G111" i="11"/>
  <c r="E111" i="11"/>
  <c r="R110" i="11"/>
  <c r="M110" i="11"/>
  <c r="K110" i="11"/>
  <c r="I110" i="11"/>
  <c r="G110" i="11"/>
  <c r="E110" i="11"/>
  <c r="R109" i="11"/>
  <c r="M109" i="11"/>
  <c r="K109" i="11"/>
  <c r="I109" i="11"/>
  <c r="G109" i="11"/>
  <c r="E109" i="11"/>
  <c r="R108" i="11"/>
  <c r="M108" i="11"/>
  <c r="K108" i="11"/>
  <c r="I108" i="11"/>
  <c r="G108" i="11"/>
  <c r="E108" i="11"/>
  <c r="R107" i="11"/>
  <c r="M107" i="11"/>
  <c r="K107" i="11"/>
  <c r="I107" i="11"/>
  <c r="G107" i="11"/>
  <c r="E107" i="11"/>
  <c r="R106" i="11"/>
  <c r="M106" i="11"/>
  <c r="K106" i="11"/>
  <c r="I106" i="11"/>
  <c r="G106" i="11"/>
  <c r="E106" i="11"/>
  <c r="R105" i="11"/>
  <c r="M105" i="11"/>
  <c r="K105" i="11"/>
  <c r="I105" i="11"/>
  <c r="G105" i="11"/>
  <c r="E105" i="11"/>
  <c r="R104" i="11"/>
  <c r="M104" i="11"/>
  <c r="K104" i="11"/>
  <c r="I104" i="11"/>
  <c r="G104" i="11"/>
  <c r="E104" i="11"/>
  <c r="R103" i="11"/>
  <c r="M103" i="11"/>
  <c r="K103" i="11"/>
  <c r="I103" i="11"/>
  <c r="G103" i="11"/>
  <c r="E103" i="11"/>
  <c r="R102" i="11"/>
  <c r="M102" i="11"/>
  <c r="K102" i="11"/>
  <c r="I102" i="11"/>
  <c r="G102" i="11"/>
  <c r="E102" i="11"/>
  <c r="R101" i="11"/>
  <c r="M101" i="11"/>
  <c r="K101" i="11"/>
  <c r="I101" i="11"/>
  <c r="G101" i="11"/>
  <c r="E101" i="11"/>
  <c r="R100" i="11"/>
  <c r="M100" i="11"/>
  <c r="K100" i="11"/>
  <c r="I100" i="11"/>
  <c r="G100" i="11"/>
  <c r="E100" i="11"/>
  <c r="R99" i="11"/>
  <c r="M99" i="11"/>
  <c r="K99" i="11"/>
  <c r="I99" i="11"/>
  <c r="G99" i="11"/>
  <c r="E99" i="11"/>
  <c r="R98" i="11"/>
  <c r="M98" i="11"/>
  <c r="K98" i="11"/>
  <c r="I98" i="11"/>
  <c r="G98" i="11"/>
  <c r="E98" i="11"/>
  <c r="R97" i="11"/>
  <c r="M97" i="11"/>
  <c r="K97" i="11"/>
  <c r="I97" i="11"/>
  <c r="G97" i="11"/>
  <c r="E97" i="11"/>
  <c r="R96" i="11"/>
  <c r="M96" i="11"/>
  <c r="K96" i="11"/>
  <c r="I96" i="11"/>
  <c r="G96" i="11"/>
  <c r="E96" i="11"/>
  <c r="R95" i="11"/>
  <c r="M95" i="11"/>
  <c r="K95" i="11"/>
  <c r="I95" i="11"/>
  <c r="G95" i="11"/>
  <c r="E95" i="11"/>
  <c r="R94" i="11"/>
  <c r="M94" i="11"/>
  <c r="K94" i="11"/>
  <c r="I94" i="11"/>
  <c r="G94" i="11"/>
  <c r="E94" i="11"/>
  <c r="R93" i="11"/>
  <c r="M93" i="11"/>
  <c r="K93" i="11"/>
  <c r="I93" i="11"/>
  <c r="G93" i="11"/>
  <c r="E93" i="11"/>
  <c r="R92" i="11"/>
  <c r="M92" i="11"/>
  <c r="K92" i="11"/>
  <c r="I92" i="11"/>
  <c r="G92" i="11"/>
  <c r="E92" i="11"/>
  <c r="R91" i="11"/>
  <c r="M91" i="11"/>
  <c r="K91" i="11"/>
  <c r="I91" i="11"/>
  <c r="G91" i="11"/>
  <c r="E91" i="11"/>
  <c r="R90" i="11"/>
  <c r="M90" i="11"/>
  <c r="K90" i="11"/>
  <c r="I90" i="11"/>
  <c r="G90" i="11"/>
  <c r="E90" i="11"/>
  <c r="R89" i="11"/>
  <c r="M89" i="11"/>
  <c r="K89" i="11"/>
  <c r="I89" i="11"/>
  <c r="G89" i="11"/>
  <c r="E89" i="11"/>
  <c r="R88" i="11"/>
  <c r="M88" i="11"/>
  <c r="K88" i="11"/>
  <c r="I88" i="11"/>
  <c r="G88" i="11"/>
  <c r="E88" i="11"/>
  <c r="R87" i="11"/>
  <c r="M87" i="11"/>
  <c r="K87" i="11"/>
  <c r="I87" i="11"/>
  <c r="G87" i="11"/>
  <c r="E87" i="11"/>
  <c r="R86" i="11"/>
  <c r="M86" i="11"/>
  <c r="K86" i="11"/>
  <c r="I86" i="11"/>
  <c r="G86" i="11"/>
  <c r="E86" i="11"/>
  <c r="R85" i="11"/>
  <c r="M85" i="11"/>
  <c r="K85" i="11"/>
  <c r="I85" i="11"/>
  <c r="G85" i="11"/>
  <c r="E85" i="11"/>
  <c r="R84" i="11"/>
  <c r="M84" i="11"/>
  <c r="K84" i="11"/>
  <c r="I84" i="11"/>
  <c r="G84" i="11"/>
  <c r="E84" i="11"/>
  <c r="R83" i="11"/>
  <c r="M83" i="11"/>
  <c r="K83" i="11"/>
  <c r="I83" i="11"/>
  <c r="G83" i="11"/>
  <c r="E83" i="11"/>
  <c r="R82" i="11"/>
  <c r="M82" i="11"/>
  <c r="K82" i="11"/>
  <c r="I82" i="11"/>
  <c r="G82" i="11"/>
  <c r="E82" i="11"/>
  <c r="R81" i="11"/>
  <c r="M81" i="11"/>
  <c r="K81" i="11"/>
  <c r="I81" i="11"/>
  <c r="G81" i="11"/>
  <c r="E81" i="11"/>
  <c r="R80" i="11"/>
  <c r="M80" i="11"/>
  <c r="K80" i="11"/>
  <c r="I80" i="11"/>
  <c r="G80" i="11"/>
  <c r="E80" i="11"/>
  <c r="R79" i="11"/>
  <c r="M79" i="11"/>
  <c r="K79" i="11"/>
  <c r="I79" i="11"/>
  <c r="G79" i="11"/>
  <c r="E79" i="11"/>
  <c r="R78" i="11"/>
  <c r="M78" i="11"/>
  <c r="K78" i="11"/>
  <c r="I78" i="11"/>
  <c r="G78" i="11"/>
  <c r="E78" i="11"/>
  <c r="R77" i="11"/>
  <c r="M77" i="11"/>
  <c r="K77" i="11"/>
  <c r="I77" i="11"/>
  <c r="G77" i="11"/>
  <c r="E77" i="11"/>
  <c r="R76" i="11"/>
  <c r="M76" i="11"/>
  <c r="K76" i="11"/>
  <c r="I76" i="11"/>
  <c r="G76" i="11"/>
  <c r="E76" i="11"/>
  <c r="R75" i="11"/>
  <c r="M75" i="11"/>
  <c r="K75" i="11"/>
  <c r="I75" i="11"/>
  <c r="G75" i="11"/>
  <c r="E75" i="11"/>
  <c r="R74" i="11"/>
  <c r="M74" i="11"/>
  <c r="K74" i="11"/>
  <c r="I74" i="11"/>
  <c r="G74" i="11"/>
  <c r="E74" i="11"/>
  <c r="R73" i="11"/>
  <c r="M73" i="11"/>
  <c r="K73" i="11"/>
  <c r="I73" i="11"/>
  <c r="G73" i="11"/>
  <c r="E73" i="11"/>
  <c r="R72" i="11"/>
  <c r="M72" i="11"/>
  <c r="K72" i="11"/>
  <c r="I72" i="11"/>
  <c r="G72" i="11"/>
  <c r="E72" i="11"/>
  <c r="R71" i="11"/>
  <c r="M71" i="11"/>
  <c r="K71" i="11"/>
  <c r="I71" i="11"/>
  <c r="G71" i="11"/>
  <c r="E71" i="11"/>
  <c r="R70" i="11"/>
  <c r="M70" i="11"/>
  <c r="K70" i="11"/>
  <c r="I70" i="11"/>
  <c r="G70" i="11"/>
  <c r="E70" i="11"/>
  <c r="R69" i="11"/>
  <c r="M69" i="11"/>
  <c r="K69" i="11"/>
  <c r="I69" i="11"/>
  <c r="G69" i="11"/>
  <c r="E69" i="11"/>
  <c r="R68" i="11"/>
  <c r="M68" i="11"/>
  <c r="K68" i="11"/>
  <c r="I68" i="11"/>
  <c r="G68" i="11"/>
  <c r="E68" i="11"/>
  <c r="R67" i="11"/>
  <c r="M67" i="11"/>
  <c r="K67" i="11"/>
  <c r="I67" i="11"/>
  <c r="G67" i="11"/>
  <c r="E67" i="11"/>
  <c r="R66" i="11"/>
  <c r="M66" i="11"/>
  <c r="K66" i="11"/>
  <c r="I66" i="11"/>
  <c r="G66" i="11"/>
  <c r="E66" i="11"/>
  <c r="R65" i="11"/>
  <c r="M65" i="11"/>
  <c r="K65" i="11"/>
  <c r="I65" i="11"/>
  <c r="G65" i="11"/>
  <c r="E65" i="11"/>
  <c r="R64" i="11"/>
  <c r="M64" i="11"/>
  <c r="K64" i="11"/>
  <c r="I64" i="11"/>
  <c r="G64" i="11"/>
  <c r="E64" i="11"/>
  <c r="R63" i="11"/>
  <c r="M63" i="11"/>
  <c r="K63" i="11"/>
  <c r="I63" i="11"/>
  <c r="G63" i="11"/>
  <c r="E63" i="11"/>
  <c r="R62" i="11"/>
  <c r="M62" i="11"/>
  <c r="K62" i="11"/>
  <c r="I62" i="11"/>
  <c r="G62" i="11"/>
  <c r="E62" i="11"/>
  <c r="R61" i="11"/>
  <c r="M61" i="11"/>
  <c r="K61" i="11"/>
  <c r="I61" i="11"/>
  <c r="G61" i="11"/>
  <c r="E61" i="11"/>
  <c r="R60" i="11"/>
  <c r="M60" i="11"/>
  <c r="K60" i="11"/>
  <c r="I60" i="11"/>
  <c r="G60" i="11"/>
  <c r="E60" i="11"/>
  <c r="R59" i="11"/>
  <c r="M59" i="11"/>
  <c r="K59" i="11"/>
  <c r="I59" i="11"/>
  <c r="G59" i="11"/>
  <c r="E59" i="11"/>
  <c r="R58" i="11"/>
  <c r="M58" i="11"/>
  <c r="K58" i="11"/>
  <c r="I58" i="11"/>
  <c r="G58" i="11"/>
  <c r="E58" i="11"/>
  <c r="R57" i="11"/>
  <c r="M57" i="11"/>
  <c r="K57" i="11"/>
  <c r="I57" i="11"/>
  <c r="G57" i="11"/>
  <c r="E57" i="11"/>
  <c r="R56" i="11"/>
  <c r="M56" i="11"/>
  <c r="K56" i="11"/>
  <c r="I56" i="11"/>
  <c r="G56" i="11"/>
  <c r="E56" i="11"/>
  <c r="R55" i="11"/>
  <c r="M55" i="11"/>
  <c r="K55" i="11"/>
  <c r="I55" i="11"/>
  <c r="G55" i="11"/>
  <c r="E55" i="11"/>
  <c r="R54" i="11"/>
  <c r="M54" i="11"/>
  <c r="K54" i="11"/>
  <c r="I54" i="11"/>
  <c r="G54" i="11"/>
  <c r="E54" i="11"/>
  <c r="R53" i="11"/>
  <c r="M53" i="11"/>
  <c r="K53" i="11"/>
  <c r="I53" i="11"/>
  <c r="G53" i="11"/>
  <c r="E53" i="11"/>
  <c r="R52" i="11"/>
  <c r="M52" i="11"/>
  <c r="K52" i="11"/>
  <c r="I52" i="11"/>
  <c r="G52" i="11"/>
  <c r="E52" i="11"/>
  <c r="R51" i="11"/>
  <c r="M51" i="11"/>
  <c r="K51" i="11"/>
  <c r="I51" i="11"/>
  <c r="G51" i="11"/>
  <c r="E51" i="11"/>
  <c r="R50" i="11"/>
  <c r="M50" i="11"/>
  <c r="K50" i="11"/>
  <c r="I50" i="11"/>
  <c r="G50" i="11"/>
  <c r="E50" i="11"/>
  <c r="R49" i="11"/>
  <c r="M49" i="11"/>
  <c r="K49" i="11"/>
  <c r="I49" i="11"/>
  <c r="G49" i="11"/>
  <c r="E49" i="11"/>
  <c r="R48" i="11"/>
  <c r="M48" i="11"/>
  <c r="K48" i="11"/>
  <c r="I48" i="11"/>
  <c r="G48" i="11"/>
  <c r="E48" i="11"/>
  <c r="R47" i="11"/>
  <c r="M47" i="11"/>
  <c r="K47" i="11"/>
  <c r="I47" i="11"/>
  <c r="G47" i="11"/>
  <c r="E47" i="11"/>
  <c r="R46" i="11"/>
  <c r="M46" i="11"/>
  <c r="K46" i="11"/>
  <c r="I46" i="11"/>
  <c r="G46" i="11"/>
  <c r="E46" i="11"/>
  <c r="R45" i="11"/>
  <c r="M45" i="11"/>
  <c r="K45" i="11"/>
  <c r="I45" i="11"/>
  <c r="G45" i="11"/>
  <c r="E45" i="11"/>
  <c r="R44" i="11"/>
  <c r="M44" i="11"/>
  <c r="K44" i="11"/>
  <c r="I44" i="11"/>
  <c r="G44" i="11"/>
  <c r="E44" i="11"/>
  <c r="R43" i="11"/>
  <c r="M43" i="11"/>
  <c r="K43" i="11"/>
  <c r="I43" i="11"/>
  <c r="G43" i="11"/>
  <c r="E43" i="11"/>
  <c r="R42" i="11"/>
  <c r="M42" i="11"/>
  <c r="K42" i="11"/>
  <c r="I42" i="11"/>
  <c r="G42" i="11"/>
  <c r="E42" i="11"/>
  <c r="R41" i="11"/>
  <c r="M41" i="11"/>
  <c r="K41" i="11"/>
  <c r="I41" i="11"/>
  <c r="G41" i="11"/>
  <c r="E41" i="11"/>
  <c r="R40" i="11"/>
  <c r="M40" i="11"/>
  <c r="K40" i="11"/>
  <c r="I40" i="11"/>
  <c r="G40" i="11"/>
  <c r="E40" i="11"/>
  <c r="R39" i="11"/>
  <c r="M39" i="11"/>
  <c r="K39" i="11"/>
  <c r="I39" i="11"/>
  <c r="G39" i="11"/>
  <c r="E39" i="11"/>
  <c r="R38" i="11"/>
  <c r="M38" i="11"/>
  <c r="K38" i="11"/>
  <c r="I38" i="11"/>
  <c r="G38" i="11"/>
  <c r="E38" i="11"/>
  <c r="R37" i="11"/>
  <c r="M37" i="11"/>
  <c r="K37" i="11"/>
  <c r="I37" i="11"/>
  <c r="G37" i="11"/>
  <c r="E37" i="11"/>
  <c r="R36" i="11"/>
  <c r="M36" i="11"/>
  <c r="K36" i="11"/>
  <c r="I36" i="11"/>
  <c r="G36" i="11"/>
  <c r="E36" i="11"/>
  <c r="R35" i="11"/>
  <c r="M35" i="11"/>
  <c r="K35" i="11"/>
  <c r="I35" i="11"/>
  <c r="G35" i="11"/>
  <c r="E35" i="11"/>
  <c r="R34" i="11"/>
  <c r="M34" i="11"/>
  <c r="K34" i="11"/>
  <c r="I34" i="11"/>
  <c r="G34" i="11"/>
  <c r="E34" i="11"/>
  <c r="R33" i="11"/>
  <c r="M33" i="11"/>
  <c r="K33" i="11"/>
  <c r="I33" i="11"/>
  <c r="G33" i="11"/>
  <c r="E33" i="11"/>
  <c r="AA32" i="11"/>
  <c r="R32" i="11"/>
  <c r="M32" i="11"/>
  <c r="K32" i="11"/>
  <c r="I32" i="11"/>
  <c r="G32" i="11"/>
  <c r="E32" i="11"/>
  <c r="R31" i="11"/>
  <c r="M31" i="11"/>
  <c r="K31" i="11"/>
  <c r="I31" i="11"/>
  <c r="G31" i="11"/>
  <c r="E31" i="11"/>
  <c r="R30" i="11"/>
  <c r="M30" i="11"/>
  <c r="K30" i="11"/>
  <c r="I30" i="11"/>
  <c r="G30" i="11"/>
  <c r="E30" i="11"/>
  <c r="R29" i="11"/>
  <c r="M29" i="11"/>
  <c r="K29" i="11"/>
  <c r="I29" i="11"/>
  <c r="G29" i="11"/>
  <c r="E29" i="11"/>
  <c r="R28" i="11"/>
  <c r="M28" i="11"/>
  <c r="K28" i="11"/>
  <c r="I28" i="11"/>
  <c r="G28" i="11"/>
  <c r="E28" i="11"/>
  <c r="AH27" i="11"/>
  <c r="R27" i="11"/>
  <c r="M27" i="11"/>
  <c r="K27" i="11"/>
  <c r="I27" i="11"/>
  <c r="G27" i="11"/>
  <c r="E27" i="11"/>
  <c r="R26" i="11"/>
  <c r="M26" i="11"/>
  <c r="K26" i="11"/>
  <c r="I26" i="11"/>
  <c r="G26" i="11"/>
  <c r="E26" i="11"/>
  <c r="R25" i="11"/>
  <c r="M25" i="11"/>
  <c r="K25" i="11"/>
  <c r="I25" i="11"/>
  <c r="G25" i="11"/>
  <c r="E25" i="11"/>
  <c r="R24" i="11"/>
  <c r="M24" i="11"/>
  <c r="K24" i="11"/>
  <c r="I24" i="11"/>
  <c r="G24" i="11"/>
  <c r="E24" i="11"/>
  <c r="R23" i="11"/>
  <c r="M23" i="11"/>
  <c r="K23" i="11"/>
  <c r="I23" i="11"/>
  <c r="G23" i="11"/>
  <c r="E23" i="11"/>
  <c r="R22" i="11"/>
  <c r="M22" i="11"/>
  <c r="K22" i="11"/>
  <c r="I22" i="11"/>
  <c r="G22" i="11"/>
  <c r="E22" i="11"/>
  <c r="R21" i="11"/>
  <c r="M21" i="11"/>
  <c r="K21" i="11"/>
  <c r="I21" i="11"/>
  <c r="G21" i="11"/>
  <c r="E21" i="11"/>
  <c r="R20" i="11"/>
  <c r="M20" i="11"/>
  <c r="K20" i="11"/>
  <c r="I20" i="11"/>
  <c r="G20" i="11"/>
  <c r="E20" i="11"/>
  <c r="R19" i="11"/>
  <c r="M19" i="11"/>
  <c r="K19" i="11"/>
  <c r="I19" i="11"/>
  <c r="G19" i="11"/>
  <c r="E19" i="11"/>
  <c r="R18" i="11"/>
  <c r="M18" i="11"/>
  <c r="K18" i="11"/>
  <c r="I18" i="11"/>
  <c r="G18" i="11"/>
  <c r="E18" i="11"/>
  <c r="R17" i="11"/>
  <c r="M17" i="11"/>
  <c r="K17" i="11"/>
  <c r="I17" i="11"/>
  <c r="G17" i="11"/>
  <c r="E17" i="11"/>
  <c r="R16" i="11"/>
  <c r="M16" i="11"/>
  <c r="K16" i="11"/>
  <c r="I16" i="11"/>
  <c r="G16" i="11"/>
  <c r="E16" i="11"/>
  <c r="R15" i="11"/>
  <c r="M15" i="11"/>
  <c r="K15" i="11"/>
  <c r="I15" i="11"/>
  <c r="G15" i="11"/>
  <c r="E15" i="11"/>
  <c r="R14" i="11"/>
  <c r="M14" i="11"/>
  <c r="K14" i="11"/>
  <c r="I14" i="11"/>
  <c r="G14" i="11"/>
  <c r="E14" i="11"/>
  <c r="R13" i="11"/>
  <c r="M13" i="11"/>
  <c r="K13" i="11"/>
  <c r="I13" i="11"/>
  <c r="G13" i="11"/>
  <c r="E13" i="11"/>
  <c r="R12" i="11"/>
  <c r="M12" i="11"/>
  <c r="K12" i="11"/>
  <c r="I12" i="11"/>
  <c r="G12" i="11"/>
  <c r="E12" i="11"/>
  <c r="R11" i="11"/>
  <c r="M11" i="11"/>
  <c r="K11" i="11"/>
  <c r="I11" i="11"/>
  <c r="G11" i="11"/>
  <c r="E11" i="11"/>
  <c r="R10" i="11"/>
  <c r="M10" i="11"/>
  <c r="K10" i="11"/>
  <c r="I10" i="11"/>
  <c r="G10" i="11"/>
  <c r="E10" i="11"/>
  <c r="AE9" i="11"/>
  <c r="X9" i="11"/>
  <c r="R9" i="11"/>
  <c r="M9" i="11"/>
  <c r="K9" i="11"/>
  <c r="I9" i="11"/>
  <c r="G9" i="11"/>
  <c r="E9" i="11"/>
  <c r="R8" i="11"/>
  <c r="M8" i="11"/>
  <c r="K8" i="11"/>
  <c r="I8" i="11"/>
  <c r="G8" i="11"/>
  <c r="E8" i="11"/>
  <c r="R7" i="11"/>
  <c r="M7" i="11"/>
  <c r="K7" i="11"/>
  <c r="I7" i="11"/>
  <c r="G7" i="11"/>
  <c r="E7" i="11"/>
  <c r="R6" i="11"/>
  <c r="M6" i="11"/>
  <c r="K6" i="11"/>
  <c r="I6" i="11"/>
  <c r="G6" i="11"/>
  <c r="E6" i="11"/>
  <c r="U5" i="11"/>
  <c r="R5" i="11"/>
  <c r="M5" i="11"/>
  <c r="K5" i="11"/>
  <c r="I5" i="11"/>
  <c r="G5" i="11"/>
  <c r="E5" i="11"/>
  <c r="R4" i="11"/>
  <c r="M4" i="11"/>
  <c r="K4" i="11"/>
  <c r="I4" i="11"/>
  <c r="G4" i="11"/>
  <c r="E4" i="11"/>
  <c r="R3" i="11"/>
  <c r="M3" i="11"/>
  <c r="K3" i="11"/>
  <c r="I3" i="11"/>
  <c r="G3" i="11"/>
  <c r="E3" i="11"/>
  <c r="R2" i="11"/>
  <c r="M2" i="11"/>
  <c r="K2" i="11"/>
  <c r="I2" i="11"/>
  <c r="G2" i="11"/>
  <c r="E2" i="11"/>
  <c r="A2" i="4" l="1"/>
  <c r="A2" i="9"/>
  <c r="A2" i="3" l="1"/>
  <c r="C556" i="9"/>
  <c r="B292" i="4"/>
  <c r="C2" i="7"/>
  <c r="T6" i="9"/>
  <c r="F6" i="10"/>
  <c r="C10" i="1" l="1"/>
  <c r="C11" i="1"/>
  <c r="C22" i="1"/>
  <c r="C23" i="1"/>
  <c r="C30" i="1"/>
  <c r="C36" i="1"/>
  <c r="C37" i="1"/>
  <c r="C38" i="1"/>
  <c r="C39" i="1"/>
  <c r="C40" i="1"/>
  <c r="C41" i="1"/>
  <c r="C48" i="1"/>
  <c r="C49" i="1"/>
  <c r="C223" i="1"/>
  <c r="C224" i="1"/>
  <c r="C257" i="1"/>
  <c r="C258" i="1"/>
  <c r="C259" i="1"/>
  <c r="C260" i="1"/>
  <c r="C261" i="1"/>
  <c r="C262" i="1"/>
  <c r="C263" i="1"/>
  <c r="C264" i="1"/>
  <c r="C265" i="1"/>
  <c r="C266" i="1"/>
  <c r="C267" i="1"/>
  <c r="C268" i="1"/>
  <c r="C269" i="1"/>
  <c r="C270" i="1"/>
  <c r="C271" i="1"/>
  <c r="C272" i="1"/>
  <c r="C273" i="1"/>
  <c r="C274" i="1"/>
  <c r="C275" i="1"/>
  <c r="C276" i="1"/>
  <c r="C277" i="1"/>
  <c r="C278" i="1"/>
  <c r="C12" i="1"/>
  <c r="C13" i="1"/>
  <c r="C24" i="1"/>
  <c r="C25" i="1"/>
  <c r="C31" i="1"/>
  <c r="C42" i="1"/>
  <c r="C43"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4" i="1"/>
  <c r="C15" i="1"/>
  <c r="C16" i="1"/>
  <c r="C17" i="1"/>
  <c r="C26" i="1"/>
  <c r="C27" i="1"/>
  <c r="C32" i="1"/>
  <c r="C33" i="1"/>
  <c r="C44" i="1"/>
  <c r="C45"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9" i="1"/>
  <c r="C18" i="1"/>
  <c r="C19" i="1"/>
  <c r="C20" i="1"/>
  <c r="C21" i="1"/>
  <c r="C28" i="1"/>
  <c r="C29" i="1"/>
  <c r="C34" i="1"/>
  <c r="C35" i="1"/>
  <c r="C46" i="1"/>
  <c r="C47" i="1"/>
  <c r="C221" i="1"/>
  <c r="C222" i="1"/>
  <c r="C255" i="1"/>
  <c r="C256" i="1"/>
  <c r="C425" i="1"/>
  <c r="C426" i="1"/>
  <c r="C427" i="1"/>
  <c r="C428" i="1"/>
  <c r="C429" i="1"/>
  <c r="C430" i="1"/>
  <c r="C431" i="1"/>
  <c r="C432" i="1"/>
  <c r="C433" i="1"/>
  <c r="C434" i="1"/>
  <c r="C435" i="1"/>
  <c r="C436" i="1"/>
  <c r="C437" i="1"/>
  <c r="C446" i="1"/>
  <c r="C447" i="1"/>
  <c r="C456" i="1"/>
  <c r="C128" i="1"/>
  <c r="C129" i="1"/>
  <c r="C130" i="1"/>
  <c r="C131" i="1"/>
  <c r="C132" i="1"/>
  <c r="C133" i="1"/>
  <c r="C134" i="1"/>
  <c r="C135" i="1"/>
  <c r="C136" i="1"/>
  <c r="C137" i="1"/>
  <c r="C138" i="1"/>
  <c r="C139" i="1"/>
  <c r="C140" i="1"/>
  <c r="C141"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8" i="1"/>
  <c r="C320" i="1"/>
  <c r="C322" i="1"/>
  <c r="C324" i="1"/>
  <c r="C325" i="1"/>
  <c r="C328" i="1"/>
  <c r="C329" i="1"/>
  <c r="C332" i="1"/>
  <c r="C333" i="1"/>
  <c r="C336" i="1"/>
  <c r="C337" i="1"/>
  <c r="C340" i="1"/>
  <c r="C342" i="1"/>
  <c r="C344" i="1"/>
  <c r="C346" i="1"/>
  <c r="C348" i="1"/>
  <c r="C350" i="1"/>
  <c r="C352" i="1"/>
  <c r="C354" i="1"/>
  <c r="C356" i="1"/>
  <c r="C225" i="1"/>
  <c r="C226" i="1"/>
  <c r="C227" i="1"/>
  <c r="C228" i="1"/>
  <c r="C229" i="1"/>
  <c r="C230"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31" i="1"/>
  <c r="C232" i="1"/>
  <c r="C233" i="1"/>
  <c r="C234" i="1"/>
  <c r="C235" i="1"/>
  <c r="C236" i="1"/>
  <c r="C237" i="1"/>
  <c r="C238" i="1"/>
  <c r="C239" i="1"/>
  <c r="C240" i="1"/>
  <c r="C241" i="1"/>
  <c r="C242" i="1"/>
  <c r="C243" i="1"/>
  <c r="C244" i="1"/>
  <c r="C245" i="1"/>
  <c r="C246" i="1"/>
  <c r="C247" i="1"/>
  <c r="C248" i="1"/>
  <c r="C249" i="1"/>
  <c r="C250" i="1"/>
  <c r="C251" i="1"/>
  <c r="C252" i="1"/>
  <c r="C253" i="1"/>
  <c r="C254" i="1"/>
  <c r="C317" i="1"/>
  <c r="C319" i="1"/>
  <c r="C321" i="1"/>
  <c r="C323" i="1"/>
  <c r="C326" i="1"/>
  <c r="C327" i="1"/>
  <c r="C330" i="1"/>
  <c r="C331" i="1"/>
  <c r="C334" i="1"/>
  <c r="C335" i="1"/>
  <c r="C338" i="1"/>
  <c r="C339" i="1"/>
  <c r="C341" i="1"/>
  <c r="C343" i="1"/>
  <c r="C345" i="1"/>
  <c r="C347" i="1"/>
  <c r="C349" i="1"/>
  <c r="C351" i="1"/>
  <c r="C353" i="1"/>
  <c r="C355" i="1"/>
  <c r="C357" i="1"/>
  <c r="C359" i="1"/>
  <c r="C361" i="1"/>
  <c r="C363" i="1"/>
  <c r="C365" i="1"/>
  <c r="C362" i="1"/>
  <c r="C367" i="1"/>
  <c r="C370" i="1"/>
  <c r="C371" i="1"/>
  <c r="C374" i="1"/>
  <c r="C375" i="1"/>
  <c r="C378" i="1"/>
  <c r="C379" i="1"/>
  <c r="C382" i="1"/>
  <c r="C383" i="1"/>
  <c r="C386" i="1"/>
  <c r="C387" i="1"/>
  <c r="C390" i="1"/>
  <c r="C391"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50" i="1"/>
  <c r="C451" i="1"/>
  <c r="C461" i="1"/>
  <c r="C462" i="1"/>
  <c r="C464" i="1"/>
  <c r="C466" i="1"/>
  <c r="C468" i="1"/>
  <c r="C470" i="1"/>
  <c r="C473" i="1"/>
  <c r="C474" i="1"/>
  <c r="C477" i="1"/>
  <c r="C478" i="1"/>
  <c r="C481" i="1"/>
  <c r="C483" i="1"/>
  <c r="C485" i="1"/>
  <c r="C487" i="1"/>
  <c r="C489" i="1"/>
  <c r="C491" i="1"/>
  <c r="C360" i="1"/>
  <c r="C438" i="1"/>
  <c r="C439" i="1"/>
  <c r="C453" i="1"/>
  <c r="C454" i="1"/>
  <c r="C455" i="1"/>
  <c r="C492" i="1"/>
  <c r="C493" i="1"/>
  <c r="C494" i="1"/>
  <c r="C495" i="1"/>
  <c r="C496" i="1"/>
  <c r="C497" i="1"/>
  <c r="C498" i="1"/>
  <c r="C499" i="1"/>
  <c r="C500" i="1"/>
  <c r="C501" i="1"/>
  <c r="C358" i="1"/>
  <c r="C366" i="1"/>
  <c r="C368" i="1"/>
  <c r="C369" i="1"/>
  <c r="C372" i="1"/>
  <c r="C373" i="1"/>
  <c r="C376" i="1"/>
  <c r="C377" i="1"/>
  <c r="C380" i="1"/>
  <c r="C381" i="1"/>
  <c r="C384" i="1"/>
  <c r="C385" i="1"/>
  <c r="C388" i="1"/>
  <c r="C389" i="1"/>
  <c r="C392" i="1"/>
  <c r="C393" i="1"/>
  <c r="C440" i="1"/>
  <c r="C457" i="1"/>
  <c r="C364" i="1"/>
  <c r="C441" i="1"/>
  <c r="C442" i="1"/>
  <c r="C443" i="1"/>
  <c r="C444" i="1"/>
  <c r="C445" i="1"/>
  <c r="C448" i="1"/>
  <c r="C449" i="1"/>
  <c r="C458" i="1"/>
  <c r="C459" i="1"/>
  <c r="C452" i="1"/>
  <c r="C460" i="1"/>
  <c r="C463" i="1"/>
  <c r="C465" i="1"/>
  <c r="C467" i="1"/>
  <c r="C469" i="1"/>
  <c r="C471" i="1"/>
  <c r="C472" i="1"/>
  <c r="C475" i="1"/>
  <c r="C476" i="1"/>
  <c r="C479" i="1"/>
  <c r="C480" i="1"/>
  <c r="C482" i="1"/>
  <c r="C484" i="1"/>
  <c r="C486" i="1"/>
  <c r="C488" i="1"/>
  <c r="C490" i="1"/>
  <c r="T556" i="9"/>
  <c r="B3" i="7" l="1"/>
  <c r="C3" i="7" s="1"/>
  <c r="K8" i="6"/>
  <c r="Q79" i="5"/>
  <c r="Q80" i="5"/>
  <c r="Q81" i="5"/>
  <c r="Q82" i="5"/>
  <c r="Q83" i="5"/>
  <c r="Q84" i="5"/>
  <c r="Q85" i="5"/>
  <c r="Q86" i="5"/>
  <c r="Q87" i="5"/>
  <c r="Q88" i="5"/>
  <c r="Q89" i="5"/>
  <c r="Q90" i="5"/>
  <c r="Q91" i="5"/>
  <c r="Q92" i="5"/>
  <c r="Q93" i="5"/>
  <c r="Q94" i="5"/>
  <c r="Q95" i="5"/>
  <c r="Q96" i="5"/>
  <c r="Q97" i="5"/>
  <c r="Q98" i="5"/>
  <c r="Q99" i="5"/>
  <c r="Q100" i="5"/>
  <c r="Q101" i="5"/>
  <c r="Q102" i="5"/>
  <c r="Q103" i="5"/>
  <c r="Q104" i="5"/>
  <c r="Q105" i="5"/>
  <c r="Q106" i="5"/>
  <c r="Q107" i="5"/>
  <c r="Q108" i="5"/>
  <c r="Q109" i="5"/>
  <c r="Q110" i="5"/>
  <c r="Q111" i="5"/>
  <c r="Q112" i="5"/>
  <c r="Q113" i="5"/>
  <c r="Q114" i="5"/>
  <c r="Q115" i="5"/>
  <c r="Q116" i="5"/>
  <c r="Q117" i="5"/>
  <c r="Q118" i="5"/>
  <c r="Q119" i="5"/>
  <c r="Q120" i="5"/>
  <c r="H6" i="5"/>
  <c r="I6" i="5"/>
  <c r="J6" i="5"/>
  <c r="K6" i="5"/>
  <c r="L6" i="5"/>
  <c r="J292" i="4"/>
  <c r="AL4" i="7"/>
  <c r="AK5" i="7"/>
  <c r="AJ4" i="7"/>
  <c r="AK3" i="7"/>
  <c r="AK2" i="7"/>
  <c r="F21" i="5"/>
  <c r="F20" i="5"/>
  <c r="F19" i="5"/>
  <c r="F18" i="5"/>
  <c r="F17" i="5"/>
  <c r="F16" i="5"/>
  <c r="F15" i="5"/>
  <c r="F14" i="5"/>
  <c r="F12" i="5"/>
  <c r="F11" i="5"/>
  <c r="F10" i="5"/>
  <c r="F9" i="5"/>
  <c r="F8" i="5"/>
  <c r="AB1" i="5"/>
  <c r="Q78" i="5"/>
  <c r="F78" i="5"/>
  <c r="Q77" i="5"/>
  <c r="Z77" i="5" s="1"/>
  <c r="F77" i="5"/>
  <c r="Q76" i="5"/>
  <c r="Z76" i="5" s="1"/>
  <c r="F76" i="5"/>
  <c r="Q75" i="5"/>
  <c r="Z75" i="5" s="1"/>
  <c r="Q74" i="5"/>
  <c r="Z74" i="5" s="1"/>
  <c r="Q73" i="5"/>
  <c r="Z73" i="5" s="1"/>
  <c r="Q72" i="5"/>
  <c r="Z72" i="5" s="1"/>
  <c r="Q71" i="5"/>
  <c r="Z71" i="5" s="1"/>
  <c r="Q70" i="5"/>
  <c r="Z70" i="5" s="1"/>
  <c r="Q69" i="5"/>
  <c r="Z69" i="5" s="1"/>
  <c r="Q68" i="5"/>
  <c r="Z68" i="5" s="1"/>
  <c r="Q67" i="5"/>
  <c r="Z67" i="5" s="1"/>
  <c r="Q66" i="5"/>
  <c r="Z66" i="5" s="1"/>
  <c r="Q65" i="5"/>
  <c r="Z65" i="5" s="1"/>
  <c r="Q64" i="5"/>
  <c r="Z64" i="5" s="1"/>
  <c r="Q63" i="5"/>
  <c r="Z63" i="5" s="1"/>
  <c r="Q62" i="5"/>
  <c r="Z62" i="5" s="1"/>
  <c r="Q61" i="5"/>
  <c r="Z61" i="5" s="1"/>
  <c r="Q60" i="5"/>
  <c r="Z60" i="5" s="1"/>
  <c r="Q59" i="5"/>
  <c r="Z59" i="5" s="1"/>
  <c r="Q58" i="5"/>
  <c r="Z58" i="5" s="1"/>
  <c r="Q57" i="5"/>
  <c r="Z57" i="5" s="1"/>
  <c r="Q56" i="5"/>
  <c r="Z56" i="5" s="1"/>
  <c r="Q55" i="5"/>
  <c r="Z55" i="5" s="1"/>
  <c r="Q54" i="5"/>
  <c r="Z54" i="5" s="1"/>
  <c r="Q53" i="5"/>
  <c r="Z53" i="5" s="1"/>
  <c r="Q52" i="5"/>
  <c r="Z52" i="5" s="1"/>
  <c r="Q51" i="5"/>
  <c r="Z51" i="5" s="1"/>
  <c r="Q50" i="5"/>
  <c r="Z50" i="5" s="1"/>
  <c r="Q49" i="5"/>
  <c r="Z49" i="5" s="1"/>
  <c r="Q48" i="5"/>
  <c r="Z48" i="5" s="1"/>
  <c r="Q47" i="5"/>
  <c r="Z47" i="5"/>
  <c r="Q46" i="5"/>
  <c r="Z46" i="5" s="1"/>
  <c r="Q45" i="5"/>
  <c r="Z45" i="5" s="1"/>
  <c r="Q44" i="5"/>
  <c r="Z44" i="5" s="1"/>
  <c r="Q43" i="5"/>
  <c r="Z43" i="5" s="1"/>
  <c r="Q42" i="5"/>
  <c r="Z42" i="5" s="1"/>
  <c r="Q41" i="5"/>
  <c r="Z41" i="5" s="1"/>
  <c r="Q40" i="5"/>
  <c r="Z40" i="5" s="1"/>
  <c r="Q39" i="5"/>
  <c r="Z39" i="5" s="1"/>
  <c r="Q38" i="5"/>
  <c r="Z38" i="5" s="1"/>
  <c r="Q37" i="5"/>
  <c r="Z37" i="5" s="1"/>
  <c r="Q36" i="5"/>
  <c r="Z36" i="5" s="1"/>
  <c r="Q35" i="5"/>
  <c r="Z35" i="5" s="1"/>
  <c r="Q34" i="5"/>
  <c r="Z34" i="5" s="1"/>
  <c r="Q33" i="5"/>
  <c r="Z33" i="5" s="1"/>
  <c r="Q32" i="5"/>
  <c r="Z32" i="5" s="1"/>
  <c r="Q31" i="5"/>
  <c r="Z31" i="5" s="1"/>
  <c r="Q30" i="5"/>
  <c r="Z30" i="5" s="1"/>
  <c r="Q29" i="5"/>
  <c r="Z29" i="5" s="1"/>
  <c r="Q28" i="5"/>
  <c r="Z28" i="5" s="1"/>
  <c r="Q27" i="5"/>
  <c r="Z27" i="5" s="1"/>
  <c r="Q26" i="5"/>
  <c r="Z26" i="5" s="1"/>
  <c r="Q25" i="5"/>
  <c r="Z25" i="5" s="1"/>
  <c r="Q24" i="5"/>
  <c r="Z24" i="5" s="1"/>
  <c r="Q23" i="5"/>
  <c r="Z23" i="5" s="1"/>
  <c r="Q22" i="5"/>
  <c r="Z22" i="5" s="1"/>
  <c r="Q21" i="5"/>
  <c r="Z21" i="5" s="1"/>
  <c r="Q20" i="5"/>
  <c r="Z20" i="5" s="1"/>
  <c r="Q19" i="5"/>
  <c r="Z19" i="5" s="1"/>
  <c r="Q18" i="5"/>
  <c r="Z18" i="5" s="1"/>
  <c r="Q17" i="5"/>
  <c r="Z17" i="5" s="1"/>
  <c r="Q16" i="5"/>
  <c r="Z16" i="5" s="1"/>
  <c r="Q15" i="5"/>
  <c r="Z15" i="5" s="1"/>
  <c r="Q14" i="5"/>
  <c r="Z14" i="5" s="1"/>
  <c r="Q13" i="5"/>
  <c r="Z13" i="5" s="1"/>
  <c r="Q12" i="5"/>
  <c r="Z12" i="5" s="1"/>
  <c r="Q11" i="5"/>
  <c r="Z11" i="5" s="1"/>
  <c r="Q10" i="5"/>
  <c r="Z10" i="5" s="1"/>
  <c r="Q9" i="5"/>
  <c r="Z9" i="5" s="1"/>
  <c r="Q8" i="5"/>
  <c r="Z8" i="5" s="1"/>
  <c r="Q7" i="5"/>
  <c r="Z7" i="5" s="1"/>
  <c r="Z78" i="5"/>
  <c r="R5" i="3"/>
  <c r="G23" i="6"/>
  <c r="G22" i="6"/>
  <c r="D22" i="6"/>
  <c r="AP12" i="7"/>
  <c r="AN13" i="7"/>
  <c r="Y6" i="5"/>
  <c r="R6" i="5"/>
  <c r="P6" i="5"/>
  <c r="O6" i="5"/>
  <c r="N6" i="5"/>
  <c r="M6" i="5"/>
  <c r="AB14" i="5"/>
  <c r="AB13" i="5"/>
  <c r="X6" i="5"/>
  <c r="V6" i="5"/>
  <c r="W6" i="5"/>
  <c r="U6" i="5"/>
  <c r="T6" i="5"/>
  <c r="AB78" i="5"/>
  <c r="AB77" i="5"/>
  <c r="AB76" i="5"/>
  <c r="AB75" i="5"/>
  <c r="AB74" i="5"/>
  <c r="AB73" i="5"/>
  <c r="AB72" i="5"/>
  <c r="AB71" i="5"/>
  <c r="AB70" i="5"/>
  <c r="AB69" i="5"/>
  <c r="AB68" i="5"/>
  <c r="AB67" i="5"/>
  <c r="AB66" i="5"/>
  <c r="AB65" i="5"/>
  <c r="AB64" i="5"/>
  <c r="AB63" i="5"/>
  <c r="AB62" i="5"/>
  <c r="AB61" i="5"/>
  <c r="AB60" i="5"/>
  <c r="AB59" i="5"/>
  <c r="AB58" i="5"/>
  <c r="AB57" i="5"/>
  <c r="AB56" i="5"/>
  <c r="AB55" i="5"/>
  <c r="AB54" i="5"/>
  <c r="AB53" i="5"/>
  <c r="AB52" i="5"/>
  <c r="AB51" i="5"/>
  <c r="AB50" i="5"/>
  <c r="AB49" i="5"/>
  <c r="AB48" i="5"/>
  <c r="AB47" i="5"/>
  <c r="AB46" i="5"/>
  <c r="AB45" i="5"/>
  <c r="AB44" i="5"/>
  <c r="AB43" i="5"/>
  <c r="AB42" i="5"/>
  <c r="AB41" i="5"/>
  <c r="AB40" i="5"/>
  <c r="AB39" i="5"/>
  <c r="AB38" i="5"/>
  <c r="AB37" i="5"/>
  <c r="AB36" i="5"/>
  <c r="AB35" i="5"/>
  <c r="AB34" i="5"/>
  <c r="AB33" i="5"/>
  <c r="AB32" i="5"/>
  <c r="AB31" i="5"/>
  <c r="AB30" i="5"/>
  <c r="AB29" i="5"/>
  <c r="AB28" i="5"/>
  <c r="AB27" i="5"/>
  <c r="AB26" i="5"/>
  <c r="AB25" i="5"/>
  <c r="AB24" i="5"/>
  <c r="AB23" i="5"/>
  <c r="AB22" i="5"/>
  <c r="AB21" i="5"/>
  <c r="AB20" i="5"/>
  <c r="AB19" i="5"/>
  <c r="AB18" i="5"/>
  <c r="AB17" i="5"/>
  <c r="AB16" i="5"/>
  <c r="AB15" i="5"/>
  <c r="AB10" i="5"/>
  <c r="AB9" i="5"/>
  <c r="AB8" i="5"/>
  <c r="F75" i="5"/>
  <c r="F74" i="5"/>
  <c r="F73" i="5"/>
  <c r="F72" i="5"/>
  <c r="F71" i="5"/>
  <c r="F70" i="5"/>
  <c r="F69" i="5"/>
  <c r="F68" i="5"/>
  <c r="F67" i="5"/>
  <c r="F66" i="5"/>
  <c r="F65" i="5"/>
  <c r="F64" i="5"/>
  <c r="F63" i="5"/>
  <c r="F62" i="5"/>
  <c r="F61" i="5"/>
  <c r="F60" i="5"/>
  <c r="F59" i="5"/>
  <c r="F58" i="5"/>
  <c r="F57" i="5"/>
  <c r="F56" i="5"/>
  <c r="F55" i="5"/>
  <c r="F54" i="5"/>
  <c r="F53" i="5"/>
  <c r="F52" i="5"/>
  <c r="F51" i="5"/>
  <c r="F50" i="5"/>
  <c r="F49" i="5"/>
  <c r="F48" i="5"/>
  <c r="F47" i="5"/>
  <c r="F46" i="5"/>
  <c r="F45" i="5"/>
  <c r="F44" i="5"/>
  <c r="F43" i="5"/>
  <c r="F42" i="5"/>
  <c r="F41" i="5"/>
  <c r="F40" i="5"/>
  <c r="F39" i="5"/>
  <c r="F38" i="5"/>
  <c r="F37" i="5"/>
  <c r="F36" i="5"/>
  <c r="F35" i="5"/>
  <c r="F34" i="5"/>
  <c r="F33" i="5"/>
  <c r="F32" i="5"/>
  <c r="F31" i="5"/>
  <c r="F30" i="5"/>
  <c r="F29" i="5"/>
  <c r="F28" i="5"/>
  <c r="F27" i="5"/>
  <c r="F26" i="5"/>
  <c r="F25" i="5"/>
  <c r="F24" i="5"/>
  <c r="F23" i="5"/>
  <c r="F22" i="5"/>
  <c r="F13" i="5"/>
  <c r="AB11" i="5"/>
  <c r="AB7" i="5"/>
  <c r="AB12" i="5"/>
  <c r="AU2" i="7"/>
  <c r="AT3" i="7"/>
  <c r="AO2" i="7"/>
  <c r="AO3" i="7" s="1"/>
  <c r="AN2" i="7"/>
  <c r="AP3" i="7"/>
  <c r="AO5" i="7"/>
  <c r="AO6" i="7" s="1"/>
  <c r="AN5" i="7"/>
  <c r="AP6" i="7"/>
  <c r="AO8" i="7"/>
  <c r="AO9" i="7" s="1"/>
  <c r="AN8" i="7"/>
  <c r="AP9" i="7"/>
  <c r="U2" i="7"/>
  <c r="U5" i="5"/>
  <c r="V5" i="5" s="1"/>
  <c r="W5" i="5" s="1"/>
  <c r="X5" i="5" s="1"/>
  <c r="Y5" i="5" s="1"/>
  <c r="C6" i="3" l="1"/>
  <c r="S6" i="3" s="1"/>
  <c r="E6" i="9"/>
  <c r="Q6" i="5"/>
  <c r="AZ1" i="7"/>
  <c r="AQ9" i="7"/>
  <c r="AQ6" i="7"/>
  <c r="A2" i="7"/>
  <c r="C5" i="4" s="1"/>
  <c r="AU3" i="7"/>
  <c r="AT4" i="7"/>
  <c r="A2" i="5"/>
  <c r="AQ3" i="7"/>
  <c r="B4" i="7"/>
  <c r="C4" i="7" s="1"/>
  <c r="A3" i="7"/>
  <c r="P6" i="3" l="1"/>
  <c r="T6" i="3"/>
  <c r="C8" i="1"/>
  <c r="E5" i="4"/>
  <c r="AT5" i="7"/>
  <c r="AU4" i="7"/>
  <c r="B5" i="7"/>
  <c r="C5" i="7" s="1"/>
  <c r="A4" i="7"/>
  <c r="C5" i="3" l="1"/>
  <c r="D5" i="4"/>
  <c r="AU5" i="7"/>
  <c r="AT6" i="7"/>
  <c r="B6" i="7"/>
  <c r="C6" i="7" s="1"/>
  <c r="A5" i="7"/>
  <c r="D11" i="12" l="1"/>
  <c r="H11" i="12"/>
  <c r="H8" i="12"/>
  <c r="H9" i="12"/>
  <c r="H10" i="12"/>
  <c r="E10" i="12"/>
  <c r="E11" i="12"/>
  <c r="G8" i="12"/>
  <c r="F9" i="12"/>
  <c r="D9" i="12"/>
  <c r="D10" i="12"/>
  <c r="G11" i="12"/>
  <c r="F8" i="12"/>
  <c r="E9" i="12"/>
  <c r="C10" i="12"/>
  <c r="F11" i="12"/>
  <c r="E8" i="12"/>
  <c r="G9" i="12"/>
  <c r="F10" i="12"/>
  <c r="C11" i="12"/>
  <c r="G10" i="12"/>
  <c r="D8" i="12"/>
  <c r="C9" i="12"/>
  <c r="B10" i="12"/>
  <c r="B12" i="12"/>
  <c r="C8" i="12"/>
  <c r="B11" i="12"/>
  <c r="B18" i="12"/>
  <c r="B14" i="12"/>
  <c r="B17" i="12"/>
  <c r="B13" i="12"/>
  <c r="B19" i="12"/>
  <c r="B9" i="12"/>
  <c r="B15" i="12"/>
  <c r="B8" i="12"/>
  <c r="B16" i="12"/>
  <c r="D292" i="4"/>
  <c r="D556" i="9"/>
  <c r="AT7" i="7"/>
  <c r="AU6" i="7"/>
  <c r="B7" i="7"/>
  <c r="C7" i="7" s="1"/>
  <c r="A6" i="7"/>
  <c r="E32" i="12" l="1"/>
  <c r="H24" i="12"/>
  <c r="H27" i="12"/>
  <c r="AT8" i="7"/>
  <c r="AU7" i="7"/>
  <c r="A7" i="7"/>
  <c r="B8" i="7"/>
  <c r="C8" i="7" s="1"/>
  <c r="H28" i="12" l="1"/>
  <c r="H26" i="12"/>
  <c r="H29" i="12"/>
  <c r="R556" i="9"/>
  <c r="AU8" i="7"/>
  <c r="AT9" i="7"/>
  <c r="A8" i="7"/>
  <c r="B9" i="7"/>
  <c r="C9" i="7" s="1"/>
  <c r="AU9" i="7" l="1"/>
  <c r="AT10" i="7"/>
  <c r="A9" i="7"/>
  <c r="B10" i="7"/>
  <c r="C10" i="7" s="1"/>
  <c r="AU10" i="7" l="1"/>
  <c r="AT11" i="7"/>
  <c r="B11" i="7"/>
  <c r="C11" i="7" s="1"/>
  <c r="A10" i="7"/>
  <c r="AT12" i="7" l="1"/>
  <c r="AU11" i="7"/>
  <c r="B12" i="7"/>
  <c r="C12" i="7" s="1"/>
  <c r="A11" i="7"/>
  <c r="AT13" i="7" l="1"/>
  <c r="AU12" i="7"/>
  <c r="A12" i="7"/>
  <c r="B13" i="7"/>
  <c r="C13" i="7" s="1"/>
  <c r="AT14" i="7" l="1"/>
  <c r="AU13" i="7"/>
  <c r="B14" i="7"/>
  <c r="C14" i="7" s="1"/>
  <c r="A13" i="7"/>
  <c r="AT15" i="7" l="1"/>
  <c r="AU14" i="7"/>
  <c r="A14" i="7"/>
  <c r="B15" i="7"/>
  <c r="C15" i="7" s="1"/>
  <c r="AU15" i="7" l="1"/>
  <c r="AT16" i="7"/>
  <c r="B16" i="7"/>
  <c r="C16" i="7" s="1"/>
  <c r="A15" i="7"/>
  <c r="AT17" i="7" l="1"/>
  <c r="AU16" i="7"/>
  <c r="B17" i="7"/>
  <c r="C17" i="7" s="1"/>
  <c r="A16" i="7"/>
  <c r="AT18" i="7" l="1"/>
  <c r="AU17" i="7"/>
  <c r="B18" i="7"/>
  <c r="C18" i="7" s="1"/>
  <c r="A17" i="7"/>
  <c r="AT19" i="7" l="1"/>
  <c r="AU18" i="7"/>
  <c r="B19" i="7"/>
  <c r="C19" i="7" s="1"/>
  <c r="A18" i="7"/>
  <c r="AT20" i="7" l="1"/>
  <c r="AU19" i="7"/>
  <c r="B20" i="7"/>
  <c r="C20" i="7" s="1"/>
  <c r="A19" i="7"/>
  <c r="AU20" i="7" l="1"/>
  <c r="AT21" i="7"/>
  <c r="B21" i="7"/>
  <c r="C21" i="7" s="1"/>
  <c r="A20" i="7"/>
  <c r="AT22" i="7" l="1"/>
  <c r="AU21" i="7"/>
  <c r="B22" i="7"/>
  <c r="C22" i="7" s="1"/>
  <c r="A21" i="7"/>
  <c r="AT23" i="7" l="1"/>
  <c r="AU22" i="7"/>
  <c r="B23" i="7"/>
  <c r="C23" i="7" s="1"/>
  <c r="A22" i="7"/>
  <c r="AT24" i="7" l="1"/>
  <c r="AU23" i="7"/>
  <c r="B24" i="7"/>
  <c r="C24" i="7" s="1"/>
  <c r="A23" i="7"/>
  <c r="AU24" i="7" l="1"/>
  <c r="AT25" i="7"/>
  <c r="B25" i="7"/>
  <c r="C25" i="7" s="1"/>
  <c r="A24" i="7"/>
  <c r="AT26" i="7" l="1"/>
  <c r="AU25" i="7"/>
  <c r="B26" i="7"/>
  <c r="C26" i="7" s="1"/>
  <c r="A25" i="7"/>
  <c r="S5" i="3" l="1"/>
  <c r="S1801" i="3" s="1"/>
  <c r="AT27" i="7"/>
  <c r="AU26" i="7"/>
  <c r="B27" i="7"/>
  <c r="C27" i="7" s="1"/>
  <c r="A26" i="7"/>
  <c r="P5" i="3" l="1"/>
  <c r="T5" i="3"/>
  <c r="T1801" i="3" s="1"/>
  <c r="AT28" i="7"/>
  <c r="AU27" i="7"/>
  <c r="B28" i="7"/>
  <c r="C28" i="7" s="1"/>
  <c r="A27" i="7"/>
  <c r="L8" i="1" l="1"/>
  <c r="L502" i="1" s="1"/>
  <c r="AT29" i="7"/>
  <c r="AU28" i="7"/>
  <c r="B29" i="7"/>
  <c r="C29" i="7" s="1"/>
  <c r="A28" i="7"/>
  <c r="K8" i="1" l="1"/>
  <c r="K502" i="1" s="1"/>
  <c r="N8" i="1"/>
  <c r="AU29" i="7"/>
  <c r="AT30" i="7"/>
  <c r="B30" i="7"/>
  <c r="C30" i="7" s="1"/>
  <c r="A29" i="7"/>
  <c r="Q8" i="1" l="1"/>
  <c r="R8" i="1" s="1"/>
  <c r="S8" i="1" s="1"/>
  <c r="N502" i="1"/>
  <c r="E30" i="12"/>
  <c r="E33" i="12" s="1"/>
  <c r="E34" i="12" s="1"/>
  <c r="G6" i="12" s="1"/>
  <c r="AT31" i="7"/>
  <c r="AU30" i="7"/>
  <c r="B31" i="7"/>
  <c r="C31" i="7" s="1"/>
  <c r="A30" i="7"/>
  <c r="AT32" i="7" l="1"/>
  <c r="AU31" i="7"/>
  <c r="B32" i="7"/>
  <c r="C32" i="7" s="1"/>
  <c r="A31" i="7"/>
  <c r="AT33" i="7" l="1"/>
  <c r="AU32" i="7"/>
  <c r="B33" i="7"/>
  <c r="C33" i="7" s="1"/>
  <c r="A32" i="7"/>
  <c r="AT34" i="7" l="1"/>
  <c r="AU33" i="7"/>
  <c r="B34" i="7"/>
  <c r="C34" i="7" s="1"/>
  <c r="A33" i="7"/>
  <c r="AT35" i="7" l="1"/>
  <c r="AU34" i="7"/>
  <c r="B35" i="7"/>
  <c r="C35" i="7" s="1"/>
  <c r="A34" i="7"/>
  <c r="AT36" i="7" l="1"/>
  <c r="AU35" i="7"/>
  <c r="A35" i="7"/>
  <c r="B36" i="7"/>
  <c r="C36" i="7" s="1"/>
  <c r="AU36" i="7" l="1"/>
  <c r="AT37" i="7"/>
  <c r="A36" i="7"/>
  <c r="B37" i="7"/>
  <c r="C37" i="7" s="1"/>
  <c r="AT38" i="7" l="1"/>
  <c r="AU37" i="7"/>
  <c r="B38" i="7"/>
  <c r="C38" i="7" s="1"/>
  <c r="A37" i="7"/>
  <c r="AT39" i="7" l="1"/>
  <c r="AU38" i="7"/>
  <c r="B39" i="7"/>
  <c r="C39" i="7" s="1"/>
  <c r="A38" i="7"/>
  <c r="AT40" i="7" l="1"/>
  <c r="AU39" i="7"/>
  <c r="B40" i="7"/>
  <c r="C40" i="7" s="1"/>
  <c r="A39" i="7"/>
  <c r="AT41" i="7" l="1"/>
  <c r="AU40" i="7"/>
  <c r="B41" i="7"/>
  <c r="C41" i="7" s="1"/>
  <c r="A40" i="7"/>
  <c r="AT42" i="7" l="1"/>
  <c r="AU41" i="7"/>
  <c r="B42" i="7"/>
  <c r="C42" i="7" s="1"/>
  <c r="A41" i="7"/>
  <c r="AT43" i="7" l="1"/>
  <c r="AU42" i="7"/>
  <c r="B43" i="7"/>
  <c r="C43" i="7" s="1"/>
  <c r="A42" i="7"/>
  <c r="AU43" i="7" l="1"/>
  <c r="AT44" i="7"/>
  <c r="B44" i="7"/>
  <c r="C44" i="7" s="1"/>
  <c r="A43" i="7"/>
  <c r="AT45" i="7" l="1"/>
  <c r="AU44" i="7"/>
  <c r="A44" i="7"/>
  <c r="B45" i="7"/>
  <c r="C45" i="7" s="1"/>
  <c r="AU45" i="7" l="1"/>
  <c r="AT46" i="7"/>
  <c r="B46" i="7"/>
  <c r="C46" i="7" s="1"/>
  <c r="A45" i="7"/>
  <c r="AT47" i="7" l="1"/>
  <c r="AU46" i="7"/>
  <c r="B47" i="7"/>
  <c r="C47" i="7" s="1"/>
  <c r="A46" i="7"/>
  <c r="AU47" i="7" l="1"/>
  <c r="AT48" i="7"/>
  <c r="A47" i="7"/>
  <c r="B48" i="7"/>
  <c r="C48" i="7" s="1"/>
  <c r="AT49" i="7" l="1"/>
  <c r="AU48" i="7"/>
  <c r="B49" i="7"/>
  <c r="C49" i="7" s="1"/>
  <c r="A48" i="7"/>
  <c r="AT50" i="7" l="1"/>
  <c r="AU49" i="7"/>
  <c r="B50" i="7"/>
  <c r="C50" i="7" s="1"/>
  <c r="A49" i="7"/>
  <c r="AT51" i="7" l="1"/>
  <c r="AU50" i="7"/>
  <c r="B51" i="7"/>
  <c r="C51" i="7" s="1"/>
  <c r="A50" i="7"/>
  <c r="AU51" i="7" l="1"/>
  <c r="AT52" i="7"/>
  <c r="B52" i="7"/>
  <c r="C52" i="7" s="1"/>
  <c r="A51" i="7"/>
  <c r="AU52" i="7" l="1"/>
  <c r="AT53" i="7"/>
  <c r="A52" i="7"/>
  <c r="B53" i="7"/>
  <c r="C53" i="7" s="1"/>
  <c r="AT54" i="7" l="1"/>
  <c r="AU53" i="7"/>
  <c r="B54" i="7"/>
  <c r="C54" i="7" s="1"/>
  <c r="A53" i="7"/>
  <c r="AT55" i="7" l="1"/>
  <c r="AU54" i="7"/>
  <c r="B55" i="7"/>
  <c r="C55" i="7" s="1"/>
  <c r="A54" i="7"/>
  <c r="AU55" i="7" l="1"/>
  <c r="AT56" i="7"/>
  <c r="A55" i="7"/>
  <c r="B56" i="7"/>
  <c r="C56" i="7" s="1"/>
  <c r="AT57" i="7" l="1"/>
  <c r="AU56" i="7"/>
  <c r="A56" i="7"/>
  <c r="B57" i="7"/>
  <c r="C57" i="7" s="1"/>
  <c r="AT58" i="7" l="1"/>
  <c r="AU57" i="7"/>
  <c r="B58" i="7"/>
  <c r="C58" i="7" s="1"/>
  <c r="A57" i="7"/>
  <c r="AT59" i="7" l="1"/>
  <c r="AU58" i="7"/>
  <c r="A58" i="7"/>
  <c r="B59" i="7"/>
  <c r="C59" i="7" s="1"/>
  <c r="AU59" i="7" l="1"/>
  <c r="AT60" i="7"/>
  <c r="A59" i="7"/>
  <c r="B60" i="7"/>
  <c r="C60" i="7" s="1"/>
  <c r="AU60" i="7" l="1"/>
  <c r="AT61" i="7"/>
  <c r="A60" i="7"/>
  <c r="B61" i="7"/>
  <c r="C61" i="7" s="1"/>
  <c r="AU61" i="7" l="1"/>
  <c r="AT62" i="7"/>
  <c r="B62" i="7"/>
  <c r="C62" i="7" s="1"/>
  <c r="A61" i="7"/>
  <c r="AT63" i="7" l="1"/>
  <c r="AU62" i="7"/>
  <c r="B63" i="7"/>
  <c r="C63" i="7" s="1"/>
  <c r="A62" i="7"/>
  <c r="AT64" i="7" l="1"/>
  <c r="AU63" i="7"/>
  <c r="B64" i="7"/>
  <c r="C64" i="7" s="1"/>
  <c r="A63" i="7"/>
  <c r="AT65" i="7" l="1"/>
  <c r="AU64" i="7"/>
  <c r="A64" i="7"/>
  <c r="B65" i="7"/>
  <c r="C65" i="7" s="1"/>
  <c r="AT66" i="7" l="1"/>
  <c r="AU65" i="7"/>
  <c r="B66" i="7"/>
  <c r="C66" i="7" s="1"/>
  <c r="A65" i="7"/>
  <c r="AT67" i="7" l="1"/>
  <c r="AU66" i="7"/>
  <c r="B67" i="7"/>
  <c r="C67" i="7" s="1"/>
  <c r="A66" i="7"/>
  <c r="AT68" i="7" l="1"/>
  <c r="AU67" i="7"/>
  <c r="B68" i="7"/>
  <c r="C68" i="7" s="1"/>
  <c r="A67" i="7"/>
  <c r="AT69" i="7" l="1"/>
  <c r="AU68" i="7"/>
  <c r="B69" i="7"/>
  <c r="C69" i="7" s="1"/>
  <c r="A68" i="7"/>
  <c r="AU69" i="7" l="1"/>
  <c r="AT70" i="7"/>
  <c r="B70" i="7"/>
  <c r="C70" i="7" s="1"/>
  <c r="A69" i="7"/>
  <c r="AT71" i="7" l="1"/>
  <c r="AU70" i="7"/>
  <c r="A70" i="7"/>
  <c r="B71" i="7"/>
  <c r="C71" i="7" s="1"/>
  <c r="AT72" i="7" l="1"/>
  <c r="AU71" i="7"/>
  <c r="A71" i="7"/>
  <c r="B72" i="7"/>
  <c r="C72" i="7" s="1"/>
  <c r="AT73" i="7" l="1"/>
  <c r="AU72" i="7"/>
  <c r="A72" i="7"/>
  <c r="B73" i="7"/>
  <c r="C73" i="7" s="1"/>
  <c r="AU73" i="7" l="1"/>
  <c r="AT74" i="7"/>
  <c r="B74" i="7"/>
  <c r="C74" i="7" s="1"/>
  <c r="A73" i="7"/>
  <c r="AT75" i="7" l="1"/>
  <c r="AU74" i="7"/>
  <c r="A74" i="7"/>
  <c r="B75" i="7"/>
  <c r="C75" i="7" s="1"/>
  <c r="AU75" i="7" l="1"/>
  <c r="AT76" i="7"/>
  <c r="B76" i="7"/>
  <c r="C76" i="7" s="1"/>
  <c r="A75" i="7"/>
  <c r="AT77" i="7" l="1"/>
  <c r="AU76" i="7"/>
  <c r="A76" i="7"/>
  <c r="B77" i="7"/>
  <c r="C77" i="7" s="1"/>
  <c r="AU77" i="7" l="1"/>
  <c r="AT78" i="7"/>
  <c r="A77" i="7"/>
  <c r="B78" i="7"/>
  <c r="C78" i="7" s="1"/>
  <c r="AT79" i="7" l="1"/>
  <c r="AU78" i="7"/>
  <c r="B79" i="7"/>
  <c r="C79" i="7" s="1"/>
  <c r="A78" i="7"/>
  <c r="AT80" i="7" l="1"/>
  <c r="AU79" i="7"/>
  <c r="A79" i="7"/>
  <c r="B80" i="7"/>
  <c r="C80" i="7" s="1"/>
  <c r="AT81" i="7" l="1"/>
  <c r="AU80" i="7"/>
  <c r="A80" i="7"/>
  <c r="B81" i="7"/>
  <c r="C81" i="7" s="1"/>
  <c r="AT82" i="7" l="1"/>
  <c r="AU81" i="7"/>
  <c r="B82" i="7"/>
  <c r="C82" i="7" s="1"/>
  <c r="A81" i="7"/>
  <c r="AT83" i="7" l="1"/>
  <c r="AU82" i="7"/>
  <c r="B83" i="7"/>
  <c r="C83" i="7" s="1"/>
  <c r="A82" i="7"/>
  <c r="AU83" i="7" l="1"/>
  <c r="AT84" i="7"/>
  <c r="B84" i="7"/>
  <c r="C84" i="7" s="1"/>
  <c r="A83" i="7"/>
  <c r="AU84" i="7" l="1"/>
  <c r="AT85" i="7"/>
  <c r="B85" i="7"/>
  <c r="C85" i="7" s="1"/>
  <c r="A84" i="7"/>
  <c r="AT86" i="7" l="1"/>
  <c r="AU85" i="7"/>
  <c r="A85" i="7"/>
  <c r="B86" i="7"/>
  <c r="C86" i="7" s="1"/>
  <c r="AT87" i="7" l="1"/>
  <c r="AU86" i="7"/>
  <c r="A86" i="7"/>
  <c r="B87" i="7"/>
  <c r="C87" i="7" s="1"/>
  <c r="AT88" i="7" l="1"/>
  <c r="AU87" i="7"/>
  <c r="A87" i="7"/>
  <c r="B88" i="7"/>
  <c r="C88" i="7" s="1"/>
  <c r="AU88" i="7" l="1"/>
  <c r="AT89" i="7"/>
  <c r="A88" i="7"/>
  <c r="B89" i="7"/>
  <c r="C89" i="7" s="1"/>
  <c r="AT90" i="7" l="1"/>
  <c r="AU89" i="7"/>
  <c r="B90" i="7"/>
  <c r="C90" i="7" s="1"/>
  <c r="A89" i="7"/>
  <c r="AT91" i="7" l="1"/>
  <c r="AU90" i="7"/>
  <c r="A90" i="7"/>
  <c r="B91" i="7"/>
  <c r="C91" i="7" s="1"/>
  <c r="AT92" i="7" l="1"/>
  <c r="AU91" i="7"/>
  <c r="A91" i="7"/>
  <c r="B92" i="7"/>
  <c r="C92" i="7" s="1"/>
  <c r="AT93" i="7" l="1"/>
  <c r="AU92" i="7"/>
  <c r="A92" i="7"/>
  <c r="B93" i="7"/>
  <c r="C93" i="7" s="1"/>
  <c r="AU93" i="7" l="1"/>
  <c r="AT94" i="7"/>
  <c r="B94" i="7"/>
  <c r="C94" i="7" s="1"/>
  <c r="A93" i="7"/>
  <c r="AT95" i="7" l="1"/>
  <c r="AU94" i="7"/>
  <c r="B95" i="7"/>
  <c r="C95" i="7" s="1"/>
  <c r="A94" i="7"/>
  <c r="AT96" i="7" l="1"/>
  <c r="AU95" i="7"/>
  <c r="B96" i="7"/>
  <c r="C96" i="7" s="1"/>
  <c r="A95" i="7"/>
  <c r="AT97" i="7" l="1"/>
  <c r="AU96" i="7"/>
  <c r="B97" i="7"/>
  <c r="C97" i="7" s="1"/>
  <c r="A96" i="7"/>
  <c r="AT98" i="7" l="1"/>
  <c r="AU97" i="7"/>
  <c r="B98" i="7"/>
  <c r="C98" i="7" s="1"/>
  <c r="A97" i="7"/>
  <c r="AT99" i="7" l="1"/>
  <c r="AU98" i="7"/>
  <c r="B99" i="7"/>
  <c r="C99" i="7" s="1"/>
  <c r="A98" i="7"/>
  <c r="AT100" i="7" l="1"/>
  <c r="AU99" i="7"/>
  <c r="B100" i="7"/>
  <c r="C100" i="7" s="1"/>
  <c r="A99" i="7"/>
  <c r="AT101" i="7" l="1"/>
  <c r="AU100" i="7"/>
  <c r="A100" i="7"/>
  <c r="B101" i="7"/>
  <c r="C101" i="7" s="1"/>
  <c r="AT102" i="7" l="1"/>
  <c r="AU101" i="7"/>
  <c r="B102" i="7"/>
  <c r="C102" i="7" s="1"/>
  <c r="A101" i="7"/>
  <c r="AT103" i="7" l="1"/>
  <c r="AU102" i="7"/>
  <c r="B103" i="7"/>
  <c r="C103" i="7" s="1"/>
  <c r="A102" i="7"/>
  <c r="AT104" i="7" l="1"/>
  <c r="AU103" i="7"/>
  <c r="A103" i="7"/>
  <c r="B104" i="7"/>
  <c r="C104" i="7" s="1"/>
  <c r="AT105" i="7" l="1"/>
  <c r="AU104" i="7"/>
  <c r="B105" i="7"/>
  <c r="C105" i="7" s="1"/>
  <c r="A104" i="7"/>
  <c r="AT106" i="7" l="1"/>
  <c r="AU105" i="7"/>
  <c r="A105" i="7"/>
  <c r="B106" i="7"/>
  <c r="C106" i="7" s="1"/>
  <c r="AT107" i="7" l="1"/>
  <c r="AU106" i="7"/>
  <c r="A106" i="7"/>
  <c r="B107" i="7"/>
  <c r="C107" i="7" s="1"/>
  <c r="AU107" i="7" l="1"/>
  <c r="AT108" i="7"/>
  <c r="B108" i="7"/>
  <c r="C108" i="7" s="1"/>
  <c r="A107" i="7"/>
  <c r="AT109" i="7" l="1"/>
  <c r="AU108" i="7"/>
  <c r="B109" i="7"/>
  <c r="C109" i="7" s="1"/>
  <c r="A108" i="7"/>
  <c r="AT110" i="7" l="1"/>
  <c r="AU109" i="7"/>
  <c r="B110" i="7"/>
  <c r="C110" i="7" s="1"/>
  <c r="A109" i="7"/>
  <c r="AT111" i="7" l="1"/>
  <c r="AU110" i="7"/>
  <c r="A110" i="7"/>
  <c r="B111" i="7"/>
  <c r="C111" i="7" s="1"/>
  <c r="AT112" i="7" l="1"/>
  <c r="AU111" i="7"/>
  <c r="A111" i="7"/>
  <c r="B112" i="7"/>
  <c r="C112" i="7" s="1"/>
  <c r="AT113" i="7" l="1"/>
  <c r="AU112" i="7"/>
  <c r="B113" i="7"/>
  <c r="C113" i="7" s="1"/>
  <c r="A112" i="7"/>
  <c r="AT114" i="7" l="1"/>
  <c r="AU113" i="7"/>
  <c r="A113" i="7"/>
  <c r="B114" i="7"/>
  <c r="C114" i="7" s="1"/>
  <c r="AT115" i="7" l="1"/>
  <c r="AU114" i="7"/>
  <c r="B115" i="7"/>
  <c r="C115" i="7" s="1"/>
  <c r="A114" i="7"/>
  <c r="AT116" i="7" l="1"/>
  <c r="AU115" i="7"/>
  <c r="B116" i="7"/>
  <c r="C116" i="7" s="1"/>
  <c r="A115" i="7"/>
  <c r="AU116" i="7" l="1"/>
  <c r="AT117" i="7"/>
  <c r="A116" i="7"/>
  <c r="B117" i="7"/>
  <c r="C117" i="7" s="1"/>
  <c r="AT118" i="7" l="1"/>
  <c r="AU117" i="7"/>
  <c r="B118" i="7"/>
  <c r="C118" i="7" s="1"/>
  <c r="A117" i="7"/>
  <c r="AT119" i="7" l="1"/>
  <c r="AU118" i="7"/>
  <c r="A118" i="7"/>
  <c r="B119" i="7"/>
  <c r="C119" i="7" s="1"/>
  <c r="AU119" i="7" l="1"/>
  <c r="AT120" i="7"/>
  <c r="A119" i="7"/>
  <c r="B120" i="7"/>
  <c r="C120" i="7" s="1"/>
  <c r="AU120" i="7" l="1"/>
  <c r="AT121" i="7"/>
  <c r="A120" i="7"/>
  <c r="B121" i="7"/>
  <c r="C121" i="7" s="1"/>
  <c r="AT122" i="7" l="1"/>
  <c r="AU121" i="7"/>
  <c r="B122" i="7"/>
  <c r="C122" i="7" s="1"/>
  <c r="A121" i="7"/>
  <c r="AT123" i="7" l="1"/>
  <c r="AU122" i="7"/>
  <c r="B123" i="7"/>
  <c r="C123" i="7" s="1"/>
  <c r="A122" i="7"/>
  <c r="AT124" i="7" l="1"/>
  <c r="AU123" i="7"/>
  <c r="A123" i="7"/>
  <c r="B124" i="7"/>
  <c r="C124" i="7" s="1"/>
  <c r="AT125" i="7" l="1"/>
  <c r="AU124" i="7"/>
  <c r="A124" i="7"/>
  <c r="B125" i="7"/>
  <c r="C125" i="7" s="1"/>
  <c r="AU125" i="7" l="1"/>
  <c r="AT126" i="7"/>
  <c r="A125" i="7"/>
  <c r="B126" i="7"/>
  <c r="C126" i="7" s="1"/>
  <c r="AT127" i="7" l="1"/>
  <c r="AU126" i="7"/>
  <c r="B127" i="7"/>
  <c r="C127" i="7" s="1"/>
  <c r="A126" i="7"/>
  <c r="AT128" i="7" l="1"/>
  <c r="AU127" i="7"/>
  <c r="B128" i="7"/>
  <c r="C128" i="7" s="1"/>
  <c r="A127" i="7"/>
  <c r="AU128" i="7" l="1"/>
  <c r="AT129" i="7"/>
  <c r="B129" i="7"/>
  <c r="C129" i="7" s="1"/>
  <c r="A128" i="7"/>
  <c r="AT130" i="7" l="1"/>
  <c r="AU129" i="7"/>
  <c r="A129" i="7"/>
  <c r="B130" i="7"/>
  <c r="C130" i="7" s="1"/>
  <c r="AT131" i="7" l="1"/>
  <c r="AU130" i="7"/>
  <c r="A130" i="7"/>
  <c r="B131" i="7"/>
  <c r="C131" i="7" s="1"/>
  <c r="AT132" i="7" l="1"/>
  <c r="AU131" i="7"/>
  <c r="B132" i="7"/>
  <c r="C132" i="7" s="1"/>
  <c r="A131" i="7"/>
  <c r="AU132" i="7" l="1"/>
  <c r="AT133" i="7"/>
  <c r="B133" i="7"/>
  <c r="C133" i="7" s="1"/>
  <c r="A132" i="7"/>
  <c r="AT134" i="7" l="1"/>
  <c r="AU133" i="7"/>
  <c r="A133" i="7"/>
  <c r="B134" i="7"/>
  <c r="C134" i="7" s="1"/>
  <c r="AT135" i="7" l="1"/>
  <c r="AU134" i="7"/>
  <c r="A134" i="7"/>
  <c r="B135" i="7"/>
  <c r="C135" i="7" s="1"/>
  <c r="AT136" i="7" l="1"/>
  <c r="AU135" i="7"/>
  <c r="B136" i="7"/>
  <c r="C136" i="7" s="1"/>
  <c r="A135" i="7"/>
  <c r="AT137" i="7" l="1"/>
  <c r="AU136" i="7"/>
  <c r="A136" i="7"/>
  <c r="B137" i="7"/>
  <c r="C137" i="7" s="1"/>
  <c r="AT138" i="7" l="1"/>
  <c r="AU137" i="7"/>
  <c r="B138" i="7"/>
  <c r="C138" i="7" s="1"/>
  <c r="A137" i="7"/>
  <c r="AT139" i="7" l="1"/>
  <c r="AU138" i="7"/>
  <c r="B139" i="7"/>
  <c r="C139" i="7" s="1"/>
  <c r="A138" i="7"/>
  <c r="AU139" i="7" l="1"/>
  <c r="AT140" i="7"/>
  <c r="B140" i="7"/>
  <c r="C140" i="7" s="1"/>
  <c r="A139" i="7"/>
  <c r="AT141" i="7" l="1"/>
  <c r="AU140" i="7"/>
  <c r="A140" i="7"/>
  <c r="B141" i="7"/>
  <c r="C141" i="7" s="1"/>
  <c r="AT142" i="7" l="1"/>
  <c r="AU141" i="7"/>
  <c r="A141" i="7"/>
  <c r="B142" i="7"/>
  <c r="C142" i="7" s="1"/>
  <c r="AT143" i="7" l="1"/>
  <c r="AU142" i="7"/>
  <c r="B143" i="7"/>
  <c r="C143" i="7" s="1"/>
  <c r="A142" i="7"/>
  <c r="AT144" i="7" l="1"/>
  <c r="AU143" i="7"/>
  <c r="B144" i="7"/>
  <c r="C144" i="7" s="1"/>
  <c r="A143" i="7"/>
  <c r="AT145" i="7" l="1"/>
  <c r="AU144" i="7"/>
  <c r="B145" i="7"/>
  <c r="C145" i="7" s="1"/>
  <c r="A144" i="7"/>
  <c r="AT146" i="7" l="1"/>
  <c r="AU145" i="7"/>
  <c r="A145" i="7"/>
  <c r="B146" i="7"/>
  <c r="C146" i="7" s="1"/>
  <c r="AT147" i="7" l="1"/>
  <c r="AU146" i="7"/>
  <c r="A146" i="7"/>
  <c r="B147" i="7"/>
  <c r="C147" i="7" s="1"/>
  <c r="AT148" i="7" l="1"/>
  <c r="AU147" i="7"/>
  <c r="B148" i="7"/>
  <c r="C148" i="7" s="1"/>
  <c r="A147" i="7"/>
  <c r="AU148" i="7" l="1"/>
  <c r="AT149" i="7"/>
  <c r="B149" i="7"/>
  <c r="C149" i="7" s="1"/>
  <c r="A148" i="7"/>
  <c r="AT150" i="7" l="1"/>
  <c r="AU149" i="7"/>
  <c r="A149" i="7"/>
  <c r="B150" i="7"/>
  <c r="C150" i="7" s="1"/>
  <c r="AT151" i="7" l="1"/>
  <c r="AU150" i="7"/>
  <c r="A150" i="7"/>
  <c r="B151" i="7"/>
  <c r="C151" i="7" s="1"/>
  <c r="AT152" i="7" l="1"/>
  <c r="AU151" i="7"/>
  <c r="B152" i="7"/>
  <c r="C152" i="7" s="1"/>
  <c r="A151" i="7"/>
  <c r="AU152" i="7" l="1"/>
  <c r="AT153" i="7"/>
  <c r="B153" i="7"/>
  <c r="C153" i="7" s="1"/>
  <c r="A152" i="7"/>
  <c r="AT154" i="7" l="1"/>
  <c r="AU153" i="7"/>
  <c r="B154" i="7"/>
  <c r="C154" i="7" s="1"/>
  <c r="A153" i="7"/>
  <c r="AT155" i="7" l="1"/>
  <c r="AU154" i="7"/>
  <c r="A154" i="7"/>
  <c r="B155" i="7"/>
  <c r="C155" i="7" s="1"/>
  <c r="AT156" i="7" l="1"/>
  <c r="AU155" i="7"/>
  <c r="A155" i="7"/>
  <c r="B156" i="7"/>
  <c r="C156" i="7" s="1"/>
  <c r="AT157" i="7" l="1"/>
  <c r="AU156" i="7"/>
  <c r="B157" i="7"/>
  <c r="C157" i="7" s="1"/>
  <c r="A156" i="7"/>
  <c r="AU157" i="7" l="1"/>
  <c r="AT158" i="7"/>
  <c r="A157" i="7"/>
  <c r="B158" i="7"/>
  <c r="C158" i="7" s="1"/>
  <c r="AT159" i="7" l="1"/>
  <c r="AU158" i="7"/>
  <c r="A158" i="7"/>
  <c r="B159" i="7"/>
  <c r="C159" i="7" s="1"/>
  <c r="AT160" i="7" l="1"/>
  <c r="AU159" i="7"/>
  <c r="A159" i="7"/>
  <c r="B160" i="7"/>
  <c r="C160" i="7" s="1"/>
  <c r="AT161" i="7" l="1"/>
  <c r="AU160" i="7"/>
  <c r="B161" i="7"/>
  <c r="C161" i="7" s="1"/>
  <c r="A160" i="7"/>
  <c r="AU161" i="7" l="1"/>
  <c r="AT162" i="7"/>
  <c r="A161" i="7"/>
  <c r="B162" i="7"/>
  <c r="C162" i="7" s="1"/>
  <c r="AT163" i="7" l="1"/>
  <c r="AU162" i="7"/>
  <c r="B163" i="7"/>
  <c r="C163" i="7" s="1"/>
  <c r="A162" i="7"/>
  <c r="AT164" i="7" l="1"/>
  <c r="AU163" i="7"/>
  <c r="B164" i="7"/>
  <c r="C164" i="7" s="1"/>
  <c r="A163" i="7"/>
  <c r="AT165" i="7" l="1"/>
  <c r="AU164" i="7"/>
  <c r="A164" i="7"/>
  <c r="B165" i="7"/>
  <c r="C165" i="7" s="1"/>
  <c r="AT166" i="7" l="1"/>
  <c r="AU165" i="7"/>
  <c r="B166" i="7"/>
  <c r="C166" i="7" s="1"/>
  <c r="A165" i="7"/>
  <c r="AT167" i="7" l="1"/>
  <c r="AU166" i="7"/>
  <c r="A166" i="7"/>
  <c r="B167" i="7"/>
  <c r="C167" i="7" s="1"/>
  <c r="AT168" i="7" l="1"/>
  <c r="AU167" i="7"/>
  <c r="A167" i="7"/>
  <c r="B168" i="7"/>
  <c r="C168" i="7" s="1"/>
  <c r="AT169" i="7" l="1"/>
  <c r="AU168" i="7"/>
  <c r="A168" i="7"/>
  <c r="B169" i="7"/>
  <c r="C169" i="7" s="1"/>
  <c r="AT170" i="7" l="1"/>
  <c r="AU169" i="7"/>
  <c r="B170" i="7"/>
  <c r="C170" i="7" s="1"/>
  <c r="A169" i="7"/>
  <c r="AT171" i="7" l="1"/>
  <c r="AU170" i="7"/>
  <c r="B171" i="7"/>
  <c r="C171" i="7" s="1"/>
  <c r="A170" i="7"/>
  <c r="AU171" i="7" l="1"/>
  <c r="AT172" i="7"/>
  <c r="A171" i="7"/>
  <c r="B172" i="7"/>
  <c r="C172" i="7" s="1"/>
  <c r="AT173" i="7" l="1"/>
  <c r="AU172" i="7"/>
  <c r="A172" i="7"/>
  <c r="B173" i="7"/>
  <c r="C173" i="7" s="1"/>
  <c r="AT174" i="7" l="1"/>
  <c r="AU173" i="7"/>
  <c r="A173" i="7"/>
  <c r="B174" i="7"/>
  <c r="C174" i="7" s="1"/>
  <c r="AT175" i="7" l="1"/>
  <c r="AU174" i="7"/>
  <c r="B175" i="7"/>
  <c r="C175" i="7" s="1"/>
  <c r="A174" i="7"/>
  <c r="AU175" i="7" l="1"/>
  <c r="AT176" i="7"/>
  <c r="B176" i="7"/>
  <c r="C176" i="7" s="1"/>
  <c r="A175" i="7"/>
  <c r="AT177" i="7" l="1"/>
  <c r="AU176" i="7"/>
  <c r="A176" i="7"/>
  <c r="B177" i="7"/>
  <c r="C177" i="7" s="1"/>
  <c r="AT178" i="7" l="1"/>
  <c r="AU177" i="7"/>
  <c r="B178" i="7"/>
  <c r="C178" i="7" s="1"/>
  <c r="A177" i="7"/>
  <c r="AT179" i="7" l="1"/>
  <c r="AU178" i="7"/>
  <c r="B179" i="7"/>
  <c r="C179" i="7" s="1"/>
  <c r="A178" i="7"/>
  <c r="AU179" i="7" l="1"/>
  <c r="AT180" i="7"/>
  <c r="A179" i="7"/>
  <c r="B180" i="7"/>
  <c r="C180" i="7" s="1"/>
  <c r="AU180" i="7" l="1"/>
  <c r="AT181" i="7"/>
  <c r="A180" i="7"/>
  <c r="B181" i="7"/>
  <c r="C181" i="7" s="1"/>
  <c r="AT182" i="7" l="1"/>
  <c r="AU181" i="7"/>
  <c r="B182" i="7"/>
  <c r="C182" i="7" s="1"/>
  <c r="A181" i="7"/>
  <c r="AT183" i="7" l="1"/>
  <c r="AU182" i="7"/>
  <c r="B183" i="7"/>
  <c r="C183" i="7" s="1"/>
  <c r="A182" i="7"/>
  <c r="AT184" i="7" l="1"/>
  <c r="AU183" i="7"/>
  <c r="A183" i="7"/>
  <c r="B184" i="7"/>
  <c r="C184" i="7" s="1"/>
  <c r="AT185" i="7" l="1"/>
  <c r="AU184" i="7"/>
  <c r="B185" i="7"/>
  <c r="C185" i="7" s="1"/>
  <c r="A184" i="7"/>
  <c r="AT186" i="7" l="1"/>
  <c r="AU185" i="7"/>
  <c r="B186" i="7"/>
  <c r="C186" i="7" s="1"/>
  <c r="A185" i="7"/>
  <c r="AT187" i="7" l="1"/>
  <c r="AU186" i="7"/>
  <c r="A186" i="7"/>
  <c r="B187" i="7"/>
  <c r="C187" i="7" s="1"/>
  <c r="AU187" i="7" l="1"/>
  <c r="AT188" i="7"/>
  <c r="A187" i="7"/>
  <c r="B188" i="7"/>
  <c r="C188" i="7" s="1"/>
  <c r="AT189" i="7" l="1"/>
  <c r="AU188" i="7"/>
  <c r="B189" i="7"/>
  <c r="C189" i="7" s="1"/>
  <c r="A188" i="7"/>
  <c r="AU189" i="7" l="1"/>
  <c r="AT190" i="7"/>
  <c r="B190" i="7"/>
  <c r="C190" i="7" s="1"/>
  <c r="A189" i="7"/>
  <c r="AT191" i="7" l="1"/>
  <c r="AU190" i="7"/>
  <c r="A190" i="7"/>
  <c r="B191" i="7"/>
  <c r="C191" i="7" s="1"/>
  <c r="AT192" i="7" l="1"/>
  <c r="AU191" i="7"/>
  <c r="A191" i="7"/>
  <c r="B192" i="7"/>
  <c r="C192" i="7" s="1"/>
  <c r="AT193" i="7" l="1"/>
  <c r="AU192" i="7"/>
  <c r="B193" i="7"/>
  <c r="C193" i="7" s="1"/>
  <c r="A192" i="7"/>
  <c r="AU193" i="7" l="1"/>
  <c r="AT194" i="7"/>
  <c r="B194" i="7"/>
  <c r="C194" i="7" s="1"/>
  <c r="A193" i="7"/>
  <c r="AT195" i="7" l="1"/>
  <c r="AU194" i="7"/>
  <c r="A194" i="7"/>
  <c r="B195" i="7"/>
  <c r="C195" i="7" s="1"/>
  <c r="AT196" i="7" l="1"/>
  <c r="AU195" i="7"/>
  <c r="A195" i="7"/>
  <c r="B196" i="7"/>
  <c r="C196" i="7" s="1"/>
  <c r="AT197" i="7" l="1"/>
  <c r="AU196" i="7"/>
  <c r="B197" i="7"/>
  <c r="C197" i="7" s="1"/>
  <c r="A196" i="7"/>
  <c r="AU197" i="7" l="1"/>
  <c r="AT198" i="7"/>
  <c r="B198" i="7"/>
  <c r="C198" i="7" s="1"/>
  <c r="A197" i="7"/>
  <c r="AT199" i="7" l="1"/>
  <c r="AU198" i="7"/>
  <c r="B199" i="7"/>
  <c r="C199" i="7" s="1"/>
  <c r="A198" i="7"/>
  <c r="AT200" i="7" l="1"/>
  <c r="AU199" i="7"/>
  <c r="B200" i="7"/>
  <c r="C200" i="7" s="1"/>
  <c r="A199" i="7"/>
  <c r="AT201" i="7" l="1"/>
  <c r="AU200" i="7"/>
  <c r="B201" i="7"/>
  <c r="C201" i="7" s="1"/>
  <c r="A200" i="7"/>
  <c r="AU201" i="7" l="1"/>
  <c r="AT202" i="7"/>
  <c r="B202" i="7"/>
  <c r="C202" i="7" s="1"/>
  <c r="A201" i="7"/>
  <c r="AT203" i="7" l="1"/>
  <c r="AU202" i="7"/>
  <c r="B203" i="7"/>
  <c r="C203" i="7" s="1"/>
  <c r="A202" i="7"/>
  <c r="AU203" i="7" l="1"/>
  <c r="AT204" i="7"/>
  <c r="B204" i="7"/>
  <c r="C204" i="7" s="1"/>
  <c r="A203" i="7"/>
  <c r="AT205" i="7" l="1"/>
  <c r="AU204" i="7"/>
  <c r="B205" i="7"/>
  <c r="C205" i="7" s="1"/>
  <c r="A204" i="7"/>
  <c r="AT206" i="7" l="1"/>
  <c r="AU205" i="7"/>
  <c r="A205" i="7"/>
  <c r="B206" i="7"/>
  <c r="C206" i="7" s="1"/>
  <c r="AT207" i="7" l="1"/>
  <c r="AU206" i="7"/>
  <c r="B207" i="7"/>
  <c r="C207" i="7" s="1"/>
  <c r="A206" i="7"/>
  <c r="AT208" i="7" l="1"/>
  <c r="AU207" i="7"/>
  <c r="B208" i="7"/>
  <c r="C208" i="7" s="1"/>
  <c r="A207" i="7"/>
  <c r="AT209" i="7" l="1"/>
  <c r="AU208" i="7"/>
  <c r="B209" i="7"/>
  <c r="C209" i="7" s="1"/>
  <c r="A208" i="7"/>
  <c r="AT210" i="7" l="1"/>
  <c r="AU209" i="7"/>
  <c r="B210" i="7"/>
  <c r="C210" i="7" s="1"/>
  <c r="A209" i="7"/>
  <c r="AT211" i="7" l="1"/>
  <c r="AU210" i="7"/>
  <c r="B211" i="7"/>
  <c r="C211" i="7" s="1"/>
  <c r="A210" i="7"/>
  <c r="AU211" i="7" l="1"/>
  <c r="AT212" i="7"/>
  <c r="B212" i="7"/>
  <c r="C212" i="7" s="1"/>
  <c r="A211" i="7"/>
  <c r="AU212" i="7" l="1"/>
  <c r="AT213" i="7"/>
  <c r="B213" i="7"/>
  <c r="C213" i="7" s="1"/>
  <c r="A212" i="7"/>
  <c r="AT214" i="7" l="1"/>
  <c r="AU213" i="7"/>
  <c r="A213" i="7"/>
  <c r="B214" i="7"/>
  <c r="C214" i="7" s="1"/>
  <c r="AT215" i="7" l="1"/>
  <c r="AU214" i="7"/>
  <c r="B215" i="7"/>
  <c r="C215" i="7" s="1"/>
  <c r="A214" i="7"/>
  <c r="AT216" i="7" l="1"/>
  <c r="AU215" i="7"/>
  <c r="B216" i="7"/>
  <c r="C216" i="7" s="1"/>
  <c r="A215" i="7"/>
  <c r="AT217" i="7" l="1"/>
  <c r="AU216" i="7"/>
  <c r="B217" i="7"/>
  <c r="C217" i="7" s="1"/>
  <c r="A216" i="7"/>
  <c r="AT218" i="7" l="1"/>
  <c r="AU217" i="7"/>
  <c r="B218" i="7"/>
  <c r="C218" i="7" s="1"/>
  <c r="A217" i="7"/>
  <c r="AT219" i="7" l="1"/>
  <c r="AU218" i="7"/>
  <c r="B219" i="7"/>
  <c r="C219" i="7" s="1"/>
  <c r="A218" i="7"/>
  <c r="AT220" i="7" l="1"/>
  <c r="AU219" i="7"/>
  <c r="B220" i="7"/>
  <c r="C220" i="7" s="1"/>
  <c r="A219" i="7"/>
  <c r="AU220" i="7" l="1"/>
  <c r="AT221" i="7"/>
  <c r="B221" i="7"/>
  <c r="C221" i="7" s="1"/>
  <c r="A220" i="7"/>
  <c r="AU221" i="7" l="1"/>
  <c r="AT222" i="7"/>
  <c r="B222" i="7"/>
  <c r="C222" i="7" s="1"/>
  <c r="A221" i="7"/>
  <c r="AT223" i="7" l="1"/>
  <c r="AU222" i="7"/>
  <c r="B223" i="7"/>
  <c r="C223" i="7" s="1"/>
  <c r="A222" i="7"/>
  <c r="AT224" i="7" l="1"/>
  <c r="AU223" i="7"/>
  <c r="B224" i="7"/>
  <c r="C224" i="7" s="1"/>
  <c r="A223" i="7"/>
  <c r="AT225" i="7" l="1"/>
  <c r="AU224" i="7"/>
  <c r="B225" i="7"/>
  <c r="C225" i="7" s="1"/>
  <c r="A224" i="7"/>
  <c r="AT226" i="7" l="1"/>
  <c r="AU225" i="7"/>
  <c r="B226" i="7"/>
  <c r="C226" i="7" s="1"/>
  <c r="A225" i="7"/>
  <c r="AT227" i="7" l="1"/>
  <c r="AU226" i="7"/>
  <c r="A226" i="7"/>
  <c r="B227" i="7"/>
  <c r="C227" i="7" s="1"/>
  <c r="AT228" i="7" l="1"/>
  <c r="AU227" i="7"/>
  <c r="B228" i="7"/>
  <c r="C228" i="7" s="1"/>
  <c r="A227" i="7"/>
  <c r="AT229" i="7" l="1"/>
  <c r="AU228" i="7"/>
  <c r="B229" i="7"/>
  <c r="C229" i="7" s="1"/>
  <c r="A228" i="7"/>
  <c r="AU229" i="7" l="1"/>
  <c r="AT230" i="7"/>
  <c r="B230" i="7"/>
  <c r="C230" i="7" s="1"/>
  <c r="A229" i="7"/>
  <c r="AT231" i="7" l="1"/>
  <c r="AU230" i="7"/>
  <c r="B231" i="7"/>
  <c r="C231" i="7" s="1"/>
  <c r="A230" i="7"/>
  <c r="AT232" i="7" l="1"/>
  <c r="AU231" i="7"/>
  <c r="B232" i="7"/>
  <c r="C232" i="7" s="1"/>
  <c r="A231" i="7"/>
  <c r="AT233" i="7" l="1"/>
  <c r="AU232" i="7"/>
  <c r="B233" i="7"/>
  <c r="C233" i="7" s="1"/>
  <c r="A232" i="7"/>
  <c r="AT234" i="7" l="1"/>
  <c r="AU233" i="7"/>
  <c r="B234" i="7"/>
  <c r="C234" i="7" s="1"/>
  <c r="A233" i="7"/>
  <c r="AT235" i="7" l="1"/>
  <c r="AU234" i="7"/>
  <c r="A234" i="7"/>
  <c r="B235" i="7"/>
  <c r="C235" i="7" s="1"/>
  <c r="AU235" i="7" l="1"/>
  <c r="AT236" i="7"/>
  <c r="B236" i="7"/>
  <c r="C236" i="7" s="1"/>
  <c r="A235" i="7"/>
  <c r="AT237" i="7" l="1"/>
  <c r="AU236" i="7"/>
  <c r="B237" i="7"/>
  <c r="C237" i="7" s="1"/>
  <c r="A236" i="7"/>
  <c r="AT238" i="7" l="1"/>
  <c r="AU237" i="7"/>
  <c r="B238" i="7"/>
  <c r="C238" i="7" s="1"/>
  <c r="A237" i="7"/>
  <c r="AT239" i="7" l="1"/>
  <c r="AU238" i="7"/>
  <c r="B239" i="7"/>
  <c r="C239" i="7" s="1"/>
  <c r="A238" i="7"/>
  <c r="AT240" i="7" l="1"/>
  <c r="AU239" i="7"/>
  <c r="B240" i="7"/>
  <c r="C240" i="7" s="1"/>
  <c r="A239" i="7"/>
  <c r="AT241" i="7" l="1"/>
  <c r="AU240" i="7"/>
  <c r="B241" i="7"/>
  <c r="C241" i="7" s="1"/>
  <c r="A240" i="7"/>
  <c r="AT242" i="7" l="1"/>
  <c r="AU241" i="7"/>
  <c r="B242" i="7"/>
  <c r="C242" i="7" s="1"/>
  <c r="A241" i="7"/>
  <c r="AT243" i="7" l="1"/>
  <c r="AU242" i="7"/>
  <c r="B243" i="7"/>
  <c r="C243" i="7" s="1"/>
  <c r="A242" i="7"/>
  <c r="AT244" i="7" l="1"/>
  <c r="AU243" i="7"/>
  <c r="B244" i="7"/>
  <c r="C244" i="7" s="1"/>
  <c r="A243" i="7"/>
  <c r="AU244" i="7" l="1"/>
  <c r="AT245" i="7"/>
  <c r="B245" i="7"/>
  <c r="C245" i="7" s="1"/>
  <c r="A244" i="7"/>
  <c r="AT246" i="7" l="1"/>
  <c r="AU245" i="7"/>
  <c r="B246" i="7"/>
  <c r="C246" i="7" s="1"/>
  <c r="A245" i="7"/>
  <c r="AT247" i="7" l="1"/>
  <c r="AU246" i="7"/>
  <c r="B247" i="7"/>
  <c r="C247" i="7" s="1"/>
  <c r="A246" i="7"/>
  <c r="AT248" i="7" l="1"/>
  <c r="AU247" i="7"/>
  <c r="B248" i="7"/>
  <c r="C248" i="7" s="1"/>
  <c r="A247" i="7"/>
  <c r="AT249" i="7" l="1"/>
  <c r="AU248" i="7"/>
  <c r="A248" i="7"/>
  <c r="B249" i="7"/>
  <c r="C249" i="7" s="1"/>
  <c r="AT250" i="7" l="1"/>
  <c r="AU249" i="7"/>
  <c r="B250" i="7"/>
  <c r="C250" i="7" s="1"/>
  <c r="A249" i="7"/>
  <c r="AT251" i="7" l="1"/>
  <c r="AU250" i="7"/>
  <c r="B251" i="7"/>
  <c r="C251" i="7" s="1"/>
  <c r="A250" i="7"/>
  <c r="AT252" i="7" l="1"/>
  <c r="AU251" i="7"/>
  <c r="A251" i="7"/>
  <c r="B252" i="7"/>
  <c r="C252" i="7" s="1"/>
  <c r="AU252" i="7" l="1"/>
  <c r="AT253" i="7"/>
  <c r="A252" i="7"/>
  <c r="B253" i="7"/>
  <c r="C253" i="7" s="1"/>
  <c r="AU253" i="7" l="1"/>
  <c r="AT254" i="7"/>
  <c r="B254" i="7"/>
  <c r="C254" i="7" s="1"/>
  <c r="A253" i="7"/>
  <c r="AT255" i="7" l="1"/>
  <c r="AU254" i="7"/>
  <c r="B255" i="7"/>
  <c r="C255" i="7" s="1"/>
  <c r="A254" i="7"/>
  <c r="AT256" i="7" l="1"/>
  <c r="AU255" i="7"/>
  <c r="A255" i="7"/>
  <c r="B256" i="7"/>
  <c r="C256" i="7" s="1"/>
  <c r="AU256" i="7" l="1"/>
  <c r="AT257" i="7"/>
  <c r="A256" i="7"/>
  <c r="B257" i="7"/>
  <c r="C257" i="7" s="1"/>
  <c r="AT258" i="7" l="1"/>
  <c r="AU257" i="7"/>
  <c r="B258" i="7"/>
  <c r="C258" i="7" s="1"/>
  <c r="A257" i="7"/>
  <c r="AT259" i="7" l="1"/>
  <c r="AU258" i="7"/>
  <c r="B259" i="7"/>
  <c r="C259" i="7" s="1"/>
  <c r="A258" i="7"/>
  <c r="AT260" i="7" l="1"/>
  <c r="AU259" i="7"/>
  <c r="B260" i="7"/>
  <c r="C260" i="7" s="1"/>
  <c r="A259" i="7"/>
  <c r="AU260" i="7" l="1"/>
  <c r="AT261" i="7"/>
  <c r="B261" i="7"/>
  <c r="C261" i="7" s="1"/>
  <c r="A260" i="7"/>
  <c r="AT262" i="7" l="1"/>
  <c r="AU261" i="7"/>
  <c r="B262" i="7"/>
  <c r="C262" i="7" s="1"/>
  <c r="A261" i="7"/>
  <c r="AT263" i="7" l="1"/>
  <c r="AU262" i="7"/>
  <c r="B263" i="7"/>
  <c r="C263" i="7" s="1"/>
  <c r="A262" i="7"/>
  <c r="AT264" i="7" l="1"/>
  <c r="AU263" i="7"/>
  <c r="B264" i="7"/>
  <c r="C264" i="7" s="1"/>
  <c r="A263" i="7"/>
  <c r="AT265" i="7" l="1"/>
  <c r="AU264" i="7"/>
  <c r="B265" i="7"/>
  <c r="C265" i="7" s="1"/>
  <c r="A264" i="7"/>
  <c r="AU265" i="7" l="1"/>
  <c r="AT266" i="7"/>
  <c r="B266" i="7"/>
  <c r="C266" i="7" s="1"/>
  <c r="A265" i="7"/>
  <c r="AT267" i="7" l="1"/>
  <c r="AU266" i="7"/>
  <c r="B267" i="7"/>
  <c r="C267" i="7" s="1"/>
  <c r="A266" i="7"/>
  <c r="AU267" i="7" l="1"/>
  <c r="AT268" i="7"/>
  <c r="B268" i="7"/>
  <c r="C268" i="7" s="1"/>
  <c r="A267" i="7"/>
  <c r="AT269" i="7" l="1"/>
  <c r="AU268" i="7"/>
  <c r="B269" i="7"/>
  <c r="C269" i="7" s="1"/>
  <c r="A268" i="7"/>
  <c r="AT270" i="7" l="1"/>
  <c r="AU269" i="7"/>
  <c r="A269" i="7"/>
  <c r="B270" i="7"/>
  <c r="C270" i="7" s="1"/>
  <c r="AT271" i="7" l="1"/>
  <c r="AU270" i="7"/>
  <c r="B271" i="7"/>
  <c r="C271" i="7" s="1"/>
  <c r="A270" i="7"/>
  <c r="AT272" i="7" l="1"/>
  <c r="AU271" i="7"/>
  <c r="B272" i="7"/>
  <c r="C272" i="7" s="1"/>
  <c r="A271" i="7"/>
  <c r="AT273" i="7" l="1"/>
  <c r="AU272" i="7"/>
  <c r="B273" i="7"/>
  <c r="C273" i="7" s="1"/>
  <c r="A272" i="7"/>
  <c r="AT274" i="7" l="1"/>
  <c r="AU273" i="7"/>
  <c r="B274" i="7"/>
  <c r="C274" i="7" s="1"/>
  <c r="A273" i="7"/>
  <c r="AT275" i="7" l="1"/>
  <c r="AU274" i="7"/>
  <c r="B275" i="7"/>
  <c r="C275" i="7" s="1"/>
  <c r="A274" i="7"/>
  <c r="AT276" i="7" l="1"/>
  <c r="AU275" i="7"/>
  <c r="B276" i="7"/>
  <c r="C276" i="7" s="1"/>
  <c r="A275" i="7"/>
  <c r="AU276" i="7" l="1"/>
  <c r="AT277" i="7"/>
  <c r="A276" i="7"/>
  <c r="B277" i="7"/>
  <c r="C277" i="7" s="1"/>
  <c r="AT278" i="7" l="1"/>
  <c r="AU277" i="7"/>
  <c r="B278" i="7"/>
  <c r="C278" i="7" s="1"/>
  <c r="A277" i="7"/>
  <c r="AT279" i="7" l="1"/>
  <c r="AU278" i="7"/>
  <c r="B279" i="7"/>
  <c r="C279" i="7" s="1"/>
  <c r="A278" i="7"/>
  <c r="AU279" i="7" l="1"/>
  <c r="AT280" i="7"/>
  <c r="B280" i="7"/>
  <c r="C280" i="7" s="1"/>
  <c r="A279" i="7"/>
  <c r="AT281" i="7" l="1"/>
  <c r="AU280" i="7"/>
  <c r="B281" i="7"/>
  <c r="C281" i="7" s="1"/>
  <c r="A280" i="7"/>
  <c r="AT282" i="7" l="1"/>
  <c r="AU281" i="7"/>
  <c r="B282" i="7"/>
  <c r="C282" i="7" s="1"/>
  <c r="A281" i="7"/>
  <c r="AT283" i="7" l="1"/>
  <c r="AU282" i="7"/>
  <c r="B283" i="7"/>
  <c r="C283" i="7" s="1"/>
  <c r="A282" i="7"/>
  <c r="AT284" i="7" l="1"/>
  <c r="AU283" i="7"/>
  <c r="B284" i="7"/>
  <c r="C284" i="7" s="1"/>
  <c r="A283" i="7"/>
  <c r="AU284" i="7" l="1"/>
  <c r="AT285" i="7"/>
  <c r="B285" i="7"/>
  <c r="C285" i="7" s="1"/>
  <c r="A284" i="7"/>
  <c r="AU285" i="7" l="1"/>
  <c r="AT286" i="7"/>
  <c r="B286" i="7"/>
  <c r="C286" i="7" s="1"/>
  <c r="A285" i="7"/>
  <c r="AT287" i="7" l="1"/>
  <c r="AU286" i="7"/>
  <c r="B287" i="7"/>
  <c r="C287" i="7" s="1"/>
  <c r="A286" i="7"/>
  <c r="AT288" i="7" l="1"/>
  <c r="AU287" i="7"/>
  <c r="B288" i="7"/>
  <c r="C288" i="7" s="1"/>
  <c r="A287" i="7"/>
  <c r="AU288" i="7" l="1"/>
  <c r="AT289" i="7"/>
  <c r="B289" i="7"/>
  <c r="C289" i="7" s="1"/>
  <c r="A288" i="7"/>
  <c r="AT290" i="7" l="1"/>
  <c r="AU289" i="7"/>
  <c r="B290" i="7"/>
  <c r="C290" i="7" s="1"/>
  <c r="A289" i="7"/>
  <c r="AT291" i="7" l="1"/>
  <c r="AU290" i="7"/>
  <c r="A290" i="7"/>
  <c r="B291" i="7"/>
  <c r="C291" i="7" s="1"/>
  <c r="AT292" i="7" l="1"/>
  <c r="AU291" i="7"/>
  <c r="B292" i="7"/>
  <c r="C292" i="7" s="1"/>
  <c r="A291" i="7"/>
  <c r="AT293" i="7" l="1"/>
  <c r="AU292" i="7"/>
  <c r="B293" i="7"/>
  <c r="C293" i="7" s="1"/>
  <c r="A292" i="7"/>
  <c r="AT294" i="7" l="1"/>
  <c r="AU293" i="7"/>
  <c r="B294" i="7"/>
  <c r="C294" i="7" s="1"/>
  <c r="A293" i="7"/>
  <c r="AT295" i="7" l="1"/>
  <c r="AU294" i="7"/>
  <c r="B295" i="7"/>
  <c r="C295" i="7" s="1"/>
  <c r="A294" i="7"/>
  <c r="AT296" i="7" l="1"/>
  <c r="AU295" i="7"/>
  <c r="B296" i="7"/>
  <c r="C296" i="7" s="1"/>
  <c r="A295" i="7"/>
  <c r="AT297" i="7" l="1"/>
  <c r="AU296" i="7"/>
  <c r="B297" i="7"/>
  <c r="C297" i="7" s="1"/>
  <c r="A296" i="7"/>
  <c r="AT298" i="7" l="1"/>
  <c r="AU297" i="7"/>
  <c r="B298" i="7"/>
  <c r="C298" i="7" s="1"/>
  <c r="A297" i="7"/>
  <c r="AT299" i="7" l="1"/>
  <c r="AU298" i="7"/>
  <c r="B299" i="7"/>
  <c r="C299" i="7" s="1"/>
  <c r="A298" i="7"/>
  <c r="AU299" i="7" l="1"/>
  <c r="AT300" i="7"/>
  <c r="B300" i="7"/>
  <c r="C300" i="7" s="1"/>
  <c r="A299" i="7"/>
  <c r="AT301" i="7" l="1"/>
  <c r="AU300" i="7"/>
  <c r="B301" i="7"/>
  <c r="C301" i="7" s="1"/>
  <c r="A300" i="7"/>
  <c r="AT302" i="7" l="1"/>
  <c r="AU301" i="7"/>
  <c r="B302" i="7"/>
  <c r="C302" i="7" s="1"/>
  <c r="A301" i="7"/>
  <c r="AT303" i="7" l="1"/>
  <c r="AU302" i="7"/>
  <c r="B303" i="7"/>
  <c r="C303" i="7" s="1"/>
  <c r="A302" i="7"/>
  <c r="AU303" i="7" l="1"/>
  <c r="AT304" i="7"/>
  <c r="B304" i="7"/>
  <c r="C304" i="7" s="1"/>
  <c r="A303" i="7"/>
  <c r="AT305" i="7" l="1"/>
  <c r="AU304" i="7"/>
  <c r="B305" i="7"/>
  <c r="C305" i="7" s="1"/>
  <c r="A304" i="7"/>
  <c r="AT306" i="7" l="1"/>
  <c r="AU305" i="7"/>
  <c r="B306" i="7"/>
  <c r="C306" i="7" s="1"/>
  <c r="A305" i="7"/>
  <c r="AT307" i="7" l="1"/>
  <c r="AU306" i="7"/>
  <c r="A306" i="7"/>
  <c r="B307" i="7"/>
  <c r="C307" i="7" s="1"/>
  <c r="AU307" i="7" l="1"/>
  <c r="AT308" i="7"/>
  <c r="B308" i="7"/>
  <c r="C308" i="7" s="1"/>
  <c r="A307" i="7"/>
  <c r="AU308" i="7" l="1"/>
  <c r="AT309" i="7"/>
  <c r="B309" i="7"/>
  <c r="C309" i="7" s="1"/>
  <c r="A308" i="7"/>
  <c r="AT310" i="7" l="1"/>
  <c r="AU309" i="7"/>
  <c r="B310" i="7"/>
  <c r="C310" i="7" s="1"/>
  <c r="A309" i="7"/>
  <c r="AT311" i="7" l="1"/>
  <c r="AU310" i="7"/>
  <c r="A310" i="7"/>
  <c r="B311" i="7"/>
  <c r="C311" i="7" s="1"/>
  <c r="AU311" i="7" l="1"/>
  <c r="AT312" i="7"/>
  <c r="B312" i="7"/>
  <c r="C312" i="7" s="1"/>
  <c r="A311" i="7"/>
  <c r="AT313" i="7" l="1"/>
  <c r="AU312" i="7"/>
  <c r="A312" i="7"/>
  <c r="B313" i="7"/>
  <c r="C313" i="7" s="1"/>
  <c r="AT314" i="7" l="1"/>
  <c r="AU313" i="7"/>
  <c r="B314" i="7"/>
  <c r="C314" i="7" s="1"/>
  <c r="A313" i="7"/>
  <c r="AT315" i="7" l="1"/>
  <c r="AU314" i="7"/>
  <c r="A314" i="7"/>
  <c r="B315" i="7"/>
  <c r="C315" i="7" s="1"/>
  <c r="AU315" i="7" l="1"/>
  <c r="AT316" i="7"/>
  <c r="B316" i="7"/>
  <c r="C316" i="7" s="1"/>
  <c r="A315" i="7"/>
  <c r="AU316" i="7" l="1"/>
  <c r="AT317" i="7"/>
  <c r="A316" i="7"/>
  <c r="B317" i="7"/>
  <c r="C317" i="7" s="1"/>
  <c r="AU317" i="7" l="1"/>
  <c r="AT318" i="7"/>
  <c r="B318" i="7"/>
  <c r="C318" i="7" s="1"/>
  <c r="A317" i="7"/>
  <c r="AT319" i="7" l="1"/>
  <c r="AU318" i="7"/>
  <c r="A318" i="7"/>
  <c r="B319" i="7"/>
  <c r="C319" i="7" s="1"/>
  <c r="AT320" i="7" l="1"/>
  <c r="AU319" i="7"/>
  <c r="B320" i="7"/>
  <c r="C320" i="7" s="1"/>
  <c r="A319" i="7"/>
  <c r="AT321" i="7" l="1"/>
  <c r="AU320" i="7"/>
  <c r="A320" i="7"/>
  <c r="B321" i="7"/>
  <c r="C321" i="7" s="1"/>
  <c r="AT322" i="7" l="1"/>
  <c r="AU321" i="7"/>
  <c r="B322" i="7"/>
  <c r="C322" i="7" s="1"/>
  <c r="A321" i="7"/>
  <c r="AT323" i="7" l="1"/>
  <c r="AU322" i="7"/>
  <c r="B323" i="7"/>
  <c r="C323" i="7" s="1"/>
  <c r="A322" i="7"/>
  <c r="AT324" i="7" l="1"/>
  <c r="AU323" i="7"/>
  <c r="B324" i="7"/>
  <c r="C324" i="7" s="1"/>
  <c r="A323" i="7"/>
  <c r="AT325" i="7" l="1"/>
  <c r="AU324" i="7"/>
  <c r="A324" i="7"/>
  <c r="B325" i="7"/>
  <c r="C325" i="7" s="1"/>
  <c r="AT326" i="7" l="1"/>
  <c r="AU325" i="7"/>
  <c r="A325" i="7"/>
  <c r="B326" i="7"/>
  <c r="C326" i="7" s="1"/>
  <c r="AT327" i="7" l="1"/>
  <c r="AU326" i="7"/>
  <c r="B327" i="7"/>
  <c r="C327" i="7" s="1"/>
  <c r="A326" i="7"/>
  <c r="AT328" i="7" l="1"/>
  <c r="AU327" i="7"/>
  <c r="A327" i="7"/>
  <c r="B328" i="7"/>
  <c r="C328" i="7" s="1"/>
  <c r="AT329" i="7" l="1"/>
  <c r="AU328" i="7"/>
  <c r="A328" i="7"/>
  <c r="B329" i="7"/>
  <c r="C329" i="7" s="1"/>
  <c r="AT330" i="7" l="1"/>
  <c r="AU329" i="7"/>
  <c r="A329" i="7"/>
  <c r="B330" i="7"/>
  <c r="C330" i="7" s="1"/>
  <c r="AT331" i="7" l="1"/>
  <c r="AU330" i="7"/>
  <c r="A330" i="7"/>
  <c r="B331" i="7"/>
  <c r="C331" i="7" s="1"/>
  <c r="AT332" i="7" l="1"/>
  <c r="AU331" i="7"/>
  <c r="A331" i="7"/>
  <c r="B332" i="7"/>
  <c r="C332" i="7" s="1"/>
  <c r="AT333" i="7" l="1"/>
  <c r="AU332" i="7"/>
  <c r="A332" i="7"/>
  <c r="B333" i="7"/>
  <c r="C333" i="7" s="1"/>
  <c r="AT334" i="7" l="1"/>
  <c r="AU333" i="7"/>
  <c r="A333" i="7"/>
  <c r="B334" i="7"/>
  <c r="C334" i="7" s="1"/>
  <c r="AT335" i="7" l="1"/>
  <c r="AU334" i="7"/>
  <c r="B335" i="7"/>
  <c r="C335" i="7" s="1"/>
  <c r="A334" i="7"/>
  <c r="AT336" i="7" l="1"/>
  <c r="AU335" i="7"/>
  <c r="B336" i="7"/>
  <c r="C336" i="7" s="1"/>
  <c r="A335" i="7"/>
  <c r="AT337" i="7" l="1"/>
  <c r="AU336" i="7"/>
  <c r="B337" i="7"/>
  <c r="C337" i="7" s="1"/>
  <c r="A336" i="7"/>
  <c r="AU337" i="7" l="1"/>
  <c r="AT338" i="7"/>
  <c r="B338" i="7"/>
  <c r="C338" i="7" s="1"/>
  <c r="A337" i="7"/>
  <c r="AT339" i="7" l="1"/>
  <c r="AU338" i="7"/>
  <c r="B339" i="7"/>
  <c r="C339" i="7" s="1"/>
  <c r="A338" i="7"/>
  <c r="AT340" i="7" l="1"/>
  <c r="AU339" i="7"/>
  <c r="B340" i="7"/>
  <c r="C340" i="7" s="1"/>
  <c r="A339" i="7"/>
  <c r="AT341" i="7" l="1"/>
  <c r="AU340" i="7"/>
  <c r="B341" i="7"/>
  <c r="C341" i="7" s="1"/>
  <c r="A340" i="7"/>
  <c r="AT342" i="7" l="1"/>
  <c r="AU341" i="7"/>
  <c r="B342" i="7"/>
  <c r="C342" i="7" s="1"/>
  <c r="A341" i="7"/>
  <c r="AT343" i="7" l="1"/>
  <c r="AU342" i="7"/>
  <c r="B343" i="7"/>
  <c r="C343" i="7" s="1"/>
  <c r="A342" i="7"/>
  <c r="AT344" i="7" l="1"/>
  <c r="AU343" i="7"/>
  <c r="A343" i="7"/>
  <c r="B344" i="7"/>
  <c r="C344" i="7" s="1"/>
  <c r="AU344" i="7" l="1"/>
  <c r="AT345" i="7"/>
  <c r="B345" i="7"/>
  <c r="C345" i="7" s="1"/>
  <c r="A344" i="7"/>
  <c r="AT346" i="7" l="1"/>
  <c r="AU345" i="7"/>
  <c r="B346" i="7"/>
  <c r="C346" i="7" s="1"/>
  <c r="A345" i="7"/>
  <c r="AT347" i="7" l="1"/>
  <c r="AU346" i="7"/>
  <c r="B347" i="7"/>
  <c r="C347" i="7" s="1"/>
  <c r="A346" i="7"/>
  <c r="AT348" i="7" l="1"/>
  <c r="AU347" i="7"/>
  <c r="A347" i="7"/>
  <c r="B348" i="7"/>
  <c r="C348" i="7" s="1"/>
  <c r="AT349" i="7" l="1"/>
  <c r="AU348" i="7"/>
  <c r="B349" i="7"/>
  <c r="C349" i="7" s="1"/>
  <c r="A348" i="7"/>
  <c r="AT350" i="7" l="1"/>
  <c r="AU349" i="7"/>
  <c r="B350" i="7"/>
  <c r="C350" i="7" s="1"/>
  <c r="A349" i="7"/>
  <c r="AT351" i="7" l="1"/>
  <c r="AU350" i="7"/>
  <c r="B351" i="7"/>
  <c r="C351" i="7" s="1"/>
  <c r="A350" i="7"/>
  <c r="AT352" i="7" l="1"/>
  <c r="AU351" i="7"/>
  <c r="A351" i="7"/>
  <c r="B352" i="7"/>
  <c r="C352" i="7" s="1"/>
  <c r="AT353" i="7" l="1"/>
  <c r="AU352" i="7"/>
  <c r="B353" i="7"/>
  <c r="C353" i="7" s="1"/>
  <c r="A352" i="7"/>
  <c r="AT354" i="7" l="1"/>
  <c r="AU353" i="7"/>
  <c r="B354" i="7"/>
  <c r="C354" i="7" s="1"/>
  <c r="A353" i="7"/>
  <c r="AT355" i="7" l="1"/>
  <c r="AU354" i="7"/>
  <c r="B355" i="7"/>
  <c r="C355" i="7" s="1"/>
  <c r="A354" i="7"/>
  <c r="AT356" i="7" l="1"/>
  <c r="AU355" i="7"/>
  <c r="A355" i="7"/>
  <c r="B356" i="7"/>
  <c r="C356" i="7" s="1"/>
  <c r="AT357" i="7" l="1"/>
  <c r="AU356" i="7"/>
  <c r="B357" i="7"/>
  <c r="C357" i="7" s="1"/>
  <c r="A356" i="7"/>
  <c r="AT358" i="7" l="1"/>
  <c r="AU357" i="7"/>
  <c r="B358" i="7"/>
  <c r="C358" i="7" s="1"/>
  <c r="A357" i="7"/>
  <c r="AT359" i="7" l="1"/>
  <c r="AU358" i="7"/>
  <c r="B359" i="7"/>
  <c r="C359" i="7" s="1"/>
  <c r="A358" i="7"/>
  <c r="AT360" i="7" l="1"/>
  <c r="AU359" i="7"/>
  <c r="A359" i="7"/>
  <c r="B360" i="7"/>
  <c r="C360" i="7" s="1"/>
  <c r="AU360" i="7" l="1"/>
  <c r="AT361" i="7"/>
  <c r="B361" i="7"/>
  <c r="C361" i="7" s="1"/>
  <c r="A360" i="7"/>
  <c r="AT362" i="7" l="1"/>
  <c r="AU361" i="7"/>
  <c r="B362" i="7"/>
  <c r="C362" i="7" s="1"/>
  <c r="A361" i="7"/>
  <c r="AT363" i="7" l="1"/>
  <c r="AU362" i="7"/>
  <c r="B363" i="7"/>
  <c r="C363" i="7" s="1"/>
  <c r="A362" i="7"/>
  <c r="AT364" i="7" l="1"/>
  <c r="AU363" i="7"/>
  <c r="A363" i="7"/>
  <c r="B364" i="7"/>
  <c r="C364" i="7" s="1"/>
  <c r="AT365" i="7" l="1"/>
  <c r="AU364" i="7"/>
  <c r="A364" i="7"/>
  <c r="B365" i="7"/>
  <c r="C365" i="7" s="1"/>
  <c r="AT366" i="7" l="1"/>
  <c r="AU365" i="7"/>
  <c r="B366" i="7"/>
  <c r="C366" i="7" s="1"/>
  <c r="A365" i="7"/>
  <c r="AT367" i="7" l="1"/>
  <c r="AU366" i="7"/>
  <c r="B367" i="7"/>
  <c r="C367" i="7" s="1"/>
  <c r="A366" i="7"/>
  <c r="AT368" i="7" l="1"/>
  <c r="AU367" i="7"/>
  <c r="A367" i="7"/>
  <c r="B368" i="7"/>
  <c r="C368" i="7" s="1"/>
  <c r="AT369" i="7" l="1"/>
  <c r="AU368" i="7"/>
  <c r="A368" i="7"/>
  <c r="B369" i="7"/>
  <c r="C369" i="7" s="1"/>
  <c r="AU369" i="7" l="1"/>
  <c r="AT370" i="7"/>
  <c r="B370" i="7"/>
  <c r="C370" i="7" s="1"/>
  <c r="A369" i="7"/>
  <c r="AT371" i="7" l="1"/>
  <c r="AU370" i="7"/>
  <c r="B371" i="7"/>
  <c r="C371" i="7" s="1"/>
  <c r="A370" i="7"/>
  <c r="AT372" i="7" l="1"/>
  <c r="AU371" i="7"/>
  <c r="B372" i="7"/>
  <c r="C372" i="7" s="1"/>
  <c r="A371" i="7"/>
  <c r="AT373" i="7" l="1"/>
  <c r="AU372" i="7"/>
  <c r="B373" i="7"/>
  <c r="C373" i="7" s="1"/>
  <c r="A372" i="7"/>
  <c r="AU373" i="7" l="1"/>
  <c r="AT374" i="7"/>
  <c r="A373" i="7"/>
  <c r="B374" i="7"/>
  <c r="C374" i="7" s="1"/>
  <c r="AT375" i="7" l="1"/>
  <c r="AU374" i="7"/>
  <c r="B375" i="7"/>
  <c r="C375" i="7" s="1"/>
  <c r="A374" i="7"/>
  <c r="AT376" i="7" l="1"/>
  <c r="AU375" i="7"/>
  <c r="A375" i="7"/>
  <c r="B376" i="7"/>
  <c r="C376" i="7" s="1"/>
  <c r="AU376" i="7" l="1"/>
  <c r="AT377" i="7"/>
  <c r="B377" i="7"/>
  <c r="C377" i="7" s="1"/>
  <c r="A376" i="7"/>
  <c r="AT378" i="7" l="1"/>
  <c r="AU377" i="7"/>
  <c r="B378" i="7"/>
  <c r="C378" i="7" s="1"/>
  <c r="A377" i="7"/>
  <c r="AT379" i="7" l="1"/>
  <c r="AU378" i="7"/>
  <c r="B379" i="7"/>
  <c r="C379" i="7" s="1"/>
  <c r="A378" i="7"/>
  <c r="AT380" i="7" l="1"/>
  <c r="AU379" i="7"/>
  <c r="B380" i="7"/>
  <c r="C380" i="7" s="1"/>
  <c r="A379" i="7"/>
  <c r="AU380" i="7" l="1"/>
  <c r="AT381" i="7"/>
  <c r="A380" i="7"/>
  <c r="B381" i="7"/>
  <c r="C381" i="7" s="1"/>
  <c r="AT382" i="7" l="1"/>
  <c r="AU381" i="7"/>
  <c r="B382" i="7"/>
  <c r="C382" i="7" s="1"/>
  <c r="A381" i="7"/>
  <c r="AT383" i="7" l="1"/>
  <c r="AU382" i="7"/>
  <c r="B383" i="7"/>
  <c r="C383" i="7" s="1"/>
  <c r="A382" i="7"/>
  <c r="AT384" i="7" l="1"/>
  <c r="AU383" i="7"/>
  <c r="A383" i="7"/>
  <c r="B384" i="7"/>
  <c r="C384" i="7" s="1"/>
  <c r="AU384" i="7" l="1"/>
  <c r="AT385" i="7"/>
  <c r="B385" i="7"/>
  <c r="C385" i="7" s="1"/>
  <c r="A384" i="7"/>
  <c r="AT386" i="7" l="1"/>
  <c r="AU385" i="7"/>
  <c r="B386" i="7"/>
  <c r="C386" i="7" s="1"/>
  <c r="A385" i="7"/>
  <c r="AU386" i="7" l="1"/>
  <c r="AT387" i="7"/>
  <c r="B387" i="7"/>
  <c r="C387" i="7" s="1"/>
  <c r="A386" i="7"/>
  <c r="AT388" i="7" l="1"/>
  <c r="AU387" i="7"/>
  <c r="A387" i="7"/>
  <c r="B388" i="7"/>
  <c r="C388" i="7" s="1"/>
  <c r="AU388" i="7" l="1"/>
  <c r="AT389" i="7"/>
  <c r="B389" i="7"/>
  <c r="C389" i="7" s="1"/>
  <c r="A388" i="7"/>
  <c r="AT390" i="7" l="1"/>
  <c r="AU389" i="7"/>
  <c r="B390" i="7"/>
  <c r="C390" i="7" s="1"/>
  <c r="A389" i="7"/>
  <c r="AU390" i="7" l="1"/>
  <c r="AT391" i="7"/>
  <c r="B391" i="7"/>
  <c r="C391" i="7" s="1"/>
  <c r="A390" i="7"/>
  <c r="AU391" i="7" l="1"/>
  <c r="AT392" i="7"/>
  <c r="A391" i="7"/>
  <c r="B392" i="7"/>
  <c r="C392" i="7" s="1"/>
  <c r="AU392" i="7" l="1"/>
  <c r="AT393" i="7"/>
  <c r="A392" i="7"/>
  <c r="B393" i="7"/>
  <c r="C393" i="7" s="1"/>
  <c r="AT394" i="7" l="1"/>
  <c r="AU393" i="7"/>
  <c r="A393" i="7"/>
  <c r="B394" i="7"/>
  <c r="C394" i="7" s="1"/>
  <c r="AT395" i="7" l="1"/>
  <c r="AU394" i="7"/>
  <c r="A394" i="7"/>
  <c r="B395" i="7"/>
  <c r="C395" i="7" s="1"/>
  <c r="AT396" i="7" l="1"/>
  <c r="AU395" i="7"/>
  <c r="B396" i="7"/>
  <c r="C396" i="7" s="1"/>
  <c r="A395" i="7"/>
  <c r="AU396" i="7" l="1"/>
  <c r="AT397" i="7"/>
  <c r="B397" i="7"/>
  <c r="C397" i="7" s="1"/>
  <c r="A396" i="7"/>
  <c r="AT398" i="7" l="1"/>
  <c r="AU397" i="7"/>
  <c r="A397" i="7"/>
  <c r="B398" i="7"/>
  <c r="C398" i="7" s="1"/>
  <c r="AT399" i="7" l="1"/>
  <c r="AU398" i="7"/>
  <c r="B399" i="7"/>
  <c r="C399" i="7" s="1"/>
  <c r="A398" i="7"/>
  <c r="AT400" i="7" l="1"/>
  <c r="AU399" i="7"/>
  <c r="A399" i="7"/>
  <c r="B400" i="7"/>
  <c r="B401" i="7" s="1"/>
  <c r="A401" i="7" l="1"/>
  <c r="B402" i="7"/>
  <c r="C401" i="7"/>
  <c r="A400" i="7"/>
  <c r="C400" i="7"/>
  <c r="AU400" i="7"/>
  <c r="AT401" i="7"/>
  <c r="C402" i="7" l="1"/>
  <c r="A402" i="7"/>
  <c r="B403" i="7"/>
  <c r="AT402" i="7"/>
  <c r="AU401" i="7"/>
  <c r="C403" i="7" l="1"/>
  <c r="B404" i="7"/>
  <c r="A403" i="7"/>
  <c r="AU402" i="7"/>
  <c r="AT403" i="7"/>
  <c r="B405" i="7" l="1"/>
  <c r="A404" i="7"/>
  <c r="C404" i="7"/>
  <c r="AT404" i="7"/>
  <c r="AU403" i="7"/>
  <c r="B406" i="7" l="1"/>
  <c r="A405" i="7"/>
  <c r="C405" i="7"/>
  <c r="AU404" i="7"/>
  <c r="AT405" i="7"/>
  <c r="B407" i="7" l="1"/>
  <c r="C406" i="7"/>
  <c r="A406" i="7"/>
  <c r="AT406" i="7"/>
  <c r="AU405" i="7"/>
  <c r="A407" i="7" l="1"/>
  <c r="C407" i="7"/>
  <c r="B408" i="7"/>
  <c r="AT407" i="7"/>
  <c r="AU406" i="7"/>
  <c r="C408" i="7" l="1"/>
  <c r="B409" i="7"/>
  <c r="A408" i="7"/>
  <c r="AU407" i="7"/>
  <c r="AT408" i="7"/>
  <c r="B410" i="7" l="1"/>
  <c r="A409" i="7"/>
  <c r="C409" i="7"/>
  <c r="AU408" i="7"/>
  <c r="AT409" i="7"/>
  <c r="C410" i="7" l="1"/>
  <c r="A410" i="7"/>
  <c r="B411" i="7"/>
  <c r="AT410" i="7"/>
  <c r="AU409" i="7"/>
  <c r="A411" i="7" l="1"/>
  <c r="C411" i="7"/>
  <c r="B412" i="7"/>
  <c r="AT411" i="7"/>
  <c r="AU410" i="7"/>
  <c r="C412" i="7" l="1"/>
  <c r="A412" i="7"/>
  <c r="B413" i="7"/>
  <c r="AU411" i="7"/>
  <c r="AT412" i="7"/>
  <c r="A413" i="7" l="1"/>
  <c r="C413" i="7"/>
  <c r="B414" i="7"/>
  <c r="AU412" i="7"/>
  <c r="AT413" i="7"/>
  <c r="C414" i="7" l="1"/>
  <c r="A414" i="7"/>
  <c r="B415" i="7"/>
  <c r="AT414" i="7"/>
  <c r="AU413" i="7"/>
  <c r="A415" i="7" l="1"/>
  <c r="C415" i="7"/>
  <c r="B416" i="7"/>
  <c r="AT415" i="7"/>
  <c r="AU414" i="7"/>
  <c r="C416" i="7" l="1"/>
  <c r="A416" i="7"/>
  <c r="B417" i="7"/>
  <c r="AT416" i="7"/>
  <c r="AU415" i="7"/>
  <c r="C417" i="7" l="1"/>
  <c r="B418" i="7"/>
  <c r="A417" i="7"/>
  <c r="AU416" i="7"/>
  <c r="AT417" i="7"/>
  <c r="A418" i="7" l="1"/>
  <c r="B419" i="7"/>
  <c r="C418" i="7"/>
  <c r="AT418" i="7"/>
  <c r="AU417" i="7"/>
  <c r="B420" i="7" l="1"/>
  <c r="C419" i="7"/>
  <c r="A419" i="7"/>
  <c r="AU418" i="7"/>
  <c r="AT419" i="7"/>
  <c r="C420" i="7" l="1"/>
  <c r="A420" i="7"/>
  <c r="B421" i="7"/>
  <c r="AU419" i="7"/>
  <c r="AT420" i="7"/>
  <c r="C421" i="7" l="1"/>
  <c r="B422" i="7"/>
  <c r="A421" i="7"/>
  <c r="AU420" i="7"/>
  <c r="AT421" i="7"/>
  <c r="B423" i="7" l="1"/>
  <c r="A422" i="7"/>
  <c r="C422" i="7"/>
  <c r="AT422" i="7"/>
  <c r="AU421" i="7"/>
  <c r="A423" i="7" l="1"/>
  <c r="C423" i="7"/>
  <c r="B424" i="7"/>
  <c r="AT423" i="7"/>
  <c r="AU422" i="7"/>
  <c r="B425" i="7" l="1"/>
  <c r="A424" i="7"/>
  <c r="C424" i="7"/>
  <c r="AU423" i="7"/>
  <c r="AT424" i="7"/>
  <c r="C425" i="7" l="1"/>
  <c r="B426" i="7"/>
  <c r="A425" i="7"/>
  <c r="AU424" i="7"/>
  <c r="AT425" i="7"/>
  <c r="A426" i="7" l="1"/>
  <c r="C426" i="7"/>
  <c r="B427" i="7"/>
  <c r="AT426" i="7"/>
  <c r="AU425" i="7"/>
  <c r="B428" i="7" l="1"/>
  <c r="A427" i="7"/>
  <c r="C427" i="7"/>
  <c r="AT427" i="7"/>
  <c r="AU426" i="7"/>
  <c r="A428" i="7" l="1"/>
  <c r="C428" i="7"/>
  <c r="B429" i="7"/>
  <c r="AT428" i="7"/>
  <c r="AU427" i="7"/>
  <c r="C429" i="7" l="1"/>
  <c r="B430" i="7"/>
  <c r="A429" i="7"/>
  <c r="AU428" i="7"/>
  <c r="AT429" i="7"/>
  <c r="B431" i="7" l="1"/>
  <c r="C430" i="7"/>
  <c r="A430" i="7"/>
  <c r="AT430" i="7"/>
  <c r="AU429" i="7"/>
  <c r="A431" i="7" l="1"/>
  <c r="C431" i="7"/>
  <c r="B432" i="7"/>
  <c r="AT431" i="7"/>
  <c r="AU430" i="7"/>
  <c r="B433" i="7" l="1"/>
  <c r="A432" i="7"/>
  <c r="C432" i="7"/>
  <c r="AT432" i="7"/>
  <c r="AU431" i="7"/>
  <c r="C433" i="7" l="1"/>
  <c r="B434" i="7"/>
  <c r="A433" i="7"/>
  <c r="AU432" i="7"/>
  <c r="AT433" i="7"/>
  <c r="A434" i="7" l="1"/>
  <c r="C434" i="7"/>
  <c r="B435" i="7"/>
  <c r="AT434" i="7"/>
  <c r="AU433" i="7"/>
  <c r="A435" i="7" l="1"/>
  <c r="C435" i="7"/>
  <c r="B436" i="7"/>
  <c r="AU434" i="7"/>
  <c r="AT435" i="7"/>
  <c r="C436" i="7" l="1"/>
  <c r="B437" i="7"/>
  <c r="A436" i="7"/>
  <c r="AT436" i="7"/>
  <c r="AU435" i="7"/>
  <c r="A437" i="7" l="1"/>
  <c r="C437" i="7"/>
  <c r="B438" i="7"/>
  <c r="AU436" i="7"/>
  <c r="AT437" i="7"/>
  <c r="A438" i="7" l="1"/>
  <c r="B439" i="7"/>
  <c r="C438" i="7"/>
  <c r="AT438" i="7"/>
  <c r="AU437" i="7"/>
  <c r="A439" i="7" l="1"/>
  <c r="C439" i="7"/>
  <c r="B440" i="7"/>
  <c r="AT439" i="7"/>
  <c r="AU438" i="7"/>
  <c r="B441" i="7" l="1"/>
  <c r="A440" i="7"/>
  <c r="C440" i="7"/>
  <c r="AU439" i="7"/>
  <c r="AT440" i="7"/>
  <c r="C441" i="7" l="1"/>
  <c r="B442" i="7"/>
  <c r="A441" i="7"/>
  <c r="AU440" i="7"/>
  <c r="AT441" i="7"/>
  <c r="A442" i="7" l="1"/>
  <c r="C442" i="7"/>
  <c r="B443" i="7"/>
  <c r="AT442" i="7"/>
  <c r="AU441" i="7"/>
  <c r="B444" i="7" l="1"/>
  <c r="A443" i="7"/>
  <c r="C443" i="7"/>
  <c r="AT443" i="7"/>
  <c r="AU442" i="7"/>
  <c r="C444" i="7" l="1"/>
  <c r="B445" i="7"/>
  <c r="A444" i="7"/>
  <c r="AU443" i="7"/>
  <c r="AT444" i="7"/>
  <c r="A445" i="7" l="1"/>
  <c r="C445" i="7"/>
  <c r="B446" i="7"/>
  <c r="AU444" i="7"/>
  <c r="AT445" i="7"/>
  <c r="C446" i="7" l="1"/>
  <c r="B447" i="7"/>
  <c r="A446" i="7"/>
  <c r="AT446" i="7"/>
  <c r="AU445" i="7"/>
  <c r="A447" i="7" l="1"/>
  <c r="C447" i="7"/>
  <c r="B448" i="7"/>
  <c r="AT447" i="7"/>
  <c r="AU446" i="7"/>
  <c r="A448" i="7" l="1"/>
  <c r="B449" i="7"/>
  <c r="C448" i="7"/>
  <c r="AT448" i="7"/>
  <c r="AU447" i="7"/>
  <c r="C449" i="7" l="1"/>
  <c r="B450" i="7"/>
  <c r="A449" i="7"/>
  <c r="AU448" i="7"/>
  <c r="AT449" i="7"/>
  <c r="A450" i="7" l="1"/>
  <c r="C450" i="7"/>
  <c r="B451" i="7"/>
  <c r="AT450" i="7"/>
  <c r="AU449" i="7"/>
  <c r="B452" i="7" l="1"/>
  <c r="A451" i="7"/>
  <c r="C451" i="7"/>
  <c r="AU450" i="7"/>
  <c r="AT451" i="7"/>
  <c r="C452" i="7" l="1"/>
  <c r="A452" i="7"/>
  <c r="B453" i="7"/>
  <c r="AT452" i="7"/>
  <c r="AU451" i="7"/>
  <c r="A453" i="7" l="1"/>
  <c r="C453" i="7"/>
  <c r="B454" i="7"/>
  <c r="AU452" i="7"/>
  <c r="AT453" i="7"/>
  <c r="B455" i="7" l="1"/>
  <c r="C454" i="7"/>
  <c r="A454" i="7"/>
  <c r="AT454" i="7"/>
  <c r="AU453" i="7"/>
  <c r="A455" i="7" l="1"/>
  <c r="C455" i="7"/>
  <c r="B456" i="7"/>
  <c r="AU454" i="7"/>
  <c r="AT455" i="7"/>
  <c r="A456" i="7" l="1"/>
  <c r="B457" i="7"/>
  <c r="C456" i="7"/>
  <c r="AU455" i="7"/>
  <c r="AT456" i="7"/>
  <c r="C457" i="7" l="1"/>
  <c r="B458" i="7"/>
  <c r="A457" i="7"/>
  <c r="AU456" i="7"/>
  <c r="AT457" i="7"/>
  <c r="A458" i="7" l="1"/>
  <c r="C458" i="7"/>
  <c r="B459" i="7"/>
  <c r="AT458" i="7"/>
  <c r="AU457" i="7"/>
  <c r="B460" i="7" l="1"/>
  <c r="A459" i="7"/>
  <c r="C459" i="7"/>
  <c r="AT459" i="7"/>
  <c r="AU458" i="7"/>
  <c r="C460" i="7" l="1"/>
  <c r="B461" i="7"/>
  <c r="A460" i="7"/>
  <c r="AT460" i="7"/>
  <c r="AU459" i="7"/>
  <c r="A461" i="7" l="1"/>
  <c r="C461" i="7"/>
  <c r="B462" i="7"/>
  <c r="AU460" i="7"/>
  <c r="AT461" i="7"/>
  <c r="C462" i="7" l="1"/>
  <c r="A462" i="7"/>
  <c r="B463" i="7"/>
  <c r="AT462" i="7"/>
  <c r="AU461" i="7"/>
  <c r="A463" i="7" l="1"/>
  <c r="C463" i="7"/>
  <c r="B464" i="7"/>
  <c r="AU462" i="7"/>
  <c r="AT463" i="7"/>
  <c r="A464" i="7" l="1"/>
  <c r="B465" i="7"/>
  <c r="C464" i="7"/>
  <c r="AT464" i="7"/>
  <c r="AU463" i="7"/>
  <c r="C465" i="7" l="1"/>
  <c r="B466" i="7"/>
  <c r="A465" i="7"/>
  <c r="AU464" i="7"/>
  <c r="AT465" i="7"/>
  <c r="A466" i="7" l="1"/>
  <c r="C466" i="7"/>
  <c r="B467" i="7"/>
  <c r="AT466" i="7"/>
  <c r="AU465" i="7"/>
  <c r="B468" i="7" l="1"/>
  <c r="A467" i="7"/>
  <c r="C467" i="7"/>
  <c r="AU466" i="7"/>
  <c r="AT467" i="7"/>
  <c r="C468" i="7" l="1"/>
  <c r="B469" i="7"/>
  <c r="A468" i="7"/>
  <c r="AT468" i="7"/>
  <c r="AU467" i="7"/>
  <c r="A469" i="7" l="1"/>
  <c r="C469" i="7"/>
  <c r="B470" i="7"/>
  <c r="AU468" i="7"/>
  <c r="AT469" i="7"/>
  <c r="B471" i="7" l="1"/>
  <c r="C470" i="7"/>
  <c r="A470" i="7"/>
  <c r="AT470" i="7"/>
  <c r="AU469" i="7"/>
  <c r="A471" i="7" l="1"/>
  <c r="C471" i="7"/>
  <c r="B472" i="7"/>
  <c r="AT471" i="7"/>
  <c r="AU470" i="7"/>
  <c r="B473" i="7" l="1"/>
  <c r="A472" i="7"/>
  <c r="C472" i="7"/>
  <c r="AU471" i="7"/>
  <c r="AT472" i="7"/>
  <c r="C473" i="7" l="1"/>
  <c r="B474" i="7"/>
  <c r="A473" i="7"/>
  <c r="AU472" i="7"/>
  <c r="AT473" i="7"/>
  <c r="A474" i="7" l="1"/>
  <c r="C474" i="7"/>
  <c r="B475" i="7"/>
  <c r="AT474" i="7"/>
  <c r="AU473" i="7"/>
  <c r="B476" i="7" l="1"/>
  <c r="A475" i="7"/>
  <c r="C475" i="7"/>
  <c r="AT475" i="7"/>
  <c r="AU474" i="7"/>
  <c r="C476" i="7" l="1"/>
  <c r="B477" i="7"/>
  <c r="A476" i="7"/>
  <c r="AT476" i="7"/>
  <c r="AU475" i="7"/>
  <c r="C477" i="7" l="1"/>
  <c r="B478" i="7"/>
  <c r="A477" i="7"/>
  <c r="AU476" i="7"/>
  <c r="AT477" i="7"/>
  <c r="B479" i="7" l="1"/>
  <c r="C478" i="7"/>
  <c r="A478" i="7"/>
  <c r="AT478" i="7"/>
  <c r="AU477" i="7"/>
  <c r="A479" i="7" l="1"/>
  <c r="C479" i="7"/>
  <c r="B480" i="7"/>
  <c r="AU478" i="7"/>
  <c r="AT479" i="7"/>
  <c r="A480" i="7" l="1"/>
  <c r="B481" i="7"/>
  <c r="C480" i="7"/>
  <c r="AT480" i="7"/>
  <c r="AU479" i="7"/>
  <c r="C481" i="7" l="1"/>
  <c r="A481" i="7"/>
  <c r="B482" i="7"/>
  <c r="AU480" i="7"/>
  <c r="AT481" i="7"/>
  <c r="A482" i="7" l="1"/>
  <c r="C482" i="7"/>
  <c r="B483" i="7"/>
  <c r="AT482" i="7"/>
  <c r="AU481" i="7"/>
  <c r="B484" i="7" l="1"/>
  <c r="A483" i="7"/>
  <c r="C483" i="7"/>
  <c r="AU482" i="7"/>
  <c r="AT483" i="7"/>
  <c r="C484" i="7" l="1"/>
  <c r="A484" i="7"/>
  <c r="B485" i="7"/>
  <c r="AT484" i="7"/>
  <c r="AU483" i="7"/>
  <c r="A485" i="7" l="1"/>
  <c r="C485" i="7"/>
  <c r="B486" i="7"/>
  <c r="AU484" i="7"/>
  <c r="AT485" i="7"/>
  <c r="C486" i="7" l="1"/>
  <c r="B487" i="7"/>
  <c r="A486" i="7"/>
  <c r="AT486" i="7"/>
  <c r="AU485" i="7"/>
  <c r="A487" i="7" l="1"/>
  <c r="C487" i="7"/>
  <c r="B488" i="7"/>
  <c r="AU486" i="7"/>
  <c r="AT487" i="7"/>
  <c r="B489" i="7" l="1"/>
  <c r="A488" i="7"/>
  <c r="C488" i="7"/>
  <c r="AU487" i="7"/>
  <c r="AT488" i="7"/>
  <c r="C489" i="7" l="1"/>
  <c r="B490" i="7"/>
  <c r="A489" i="7"/>
  <c r="AU488" i="7"/>
  <c r="AT489" i="7"/>
  <c r="C490" i="7" l="1"/>
  <c r="B491" i="7"/>
  <c r="A490" i="7"/>
  <c r="AT490" i="7"/>
  <c r="AU489" i="7"/>
  <c r="B492" i="7" l="1"/>
  <c r="A491" i="7"/>
  <c r="C491" i="7"/>
  <c r="AT491" i="7"/>
  <c r="AU490" i="7"/>
  <c r="C492" i="7" l="1"/>
  <c r="B493" i="7"/>
  <c r="A492" i="7"/>
  <c r="AT492" i="7"/>
  <c r="AU491" i="7"/>
  <c r="A493" i="7" l="1"/>
  <c r="C493" i="7"/>
  <c r="B494" i="7"/>
  <c r="AU492" i="7"/>
  <c r="AT493" i="7"/>
  <c r="B495" i="7" l="1"/>
  <c r="A494" i="7"/>
  <c r="C494" i="7"/>
  <c r="AT494" i="7"/>
  <c r="AU493" i="7"/>
  <c r="A495" i="7" l="1"/>
  <c r="C495" i="7"/>
  <c r="B496" i="7"/>
  <c r="AT495" i="7"/>
  <c r="AU494" i="7"/>
  <c r="A496" i="7" l="1"/>
  <c r="B497" i="7"/>
  <c r="C496" i="7"/>
  <c r="AT496" i="7"/>
  <c r="AU495" i="7"/>
  <c r="C497" i="7" l="1"/>
  <c r="B498" i="7"/>
  <c r="A497" i="7"/>
  <c r="AU496" i="7"/>
  <c r="AT497" i="7"/>
  <c r="A498" i="7" l="1"/>
  <c r="C498" i="7"/>
  <c r="B499" i="7"/>
  <c r="AT498" i="7"/>
  <c r="AU497" i="7"/>
  <c r="B500" i="7" l="1"/>
  <c r="A499" i="7"/>
  <c r="C499" i="7"/>
  <c r="AU498" i="7"/>
  <c r="AT499" i="7"/>
  <c r="C500" i="7" l="1"/>
  <c r="B501" i="7"/>
  <c r="A500" i="7"/>
  <c r="AU499" i="7"/>
  <c r="AT500" i="7"/>
  <c r="A501" i="7" l="1"/>
  <c r="C501" i="7"/>
  <c r="B502" i="7"/>
  <c r="AU500" i="7"/>
  <c r="AT501" i="7"/>
  <c r="B503" i="7" l="1"/>
  <c r="C502" i="7"/>
  <c r="A502" i="7"/>
  <c r="AT502" i="7"/>
  <c r="AU501" i="7"/>
  <c r="A503" i="7" l="1"/>
  <c r="B504" i="7"/>
  <c r="C503" i="7"/>
  <c r="AU502" i="7"/>
  <c r="AT503" i="7"/>
  <c r="B505" i="7" l="1"/>
  <c r="A504" i="7"/>
  <c r="C504" i="7"/>
  <c r="AU503" i="7"/>
  <c r="AT504" i="7"/>
  <c r="C505" i="7" l="1"/>
  <c r="B506" i="7"/>
  <c r="A505" i="7"/>
  <c r="AU504" i="7"/>
  <c r="AT505" i="7"/>
  <c r="A506" i="7" l="1"/>
  <c r="C506" i="7"/>
  <c r="B507" i="7"/>
  <c r="AT506" i="7"/>
  <c r="AU505" i="7"/>
  <c r="B508" i="7" l="1"/>
  <c r="A507" i="7"/>
  <c r="C507" i="7"/>
  <c r="AT507" i="7"/>
  <c r="AU506" i="7"/>
  <c r="C508" i="7" l="1"/>
  <c r="B509" i="7"/>
  <c r="A508" i="7"/>
  <c r="AT508" i="7"/>
  <c r="AU507" i="7"/>
  <c r="A509" i="7" l="1"/>
  <c r="C509" i="7"/>
  <c r="B510" i="7"/>
  <c r="AT509" i="7"/>
  <c r="AU508" i="7"/>
  <c r="B511" i="7" l="1"/>
  <c r="A510" i="7"/>
  <c r="C510" i="7"/>
  <c r="AU509" i="7"/>
  <c r="AT510" i="7"/>
  <c r="A511" i="7" l="1"/>
  <c r="C511" i="7"/>
  <c r="B512" i="7"/>
  <c r="AT511" i="7"/>
  <c r="AU510" i="7"/>
  <c r="B513" i="7" l="1"/>
  <c r="A512" i="7"/>
  <c r="C512" i="7"/>
  <c r="AU511" i="7"/>
  <c r="AT512" i="7"/>
  <c r="C513" i="7" l="1"/>
  <c r="B514" i="7"/>
  <c r="A513" i="7"/>
  <c r="AT513" i="7"/>
  <c r="AU512" i="7"/>
  <c r="A514" i="7" l="1"/>
  <c r="B515" i="7"/>
  <c r="C514" i="7"/>
  <c r="AU513" i="7"/>
  <c r="AT514" i="7"/>
  <c r="B516" i="7" l="1"/>
  <c r="A515" i="7"/>
  <c r="C515" i="7"/>
  <c r="AT515" i="7"/>
  <c r="AU514" i="7"/>
  <c r="C516" i="7" l="1"/>
  <c r="B517" i="7"/>
  <c r="A516" i="7"/>
  <c r="AT516" i="7"/>
  <c r="AU515" i="7"/>
  <c r="A517" i="7" l="1"/>
  <c r="B518" i="7"/>
  <c r="C517" i="7"/>
  <c r="AT517" i="7"/>
  <c r="AU516" i="7"/>
  <c r="B519" i="7" l="1"/>
  <c r="C518" i="7"/>
  <c r="A518" i="7"/>
  <c r="AU517" i="7"/>
  <c r="AT518" i="7"/>
  <c r="A519" i="7" l="1"/>
  <c r="C519" i="7"/>
  <c r="B520" i="7"/>
  <c r="AT519" i="7"/>
  <c r="AU518" i="7"/>
  <c r="B521" i="7" l="1"/>
  <c r="A520" i="7"/>
  <c r="C520" i="7"/>
  <c r="AT520" i="7"/>
  <c r="AU519" i="7"/>
  <c r="C521" i="7" l="1"/>
  <c r="B522" i="7"/>
  <c r="A521" i="7"/>
  <c r="AT521" i="7"/>
  <c r="AU520" i="7"/>
  <c r="A522" i="7" l="1"/>
  <c r="C522" i="7"/>
  <c r="B523" i="7"/>
  <c r="AU521" i="7"/>
  <c r="AT522" i="7"/>
  <c r="B524" i="7" l="1"/>
  <c r="A523" i="7"/>
  <c r="C523" i="7"/>
  <c r="AT523" i="7"/>
  <c r="AU522" i="7"/>
  <c r="C524" i="7" l="1"/>
  <c r="B525" i="7"/>
  <c r="A524" i="7"/>
  <c r="AT524" i="7"/>
  <c r="AU523" i="7"/>
  <c r="A525" i="7" l="1"/>
  <c r="C525" i="7"/>
  <c r="B526" i="7"/>
  <c r="AT525" i="7"/>
  <c r="AU524" i="7"/>
  <c r="B527" i="7" l="1"/>
  <c r="C526" i="7"/>
  <c r="A526" i="7"/>
  <c r="AU525" i="7"/>
  <c r="AT526" i="7"/>
  <c r="A527" i="7" l="1"/>
  <c r="C527" i="7"/>
  <c r="B528" i="7"/>
  <c r="AT527" i="7"/>
  <c r="AU526" i="7"/>
  <c r="B529" i="7" l="1"/>
  <c r="A528" i="7"/>
  <c r="C528" i="7"/>
  <c r="AU527" i="7"/>
  <c r="AT528" i="7"/>
  <c r="C529" i="7" l="1"/>
  <c r="B530" i="7"/>
  <c r="A529" i="7"/>
  <c r="AT529" i="7"/>
  <c r="AU528" i="7"/>
  <c r="A530" i="7" l="1"/>
  <c r="C530" i="7"/>
  <c r="B531" i="7"/>
  <c r="AU529" i="7"/>
  <c r="AT530" i="7"/>
  <c r="B532" i="7" l="1"/>
  <c r="C531" i="7"/>
  <c r="A531" i="7"/>
  <c r="AT531" i="7"/>
  <c r="AU530" i="7"/>
  <c r="C532" i="7" l="1"/>
  <c r="B533" i="7"/>
  <c r="A532" i="7"/>
  <c r="AT532" i="7"/>
  <c r="AU531" i="7"/>
  <c r="A533" i="7" l="1"/>
  <c r="C533" i="7"/>
  <c r="B534" i="7"/>
  <c r="AT533" i="7"/>
  <c r="AU532" i="7"/>
  <c r="B535" i="7" l="1"/>
  <c r="C534" i="7"/>
  <c r="A534" i="7"/>
  <c r="AU533" i="7"/>
  <c r="AT534" i="7"/>
  <c r="A535" i="7" l="1"/>
  <c r="C535" i="7"/>
  <c r="B536" i="7"/>
  <c r="AT535" i="7"/>
  <c r="AU534" i="7"/>
  <c r="A536" i="7" l="1"/>
  <c r="C536" i="7"/>
  <c r="B537" i="7"/>
  <c r="AT536" i="7"/>
  <c r="AU535" i="7"/>
  <c r="C537" i="7" l="1"/>
  <c r="B538" i="7"/>
  <c r="A537" i="7"/>
  <c r="AT537" i="7"/>
  <c r="AU536" i="7"/>
  <c r="A538" i="7" l="1"/>
  <c r="C538" i="7"/>
  <c r="B539" i="7"/>
  <c r="AT538" i="7"/>
  <c r="AU537" i="7"/>
  <c r="B540" i="7" l="1"/>
  <c r="A539" i="7"/>
  <c r="C539" i="7"/>
  <c r="AT539" i="7"/>
  <c r="AU538" i="7"/>
  <c r="C540" i="7" l="1"/>
  <c r="B541" i="7"/>
  <c r="A540" i="7"/>
  <c r="AT540" i="7"/>
  <c r="AU539" i="7"/>
  <c r="A541" i="7" l="1"/>
  <c r="C541" i="7"/>
  <c r="B542" i="7"/>
  <c r="AT541" i="7"/>
  <c r="AU540" i="7"/>
  <c r="C542" i="7" l="1"/>
  <c r="B543" i="7"/>
  <c r="A542" i="7"/>
  <c r="AT542" i="7"/>
  <c r="AU541" i="7"/>
  <c r="A543" i="7" l="1"/>
  <c r="C543" i="7"/>
  <c r="B544" i="7"/>
  <c r="AT543" i="7"/>
  <c r="AU542" i="7"/>
  <c r="B545" i="7" l="1"/>
  <c r="A544" i="7"/>
  <c r="C544" i="7"/>
  <c r="AT544" i="7"/>
  <c r="AU543" i="7"/>
  <c r="C545" i="7" l="1"/>
  <c r="B546" i="7"/>
  <c r="A545" i="7"/>
  <c r="AT545" i="7"/>
  <c r="AU544" i="7"/>
  <c r="A546" i="7" l="1"/>
  <c r="C546" i="7"/>
  <c r="B547" i="7"/>
  <c r="AT546" i="7"/>
  <c r="AU545" i="7"/>
  <c r="B548" i="7" l="1"/>
  <c r="A547" i="7"/>
  <c r="C547" i="7"/>
  <c r="AT547" i="7"/>
  <c r="AU546" i="7"/>
  <c r="C548" i="7" l="1"/>
  <c r="B549" i="7"/>
  <c r="A548" i="7"/>
  <c r="AU547" i="7"/>
  <c r="AT548" i="7"/>
  <c r="A549" i="7" l="1"/>
  <c r="C549" i="7"/>
  <c r="B550" i="7"/>
  <c r="AT549" i="7"/>
  <c r="AU548" i="7"/>
  <c r="B551" i="7" l="1"/>
  <c r="A550" i="7"/>
  <c r="C550" i="7"/>
  <c r="AU549" i="7"/>
  <c r="AT550" i="7"/>
  <c r="A551" i="7" l="1"/>
  <c r="C551" i="7"/>
  <c r="AT551" i="7"/>
  <c r="AU550" i="7"/>
  <c r="AU551" i="7" l="1"/>
  <c r="AT552" i="7" l="1"/>
  <c r="E292" i="4" l="1"/>
  <c r="AT553" i="7"/>
  <c r="AU552" i="7"/>
  <c r="AT554" i="7" l="1"/>
  <c r="AU553" i="7"/>
  <c r="E556" i="9" l="1"/>
  <c r="AU554" i="7"/>
  <c r="AT555" i="7"/>
  <c r="AT556" i="7" l="1"/>
  <c r="AU555" i="7"/>
  <c r="AT557" i="7" l="1"/>
  <c r="AU556" i="7"/>
  <c r="AT558" i="7" l="1"/>
  <c r="AU557" i="7"/>
  <c r="AT559" i="7" l="1"/>
  <c r="AU558" i="7"/>
  <c r="AT560" i="7" l="1"/>
  <c r="AU559" i="7"/>
  <c r="AT561" i="7" l="1"/>
  <c r="AU560" i="7"/>
  <c r="AT562" i="7" l="1"/>
  <c r="AU561" i="7"/>
  <c r="AU562" i="7" l="1"/>
  <c r="AT563" i="7"/>
  <c r="AT564" i="7" l="1"/>
  <c r="AU563" i="7"/>
  <c r="AU564" i="7" l="1"/>
  <c r="AT565" i="7"/>
  <c r="AT566" i="7" l="1"/>
  <c r="AU565" i="7"/>
  <c r="AT567" i="7" l="1"/>
  <c r="AU566" i="7"/>
  <c r="AT568" i="7" l="1"/>
  <c r="AU567" i="7"/>
  <c r="AT569" i="7" l="1"/>
  <c r="AU568" i="7"/>
  <c r="AT570" i="7" l="1"/>
  <c r="AU569" i="7"/>
  <c r="AT571" i="7" l="1"/>
  <c r="AU570" i="7"/>
  <c r="AT572" i="7" l="1"/>
  <c r="AU571" i="7"/>
  <c r="AT573" i="7" l="1"/>
  <c r="AU572" i="7"/>
  <c r="AT574" i="7" l="1"/>
  <c r="AU573" i="7"/>
  <c r="AT575" i="7" l="1"/>
  <c r="AU574" i="7"/>
  <c r="AT576" i="7" l="1"/>
  <c r="AU575" i="7"/>
  <c r="AU576" i="7" l="1"/>
  <c r="AT577" i="7"/>
  <c r="AT578" i="7" l="1"/>
  <c r="AU577" i="7"/>
  <c r="AU578" i="7" l="1"/>
  <c r="AT579" i="7"/>
  <c r="AT580" i="7" l="1"/>
  <c r="AU579" i="7"/>
  <c r="AT581" i="7" l="1"/>
  <c r="AU580" i="7"/>
  <c r="AT582" i="7" l="1"/>
  <c r="AU581" i="7"/>
  <c r="AT583" i="7" l="1"/>
  <c r="AU582" i="7"/>
  <c r="AT584" i="7" l="1"/>
  <c r="AU583" i="7"/>
  <c r="AT585" i="7" l="1"/>
  <c r="AU584" i="7"/>
  <c r="AT586" i="7" l="1"/>
  <c r="AU585" i="7"/>
  <c r="AU586" i="7" l="1"/>
  <c r="AT587" i="7"/>
  <c r="AT588" i="7" l="1"/>
  <c r="AU587" i="7"/>
  <c r="AT589" i="7" l="1"/>
  <c r="AU588" i="7"/>
  <c r="AT590" i="7" l="1"/>
  <c r="AU589" i="7"/>
  <c r="AT591" i="7" l="1"/>
  <c r="AU590" i="7"/>
  <c r="AT592" i="7" l="1"/>
  <c r="AU591" i="7"/>
  <c r="AU592" i="7" l="1"/>
  <c r="AT593" i="7"/>
  <c r="AT594" i="7" l="1"/>
  <c r="AU593" i="7"/>
  <c r="AT595" i="7" l="1"/>
  <c r="AU594" i="7"/>
  <c r="AT596" i="7" l="1"/>
  <c r="AU595" i="7"/>
  <c r="AT597" i="7" l="1"/>
  <c r="AU596" i="7"/>
  <c r="AT598" i="7" l="1"/>
  <c r="AU597" i="7"/>
  <c r="AU598" i="7" l="1"/>
  <c r="AT599" i="7"/>
  <c r="AT600" i="7" l="1"/>
  <c r="AU599" i="7"/>
  <c r="AT601" i="7" l="1"/>
  <c r="AU600" i="7"/>
  <c r="AT602" i="7" l="1"/>
  <c r="AU601" i="7"/>
  <c r="AU602" i="7" l="1"/>
  <c r="AT603" i="7"/>
  <c r="AT604" i="7" l="1"/>
  <c r="AU603" i="7"/>
  <c r="AT605" i="7" l="1"/>
  <c r="AU604" i="7"/>
  <c r="AT606" i="7" l="1"/>
  <c r="AU605" i="7"/>
  <c r="AT607" i="7" l="1"/>
  <c r="AU606" i="7"/>
  <c r="AU607" i="7" l="1"/>
  <c r="AT608" i="7"/>
  <c r="AT609" i="7" l="1"/>
  <c r="AU608" i="7"/>
  <c r="AT610" i="7" l="1"/>
  <c r="AU609" i="7"/>
  <c r="AU610" i="7" l="1"/>
  <c r="AT611" i="7"/>
  <c r="AT612" i="7" l="1"/>
  <c r="AU611" i="7"/>
  <c r="AT613" i="7" l="1"/>
  <c r="AU612" i="7"/>
  <c r="AT614" i="7" l="1"/>
  <c r="AU613" i="7"/>
  <c r="AU614" i="7" l="1"/>
  <c r="AT615" i="7"/>
  <c r="AT616" i="7" l="1"/>
  <c r="AU615" i="7"/>
  <c r="AU616" i="7" l="1"/>
  <c r="AT617" i="7"/>
  <c r="AT618" i="7" l="1"/>
  <c r="AU617" i="7"/>
  <c r="AT619" i="7" l="1"/>
  <c r="AU618" i="7"/>
  <c r="AU619" i="7" l="1"/>
  <c r="AT620" i="7"/>
  <c r="AT621" i="7" l="1"/>
  <c r="AU620" i="7"/>
  <c r="AT622" i="7" l="1"/>
  <c r="AU621" i="7"/>
  <c r="AT623" i="7" l="1"/>
  <c r="AU622" i="7"/>
  <c r="AU623" i="7" l="1"/>
  <c r="AT624" i="7"/>
  <c r="AT625" i="7" l="1"/>
  <c r="AU624" i="7"/>
  <c r="AT626" i="7" l="1"/>
  <c r="AU625" i="7"/>
  <c r="AT627" i="7" l="1"/>
  <c r="AU626" i="7"/>
  <c r="AU627" i="7" l="1"/>
  <c r="AT628" i="7"/>
  <c r="AT629" i="7" l="1"/>
  <c r="AU628" i="7"/>
  <c r="AT630" i="7" l="1"/>
  <c r="AU629" i="7"/>
  <c r="AU630" i="7" l="1"/>
  <c r="AT631" i="7"/>
  <c r="AT632" i="7" l="1"/>
  <c r="AU631" i="7"/>
  <c r="AT633" i="7" l="1"/>
  <c r="AU632" i="7"/>
  <c r="AT634" i="7" l="1"/>
  <c r="AU633" i="7"/>
  <c r="AU634" i="7" l="1"/>
  <c r="AT635" i="7"/>
  <c r="AT636" i="7" l="1"/>
  <c r="AU635" i="7"/>
  <c r="AT637" i="7" l="1"/>
  <c r="AU636" i="7"/>
  <c r="AT638" i="7" l="1"/>
  <c r="AU637" i="7"/>
  <c r="AU638" i="7" l="1"/>
  <c r="AT639" i="7"/>
  <c r="AU639" i="7" l="1"/>
  <c r="AT640" i="7"/>
  <c r="AT641" i="7" l="1"/>
  <c r="AU640" i="7"/>
  <c r="AT642" i="7" l="1"/>
  <c r="AU641" i="7"/>
  <c r="AT643" i="7" l="1"/>
  <c r="AU642" i="7"/>
  <c r="AU643" i="7" l="1"/>
  <c r="AT644" i="7"/>
  <c r="AT645" i="7" l="1"/>
  <c r="AU644" i="7"/>
  <c r="AT646" i="7" l="1"/>
  <c r="AU645" i="7"/>
  <c r="AU646" i="7" l="1"/>
  <c r="AT647" i="7"/>
  <c r="AU647" i="7" l="1"/>
  <c r="AT648" i="7"/>
  <c r="AU648" i="7" l="1"/>
  <c r="AT649" i="7"/>
  <c r="AT650" i="7" l="1"/>
  <c r="AU649" i="7"/>
  <c r="AT651" i="7" l="1"/>
  <c r="AU650" i="7"/>
  <c r="AU651" i="7" l="1"/>
  <c r="AT652" i="7"/>
  <c r="AT653" i="7" l="1"/>
  <c r="AU652" i="7"/>
  <c r="AT654" i="7" l="1"/>
  <c r="AU653" i="7"/>
  <c r="AT655" i="7" l="1"/>
  <c r="AU654" i="7"/>
  <c r="AT656" i="7" l="1"/>
  <c r="AU655" i="7"/>
  <c r="AT657" i="7" l="1"/>
  <c r="AU656" i="7"/>
  <c r="AT658" i="7" l="1"/>
  <c r="AU657" i="7"/>
  <c r="AT659" i="7" l="1"/>
  <c r="AU658" i="7"/>
  <c r="AU659" i="7" l="1"/>
  <c r="AT660" i="7"/>
  <c r="AT661" i="7" l="1"/>
  <c r="AU660" i="7"/>
  <c r="AT662" i="7" l="1"/>
  <c r="AU661" i="7"/>
  <c r="AU662" i="7" l="1"/>
  <c r="AT663" i="7"/>
  <c r="AT664" i="7" l="1"/>
  <c r="AU663" i="7"/>
  <c r="AT665" i="7" l="1"/>
  <c r="AU664" i="7"/>
  <c r="AT666" i="7" l="1"/>
  <c r="AU665" i="7"/>
  <c r="AT667" i="7" l="1"/>
  <c r="AU666" i="7"/>
  <c r="AT668" i="7" l="1"/>
  <c r="AU667" i="7"/>
  <c r="AU668" i="7" l="1"/>
  <c r="AT669" i="7"/>
  <c r="AT670" i="7" l="1"/>
  <c r="AU669" i="7"/>
  <c r="AU670" i="7" l="1"/>
  <c r="AT671" i="7"/>
  <c r="AU671" i="7" l="1"/>
  <c r="AT672" i="7"/>
  <c r="AT673" i="7" l="1"/>
  <c r="AU672" i="7"/>
  <c r="AT674" i="7" l="1"/>
  <c r="AU673" i="7"/>
  <c r="AT675" i="7" l="1"/>
  <c r="AU674" i="7"/>
  <c r="AU675" i="7" l="1"/>
  <c r="AT676" i="7"/>
  <c r="AT677" i="7" l="1"/>
  <c r="AU676" i="7"/>
  <c r="AT678" i="7" l="1"/>
  <c r="AU677" i="7"/>
  <c r="AU678" i="7" l="1"/>
  <c r="AT679" i="7"/>
  <c r="AT680" i="7" l="1"/>
  <c r="AU679" i="7"/>
  <c r="AU680" i="7" l="1"/>
  <c r="AT681" i="7"/>
  <c r="AT682" i="7" l="1"/>
  <c r="AU681" i="7"/>
  <c r="AT683" i="7" l="1"/>
  <c r="AU682" i="7"/>
  <c r="AU683" i="7" l="1"/>
  <c r="AT684" i="7"/>
  <c r="AT685" i="7" l="1"/>
  <c r="AU684" i="7"/>
  <c r="AT686" i="7" l="1"/>
  <c r="AU685" i="7"/>
  <c r="AT687" i="7" l="1"/>
  <c r="AU686" i="7"/>
  <c r="AU687" i="7" l="1"/>
  <c r="AT688" i="7"/>
  <c r="AT689" i="7" l="1"/>
  <c r="AU688" i="7"/>
  <c r="AT690" i="7" l="1"/>
  <c r="AU689" i="7"/>
  <c r="AT691" i="7" l="1"/>
  <c r="AU690" i="7"/>
  <c r="AT692" i="7" l="1"/>
  <c r="AU691" i="7"/>
  <c r="AU692" i="7" l="1"/>
  <c r="AT693" i="7"/>
  <c r="AT694" i="7" l="1"/>
  <c r="AU693" i="7"/>
  <c r="AU694" i="7" l="1"/>
  <c r="AT695" i="7"/>
  <c r="AT696" i="7" l="1"/>
  <c r="AU695" i="7"/>
  <c r="AU696" i="7" l="1"/>
  <c r="AT697" i="7"/>
  <c r="AT698" i="7" l="1"/>
  <c r="AU697" i="7"/>
  <c r="AT699" i="7" l="1"/>
  <c r="AU698" i="7"/>
  <c r="AT700" i="7" l="1"/>
  <c r="AU699" i="7"/>
  <c r="AU700" i="7" l="1"/>
  <c r="AT701" i="7"/>
  <c r="AT702" i="7" l="1"/>
  <c r="AU701" i="7"/>
  <c r="AU702" i="7" l="1"/>
  <c r="AT703" i="7"/>
  <c r="AU703" i="7" l="1"/>
  <c r="AT704" i="7"/>
  <c r="AT705" i="7" l="1"/>
  <c r="AU704" i="7"/>
  <c r="AT706" i="7" l="1"/>
  <c r="AU705" i="7"/>
  <c r="AT707" i="7" l="1"/>
  <c r="AU706" i="7"/>
  <c r="AU707" i="7" l="1"/>
  <c r="AT708" i="7"/>
  <c r="AT709" i="7" l="1"/>
  <c r="AU708" i="7"/>
  <c r="AT710" i="7" l="1"/>
  <c r="AU709" i="7"/>
  <c r="AT711" i="7" l="1"/>
  <c r="AU710" i="7"/>
  <c r="AU711" i="7" l="1"/>
  <c r="AT712" i="7"/>
  <c r="AU712" i="7" l="1"/>
  <c r="AT713" i="7"/>
  <c r="AT714" i="7" l="1"/>
  <c r="AU713" i="7"/>
  <c r="AT715" i="7" l="1"/>
  <c r="AU714" i="7"/>
  <c r="AT716" i="7" l="1"/>
  <c r="AU715" i="7"/>
  <c r="AU716" i="7" l="1"/>
  <c r="AT717" i="7"/>
  <c r="AT718" i="7" l="1"/>
  <c r="AU717" i="7"/>
  <c r="AT719" i="7" l="1"/>
  <c r="AU718" i="7"/>
  <c r="AU719" i="7" l="1"/>
  <c r="AT720" i="7"/>
  <c r="AU720" i="7" l="1"/>
  <c r="AT721" i="7"/>
  <c r="AT722" i="7" l="1"/>
  <c r="AU721" i="7"/>
  <c r="AT723" i="7" l="1"/>
  <c r="AU722" i="7"/>
  <c r="AT724" i="7" l="1"/>
  <c r="AU723" i="7"/>
  <c r="AU724" i="7" l="1"/>
  <c r="AT725" i="7"/>
  <c r="AT726" i="7" l="1"/>
  <c r="AU725" i="7"/>
  <c r="AU726" i="7" l="1"/>
  <c r="AT727" i="7"/>
  <c r="AT728" i="7" l="1"/>
  <c r="AU727" i="7"/>
  <c r="AT729" i="7" l="1"/>
  <c r="AU728" i="7"/>
  <c r="AT730" i="7" l="1"/>
  <c r="AU729" i="7"/>
  <c r="AT731" i="7" l="1"/>
  <c r="AU730" i="7"/>
  <c r="AT732" i="7" l="1"/>
  <c r="AU731" i="7"/>
  <c r="AU732" i="7" l="1"/>
  <c r="AT733" i="7"/>
  <c r="AT734" i="7" l="1"/>
  <c r="AU733" i="7"/>
  <c r="AT735" i="7" l="1"/>
  <c r="AU734" i="7"/>
  <c r="AU735" i="7" l="1"/>
  <c r="AT736" i="7"/>
  <c r="AT737" i="7" l="1"/>
  <c r="AU736" i="7"/>
  <c r="AT738" i="7" l="1"/>
  <c r="AU737" i="7"/>
  <c r="AT739" i="7" l="1"/>
  <c r="AU738" i="7"/>
  <c r="AT740" i="7" l="1"/>
  <c r="AU739" i="7"/>
  <c r="AT741" i="7" l="1"/>
  <c r="AU740" i="7"/>
  <c r="AT742" i="7" l="1"/>
  <c r="AU741" i="7"/>
  <c r="AU742" i="7" l="1"/>
  <c r="AT743" i="7"/>
  <c r="AU743" i="7" l="1"/>
  <c r="AT744" i="7"/>
  <c r="AU744" i="7" l="1"/>
  <c r="AT745" i="7"/>
  <c r="AT746" i="7" l="1"/>
  <c r="AU745" i="7"/>
  <c r="AT747" i="7" l="1"/>
  <c r="AU746" i="7"/>
  <c r="AT748" i="7" l="1"/>
  <c r="AU747" i="7"/>
  <c r="AU748" i="7" l="1"/>
  <c r="AT749" i="7"/>
  <c r="AT750" i="7" l="1"/>
  <c r="AU749" i="7"/>
  <c r="AT751" i="7" l="1"/>
  <c r="AU750" i="7"/>
  <c r="AU751" i="7" l="1"/>
  <c r="AT752" i="7"/>
  <c r="AT753" i="7" l="1"/>
  <c r="AU752" i="7"/>
  <c r="AT754" i="7" l="1"/>
  <c r="AU753" i="7"/>
  <c r="AT755" i="7" l="1"/>
  <c r="AU754" i="7"/>
  <c r="AT756" i="7" l="1"/>
  <c r="AU755" i="7"/>
  <c r="AU756" i="7" l="1"/>
  <c r="AT757" i="7"/>
  <c r="AT758" i="7" l="1"/>
  <c r="AU757" i="7"/>
  <c r="AU758" i="7" l="1"/>
  <c r="AT759" i="7"/>
  <c r="AT760" i="7" l="1"/>
  <c r="AU759" i="7"/>
  <c r="AU760" i="7" l="1"/>
  <c r="AT761" i="7"/>
  <c r="AT762" i="7" l="1"/>
  <c r="AU761" i="7"/>
  <c r="AU762" i="7" l="1"/>
  <c r="AT763" i="7"/>
  <c r="AT764" i="7" l="1"/>
  <c r="AU763" i="7"/>
  <c r="AT765" i="7" l="1"/>
  <c r="AU764" i="7"/>
  <c r="AU765" i="7" l="1"/>
  <c r="AT766" i="7"/>
  <c r="AU766" i="7" l="1"/>
  <c r="AT767" i="7"/>
  <c r="AT768" i="7" l="1"/>
  <c r="AU767" i="7"/>
  <c r="AU768" i="7" l="1"/>
  <c r="AT769" i="7"/>
  <c r="AT770" i="7" l="1"/>
  <c r="AU769" i="7"/>
  <c r="AU770" i="7" l="1"/>
  <c r="AT771" i="7"/>
  <c r="AT772" i="7" l="1"/>
  <c r="AU771" i="7"/>
  <c r="AU772" i="7" l="1"/>
  <c r="AT773" i="7"/>
  <c r="AU773" i="7" l="1"/>
  <c r="AT774" i="7"/>
  <c r="AU774" i="7" l="1"/>
  <c r="AT775" i="7"/>
  <c r="AT776" i="7" l="1"/>
  <c r="AU775" i="7"/>
  <c r="AT777" i="7" l="1"/>
  <c r="AU776" i="7"/>
  <c r="AT778" i="7" l="1"/>
  <c r="AU777" i="7"/>
  <c r="AU778" i="7" l="1"/>
  <c r="AT779" i="7"/>
  <c r="AT780" i="7" l="1"/>
  <c r="AU779" i="7"/>
  <c r="AT781" i="7" l="1"/>
  <c r="AU780" i="7"/>
  <c r="AU781" i="7" l="1"/>
  <c r="AT782" i="7"/>
  <c r="AU782" i="7" l="1"/>
  <c r="AT783" i="7"/>
  <c r="AT784" i="7" l="1"/>
  <c r="AU783" i="7"/>
  <c r="AU784" i="7" l="1"/>
  <c r="AT785" i="7"/>
  <c r="AT786" i="7" l="1"/>
  <c r="AU785" i="7"/>
  <c r="AU786" i="7" l="1"/>
  <c r="AT787" i="7"/>
  <c r="AT788" i="7" l="1"/>
  <c r="AU787" i="7"/>
  <c r="AU788" i="7" l="1"/>
  <c r="AT789" i="7"/>
  <c r="AU789" i="7" l="1"/>
  <c r="AT790" i="7"/>
  <c r="AU790" i="7" l="1"/>
  <c r="AT791" i="7"/>
  <c r="AT792" i="7" l="1"/>
  <c r="AU791" i="7"/>
  <c r="AT793" i="7" l="1"/>
  <c r="AU792" i="7"/>
  <c r="AU793" i="7" l="1"/>
  <c r="AT794" i="7"/>
  <c r="AU794" i="7" l="1"/>
  <c r="AT795" i="7"/>
  <c r="AT796" i="7" l="1"/>
  <c r="AU795" i="7"/>
  <c r="AT797" i="7" l="1"/>
  <c r="AU796" i="7"/>
  <c r="AT798" i="7" l="1"/>
  <c r="AU797" i="7"/>
  <c r="AU798" i="7" l="1"/>
  <c r="AT799" i="7"/>
  <c r="AT800" i="7" l="1"/>
  <c r="AU799" i="7"/>
  <c r="AU800" i="7" l="1"/>
  <c r="AT801" i="7"/>
  <c r="AT802" i="7" l="1"/>
  <c r="AU801" i="7"/>
  <c r="AU802" i="7" l="1"/>
  <c r="AT803" i="7"/>
  <c r="AT804" i="7" l="1"/>
  <c r="AU803" i="7"/>
  <c r="AT805" i="7" l="1"/>
  <c r="AU804" i="7"/>
  <c r="AU805" i="7" l="1"/>
  <c r="AT806" i="7"/>
  <c r="AU806" i="7" l="1"/>
  <c r="AT807" i="7"/>
  <c r="AT808" i="7" l="1"/>
  <c r="AU807" i="7"/>
  <c r="AU808" i="7" l="1"/>
  <c r="AT809" i="7"/>
  <c r="AU809" i="7" l="1"/>
  <c r="AT810" i="7"/>
  <c r="AU810" i="7" l="1"/>
  <c r="AT811" i="7"/>
  <c r="AT812" i="7" l="1"/>
  <c r="AU811" i="7"/>
  <c r="AT813" i="7" l="1"/>
  <c r="AU812" i="7"/>
  <c r="AU813" i="7" l="1"/>
  <c r="AT814" i="7"/>
  <c r="AU814" i="7" l="1"/>
  <c r="AT815" i="7"/>
  <c r="AT816" i="7" l="1"/>
  <c r="AU815" i="7"/>
  <c r="AU816" i="7" l="1"/>
  <c r="AT817" i="7"/>
  <c r="AT818" i="7" l="1"/>
  <c r="AU817" i="7"/>
  <c r="AU818" i="7" l="1"/>
  <c r="AT819" i="7"/>
  <c r="AT820" i="7" l="1"/>
  <c r="AU819" i="7"/>
  <c r="AT821" i="7" l="1"/>
  <c r="AU820" i="7"/>
  <c r="AU821" i="7" l="1"/>
  <c r="AT822" i="7"/>
  <c r="AU822" i="7" l="1"/>
  <c r="AT823" i="7"/>
  <c r="AT824" i="7" l="1"/>
  <c r="AU823" i="7"/>
  <c r="AU824" i="7" l="1"/>
  <c r="AT825" i="7"/>
  <c r="AU825" i="7" l="1"/>
  <c r="AT826" i="7"/>
  <c r="AU826" i="7" l="1"/>
  <c r="AT827" i="7"/>
  <c r="AT828" i="7" l="1"/>
  <c r="AU827" i="7"/>
  <c r="AT829" i="7" l="1"/>
  <c r="AU828" i="7"/>
  <c r="AU829" i="7" l="1"/>
  <c r="AT830" i="7"/>
  <c r="AU830" i="7" l="1"/>
  <c r="AT831" i="7"/>
  <c r="AT832" i="7" l="1"/>
  <c r="AU831" i="7"/>
  <c r="AU832" i="7" l="1"/>
  <c r="AT833" i="7"/>
  <c r="AT834" i="7" l="1"/>
  <c r="AU833" i="7"/>
  <c r="AU834" i="7" l="1"/>
  <c r="AT835" i="7"/>
  <c r="AT836" i="7" l="1"/>
  <c r="AU835" i="7"/>
  <c r="AU836" i="7" l="1"/>
  <c r="AT837" i="7"/>
  <c r="AU837" i="7" l="1"/>
  <c r="AT838" i="7"/>
  <c r="AU838" i="7" l="1"/>
  <c r="AT839" i="7"/>
  <c r="AT840" i="7" l="1"/>
  <c r="AU839" i="7"/>
  <c r="AU840" i="7" l="1"/>
  <c r="AT841" i="7"/>
  <c r="AU841" i="7" l="1"/>
  <c r="AT842" i="7"/>
  <c r="AU842" i="7" l="1"/>
  <c r="AT843" i="7"/>
  <c r="AT844" i="7" l="1"/>
  <c r="AU843" i="7"/>
  <c r="AT845" i="7" l="1"/>
  <c r="AU844" i="7"/>
  <c r="AU845" i="7" l="1"/>
  <c r="AT846" i="7"/>
  <c r="AU846" i="7" l="1"/>
  <c r="AT847" i="7"/>
  <c r="AT848" i="7" l="1"/>
  <c r="AU847" i="7"/>
  <c r="AU848" i="7" l="1"/>
  <c r="AT849" i="7"/>
  <c r="AT850" i="7" l="1"/>
  <c r="AU849" i="7"/>
  <c r="AU850" i="7" l="1"/>
  <c r="AT851" i="7"/>
  <c r="AT852" i="7" l="1"/>
  <c r="AU851" i="7"/>
  <c r="AU852" i="7" l="1"/>
  <c r="AT853" i="7"/>
  <c r="AU853" i="7" l="1"/>
  <c r="AT854" i="7"/>
  <c r="AU854" i="7" l="1"/>
  <c r="AT855" i="7"/>
  <c r="AT856" i="7" l="1"/>
  <c r="AU855" i="7"/>
  <c r="AU856" i="7" l="1"/>
  <c r="AT857" i="7"/>
  <c r="AU857" i="7" l="1"/>
  <c r="AT858" i="7"/>
  <c r="AU858" i="7" l="1"/>
  <c r="AT859" i="7"/>
  <c r="AT860" i="7" l="1"/>
  <c r="AU859" i="7"/>
  <c r="AT861" i="7" l="1"/>
  <c r="AU860" i="7"/>
  <c r="AU861" i="7" l="1"/>
  <c r="AT862" i="7"/>
  <c r="AU862" i="7" l="1"/>
  <c r="AT863" i="7"/>
  <c r="AT864" i="7" l="1"/>
  <c r="AU863" i="7"/>
  <c r="AU864" i="7" l="1"/>
  <c r="AT865" i="7"/>
  <c r="AT866" i="7" l="1"/>
  <c r="AU865" i="7"/>
  <c r="AU866" i="7" l="1"/>
  <c r="AT867" i="7"/>
  <c r="AT868" i="7" l="1"/>
  <c r="AU867" i="7"/>
  <c r="AU868" i="7" l="1"/>
  <c r="AT869" i="7"/>
  <c r="AU869" i="7" l="1"/>
  <c r="AT870" i="7"/>
  <c r="AU870" i="7" l="1"/>
  <c r="AT871" i="7"/>
  <c r="AT872" i="7" l="1"/>
  <c r="AU871" i="7"/>
  <c r="AU872" i="7" l="1"/>
  <c r="AT873" i="7"/>
  <c r="AU873" i="7" l="1"/>
  <c r="AT874" i="7"/>
  <c r="AU874" i="7" l="1"/>
  <c r="AT875" i="7"/>
  <c r="AT876" i="7" l="1"/>
  <c r="AU875" i="7"/>
  <c r="AT877" i="7" l="1"/>
  <c r="AU876" i="7"/>
  <c r="AT878" i="7" l="1"/>
  <c r="AU877" i="7"/>
  <c r="AU878" i="7" l="1"/>
  <c r="AT879" i="7"/>
  <c r="AT880" i="7" l="1"/>
  <c r="AU879" i="7"/>
  <c r="AU880" i="7" l="1"/>
  <c r="AT881" i="7"/>
  <c r="AT882" i="7" l="1"/>
  <c r="AU881" i="7"/>
  <c r="AU882" i="7" l="1"/>
  <c r="AT883" i="7"/>
  <c r="AT884" i="7" l="1"/>
  <c r="AU883" i="7"/>
  <c r="AU884" i="7" l="1"/>
  <c r="AT885" i="7"/>
  <c r="AU885" i="7" l="1"/>
  <c r="AT886" i="7"/>
  <c r="AU886" i="7" l="1"/>
  <c r="AT887" i="7"/>
  <c r="AT888" i="7" l="1"/>
  <c r="AU887" i="7"/>
  <c r="AU888" i="7" l="1"/>
  <c r="AT889" i="7"/>
  <c r="AU889" i="7" l="1"/>
  <c r="AT890" i="7"/>
  <c r="AU890" i="7" l="1"/>
  <c r="AT891" i="7"/>
  <c r="AT892" i="7" l="1"/>
  <c r="AU891" i="7"/>
  <c r="AT893" i="7" l="1"/>
  <c r="AU892" i="7"/>
  <c r="AU893" i="7" l="1"/>
  <c r="AT894" i="7"/>
  <c r="AU894" i="7" l="1"/>
  <c r="AT895" i="7"/>
  <c r="AT896" i="7" l="1"/>
  <c r="AU895" i="7"/>
  <c r="AU896" i="7" l="1"/>
  <c r="AT897" i="7"/>
  <c r="AT898" i="7" l="1"/>
  <c r="AU897" i="7"/>
  <c r="AU898" i="7" l="1"/>
  <c r="AT899" i="7"/>
  <c r="AT900" i="7" l="1"/>
  <c r="AU899" i="7"/>
  <c r="AU900" i="7" l="1"/>
  <c r="AT901" i="7"/>
  <c r="AU901" i="7" l="1"/>
  <c r="AT902" i="7"/>
  <c r="AU902" i="7" l="1"/>
  <c r="AT903" i="7"/>
  <c r="AT904" i="7" l="1"/>
  <c r="AU903" i="7"/>
  <c r="AU904" i="7" l="1"/>
  <c r="AT905" i="7"/>
  <c r="AU905" i="7" l="1"/>
  <c r="AT906" i="7"/>
  <c r="AU906" i="7" l="1"/>
  <c r="AT907" i="7"/>
  <c r="AT908" i="7" l="1"/>
  <c r="AU907" i="7"/>
  <c r="AT909" i="7" l="1"/>
  <c r="AU908" i="7"/>
  <c r="AU909" i="7" l="1"/>
  <c r="AT910" i="7"/>
  <c r="AU910" i="7" l="1"/>
  <c r="AT911" i="7"/>
  <c r="AT912" i="7" l="1"/>
  <c r="AU911" i="7"/>
  <c r="AU912" i="7" l="1"/>
  <c r="AT913" i="7"/>
  <c r="AT914" i="7" l="1"/>
  <c r="AU913" i="7"/>
  <c r="AU914" i="7" l="1"/>
  <c r="AT915" i="7"/>
  <c r="AT916" i="7" l="1"/>
  <c r="AU915" i="7"/>
  <c r="AU916" i="7" l="1"/>
  <c r="AT917" i="7"/>
  <c r="AU917" i="7" l="1"/>
  <c r="AT918" i="7"/>
  <c r="AU918" i="7" l="1"/>
  <c r="AT919" i="7"/>
  <c r="AT920" i="7" l="1"/>
  <c r="AU919" i="7"/>
  <c r="AT921" i="7" l="1"/>
  <c r="AU920" i="7"/>
  <c r="AU921" i="7" l="1"/>
  <c r="AT922" i="7"/>
  <c r="AU922" i="7" l="1"/>
  <c r="AT923" i="7"/>
  <c r="AT924" i="7" l="1"/>
  <c r="AU923" i="7"/>
  <c r="AT925" i="7" l="1"/>
  <c r="AU924" i="7"/>
  <c r="AU925" i="7" l="1"/>
  <c r="AT926" i="7"/>
  <c r="AU926" i="7" l="1"/>
  <c r="AT927" i="7"/>
  <c r="AT928" i="7" l="1"/>
  <c r="AU927" i="7"/>
  <c r="AU928" i="7" l="1"/>
  <c r="AT929" i="7"/>
  <c r="AT930" i="7" l="1"/>
  <c r="AU929" i="7"/>
  <c r="AU930" i="7" l="1"/>
  <c r="AT931" i="7"/>
  <c r="AT932" i="7" l="1"/>
  <c r="AU931" i="7"/>
  <c r="AU932" i="7" l="1"/>
  <c r="AT933" i="7"/>
  <c r="AU933" i="7" l="1"/>
  <c r="AT934" i="7"/>
  <c r="AU934" i="7" l="1"/>
  <c r="AT935" i="7"/>
  <c r="AT936" i="7" l="1"/>
  <c r="AU935" i="7"/>
  <c r="AU936" i="7" l="1"/>
  <c r="AT937" i="7"/>
  <c r="AU937" i="7" l="1"/>
  <c r="AT938" i="7"/>
  <c r="AU938" i="7" l="1"/>
  <c r="AT939" i="7"/>
  <c r="AT940" i="7" l="1"/>
  <c r="AU939" i="7"/>
  <c r="AT941" i="7" l="1"/>
  <c r="AU940" i="7"/>
  <c r="AU941" i="7" l="1"/>
  <c r="AT942" i="7"/>
  <c r="AU942" i="7" l="1"/>
  <c r="AT943" i="7"/>
  <c r="AT944" i="7" l="1"/>
  <c r="AU943" i="7"/>
  <c r="AU944" i="7" l="1"/>
  <c r="AT945" i="7"/>
  <c r="AT946" i="7" l="1"/>
  <c r="AU945" i="7"/>
  <c r="AU946" i="7" l="1"/>
  <c r="AT947" i="7"/>
  <c r="AT948" i="7" l="1"/>
  <c r="AU947" i="7"/>
  <c r="AT949" i="7" l="1"/>
  <c r="AU948" i="7"/>
  <c r="AU949" i="7" l="1"/>
  <c r="AT950" i="7"/>
  <c r="AU950" i="7" l="1"/>
  <c r="AT951" i="7"/>
  <c r="AT952" i="7" l="1"/>
  <c r="AU951" i="7"/>
  <c r="AU952" i="7" l="1"/>
  <c r="AT953" i="7"/>
  <c r="AU953" i="7" l="1"/>
  <c r="AT954" i="7"/>
  <c r="AU954" i="7" l="1"/>
  <c r="AT955" i="7"/>
  <c r="AT956" i="7" l="1"/>
  <c r="AU955" i="7"/>
  <c r="AT957" i="7" l="1"/>
  <c r="AU956" i="7"/>
  <c r="AU957" i="7" l="1"/>
  <c r="AT958" i="7"/>
  <c r="AU958" i="7" l="1"/>
  <c r="AT959" i="7"/>
  <c r="AT960" i="7" l="1"/>
  <c r="AU959" i="7"/>
  <c r="AU960" i="7" l="1"/>
  <c r="AT961" i="7"/>
  <c r="AT962" i="7" l="1"/>
  <c r="AU961" i="7"/>
  <c r="AU962" i="7" l="1"/>
  <c r="AT963" i="7"/>
  <c r="AT964" i="7" l="1"/>
  <c r="AU963" i="7"/>
  <c r="AU964" i="7" l="1"/>
  <c r="AT965" i="7"/>
  <c r="AU965" i="7" l="1"/>
  <c r="AT966" i="7"/>
  <c r="AU966" i="7" l="1"/>
  <c r="AT967" i="7"/>
  <c r="AT968" i="7" l="1"/>
  <c r="AU967" i="7"/>
  <c r="AU968" i="7" l="1"/>
  <c r="AT969" i="7"/>
  <c r="AU969" i="7" l="1"/>
  <c r="AT970" i="7"/>
  <c r="AU970" i="7" l="1"/>
  <c r="AT971" i="7"/>
  <c r="AT972" i="7" l="1"/>
  <c r="AU971" i="7"/>
  <c r="AT973" i="7" l="1"/>
  <c r="AU972" i="7"/>
  <c r="AU973" i="7" l="1"/>
  <c r="AT974" i="7"/>
  <c r="AU974" i="7" l="1"/>
  <c r="AT975" i="7"/>
  <c r="AT976" i="7" l="1"/>
  <c r="AU975" i="7"/>
  <c r="AU976" i="7" l="1"/>
  <c r="AT977" i="7"/>
  <c r="AT978" i="7" l="1"/>
  <c r="AU977" i="7"/>
  <c r="AU978" i="7" l="1"/>
  <c r="AT979" i="7"/>
  <c r="AT980" i="7" l="1"/>
  <c r="AU979" i="7"/>
  <c r="AU980" i="7" l="1"/>
  <c r="AT981" i="7"/>
  <c r="AU981" i="7" l="1"/>
  <c r="AT982" i="7"/>
  <c r="AU982" i="7" l="1"/>
  <c r="AT983" i="7"/>
  <c r="AT984" i="7" l="1"/>
  <c r="AU983" i="7"/>
  <c r="AT985" i="7" l="1"/>
  <c r="AU984" i="7"/>
  <c r="AU985" i="7" l="1"/>
  <c r="AT986" i="7"/>
  <c r="AU986" i="7" l="1"/>
  <c r="AT987" i="7"/>
  <c r="AT988" i="7" l="1"/>
  <c r="AU987" i="7"/>
  <c r="AT989" i="7" l="1"/>
  <c r="AU988" i="7"/>
  <c r="AU989" i="7" l="1"/>
  <c r="AT990" i="7"/>
  <c r="AU990" i="7" l="1"/>
  <c r="AT991" i="7"/>
  <c r="AT992" i="7" l="1"/>
  <c r="AU991" i="7"/>
  <c r="AU992" i="7" l="1"/>
  <c r="AT993" i="7"/>
  <c r="AT994" i="7" l="1"/>
  <c r="AU993" i="7"/>
  <c r="AU994" i="7" l="1"/>
  <c r="AT995" i="7"/>
  <c r="AT996" i="7" l="1"/>
  <c r="AU995" i="7"/>
  <c r="AU996" i="7" l="1"/>
  <c r="AT997" i="7"/>
  <c r="AU997" i="7" l="1"/>
  <c r="AT998" i="7"/>
  <c r="AU998" i="7" l="1"/>
  <c r="AT999" i="7"/>
  <c r="AT1000" i="7" l="1"/>
  <c r="AU999" i="7"/>
  <c r="AU1000" i="7" l="1"/>
  <c r="AT1001" i="7"/>
  <c r="AU1001" i="7" l="1"/>
  <c r="AT1002" i="7"/>
  <c r="AU1002" i="7" l="1"/>
  <c r="AT1003" i="7"/>
  <c r="AT1004" i="7" l="1"/>
  <c r="AU1003" i="7"/>
  <c r="AT1005" i="7" l="1"/>
  <c r="AU1004" i="7"/>
  <c r="AT1006" i="7" l="1"/>
  <c r="AU1005" i="7"/>
  <c r="AU1006" i="7" l="1"/>
  <c r="AT1007" i="7"/>
  <c r="AT1008" i="7" l="1"/>
  <c r="AU1007" i="7"/>
  <c r="AU1008" i="7" l="1"/>
  <c r="AT1009" i="7"/>
  <c r="AT1010" i="7" l="1"/>
  <c r="AU1009" i="7"/>
  <c r="AU1010" i="7" l="1"/>
  <c r="AT1011" i="7"/>
  <c r="AT1012" i="7" l="1"/>
  <c r="AU1011" i="7"/>
  <c r="AT1013" i="7" l="1"/>
  <c r="AU1012" i="7"/>
  <c r="AT1014" i="7" l="1"/>
  <c r="AU1013" i="7"/>
  <c r="AT1015" i="7" l="1"/>
  <c r="AU1014" i="7"/>
  <c r="AT1016" i="7" l="1"/>
  <c r="AU1015" i="7"/>
  <c r="AU1016" i="7" l="1"/>
  <c r="AT1017" i="7"/>
  <c r="AU1017" i="7" l="1"/>
  <c r="AT1018" i="7"/>
  <c r="AT1019" i="7" l="1"/>
  <c r="AU1018" i="7"/>
  <c r="AT1020" i="7" l="1"/>
  <c r="AU1019" i="7"/>
  <c r="AT1021" i="7" l="1"/>
  <c r="AU1020" i="7"/>
  <c r="AT1022" i="7" l="1"/>
  <c r="AU1021" i="7"/>
  <c r="AT1023" i="7" l="1"/>
  <c r="AU1022" i="7"/>
  <c r="AT1024" i="7" l="1"/>
  <c r="AU1023" i="7"/>
  <c r="AU1024" i="7" l="1"/>
  <c r="AT1025" i="7"/>
  <c r="AU1025" i="7" l="1"/>
  <c r="AT1026" i="7"/>
  <c r="AU1026" i="7" l="1"/>
  <c r="AT1027" i="7"/>
  <c r="AT1028" i="7" l="1"/>
  <c r="AU1027" i="7"/>
  <c r="AT1029" i="7" l="1"/>
  <c r="AU1028" i="7"/>
  <c r="AT1030" i="7" l="1"/>
  <c r="AU1029" i="7"/>
  <c r="AU1030" i="7" l="1"/>
  <c r="AT1031" i="7"/>
  <c r="AT1032" i="7" l="1"/>
  <c r="AU1031" i="7"/>
  <c r="AT1033" i="7" l="1"/>
  <c r="AU1032" i="7"/>
  <c r="AU1033" i="7" l="1"/>
  <c r="AT1034" i="7"/>
  <c r="AU1034" i="7" l="1"/>
  <c r="AT1035" i="7"/>
  <c r="AT1036" i="7" l="1"/>
  <c r="AU1035" i="7"/>
  <c r="AT1037" i="7" l="1"/>
  <c r="AU1036" i="7"/>
  <c r="AT1038" i="7" l="1"/>
  <c r="AU1037" i="7"/>
  <c r="AT1039" i="7" l="1"/>
  <c r="AU1038" i="7"/>
  <c r="AT1040" i="7" l="1"/>
  <c r="AU1039" i="7"/>
  <c r="AU1040" i="7" l="1"/>
  <c r="AT1041" i="7"/>
  <c r="AT1042" i="7" l="1"/>
  <c r="AU1041" i="7"/>
  <c r="AT1043" i="7" l="1"/>
  <c r="AU1042" i="7"/>
  <c r="AT1044" i="7" l="1"/>
  <c r="AU1043" i="7"/>
  <c r="AT1045" i="7" l="1"/>
  <c r="AU1044" i="7"/>
  <c r="AT1046" i="7" l="1"/>
  <c r="AU1045" i="7"/>
  <c r="AT1047" i="7" l="1"/>
  <c r="AU1046" i="7"/>
  <c r="AT1048" i="7" l="1"/>
  <c r="AU1047" i="7"/>
  <c r="AU1048" i="7" l="1"/>
  <c r="AT1049" i="7"/>
  <c r="AU1049" i="7" l="1"/>
  <c r="AT1050" i="7"/>
  <c r="AT1051" i="7" l="1"/>
  <c r="AU1050" i="7"/>
  <c r="AT1052" i="7" l="1"/>
  <c r="AU1051" i="7"/>
  <c r="AT1053" i="7" l="1"/>
  <c r="AU1052" i="7"/>
  <c r="AT1054" i="7" l="1"/>
  <c r="AU1053" i="7"/>
  <c r="AT1055" i="7" l="1"/>
  <c r="AU1054" i="7"/>
  <c r="AT1056" i="7" l="1"/>
  <c r="AU1055" i="7"/>
  <c r="AU1056" i="7" l="1"/>
  <c r="AT1057" i="7"/>
  <c r="AU1057" i="7" l="1"/>
  <c r="AT1058" i="7"/>
  <c r="AU1058" i="7" l="1"/>
  <c r="AT1059" i="7"/>
  <c r="AT1060" i="7" l="1"/>
  <c r="AU1059" i="7"/>
  <c r="AT1061" i="7" l="1"/>
  <c r="AU1060" i="7"/>
  <c r="AT1062" i="7" l="1"/>
  <c r="AU1061" i="7"/>
  <c r="AT1063" i="7" l="1"/>
  <c r="AU1062" i="7"/>
  <c r="AT1064" i="7" l="1"/>
  <c r="AU1063" i="7"/>
  <c r="AT1065" i="7" l="1"/>
  <c r="AU1064" i="7"/>
  <c r="AU1065" i="7" l="1"/>
  <c r="AT1066" i="7"/>
  <c r="AT1067" i="7" l="1"/>
  <c r="AU1066" i="7"/>
  <c r="AT1068" i="7" l="1"/>
  <c r="AU1067" i="7"/>
  <c r="AT1069" i="7" l="1"/>
  <c r="AU1068" i="7"/>
  <c r="AT1070" i="7" l="1"/>
  <c r="AU1069" i="7"/>
  <c r="AT1071" i="7" l="1"/>
  <c r="AU1070" i="7"/>
  <c r="AT1072" i="7" l="1"/>
  <c r="AU1071" i="7"/>
  <c r="AU1072" i="7" l="1"/>
  <c r="AT1073" i="7"/>
  <c r="AT1074" i="7" l="1"/>
  <c r="AU1073" i="7"/>
  <c r="AU1074" i="7" l="1"/>
  <c r="AT1075" i="7"/>
  <c r="AU1075" i="7" l="1"/>
  <c r="AT1076" i="7"/>
  <c r="AU1076" i="7" l="1"/>
  <c r="AT1077" i="7"/>
  <c r="AT1078" i="7" l="1"/>
  <c r="AU1077" i="7"/>
  <c r="AT1079" i="7" l="1"/>
  <c r="AU1078" i="7"/>
  <c r="AU1079" i="7" l="1"/>
  <c r="AT1080" i="7"/>
  <c r="AU1080" i="7" l="1"/>
  <c r="AT1081" i="7"/>
  <c r="AT1082" i="7" l="1"/>
  <c r="AU1081" i="7"/>
  <c r="AU1082" i="7" l="1"/>
  <c r="AT1083" i="7"/>
  <c r="AT1084" i="7" l="1"/>
  <c r="AU1083" i="7"/>
  <c r="AU1084" i="7" l="1"/>
  <c r="AT1085" i="7"/>
  <c r="AT1086" i="7" l="1"/>
  <c r="AU1085" i="7"/>
  <c r="AU1086" i="7" l="1"/>
  <c r="AT1087" i="7"/>
  <c r="AU1087" i="7" l="1"/>
  <c r="AT1088" i="7"/>
  <c r="AU1088" i="7" l="1"/>
  <c r="AT1089" i="7"/>
  <c r="AT1090" i="7" l="1"/>
  <c r="AU1089" i="7"/>
  <c r="AU1090" i="7" l="1"/>
  <c r="AT1091" i="7"/>
  <c r="AU1091" i="7" l="1"/>
  <c r="AT1092" i="7"/>
  <c r="AU1092" i="7" l="1"/>
  <c r="AT1093" i="7"/>
  <c r="AT1094" i="7" l="1"/>
  <c r="AU1093" i="7"/>
  <c r="AU1094" i="7" l="1"/>
  <c r="AT1095" i="7"/>
  <c r="AU1095" i="7" l="1"/>
  <c r="AT1096" i="7"/>
  <c r="AU1096" i="7" l="1"/>
  <c r="AT1097" i="7"/>
  <c r="AT1098" i="7" l="1"/>
  <c r="AU1097" i="7"/>
  <c r="AU1098" i="7" l="1"/>
  <c r="AT1099" i="7"/>
  <c r="AT1100" i="7" l="1"/>
  <c r="AU1099" i="7"/>
  <c r="AU1100" i="7" l="1"/>
  <c r="AT1101" i="7"/>
  <c r="AT1102" i="7" l="1"/>
  <c r="AU1101" i="7"/>
  <c r="AU1102" i="7" l="1"/>
  <c r="AT1103" i="7"/>
  <c r="AU1103" i="7" l="1"/>
  <c r="AT1104" i="7"/>
  <c r="AU1104" i="7" l="1"/>
  <c r="AT1105" i="7"/>
  <c r="AT1106" i="7" l="1"/>
  <c r="AU1105" i="7"/>
  <c r="AU1106" i="7" l="1"/>
  <c r="AT1107" i="7"/>
  <c r="AU1107" i="7" l="1"/>
  <c r="AT1108" i="7"/>
  <c r="AU1108" i="7" l="1"/>
  <c r="AT1109" i="7"/>
  <c r="AT1110" i="7" l="1"/>
  <c r="AU1109" i="7"/>
  <c r="AT1111" i="7" l="1"/>
  <c r="AU1110" i="7"/>
  <c r="AU1111" i="7" l="1"/>
  <c r="AT1112" i="7"/>
  <c r="AU1112" i="7" l="1"/>
  <c r="AT1113" i="7"/>
  <c r="AT1114" i="7" l="1"/>
  <c r="AU1113" i="7"/>
  <c r="AU1114" i="7" l="1"/>
  <c r="AT1115" i="7"/>
  <c r="AU1115" i="7" l="1"/>
  <c r="AT1116" i="7"/>
  <c r="AU1116" i="7" l="1"/>
  <c r="AT1117" i="7"/>
  <c r="AT1118" i="7" l="1"/>
  <c r="AU1117" i="7"/>
  <c r="AU1118" i="7" l="1"/>
  <c r="AT1119" i="7"/>
  <c r="AU1119" i="7" l="1"/>
  <c r="AT1120" i="7"/>
  <c r="AU1120" i="7" l="1"/>
  <c r="AT1121" i="7"/>
  <c r="AT1122" i="7" l="1"/>
  <c r="AU1121" i="7"/>
  <c r="AU1122" i="7" l="1"/>
  <c r="AT1123" i="7"/>
  <c r="AU1123" i="7" l="1"/>
  <c r="AT1124" i="7"/>
  <c r="AU1124" i="7" l="1"/>
  <c r="AT1125" i="7"/>
  <c r="AT1126" i="7" l="1"/>
  <c r="AU1125" i="7"/>
  <c r="AT1127" i="7" l="1"/>
  <c r="AU1126" i="7"/>
  <c r="AU1127" i="7" l="1"/>
  <c r="AT1128" i="7"/>
  <c r="AU1128" i="7" l="1"/>
  <c r="AT1129" i="7"/>
  <c r="AT1130" i="7" l="1"/>
  <c r="AU1129" i="7"/>
  <c r="AU1130" i="7" l="1"/>
  <c r="AT1131" i="7"/>
  <c r="AT1132" i="7" l="1"/>
  <c r="AU1131" i="7"/>
  <c r="AU1132" i="7" l="1"/>
  <c r="AT1133" i="7"/>
  <c r="AT1134" i="7" l="1"/>
  <c r="AU1133" i="7"/>
  <c r="AU1134" i="7" l="1"/>
  <c r="AT1135" i="7"/>
  <c r="AU1135" i="7" l="1"/>
  <c r="AT1136" i="7"/>
  <c r="AU1136" i="7" l="1"/>
  <c r="AT1137" i="7"/>
  <c r="AT1138" i="7" l="1"/>
  <c r="AU1137" i="7"/>
  <c r="AU1138" i="7" l="1"/>
  <c r="AT1139" i="7"/>
  <c r="AU1139" i="7" l="1"/>
  <c r="AT1140" i="7"/>
  <c r="AU1140" i="7" l="1"/>
  <c r="AT1141" i="7"/>
  <c r="AT1142" i="7" l="1"/>
  <c r="AU1141" i="7"/>
  <c r="AT1143" i="7" l="1"/>
  <c r="AU1142" i="7"/>
  <c r="AU1143" i="7" l="1"/>
  <c r="AT1144" i="7"/>
  <c r="AU1144" i="7" l="1"/>
  <c r="AT1145" i="7"/>
  <c r="AT1146" i="7" l="1"/>
  <c r="AU1145" i="7"/>
  <c r="AU1146" i="7" l="1"/>
  <c r="AT1147" i="7"/>
  <c r="AT1148" i="7" l="1"/>
  <c r="AU1147" i="7"/>
  <c r="AU1148" i="7" l="1"/>
  <c r="AT1149" i="7"/>
  <c r="AT1150" i="7" l="1"/>
  <c r="AU1149" i="7"/>
  <c r="AU1150" i="7" l="1"/>
  <c r="AT1151" i="7"/>
  <c r="AU1151" i="7" l="1"/>
  <c r="AT1152" i="7"/>
  <c r="AU1152" i="7" l="1"/>
  <c r="AT1153" i="7"/>
  <c r="AT1154" i="7" l="1"/>
  <c r="AU1153" i="7"/>
  <c r="AU1154" i="7" l="1"/>
  <c r="AT1155" i="7"/>
  <c r="AU1155" i="7" l="1"/>
  <c r="AT1156" i="7"/>
  <c r="AU1156" i="7" l="1"/>
  <c r="AT1157" i="7"/>
  <c r="AT1158" i="7" l="1"/>
  <c r="AU1157" i="7"/>
  <c r="AU1158" i="7" l="1"/>
  <c r="AT1159" i="7"/>
  <c r="AU1159" i="7" l="1"/>
  <c r="AT1160" i="7"/>
  <c r="AU1160" i="7" l="1"/>
  <c r="AT1161" i="7"/>
  <c r="AT1162" i="7" l="1"/>
  <c r="AU1161" i="7"/>
  <c r="AU1162" i="7" l="1"/>
  <c r="AT1163" i="7"/>
  <c r="AT1164" i="7" l="1"/>
  <c r="AU1163" i="7"/>
  <c r="AU1164" i="7" l="1"/>
  <c r="AT1165" i="7"/>
  <c r="AT1166" i="7" l="1"/>
  <c r="AU1165" i="7"/>
  <c r="AU1166" i="7" l="1"/>
  <c r="AT1167" i="7"/>
  <c r="AU1167" i="7" l="1"/>
  <c r="AT1168" i="7"/>
  <c r="AU1168" i="7" l="1"/>
  <c r="AT1169" i="7"/>
  <c r="AT1170" i="7" l="1"/>
  <c r="AU1169" i="7"/>
  <c r="AU1170" i="7" l="1"/>
  <c r="AT1171" i="7"/>
  <c r="AU1171" i="7" l="1"/>
  <c r="AT1172" i="7"/>
  <c r="AU1172" i="7" l="1"/>
  <c r="AT1173" i="7"/>
  <c r="AT1174" i="7" l="1"/>
  <c r="AU1173" i="7"/>
  <c r="AT1175" i="7" l="1"/>
  <c r="AU1174" i="7"/>
  <c r="AU1175" i="7" l="1"/>
  <c r="AT1176" i="7"/>
  <c r="AU1176" i="7" l="1"/>
  <c r="AT1177" i="7"/>
  <c r="AT1178" i="7" l="1"/>
  <c r="AU1177" i="7"/>
  <c r="AU1178" i="7" l="1"/>
  <c r="AT1179" i="7"/>
  <c r="AT1180" i="7" l="1"/>
  <c r="AU1179" i="7"/>
  <c r="AU1180" i="7" l="1"/>
  <c r="AT1181" i="7"/>
  <c r="AT1182" i="7" l="1"/>
  <c r="AU1181" i="7"/>
  <c r="AT1183" i="7" l="1"/>
  <c r="AU1182" i="7"/>
  <c r="AU1183" i="7" l="1"/>
  <c r="AT1184" i="7"/>
  <c r="AU1184" i="7" l="1"/>
  <c r="AT1185" i="7"/>
  <c r="AT1186" i="7" l="1"/>
  <c r="AU1185" i="7"/>
  <c r="AU1186" i="7" l="1"/>
  <c r="AT1187" i="7"/>
  <c r="AU1187" i="7" l="1"/>
  <c r="AT1188" i="7"/>
  <c r="AU1188" i="7" l="1"/>
  <c r="AT1189" i="7"/>
  <c r="AT1190" i="7" l="1"/>
  <c r="AU1189" i="7"/>
  <c r="AU1190" i="7" l="1"/>
  <c r="AT1191" i="7"/>
  <c r="AU1191" i="7" l="1"/>
  <c r="AT1192" i="7"/>
  <c r="AU1192" i="7" l="1"/>
  <c r="AT1193" i="7"/>
  <c r="AT1194" i="7" l="1"/>
  <c r="AU1193" i="7"/>
  <c r="AU1194" i="7" l="1"/>
  <c r="AT1195" i="7"/>
  <c r="AT1196" i="7" l="1"/>
  <c r="AU1195" i="7"/>
  <c r="AU1196" i="7" l="1"/>
  <c r="AT1197" i="7"/>
  <c r="AT1198" i="7" l="1"/>
  <c r="AU1197" i="7"/>
  <c r="AU1198" i="7" l="1"/>
  <c r="AT1199" i="7"/>
  <c r="AU1199" i="7" l="1"/>
  <c r="AT1200" i="7"/>
  <c r="AU1200" i="7" l="1"/>
  <c r="AT1201" i="7"/>
  <c r="AT1202" i="7" l="1"/>
  <c r="AU1201" i="7"/>
  <c r="AU1202" i="7" l="1"/>
  <c r="AT1203" i="7"/>
  <c r="AT1204" i="7" l="1"/>
  <c r="AU1203" i="7"/>
  <c r="AU1204" i="7" l="1"/>
  <c r="AT1205" i="7"/>
  <c r="AT1206" i="7" l="1"/>
  <c r="AU1205" i="7"/>
  <c r="AT1207" i="7" l="1"/>
  <c r="AU1206" i="7"/>
  <c r="AU1207" i="7" l="1"/>
  <c r="AT1208" i="7"/>
  <c r="AU1208" i="7" l="1"/>
  <c r="AT1209" i="7"/>
  <c r="AT1210" i="7" l="1"/>
  <c r="AU1209" i="7"/>
  <c r="AU1210" i="7" l="1"/>
  <c r="AT1211" i="7"/>
  <c r="AU1211" i="7" l="1"/>
  <c r="AT1212" i="7"/>
  <c r="AU1212" i="7" l="1"/>
  <c r="AT1213" i="7"/>
  <c r="AT1214" i="7" l="1"/>
  <c r="AU1213" i="7"/>
  <c r="AT1215" i="7" l="1"/>
  <c r="AU1214" i="7"/>
  <c r="AU1215" i="7" l="1"/>
  <c r="AT1216" i="7"/>
  <c r="AU1216" i="7" l="1"/>
  <c r="AT1217" i="7"/>
  <c r="AT1218" i="7" l="1"/>
  <c r="AU1217" i="7"/>
  <c r="AU1218" i="7" l="1"/>
  <c r="AT1219" i="7"/>
  <c r="AU1219" i="7" l="1"/>
  <c r="AT1220" i="7"/>
  <c r="AU1220" i="7" l="1"/>
  <c r="AT1221" i="7"/>
  <c r="AT1222" i="7" l="1"/>
  <c r="AU1221" i="7"/>
  <c r="AT1223" i="7" l="1"/>
  <c r="AU1222" i="7"/>
  <c r="AU1223" i="7" l="1"/>
  <c r="AT1224" i="7"/>
  <c r="AU1224" i="7" l="1"/>
  <c r="AT1225" i="7"/>
  <c r="AT1226" i="7" l="1"/>
  <c r="AU1225" i="7"/>
  <c r="AU1226" i="7" l="1"/>
  <c r="AT1227" i="7"/>
  <c r="AT1228" i="7" l="1"/>
  <c r="AU1227" i="7"/>
  <c r="AU1228" i="7" l="1"/>
  <c r="AT1229" i="7"/>
  <c r="AT1230" i="7" l="1"/>
  <c r="AU1229" i="7"/>
  <c r="AU1230" i="7" l="1"/>
  <c r="AT1231" i="7"/>
  <c r="AU1231" i="7" l="1"/>
  <c r="AT1232" i="7"/>
  <c r="AU1232" i="7" l="1"/>
  <c r="AT1233" i="7"/>
  <c r="AT1234" i="7" l="1"/>
  <c r="AU1233" i="7"/>
  <c r="AU1234" i="7" l="1"/>
  <c r="AT1235" i="7"/>
  <c r="AT1236" i="7" l="1"/>
  <c r="AU1235" i="7"/>
  <c r="AU1236" i="7" l="1"/>
  <c r="AT1237" i="7"/>
  <c r="AT1238" i="7" l="1"/>
  <c r="AU1237" i="7"/>
  <c r="AT1239" i="7" l="1"/>
  <c r="AU1238" i="7"/>
  <c r="AT1240" i="7" l="1"/>
  <c r="AU1239" i="7"/>
  <c r="AT1241" i="7" l="1"/>
  <c r="AU1240" i="7"/>
  <c r="AT1242" i="7" l="1"/>
  <c r="AU1241" i="7"/>
  <c r="AU1242" i="7" l="1"/>
  <c r="AT1243" i="7"/>
  <c r="AT1244" i="7" l="1"/>
  <c r="AU1243" i="7"/>
  <c r="AU1244" i="7" l="1"/>
  <c r="AT1245" i="7"/>
  <c r="AT1246" i="7" l="1"/>
  <c r="AU1245" i="7"/>
  <c r="AU1246" i="7" l="1"/>
  <c r="AT1247" i="7"/>
  <c r="AT1248" i="7" l="1"/>
  <c r="AU1247" i="7"/>
  <c r="AT1249" i="7" l="1"/>
  <c r="AU1248" i="7"/>
  <c r="AT1250" i="7" l="1"/>
  <c r="AU1249" i="7"/>
  <c r="AU1250" i="7" l="1"/>
  <c r="AT1251" i="7"/>
  <c r="AT1252" i="7" l="1"/>
  <c r="AU1251" i="7"/>
  <c r="AT1253" i="7" l="1"/>
  <c r="AU1252" i="7"/>
  <c r="AT1254" i="7" l="1"/>
  <c r="AU1253" i="7"/>
  <c r="AT1255" i="7" l="1"/>
  <c r="AU1254" i="7"/>
  <c r="AT1256" i="7" l="1"/>
  <c r="AU1255" i="7"/>
  <c r="AT1257" i="7" l="1"/>
  <c r="AU1256" i="7"/>
  <c r="AT1258" i="7" l="1"/>
  <c r="AU1257" i="7"/>
  <c r="AU1258" i="7" l="1"/>
  <c r="AT1259" i="7"/>
  <c r="AT1260" i="7" l="1"/>
  <c r="AU1259" i="7"/>
  <c r="AU1260" i="7" l="1"/>
  <c r="AT1261" i="7"/>
  <c r="AT1262" i="7" l="1"/>
  <c r="AU1261" i="7"/>
  <c r="AT1263" i="7" l="1"/>
  <c r="AU1262" i="7"/>
  <c r="AT1264" i="7" l="1"/>
  <c r="AU1263" i="7"/>
  <c r="AT1265" i="7" l="1"/>
  <c r="AU1264" i="7"/>
  <c r="AT1266" i="7" l="1"/>
  <c r="AU1265" i="7"/>
  <c r="AU1266" i="7" l="1"/>
  <c r="AT1267" i="7"/>
  <c r="AT1268" i="7" l="1"/>
  <c r="AU1267" i="7"/>
  <c r="AT1269" i="7" l="1"/>
  <c r="AU1268" i="7"/>
  <c r="AT1270" i="7" l="1"/>
  <c r="AU1269" i="7"/>
  <c r="AT1271" i="7" l="1"/>
  <c r="AU1270" i="7"/>
  <c r="AT1272" i="7" l="1"/>
  <c r="AU1271" i="7"/>
  <c r="AT1273" i="7" l="1"/>
  <c r="AU1272" i="7"/>
  <c r="AT1274" i="7" l="1"/>
  <c r="AU1273" i="7"/>
  <c r="AU1274" i="7" l="1"/>
  <c r="AT1275" i="7"/>
  <c r="AT1276" i="7" l="1"/>
  <c r="AU1275" i="7"/>
  <c r="AT1277" i="7" l="1"/>
  <c r="AU1276" i="7"/>
  <c r="AT1278" i="7" l="1"/>
  <c r="AU1277" i="7"/>
  <c r="AT1279" i="7" l="1"/>
  <c r="AU1278" i="7"/>
  <c r="AT1280" i="7" l="1"/>
  <c r="AU1279" i="7"/>
  <c r="AT1281" i="7" l="1"/>
  <c r="AU1280" i="7"/>
  <c r="AT1282" i="7" l="1"/>
  <c r="AU1281" i="7"/>
  <c r="AU1282" i="7" l="1"/>
  <c r="AT1283" i="7"/>
  <c r="AT1284" i="7" l="1"/>
  <c r="AU1283" i="7"/>
  <c r="AT1285" i="7" l="1"/>
  <c r="AU1284" i="7"/>
  <c r="AT1286" i="7" l="1"/>
  <c r="AU1285" i="7"/>
  <c r="AU1286" i="7" l="1"/>
  <c r="AT1287" i="7"/>
  <c r="AT1288" i="7" l="1"/>
  <c r="AU1287" i="7"/>
  <c r="AT1289" i="7" l="1"/>
  <c r="AU1288" i="7"/>
  <c r="AT1290" i="7" l="1"/>
  <c r="AU1289" i="7"/>
  <c r="AU1290" i="7" l="1"/>
  <c r="AT1291" i="7"/>
  <c r="AT1292" i="7" l="1"/>
  <c r="AU1291" i="7"/>
  <c r="AT1293" i="7" l="1"/>
  <c r="AU1292" i="7"/>
  <c r="AT1294" i="7" l="1"/>
  <c r="AU1293" i="7"/>
  <c r="AU1294" i="7" l="1"/>
  <c r="AT1295" i="7"/>
  <c r="AT1296" i="7" l="1"/>
  <c r="AU1295" i="7"/>
  <c r="AT1297" i="7" l="1"/>
  <c r="AU1296" i="7"/>
  <c r="AT1298" i="7" l="1"/>
  <c r="AU1297" i="7"/>
  <c r="AU1298" i="7" l="1"/>
  <c r="AT1299" i="7"/>
  <c r="AT1300" i="7" l="1"/>
  <c r="AU1299" i="7"/>
  <c r="AU1300" i="7" l="1"/>
  <c r="AT1301" i="7"/>
  <c r="AT1302" i="7" l="1"/>
  <c r="AU1301" i="7"/>
  <c r="AT1303" i="7" l="1"/>
  <c r="AU1302" i="7"/>
  <c r="AT1304" i="7" l="1"/>
  <c r="AU1303" i="7"/>
  <c r="AT1305" i="7" l="1"/>
  <c r="AU1304" i="7"/>
  <c r="AT1306" i="7" l="1"/>
  <c r="AU1305" i="7"/>
  <c r="AU1306" i="7" l="1"/>
  <c r="AT1307" i="7"/>
  <c r="AT1308" i="7" l="1"/>
  <c r="AU1307" i="7"/>
  <c r="AU1308" i="7" l="1"/>
  <c r="AT1309" i="7"/>
  <c r="AT1310" i="7" l="1"/>
  <c r="AU1309" i="7"/>
  <c r="AU1310" i="7" l="1"/>
  <c r="AT1311" i="7"/>
  <c r="AT1312" i="7" l="1"/>
  <c r="AU1311" i="7"/>
  <c r="AT1313" i="7" l="1"/>
  <c r="AU1312" i="7"/>
  <c r="AT1314" i="7" l="1"/>
  <c r="AU1313" i="7"/>
  <c r="AU1314" i="7" l="1"/>
  <c r="AT1315" i="7"/>
  <c r="AT1316" i="7" l="1"/>
  <c r="AU1315" i="7"/>
  <c r="AT1317" i="7" l="1"/>
  <c r="AU1316" i="7"/>
  <c r="AT1318" i="7" l="1"/>
  <c r="AU1317" i="7"/>
  <c r="AT1319" i="7" l="1"/>
  <c r="AU1318" i="7"/>
  <c r="AT1320" i="7" l="1"/>
  <c r="AU1319" i="7"/>
  <c r="AT1321" i="7" l="1"/>
  <c r="AU1320" i="7"/>
  <c r="AT1322" i="7" l="1"/>
  <c r="AU1321" i="7"/>
  <c r="AU1322" i="7" l="1"/>
  <c r="AT1323" i="7"/>
  <c r="AT1324" i="7" l="1"/>
  <c r="AU1323" i="7"/>
  <c r="AU1324" i="7" l="1"/>
  <c r="AT1325" i="7"/>
  <c r="AT1326" i="7" l="1"/>
  <c r="AU1325" i="7"/>
  <c r="AT1327" i="7" l="1"/>
  <c r="AU1326" i="7"/>
  <c r="AT1328" i="7" l="1"/>
  <c r="AU1327" i="7"/>
  <c r="AT1329" i="7" l="1"/>
  <c r="AU1328" i="7"/>
  <c r="AT1330" i="7" l="1"/>
  <c r="AU1329" i="7"/>
  <c r="AU1330" i="7" l="1"/>
  <c r="AT1331" i="7"/>
  <c r="AT1332" i="7" l="1"/>
  <c r="AU1331" i="7"/>
  <c r="AT1333" i="7" l="1"/>
  <c r="AU1332" i="7"/>
  <c r="AT1334" i="7" l="1"/>
  <c r="AU1333" i="7"/>
  <c r="AT1335" i="7" l="1"/>
  <c r="AU1334" i="7"/>
  <c r="AT1336" i="7" l="1"/>
  <c r="AU1335" i="7"/>
  <c r="AT1337" i="7" l="1"/>
  <c r="AU1336" i="7"/>
  <c r="AT1338" i="7" l="1"/>
  <c r="AU1337" i="7"/>
  <c r="AU1338" i="7" l="1"/>
  <c r="AT1339" i="7"/>
  <c r="AT1340" i="7" l="1"/>
  <c r="AU1339" i="7"/>
  <c r="AT1341" i="7" l="1"/>
  <c r="AU1340" i="7"/>
  <c r="AT1342" i="7" l="1"/>
  <c r="AU1341" i="7"/>
  <c r="AT1343" i="7" l="1"/>
  <c r="AU1342" i="7"/>
  <c r="AT1344" i="7" l="1"/>
  <c r="AU1343" i="7"/>
  <c r="AT1345" i="7" l="1"/>
  <c r="AU1344" i="7"/>
  <c r="AT1346" i="7" l="1"/>
  <c r="AU1345" i="7"/>
  <c r="AU1346" i="7" l="1"/>
  <c r="AT1347" i="7"/>
  <c r="AT1348" i="7" l="1"/>
  <c r="AU1347" i="7"/>
  <c r="AT1349" i="7" l="1"/>
  <c r="AU1348" i="7"/>
  <c r="AT1350" i="7" l="1"/>
  <c r="AU1349" i="7"/>
  <c r="AT1351" i="7" l="1"/>
  <c r="AU1350" i="7"/>
  <c r="AT1352" i="7" l="1"/>
  <c r="AU1351" i="7"/>
  <c r="AT1353" i="7" l="1"/>
  <c r="AU1352" i="7"/>
  <c r="AT1354" i="7" l="1"/>
  <c r="AU1353" i="7"/>
  <c r="AU1354" i="7" l="1"/>
  <c r="AT1355" i="7"/>
  <c r="AT1356" i="7" l="1"/>
  <c r="AU1355" i="7"/>
  <c r="AT1357" i="7" l="1"/>
  <c r="AU1356" i="7"/>
  <c r="AT1358" i="7" l="1"/>
  <c r="AU1357" i="7"/>
  <c r="AU1358" i="7" l="1"/>
  <c r="AT1359" i="7"/>
  <c r="AT1360" i="7" l="1"/>
  <c r="AU1359" i="7"/>
  <c r="AT1361" i="7" l="1"/>
  <c r="AU1360" i="7"/>
  <c r="AT1362" i="7" l="1"/>
  <c r="AU1361" i="7"/>
  <c r="AU1362" i="7" l="1"/>
  <c r="AT1363" i="7"/>
  <c r="AT1364" i="7" l="1"/>
  <c r="AU1363" i="7"/>
  <c r="AT1365" i="7" l="1"/>
  <c r="AU1364" i="7"/>
  <c r="AT1366" i="7" l="1"/>
  <c r="AU1365" i="7"/>
  <c r="AT1367" i="7" l="1"/>
  <c r="AU1366" i="7"/>
  <c r="AT1368" i="7" l="1"/>
  <c r="AU1367" i="7"/>
  <c r="AT1369" i="7" l="1"/>
  <c r="AU1368" i="7"/>
  <c r="AT1370" i="7" l="1"/>
  <c r="AU1369" i="7"/>
  <c r="AU1370" i="7" l="1"/>
  <c r="AT1371" i="7"/>
  <c r="AT1372" i="7" l="1"/>
  <c r="AU1371" i="7"/>
  <c r="AU1372" i="7" l="1"/>
  <c r="AT1373" i="7"/>
  <c r="AT1374" i="7" l="1"/>
  <c r="AU1373" i="7"/>
  <c r="AU1374" i="7" l="1"/>
  <c r="AT1375" i="7"/>
  <c r="AT1376" i="7" l="1"/>
  <c r="AU1375" i="7"/>
  <c r="AT1377" i="7" l="1"/>
  <c r="AU1376" i="7"/>
  <c r="AT1378" i="7" l="1"/>
  <c r="AU1377" i="7"/>
  <c r="AU1378" i="7" l="1"/>
  <c r="AT1379" i="7"/>
  <c r="AT1380" i="7" l="1"/>
  <c r="AU1379" i="7"/>
  <c r="AT1381" i="7" l="1"/>
  <c r="AU1380" i="7"/>
  <c r="AT1382" i="7" l="1"/>
  <c r="AU1381" i="7"/>
  <c r="AT1383" i="7" l="1"/>
  <c r="AU1382" i="7"/>
  <c r="AT1384" i="7" l="1"/>
  <c r="AU1383" i="7"/>
  <c r="AT1385" i="7" l="1"/>
  <c r="AU1384" i="7"/>
  <c r="AT1386" i="7" l="1"/>
  <c r="AU1385" i="7"/>
  <c r="AU1386" i="7" l="1"/>
  <c r="AT1387" i="7"/>
  <c r="AT1388" i="7" l="1"/>
  <c r="AU1387" i="7"/>
  <c r="AU1388" i="7" l="1"/>
  <c r="AT1389" i="7"/>
  <c r="AT1390" i="7" l="1"/>
  <c r="AU1389" i="7"/>
  <c r="AT1391" i="7" l="1"/>
  <c r="AU1390" i="7"/>
  <c r="AT1392" i="7" l="1"/>
  <c r="AU1391" i="7"/>
  <c r="AT1393" i="7" l="1"/>
  <c r="AU1392" i="7"/>
  <c r="AT1394" i="7" l="1"/>
  <c r="AU1393" i="7"/>
  <c r="AU1394" i="7" l="1"/>
  <c r="AT1395" i="7"/>
  <c r="AT1396" i="7" l="1"/>
  <c r="AU1395" i="7"/>
  <c r="AT1397" i="7" l="1"/>
  <c r="AU1396" i="7"/>
  <c r="AT1398" i="7" l="1"/>
  <c r="AU1397" i="7"/>
  <c r="AT1399" i="7" l="1"/>
  <c r="AU1398" i="7"/>
  <c r="AT1400" i="7" l="1"/>
  <c r="AU1399" i="7"/>
  <c r="AT1401" i="7" l="1"/>
  <c r="AU1400" i="7"/>
  <c r="AT1402" i="7" l="1"/>
  <c r="AU1401" i="7"/>
  <c r="AU1402" i="7" l="1"/>
  <c r="AT1403" i="7"/>
  <c r="AT1404" i="7" l="1"/>
  <c r="AU1403" i="7"/>
  <c r="AT1405" i="7" l="1"/>
  <c r="AU1404" i="7"/>
  <c r="AT1406" i="7" l="1"/>
  <c r="AU1405" i="7"/>
  <c r="AT1407" i="7" l="1"/>
  <c r="AU1406" i="7"/>
  <c r="AT1408" i="7" l="1"/>
  <c r="AU1407" i="7"/>
  <c r="AT1409" i="7" l="1"/>
  <c r="AU1408" i="7"/>
  <c r="AT1410" i="7" l="1"/>
  <c r="AU1409" i="7"/>
  <c r="AU1410" i="7" l="1"/>
  <c r="AT1411" i="7"/>
  <c r="AT1412" i="7" l="1"/>
  <c r="AU1411" i="7"/>
  <c r="AT1413" i="7" l="1"/>
  <c r="AU1412" i="7"/>
  <c r="AT1414" i="7" l="1"/>
  <c r="AU1413" i="7"/>
  <c r="AU1414" i="7" l="1"/>
  <c r="AT1415" i="7"/>
  <c r="AU1415" i="7" l="1"/>
  <c r="AT1416" i="7"/>
  <c r="AU1416" i="7" l="1"/>
  <c r="AT1417" i="7"/>
  <c r="AT1418" i="7" l="1"/>
  <c r="AU1417" i="7"/>
  <c r="AT1419" i="7" l="1"/>
  <c r="AU1418" i="7"/>
  <c r="AT1420" i="7" l="1"/>
  <c r="AU1419" i="7"/>
  <c r="AT1421" i="7" l="1"/>
  <c r="AU1420" i="7"/>
  <c r="AT1422" i="7" l="1"/>
  <c r="AU1421" i="7"/>
  <c r="AU1422" i="7" l="1"/>
  <c r="AT1423" i="7"/>
  <c r="AT1424" i="7" l="1"/>
  <c r="AU1423" i="7"/>
  <c r="AU1424" i="7" l="1"/>
  <c r="AT1425" i="7"/>
  <c r="AT1426" i="7" l="1"/>
  <c r="AU1425" i="7"/>
  <c r="AT1427" i="7" l="1"/>
  <c r="AU1426" i="7"/>
  <c r="AT1428" i="7" l="1"/>
  <c r="AU1427" i="7"/>
  <c r="AU1428" i="7" l="1"/>
  <c r="AT1429" i="7"/>
  <c r="AT1430" i="7" l="1"/>
  <c r="AU1429" i="7"/>
  <c r="AT1431" i="7" l="1"/>
  <c r="AU1430" i="7"/>
  <c r="AT1432" i="7" l="1"/>
  <c r="AU1431" i="7"/>
  <c r="AU1432" i="7" l="1"/>
  <c r="AT1433" i="7"/>
  <c r="AT1434" i="7" l="1"/>
  <c r="AU1433" i="7"/>
  <c r="AT1435" i="7" l="1"/>
  <c r="AU1434" i="7"/>
  <c r="AT1436" i="7" l="1"/>
  <c r="AU1435" i="7"/>
  <c r="AT1437" i="7" l="1"/>
  <c r="AU1436" i="7"/>
  <c r="AT1438" i="7" l="1"/>
  <c r="AU1437" i="7"/>
  <c r="AT1439" i="7" l="1"/>
  <c r="AU1438" i="7"/>
  <c r="AT1440" i="7" l="1"/>
  <c r="AU1439" i="7"/>
  <c r="AT1441" i="7" l="1"/>
  <c r="AU1440" i="7"/>
  <c r="AT1442" i="7" l="1"/>
  <c r="AU1441" i="7"/>
  <c r="AT1443" i="7" l="1"/>
  <c r="AU1442" i="7"/>
  <c r="AT1444" i="7" l="1"/>
  <c r="AU1443" i="7"/>
  <c r="AU1444" i="7" l="1"/>
  <c r="AT1445" i="7"/>
  <c r="AT1446" i="7" l="1"/>
  <c r="AU1445" i="7"/>
  <c r="AT1447" i="7" l="1"/>
  <c r="AU1446" i="7"/>
  <c r="AT1448" i="7" l="1"/>
  <c r="AU1447" i="7"/>
  <c r="AU1448" i="7" l="1"/>
  <c r="AT1449" i="7"/>
  <c r="AT1450" i="7" l="1"/>
  <c r="AU1449" i="7"/>
  <c r="AT1451" i="7" l="1"/>
  <c r="AU1450" i="7"/>
  <c r="AT1452" i="7" l="1"/>
  <c r="AU1451" i="7"/>
  <c r="AT1453" i="7" l="1"/>
  <c r="AU1452" i="7"/>
  <c r="AT1454" i="7" l="1"/>
  <c r="AU1453" i="7"/>
  <c r="AT1455" i="7" l="1"/>
  <c r="AU1454" i="7"/>
  <c r="AT1456" i="7" l="1"/>
  <c r="AU1455" i="7"/>
  <c r="AT1457" i="7" l="1"/>
  <c r="AU1456" i="7"/>
  <c r="AT1458" i="7" l="1"/>
  <c r="AU1457" i="7"/>
  <c r="AU1458" i="7" l="1"/>
  <c r="AT1459" i="7"/>
  <c r="AT1460" i="7" l="1"/>
  <c r="AU1459" i="7"/>
  <c r="AU1460" i="7" l="1"/>
  <c r="AT1461" i="7"/>
  <c r="AT1462" i="7" l="1"/>
  <c r="AU1461" i="7"/>
  <c r="AT1463" i="7" l="1"/>
  <c r="AU1462" i="7"/>
  <c r="AT1464" i="7" l="1"/>
  <c r="AU1463" i="7"/>
  <c r="AU1464" i="7" l="1"/>
  <c r="AT1465" i="7"/>
  <c r="AT1466" i="7" l="1"/>
  <c r="AU1465" i="7"/>
  <c r="AT1467" i="7" l="1"/>
  <c r="AU1466" i="7"/>
  <c r="AT1468" i="7" l="1"/>
  <c r="AU1467" i="7"/>
  <c r="AT1469" i="7" l="1"/>
  <c r="AU1468" i="7"/>
  <c r="AT1470" i="7" l="1"/>
  <c r="AU1469" i="7"/>
  <c r="AT1471" i="7" l="1"/>
  <c r="AU1470" i="7"/>
  <c r="AT1472" i="7" l="1"/>
  <c r="AU1471" i="7"/>
  <c r="AT1473" i="7" l="1"/>
  <c r="AU1472" i="7"/>
  <c r="AT1474" i="7" l="1"/>
  <c r="AU1473" i="7"/>
  <c r="AT1475" i="7" l="1"/>
  <c r="AU1474" i="7"/>
  <c r="AT1476" i="7" l="1"/>
  <c r="AU1475" i="7"/>
  <c r="AU1476" i="7" l="1"/>
  <c r="AT1477" i="7"/>
  <c r="AT1478" i="7" l="1"/>
  <c r="AU1477" i="7"/>
  <c r="AT1479" i="7" l="1"/>
  <c r="AU1478" i="7"/>
  <c r="AT1480" i="7" l="1"/>
  <c r="AU1479" i="7"/>
  <c r="AU1480" i="7" l="1"/>
  <c r="AT1481" i="7"/>
  <c r="AT1482" i="7" l="1"/>
  <c r="AU1481" i="7"/>
  <c r="AT1483" i="7" l="1"/>
  <c r="AU1482" i="7"/>
  <c r="AT1484" i="7" l="1"/>
  <c r="AU1483" i="7"/>
  <c r="AT1485" i="7" l="1"/>
  <c r="AU1484" i="7"/>
  <c r="AT1486" i="7" l="1"/>
  <c r="AU1485" i="7"/>
  <c r="AT1487" i="7" l="1"/>
  <c r="AU1486" i="7"/>
  <c r="AT1488" i="7" l="1"/>
  <c r="AU1487" i="7"/>
  <c r="AT1489" i="7" l="1"/>
  <c r="AU1488" i="7"/>
  <c r="AT1490" i="7" l="1"/>
  <c r="AU1489" i="7"/>
  <c r="AT1491" i="7" l="1"/>
  <c r="AU1490" i="7"/>
  <c r="AT1492" i="7" l="1"/>
  <c r="AU1491" i="7"/>
  <c r="AU1492" i="7" l="1"/>
  <c r="AT1493" i="7"/>
  <c r="AT1494" i="7" l="1"/>
  <c r="AU1493" i="7"/>
  <c r="AT1495" i="7" l="1"/>
  <c r="AU1494" i="7"/>
  <c r="AT1496" i="7" l="1"/>
  <c r="AU1495" i="7"/>
  <c r="AU1496" i="7" l="1"/>
  <c r="AT1497" i="7"/>
  <c r="AT1498" i="7" l="1"/>
  <c r="AU1497" i="7"/>
  <c r="AT1499" i="7" l="1"/>
  <c r="AU1498" i="7"/>
  <c r="AT1500" i="7" l="1"/>
  <c r="AU1499" i="7"/>
  <c r="AU1500" i="7" l="1"/>
  <c r="AT1501" i="7"/>
  <c r="AT1502" i="7" l="1"/>
  <c r="AU1501" i="7"/>
  <c r="AT1503" i="7" l="1"/>
  <c r="AU1502" i="7"/>
  <c r="AT1504" i="7" l="1"/>
  <c r="AU1503" i="7"/>
  <c r="AT1505" i="7" l="1"/>
  <c r="AU1504" i="7"/>
  <c r="AT1506" i="7" l="1"/>
  <c r="AU1505" i="7"/>
  <c r="AT1507" i="7" l="1"/>
  <c r="AU1506" i="7"/>
  <c r="AT1508" i="7" l="1"/>
  <c r="AU1507" i="7"/>
  <c r="AU1508" i="7" l="1"/>
  <c r="AT1509" i="7"/>
  <c r="AT1510" i="7" l="1"/>
  <c r="AU1509" i="7"/>
  <c r="AT1511" i="7" l="1"/>
  <c r="AU1510" i="7"/>
  <c r="AT1512" i="7" l="1"/>
  <c r="AU1511" i="7"/>
  <c r="AU1512" i="7" l="1"/>
  <c r="AT1513" i="7"/>
  <c r="AT1514" i="7" l="1"/>
  <c r="AU1513" i="7"/>
  <c r="AT1515" i="7" l="1"/>
  <c r="AU1514" i="7"/>
  <c r="AT1516" i="7" l="1"/>
  <c r="AU1515" i="7"/>
  <c r="AT1517" i="7" l="1"/>
  <c r="AU1516" i="7"/>
  <c r="AT1518" i="7" l="1"/>
  <c r="AU1517" i="7"/>
  <c r="AT1519" i="7" l="1"/>
  <c r="AU1518" i="7"/>
  <c r="AT1520" i="7" l="1"/>
  <c r="AU1519" i="7"/>
  <c r="AT1521" i="7" l="1"/>
  <c r="AU1520" i="7"/>
  <c r="AT1522" i="7" l="1"/>
  <c r="AU1521" i="7"/>
  <c r="AT1523" i="7" l="1"/>
  <c r="AU1522" i="7"/>
  <c r="AT1524" i="7" l="1"/>
  <c r="AU1523" i="7"/>
  <c r="AU1524" i="7" l="1"/>
  <c r="AT1525" i="7"/>
  <c r="AT1526" i="7" l="1"/>
  <c r="AU1525" i="7"/>
  <c r="AT1527" i="7" l="1"/>
  <c r="AU1526" i="7"/>
  <c r="AT1528" i="7" l="1"/>
  <c r="AU1527" i="7"/>
  <c r="AU1528" i="7" l="1"/>
  <c r="AT1529" i="7"/>
  <c r="AT1530" i="7" l="1"/>
  <c r="AU1529" i="7"/>
  <c r="AT1531" i="7" l="1"/>
  <c r="AU1530" i="7"/>
  <c r="AT1532" i="7" l="1"/>
  <c r="AU1531" i="7"/>
  <c r="AU1532" i="7" l="1"/>
  <c r="AT1533" i="7"/>
  <c r="AT1534" i="7" l="1"/>
  <c r="AU1533" i="7"/>
  <c r="AT1535" i="7" l="1"/>
  <c r="AU1534" i="7"/>
  <c r="AT1536" i="7" l="1"/>
  <c r="AU1535" i="7"/>
  <c r="AT1537" i="7" l="1"/>
  <c r="AU1536" i="7"/>
  <c r="AT1538" i="7" l="1"/>
  <c r="AU1537" i="7"/>
  <c r="AT1539" i="7" l="1"/>
  <c r="AU1538" i="7"/>
  <c r="AT1540" i="7" l="1"/>
  <c r="AU1539" i="7"/>
  <c r="AU1540" i="7" l="1"/>
  <c r="AT1541" i="7"/>
  <c r="AT1542" i="7" l="1"/>
  <c r="AU1541" i="7"/>
  <c r="AT1543" i="7" l="1"/>
  <c r="AU1542" i="7"/>
  <c r="AT1544" i="7" l="1"/>
  <c r="AU1543" i="7"/>
  <c r="AU1544" i="7" l="1"/>
  <c r="AT1545" i="7"/>
  <c r="AT1546" i="7" l="1"/>
  <c r="AU1545" i="7"/>
  <c r="AT1547" i="7" l="1"/>
  <c r="AU1546" i="7"/>
  <c r="AT1548" i="7" l="1"/>
  <c r="AU1547" i="7"/>
  <c r="AT1549" i="7" l="1"/>
  <c r="AU1548" i="7"/>
  <c r="AT1550" i="7" l="1"/>
  <c r="AU1549" i="7"/>
  <c r="AT1551" i="7" l="1"/>
  <c r="AU1550" i="7"/>
  <c r="AT1552" i="7" l="1"/>
  <c r="AU1551" i="7"/>
  <c r="AT1553" i="7" l="1"/>
  <c r="AU1552" i="7"/>
  <c r="AT1554" i="7" l="1"/>
  <c r="AU1553" i="7"/>
  <c r="AT1555" i="7" l="1"/>
  <c r="AU1554" i="7"/>
  <c r="AT1556" i="7" l="1"/>
  <c r="AU1555" i="7"/>
  <c r="AU1556" i="7" l="1"/>
  <c r="AT1557" i="7"/>
  <c r="AT1558" i="7" l="1"/>
  <c r="AU1557" i="7"/>
  <c r="AT1559" i="7" l="1"/>
  <c r="AU1558" i="7"/>
  <c r="AT1560" i="7" l="1"/>
  <c r="AU1559" i="7"/>
  <c r="AU1560" i="7" l="1"/>
  <c r="AT1561" i="7"/>
  <c r="AT1562" i="7" l="1"/>
  <c r="AU1561" i="7"/>
  <c r="AT1563" i="7" l="1"/>
  <c r="AU1562" i="7"/>
  <c r="AT1564" i="7" l="1"/>
  <c r="AU1563" i="7"/>
  <c r="AU1564" i="7" l="1"/>
  <c r="AT1565" i="7"/>
  <c r="AT1566" i="7" l="1"/>
  <c r="AU1565" i="7"/>
  <c r="AT1567" i="7" l="1"/>
  <c r="AU1566" i="7"/>
  <c r="AT1568" i="7" l="1"/>
  <c r="AU1567" i="7"/>
  <c r="AT1569" i="7" l="1"/>
  <c r="AU1568" i="7"/>
  <c r="AT1570" i="7" l="1"/>
  <c r="AU1569" i="7"/>
  <c r="AU1570" i="7" l="1"/>
  <c r="AT1571" i="7"/>
  <c r="AT1572" i="7" l="1"/>
  <c r="AU1571" i="7"/>
  <c r="AU1572" i="7" l="1"/>
  <c r="AT1573" i="7"/>
  <c r="AT1574" i="7" l="1"/>
  <c r="AU1573" i="7"/>
  <c r="AT1575" i="7" l="1"/>
  <c r="AU1574" i="7"/>
  <c r="AT1576" i="7" l="1"/>
  <c r="AU1575" i="7"/>
  <c r="AU1576" i="7" l="1"/>
  <c r="AT1577" i="7"/>
  <c r="AT1578" i="7" l="1"/>
  <c r="AU1577" i="7"/>
  <c r="AT1579" i="7" l="1"/>
  <c r="AU1578" i="7"/>
  <c r="AT1580" i="7" l="1"/>
  <c r="AU1579" i="7"/>
  <c r="AT1581" i="7" l="1"/>
  <c r="AU1580" i="7"/>
  <c r="AT1582" i="7" l="1"/>
  <c r="AU1581" i="7"/>
  <c r="AT1583" i="7" l="1"/>
  <c r="AU1582" i="7"/>
  <c r="AT1584" i="7" l="1"/>
  <c r="AU1583" i="7"/>
  <c r="AT1585" i="7" l="1"/>
  <c r="AU1584" i="7"/>
  <c r="AT1586" i="7" l="1"/>
  <c r="AU1585" i="7"/>
  <c r="AT1587" i="7" l="1"/>
  <c r="AU1586" i="7"/>
  <c r="AT1588" i="7" l="1"/>
  <c r="AU1587" i="7"/>
  <c r="AU1588" i="7" l="1"/>
  <c r="AT1589" i="7"/>
  <c r="AT1590" i="7" l="1"/>
  <c r="AU1589" i="7"/>
  <c r="AT1591" i="7" l="1"/>
  <c r="AU1590" i="7"/>
  <c r="AT1592" i="7" l="1"/>
  <c r="AU1591" i="7"/>
  <c r="AU1592" i="7" l="1"/>
  <c r="AT1593" i="7"/>
  <c r="AT1594" i="7" l="1"/>
  <c r="AU1593" i="7"/>
  <c r="AT1595" i="7" l="1"/>
  <c r="AU1594" i="7"/>
  <c r="AT1596" i="7" l="1"/>
  <c r="AU1595" i="7"/>
  <c r="AU1596" i="7" l="1"/>
  <c r="AT1597" i="7"/>
  <c r="AT1598" i="7" l="1"/>
  <c r="AU1597" i="7"/>
  <c r="AT1599" i="7" l="1"/>
  <c r="AU1598" i="7"/>
  <c r="AT1600" i="7" l="1"/>
  <c r="AU1599" i="7"/>
  <c r="AT1601" i="7" l="1"/>
  <c r="AU1600" i="7"/>
  <c r="AT1602" i="7" l="1"/>
  <c r="AU1601" i="7"/>
  <c r="AT1603" i="7" l="1"/>
  <c r="AU1602" i="7"/>
  <c r="AT1604" i="7" l="1"/>
  <c r="AU1603" i="7"/>
  <c r="AU1604" i="7" l="1"/>
  <c r="AT1605" i="7"/>
  <c r="AT1606" i="7" l="1"/>
  <c r="AU1605" i="7"/>
  <c r="AT1607" i="7" l="1"/>
  <c r="AU1606" i="7"/>
  <c r="AT1608" i="7" l="1"/>
  <c r="AU1607" i="7"/>
  <c r="AU1608" i="7" l="1"/>
  <c r="AT1609" i="7"/>
  <c r="AT1610" i="7" l="1"/>
  <c r="AU1609" i="7"/>
  <c r="AT1611" i="7" l="1"/>
  <c r="AU1610" i="7"/>
  <c r="AT1612" i="7" l="1"/>
  <c r="AU1611" i="7"/>
  <c r="AT1613" i="7" l="1"/>
  <c r="AU1612" i="7"/>
  <c r="AT1614" i="7" l="1"/>
  <c r="AU1613" i="7"/>
  <c r="AT1615" i="7" l="1"/>
  <c r="AU1614" i="7"/>
  <c r="AT1616" i="7" l="1"/>
  <c r="AU1615" i="7"/>
  <c r="AT1617" i="7" l="1"/>
  <c r="AU1616" i="7"/>
  <c r="AT1618" i="7" l="1"/>
  <c r="AU1617" i="7"/>
  <c r="AT1619" i="7" l="1"/>
  <c r="AU1618" i="7"/>
  <c r="AT1620" i="7" l="1"/>
  <c r="AU1619" i="7"/>
  <c r="AU1620" i="7" l="1"/>
  <c r="AT1621" i="7"/>
  <c r="AT1622" i="7" l="1"/>
  <c r="AU1621" i="7"/>
  <c r="AT1623" i="7" l="1"/>
  <c r="AU1622" i="7"/>
  <c r="AT1624" i="7" l="1"/>
  <c r="AU1623" i="7"/>
  <c r="AU1624" i="7" l="1"/>
  <c r="AT1625" i="7"/>
  <c r="AT1626" i="7" l="1"/>
  <c r="AU1625" i="7"/>
  <c r="AT1627" i="7" l="1"/>
  <c r="AU1626" i="7"/>
  <c r="AT1628" i="7" l="1"/>
  <c r="AU1627" i="7"/>
  <c r="AU1628" i="7" l="1"/>
  <c r="AT1629" i="7"/>
  <c r="AT1630" i="7" l="1"/>
  <c r="AU1629" i="7"/>
  <c r="AT1631" i="7" l="1"/>
  <c r="AU1630" i="7"/>
  <c r="AT1632" i="7" l="1"/>
  <c r="AU1631" i="7"/>
  <c r="AT1633" i="7" l="1"/>
  <c r="AU1632" i="7"/>
  <c r="AT1634" i="7" l="1"/>
  <c r="AU1633" i="7"/>
  <c r="AU1634" i="7" l="1"/>
  <c r="AT1635" i="7"/>
  <c r="AT1636" i="7" l="1"/>
  <c r="AU1635" i="7"/>
  <c r="AU1636" i="7" l="1"/>
  <c r="AT1637" i="7"/>
  <c r="AT1638" i="7" l="1"/>
  <c r="AU1637" i="7"/>
  <c r="AT1639" i="7" l="1"/>
  <c r="AU1638" i="7"/>
  <c r="AT1640" i="7" l="1"/>
  <c r="AU1639" i="7"/>
  <c r="AU1640" i="7" l="1"/>
  <c r="AT1641" i="7"/>
  <c r="AT1642" i="7" l="1"/>
  <c r="AU1641" i="7"/>
  <c r="AT1643" i="7" l="1"/>
  <c r="AU1642" i="7"/>
  <c r="AT1644" i="7" l="1"/>
  <c r="AU1643" i="7"/>
  <c r="AT1645" i="7" l="1"/>
  <c r="AU1644" i="7"/>
  <c r="AT1646" i="7" l="1"/>
  <c r="AU1645" i="7"/>
  <c r="AT1647" i="7" l="1"/>
  <c r="AU1646" i="7"/>
  <c r="AT1648" i="7" l="1"/>
  <c r="AU1647" i="7"/>
  <c r="AT1649" i="7" l="1"/>
  <c r="AU1648" i="7"/>
  <c r="AT1650" i="7" l="1"/>
  <c r="AU1649" i="7"/>
  <c r="AT1651" i="7" l="1"/>
  <c r="AU1650" i="7"/>
  <c r="AT1652" i="7" l="1"/>
  <c r="AU1651" i="7"/>
  <c r="AU1652" i="7" l="1"/>
  <c r="AT1653" i="7"/>
  <c r="AT1654" i="7" l="1"/>
  <c r="AU1653" i="7"/>
  <c r="AT1655" i="7" l="1"/>
  <c r="AU1654" i="7"/>
  <c r="AT1656" i="7" l="1"/>
  <c r="AU1655" i="7"/>
  <c r="AU1656" i="7" l="1"/>
  <c r="AT1657" i="7"/>
  <c r="AT1658" i="7" l="1"/>
  <c r="AU1657" i="7"/>
  <c r="AT1659" i="7" l="1"/>
  <c r="AU1658" i="7"/>
  <c r="AT1660" i="7" l="1"/>
  <c r="AU1659" i="7"/>
  <c r="AU1660" i="7" l="1"/>
  <c r="AT1661" i="7"/>
  <c r="AT1662" i="7" l="1"/>
  <c r="AU1661" i="7"/>
  <c r="AT1663" i="7" l="1"/>
  <c r="AU1662" i="7"/>
  <c r="AT1664" i="7" l="1"/>
  <c r="AU1663" i="7"/>
  <c r="AT1665" i="7" l="1"/>
  <c r="AU1664" i="7"/>
  <c r="AT1666" i="7" l="1"/>
  <c r="AU1665" i="7"/>
  <c r="AT1667" i="7" l="1"/>
  <c r="AU1666" i="7"/>
  <c r="AT1668" i="7" l="1"/>
  <c r="AU1667" i="7"/>
  <c r="AU1668" i="7" l="1"/>
  <c r="AT1669" i="7"/>
  <c r="AT1670" i="7" l="1"/>
  <c r="AU1669" i="7"/>
  <c r="AT1671" i="7" l="1"/>
  <c r="AU1670" i="7"/>
  <c r="AT1672" i="7" l="1"/>
  <c r="AU1671" i="7"/>
  <c r="AU1672" i="7" l="1"/>
  <c r="AT1673" i="7"/>
  <c r="AT1674" i="7" l="1"/>
  <c r="AU1673" i="7"/>
  <c r="AT1675" i="7" l="1"/>
  <c r="AU1674" i="7"/>
  <c r="AT1676" i="7" l="1"/>
  <c r="AU1675" i="7"/>
  <c r="AT1677" i="7" l="1"/>
  <c r="AU1676" i="7"/>
  <c r="AT1678" i="7" l="1"/>
  <c r="AU1677" i="7"/>
  <c r="AT1679" i="7" l="1"/>
  <c r="AU1678" i="7"/>
  <c r="AT1680" i="7" l="1"/>
  <c r="AU1679" i="7"/>
  <c r="AT1681" i="7" l="1"/>
  <c r="AU1680" i="7"/>
  <c r="AU1681" i="7" l="1"/>
  <c r="AT1682" i="7"/>
  <c r="AU1682" i="7" l="1"/>
  <c r="AT1683" i="7"/>
  <c r="AU1683" i="7" l="1"/>
  <c r="AT1684" i="7"/>
  <c r="AT1685" i="7" l="1"/>
  <c r="AU1684" i="7"/>
  <c r="AT1686" i="7" l="1"/>
  <c r="AU1685" i="7"/>
  <c r="AU1686" i="7" l="1"/>
  <c r="AT1687" i="7"/>
  <c r="AU1687" i="7" l="1"/>
  <c r="AT1688" i="7"/>
  <c r="AT1689" i="7" l="1"/>
  <c r="AU1688" i="7"/>
  <c r="AU1689" i="7" l="1"/>
  <c r="AT1690" i="7"/>
  <c r="AU1690" i="7" l="1"/>
  <c r="AT1691" i="7"/>
  <c r="AU1691" i="7" l="1"/>
  <c r="AT1692" i="7"/>
  <c r="AT1693" i="7" l="1"/>
  <c r="AU1692" i="7"/>
  <c r="AT1694" i="7" l="1"/>
  <c r="AU1693" i="7"/>
  <c r="AU1694" i="7" l="1"/>
  <c r="AT1695" i="7"/>
  <c r="AU1695" i="7" l="1"/>
  <c r="AT1696" i="7"/>
  <c r="AT1697" i="7" l="1"/>
  <c r="AU1696" i="7"/>
  <c r="AU1697" i="7" l="1"/>
  <c r="AT1698" i="7"/>
  <c r="AU1698" i="7" l="1"/>
  <c r="AT1699" i="7"/>
  <c r="AU1699" i="7" l="1"/>
  <c r="AT1700" i="7"/>
  <c r="AT1701" i="7" l="1"/>
  <c r="AU1700" i="7"/>
  <c r="AT1702" i="7" l="1"/>
  <c r="AU1701" i="7"/>
  <c r="AU1702" i="7" l="1"/>
  <c r="AT1703" i="7"/>
  <c r="AU1703" i="7" l="1"/>
  <c r="AT1704" i="7"/>
  <c r="AT1705" i="7" l="1"/>
  <c r="AU1704" i="7"/>
  <c r="AU1705" i="7" l="1"/>
  <c r="AT1706" i="7"/>
  <c r="AU1706" i="7" l="1"/>
  <c r="AT1707" i="7"/>
  <c r="AU1707" i="7" l="1"/>
  <c r="AT1708" i="7"/>
  <c r="AT1709" i="7" l="1"/>
  <c r="AU1708" i="7"/>
  <c r="AT1710" i="7" l="1"/>
  <c r="AU1709" i="7"/>
  <c r="AU1710" i="7" l="1"/>
  <c r="AT1711" i="7"/>
  <c r="AU1711" i="7" l="1"/>
  <c r="AT1712" i="7"/>
  <c r="AT1713" i="7" l="1"/>
  <c r="AU1712" i="7"/>
  <c r="AU1713" i="7" l="1"/>
  <c r="AT1714" i="7"/>
  <c r="AU1714" i="7" l="1"/>
  <c r="AT1715" i="7"/>
  <c r="AU1715" i="7" l="1"/>
  <c r="AT1716" i="7"/>
  <c r="AT1717" i="7" l="1"/>
  <c r="AU1716" i="7"/>
  <c r="AT1718" i="7" l="1"/>
  <c r="AU1717" i="7"/>
  <c r="AU1718" i="7" l="1"/>
  <c r="AT1719" i="7"/>
  <c r="AU1719" i="7" l="1"/>
  <c r="AT1720" i="7"/>
  <c r="AT1721" i="7" l="1"/>
  <c r="AU1720" i="7"/>
  <c r="AU1721" i="7" l="1"/>
  <c r="AT1722" i="7"/>
  <c r="AU1722" i="7" l="1"/>
  <c r="AT1723" i="7"/>
  <c r="AU1723" i="7" l="1"/>
  <c r="AT1724" i="7"/>
  <c r="AT1725" i="7" l="1"/>
  <c r="AU1724" i="7"/>
  <c r="AT1726" i="7" l="1"/>
  <c r="AU1725" i="7"/>
  <c r="AU1726" i="7" l="1"/>
  <c r="AT1727" i="7"/>
  <c r="AU1727" i="7" l="1"/>
  <c r="AT1728" i="7"/>
  <c r="AT1729" i="7" l="1"/>
  <c r="AU1728" i="7"/>
  <c r="AU1729" i="7" l="1"/>
  <c r="AT1730" i="7"/>
  <c r="AU1730" i="7" l="1"/>
  <c r="AT1731" i="7"/>
  <c r="AU1731" i="7" l="1"/>
  <c r="AT1732" i="7"/>
  <c r="AT1733" i="7" l="1"/>
  <c r="AU1732" i="7"/>
  <c r="AT1734" i="7" l="1"/>
  <c r="AU1733" i="7"/>
  <c r="AU1734" i="7" l="1"/>
  <c r="AT1735" i="7"/>
  <c r="AU1735" i="7" l="1"/>
  <c r="AT1736" i="7"/>
  <c r="AT1737" i="7" l="1"/>
  <c r="AU1736" i="7"/>
  <c r="AU1737" i="7" l="1"/>
  <c r="AT1738" i="7"/>
  <c r="AU1738" i="7" l="1"/>
  <c r="AT1739" i="7"/>
  <c r="AU1739" i="7" l="1"/>
  <c r="AT1740" i="7"/>
  <c r="AT1741" i="7" l="1"/>
  <c r="AU1740" i="7"/>
  <c r="AT1742" i="7" l="1"/>
  <c r="AU1741" i="7"/>
  <c r="AU1742" i="7" l="1"/>
  <c r="AT1743" i="7"/>
  <c r="AU1743" i="7" l="1"/>
  <c r="AT1744" i="7"/>
  <c r="AT1745" i="7" l="1"/>
  <c r="AU1744" i="7"/>
  <c r="AU1745" i="7" l="1"/>
  <c r="AT1746" i="7"/>
  <c r="AU1746" i="7" l="1"/>
  <c r="AT1747" i="7"/>
  <c r="AU1747" i="7" l="1"/>
  <c r="AT1748" i="7"/>
  <c r="AT1749" i="7" l="1"/>
  <c r="AU1748" i="7"/>
  <c r="AT1750" i="7" l="1"/>
  <c r="AU1749" i="7"/>
  <c r="AU1750" i="7" l="1"/>
  <c r="AT1751" i="7"/>
  <c r="AU1751" i="7" l="1"/>
  <c r="AT1752" i="7"/>
  <c r="AT1753" i="7" l="1"/>
  <c r="AU1752" i="7"/>
  <c r="AU1753" i="7" l="1"/>
  <c r="AT1754" i="7"/>
  <c r="AU1754" i="7" l="1"/>
  <c r="AT1755" i="7"/>
  <c r="AU1755" i="7" l="1"/>
  <c r="AT1756" i="7"/>
  <c r="AT1757" i="7" l="1"/>
  <c r="AU1756" i="7"/>
  <c r="AT1758" i="7" l="1"/>
  <c r="AU1757" i="7"/>
  <c r="AU1758" i="7" l="1"/>
  <c r="AT1759" i="7"/>
  <c r="AU1759" i="7" l="1"/>
  <c r="AT1760" i="7"/>
  <c r="AT1761" i="7" l="1"/>
  <c r="AU1760" i="7"/>
  <c r="AU1761" i="7" l="1"/>
  <c r="AT1762" i="7"/>
  <c r="AU1762" i="7" l="1"/>
  <c r="AT1763" i="7"/>
  <c r="AU1763" i="7" l="1"/>
  <c r="AT1764" i="7"/>
  <c r="AT1765" i="7" l="1"/>
  <c r="AU1764" i="7"/>
  <c r="AT1766" i="7" l="1"/>
  <c r="AU1765" i="7"/>
  <c r="AU1766" i="7" l="1"/>
  <c r="AT1767" i="7"/>
  <c r="AU1767" i="7" l="1"/>
  <c r="AT1768" i="7"/>
  <c r="AT1769" i="7" l="1"/>
  <c r="AU1768" i="7"/>
  <c r="AU1769" i="7" l="1"/>
  <c r="AT1770" i="7"/>
  <c r="AU1770" i="7" l="1"/>
  <c r="AT1771" i="7"/>
  <c r="AU1771" i="7" l="1"/>
  <c r="AT1772" i="7"/>
  <c r="AT1773" i="7" l="1"/>
  <c r="AU1772" i="7"/>
  <c r="AT1774" i="7" l="1"/>
  <c r="AU1773" i="7"/>
  <c r="AU1774" i="7" l="1"/>
  <c r="AT1775" i="7"/>
  <c r="AU1775" i="7" l="1"/>
  <c r="AT1776" i="7"/>
  <c r="AT1777" i="7" l="1"/>
  <c r="AU1776" i="7"/>
  <c r="AU1777" i="7" l="1"/>
  <c r="AT1778" i="7"/>
  <c r="AU1778" i="7" l="1"/>
  <c r="AT1779" i="7"/>
  <c r="AU1779" i="7" l="1"/>
  <c r="AT1780" i="7"/>
  <c r="AT1781" i="7" l="1"/>
  <c r="AU1780" i="7"/>
  <c r="AT1782" i="7" l="1"/>
  <c r="AU1781" i="7"/>
  <c r="AU1782" i="7" l="1"/>
  <c r="AT1783" i="7"/>
  <c r="AU1783" i="7" l="1"/>
  <c r="AT1784" i="7"/>
  <c r="AT1785" i="7" l="1"/>
  <c r="AU1784" i="7"/>
  <c r="AU1785" i="7" l="1"/>
  <c r="AT1786" i="7"/>
  <c r="AU1786" i="7" l="1"/>
  <c r="AT1787" i="7"/>
  <c r="AU1787" i="7" l="1"/>
  <c r="AT1788" i="7"/>
  <c r="AT1789" i="7" l="1"/>
  <c r="AU1788" i="7"/>
  <c r="AT1790" i="7" l="1"/>
  <c r="AU1789" i="7"/>
  <c r="AU1790" i="7" l="1"/>
  <c r="AT1791" i="7"/>
  <c r="AU1791" i="7" l="1"/>
  <c r="AT1792" i="7"/>
  <c r="AT1793" i="7" l="1"/>
  <c r="AU1792" i="7"/>
  <c r="AU1793" i="7" l="1"/>
  <c r="AT1794" i="7"/>
  <c r="AU1794" i="7" l="1"/>
  <c r="AT1795" i="7"/>
  <c r="AU1795" i="7" l="1"/>
  <c r="AT1796" i="7"/>
  <c r="AT1797" i="7" l="1"/>
  <c r="AU1796" i="7"/>
  <c r="AT1798" i="7" l="1"/>
  <c r="AU1797" i="7"/>
  <c r="AU1798" i="7" l="1"/>
  <c r="AT1799" i="7"/>
  <c r="AU1799" i="7" l="1"/>
  <c r="AT1800" i="7"/>
  <c r="AT1801" i="7" l="1"/>
  <c r="AU1800" i="7"/>
  <c r="AU1801" i="7" l="1"/>
  <c r="AT1802" i="7"/>
  <c r="AU1802" i="7" l="1"/>
  <c r="AT1803" i="7"/>
  <c r="AU1803" i="7" l="1"/>
  <c r="AT1804" i="7"/>
  <c r="AT1805" i="7" l="1"/>
  <c r="AU1804" i="7"/>
  <c r="AT1806" i="7" l="1"/>
  <c r="AU1805" i="7"/>
  <c r="AU1806" i="7" l="1"/>
  <c r="AT1807" i="7"/>
  <c r="AU1807" i="7" l="1"/>
  <c r="AT1808" i="7"/>
  <c r="AT1809" i="7" l="1"/>
  <c r="AU1808" i="7"/>
  <c r="AU1809" i="7" l="1"/>
  <c r="AT1810" i="7"/>
  <c r="AU1810" i="7" l="1"/>
  <c r="AT1811" i="7"/>
  <c r="AU1811" i="7" l="1"/>
  <c r="AT1812" i="7"/>
  <c r="AT1813" i="7" l="1"/>
  <c r="AU1812" i="7"/>
  <c r="AT1814" i="7" l="1"/>
  <c r="AU1813" i="7"/>
  <c r="AU1814" i="7" l="1"/>
  <c r="AT1815" i="7"/>
  <c r="AU1815" i="7" l="1"/>
  <c r="AT1816" i="7"/>
  <c r="AT1817" i="7" l="1"/>
  <c r="AU1816" i="7"/>
  <c r="AU1817" i="7" l="1"/>
  <c r="AT1818" i="7"/>
  <c r="AU1818" i="7" l="1"/>
  <c r="AT1819" i="7"/>
  <c r="AU1819" i="7" l="1"/>
  <c r="AT1820" i="7"/>
  <c r="AT1821" i="7" l="1"/>
  <c r="AU1820" i="7"/>
  <c r="AT1822" i="7" l="1"/>
  <c r="AU1821" i="7"/>
  <c r="AU1822" i="7" l="1"/>
  <c r="AT1823" i="7"/>
  <c r="AU1823" i="7" l="1"/>
  <c r="AT1824" i="7"/>
  <c r="AT1825" i="7" l="1"/>
  <c r="AU1824" i="7"/>
  <c r="AU1825" i="7" l="1"/>
  <c r="AT1826" i="7"/>
  <c r="AU1826" i="7" l="1"/>
  <c r="AT1827" i="7"/>
  <c r="AU1827" i="7" l="1"/>
  <c r="AT1828" i="7"/>
  <c r="AT1829" i="7" l="1"/>
  <c r="AU1828" i="7"/>
  <c r="AT1830" i="7" l="1"/>
  <c r="AU1829" i="7"/>
  <c r="AU1830" i="7" l="1"/>
  <c r="AT1831" i="7"/>
  <c r="AU1831" i="7" l="1"/>
  <c r="AT1832" i="7"/>
  <c r="AT1833" i="7" l="1"/>
  <c r="AU1832" i="7"/>
  <c r="AU1833" i="7" l="1"/>
  <c r="AT1834" i="7"/>
  <c r="AU1834" i="7" l="1"/>
  <c r="AT1835" i="7"/>
  <c r="AU1835" i="7" l="1"/>
  <c r="AT1836" i="7"/>
  <c r="AT1837" i="7" l="1"/>
  <c r="AU1836" i="7"/>
  <c r="AT1838" i="7" l="1"/>
  <c r="AU1837" i="7"/>
  <c r="AU1838" i="7" l="1"/>
  <c r="AT1839" i="7"/>
  <c r="AU1839" i="7" l="1"/>
  <c r="AT1840" i="7"/>
  <c r="AT1841" i="7" l="1"/>
  <c r="AU1840" i="7"/>
  <c r="AU1841" i="7" l="1"/>
  <c r="AT1842" i="7"/>
  <c r="AU1842" i="7" l="1"/>
  <c r="AT1843" i="7"/>
  <c r="AU1843" i="7" l="1"/>
  <c r="AT1844" i="7"/>
  <c r="AT1845" i="7" l="1"/>
  <c r="AU1844" i="7"/>
  <c r="AT1846" i="7" l="1"/>
  <c r="AU1845" i="7"/>
  <c r="AU1846" i="7" l="1"/>
  <c r="AT1847" i="7"/>
  <c r="AU1847" i="7" l="1"/>
  <c r="AT1848" i="7"/>
  <c r="AT1849" i="7" l="1"/>
  <c r="AU1848" i="7"/>
  <c r="AU1849" i="7" l="1"/>
  <c r="AT1850" i="7"/>
  <c r="AU1850" i="7" l="1"/>
  <c r="AT1851" i="7"/>
  <c r="AU1851" i="7" l="1"/>
  <c r="AT1852" i="7"/>
  <c r="AT1853" i="7" l="1"/>
  <c r="AU1852" i="7"/>
  <c r="AT1854" i="7" l="1"/>
  <c r="AU1853" i="7"/>
  <c r="AU1854" i="7" l="1"/>
  <c r="AT1855" i="7"/>
  <c r="AU1855" i="7" l="1"/>
  <c r="AT1856" i="7"/>
  <c r="AT1857" i="7" l="1"/>
  <c r="AU1856" i="7"/>
  <c r="AU1857" i="7" l="1"/>
  <c r="AT1858" i="7"/>
  <c r="AU1858" i="7" l="1"/>
  <c r="AT1859" i="7"/>
  <c r="AU1859" i="7" l="1"/>
  <c r="AT1860" i="7"/>
  <c r="AT1861" i="7" l="1"/>
  <c r="AU1860" i="7"/>
  <c r="AT1862" i="7" l="1"/>
  <c r="AU1861" i="7"/>
  <c r="AU1862" i="7" l="1"/>
  <c r="AT1863" i="7"/>
  <c r="AU1863" i="7" l="1"/>
  <c r="AT1864" i="7"/>
  <c r="AT1865" i="7" l="1"/>
  <c r="AU1864" i="7"/>
  <c r="AU1865" i="7" l="1"/>
  <c r="AT1866" i="7"/>
  <c r="AU1866" i="7" l="1"/>
  <c r="AT1867" i="7"/>
  <c r="AU1867" i="7" l="1"/>
  <c r="AT1868" i="7"/>
  <c r="AT1869" i="7" l="1"/>
  <c r="AU1868" i="7"/>
  <c r="AT1870" i="7" l="1"/>
  <c r="AU1869" i="7"/>
  <c r="AU1870" i="7" l="1"/>
  <c r="AT1871" i="7"/>
  <c r="AU1871" i="7" l="1"/>
  <c r="AT1872" i="7"/>
  <c r="AT1873" i="7" l="1"/>
  <c r="AU1872" i="7"/>
  <c r="AU1873" i="7" l="1"/>
  <c r="AT1874" i="7"/>
  <c r="AU1874" i="7" l="1"/>
  <c r="AT1875" i="7"/>
  <c r="AU1875" i="7" l="1"/>
  <c r="AT1876" i="7"/>
  <c r="AT1877" i="7" l="1"/>
  <c r="AU1876" i="7"/>
  <c r="AT1878" i="7" l="1"/>
  <c r="AU1877" i="7"/>
  <c r="AU1878" i="7" l="1"/>
  <c r="AT1879" i="7"/>
  <c r="AU1879" i="7" l="1"/>
  <c r="AT1880" i="7"/>
  <c r="AT1881" i="7" l="1"/>
  <c r="AU1880" i="7"/>
  <c r="AU1881" i="7" l="1"/>
  <c r="AT1882" i="7"/>
  <c r="AU1882" i="7" l="1"/>
  <c r="AT1883" i="7"/>
  <c r="AU1883" i="7" l="1"/>
  <c r="AT1884" i="7"/>
  <c r="AT1885" i="7" l="1"/>
  <c r="AU1884" i="7"/>
  <c r="AT1886" i="7" l="1"/>
  <c r="AU1885" i="7"/>
  <c r="AU1886" i="7" l="1"/>
  <c r="AT1887" i="7"/>
  <c r="AU1887" i="7" l="1"/>
  <c r="AT1888" i="7"/>
  <c r="AT1889" i="7" l="1"/>
  <c r="AU1888" i="7"/>
  <c r="AU1889" i="7" l="1"/>
  <c r="AT1890" i="7"/>
  <c r="AU1890" i="7" l="1"/>
  <c r="AT1891" i="7"/>
  <c r="AU1891" i="7" l="1"/>
  <c r="AT1892" i="7"/>
  <c r="AT1893" i="7" l="1"/>
  <c r="AU1892" i="7"/>
  <c r="AT1894" i="7" l="1"/>
  <c r="AU1893" i="7"/>
  <c r="AU1894" i="7" l="1"/>
  <c r="AT1895" i="7"/>
  <c r="AU1895" i="7" l="1"/>
  <c r="AT1896" i="7"/>
  <c r="AT1897" i="7" l="1"/>
  <c r="AU1896" i="7"/>
  <c r="AU1897" i="7" l="1"/>
  <c r="AT1898" i="7"/>
  <c r="AU1898" i="7" l="1"/>
  <c r="AT1899" i="7"/>
  <c r="AU1899" i="7" l="1"/>
  <c r="AT1900" i="7"/>
  <c r="AT1901" i="7" l="1"/>
  <c r="AU1900" i="7"/>
  <c r="AT1902" i="7" l="1"/>
  <c r="AU1901" i="7"/>
  <c r="AU1902" i="7" l="1"/>
  <c r="AT1903" i="7"/>
  <c r="AU1903" i="7" l="1"/>
  <c r="AT1904" i="7"/>
  <c r="AT1905" i="7" l="1"/>
  <c r="AU1904" i="7"/>
  <c r="AU1905" i="7" l="1"/>
  <c r="AT1906" i="7"/>
  <c r="AU1906" i="7" l="1"/>
  <c r="AT1907" i="7"/>
  <c r="AU1907" i="7" l="1"/>
  <c r="AT1908" i="7"/>
  <c r="AT1909" i="7" l="1"/>
  <c r="AU1908" i="7"/>
  <c r="AT1910" i="7" l="1"/>
  <c r="AU1909" i="7"/>
  <c r="AU1910" i="7" l="1"/>
  <c r="AT1911" i="7"/>
  <c r="AU1911" i="7" l="1"/>
  <c r="AT1912" i="7"/>
  <c r="AT1913" i="7" l="1"/>
  <c r="AU1912" i="7"/>
  <c r="AU1913" i="7" l="1"/>
  <c r="AT1914" i="7"/>
  <c r="AU1914" i="7" l="1"/>
  <c r="AT1915" i="7"/>
  <c r="AU1915" i="7" l="1"/>
  <c r="AT1916" i="7"/>
  <c r="AT1917" i="7" l="1"/>
  <c r="AU1916" i="7"/>
  <c r="AT1918" i="7" l="1"/>
  <c r="AU1917" i="7"/>
  <c r="AU1918" i="7" l="1"/>
  <c r="AT1919" i="7"/>
  <c r="AU1919" i="7" l="1"/>
  <c r="AT1920" i="7"/>
  <c r="AT1921" i="7" l="1"/>
  <c r="AU1920" i="7"/>
  <c r="AU1921" i="7" l="1"/>
  <c r="AT1922" i="7"/>
  <c r="AU1922" i="7" l="1"/>
  <c r="AT1923" i="7"/>
  <c r="AU1923" i="7" l="1"/>
  <c r="AT1924" i="7"/>
  <c r="AT1925" i="7" l="1"/>
  <c r="AU1924" i="7"/>
  <c r="AT1926" i="7" l="1"/>
  <c r="AU1925" i="7"/>
  <c r="AU1926" i="7" l="1"/>
  <c r="AT1927" i="7"/>
  <c r="AU1927" i="7" l="1"/>
  <c r="AT1928" i="7"/>
  <c r="AT1929" i="7" l="1"/>
  <c r="AU1928" i="7"/>
  <c r="AU1929" i="7" l="1"/>
  <c r="AT1930" i="7"/>
  <c r="AU1930" i="7" l="1"/>
  <c r="AT1931" i="7"/>
  <c r="AU1931" i="7" l="1"/>
  <c r="AT1932" i="7"/>
  <c r="AT1933" i="7" l="1"/>
  <c r="AU1932" i="7"/>
  <c r="AT1934" i="7" l="1"/>
  <c r="AU1933" i="7"/>
  <c r="AU1934" i="7" l="1"/>
  <c r="AT1935" i="7"/>
  <c r="AU1935" i="7" l="1"/>
  <c r="AT1936" i="7"/>
  <c r="AT1937" i="7" l="1"/>
  <c r="AU1936" i="7"/>
  <c r="AU1937" i="7" l="1"/>
  <c r="AT1938" i="7"/>
  <c r="AU1938" i="7" l="1"/>
  <c r="AT1939" i="7"/>
  <c r="AU1939" i="7" l="1"/>
  <c r="AT1940" i="7"/>
  <c r="AT1941" i="7" l="1"/>
  <c r="AU1940" i="7"/>
  <c r="AT1942" i="7" l="1"/>
  <c r="AU1941" i="7"/>
  <c r="AU1942" i="7" l="1"/>
  <c r="AT1943" i="7"/>
  <c r="AU1943" i="7" l="1"/>
  <c r="AT1944" i="7"/>
  <c r="AT1945" i="7" l="1"/>
  <c r="AU1944" i="7"/>
  <c r="AU1945" i="7" l="1"/>
  <c r="AT1946" i="7"/>
  <c r="AU1946" i="7" l="1"/>
  <c r="AT1947" i="7"/>
  <c r="AU1947" i="7" l="1"/>
  <c r="AT1948" i="7"/>
  <c r="AT1949" i="7" l="1"/>
  <c r="AU1948" i="7"/>
  <c r="AT1950" i="7" l="1"/>
  <c r="AU1949" i="7"/>
  <c r="AU1950" i="7" l="1"/>
  <c r="AT1951" i="7"/>
  <c r="AU1951" i="7" l="1"/>
  <c r="AT1952" i="7"/>
  <c r="AT1953" i="7" l="1"/>
  <c r="AU1952" i="7"/>
  <c r="AU1953" i="7" l="1"/>
  <c r="AT1954" i="7"/>
  <c r="AU1954" i="7" l="1"/>
  <c r="AT1955" i="7"/>
  <c r="AU1955" i="7" l="1"/>
  <c r="AT1956" i="7"/>
  <c r="AT1957" i="7" l="1"/>
  <c r="AU1956" i="7"/>
  <c r="AT1958" i="7" l="1"/>
  <c r="AU1957" i="7"/>
  <c r="AU1958" i="7" l="1"/>
  <c r="AT1959" i="7"/>
  <c r="AU1959" i="7" l="1"/>
  <c r="AT1960" i="7"/>
  <c r="AT1961" i="7" l="1"/>
  <c r="AU1960" i="7"/>
  <c r="AU1961" i="7" l="1"/>
  <c r="AT1962" i="7"/>
  <c r="AU1962" i="7" l="1"/>
  <c r="AT1963" i="7"/>
  <c r="AU1963" i="7" l="1"/>
  <c r="AT1964" i="7"/>
  <c r="AT1965" i="7" l="1"/>
  <c r="AU1964" i="7"/>
  <c r="AT1966" i="7" l="1"/>
  <c r="AU1965" i="7"/>
  <c r="AU1966" i="7" l="1"/>
  <c r="AT1967" i="7"/>
  <c r="AU1967" i="7" l="1"/>
  <c r="AT1968" i="7"/>
  <c r="AT1969" i="7" l="1"/>
  <c r="AU1968" i="7"/>
  <c r="AU1969" i="7" l="1"/>
  <c r="AT1970" i="7"/>
  <c r="AU1970" i="7" l="1"/>
  <c r="AT1971" i="7"/>
  <c r="AU1971" i="7" l="1"/>
  <c r="AT1972" i="7"/>
  <c r="AT1973" i="7" l="1"/>
  <c r="AU1972" i="7"/>
  <c r="AT1974" i="7" l="1"/>
  <c r="AU1973" i="7"/>
  <c r="AU1974" i="7" l="1"/>
  <c r="AT1975" i="7"/>
  <c r="AU1975" i="7" l="1"/>
  <c r="AT1976" i="7"/>
  <c r="AT1977" i="7" l="1"/>
  <c r="AU1976" i="7"/>
  <c r="AU1977" i="7" l="1"/>
  <c r="AT1978" i="7"/>
  <c r="AU1978" i="7" l="1"/>
  <c r="AT1979" i="7"/>
  <c r="AU1979" i="7" l="1"/>
  <c r="AT1980" i="7"/>
  <c r="AT1981" i="7" l="1"/>
  <c r="AU1980" i="7"/>
  <c r="AT1982" i="7" l="1"/>
  <c r="AU1981" i="7"/>
  <c r="AU1982" i="7" l="1"/>
  <c r="AT1983" i="7"/>
  <c r="AU1983" i="7" l="1"/>
  <c r="AT1984" i="7"/>
  <c r="AT1985" i="7" l="1"/>
  <c r="AU1984" i="7"/>
  <c r="AU1985" i="7" l="1"/>
  <c r="AT1986" i="7"/>
  <c r="AU1986" i="7" l="1"/>
  <c r="AT1987" i="7"/>
  <c r="AU1987" i="7" l="1"/>
  <c r="AT1988" i="7"/>
  <c r="AT1989" i="7" l="1"/>
  <c r="AU1988" i="7"/>
  <c r="AT1990" i="7" l="1"/>
  <c r="AU1989" i="7"/>
  <c r="AU1990" i="7" l="1"/>
  <c r="AT1991" i="7"/>
  <c r="AU1991" i="7" l="1"/>
  <c r="AT1992" i="7"/>
  <c r="AT1993" i="7" l="1"/>
  <c r="AU1992" i="7"/>
  <c r="AU1993" i="7" l="1"/>
  <c r="AT1994" i="7"/>
  <c r="AU1994" i="7" l="1"/>
  <c r="AT1995" i="7"/>
  <c r="AU1995" i="7" l="1"/>
  <c r="AT1996" i="7"/>
  <c r="AT1997" i="7" l="1"/>
  <c r="AU1996" i="7"/>
  <c r="AT1998" i="7" l="1"/>
  <c r="AU1997" i="7"/>
  <c r="AU1998" i="7" l="1"/>
  <c r="AT1999" i="7"/>
  <c r="AU1999" i="7" l="1"/>
  <c r="AT2000" i="7"/>
  <c r="AT2001" i="7" l="1"/>
  <c r="AU2000" i="7"/>
  <c r="AU2001" i="7" l="1"/>
  <c r="AT2002" i="7"/>
  <c r="AU2002" i="7" l="1"/>
  <c r="AT2003" i="7"/>
  <c r="AU2003" i="7" l="1"/>
  <c r="AT2004" i="7"/>
  <c r="AT2005" i="7" l="1"/>
  <c r="AU2004" i="7"/>
  <c r="AT2006" i="7" l="1"/>
  <c r="AU2005" i="7"/>
  <c r="AU2006" i="7" l="1"/>
  <c r="AT2007" i="7"/>
  <c r="AU2007" i="7" l="1"/>
  <c r="AT2008" i="7"/>
  <c r="AT2009" i="7" l="1"/>
  <c r="AU2008" i="7"/>
  <c r="AU2009" i="7" l="1"/>
  <c r="AT2010" i="7"/>
  <c r="AU2010" i="7" l="1"/>
  <c r="AT2011" i="7"/>
  <c r="AU2011" i="7" l="1"/>
  <c r="AT2012" i="7"/>
  <c r="AT2013" i="7" l="1"/>
  <c r="AU2012" i="7"/>
  <c r="AT2014" i="7" l="1"/>
  <c r="AU2013" i="7"/>
  <c r="AU2014" i="7" l="1"/>
  <c r="AT2015" i="7"/>
  <c r="AU2015" i="7" l="1"/>
  <c r="AT2016" i="7"/>
  <c r="AT2017" i="7" l="1"/>
  <c r="AU2016" i="7"/>
  <c r="AU2017" i="7" l="1"/>
  <c r="AT2018" i="7"/>
  <c r="AU2018" i="7" l="1"/>
  <c r="AT2019" i="7"/>
  <c r="AU2019" i="7" l="1"/>
  <c r="AT2020" i="7"/>
  <c r="AT2021" i="7" l="1"/>
  <c r="AU2020" i="7"/>
  <c r="AT2022" i="7" l="1"/>
  <c r="AU2021" i="7"/>
  <c r="AU2022" i="7" l="1"/>
  <c r="AT2023" i="7"/>
  <c r="AU2023" i="7" l="1"/>
  <c r="AT2024" i="7"/>
  <c r="AT2025" i="7" l="1"/>
  <c r="AU2024" i="7"/>
  <c r="AU2025" i="7" l="1"/>
  <c r="AT2026" i="7"/>
  <c r="AU2026" i="7" l="1"/>
  <c r="AT2027" i="7"/>
  <c r="AU2027" i="7" l="1"/>
  <c r="AT2028" i="7"/>
  <c r="AT2029" i="7" l="1"/>
  <c r="AU2028" i="7"/>
  <c r="AT2030" i="7" l="1"/>
  <c r="AU2029" i="7"/>
  <c r="AU2030" i="7" l="1"/>
  <c r="AT2031" i="7"/>
  <c r="AU2031" i="7" l="1"/>
  <c r="AT2032" i="7"/>
  <c r="AT2033" i="7" l="1"/>
  <c r="AU2032" i="7"/>
  <c r="AU2033" i="7" l="1"/>
  <c r="AT2034" i="7"/>
  <c r="AU2034" i="7" l="1"/>
  <c r="AT2035" i="7"/>
  <c r="AU2035" i="7" l="1"/>
  <c r="AT2036" i="7"/>
  <c r="AT2037" i="7" l="1"/>
  <c r="AU2036" i="7"/>
  <c r="AT2038" i="7" l="1"/>
  <c r="AU2037" i="7"/>
  <c r="AU2038" i="7" l="1"/>
  <c r="AT2039" i="7"/>
  <c r="AU2039" i="7" l="1"/>
  <c r="AT2040" i="7"/>
  <c r="AT2041" i="7" l="1"/>
  <c r="AU2040" i="7"/>
  <c r="AU2041" i="7" l="1"/>
  <c r="AT2042" i="7"/>
  <c r="AU2042" i="7" l="1"/>
  <c r="AT2043" i="7"/>
  <c r="AU2043" i="7" l="1"/>
  <c r="AT2044" i="7"/>
  <c r="AT2045" i="7" l="1"/>
  <c r="AU2044" i="7"/>
  <c r="AT2046" i="7" l="1"/>
  <c r="AU2045" i="7"/>
  <c r="AU2046" i="7" l="1"/>
  <c r="AT2047" i="7"/>
  <c r="AU2047" i="7" l="1"/>
  <c r="AT2048" i="7"/>
  <c r="AT2049" i="7" l="1"/>
  <c r="AU2048" i="7"/>
  <c r="AU2049" i="7" l="1"/>
  <c r="AT2050" i="7"/>
  <c r="AU2050" i="7" l="1"/>
  <c r="AT2051" i="7"/>
  <c r="AU2051" i="7" l="1"/>
  <c r="AT2052" i="7"/>
  <c r="AT2053" i="7" l="1"/>
  <c r="AU2052" i="7"/>
  <c r="AT2054" i="7" l="1"/>
  <c r="AU2053" i="7"/>
  <c r="AU2054" i="7" l="1"/>
  <c r="AT2055" i="7"/>
  <c r="AU2055" i="7" l="1"/>
  <c r="AT2056" i="7"/>
  <c r="AT2057" i="7" l="1"/>
  <c r="AU2056" i="7"/>
  <c r="AU2057" i="7" l="1"/>
  <c r="AT2058" i="7"/>
  <c r="AU2058" i="7" l="1"/>
  <c r="AT2059" i="7"/>
  <c r="AU2059" i="7" l="1"/>
  <c r="AT2060" i="7"/>
  <c r="AT2061" i="7" l="1"/>
  <c r="AU2060" i="7"/>
  <c r="AT2062" i="7" l="1"/>
  <c r="AU2061" i="7"/>
  <c r="AU2062" i="7" l="1"/>
  <c r="AT2063" i="7"/>
  <c r="AU2063" i="7" l="1"/>
  <c r="AT2064" i="7"/>
  <c r="AT2065" i="7" l="1"/>
  <c r="AU2064" i="7"/>
  <c r="AU2065" i="7" l="1"/>
  <c r="AT2066" i="7"/>
  <c r="AU2066" i="7" l="1"/>
  <c r="AT2067" i="7"/>
  <c r="AU2067" i="7" l="1"/>
  <c r="AT2068" i="7"/>
  <c r="AT2069" i="7" l="1"/>
  <c r="AU2068" i="7"/>
  <c r="AT2070" i="7" l="1"/>
  <c r="AU2069" i="7"/>
  <c r="AU2070" i="7" l="1"/>
  <c r="AT2071" i="7"/>
  <c r="AU2071" i="7" l="1"/>
  <c r="AT2072" i="7"/>
  <c r="AT2073" i="7" l="1"/>
  <c r="AU2072" i="7"/>
  <c r="AU2073" i="7" l="1"/>
  <c r="AT2074" i="7"/>
  <c r="AU2074" i="7" l="1"/>
  <c r="AT2075" i="7"/>
  <c r="AU2075" i="7" l="1"/>
  <c r="AT2076" i="7"/>
  <c r="AT2077" i="7" l="1"/>
  <c r="AU2076" i="7"/>
  <c r="AT2078" i="7" l="1"/>
  <c r="AU2077" i="7"/>
  <c r="AU2078" i="7" l="1"/>
  <c r="AT2079" i="7"/>
  <c r="AU2079" i="7" l="1"/>
  <c r="AT2080" i="7"/>
  <c r="AT2081" i="7" l="1"/>
  <c r="AU2080" i="7"/>
  <c r="AU2081" i="7" l="1"/>
  <c r="AT2082" i="7"/>
  <c r="AU2082" i="7" l="1"/>
  <c r="AT2083" i="7"/>
  <c r="AU2083" i="7" l="1"/>
  <c r="AT2084" i="7"/>
  <c r="AT2085" i="7" l="1"/>
  <c r="AU2084" i="7"/>
  <c r="AT2086" i="7" l="1"/>
  <c r="AU2085" i="7"/>
  <c r="AU2086" i="7" l="1"/>
  <c r="AT2087" i="7"/>
  <c r="AU2087" i="7" l="1"/>
  <c r="AT2088" i="7"/>
  <c r="AT2089" i="7" l="1"/>
  <c r="AU2088" i="7"/>
  <c r="AU2089" i="7" l="1"/>
  <c r="AT2090" i="7"/>
  <c r="AU2090" i="7" l="1"/>
  <c r="AT2091" i="7"/>
  <c r="AU2091" i="7" l="1"/>
  <c r="AT2092" i="7"/>
  <c r="AT2093" i="7" l="1"/>
  <c r="AU2092" i="7"/>
  <c r="AT2094" i="7" l="1"/>
  <c r="AU2093" i="7"/>
  <c r="AU2094" i="7" l="1"/>
  <c r="AT2095" i="7"/>
  <c r="AU2095" i="7" l="1"/>
  <c r="AT2096" i="7"/>
  <c r="AT2097" i="7" l="1"/>
  <c r="AU2096" i="7"/>
  <c r="AU2097" i="7" l="1"/>
  <c r="AT2098" i="7"/>
  <c r="AU2098" i="7" l="1"/>
  <c r="AT2099" i="7"/>
  <c r="AU2099" i="7" l="1"/>
  <c r="AT2100" i="7"/>
  <c r="AT2101" i="7" l="1"/>
  <c r="AU2100" i="7"/>
  <c r="AT2102" i="7" l="1"/>
  <c r="AU2101" i="7"/>
  <c r="AU2102" i="7" l="1"/>
  <c r="AT2103" i="7"/>
  <c r="AU2103" i="7" l="1"/>
  <c r="AT2104" i="7"/>
  <c r="AT2105" i="7" l="1"/>
  <c r="AU2104" i="7"/>
  <c r="AU2105" i="7" l="1"/>
  <c r="AT2106" i="7"/>
  <c r="AU2106" i="7" l="1"/>
  <c r="AT2107" i="7"/>
  <c r="AU2107" i="7" l="1"/>
  <c r="AT2108" i="7"/>
  <c r="AT2109" i="7" l="1"/>
  <c r="AU2108" i="7"/>
  <c r="AT2110" i="7" l="1"/>
  <c r="AU2109" i="7"/>
  <c r="AU2110" i="7" l="1"/>
  <c r="AT2111" i="7"/>
  <c r="AU2111" i="7" l="1"/>
  <c r="AT2112" i="7"/>
  <c r="AT2113" i="7" l="1"/>
  <c r="AU2112" i="7"/>
  <c r="AU2113" i="7" l="1"/>
  <c r="AT2114" i="7"/>
  <c r="AU2114" i="7" l="1"/>
  <c r="AT2115" i="7"/>
  <c r="AU2115" i="7" l="1"/>
  <c r="AT2116" i="7"/>
  <c r="AT2117" i="7" l="1"/>
  <c r="AU2116" i="7"/>
  <c r="AT2118" i="7" l="1"/>
  <c r="AU2117" i="7"/>
  <c r="AU2118" i="7" l="1"/>
  <c r="AT2119" i="7"/>
  <c r="AU2119" i="7" l="1"/>
  <c r="AT2120" i="7"/>
  <c r="AT2121" i="7" l="1"/>
  <c r="AU2120" i="7"/>
  <c r="AU2121" i="7" l="1"/>
  <c r="AT2122" i="7"/>
  <c r="AU2122" i="7" l="1"/>
  <c r="AT2123" i="7"/>
  <c r="AU2123" i="7" l="1"/>
  <c r="AT2124" i="7"/>
  <c r="AT2125" i="7" l="1"/>
  <c r="AU2124" i="7"/>
  <c r="AT2126" i="7" l="1"/>
  <c r="AU2125" i="7"/>
  <c r="AU2126" i="7" l="1"/>
  <c r="AT2127" i="7"/>
  <c r="AU2127" i="7" l="1"/>
  <c r="AT2128" i="7"/>
  <c r="AT2129" i="7" l="1"/>
  <c r="AU2128" i="7"/>
  <c r="AU2129" i="7" l="1"/>
  <c r="AT2130" i="7"/>
  <c r="AU2130" i="7" l="1"/>
  <c r="AT2131" i="7"/>
  <c r="AU2131" i="7" l="1"/>
  <c r="AT2132" i="7"/>
  <c r="AT2133" i="7" l="1"/>
  <c r="AU2132" i="7"/>
  <c r="AT2134" i="7" l="1"/>
  <c r="AU2133" i="7"/>
  <c r="AU2134" i="7" l="1"/>
  <c r="AT2135" i="7"/>
  <c r="AU2135" i="7" l="1"/>
  <c r="AT2136" i="7"/>
  <c r="AT2137" i="7" l="1"/>
  <c r="AU2136" i="7"/>
  <c r="AU2137" i="7" l="1"/>
  <c r="AT2138" i="7"/>
  <c r="AU2138" i="7" l="1"/>
  <c r="AT2139" i="7"/>
  <c r="AU2139" i="7" l="1"/>
  <c r="AT2140" i="7"/>
  <c r="AT2141" i="7" l="1"/>
  <c r="AU2140" i="7"/>
  <c r="AT2142" i="7" l="1"/>
  <c r="AU2141" i="7"/>
  <c r="AU2142" i="7" l="1"/>
  <c r="AT2143" i="7"/>
  <c r="AU2143" i="7" l="1"/>
  <c r="AT2144" i="7"/>
  <c r="AT2145" i="7" l="1"/>
  <c r="AU2144" i="7"/>
  <c r="AU2145" i="7" l="1"/>
  <c r="AT2146" i="7"/>
  <c r="AU2146" i="7" l="1"/>
  <c r="AT2147" i="7"/>
  <c r="AU2147" i="7" l="1"/>
  <c r="AT2148" i="7"/>
  <c r="AU2148" i="7" l="1"/>
  <c r="AT2149" i="7"/>
  <c r="AT2150" i="7" l="1"/>
  <c r="AU2149" i="7"/>
  <c r="AU2150" i="7" l="1"/>
  <c r="AT2151" i="7"/>
  <c r="AU2151" i="7" l="1"/>
  <c r="AT2152" i="7"/>
  <c r="AU2152" i="7" l="1"/>
  <c r="AT2153" i="7"/>
  <c r="AT2154" i="7" l="1"/>
  <c r="AU2153" i="7"/>
  <c r="AU2154" i="7" l="1"/>
  <c r="AT2155" i="7"/>
  <c r="AU2155" i="7" l="1"/>
  <c r="AT2156" i="7"/>
  <c r="AU2156" i="7" l="1"/>
  <c r="AT2157" i="7"/>
  <c r="AT2158" i="7" l="1"/>
  <c r="AU2157" i="7"/>
  <c r="AU2158" i="7" l="1"/>
  <c r="AT2159" i="7"/>
  <c r="AU2159" i="7" l="1"/>
  <c r="AT2160" i="7"/>
  <c r="AU2160" i="7" l="1"/>
  <c r="AT2161" i="7"/>
  <c r="AT2162" i="7" l="1"/>
  <c r="AU2161" i="7"/>
  <c r="AU2162" i="7" l="1"/>
  <c r="AT2163" i="7"/>
  <c r="AU2163" i="7" l="1"/>
  <c r="AT2164" i="7"/>
  <c r="AU2164" i="7" l="1"/>
  <c r="AT2165" i="7"/>
  <c r="AT2166" i="7" l="1"/>
  <c r="AU2165" i="7"/>
  <c r="AU2166" i="7" l="1"/>
  <c r="AT2167" i="7"/>
  <c r="AU2167" i="7" l="1"/>
  <c r="AT2168" i="7"/>
  <c r="AU2168" i="7" l="1"/>
  <c r="AT2169" i="7"/>
  <c r="AU2169" i="7" l="1"/>
  <c r="AT2170" i="7"/>
  <c r="AU2170" i="7" l="1"/>
  <c r="AT2171" i="7"/>
  <c r="AU2171" i="7" l="1"/>
  <c r="AT2172" i="7"/>
  <c r="AU2172" i="7" l="1"/>
  <c r="AT2173" i="7"/>
  <c r="AT2174" i="7" l="1"/>
  <c r="AU2173" i="7"/>
  <c r="AU2174" i="7" l="1"/>
  <c r="AT2175" i="7"/>
  <c r="AU2175" i="7" l="1"/>
  <c r="AT2176" i="7"/>
  <c r="AU2176" i="7" l="1"/>
  <c r="AT2177" i="7"/>
  <c r="AU2177" i="7" l="1"/>
  <c r="AT2178" i="7"/>
  <c r="AU2178" i="7" l="1"/>
  <c r="AT2179" i="7"/>
  <c r="AU2179" i="7" l="1"/>
  <c r="AT2180" i="7"/>
  <c r="AU2180" i="7" l="1"/>
  <c r="AT2181" i="7"/>
  <c r="AT2182" i="7" l="1"/>
  <c r="AU2181" i="7"/>
  <c r="AU2182" i="7" l="1"/>
  <c r="AT2183" i="7"/>
  <c r="AU2183" i="7" l="1"/>
  <c r="AT2184" i="7"/>
  <c r="AU2184" i="7" l="1"/>
  <c r="AT2185" i="7"/>
  <c r="AT2186" i="7" l="1"/>
  <c r="AU2185" i="7"/>
  <c r="AU2186" i="7" l="1"/>
  <c r="AT2187" i="7"/>
  <c r="AU2187" i="7" l="1"/>
  <c r="AT2188" i="7"/>
  <c r="AU2188" i="7" l="1"/>
  <c r="AT2189" i="7"/>
  <c r="AT2190" i="7" l="1"/>
  <c r="AU2189" i="7"/>
  <c r="AU2190" i="7" l="1"/>
  <c r="AT2191" i="7"/>
  <c r="AU2191" i="7" l="1"/>
  <c r="AT2192" i="7"/>
  <c r="AU2192" i="7" l="1"/>
  <c r="AT2193" i="7"/>
  <c r="AT2194" i="7" l="1"/>
  <c r="AU2193" i="7"/>
  <c r="AU2194" i="7" l="1"/>
  <c r="AT2195" i="7"/>
  <c r="AU2195" i="7" l="1"/>
  <c r="AT2196" i="7"/>
  <c r="AU2196" i="7" l="1"/>
  <c r="AT2197" i="7"/>
  <c r="AT2198" i="7" l="1"/>
  <c r="AU2197" i="7"/>
  <c r="AU2198" i="7" l="1"/>
  <c r="AT2199" i="7"/>
  <c r="AU2199" i="7" l="1"/>
  <c r="AT2200" i="7"/>
  <c r="AU2200" i="7" l="1"/>
  <c r="AT2201" i="7"/>
  <c r="AU2201" i="7" l="1"/>
  <c r="AT2202" i="7"/>
  <c r="AU2202" i="7" l="1"/>
  <c r="AT2203" i="7"/>
  <c r="AU2203" i="7" l="1"/>
  <c r="AT2204" i="7"/>
  <c r="AU2204" i="7" l="1"/>
  <c r="AT2205" i="7"/>
  <c r="AT2206" i="7" l="1"/>
  <c r="AU2205" i="7"/>
  <c r="AU2206" i="7" l="1"/>
  <c r="AT2207" i="7"/>
  <c r="AU2207" i="7" l="1"/>
  <c r="AT2208" i="7"/>
  <c r="AU2208" i="7" l="1"/>
  <c r="AT2209" i="7"/>
  <c r="AU2209" i="7" l="1"/>
  <c r="AT2210" i="7"/>
  <c r="AU2210" i="7" l="1"/>
  <c r="AT2211" i="7"/>
  <c r="AU2211" i="7" l="1"/>
  <c r="AT2212" i="7"/>
  <c r="AU2212" i="7" l="1"/>
  <c r="AT2213" i="7"/>
  <c r="AT2214" i="7" l="1"/>
  <c r="AU2213" i="7"/>
  <c r="AU2214" i="7" l="1"/>
  <c r="AT2215" i="7"/>
  <c r="AU2215" i="7" l="1"/>
  <c r="AT2216" i="7"/>
  <c r="AU2216" i="7" l="1"/>
  <c r="AT2217" i="7"/>
  <c r="AT2218" i="7" l="1"/>
  <c r="AU2217" i="7"/>
  <c r="AU2218" i="7" l="1"/>
  <c r="AT2219" i="7"/>
  <c r="AU2219" i="7" l="1"/>
  <c r="AT2220" i="7"/>
  <c r="AU2220" i="7" l="1"/>
  <c r="AT2221" i="7"/>
  <c r="AT2222" i="7" l="1"/>
  <c r="AU2221" i="7"/>
  <c r="AU2222" i="7" l="1"/>
  <c r="AT2223" i="7"/>
  <c r="AU2223" i="7" l="1"/>
  <c r="AT2224" i="7"/>
  <c r="AU2224" i="7" l="1"/>
  <c r="AT2225" i="7"/>
  <c r="AT2226" i="7" l="1"/>
  <c r="AU2225" i="7"/>
  <c r="AU2226" i="7" l="1"/>
  <c r="AT2227" i="7"/>
  <c r="AU2227" i="7" l="1"/>
  <c r="AT2228" i="7"/>
  <c r="AU2228" i="7" l="1"/>
  <c r="AT2229" i="7"/>
  <c r="AT2230" i="7" l="1"/>
  <c r="AU2229" i="7"/>
  <c r="AU2230" i="7" l="1"/>
  <c r="AT2231" i="7"/>
  <c r="AU2231" i="7" l="1"/>
  <c r="AT2232" i="7"/>
  <c r="AU2232" i="7" l="1"/>
  <c r="AT2233" i="7"/>
  <c r="AU2233" i="7" l="1"/>
  <c r="AT2234" i="7"/>
  <c r="AU2234" i="7" l="1"/>
  <c r="AT2235" i="7"/>
  <c r="AU2235" i="7" l="1"/>
  <c r="AT2236" i="7"/>
  <c r="AU2236" i="7" l="1"/>
  <c r="AT2237" i="7"/>
  <c r="AT2238" i="7" l="1"/>
  <c r="AU2237" i="7"/>
  <c r="AU2238" i="7" l="1"/>
  <c r="AT2239" i="7"/>
  <c r="AU2239" i="7" l="1"/>
  <c r="AT2240" i="7"/>
  <c r="AU2240" i="7" l="1"/>
  <c r="AT2241" i="7"/>
  <c r="AU2241" i="7" l="1"/>
  <c r="AT2242" i="7"/>
  <c r="AU2242" i="7" l="1"/>
  <c r="AT2243" i="7"/>
  <c r="AU2243" i="7" l="1"/>
  <c r="AT2244" i="7"/>
  <c r="AU2244" i="7" l="1"/>
  <c r="AT2245" i="7"/>
  <c r="AT2246" i="7" l="1"/>
  <c r="AU2245" i="7"/>
  <c r="AU2246" i="7" l="1"/>
  <c r="AT2247" i="7"/>
  <c r="AU2247" i="7" l="1"/>
  <c r="AT2248" i="7"/>
  <c r="AU2248" i="7" l="1"/>
  <c r="AT2249" i="7"/>
  <c r="AT2250" i="7" l="1"/>
  <c r="AU2249" i="7"/>
  <c r="AU2250" i="7" l="1"/>
  <c r="AT2251" i="7"/>
  <c r="AU2251" i="7" l="1"/>
  <c r="AT2252" i="7"/>
  <c r="AU2252" i="7" l="1"/>
  <c r="AT2253" i="7"/>
  <c r="AT2254" i="7" l="1"/>
  <c r="AU2253" i="7"/>
  <c r="AU2254" i="7" l="1"/>
  <c r="AT2255" i="7"/>
  <c r="AU2255" i="7" l="1"/>
  <c r="AT2256" i="7"/>
  <c r="AU2256" i="7" l="1"/>
  <c r="AT2257" i="7"/>
  <c r="AT2258" i="7" l="1"/>
  <c r="AU2257" i="7"/>
  <c r="AU2258" i="7" l="1"/>
  <c r="AT2259" i="7"/>
  <c r="AU2259" i="7" l="1"/>
  <c r="AT2260" i="7"/>
  <c r="AU2260" i="7" l="1"/>
  <c r="AT2261" i="7"/>
  <c r="AT2262" i="7" l="1"/>
  <c r="AU2261" i="7"/>
  <c r="AU2262" i="7" l="1"/>
  <c r="AT2263" i="7"/>
  <c r="AU2263" i="7" l="1"/>
  <c r="AT2264" i="7"/>
  <c r="AU2264" i="7" l="1"/>
  <c r="AT2265" i="7"/>
  <c r="AU2265" i="7" l="1"/>
  <c r="AT2266" i="7"/>
  <c r="AU2266" i="7" l="1"/>
  <c r="AT2267" i="7"/>
  <c r="AU2267" i="7" l="1"/>
  <c r="AT2268" i="7"/>
  <c r="AU2268" i="7" l="1"/>
  <c r="AT2269" i="7"/>
  <c r="AT2270" i="7" l="1"/>
  <c r="AU2269" i="7"/>
  <c r="AU2270" i="7" l="1"/>
  <c r="AT2271" i="7"/>
  <c r="AU2271" i="7" l="1"/>
  <c r="AT2272" i="7"/>
  <c r="AU2272" i="7" l="1"/>
  <c r="AT2273" i="7"/>
  <c r="AU2273" i="7" l="1"/>
  <c r="AT2274" i="7"/>
  <c r="AU2274" i="7" l="1"/>
  <c r="AT2275" i="7"/>
  <c r="AU2275" i="7" l="1"/>
  <c r="AT2276" i="7"/>
  <c r="AU2276" i="7" l="1"/>
  <c r="AT2277" i="7"/>
  <c r="AT2278" i="7" l="1"/>
  <c r="AU2277" i="7"/>
  <c r="AU2278" i="7" l="1"/>
  <c r="AT2279" i="7"/>
  <c r="AU2279" i="7" l="1"/>
  <c r="AT2280" i="7"/>
  <c r="AU2280" i="7" l="1"/>
  <c r="AT2281" i="7"/>
  <c r="AT2282" i="7" l="1"/>
  <c r="AU2281" i="7"/>
  <c r="AU2282" i="7" l="1"/>
  <c r="AT2283" i="7"/>
  <c r="AU2283" i="7" l="1"/>
  <c r="AT2284" i="7"/>
  <c r="AU2284" i="7" l="1"/>
  <c r="AT2285" i="7"/>
  <c r="AT2286" i="7" l="1"/>
  <c r="AU2285" i="7"/>
  <c r="AU2286" i="7" l="1"/>
  <c r="AT2287" i="7"/>
  <c r="AU2287" i="7" l="1"/>
  <c r="AT2288" i="7"/>
  <c r="AU2288" i="7" l="1"/>
  <c r="AT2289" i="7"/>
  <c r="AT2290" i="7" l="1"/>
  <c r="AU2289" i="7"/>
  <c r="AU2290" i="7" l="1"/>
  <c r="AT2291" i="7"/>
  <c r="AU2291" i="7" l="1"/>
  <c r="AT2292" i="7"/>
  <c r="AU2292" i="7" l="1"/>
  <c r="AT2293" i="7"/>
  <c r="AT2294" i="7" l="1"/>
  <c r="AU2293" i="7"/>
  <c r="AT2295" i="7" l="1"/>
  <c r="AU2294" i="7"/>
  <c r="AU2295" i="7" l="1"/>
  <c r="AT2296" i="7"/>
  <c r="AU2296" i="7" l="1"/>
  <c r="AT2297" i="7"/>
  <c r="AT2298" i="7" l="1"/>
  <c r="AU2297" i="7"/>
  <c r="AT2299" i="7" l="1"/>
  <c r="AU2298" i="7"/>
  <c r="AU2299" i="7" l="1"/>
  <c r="AT2300" i="7"/>
  <c r="AU2300" i="7" l="1"/>
  <c r="AT2301" i="7"/>
  <c r="AT2302" i="7" l="1"/>
  <c r="AU2301" i="7"/>
  <c r="AT2303" i="7" l="1"/>
  <c r="AU2302" i="7"/>
  <c r="AU2303" i="7" l="1"/>
  <c r="AT2304" i="7"/>
  <c r="AU2304" i="7" l="1"/>
  <c r="AT2305" i="7"/>
  <c r="AT2306" i="7" l="1"/>
  <c r="AU2305" i="7"/>
  <c r="AU2306" i="7" l="1"/>
  <c r="AT2307" i="7"/>
  <c r="AU2307" i="7" l="1"/>
  <c r="AT2308" i="7"/>
  <c r="AU2308" i="7" l="1"/>
  <c r="AT2309" i="7"/>
  <c r="AT2310" i="7" l="1"/>
  <c r="AU2309" i="7"/>
  <c r="AT2311" i="7" l="1"/>
  <c r="AU2310" i="7"/>
  <c r="AU2311" i="7" l="1"/>
  <c r="AT2312" i="7"/>
  <c r="AU2312" i="7" l="1"/>
  <c r="AT2313" i="7"/>
  <c r="AT2314" i="7" l="1"/>
  <c r="AU2313" i="7"/>
  <c r="AT2315" i="7" l="1"/>
  <c r="AU2314" i="7"/>
  <c r="AU2315" i="7" l="1"/>
  <c r="AT2316" i="7"/>
  <c r="AU2316" i="7" l="1"/>
  <c r="AT2317" i="7"/>
  <c r="AU2317" i="7" l="1"/>
  <c r="AT2318" i="7"/>
  <c r="AT2319" i="7" l="1"/>
  <c r="AU2318" i="7"/>
  <c r="AU2319" i="7" l="1"/>
  <c r="AT2320" i="7"/>
  <c r="AU2320" i="7" l="1"/>
  <c r="AT2321" i="7"/>
  <c r="AT2322" i="7" l="1"/>
  <c r="AU2321" i="7"/>
  <c r="AT2323" i="7" l="1"/>
  <c r="AU2322" i="7"/>
  <c r="AU2323" i="7" l="1"/>
  <c r="AT2324" i="7"/>
  <c r="AU2324" i="7" l="1"/>
  <c r="AT2325" i="7"/>
  <c r="AT2326" i="7" l="1"/>
  <c r="AU2325" i="7"/>
  <c r="AT2327" i="7" l="1"/>
  <c r="AU2326" i="7"/>
  <c r="AU2327" i="7" l="1"/>
  <c r="AT2328" i="7"/>
  <c r="AU2328" i="7" l="1"/>
  <c r="AT2329" i="7"/>
  <c r="AT2330" i="7" l="1"/>
  <c r="AU2329" i="7"/>
  <c r="AT2331" i="7" l="1"/>
  <c r="AU2330" i="7"/>
  <c r="AU2331" i="7" l="1"/>
  <c r="AT2332" i="7"/>
  <c r="AU2332" i="7" l="1"/>
  <c r="AT2333" i="7"/>
  <c r="AT2334" i="7" l="1"/>
  <c r="AU2333" i="7"/>
  <c r="AT2335" i="7" l="1"/>
  <c r="AU2334" i="7"/>
  <c r="AT2336" i="7" l="1"/>
  <c r="AU2335" i="7"/>
  <c r="AU2336" i="7" l="1"/>
  <c r="AT2337" i="7"/>
  <c r="AT2338" i="7" l="1"/>
  <c r="AU2337" i="7"/>
  <c r="AU2338" i="7" l="1"/>
  <c r="AT2339" i="7"/>
  <c r="AU2339" i="7" l="1"/>
  <c r="AT2340" i="7"/>
  <c r="AT2341" i="7" l="1"/>
  <c r="AU2340" i="7"/>
  <c r="AT2342" i="7" l="1"/>
  <c r="AU2341" i="7"/>
  <c r="AU2342" i="7" l="1"/>
  <c r="AT2343" i="7"/>
  <c r="AU2343" i="7" l="1"/>
  <c r="AT2344" i="7"/>
  <c r="AT2345" i="7" l="1"/>
  <c r="AU2344" i="7"/>
  <c r="AT2346" i="7" l="1"/>
  <c r="AU2345" i="7"/>
  <c r="AU2346" i="7" l="1"/>
  <c r="AT2347" i="7"/>
  <c r="AU2347" i="7" l="1"/>
  <c r="AT2348" i="7"/>
  <c r="AT2349" i="7" l="1"/>
  <c r="AU2348" i="7"/>
  <c r="AT2350" i="7" l="1"/>
  <c r="AU2349" i="7"/>
  <c r="AU2350" i="7" l="1"/>
  <c r="AT2351" i="7"/>
  <c r="AU2351" i="7" l="1"/>
  <c r="AT2352" i="7"/>
  <c r="AT2353" i="7" l="1"/>
  <c r="AU2352" i="7"/>
  <c r="AT2354" i="7" l="1"/>
  <c r="AU2353" i="7"/>
  <c r="AU2354" i="7" l="1"/>
  <c r="AT2355" i="7"/>
  <c r="AU2355" i="7" l="1"/>
  <c r="AT2356" i="7"/>
  <c r="AT2357" i="7" l="1"/>
  <c r="AU2356" i="7"/>
  <c r="AT2358" i="7" l="1"/>
  <c r="AU2357" i="7"/>
  <c r="AU2358" i="7" l="1"/>
  <c r="AT2359" i="7"/>
  <c r="AU2359" i="7" l="1"/>
  <c r="AT2360" i="7"/>
  <c r="AT2361" i="7" l="1"/>
  <c r="AU2360" i="7"/>
  <c r="AT2362" i="7" l="1"/>
  <c r="AU2361" i="7"/>
  <c r="AU2362" i="7" l="1"/>
  <c r="AT2363" i="7"/>
  <c r="AU2363" i="7" l="1"/>
  <c r="AT2364" i="7"/>
  <c r="AT2365" i="7" l="1"/>
  <c r="AU2364" i="7"/>
  <c r="AT2366" i="7" l="1"/>
  <c r="AU2365" i="7"/>
  <c r="AU2366" i="7" l="1"/>
  <c r="AT2367" i="7"/>
  <c r="AU2367" i="7" l="1"/>
  <c r="AT2368" i="7"/>
  <c r="AT2369" i="7" l="1"/>
  <c r="AU2368" i="7"/>
  <c r="AT2370" i="7" l="1"/>
  <c r="AU2369" i="7"/>
  <c r="AU2370" i="7" l="1"/>
  <c r="AT2371" i="7"/>
  <c r="AU2371" i="7" l="1"/>
  <c r="AT2372" i="7"/>
  <c r="AT2373" i="7" l="1"/>
  <c r="AU2372" i="7"/>
  <c r="AT2374" i="7" l="1"/>
  <c r="AU2373" i="7"/>
  <c r="AU2374" i="7" l="1"/>
  <c r="AT2375" i="7"/>
  <c r="AU2375" i="7" l="1"/>
  <c r="AT2376" i="7"/>
  <c r="AT2377" i="7" l="1"/>
  <c r="AU2376" i="7"/>
  <c r="AT2378" i="7" l="1"/>
  <c r="AU2377" i="7"/>
  <c r="AU2378" i="7" l="1"/>
  <c r="AT2379" i="7"/>
  <c r="AU2379" i="7" l="1"/>
  <c r="AT2380" i="7"/>
  <c r="AT2381" i="7" l="1"/>
  <c r="AU2380" i="7"/>
  <c r="AT2382" i="7" l="1"/>
  <c r="AU2381" i="7"/>
  <c r="AU2382" i="7" l="1"/>
  <c r="AT2383" i="7"/>
  <c r="AU2383" i="7" l="1"/>
  <c r="AT2384" i="7"/>
  <c r="AT2385" i="7" l="1"/>
  <c r="AU2384" i="7"/>
  <c r="AT2386" i="7" l="1"/>
  <c r="AU2385" i="7"/>
  <c r="AU2386" i="7" l="1"/>
  <c r="AT2387" i="7"/>
  <c r="AU2387" i="7" l="1"/>
  <c r="AT2388" i="7"/>
  <c r="AT2389" i="7" l="1"/>
  <c r="AU2388" i="7"/>
  <c r="AT2390" i="7" l="1"/>
  <c r="AU2389" i="7"/>
  <c r="AU2390" i="7" l="1"/>
  <c r="AT2391" i="7"/>
  <c r="AU2391" i="7" l="1"/>
  <c r="AT2392" i="7"/>
  <c r="AT2393" i="7" l="1"/>
  <c r="AU2392" i="7"/>
  <c r="AT2394" i="7" l="1"/>
  <c r="AU2393" i="7"/>
  <c r="AU2394" i="7" l="1"/>
  <c r="AT2395" i="7"/>
  <c r="AU2395" i="7" l="1"/>
  <c r="AT2396" i="7"/>
  <c r="AT2397" i="7" l="1"/>
  <c r="AU2396" i="7"/>
  <c r="AT2398" i="7" l="1"/>
  <c r="AU2397" i="7"/>
  <c r="AU2398" i="7" l="1"/>
  <c r="AT2399" i="7"/>
  <c r="AU2399" i="7" l="1"/>
  <c r="AT2400" i="7"/>
  <c r="AT2401" i="7" l="1"/>
  <c r="AU2400" i="7"/>
  <c r="AT2402" i="7" l="1"/>
  <c r="AU2401" i="7"/>
  <c r="AU2402" i="7" l="1"/>
  <c r="AT2403" i="7"/>
  <c r="AU2403" i="7" l="1"/>
  <c r="AT2404" i="7"/>
  <c r="AT2405" i="7" l="1"/>
  <c r="AU2404" i="7"/>
  <c r="AT2406" i="7" l="1"/>
  <c r="AU2405" i="7"/>
  <c r="AU2406" i="7" l="1"/>
  <c r="AT2407" i="7"/>
  <c r="AU2407" i="7" l="1"/>
  <c r="AT2408" i="7"/>
  <c r="AT2409" i="7" l="1"/>
  <c r="AU2408" i="7"/>
  <c r="AT2410" i="7" l="1"/>
  <c r="AU2409" i="7"/>
  <c r="AU2410" i="7" l="1"/>
  <c r="AT2411" i="7"/>
  <c r="AU2411" i="7" l="1"/>
  <c r="AT2412" i="7"/>
  <c r="AT2413" i="7" l="1"/>
  <c r="AU2412" i="7"/>
  <c r="AT2414" i="7" l="1"/>
  <c r="AU2413" i="7"/>
  <c r="AU2414" i="7" l="1"/>
  <c r="AT2415" i="7"/>
  <c r="AU2415" i="7" l="1"/>
  <c r="AT2416" i="7"/>
  <c r="AT2417" i="7" l="1"/>
  <c r="AU2416" i="7"/>
  <c r="AT2418" i="7" l="1"/>
  <c r="AU2417" i="7"/>
  <c r="AU2418" i="7" l="1"/>
  <c r="AT2419" i="7"/>
  <c r="AU2419" i="7" l="1"/>
  <c r="AT2420" i="7"/>
  <c r="AT2421" i="7" l="1"/>
  <c r="AU2420" i="7"/>
  <c r="AT2422" i="7" l="1"/>
  <c r="AU2421" i="7"/>
  <c r="AU2422" i="7" l="1"/>
  <c r="AT2423" i="7"/>
  <c r="AU2423" i="7" l="1"/>
  <c r="AT2424" i="7"/>
  <c r="AT2425" i="7" l="1"/>
  <c r="AU2424" i="7"/>
  <c r="AT2426" i="7" l="1"/>
  <c r="AU2425" i="7"/>
  <c r="AU2426" i="7" l="1"/>
  <c r="AT2427" i="7"/>
  <c r="AU2427" i="7" l="1"/>
  <c r="AT2428" i="7"/>
  <c r="AT2429" i="7" l="1"/>
  <c r="AU2428" i="7"/>
  <c r="AT2430" i="7" l="1"/>
  <c r="AU2429" i="7"/>
  <c r="AU2430" i="7" l="1"/>
  <c r="AT2431" i="7"/>
  <c r="AU2431" i="7" l="1"/>
  <c r="AT2432" i="7"/>
  <c r="AT2433" i="7" l="1"/>
  <c r="AU2432" i="7"/>
  <c r="AT2434" i="7" l="1"/>
  <c r="AU2433" i="7"/>
  <c r="AU2434" i="7" l="1"/>
  <c r="AT2435" i="7"/>
  <c r="AU2435" i="7" l="1"/>
  <c r="AT2436" i="7"/>
  <c r="AT2437" i="7" l="1"/>
  <c r="AU2436" i="7"/>
  <c r="AT2438" i="7" l="1"/>
  <c r="AU2437" i="7"/>
  <c r="AU2438" i="7" l="1"/>
  <c r="AT2439" i="7"/>
  <c r="AU2439" i="7" l="1"/>
  <c r="AT2440" i="7"/>
  <c r="AT2441" i="7" l="1"/>
  <c r="AU2440" i="7"/>
  <c r="AT2442" i="7" l="1"/>
  <c r="AU2441" i="7"/>
  <c r="AU2442" i="7" l="1"/>
  <c r="AT2443" i="7"/>
  <c r="AU2443" i="7" l="1"/>
  <c r="AT2444" i="7"/>
  <c r="AT2445" i="7" l="1"/>
  <c r="AU2444" i="7"/>
  <c r="AT2446" i="7" l="1"/>
  <c r="AU2445" i="7"/>
  <c r="AU2446" i="7" l="1"/>
  <c r="AT2447" i="7"/>
  <c r="AU2447" i="7" l="1"/>
  <c r="AT2448" i="7"/>
  <c r="AT2449" i="7" l="1"/>
  <c r="AU2448" i="7"/>
  <c r="AT2450" i="7" l="1"/>
  <c r="AU2449" i="7"/>
  <c r="AU2450" i="7" l="1"/>
  <c r="AT2451" i="7"/>
  <c r="AU2451" i="7" l="1"/>
  <c r="AT2452" i="7"/>
  <c r="AT2453" i="7" l="1"/>
  <c r="AU2452" i="7"/>
  <c r="AT2454" i="7" l="1"/>
  <c r="AU2453" i="7"/>
  <c r="AU2454" i="7" l="1"/>
  <c r="AT2455" i="7"/>
  <c r="AU2455" i="7" l="1"/>
  <c r="AT2456" i="7"/>
  <c r="AT2457" i="7" l="1"/>
  <c r="AU2456" i="7"/>
  <c r="AT2458" i="7" l="1"/>
  <c r="AU2457" i="7"/>
  <c r="AU2458" i="7" l="1"/>
  <c r="AT2459" i="7"/>
  <c r="AU2459" i="7" l="1"/>
  <c r="AT2460" i="7"/>
  <c r="AT2461" i="7" l="1"/>
  <c r="AU2460" i="7"/>
  <c r="AT2462" i="7" l="1"/>
  <c r="AU2461" i="7"/>
  <c r="AU2462" i="7" l="1"/>
  <c r="AT2463" i="7"/>
  <c r="AU2463" i="7" l="1"/>
  <c r="AT2464" i="7"/>
  <c r="AT2465" i="7" l="1"/>
  <c r="AU2464" i="7"/>
  <c r="AT2466" i="7" l="1"/>
  <c r="AU2465" i="7"/>
  <c r="AU2466" i="7" l="1"/>
  <c r="AT2467" i="7"/>
  <c r="AU2467" i="7" l="1"/>
  <c r="AT2468" i="7"/>
  <c r="AT2469" i="7" l="1"/>
  <c r="AU2468" i="7"/>
  <c r="AT2470" i="7" l="1"/>
  <c r="AU2469" i="7"/>
  <c r="AU2470" i="7" l="1"/>
  <c r="AT2471" i="7"/>
  <c r="AU2471" i="7" l="1"/>
  <c r="AT2472" i="7"/>
  <c r="AT2473" i="7" l="1"/>
  <c r="AU2472" i="7"/>
  <c r="AT2474" i="7" l="1"/>
  <c r="AU2473" i="7"/>
  <c r="AU2474" i="7" l="1"/>
  <c r="AT2475" i="7"/>
  <c r="AT2476" i="7" l="1"/>
  <c r="AU2475" i="7"/>
  <c r="AT2477" i="7" l="1"/>
  <c r="AU2476" i="7"/>
  <c r="AU2477" i="7" l="1"/>
  <c r="AT2478" i="7"/>
  <c r="AU2478" i="7" l="1"/>
  <c r="AT2479" i="7"/>
  <c r="AT2480" i="7" l="1"/>
  <c r="AU2479" i="7"/>
  <c r="AT2481" i="7" l="1"/>
  <c r="AU2480" i="7"/>
  <c r="AT2482" i="7" l="1"/>
  <c r="AU2481" i="7"/>
  <c r="AU2482" i="7" l="1"/>
  <c r="AT2483" i="7"/>
  <c r="AU2483" i="7" l="1"/>
  <c r="AT2484" i="7"/>
  <c r="AT2485" i="7" l="1"/>
  <c r="AU2484" i="7"/>
  <c r="AT2486" i="7" l="1"/>
  <c r="AU2485" i="7"/>
  <c r="AU2486" i="7" l="1"/>
  <c r="AT2487" i="7"/>
  <c r="AT2488" i="7" l="1"/>
  <c r="AU2487" i="7"/>
  <c r="AT2489" i="7" l="1"/>
  <c r="AU2488" i="7"/>
  <c r="AT2490" i="7" l="1"/>
  <c r="AU2489" i="7"/>
  <c r="AU2490" i="7" l="1"/>
  <c r="AT2491" i="7"/>
  <c r="AU2491" i="7" l="1"/>
  <c r="AT2492" i="7"/>
  <c r="AU2492" i="7" l="1"/>
  <c r="AT2493" i="7"/>
  <c r="AT2494" i="7" l="1"/>
  <c r="AU2493" i="7"/>
  <c r="AU2494" i="7" l="1"/>
  <c r="AT2495" i="7"/>
  <c r="AT2496" i="7" l="1"/>
  <c r="AU2495" i="7"/>
  <c r="AT2497" i="7" l="1"/>
  <c r="AU2496" i="7"/>
  <c r="AT2498" i="7" l="1"/>
  <c r="AU2497" i="7"/>
  <c r="AU2498" i="7" l="1"/>
  <c r="AT2499" i="7"/>
  <c r="AT2500" i="7" l="1"/>
  <c r="AU2499" i="7"/>
  <c r="AU2500" i="7" l="1"/>
  <c r="AT2501" i="7"/>
  <c r="AU2501" i="7" l="1"/>
  <c r="AT2502" i="7"/>
  <c r="AU2502" i="7" l="1"/>
  <c r="AT2503" i="7"/>
  <c r="AT2504" i="7" l="1"/>
  <c r="AU2503" i="7"/>
  <c r="AT2505" i="7" l="1"/>
  <c r="AU2504" i="7"/>
  <c r="AT2506" i="7" l="1"/>
  <c r="AU2505" i="7"/>
  <c r="AU2506" i="7" l="1"/>
  <c r="AT2507" i="7"/>
  <c r="AT2508" i="7" l="1"/>
  <c r="AU2507" i="7"/>
  <c r="AT2509" i="7" l="1"/>
  <c r="AU2508" i="7"/>
  <c r="AU2509" i="7" l="1"/>
  <c r="AT2510" i="7"/>
  <c r="AU2510" i="7" l="1"/>
  <c r="AT2511" i="7"/>
  <c r="AT2512" i="7" l="1"/>
  <c r="AU2511" i="7"/>
  <c r="AT2513" i="7" l="1"/>
  <c r="AU2512" i="7"/>
  <c r="AT2514" i="7" l="1"/>
  <c r="AU2513" i="7"/>
  <c r="AU2514" i="7" l="1"/>
  <c r="AT2515" i="7"/>
  <c r="AU2515" i="7" l="1"/>
  <c r="AT2516" i="7"/>
  <c r="AT2517" i="7" l="1"/>
  <c r="AU2516" i="7"/>
  <c r="AT2518" i="7" l="1"/>
  <c r="AU2517" i="7"/>
  <c r="AU2518" i="7" l="1"/>
  <c r="AT2519" i="7"/>
  <c r="AT2520" i="7" l="1"/>
  <c r="AU2519" i="7"/>
  <c r="AT2521" i="7" l="1"/>
  <c r="AU2520" i="7"/>
  <c r="AT2522" i="7" l="1"/>
  <c r="AU2521" i="7"/>
  <c r="AU2522" i="7" l="1"/>
  <c r="AT2523" i="7"/>
  <c r="AU2523" i="7" l="1"/>
  <c r="AT2524" i="7"/>
  <c r="AU2524" i="7" l="1"/>
  <c r="AT2525" i="7"/>
  <c r="AT2526" i="7" l="1"/>
  <c r="AU2525" i="7"/>
  <c r="AU2526" i="7" l="1"/>
  <c r="AT2527" i="7"/>
  <c r="AT2528" i="7" l="1"/>
  <c r="AU2527" i="7"/>
  <c r="AT2529" i="7" l="1"/>
  <c r="AU2528" i="7"/>
  <c r="AT2530" i="7" l="1"/>
  <c r="AU2529" i="7"/>
  <c r="AU2530" i="7" l="1"/>
  <c r="AT2531" i="7"/>
  <c r="AT2532" i="7" l="1"/>
  <c r="AU2531" i="7"/>
  <c r="AU2532" i="7" l="1"/>
  <c r="AT2533" i="7"/>
  <c r="AU2533" i="7" l="1"/>
  <c r="AT2534" i="7"/>
  <c r="AU2534" i="7" l="1"/>
  <c r="AT2535" i="7"/>
  <c r="AT2536" i="7" l="1"/>
  <c r="AU2535" i="7"/>
  <c r="AT2537" i="7" l="1"/>
  <c r="AU2536" i="7"/>
  <c r="AT2538" i="7" l="1"/>
  <c r="AU2537" i="7"/>
  <c r="AU2538" i="7" l="1"/>
  <c r="AT2539" i="7"/>
  <c r="AT2540" i="7" l="1"/>
  <c r="AU2539" i="7"/>
  <c r="AT2541" i="7" l="1"/>
  <c r="AU2540" i="7"/>
  <c r="AU2541" i="7" l="1"/>
  <c r="AT2542" i="7"/>
  <c r="AU2542" i="7" l="1"/>
  <c r="AT2543" i="7"/>
  <c r="AT2544" i="7" l="1"/>
  <c r="AU2543" i="7"/>
  <c r="AT2545" i="7" l="1"/>
  <c r="AU2544" i="7"/>
  <c r="AT2546" i="7" l="1"/>
  <c r="AU2545" i="7"/>
  <c r="AU2546" i="7" l="1"/>
  <c r="AT2547" i="7"/>
  <c r="AU2547" i="7" l="1"/>
  <c r="AT2548" i="7"/>
  <c r="AT2549" i="7" l="1"/>
  <c r="AU2548" i="7"/>
  <c r="AT2550" i="7" l="1"/>
  <c r="AU2549" i="7"/>
  <c r="AU2550" i="7" l="1"/>
  <c r="AT2551" i="7"/>
  <c r="AT2552" i="7" l="1"/>
  <c r="AU2551" i="7"/>
  <c r="AT2553" i="7" l="1"/>
  <c r="AU2552" i="7"/>
  <c r="AT2554" i="7" l="1"/>
  <c r="AU2553" i="7"/>
  <c r="AU2554" i="7" l="1"/>
  <c r="AT2555" i="7"/>
  <c r="AU2555" i="7" l="1"/>
  <c r="AT2556" i="7"/>
  <c r="AU2556" i="7" l="1"/>
  <c r="AT2557" i="7"/>
  <c r="AT2558" i="7" l="1"/>
  <c r="AU2557" i="7"/>
  <c r="AU2558" i="7" l="1"/>
  <c r="AT2559" i="7"/>
  <c r="AT2560" i="7" l="1"/>
  <c r="AU2559" i="7"/>
  <c r="AT2561" i="7" l="1"/>
  <c r="AU2560" i="7"/>
  <c r="AT2562" i="7" l="1"/>
  <c r="AU2561" i="7"/>
  <c r="AU2562" i="7" l="1"/>
  <c r="AT2563" i="7"/>
  <c r="AT2564" i="7" l="1"/>
  <c r="AU2563" i="7"/>
  <c r="AU2564" i="7" l="1"/>
  <c r="AT2565" i="7"/>
  <c r="AU2565" i="7" l="1"/>
  <c r="AT2566" i="7"/>
  <c r="AU2566" i="7" l="1"/>
  <c r="AT2567" i="7"/>
  <c r="AT2568" i="7" l="1"/>
  <c r="AU2567" i="7"/>
  <c r="AT2569" i="7" l="1"/>
  <c r="AU2568" i="7"/>
  <c r="AT2570" i="7" l="1"/>
  <c r="AU2569" i="7"/>
  <c r="AU2570" i="7" l="1"/>
  <c r="AT2571" i="7"/>
  <c r="AT2572" i="7" l="1"/>
  <c r="AU2571" i="7"/>
  <c r="AT2573" i="7" l="1"/>
  <c r="AU2572" i="7"/>
  <c r="AU2573" i="7" l="1"/>
  <c r="AT2574" i="7"/>
  <c r="AU2574" i="7" l="1"/>
  <c r="AT2575" i="7"/>
  <c r="AT2576" i="7" l="1"/>
  <c r="AU2575" i="7"/>
  <c r="AT2577" i="7" l="1"/>
  <c r="AU2576" i="7"/>
  <c r="AT2578" i="7" l="1"/>
  <c r="AU2577" i="7"/>
  <c r="AU2578" i="7" l="1"/>
  <c r="AT2579" i="7"/>
  <c r="AU2579" i="7" l="1"/>
  <c r="AT2580" i="7"/>
  <c r="AT2581" i="7" l="1"/>
  <c r="AU2580" i="7"/>
  <c r="AT2582" i="7" l="1"/>
  <c r="AU2581" i="7"/>
  <c r="AU2582" i="7" l="1"/>
  <c r="AT2583" i="7"/>
  <c r="AT2584" i="7" l="1"/>
  <c r="AU2583" i="7"/>
  <c r="AT2585" i="7" l="1"/>
  <c r="AU2584" i="7"/>
  <c r="AT2586" i="7" l="1"/>
  <c r="AU2585" i="7"/>
  <c r="AU2586" i="7" l="1"/>
  <c r="AT2587" i="7"/>
  <c r="AU2587" i="7" l="1"/>
  <c r="AT2588" i="7"/>
  <c r="AU2588" i="7" l="1"/>
  <c r="AT2589" i="7"/>
  <c r="AT2590" i="7" l="1"/>
  <c r="AU2589" i="7"/>
  <c r="AU2590" i="7" l="1"/>
  <c r="AT2591" i="7"/>
  <c r="AT2592" i="7" l="1"/>
  <c r="AU2591" i="7"/>
  <c r="AT2593" i="7" l="1"/>
  <c r="AU2592" i="7"/>
  <c r="AT2594" i="7" l="1"/>
  <c r="AU2593" i="7"/>
  <c r="AU2594" i="7" l="1"/>
  <c r="AT2595" i="7"/>
  <c r="AT2596" i="7" l="1"/>
  <c r="AU2595" i="7"/>
  <c r="AU2596" i="7" l="1"/>
  <c r="AT2597" i="7"/>
  <c r="AU2597" i="7" l="1"/>
  <c r="AT2598" i="7"/>
  <c r="AU2598" i="7" l="1"/>
  <c r="AT2599" i="7"/>
  <c r="AT2600" i="7" l="1"/>
  <c r="AU2599" i="7"/>
  <c r="AT2601" i="7" l="1"/>
  <c r="AU2600" i="7"/>
  <c r="AT2602" i="7" l="1"/>
  <c r="AU2601" i="7"/>
  <c r="AU2602" i="7" l="1"/>
  <c r="AT2603" i="7"/>
  <c r="AT2604" i="7" l="1"/>
  <c r="AU2603" i="7"/>
  <c r="AT2605" i="7" l="1"/>
  <c r="AU2604" i="7"/>
  <c r="AU2605" i="7" l="1"/>
  <c r="AT2606" i="7"/>
  <c r="AU2606" i="7" l="1"/>
  <c r="AT2607" i="7"/>
  <c r="AT2608" i="7" l="1"/>
  <c r="AU2607" i="7"/>
  <c r="AT2609" i="7" l="1"/>
  <c r="AU2608" i="7"/>
  <c r="AT2610" i="7" l="1"/>
  <c r="AU2609" i="7"/>
  <c r="AU2610" i="7" l="1"/>
  <c r="AT2611" i="7"/>
  <c r="AU2611" i="7" l="1"/>
  <c r="AT2612" i="7"/>
  <c r="AT2613" i="7" l="1"/>
  <c r="AU2612" i="7"/>
  <c r="AT2614" i="7" l="1"/>
  <c r="AU2613" i="7"/>
  <c r="AU2614" i="7" l="1"/>
  <c r="AT2615" i="7"/>
  <c r="AT2616" i="7" l="1"/>
  <c r="AU2615" i="7"/>
  <c r="AT2617" i="7" l="1"/>
  <c r="AU2616" i="7"/>
  <c r="AT2618" i="7" l="1"/>
  <c r="AU2617" i="7"/>
  <c r="AU2618" i="7" l="1"/>
  <c r="AT2619" i="7"/>
  <c r="AU2619" i="7" l="1"/>
  <c r="AT2620" i="7"/>
  <c r="AU2620" i="7" l="1"/>
  <c r="AT2621" i="7"/>
  <c r="AT2622" i="7" l="1"/>
  <c r="AU2621" i="7"/>
  <c r="AU2622" i="7" l="1"/>
  <c r="AT2623" i="7"/>
  <c r="AT2624" i="7" l="1"/>
  <c r="AU2623" i="7"/>
  <c r="AT2625" i="7" l="1"/>
  <c r="AU2624" i="7"/>
  <c r="AT2626" i="7" l="1"/>
  <c r="AU2625" i="7"/>
  <c r="AU2626" i="7" l="1"/>
  <c r="AT2627" i="7"/>
  <c r="AT2628" i="7" l="1"/>
  <c r="AU2627" i="7"/>
  <c r="AU2628" i="7" l="1"/>
  <c r="AT2629" i="7"/>
  <c r="AU2629" i="7" l="1"/>
  <c r="AT2630" i="7"/>
  <c r="AU2630" i="7" l="1"/>
  <c r="AT2631" i="7"/>
  <c r="AT2632" i="7" l="1"/>
  <c r="AU2631" i="7"/>
  <c r="AT2633" i="7" l="1"/>
  <c r="AU2632" i="7"/>
  <c r="AT2634" i="7" l="1"/>
  <c r="AU2633" i="7"/>
  <c r="AU2634" i="7" l="1"/>
  <c r="AT2635" i="7"/>
  <c r="AT2636" i="7" l="1"/>
  <c r="AU2635" i="7"/>
  <c r="AT2637" i="7" l="1"/>
  <c r="AU2636" i="7"/>
  <c r="AU2637" i="7" l="1"/>
  <c r="AT2638" i="7"/>
  <c r="AU2638" i="7" l="1"/>
  <c r="AT2639" i="7"/>
  <c r="AT2640" i="7" l="1"/>
  <c r="AU2639" i="7"/>
  <c r="AT2641" i="7" l="1"/>
  <c r="AU2640" i="7"/>
  <c r="AT2642" i="7" l="1"/>
  <c r="AU2641" i="7"/>
  <c r="AU2642" i="7" l="1"/>
  <c r="AT2643" i="7"/>
  <c r="AU2643" i="7" l="1"/>
  <c r="AT2644" i="7"/>
  <c r="AT2645" i="7" l="1"/>
  <c r="AU2644" i="7"/>
  <c r="AT2646" i="7" l="1"/>
  <c r="AU2645" i="7"/>
  <c r="AU2646" i="7" l="1"/>
  <c r="AT2647" i="7"/>
  <c r="AT2648" i="7" l="1"/>
  <c r="AU2647" i="7"/>
  <c r="AT2649" i="7" l="1"/>
  <c r="AU2648" i="7"/>
  <c r="AT2650" i="7" l="1"/>
  <c r="AU2649" i="7"/>
  <c r="AU2650" i="7" l="1"/>
  <c r="AT2651" i="7"/>
  <c r="AU2651" i="7" l="1"/>
  <c r="AT2652" i="7"/>
  <c r="AU2652" i="7" l="1"/>
  <c r="AT2653" i="7"/>
  <c r="AT2654" i="7" l="1"/>
  <c r="AU2653" i="7"/>
  <c r="AU2654" i="7" l="1"/>
  <c r="AT2655" i="7"/>
  <c r="AT2656" i="7" l="1"/>
  <c r="AU2655" i="7"/>
  <c r="AT2657" i="7" l="1"/>
  <c r="AU2656" i="7"/>
  <c r="AT2658" i="7" l="1"/>
  <c r="AU2657" i="7"/>
  <c r="AU2658" i="7" l="1"/>
  <c r="AT2659" i="7"/>
  <c r="AT2660" i="7" l="1"/>
  <c r="AU2659" i="7"/>
  <c r="AU2660" i="7" l="1"/>
  <c r="AT2661" i="7"/>
  <c r="AU2661" i="7" l="1"/>
  <c r="AT2662" i="7"/>
  <c r="AU2662" i="7" l="1"/>
  <c r="AT2663" i="7"/>
  <c r="AT2664" i="7" l="1"/>
  <c r="AU2663" i="7"/>
  <c r="AT2665" i="7" l="1"/>
  <c r="AU2664" i="7"/>
  <c r="AT2666" i="7" l="1"/>
  <c r="AU2665" i="7"/>
  <c r="AU2666" i="7" l="1"/>
  <c r="AT2667" i="7"/>
  <c r="AT2668" i="7" l="1"/>
  <c r="AU2667" i="7"/>
  <c r="AT2669" i="7" l="1"/>
  <c r="AU2668" i="7"/>
  <c r="AU2669" i="7" l="1"/>
  <c r="AT2670" i="7"/>
  <c r="AU2670" i="7" l="1"/>
  <c r="AT2671" i="7"/>
  <c r="AT2672" i="7" l="1"/>
  <c r="AU2671" i="7"/>
  <c r="AT2673" i="7" l="1"/>
  <c r="AU2672" i="7"/>
  <c r="AT2674" i="7" l="1"/>
  <c r="AU2673" i="7"/>
  <c r="AU2674" i="7" l="1"/>
  <c r="AT2675" i="7"/>
  <c r="AU2675" i="7" l="1"/>
  <c r="AT2676" i="7"/>
  <c r="AT2677" i="7" l="1"/>
  <c r="AU2676" i="7"/>
  <c r="AT2678" i="7" l="1"/>
  <c r="AU2677" i="7"/>
  <c r="AU2678" i="7" l="1"/>
  <c r="AT2679" i="7"/>
  <c r="AT2680" i="7" l="1"/>
  <c r="AU2679" i="7"/>
  <c r="AT2681" i="7" l="1"/>
  <c r="AU2680" i="7"/>
  <c r="AT2682" i="7" l="1"/>
  <c r="AU2681" i="7"/>
  <c r="AU2682" i="7" l="1"/>
  <c r="AT2683" i="7"/>
  <c r="AU2683" i="7" l="1"/>
  <c r="AT2684" i="7"/>
  <c r="AU2684" i="7" l="1"/>
  <c r="AT2685" i="7"/>
  <c r="AT2686" i="7" l="1"/>
  <c r="AU2685" i="7"/>
  <c r="AU2686" i="7" l="1"/>
  <c r="AT2687" i="7"/>
  <c r="AT2688" i="7" l="1"/>
  <c r="AU2687" i="7"/>
  <c r="AT2689" i="7" l="1"/>
  <c r="AU2688" i="7"/>
  <c r="AT2690" i="7" l="1"/>
  <c r="AU2689" i="7"/>
  <c r="AU2690" i="7" l="1"/>
  <c r="AT2691" i="7"/>
  <c r="AT2692" i="7" l="1"/>
  <c r="AU2691" i="7"/>
  <c r="AU2692" i="7" l="1"/>
  <c r="AT2693" i="7"/>
  <c r="AU2693" i="7" l="1"/>
  <c r="AT2694" i="7"/>
  <c r="AU2694" i="7" l="1"/>
  <c r="AT2695" i="7"/>
  <c r="AT2696" i="7" l="1"/>
  <c r="AU2695" i="7"/>
  <c r="AT2697" i="7" l="1"/>
  <c r="AU2696" i="7"/>
  <c r="AT2698" i="7" l="1"/>
  <c r="AU2697" i="7"/>
  <c r="AU2698" i="7" l="1"/>
  <c r="AT2699" i="7"/>
  <c r="AT2700" i="7" l="1"/>
  <c r="AU2699" i="7"/>
  <c r="AT2701" i="7" l="1"/>
  <c r="AU2700" i="7"/>
  <c r="AU2701" i="7" l="1"/>
  <c r="AT2702" i="7"/>
  <c r="AU2702" i="7" l="1"/>
  <c r="AT2703" i="7"/>
  <c r="AT2704" i="7" l="1"/>
  <c r="AU2703" i="7"/>
  <c r="AT2705" i="7" l="1"/>
  <c r="AU2704" i="7"/>
  <c r="AT2706" i="7" l="1"/>
  <c r="AU2705" i="7"/>
  <c r="AU2706" i="7" l="1"/>
  <c r="AT2707" i="7"/>
  <c r="AU2707" i="7" l="1"/>
  <c r="AT2708" i="7"/>
  <c r="AT2709" i="7" l="1"/>
  <c r="AU2708" i="7"/>
  <c r="AT2710" i="7" l="1"/>
  <c r="AU2709" i="7"/>
  <c r="AU2710" i="7" l="1"/>
  <c r="AT2711" i="7"/>
  <c r="AT2712" i="7" l="1"/>
  <c r="AU2711" i="7"/>
  <c r="AT2713" i="7" l="1"/>
  <c r="AU2712" i="7"/>
  <c r="AT2714" i="7" l="1"/>
  <c r="AU2713" i="7"/>
  <c r="AU2714" i="7" l="1"/>
  <c r="AT2715" i="7"/>
  <c r="AU2715" i="7" l="1"/>
  <c r="AT2716" i="7"/>
  <c r="AU2716" i="7" l="1"/>
  <c r="AT2717" i="7"/>
  <c r="AT2718" i="7" l="1"/>
  <c r="AU2717" i="7"/>
  <c r="AU2718" i="7" l="1"/>
  <c r="AT2719" i="7"/>
  <c r="AT2720" i="7" l="1"/>
  <c r="AU2719" i="7"/>
  <c r="AT2721" i="7" l="1"/>
  <c r="AU2720" i="7"/>
  <c r="AT2722" i="7" l="1"/>
  <c r="AU2721" i="7"/>
  <c r="AU2722" i="7" l="1"/>
  <c r="AT2723" i="7"/>
  <c r="AT2724" i="7" l="1"/>
  <c r="AU2723" i="7"/>
  <c r="AU2724" i="7" l="1"/>
  <c r="AT2725" i="7"/>
  <c r="AU2725" i="7" l="1"/>
  <c r="AT2726" i="7"/>
  <c r="AU2726" i="7" l="1"/>
  <c r="AT2727" i="7"/>
  <c r="AT2728" i="7" l="1"/>
  <c r="AU2727" i="7"/>
  <c r="AT2729" i="7" l="1"/>
  <c r="AU2728" i="7"/>
  <c r="AT2730" i="7" l="1"/>
  <c r="AU2729" i="7"/>
  <c r="AU2730" i="7" l="1"/>
  <c r="AT2731" i="7"/>
  <c r="AT2732" i="7" l="1"/>
  <c r="AU2731" i="7"/>
  <c r="AT2733" i="7" l="1"/>
  <c r="AU2732" i="7"/>
  <c r="AU2733" i="7" l="1"/>
  <c r="AT2734" i="7"/>
  <c r="AU2734" i="7" l="1"/>
  <c r="AT2735" i="7"/>
  <c r="AT2736" i="7" l="1"/>
  <c r="AU2735" i="7"/>
  <c r="AT2737" i="7" l="1"/>
  <c r="AU2736" i="7"/>
  <c r="AT2738" i="7" l="1"/>
  <c r="AU2737" i="7"/>
  <c r="AU2738" i="7" l="1"/>
  <c r="AT2739" i="7"/>
  <c r="AU2739" i="7" l="1"/>
  <c r="AT2740" i="7"/>
  <c r="AT2741" i="7" l="1"/>
  <c r="AU2740" i="7"/>
  <c r="AT2742" i="7" l="1"/>
  <c r="AU2741" i="7"/>
  <c r="AU2742" i="7" l="1"/>
  <c r="AT2743" i="7"/>
  <c r="AT2744" i="7" l="1"/>
  <c r="AU2743" i="7"/>
  <c r="AT2745" i="7" l="1"/>
  <c r="AU2744" i="7"/>
  <c r="AT2746" i="7" l="1"/>
  <c r="AU2745" i="7"/>
  <c r="AU2746" i="7" l="1"/>
  <c r="AT2747" i="7"/>
  <c r="AU2747" i="7" l="1"/>
  <c r="AT2748" i="7"/>
  <c r="AU2748" i="7" l="1"/>
  <c r="AT2749" i="7"/>
  <c r="AT2750" i="7" l="1"/>
  <c r="AU2749" i="7"/>
  <c r="AU2750" i="7" l="1"/>
  <c r="AT2751" i="7"/>
  <c r="AT2752" i="7" l="1"/>
  <c r="AU2751" i="7"/>
  <c r="AT2753" i="7" l="1"/>
  <c r="AU2752" i="7"/>
  <c r="AT2754" i="7" l="1"/>
  <c r="AU2753" i="7"/>
  <c r="AU2754" i="7" l="1"/>
  <c r="AT2755" i="7"/>
  <c r="AT2756" i="7" l="1"/>
  <c r="AU2755" i="7"/>
  <c r="AU2756" i="7" l="1"/>
  <c r="AT2757" i="7"/>
  <c r="AU2757" i="7" l="1"/>
  <c r="AT2758" i="7"/>
  <c r="AU2758" i="7" l="1"/>
  <c r="AT2759" i="7"/>
  <c r="AT2760" i="7" l="1"/>
  <c r="AU2759" i="7"/>
  <c r="AT2761" i="7" l="1"/>
  <c r="AU2760" i="7"/>
  <c r="AT2762" i="7" l="1"/>
  <c r="AU2761" i="7"/>
  <c r="AU2762" i="7" l="1"/>
  <c r="AT2763" i="7"/>
  <c r="AT2764" i="7" l="1"/>
  <c r="AU2763" i="7"/>
  <c r="AT2765" i="7" l="1"/>
  <c r="AU2764" i="7"/>
  <c r="AU2765" i="7" l="1"/>
  <c r="AT2766" i="7"/>
  <c r="AU2766" i="7" l="1"/>
  <c r="AT2767" i="7"/>
  <c r="AT2768" i="7" l="1"/>
  <c r="AU2767" i="7"/>
  <c r="AT2769" i="7" l="1"/>
  <c r="AU2768" i="7"/>
  <c r="AU2769" i="7" l="1"/>
  <c r="AT2770" i="7"/>
  <c r="AU2770" i="7" l="1"/>
  <c r="AT2771" i="7"/>
  <c r="AU2771" i="7" l="1"/>
  <c r="AT2772" i="7"/>
  <c r="AT2773" i="7" l="1"/>
  <c r="AU2772" i="7"/>
  <c r="AT2774" i="7" l="1"/>
  <c r="AU2773" i="7"/>
  <c r="AU2774" i="7" l="1"/>
  <c r="AT2775" i="7"/>
  <c r="AT2776" i="7" l="1"/>
  <c r="AU2775" i="7"/>
  <c r="AT2777" i="7" l="1"/>
  <c r="AU2776" i="7"/>
  <c r="AT2778" i="7" l="1"/>
  <c r="AU2777" i="7"/>
  <c r="AU2778" i="7" l="1"/>
  <c r="AT2779" i="7"/>
  <c r="AU2779" i="7" l="1"/>
  <c r="AT2780" i="7"/>
  <c r="AU2780" i="7" l="1"/>
  <c r="AT2781" i="7"/>
  <c r="AT2782" i="7" l="1"/>
  <c r="AU2781" i="7"/>
  <c r="AU2782" i="7" l="1"/>
  <c r="AT2783" i="7"/>
  <c r="AT2784" i="7" l="1"/>
  <c r="AU2783" i="7"/>
  <c r="AT2785" i="7" l="1"/>
  <c r="AU2784" i="7"/>
  <c r="AT2786" i="7" l="1"/>
  <c r="AU2785" i="7"/>
  <c r="AT2787" i="7" l="1"/>
  <c r="AU2786" i="7"/>
  <c r="AU2787" i="7" l="1"/>
  <c r="AT2788" i="7"/>
  <c r="AT2789" i="7" l="1"/>
  <c r="AU2788" i="7"/>
  <c r="AT2790" i="7" l="1"/>
  <c r="AU2789" i="7"/>
  <c r="AT2791" i="7" l="1"/>
  <c r="AU2790" i="7"/>
  <c r="AT2792" i="7" l="1"/>
  <c r="AU2791" i="7"/>
  <c r="AT2793" i="7" l="1"/>
  <c r="AU2792" i="7"/>
  <c r="AT2794" i="7" l="1"/>
  <c r="AU2793" i="7"/>
  <c r="AT2795" i="7" l="1"/>
  <c r="AU2794" i="7"/>
  <c r="AT2796" i="7" l="1"/>
  <c r="AU2795" i="7"/>
  <c r="AT2797" i="7" l="1"/>
  <c r="AU2796" i="7"/>
  <c r="AT2798" i="7" l="1"/>
  <c r="AU2797" i="7"/>
  <c r="AT2799" i="7" l="1"/>
  <c r="AU2798" i="7"/>
  <c r="AT2800" i="7" l="1"/>
  <c r="AU2799" i="7"/>
  <c r="AT2801" i="7" l="1"/>
  <c r="AU2800" i="7"/>
  <c r="AT2802" i="7" l="1"/>
  <c r="AU2801" i="7"/>
  <c r="AT2803" i="7" l="1"/>
  <c r="AU2802" i="7"/>
  <c r="AU2803" i="7" l="1"/>
  <c r="AT2804" i="7"/>
  <c r="AT2805" i="7" l="1"/>
  <c r="AU2804" i="7"/>
  <c r="AT2806" i="7" l="1"/>
  <c r="AU2805" i="7"/>
  <c r="AT2807" i="7" l="1"/>
  <c r="AU2806" i="7"/>
  <c r="AT2808" i="7" l="1"/>
  <c r="AU2807" i="7"/>
  <c r="AT2809" i="7" l="1"/>
  <c r="AU2808" i="7"/>
  <c r="AT2810" i="7" l="1"/>
  <c r="AU2809" i="7"/>
  <c r="AT2811" i="7" l="1"/>
  <c r="AU2810" i="7"/>
  <c r="AT2812" i="7" l="1"/>
  <c r="AU2811" i="7"/>
  <c r="AT2813" i="7" l="1"/>
  <c r="AU2812" i="7"/>
  <c r="AT2814" i="7" l="1"/>
  <c r="AU2813" i="7"/>
  <c r="AT2815" i="7" l="1"/>
  <c r="AU2814" i="7"/>
  <c r="AT2816" i="7" l="1"/>
  <c r="AU2815" i="7"/>
  <c r="AT2817" i="7" l="1"/>
  <c r="AU2816" i="7"/>
  <c r="AT2818" i="7" l="1"/>
  <c r="AU2817" i="7"/>
  <c r="AT2819" i="7" l="1"/>
  <c r="AU2818" i="7"/>
  <c r="AU2819" i="7" l="1"/>
  <c r="AT2820" i="7"/>
  <c r="AT2821" i="7" l="1"/>
  <c r="AU2820" i="7"/>
  <c r="AT2822" i="7" l="1"/>
  <c r="AU2821" i="7"/>
  <c r="AT2823" i="7" l="1"/>
  <c r="AU2822" i="7"/>
  <c r="AT2824" i="7" l="1"/>
  <c r="AU2823" i="7"/>
  <c r="AT2825" i="7" l="1"/>
  <c r="AU2824" i="7"/>
  <c r="AT2826" i="7" l="1"/>
  <c r="AU2825" i="7"/>
  <c r="AT2827" i="7" l="1"/>
  <c r="AU2826" i="7"/>
  <c r="AT2828" i="7" l="1"/>
  <c r="AU2827" i="7"/>
  <c r="AT2829" i="7" l="1"/>
  <c r="AU2828" i="7"/>
  <c r="AT2830" i="7" l="1"/>
  <c r="AU2829" i="7"/>
  <c r="AT2831" i="7" l="1"/>
  <c r="AU2830" i="7"/>
  <c r="AT2832" i="7" l="1"/>
  <c r="AU2831" i="7"/>
  <c r="AT2833" i="7" l="1"/>
  <c r="AU2832" i="7"/>
  <c r="AT2834" i="7" l="1"/>
  <c r="AU2833" i="7"/>
  <c r="AT2835" i="7" l="1"/>
  <c r="AU2834" i="7"/>
  <c r="AU2835" i="7" l="1"/>
  <c r="AT2836" i="7"/>
  <c r="AT2837" i="7" l="1"/>
  <c r="AU2836" i="7"/>
  <c r="AT2838" i="7" l="1"/>
  <c r="AU2837" i="7"/>
  <c r="AT2839" i="7" l="1"/>
  <c r="AU2838" i="7"/>
  <c r="AT2840" i="7" l="1"/>
  <c r="AU2839" i="7"/>
  <c r="AT2841" i="7" l="1"/>
  <c r="AU2840" i="7"/>
  <c r="AT2842" i="7" l="1"/>
  <c r="AU2841" i="7"/>
  <c r="AT2843" i="7" l="1"/>
  <c r="AU2842" i="7"/>
  <c r="AT2844" i="7" l="1"/>
  <c r="AU2843" i="7"/>
  <c r="AT2845" i="7" l="1"/>
  <c r="AU2844" i="7"/>
  <c r="AT2846" i="7" l="1"/>
  <c r="AU2845" i="7"/>
  <c r="AT2847" i="7" l="1"/>
  <c r="AU2846" i="7"/>
  <c r="AT2848" i="7" l="1"/>
  <c r="AU2847" i="7"/>
  <c r="AT2849" i="7" l="1"/>
  <c r="AU2848" i="7"/>
  <c r="AT2850" i="7" l="1"/>
  <c r="AU2849" i="7"/>
  <c r="AT2851" i="7" l="1"/>
  <c r="AU2850" i="7"/>
  <c r="AU2851" i="7" l="1"/>
  <c r="AT2852" i="7"/>
  <c r="AT2853" i="7" l="1"/>
  <c r="AU2852" i="7"/>
  <c r="AT2854" i="7" l="1"/>
  <c r="AU2853" i="7"/>
  <c r="AT2855" i="7" l="1"/>
  <c r="AU2854" i="7"/>
  <c r="AT2856" i="7" l="1"/>
  <c r="AU2855" i="7"/>
  <c r="AT2857" i="7" l="1"/>
  <c r="AU2856" i="7"/>
  <c r="AT2858" i="7" l="1"/>
  <c r="AU2857" i="7"/>
  <c r="AT2859" i="7" l="1"/>
  <c r="AU2858" i="7"/>
  <c r="AT2860" i="7" l="1"/>
  <c r="AU2859" i="7"/>
  <c r="AT2861" i="7" l="1"/>
  <c r="AU2860" i="7"/>
  <c r="AT2862" i="7" l="1"/>
  <c r="AU2861" i="7"/>
  <c r="AT2863" i="7" l="1"/>
  <c r="AU2862" i="7"/>
  <c r="AT2864" i="7" l="1"/>
  <c r="AU2863" i="7"/>
  <c r="AT2865" i="7" l="1"/>
  <c r="AU2864" i="7"/>
  <c r="AT2866" i="7" l="1"/>
  <c r="AU2865" i="7"/>
  <c r="AT2867" i="7" l="1"/>
  <c r="AU2866" i="7"/>
  <c r="AU2867" i="7" l="1"/>
  <c r="AT2868" i="7"/>
  <c r="AT2869" i="7" l="1"/>
  <c r="AU2868" i="7"/>
  <c r="AT2870" i="7" l="1"/>
  <c r="AU2869" i="7"/>
  <c r="AT2871" i="7" l="1"/>
  <c r="AU2870" i="7"/>
  <c r="AT2872" i="7" l="1"/>
  <c r="AU2871" i="7"/>
  <c r="AT2873" i="7" l="1"/>
  <c r="AU2872" i="7"/>
  <c r="AT2874" i="7" l="1"/>
  <c r="AU2873" i="7"/>
  <c r="AT2875" i="7" l="1"/>
  <c r="AU2874" i="7"/>
  <c r="AT2876" i="7" l="1"/>
  <c r="AU2875" i="7"/>
  <c r="AT2877" i="7" l="1"/>
  <c r="AU2876" i="7"/>
  <c r="AT2878" i="7" l="1"/>
  <c r="AU2877" i="7"/>
  <c r="AT2879" i="7" l="1"/>
  <c r="AU2878" i="7"/>
  <c r="AT2880" i="7" l="1"/>
  <c r="AU2879" i="7"/>
  <c r="AT2881" i="7" l="1"/>
  <c r="AU2880" i="7"/>
  <c r="AT2882" i="7" l="1"/>
  <c r="AU2881" i="7"/>
  <c r="AT2883" i="7" l="1"/>
  <c r="AU2882" i="7"/>
  <c r="AT2884" i="7" l="1"/>
  <c r="AU2883" i="7"/>
  <c r="AT2885" i="7" l="1"/>
  <c r="AU2884" i="7"/>
  <c r="AT2886" i="7" l="1"/>
  <c r="AU2885" i="7"/>
  <c r="AT2887" i="7" l="1"/>
  <c r="AU2886" i="7"/>
  <c r="AT2888" i="7" l="1"/>
  <c r="AU2887" i="7"/>
  <c r="AT2889" i="7" l="1"/>
  <c r="AU2888" i="7"/>
  <c r="AT2890" i="7" l="1"/>
  <c r="AU2889" i="7"/>
  <c r="AT2891" i="7" l="1"/>
  <c r="AU2890" i="7"/>
  <c r="AT2892" i="7" l="1"/>
  <c r="AU2891" i="7"/>
  <c r="AT2893" i="7" l="1"/>
  <c r="AU2892" i="7"/>
  <c r="AT2894" i="7" l="1"/>
  <c r="AU2893" i="7"/>
  <c r="AT2895" i="7" l="1"/>
  <c r="AU2894" i="7"/>
  <c r="AT2896" i="7" l="1"/>
  <c r="AU2895" i="7"/>
  <c r="AT2897" i="7" l="1"/>
  <c r="AU2896" i="7"/>
  <c r="AT2898" i="7" l="1"/>
  <c r="AU2897" i="7"/>
  <c r="AT2899" i="7" l="1"/>
  <c r="AU2898" i="7"/>
  <c r="AU2899" i="7" l="1"/>
  <c r="AT2900" i="7"/>
  <c r="AT2901" i="7" l="1"/>
  <c r="AU2900" i="7"/>
  <c r="AT2902" i="7" l="1"/>
  <c r="AU2901" i="7"/>
  <c r="AT2903" i="7" l="1"/>
  <c r="AU2902" i="7"/>
  <c r="AT2904" i="7" l="1"/>
  <c r="AU2903" i="7"/>
  <c r="AT2905" i="7" l="1"/>
  <c r="AU2904" i="7"/>
  <c r="AT2906" i="7" l="1"/>
  <c r="AU2905" i="7"/>
  <c r="AT2907" i="7" l="1"/>
  <c r="AU2906" i="7"/>
  <c r="AT2908" i="7" l="1"/>
  <c r="AU2907" i="7"/>
  <c r="AT2909" i="7" l="1"/>
  <c r="AU2908" i="7"/>
  <c r="AT2910" i="7" l="1"/>
  <c r="AU2909" i="7"/>
  <c r="AT2911" i="7" l="1"/>
  <c r="AU2910" i="7"/>
  <c r="AT2912" i="7" l="1"/>
  <c r="AU2911" i="7"/>
  <c r="AT2913" i="7" l="1"/>
  <c r="AU2912" i="7"/>
  <c r="AT2914" i="7" l="1"/>
  <c r="AU2913" i="7"/>
  <c r="AT2915" i="7" l="1"/>
  <c r="AU2914" i="7"/>
  <c r="AT2916" i="7" l="1"/>
  <c r="AU2915" i="7"/>
  <c r="AT2917" i="7" l="1"/>
  <c r="AU2916" i="7"/>
  <c r="AT2918" i="7" l="1"/>
  <c r="AU2917" i="7"/>
  <c r="AT2919" i="7" l="1"/>
  <c r="AU2918" i="7"/>
  <c r="AT2920" i="7" l="1"/>
  <c r="AU2919" i="7"/>
  <c r="AT2921" i="7" l="1"/>
  <c r="AU2920" i="7"/>
  <c r="AT2922" i="7" l="1"/>
  <c r="AU2921" i="7"/>
  <c r="AT2923" i="7" l="1"/>
  <c r="AU2922" i="7"/>
  <c r="AT2924" i="7" l="1"/>
  <c r="AU2923" i="7"/>
  <c r="AT2925" i="7" l="1"/>
  <c r="AU2924" i="7"/>
  <c r="AT2926" i="7" l="1"/>
  <c r="AU2925" i="7"/>
  <c r="AT2927" i="7" l="1"/>
  <c r="AU2926" i="7"/>
  <c r="AT2928" i="7" l="1"/>
  <c r="AU2927" i="7"/>
  <c r="AT2929" i="7" l="1"/>
  <c r="AU2928" i="7"/>
  <c r="AT2930" i="7" l="1"/>
  <c r="AU2929" i="7"/>
  <c r="AT2931" i="7" l="1"/>
  <c r="AU2930" i="7"/>
  <c r="AU2931" i="7" l="1"/>
  <c r="AT2932" i="7"/>
  <c r="AT2933" i="7" l="1"/>
  <c r="AU2932" i="7"/>
  <c r="AT2934" i="7" l="1"/>
  <c r="AU2933" i="7"/>
  <c r="AT2935" i="7" l="1"/>
  <c r="AU2934" i="7"/>
  <c r="AT2936" i="7" l="1"/>
  <c r="AU2935" i="7"/>
  <c r="AT2937" i="7" l="1"/>
  <c r="AU2936" i="7"/>
  <c r="AT2938" i="7" l="1"/>
  <c r="AU2937" i="7"/>
  <c r="AT2939" i="7" l="1"/>
  <c r="AU2938" i="7"/>
  <c r="AT2940" i="7" l="1"/>
  <c r="AU2939" i="7"/>
  <c r="AT2941" i="7" l="1"/>
  <c r="AU2940" i="7"/>
  <c r="AT2942" i="7" l="1"/>
  <c r="AU2941" i="7"/>
  <c r="AT2943" i="7" l="1"/>
  <c r="AU2942" i="7"/>
  <c r="AT2944" i="7" l="1"/>
  <c r="AU2943" i="7"/>
  <c r="AT2945" i="7" l="1"/>
  <c r="AU2944" i="7"/>
  <c r="AT2946" i="7" l="1"/>
  <c r="AU2945" i="7"/>
  <c r="AT2947" i="7" l="1"/>
  <c r="AU2946" i="7"/>
  <c r="AT2948" i="7" l="1"/>
  <c r="AU2947" i="7"/>
  <c r="AT2949" i="7" l="1"/>
  <c r="AU2948" i="7"/>
  <c r="AT2950" i="7" l="1"/>
  <c r="AU2949" i="7"/>
  <c r="AT2951" i="7" l="1"/>
  <c r="AU2950" i="7"/>
  <c r="AT2952" i="7" l="1"/>
  <c r="AU2951" i="7"/>
  <c r="AT2953" i="7" l="1"/>
  <c r="AU2952" i="7"/>
  <c r="AT2954" i="7" l="1"/>
  <c r="AU2953" i="7"/>
  <c r="AT2955" i="7" l="1"/>
  <c r="AU2954" i="7"/>
  <c r="AT2956" i="7" l="1"/>
  <c r="AU2955" i="7"/>
  <c r="AT2957" i="7" l="1"/>
  <c r="AU2956" i="7"/>
  <c r="AT2958" i="7" l="1"/>
  <c r="AU2957" i="7"/>
  <c r="AT2959" i="7" l="1"/>
  <c r="AU2958" i="7"/>
  <c r="AT2960" i="7" l="1"/>
  <c r="AU2959" i="7"/>
  <c r="AT2961" i="7" l="1"/>
  <c r="AU2960" i="7"/>
  <c r="AT2962" i="7" l="1"/>
  <c r="AU2961" i="7"/>
  <c r="AT2963" i="7" l="1"/>
  <c r="AU2962" i="7"/>
  <c r="AU2963" i="7" l="1"/>
  <c r="AT2964" i="7"/>
  <c r="AT2965" i="7" l="1"/>
  <c r="AU2964" i="7"/>
  <c r="AT2966" i="7" l="1"/>
  <c r="AU2965" i="7"/>
  <c r="AT2967" i="7" l="1"/>
  <c r="AU2966" i="7"/>
  <c r="AT2968" i="7" l="1"/>
  <c r="AU2967" i="7"/>
  <c r="AT2969" i="7" l="1"/>
  <c r="AU2968" i="7"/>
  <c r="AT2970" i="7" l="1"/>
  <c r="AU2969" i="7"/>
  <c r="AT2971" i="7" l="1"/>
  <c r="AU2970" i="7"/>
  <c r="AT2972" i="7" l="1"/>
  <c r="AU2971" i="7"/>
  <c r="AT2973" i="7" l="1"/>
  <c r="AU2972" i="7"/>
  <c r="AT2974" i="7" l="1"/>
  <c r="AU2973" i="7"/>
  <c r="AT2975" i="7" l="1"/>
  <c r="AU2974" i="7"/>
  <c r="AT2976" i="7" l="1"/>
  <c r="AU2975" i="7"/>
  <c r="AT2977" i="7" l="1"/>
  <c r="AU2976" i="7"/>
  <c r="AT2978" i="7" l="1"/>
  <c r="AU2977" i="7"/>
  <c r="AT2979" i="7" l="1"/>
  <c r="AU2978" i="7"/>
  <c r="AU2979" i="7" l="1"/>
  <c r="AT2980" i="7"/>
  <c r="AT2981" i="7" l="1"/>
  <c r="AU2980" i="7"/>
  <c r="AT2982" i="7" l="1"/>
  <c r="AU2981" i="7"/>
  <c r="AT2983" i="7" l="1"/>
  <c r="AU2982" i="7"/>
  <c r="AT2984" i="7" l="1"/>
  <c r="AU2983" i="7"/>
  <c r="AT2985" i="7" l="1"/>
  <c r="AU2984" i="7"/>
  <c r="AT2986" i="7" l="1"/>
  <c r="AU2985" i="7"/>
  <c r="AT2987" i="7" l="1"/>
  <c r="AU2986" i="7"/>
  <c r="AT2988" i="7" l="1"/>
  <c r="AU2987" i="7"/>
  <c r="AT2989" i="7" l="1"/>
  <c r="AU2988" i="7"/>
  <c r="AT2990" i="7" l="1"/>
  <c r="AU2989" i="7"/>
  <c r="AT2991" i="7" l="1"/>
  <c r="AU2990" i="7"/>
  <c r="AT2992" i="7" l="1"/>
  <c r="AU2991" i="7"/>
  <c r="AT2993" i="7" l="1"/>
  <c r="AU2992" i="7"/>
  <c r="AT2994" i="7" l="1"/>
  <c r="AU2993" i="7"/>
  <c r="AT2995" i="7" l="1"/>
  <c r="AU2994" i="7"/>
  <c r="AU2995" i="7" l="1"/>
  <c r="AT2996" i="7"/>
  <c r="AT2997" i="7" l="1"/>
  <c r="AU2996" i="7"/>
  <c r="AT2998" i="7" l="1"/>
  <c r="AU2997" i="7"/>
  <c r="AT2999" i="7" l="1"/>
  <c r="AU2998" i="7"/>
  <c r="AT3000" i="7" l="1"/>
  <c r="AU2999" i="7"/>
  <c r="AT3001" i="7" l="1"/>
  <c r="AU3000" i="7"/>
  <c r="AT3002" i="7" l="1"/>
  <c r="AU3001" i="7"/>
  <c r="AT3003" i="7" l="1"/>
  <c r="AU3002" i="7"/>
  <c r="AT3004" i="7" l="1"/>
  <c r="AU3003" i="7"/>
  <c r="AT3005" i="7" l="1"/>
  <c r="AU3004" i="7"/>
  <c r="AT3006" i="7" l="1"/>
  <c r="AU3005" i="7"/>
  <c r="AT3007" i="7" l="1"/>
  <c r="AU3006" i="7"/>
  <c r="AT3008" i="7" l="1"/>
  <c r="AU3007" i="7"/>
  <c r="AT3009" i="7" l="1"/>
  <c r="AU3008" i="7"/>
  <c r="AT3010" i="7" l="1"/>
  <c r="AU3009" i="7"/>
  <c r="AT3011" i="7" l="1"/>
  <c r="AU3010" i="7"/>
  <c r="AU3011" i="7" l="1"/>
  <c r="AT3012" i="7"/>
  <c r="AT3013" i="7" l="1"/>
  <c r="AU3012" i="7"/>
  <c r="AT3014" i="7" l="1"/>
  <c r="AU3013" i="7"/>
  <c r="AT3015" i="7" l="1"/>
  <c r="AU3014" i="7"/>
  <c r="AT3016" i="7" l="1"/>
  <c r="AU3015" i="7"/>
  <c r="AT3017" i="7" l="1"/>
  <c r="AU3016" i="7"/>
  <c r="AT3018" i="7" l="1"/>
  <c r="AU3017" i="7"/>
  <c r="AT3019" i="7" l="1"/>
  <c r="AU3018" i="7"/>
  <c r="AT3020" i="7" l="1"/>
  <c r="AU3019" i="7"/>
  <c r="AT3021" i="7" l="1"/>
  <c r="AU3020" i="7"/>
  <c r="AT3022" i="7" l="1"/>
  <c r="AU3021" i="7"/>
  <c r="AT3023" i="7" l="1"/>
  <c r="AU3022" i="7"/>
  <c r="AT3024" i="7" l="1"/>
  <c r="AU3023" i="7"/>
  <c r="AT3025" i="7" l="1"/>
  <c r="AU3024" i="7"/>
  <c r="AT3026" i="7" l="1"/>
  <c r="AU3025" i="7"/>
  <c r="AT3027" i="7" l="1"/>
  <c r="AU3026" i="7"/>
  <c r="AU3027" i="7" l="1"/>
  <c r="AT3028" i="7"/>
  <c r="AT3029" i="7" l="1"/>
  <c r="AU3028" i="7"/>
  <c r="AT3030" i="7" l="1"/>
  <c r="AU3029" i="7"/>
  <c r="AT3031" i="7" l="1"/>
  <c r="AU3030" i="7"/>
  <c r="AT3032" i="7" l="1"/>
  <c r="AU3031" i="7"/>
  <c r="AT3033" i="7" l="1"/>
  <c r="AU3032" i="7"/>
  <c r="AT3034" i="7" l="1"/>
  <c r="AU3033" i="7"/>
  <c r="AT3035" i="7" l="1"/>
  <c r="AU3034" i="7"/>
  <c r="AT3036" i="7" l="1"/>
  <c r="AU3035" i="7"/>
  <c r="AT3037" i="7" l="1"/>
  <c r="AU3036" i="7"/>
  <c r="AT3038" i="7" l="1"/>
  <c r="AU3037" i="7"/>
  <c r="AT3039" i="7" l="1"/>
  <c r="AU3038" i="7"/>
  <c r="AT3040" i="7" l="1"/>
  <c r="AU3039" i="7"/>
  <c r="AT3041" i="7" l="1"/>
  <c r="AU3040" i="7"/>
  <c r="AT3042" i="7" l="1"/>
  <c r="AU3041" i="7"/>
  <c r="AT3043" i="7" l="1"/>
  <c r="AU3042" i="7"/>
  <c r="AT3044" i="7" l="1"/>
  <c r="AU3043" i="7"/>
  <c r="AT3045" i="7" l="1"/>
  <c r="AU3044" i="7"/>
  <c r="AT3046" i="7" l="1"/>
  <c r="AU3045" i="7"/>
  <c r="AT3047" i="7" l="1"/>
  <c r="AU3046" i="7"/>
  <c r="AT3048" i="7" l="1"/>
  <c r="AU3047" i="7"/>
  <c r="AT3049" i="7" l="1"/>
  <c r="AU3048" i="7"/>
  <c r="AT3050" i="7" l="1"/>
  <c r="AU3049" i="7"/>
  <c r="AT3051" i="7" l="1"/>
  <c r="AU3050" i="7"/>
  <c r="AT3052" i="7" l="1"/>
  <c r="AU3051" i="7"/>
  <c r="AT3053" i="7" l="1"/>
  <c r="AU3052" i="7"/>
  <c r="AT3054" i="7" l="1"/>
  <c r="AU3053" i="7"/>
  <c r="AT3055" i="7" l="1"/>
  <c r="AU3054" i="7"/>
  <c r="AT3056" i="7" l="1"/>
  <c r="AU3055" i="7"/>
  <c r="AT3057" i="7" l="1"/>
  <c r="AU3056" i="7"/>
  <c r="AT3058" i="7" l="1"/>
  <c r="AU3057" i="7"/>
  <c r="AT3059" i="7" l="1"/>
  <c r="AU3058" i="7"/>
  <c r="AU3059" i="7" l="1"/>
  <c r="AT3060" i="7"/>
  <c r="AT3061" i="7" l="1"/>
  <c r="AU3060" i="7"/>
  <c r="AT3062" i="7" l="1"/>
  <c r="AU3061" i="7"/>
  <c r="AT3063" i="7" l="1"/>
  <c r="AU3062" i="7"/>
  <c r="AT3064" i="7" l="1"/>
  <c r="AU3063" i="7"/>
  <c r="AT3065" i="7" l="1"/>
  <c r="AU3064" i="7"/>
  <c r="AT3066" i="7" l="1"/>
  <c r="AU3065" i="7"/>
  <c r="AT3067" i="7" l="1"/>
  <c r="AU3066" i="7"/>
  <c r="AT3068" i="7" l="1"/>
  <c r="AU3067" i="7"/>
  <c r="AT3069" i="7" l="1"/>
  <c r="AU3068" i="7"/>
  <c r="AT3070" i="7" l="1"/>
  <c r="AU3069" i="7"/>
  <c r="AT3071" i="7" l="1"/>
  <c r="AU3070" i="7"/>
  <c r="AT3072" i="7" l="1"/>
  <c r="AU3071" i="7"/>
  <c r="AT3073" i="7" l="1"/>
  <c r="AU3072" i="7"/>
  <c r="AT3074" i="7" l="1"/>
  <c r="AU3073" i="7"/>
  <c r="AT3075" i="7" l="1"/>
  <c r="AU3074" i="7"/>
  <c r="AT3076" i="7" l="1"/>
  <c r="AU3075" i="7"/>
  <c r="AT3077" i="7" l="1"/>
  <c r="AU3076" i="7"/>
  <c r="AT3078" i="7" l="1"/>
  <c r="AU3077" i="7"/>
  <c r="AT3079" i="7" l="1"/>
  <c r="AU3078" i="7"/>
  <c r="AT3080" i="7" l="1"/>
  <c r="AU3079" i="7"/>
  <c r="AT3081" i="7" l="1"/>
  <c r="AU3080" i="7"/>
  <c r="AT3082" i="7" l="1"/>
  <c r="AU3081" i="7"/>
  <c r="AT3083" i="7" l="1"/>
  <c r="AU3082" i="7"/>
  <c r="AT3084" i="7" l="1"/>
  <c r="AU3083" i="7"/>
  <c r="AT3085" i="7" l="1"/>
  <c r="AU3084" i="7"/>
  <c r="AT3086" i="7" l="1"/>
  <c r="AU3085" i="7"/>
  <c r="AT3087" i="7" l="1"/>
  <c r="AU3086" i="7"/>
  <c r="AT3088" i="7" l="1"/>
  <c r="AU3087" i="7"/>
  <c r="AT3089" i="7" l="1"/>
  <c r="AU3088" i="7"/>
  <c r="AT3090" i="7" l="1"/>
  <c r="AU3089" i="7"/>
  <c r="AT3091" i="7" l="1"/>
  <c r="AU3090" i="7"/>
  <c r="AU3091" i="7" l="1"/>
  <c r="AT3092" i="7"/>
  <c r="AY2" i="7" s="1"/>
  <c r="AY3" i="7" l="1"/>
  <c r="AZ2" i="7"/>
  <c r="AU3092" i="7"/>
  <c r="AT3093" i="7"/>
  <c r="AY4" i="7" l="1"/>
  <c r="AU3093" i="7"/>
  <c r="AT3094" i="7"/>
  <c r="AY5" i="7" l="1"/>
  <c r="AT3095" i="7"/>
  <c r="AU3094" i="7"/>
  <c r="AY6" i="7" l="1"/>
  <c r="AT3096" i="7"/>
  <c r="AU3095" i="7"/>
  <c r="AY7" i="7" l="1"/>
  <c r="AT3097" i="7"/>
  <c r="AU3096" i="7"/>
  <c r="AY8" i="7" l="1"/>
  <c r="AT3098" i="7"/>
  <c r="AU3097" i="7"/>
  <c r="AY9" i="7" l="1"/>
  <c r="AT3099" i="7"/>
  <c r="AU3098" i="7"/>
  <c r="AY10" i="7" l="1"/>
  <c r="AT3100" i="7"/>
  <c r="AU3099" i="7"/>
  <c r="AY11" i="7" l="1"/>
  <c r="AT3101" i="7"/>
  <c r="AU3100" i="7"/>
  <c r="AY12" i="7" l="1"/>
  <c r="AT3102" i="7"/>
  <c r="AU3101" i="7"/>
  <c r="AY13" i="7" l="1"/>
  <c r="AT3103" i="7"/>
  <c r="AU3102" i="7"/>
  <c r="AY14" i="7" l="1"/>
  <c r="AY15" i="7" s="1"/>
  <c r="AY16" i="7" s="1"/>
  <c r="AY17" i="7" s="1"/>
  <c r="AY18" i="7" s="1"/>
  <c r="AY19" i="7" s="1"/>
  <c r="AY20" i="7" s="1"/>
  <c r="AY21" i="7" s="1"/>
  <c r="AY22" i="7" s="1"/>
  <c r="AY23" i="7" s="1"/>
  <c r="AY24" i="7" s="1"/>
  <c r="AY25" i="7" s="1"/>
  <c r="AY26" i="7" s="1"/>
  <c r="AY27" i="7" s="1"/>
  <c r="AY28" i="7" s="1"/>
  <c r="AY29" i="7" s="1"/>
  <c r="AY30" i="7" s="1"/>
  <c r="AY31" i="7" s="1"/>
  <c r="AY32" i="7" s="1"/>
  <c r="AY33" i="7" s="1"/>
  <c r="AY34" i="7" s="1"/>
  <c r="AY35" i="7" s="1"/>
  <c r="AY36" i="7" s="1"/>
  <c r="AY37" i="7" s="1"/>
  <c r="AY38" i="7" s="1"/>
  <c r="AY39" i="7" s="1"/>
  <c r="AY40" i="7" s="1"/>
  <c r="AY41" i="7" s="1"/>
  <c r="AY42" i="7" s="1"/>
  <c r="AY43" i="7" s="1"/>
  <c r="AY44" i="7" s="1"/>
  <c r="AY45" i="7" s="1"/>
  <c r="AY46" i="7" s="1"/>
  <c r="AY47" i="7" s="1"/>
  <c r="AY48" i="7" s="1"/>
  <c r="AY49" i="7" s="1"/>
  <c r="AY50" i="7" s="1"/>
  <c r="AY51" i="7" s="1"/>
  <c r="AY52" i="7" s="1"/>
  <c r="AY53" i="7" s="1"/>
  <c r="AY54" i="7" s="1"/>
  <c r="AY55" i="7" s="1"/>
  <c r="AY56" i="7" s="1"/>
  <c r="AY57" i="7" s="1"/>
  <c r="AY58" i="7" s="1"/>
  <c r="AY59" i="7" s="1"/>
  <c r="AY60" i="7" s="1"/>
  <c r="AY61" i="7" s="1"/>
  <c r="AY62" i="7" s="1"/>
  <c r="AT3104" i="7"/>
  <c r="AU3103" i="7"/>
  <c r="AT3105" i="7" l="1"/>
  <c r="AU3104" i="7"/>
  <c r="AT3106" i="7" l="1"/>
  <c r="AU3105" i="7"/>
  <c r="AT3107" i="7" l="1"/>
  <c r="AU3106" i="7"/>
  <c r="AT3108" i="7" l="1"/>
  <c r="AU3107" i="7"/>
  <c r="AT3109" i="7" l="1"/>
  <c r="AU3108" i="7"/>
  <c r="AT3110" i="7" l="1"/>
  <c r="AU3109" i="7"/>
  <c r="AT3111" i="7" l="1"/>
  <c r="AU3110" i="7"/>
  <c r="AU3111" i="7" l="1"/>
  <c r="AT3112" i="7"/>
  <c r="AT3113" i="7" l="1"/>
  <c r="AU3112" i="7"/>
  <c r="AT3114" i="7" l="1"/>
  <c r="AU3113" i="7"/>
  <c r="AT3115" i="7" l="1"/>
  <c r="AU3114" i="7"/>
  <c r="AT3116" i="7" l="1"/>
  <c r="AU3115" i="7"/>
  <c r="AT3117" i="7" l="1"/>
  <c r="AU3116" i="7"/>
  <c r="AT3118" i="7" l="1"/>
  <c r="AU3117" i="7"/>
  <c r="AT3119" i="7" l="1"/>
  <c r="AU3118" i="7"/>
  <c r="AT3120" i="7" l="1"/>
  <c r="AU3119" i="7"/>
  <c r="AT3121" i="7" l="1"/>
  <c r="AU3120" i="7"/>
  <c r="AU3121" i="7" l="1"/>
  <c r="AT3122" i="7"/>
  <c r="AU3122" i="7" s="1"/>
  <c r="AZ3" i="7" l="1"/>
  <c r="AZ4" i="7"/>
  <c r="AZ5" i="7"/>
  <c r="AZ6" i="7"/>
  <c r="AZ7" i="7"/>
  <c r="AZ8" i="7"/>
  <c r="AZ9" i="7"/>
  <c r="AZ10" i="7"/>
  <c r="AZ11" i="7"/>
  <c r="AZ12" i="7"/>
  <c r="AZ13" i="7"/>
  <c r="AZ14" i="7"/>
  <c r="AZ15" i="7"/>
  <c r="AZ16" i="7"/>
  <c r="AZ17" i="7"/>
  <c r="AZ18" i="7"/>
  <c r="AZ19" i="7"/>
  <c r="AZ20" i="7"/>
  <c r="AZ21" i="7"/>
  <c r="AZ22" i="7"/>
  <c r="AZ23" i="7"/>
  <c r="AZ24" i="7"/>
  <c r="AZ25" i="7"/>
  <c r="AZ26" i="7"/>
  <c r="AZ27" i="7"/>
  <c r="AZ28" i="7"/>
  <c r="AZ29" i="7"/>
  <c r="AZ30" i="7"/>
  <c r="AZ31" i="7"/>
  <c r="AZ32" i="7"/>
  <c r="AZ33" i="7"/>
  <c r="AZ34" i="7"/>
  <c r="AZ35" i="7"/>
  <c r="AZ36" i="7"/>
  <c r="AZ37" i="7"/>
  <c r="AZ38" i="7"/>
  <c r="AZ39" i="7"/>
  <c r="AZ40" i="7"/>
  <c r="AZ41" i="7"/>
  <c r="AZ42" i="7"/>
  <c r="AZ43" i="7"/>
  <c r="AZ44" i="7"/>
  <c r="AZ45" i="7"/>
  <c r="AZ46" i="7"/>
  <c r="AZ47" i="7"/>
  <c r="AZ48" i="7"/>
  <c r="AZ49" i="7"/>
  <c r="AZ50" i="7"/>
  <c r="AZ51" i="7"/>
  <c r="AZ52" i="7"/>
  <c r="AZ53" i="7"/>
  <c r="AZ54" i="7"/>
  <c r="AZ55" i="7"/>
  <c r="AZ56" i="7"/>
  <c r="AZ57" i="7"/>
  <c r="AZ58" i="7"/>
  <c r="AZ59" i="7"/>
  <c r="AZ60" i="7"/>
  <c r="AZ61" i="7"/>
  <c r="AZ62" i="7"/>
  <c r="AY1" i="7" l="1"/>
</calcChain>
</file>

<file path=xl/comments1.xml><?xml version="1.0" encoding="utf-8"?>
<comments xmlns="http://schemas.openxmlformats.org/spreadsheetml/2006/main">
  <authors>
    <author>Margarida Cavaleiro</author>
  </authors>
  <commentList>
    <comment ref="A4" authorId="0" shapeId="0">
      <text>
        <r>
          <rPr>
            <sz val="9"/>
            <color indexed="81"/>
            <rFont val="Tahoma"/>
            <family val="2"/>
          </rPr>
          <t>Selecionar se se trata de um núcleo geográficamente localizado (bairro de barracas, bairro muito degradado, etc) ou um núcleo disperso (pessoas sem abrigo, vítimas de violência doméstica, lista de pedidos de habitação, etc).
Este campo é de preenchimento obrigatório.</t>
        </r>
      </text>
    </comment>
    <comment ref="B4" authorId="0" shapeId="0">
      <text>
        <r>
          <rPr>
            <sz val="9"/>
            <color indexed="81"/>
            <rFont val="Tahoma"/>
            <family val="2"/>
          </rPr>
          <t>Preencher a designação que identifica o núcleo em causa, tanto nos caso em que este foi classificado como "localizado" como nos casos em que é "disperso".
Este campo é de preenchimento obrigatório.</t>
        </r>
      </text>
    </comment>
    <comment ref="F4" authorId="0" shapeId="0">
      <text>
        <r>
          <rPr>
            <sz val="9"/>
            <color indexed="81"/>
            <rFont val="Tahoma"/>
            <family val="2"/>
          </rPr>
          <t>Classificar o nível de prioridade da intervenção. Em princípio (mas não necessáriamente) a definição das prioridades deverá corresponder à programação da realização das soluções.</t>
        </r>
      </text>
    </comment>
    <comment ref="G4" authorId="0" shapeId="0">
      <text>
        <r>
          <rPr>
            <sz val="9"/>
            <color indexed="81"/>
            <rFont val="Tahoma"/>
            <family val="2"/>
          </rPr>
          <t>A preencher obrigatoriamente caso se trate de um núcleo localizado que corresponda às situações previstas nos artigos 11.º ou 12.º.
Se se tratar de um núcleo localizado que não corresponda a nenhuma das situações referidas, deverá ser selecionada a opção "Outra situação".</t>
        </r>
      </text>
    </comment>
    <comment ref="H4" authorId="0" shapeId="0">
      <text>
        <r>
          <rPr>
            <sz val="9"/>
            <color indexed="81"/>
            <rFont val="Tahoma"/>
            <family val="2"/>
          </rPr>
          <t>Indicar a coordenada de um ponto central do emprendimento no formato XX,XXXXXX.</t>
        </r>
      </text>
    </comment>
    <comment ref="I4" authorId="0" shapeId="0">
      <text>
        <r>
          <rPr>
            <sz val="9"/>
            <color indexed="81"/>
            <rFont val="Tahoma"/>
            <family val="2"/>
          </rPr>
          <t>Indicar a coordenada de um ponto central do emprendimento no formato XX,XXXXXX.</t>
        </r>
      </text>
    </comment>
  </commentList>
</comments>
</file>

<file path=xl/comments2.xml><?xml version="1.0" encoding="utf-8"?>
<comments xmlns="http://schemas.openxmlformats.org/spreadsheetml/2006/main">
  <authors>
    <author>Admin</author>
  </authors>
  <commentList>
    <comment ref="G5" authorId="0" shapeId="0">
      <text>
        <r>
          <rPr>
            <sz val="9"/>
            <color indexed="81"/>
            <rFont val="Tahoma"/>
            <family val="2"/>
          </rPr>
          <t>Indicar a coordenada de um ponto central do emprendimento no formato XX,XXXXXX.</t>
        </r>
      </text>
    </comment>
    <comment ref="H5" authorId="0" shapeId="0">
      <text>
        <r>
          <rPr>
            <sz val="9"/>
            <color indexed="81"/>
            <rFont val="Tahoma"/>
            <family val="2"/>
          </rPr>
          <t>Indicar a coordenada de um ponto central do emprendimento no formato -XX,XXXXXX.</t>
        </r>
      </text>
    </comment>
  </commentList>
</comments>
</file>

<file path=xl/comments3.xml><?xml version="1.0" encoding="utf-8"?>
<comments xmlns="http://schemas.openxmlformats.org/spreadsheetml/2006/main">
  <authors>
    <author>Admin</author>
    <author>João Duarte</author>
  </authors>
  <commentList>
    <comment ref="A7" authorId="0" shapeId="0">
      <text>
        <r>
          <rPr>
            <sz val="9"/>
            <color indexed="81"/>
            <rFont val="Tahoma"/>
            <family val="2"/>
          </rPr>
          <t>Preencher conforme consta da base de dados da entidade.
Este campo é de preenchimento obrigatório.</t>
        </r>
      </text>
    </comment>
    <comment ref="B7" authorId="0" shapeId="0">
      <text>
        <r>
          <rPr>
            <sz val="9"/>
            <color indexed="81"/>
            <rFont val="Tahoma"/>
            <family val="2"/>
          </rPr>
          <t>Selecionar a partir dos dados carregados no formulário "A.Núcleos".
Este campo é de preenchimento obrigatório.</t>
        </r>
      </text>
    </comment>
    <comment ref="I7" authorId="0" shapeId="0">
      <text>
        <r>
          <rPr>
            <sz val="9"/>
            <color indexed="81"/>
            <rFont val="Tahoma"/>
            <family val="2"/>
          </rPr>
          <t>RENDIMENTO ANUAL BRUTO DO AGREGADO:
Indicar o rendimento anual bruto do agregado, apurado nos termos do artigo 8.º.
Este campo é de preenchimento obrigatório.</t>
        </r>
      </text>
    </comment>
    <comment ref="T7" authorId="0" shapeId="0">
      <text>
        <r>
          <rPr>
            <sz val="9"/>
            <color indexed="81"/>
            <rFont val="Tahoma"/>
            <family val="2"/>
          </rPr>
          <t>TIPOLOGIA ADEQUADA:
Selecionar a tipologia adequada para o agregado em função da sua composição e características.
Este campo é de preenchimento obrigatório.</t>
        </r>
      </text>
    </comment>
    <comment ref="U7" authorId="0" shapeId="0">
      <text>
        <r>
          <rPr>
            <sz val="9"/>
            <color indexed="81"/>
            <rFont val="Tahoma"/>
            <family val="2"/>
          </rPr>
          <t>TIPOLOGIA PROPOSTA:
Selecionar a tipologia proposta para o agregado em função das tipologias previstas para o empreendimento indicado.
Este campo é de preenchimento obrigatório.</t>
        </r>
      </text>
    </comment>
    <comment ref="V7" authorId="1" shapeId="0">
      <text>
        <r>
          <rPr>
            <b/>
            <sz val="9"/>
            <color indexed="81"/>
            <rFont val="Tahoma"/>
            <family val="2"/>
          </rPr>
          <t>João Duarte:</t>
        </r>
        <r>
          <rPr>
            <sz val="9"/>
            <color indexed="81"/>
            <rFont val="Tahoma"/>
            <family val="2"/>
          </rPr>
          <t xml:space="preserve">
Preencher conforme consta no Anexo II do formulário de candidatura.</t>
        </r>
      </text>
    </comment>
  </commentList>
</comments>
</file>

<file path=xl/comments4.xml><?xml version="1.0" encoding="utf-8"?>
<comments xmlns="http://schemas.openxmlformats.org/spreadsheetml/2006/main">
  <authors>
    <author>Admin</author>
  </authors>
  <commentList>
    <comment ref="B4" authorId="0" shapeId="0">
      <text>
        <r>
          <rPr>
            <sz val="9"/>
            <color indexed="81"/>
            <rFont val="Tahoma"/>
            <family val="2"/>
          </rPr>
          <t>Selecionar o agregado a que esta pessoa pertence, a partir da lista de agregados carregada no formulário "C.Agregados".
Este campo é de preenchimento obrigatório.</t>
        </r>
      </text>
    </comment>
    <comment ref="I4" authorId="0" shapeId="0">
      <text>
        <r>
          <rPr>
            <sz val="9"/>
            <color indexed="81"/>
            <rFont val="Tahoma"/>
            <family val="2"/>
          </rPr>
          <t xml:space="preserve">O NIF indicado é verificado automáticamente.
Deverá ser verificado caso seja assinalado a vermelho.
Este campo é de preenchimento obrigatório.
</t>
        </r>
      </text>
    </comment>
    <comment ref="J4" authorId="0" shapeId="0">
      <text>
        <r>
          <rPr>
            <sz val="9"/>
            <color indexed="81"/>
            <rFont val="Tahoma"/>
            <family val="2"/>
          </rPr>
          <t>Indicar a data de nascimento do membro do agregado habitacional no formato AAAA-MM-DD.
Este campo é de preenchimento obrigatório.</t>
        </r>
      </text>
    </comment>
    <comment ref="M4" authorId="0" shapeId="0">
      <text>
        <r>
          <rPr>
            <sz val="9"/>
            <color indexed="81"/>
            <rFont val="Tahoma"/>
            <family val="2"/>
          </rPr>
          <t xml:space="preserve">Indicar se o grau de incapacidade do membro do agregado é igual ou superior a 60%.
Este campo é de preenchimento obrigatório.
</t>
        </r>
      </text>
    </comment>
    <comment ref="O4" authorId="0" shapeId="0">
      <text>
        <r>
          <rPr>
            <sz val="9"/>
            <color indexed="81"/>
            <rFont val="Tahoma"/>
            <family val="2"/>
          </rPr>
          <t xml:space="preserve">Preencher "Sim", quando o rendimento individual do dependente for superior ao valor da pensão social do regime não contributivo (ver nota do formulário "0.Entrada") ou "Não", quando esse rendimento for igual ou inferior ao referido valor.
Nos casos em que esta verificação não é necessária, esta célula passa a cinzento escuro e não deverá ser preenchida.
 </t>
        </r>
      </text>
    </comment>
  </commentList>
</comments>
</file>

<file path=xl/comments5.xml><?xml version="1.0" encoding="utf-8"?>
<comments xmlns="http://schemas.openxmlformats.org/spreadsheetml/2006/main">
  <authors>
    <author>Admin</author>
  </authors>
  <commentList>
    <comment ref="A4" authorId="0" shapeId="0">
      <text>
        <r>
          <rPr>
            <sz val="9"/>
            <color indexed="81"/>
            <rFont val="Tahoma"/>
            <family val="2"/>
          </rPr>
          <t xml:space="preserve">Este campo é de preenchimento obrigatório.
</t>
        </r>
      </text>
    </comment>
    <comment ref="E4" authorId="0" shapeId="0">
      <text>
        <r>
          <rPr>
            <sz val="9"/>
            <color indexed="81"/>
            <rFont val="Tahoma"/>
            <family val="2"/>
          </rPr>
          <t>Indicar a solução de acordo com a lista constante do artigo 27.º.
Este campo é de preenchimento obrigatório.</t>
        </r>
      </text>
    </comment>
    <comment ref="G4" authorId="0" shapeId="0">
      <text>
        <r>
          <rPr>
            <sz val="9"/>
            <color indexed="81"/>
            <rFont val="Tahoma"/>
            <family val="2"/>
          </rPr>
          <t xml:space="preserve">Prencher apenas nas situações que se encontram previstas no artigo 28.º.
</t>
        </r>
      </text>
    </comment>
    <comment ref="R4" authorId="0" shapeId="0">
      <text>
        <r>
          <rPr>
            <sz val="9"/>
            <color indexed="81"/>
            <rFont val="Tahoma"/>
            <family val="2"/>
          </rPr>
          <t>Este campo é de preenchimento obrigatório.</t>
        </r>
      </text>
    </comment>
    <comment ref="S4" authorId="0" shapeId="0">
      <text>
        <r>
          <rPr>
            <sz val="9"/>
            <color indexed="81"/>
            <rFont val="Tahoma"/>
            <family val="2"/>
          </rPr>
          <t xml:space="preserve">Selecionar uma das três modalidades de financiamento.
Este campo é de preenchimento obrigatório.
</t>
        </r>
      </text>
    </comment>
    <comment ref="T4" authorId="0" shapeId="0">
      <text>
        <r>
          <rPr>
            <sz val="9"/>
            <color indexed="81"/>
            <rFont val="Tahoma"/>
            <family val="2"/>
          </rPr>
          <t xml:space="preserve">Distribuir o valor do investimento pelos vários anos de acordo com a estimativa de programação.
A soma dos valores destes campos deverá coincidir com o valor de investimento.
</t>
        </r>
      </text>
    </comment>
    <comment ref="B6" authorId="0" shapeId="0">
      <text>
        <r>
          <rPr>
            <sz val="9"/>
            <color indexed="81"/>
            <rFont val="Tahoma"/>
            <family val="2"/>
          </rPr>
          <t>Este campo é de preenchimento obrigatório.</t>
        </r>
      </text>
    </comment>
    <comment ref="C6" authorId="0" shapeId="0">
      <text>
        <r>
          <rPr>
            <sz val="9"/>
            <color indexed="81"/>
            <rFont val="Tahoma"/>
            <family val="2"/>
          </rPr>
          <t>Este campo é de preenchimento obrigatório.
Indicar a coordenada de um ponto central do emprendimento no formato XX,XXXXXX.</t>
        </r>
      </text>
    </comment>
    <comment ref="D6" authorId="0" shapeId="0">
      <text>
        <r>
          <rPr>
            <sz val="9"/>
            <color indexed="81"/>
            <rFont val="Tahoma"/>
            <family val="2"/>
          </rPr>
          <t>Este campo é de preenchimento obrigatório.
Indicar a coordenada de um ponto central do emprendimento no formato -XX,XXXXXX.</t>
        </r>
      </text>
    </comment>
  </commentList>
</comments>
</file>

<file path=xl/sharedStrings.xml><?xml version="1.0" encoding="utf-8"?>
<sst xmlns="http://schemas.openxmlformats.org/spreadsheetml/2006/main" count="12541" uniqueCount="7168">
  <si>
    <t>NIF</t>
  </si>
  <si>
    <t>Sim</t>
  </si>
  <si>
    <t>Não</t>
  </si>
  <si>
    <t>Arrendamento</t>
  </si>
  <si>
    <t>Reabilitação</t>
  </si>
  <si>
    <t>Aquisição</t>
  </si>
  <si>
    <t>Construção</t>
  </si>
  <si>
    <t>Arrendamento para atribuição em subarrendamento</t>
  </si>
  <si>
    <t>Reabilitação de prédios habitacionais em áreas urbanas degradadas</t>
  </si>
  <si>
    <t>Reabilitação de frações ou prédios habitacionais</t>
  </si>
  <si>
    <t>Reabilitação de frações ou prédios para unidades residenciais</t>
  </si>
  <si>
    <t>Construção de frações ou prédios habitacionais</t>
  </si>
  <si>
    <t>Aquisição de frações ou prédios habitacionais</t>
  </si>
  <si>
    <t>Tipologia adequada</t>
  </si>
  <si>
    <t>T0</t>
  </si>
  <si>
    <t>T1</t>
  </si>
  <si>
    <t>T2</t>
  </si>
  <si>
    <t>T3</t>
  </si>
  <si>
    <t>T4</t>
  </si>
  <si>
    <t>T5</t>
  </si>
  <si>
    <t>T6</t>
  </si>
  <si>
    <t>T7</t>
  </si>
  <si>
    <t>Prioridade</t>
  </si>
  <si>
    <t>Tipo de solução</t>
  </si>
  <si>
    <t>Programação do investimento</t>
  </si>
  <si>
    <t>Tipo de solução conjugada</t>
  </si>
  <si>
    <t>Município</t>
  </si>
  <si>
    <t>0809</t>
  </si>
  <si>
    <t>Longitude</t>
  </si>
  <si>
    <t>Latitude</t>
  </si>
  <si>
    <t>0101</t>
  </si>
  <si>
    <t>0102</t>
  </si>
  <si>
    <t>0103</t>
  </si>
  <si>
    <t>0104</t>
  </si>
  <si>
    <t>0105</t>
  </si>
  <si>
    <t>0106</t>
  </si>
  <si>
    <t>0107</t>
  </si>
  <si>
    <t>0108</t>
  </si>
  <si>
    <t>0109</t>
  </si>
  <si>
    <t>0110</t>
  </si>
  <si>
    <t>0111</t>
  </si>
  <si>
    <t>0112</t>
  </si>
  <si>
    <t>0113</t>
  </si>
  <si>
    <t>0119</t>
  </si>
  <si>
    <t>0118</t>
  </si>
  <si>
    <t>0117</t>
  </si>
  <si>
    <t>0116</t>
  </si>
  <si>
    <t>0115</t>
  </si>
  <si>
    <t>0114</t>
  </si>
  <si>
    <t>Rendimento anual bruto do agregado</t>
  </si>
  <si>
    <t>0201</t>
  </si>
  <si>
    <t>0202</t>
  </si>
  <si>
    <t>0203</t>
  </si>
  <si>
    <t>0204</t>
  </si>
  <si>
    <t>0205</t>
  </si>
  <si>
    <t>0206</t>
  </si>
  <si>
    <t>0207</t>
  </si>
  <si>
    <t>0208</t>
  </si>
  <si>
    <t>0209</t>
  </si>
  <si>
    <t>0210</t>
  </si>
  <si>
    <t>0211</t>
  </si>
  <si>
    <t>0212</t>
  </si>
  <si>
    <t>0213</t>
  </si>
  <si>
    <t>0214</t>
  </si>
  <si>
    <t>Nº de membros</t>
  </si>
  <si>
    <t>Nº de deficientes</t>
  </si>
  <si>
    <t>Nº de dependentes</t>
  </si>
  <si>
    <t>Agregado unititulado</t>
  </si>
  <si>
    <t>Fator de correção</t>
  </si>
  <si>
    <t>Rendimento médio mensal</t>
  </si>
  <si>
    <t>Elegibilidade</t>
  </si>
  <si>
    <t>Nº de
adultos não dependentes</t>
  </si>
  <si>
    <t>Aquisição e infraestruturação de terrenos</t>
  </si>
  <si>
    <t>TS1</t>
  </si>
  <si>
    <t>Arr</t>
  </si>
  <si>
    <t>Rpaud</t>
  </si>
  <si>
    <t>Rfp</t>
  </si>
  <si>
    <t>Rfpur</t>
  </si>
  <si>
    <t>Cfp</t>
  </si>
  <si>
    <t>Afp</t>
  </si>
  <si>
    <t>Rfp - Reabilitação de frações ou prédios habitacionais</t>
  </si>
  <si>
    <t>Rfpur - Reabilitação de frações ou prédios para unidades residenciais</t>
  </si>
  <si>
    <t>Cfp - Construção de frações ou prédios habitacionais</t>
  </si>
  <si>
    <t>Afp - Aquisição de frações ou prédios habitacionais</t>
  </si>
  <si>
    <t>Valor do investimento</t>
  </si>
  <si>
    <t>Unid. Resid.</t>
  </si>
  <si>
    <t>Regime de financiamento</t>
  </si>
  <si>
    <t>Comparticipação</t>
  </si>
  <si>
    <t>Comparticipação + Empréstimo bonificado</t>
  </si>
  <si>
    <t>Comparticipação + Empréstimo bonificado IHRU</t>
  </si>
  <si>
    <t>Norte</t>
  </si>
  <si>
    <t>0401</t>
  </si>
  <si>
    <t>Alfândega da Fé</t>
  </si>
  <si>
    <t xml:space="preserve"> de </t>
  </si>
  <si>
    <t>Alijó</t>
  </si>
  <si>
    <t>Amarante</t>
  </si>
  <si>
    <t>0301</t>
  </si>
  <si>
    <t>Amares</t>
  </si>
  <si>
    <t>Arcos de Valdevez</t>
  </si>
  <si>
    <t>Armamar</t>
  </si>
  <si>
    <t>Arouca</t>
  </si>
  <si>
    <t>Baião</t>
  </si>
  <si>
    <t>0302</t>
  </si>
  <si>
    <t>Barcelos</t>
  </si>
  <si>
    <t>Boticas</t>
  </si>
  <si>
    <t>0303</t>
  </si>
  <si>
    <t>Braga</t>
  </si>
  <si>
    <t>0402</t>
  </si>
  <si>
    <t>Bragança</t>
  </si>
  <si>
    <t>0304</t>
  </si>
  <si>
    <t>Cabeceiras de Basto</t>
  </si>
  <si>
    <t>Caminha</t>
  </si>
  <si>
    <t>0403</t>
  </si>
  <si>
    <t>Carrazeda de Ansiães</t>
  </si>
  <si>
    <t>Castelo de Paiva</t>
  </si>
  <si>
    <t>0305</t>
  </si>
  <si>
    <t>Celorico de Basto</t>
  </si>
  <si>
    <t>Chaves</t>
  </si>
  <si>
    <t>Cinfães</t>
  </si>
  <si>
    <t>Espinho</t>
  </si>
  <si>
    <t>0306</t>
  </si>
  <si>
    <t>Esposende</t>
  </si>
  <si>
    <t>0307</t>
  </si>
  <si>
    <t>Fafe</t>
  </si>
  <si>
    <t>Felgueiras</t>
  </si>
  <si>
    <t>0404</t>
  </si>
  <si>
    <t>Freixo de Espada à Cinta</t>
  </si>
  <si>
    <t>Gondomar</t>
  </si>
  <si>
    <t>0308</t>
  </si>
  <si>
    <t>Guimarães</t>
  </si>
  <si>
    <t>Lamego</t>
  </si>
  <si>
    <t>Lousada</t>
  </si>
  <si>
    <t>0405</t>
  </si>
  <si>
    <t>Macedo de Cavaleiros</t>
  </si>
  <si>
    <t>Maia</t>
  </si>
  <si>
    <t xml:space="preserve"> da </t>
  </si>
  <si>
    <t>Marco de Canaveses</t>
  </si>
  <si>
    <t>Matosinhos</t>
  </si>
  <si>
    <t>Melgaço</t>
  </si>
  <si>
    <t>Mesão Frio</t>
  </si>
  <si>
    <t>0406</t>
  </si>
  <si>
    <t>Miranda do Douro</t>
  </si>
  <si>
    <t>0407</t>
  </si>
  <si>
    <t>Mirandela</t>
  </si>
  <si>
    <t>0408</t>
  </si>
  <si>
    <t>Mogadouro</t>
  </si>
  <si>
    <t>Moimenta da Beira</t>
  </si>
  <si>
    <t>Monção</t>
  </si>
  <si>
    <t>Mondim de Basto</t>
  </si>
  <si>
    <t>Montalegre</t>
  </si>
  <si>
    <t>Murça</t>
  </si>
  <si>
    <t>Oliveira de Azeméis</t>
  </si>
  <si>
    <t>Paços de Ferreira</t>
  </si>
  <si>
    <t>Paredes</t>
  </si>
  <si>
    <t>Paredes de Coura</t>
  </si>
  <si>
    <t>Penafiel</t>
  </si>
  <si>
    <t>Penedono</t>
  </si>
  <si>
    <t>Peso da Régua</t>
  </si>
  <si>
    <t>Ponte da Barca</t>
  </si>
  <si>
    <t>Ponte de Lima</t>
  </si>
  <si>
    <t>Porto</t>
  </si>
  <si>
    <t xml:space="preserve"> do </t>
  </si>
  <si>
    <t>0309</t>
  </si>
  <si>
    <t>Póvoa de Lanhoso</t>
  </si>
  <si>
    <t>Póvoa de Varzim</t>
  </si>
  <si>
    <t>Resende</t>
  </si>
  <si>
    <t>Ribeira de Pena</t>
  </si>
  <si>
    <t>Sabrosa</t>
  </si>
  <si>
    <t>Santa Maria da Feira</t>
  </si>
  <si>
    <t>Santa Marta de Penaguião</t>
  </si>
  <si>
    <t>Santo Tirso</t>
  </si>
  <si>
    <t>São João da Madeira</t>
  </si>
  <si>
    <t>São João da Pesqueira</t>
  </si>
  <si>
    <t>Sernancelhe</t>
  </si>
  <si>
    <t>Tabuaço</t>
  </si>
  <si>
    <t>Tarouca</t>
  </si>
  <si>
    <t>0310</t>
  </si>
  <si>
    <t>Terras de Bouro</t>
  </si>
  <si>
    <t>0409</t>
  </si>
  <si>
    <t>Torre de Moncorvo</t>
  </si>
  <si>
    <t>Trofa</t>
  </si>
  <si>
    <t>Vale de Cambra</t>
  </si>
  <si>
    <t>Valença</t>
  </si>
  <si>
    <t>Valongo</t>
  </si>
  <si>
    <t>Valpaços</t>
  </si>
  <si>
    <t>Viana do Castelo</t>
  </si>
  <si>
    <t>0311</t>
  </si>
  <si>
    <t>Vieira do Minho</t>
  </si>
  <si>
    <t>Vila do Conde</t>
  </si>
  <si>
    <t>0410</t>
  </si>
  <si>
    <t>Vila Flor</t>
  </si>
  <si>
    <t>Vila Nova de Cerveira</t>
  </si>
  <si>
    <t>0312</t>
  </si>
  <si>
    <t>Vila Nova de Famalicão</t>
  </si>
  <si>
    <t>0914</t>
  </si>
  <si>
    <t>Vila Nova de Foz Côa</t>
  </si>
  <si>
    <t>Vila Nova de Gaia</t>
  </si>
  <si>
    <t>Vila Pouca de Aguiar</t>
  </si>
  <si>
    <t>Vila Real</t>
  </si>
  <si>
    <t>0313</t>
  </si>
  <si>
    <t>Vila Verde</t>
  </si>
  <si>
    <t>0411</t>
  </si>
  <si>
    <t>Vimioso</t>
  </si>
  <si>
    <t>0412</t>
  </si>
  <si>
    <t>Vinhais</t>
  </si>
  <si>
    <t>0314</t>
  </si>
  <si>
    <t>Vizela</t>
  </si>
  <si>
    <t>Centro</t>
  </si>
  <si>
    <t>Águeda</t>
  </si>
  <si>
    <t>0901</t>
  </si>
  <si>
    <t>Aguiar da Beira</t>
  </si>
  <si>
    <t>Albergaria-a-Velha</t>
  </si>
  <si>
    <t>0902</t>
  </si>
  <si>
    <t>Almeida</t>
  </si>
  <si>
    <t>Alvaiázere</t>
  </si>
  <si>
    <t>Anadia</t>
  </si>
  <si>
    <t>Ansião</t>
  </si>
  <si>
    <t>0601</t>
  </si>
  <si>
    <t>Arganil</t>
  </si>
  <si>
    <t>Aveiro</t>
  </si>
  <si>
    <t>Batalha</t>
  </si>
  <si>
    <t>0501</t>
  </si>
  <si>
    <t>Belmonte</t>
  </si>
  <si>
    <t>0602</t>
  </si>
  <si>
    <t>Cantanhede</t>
  </si>
  <si>
    <t>Carregal do Sal</t>
  </si>
  <si>
    <t>Castanheira de Pêra</t>
  </si>
  <si>
    <t>0502</t>
  </si>
  <si>
    <t>Castelo Branco</t>
  </si>
  <si>
    <t>Castro Daire</t>
  </si>
  <si>
    <t>0903</t>
  </si>
  <si>
    <t>Celorico da Beira</t>
  </si>
  <si>
    <t>0603</t>
  </si>
  <si>
    <t>Coimbra</t>
  </si>
  <si>
    <t>0604</t>
  </si>
  <si>
    <t>Condeixa-a-Nova</t>
  </si>
  <si>
    <t>0503</t>
  </si>
  <si>
    <t>Covilhã</t>
  </si>
  <si>
    <t>Estarreja</t>
  </si>
  <si>
    <t>0605</t>
  </si>
  <si>
    <t>Figueira da Foz</t>
  </si>
  <si>
    <t>0904</t>
  </si>
  <si>
    <t>Figueira de Castelo Rodrigo</t>
  </si>
  <si>
    <t>Figueiró dos Vinhos</t>
  </si>
  <si>
    <t>0905</t>
  </si>
  <si>
    <t>Fornos de Algodres</t>
  </si>
  <si>
    <t>0504</t>
  </si>
  <si>
    <t>Fundão</t>
  </si>
  <si>
    <t>0606</t>
  </si>
  <si>
    <t>Góis</t>
  </si>
  <si>
    <t>0906</t>
  </si>
  <si>
    <t>Gouveia</t>
  </si>
  <si>
    <t>0907</t>
  </si>
  <si>
    <t>Guarda</t>
  </si>
  <si>
    <t>0505</t>
  </si>
  <si>
    <t>Idanha-a-Nova</t>
  </si>
  <si>
    <t>Ílhavo</t>
  </si>
  <si>
    <t>Leiria</t>
  </si>
  <si>
    <t>0607</t>
  </si>
  <si>
    <t>Lousã</t>
  </si>
  <si>
    <t>Mangualde</t>
  </si>
  <si>
    <t>0908</t>
  </si>
  <si>
    <t>Manteigas</t>
  </si>
  <si>
    <t>Marinha Grande</t>
  </si>
  <si>
    <t>Mealhada</t>
  </si>
  <si>
    <t>0909</t>
  </si>
  <si>
    <t>Mêda</t>
  </si>
  <si>
    <t>0608</t>
  </si>
  <si>
    <t>Mira</t>
  </si>
  <si>
    <t>0609</t>
  </si>
  <si>
    <t>Miranda do Corvo</t>
  </si>
  <si>
    <t>0610</t>
  </si>
  <si>
    <t>Montemor-o-Velho</t>
  </si>
  <si>
    <t>Mortágua</t>
  </si>
  <si>
    <t>Murtosa</t>
  </si>
  <si>
    <t>Nelas</t>
  </si>
  <si>
    <t>0506</t>
  </si>
  <si>
    <t>Oleiros</t>
  </si>
  <si>
    <t>Oliveira de Frades</t>
  </si>
  <si>
    <t>Oliveira do Bairro</t>
  </si>
  <si>
    <t>0611</t>
  </si>
  <si>
    <t>Oliveira do Hospital</t>
  </si>
  <si>
    <t>Ovar</t>
  </si>
  <si>
    <t>0612</t>
  </si>
  <si>
    <t>Pampilhosa da Serra</t>
  </si>
  <si>
    <t>Pedrógão Grande</t>
  </si>
  <si>
    <t>0613</t>
  </si>
  <si>
    <t>Penacova</t>
  </si>
  <si>
    <t>Penalva do Castelo</t>
  </si>
  <si>
    <t>0507</t>
  </si>
  <si>
    <t>Penamacor</t>
  </si>
  <si>
    <t>0614</t>
  </si>
  <si>
    <t>Penela</t>
  </si>
  <si>
    <t>0910</t>
  </si>
  <si>
    <t>Pinhel</t>
  </si>
  <si>
    <t>Pombal</t>
  </si>
  <si>
    <t>Porto de Mós</t>
  </si>
  <si>
    <t>0508</t>
  </si>
  <si>
    <t>Proença-a-Nova</t>
  </si>
  <si>
    <t>0911</t>
  </si>
  <si>
    <t>Sabugal</t>
  </si>
  <si>
    <t>Santa Comba Dão</t>
  </si>
  <si>
    <t>São Pedro do Sul</t>
  </si>
  <si>
    <t>Sátão</t>
  </si>
  <si>
    <t>0912</t>
  </si>
  <si>
    <t>Seia</t>
  </si>
  <si>
    <t>0509</t>
  </si>
  <si>
    <t>Sertã</t>
  </si>
  <si>
    <t>Sever do Vouga</t>
  </si>
  <si>
    <t>0615</t>
  </si>
  <si>
    <t>Soure</t>
  </si>
  <si>
    <t>0616</t>
  </si>
  <si>
    <t>Tábua</t>
  </si>
  <si>
    <t>Tondela</t>
  </si>
  <si>
    <t>0913</t>
  </si>
  <si>
    <t>Trancoso</t>
  </si>
  <si>
    <t>Vagos</t>
  </si>
  <si>
    <t>0510</t>
  </si>
  <si>
    <t>Vila de Rei</t>
  </si>
  <si>
    <t>Vila Nova de Paiva</t>
  </si>
  <si>
    <t>0617</t>
  </si>
  <si>
    <t>Vila Nova de Poiares</t>
  </si>
  <si>
    <t>0511</t>
  </si>
  <si>
    <t>Vila Velha de Ródão</t>
  </si>
  <si>
    <t>Viseu</t>
  </si>
  <si>
    <t>Vouzela</t>
  </si>
  <si>
    <t>Lisboa e Vale do Tejo</t>
  </si>
  <si>
    <t>Abrantes</t>
  </si>
  <si>
    <t>Alcanena</t>
  </si>
  <si>
    <t>Alcobaça</t>
  </si>
  <si>
    <t>Alcochete</t>
  </si>
  <si>
    <t>Alenquer</t>
  </si>
  <si>
    <t>Almada</t>
  </si>
  <si>
    <t>Almeirim</t>
  </si>
  <si>
    <t>Alpiarça</t>
  </si>
  <si>
    <t>Amadora</t>
  </si>
  <si>
    <t>Arruda dos Vinhos</t>
  </si>
  <si>
    <t>Azambuja</t>
  </si>
  <si>
    <t>Barreiro</t>
  </si>
  <si>
    <t>Benavente</t>
  </si>
  <si>
    <t>Bombarral</t>
  </si>
  <si>
    <t>Cadaval</t>
  </si>
  <si>
    <t>Caldas da Rainha</t>
  </si>
  <si>
    <t xml:space="preserve"> das </t>
  </si>
  <si>
    <t>Cartaxo</t>
  </si>
  <si>
    <t>Cascais</t>
  </si>
  <si>
    <t>Chamusca</t>
  </si>
  <si>
    <t>Constância</t>
  </si>
  <si>
    <t>Coruche</t>
  </si>
  <si>
    <t>Entroncamento</t>
  </si>
  <si>
    <t>Ferreira do Zêzere</t>
  </si>
  <si>
    <t>Golegã</t>
  </si>
  <si>
    <t>Lisboa</t>
  </si>
  <si>
    <t>Loures</t>
  </si>
  <si>
    <t>Lourinhã</t>
  </si>
  <si>
    <t>Mação</t>
  </si>
  <si>
    <t>Mafra</t>
  </si>
  <si>
    <t>Moita</t>
  </si>
  <si>
    <t>Montijo</t>
  </si>
  <si>
    <t>Nazaré</t>
  </si>
  <si>
    <t>Óbidos</t>
  </si>
  <si>
    <t>Odivelas</t>
  </si>
  <si>
    <t>Oeiras</t>
  </si>
  <si>
    <t>Ourém</t>
  </si>
  <si>
    <t>Palmela</t>
  </si>
  <si>
    <t>Peniche</t>
  </si>
  <si>
    <t>Rio Maior</t>
  </si>
  <si>
    <t>Salvaterra de Magos</t>
  </si>
  <si>
    <t>Santarém</t>
  </si>
  <si>
    <t>Sardoal</t>
  </si>
  <si>
    <t>Seixal</t>
  </si>
  <si>
    <t>Sesimbra</t>
  </si>
  <si>
    <t>Setúbal</t>
  </si>
  <si>
    <t>Sintra</t>
  </si>
  <si>
    <t>Sobral de Monte Agraço</t>
  </si>
  <si>
    <t>Tomar</t>
  </si>
  <si>
    <t>Torres Novas</t>
  </si>
  <si>
    <t>Torres Vedras</t>
  </si>
  <si>
    <t>Vila Franca de Xira</t>
  </si>
  <si>
    <t>Vila Nova da Barquinha</t>
  </si>
  <si>
    <t>Alentejo</t>
  </si>
  <si>
    <t>Alcácer do Sal</t>
  </si>
  <si>
    <t>0701</t>
  </si>
  <si>
    <t>Alandroal</t>
  </si>
  <si>
    <t>Aljustrel</t>
  </si>
  <si>
    <t>Almodôvar</t>
  </si>
  <si>
    <t>Alter do Chão</t>
  </si>
  <si>
    <t>Alvito</t>
  </si>
  <si>
    <t>0702</t>
  </si>
  <si>
    <t>Arraiolos</t>
  </si>
  <si>
    <t>Arronches</t>
  </si>
  <si>
    <t>Avis</t>
  </si>
  <si>
    <t>Barrancos</t>
  </si>
  <si>
    <t>Beja</t>
  </si>
  <si>
    <t>0703</t>
  </si>
  <si>
    <t>Borba</t>
  </si>
  <si>
    <t>Campo Maior</t>
  </si>
  <si>
    <t>Castelo de Vide</t>
  </si>
  <si>
    <t>Castro Verde</t>
  </si>
  <si>
    <t>Crato</t>
  </si>
  <si>
    <t>Cuba</t>
  </si>
  <si>
    <t>Elvas</t>
  </si>
  <si>
    <t>0704</t>
  </si>
  <si>
    <t>Estremoz</t>
  </si>
  <si>
    <t>0705</t>
  </si>
  <si>
    <t>Évora</t>
  </si>
  <si>
    <t>Ferreira do Alentejo</t>
  </si>
  <si>
    <t>Fronteira</t>
  </si>
  <si>
    <t>Gavião</t>
  </si>
  <si>
    <t>Grândola</t>
  </si>
  <si>
    <t>Marvão</t>
  </si>
  <si>
    <t>Mértola</t>
  </si>
  <si>
    <t>Monforte</t>
  </si>
  <si>
    <t>0706</t>
  </si>
  <si>
    <t>Montemor-o-Novo</t>
  </si>
  <si>
    <t>0707</t>
  </si>
  <si>
    <t>Mora</t>
  </si>
  <si>
    <t>Moura</t>
  </si>
  <si>
    <t>0708</t>
  </si>
  <si>
    <t>Mourão</t>
  </si>
  <si>
    <t>Nisa</t>
  </si>
  <si>
    <t>Odemira</t>
  </si>
  <si>
    <t>Ourique</t>
  </si>
  <si>
    <t>Ponte de Sor</t>
  </si>
  <si>
    <t>Portalegre</t>
  </si>
  <si>
    <t>0709</t>
  </si>
  <si>
    <t>Portel</t>
  </si>
  <si>
    <t>0710</t>
  </si>
  <si>
    <t>Redondo</t>
  </si>
  <si>
    <t>0711</t>
  </si>
  <si>
    <t>Reguengos de Monsaraz</t>
  </si>
  <si>
    <t>Santiago do Cacém</t>
  </si>
  <si>
    <t>Serpa</t>
  </si>
  <si>
    <t>Sines</t>
  </si>
  <si>
    <t>Sousel</t>
  </si>
  <si>
    <t>0712</t>
  </si>
  <si>
    <t>Vendas Novas</t>
  </si>
  <si>
    <t>0713</t>
  </si>
  <si>
    <t>Viana do Alentejo</t>
  </si>
  <si>
    <t>Vidigueira</t>
  </si>
  <si>
    <t>0714</t>
  </si>
  <si>
    <t>Vila Viçosa</t>
  </si>
  <si>
    <t>Algarve</t>
  </si>
  <si>
    <t>0801</t>
  </si>
  <si>
    <t>Albufeira</t>
  </si>
  <si>
    <t>0802</t>
  </si>
  <si>
    <t>Alcoutim</t>
  </si>
  <si>
    <t>0803</t>
  </si>
  <si>
    <t>Aljezur</t>
  </si>
  <si>
    <t>0804</t>
  </si>
  <si>
    <t>Castro Marim</t>
  </si>
  <si>
    <t>0805</t>
  </si>
  <si>
    <t>Faro</t>
  </si>
  <si>
    <t>0806</t>
  </si>
  <si>
    <t>Lagoa</t>
  </si>
  <si>
    <t>0807</t>
  </si>
  <si>
    <t>Lagos</t>
  </si>
  <si>
    <t>0808</t>
  </si>
  <si>
    <t>Loulé</t>
  </si>
  <si>
    <t>Monchique</t>
  </si>
  <si>
    <t>0810</t>
  </si>
  <si>
    <t>Olhão</t>
  </si>
  <si>
    <t>0811</t>
  </si>
  <si>
    <t>Portimão</t>
  </si>
  <si>
    <t>0812</t>
  </si>
  <si>
    <t>São Brás de Alportel</t>
  </si>
  <si>
    <t>0813</t>
  </si>
  <si>
    <t>Silves</t>
  </si>
  <si>
    <t>0814</t>
  </si>
  <si>
    <t>Tavira</t>
  </si>
  <si>
    <t>0815</t>
  </si>
  <si>
    <t>Vila do Bispo</t>
  </si>
  <si>
    <t>0816</t>
  </si>
  <si>
    <t>Vila Real de Santo António</t>
  </si>
  <si>
    <t>Açores</t>
  </si>
  <si>
    <t>Angra do Heroísmo</t>
  </si>
  <si>
    <t>Calheta (Açores)</t>
  </si>
  <si>
    <t>Corvo</t>
  </si>
  <si>
    <t>Horta</t>
  </si>
  <si>
    <t>Lagoa (Açores)</t>
  </si>
  <si>
    <t>Lajes das Flores</t>
  </si>
  <si>
    <t>Lajes do Pico</t>
  </si>
  <si>
    <t>Madalena</t>
  </si>
  <si>
    <t>Nordeste</t>
  </si>
  <si>
    <t>Ponta Delgada</t>
  </si>
  <si>
    <t>Povoação</t>
  </si>
  <si>
    <t>Praia da Vitória</t>
  </si>
  <si>
    <t>Ribeira Grande</t>
  </si>
  <si>
    <t>Santa Cruz da Graciosa</t>
  </si>
  <si>
    <t>Santa Cruz das Flores</t>
  </si>
  <si>
    <t>São Roque do Pico</t>
  </si>
  <si>
    <t>Velas</t>
  </si>
  <si>
    <t>Vila do Porto</t>
  </si>
  <si>
    <t>Vila Franca do Campo</t>
  </si>
  <si>
    <t>Madeira</t>
  </si>
  <si>
    <t>Calheta (Madeira)</t>
  </si>
  <si>
    <t>Câmara de Lobos</t>
  </si>
  <si>
    <t>Funchal</t>
  </si>
  <si>
    <t>Machico</t>
  </si>
  <si>
    <t>Ponta do Sol</t>
  </si>
  <si>
    <t>Porto Moniz</t>
  </si>
  <si>
    <t>Porto Santo</t>
  </si>
  <si>
    <t>Ribeira Brava</t>
  </si>
  <si>
    <t>Santa Cruz</t>
  </si>
  <si>
    <t>Santana</t>
  </si>
  <si>
    <t>São Vicente</t>
  </si>
  <si>
    <t>Unidade orgânica do IHRU responsável pelo acompanhamento do processo</t>
  </si>
  <si>
    <t>LVT</t>
  </si>
  <si>
    <t>Entidade regional</t>
  </si>
  <si>
    <t>IHM</t>
  </si>
  <si>
    <t>DRH</t>
  </si>
  <si>
    <t>Direção Regional de Habitação - Açores</t>
  </si>
  <si>
    <t>Investimentos Habitacionais da Madeira, EPERAM</t>
  </si>
  <si>
    <t>_301</t>
  </si>
  <si>
    <t>_201</t>
  </si>
  <si>
    <t>SOLUÇÕES HABITACIONAIS</t>
  </si>
  <si>
    <t>Número de unidades propostas por tipologia</t>
  </si>
  <si>
    <t>Freguesia</t>
  </si>
  <si>
    <t>DICO</t>
  </si>
  <si>
    <t>DICOFRE</t>
  </si>
  <si>
    <t>Aguada de Cima</t>
  </si>
  <si>
    <t>010103</t>
  </si>
  <si>
    <t>Fermentelos</t>
  </si>
  <si>
    <t>010109</t>
  </si>
  <si>
    <t>Macinhata do Vouga</t>
  </si>
  <si>
    <t>010112</t>
  </si>
  <si>
    <t>Valongo do Vouga</t>
  </si>
  <si>
    <t>010119</t>
  </si>
  <si>
    <t>010121</t>
  </si>
  <si>
    <t>010122</t>
  </si>
  <si>
    <t>010123</t>
  </si>
  <si>
    <t>010124</t>
  </si>
  <si>
    <t>010125</t>
  </si>
  <si>
    <t>010126</t>
  </si>
  <si>
    <t>010127</t>
  </si>
  <si>
    <t>Alquerubim</t>
  </si>
  <si>
    <t>010202</t>
  </si>
  <si>
    <t>Angeja</t>
  </si>
  <si>
    <t>010203</t>
  </si>
  <si>
    <t>Branca</t>
  </si>
  <si>
    <t>010204</t>
  </si>
  <si>
    <t>Ribeira de Fráguas</t>
  </si>
  <si>
    <t>010206</t>
  </si>
  <si>
    <t>Albergaria-a-Velha e Valmaior</t>
  </si>
  <si>
    <t>010209</t>
  </si>
  <si>
    <t>São João de Loure e Frossos</t>
  </si>
  <si>
    <t>010210</t>
  </si>
  <si>
    <t>Avelãs de Caminho</t>
  </si>
  <si>
    <t>010304</t>
  </si>
  <si>
    <t>Avelãs de Cima</t>
  </si>
  <si>
    <t>010305</t>
  </si>
  <si>
    <t>010307</t>
  </si>
  <si>
    <t>Sangalhos</t>
  </si>
  <si>
    <t>010309</t>
  </si>
  <si>
    <t>São Lourenço do Bairro</t>
  </si>
  <si>
    <t>010310</t>
  </si>
  <si>
    <t>Vila Nova de Monsarros</t>
  </si>
  <si>
    <t>010312</t>
  </si>
  <si>
    <t>Vilarinho do Bairro</t>
  </si>
  <si>
    <t>010313</t>
  </si>
  <si>
    <t>010316</t>
  </si>
  <si>
    <t>010317</t>
  </si>
  <si>
    <t>010318</t>
  </si>
  <si>
    <t>Alvarenga</t>
  </si>
  <si>
    <t>010402</t>
  </si>
  <si>
    <t>Chave</t>
  </si>
  <si>
    <t>010407</t>
  </si>
  <si>
    <t>Escariz</t>
  </si>
  <si>
    <t>010409</t>
  </si>
  <si>
    <t>Fermedo</t>
  </si>
  <si>
    <t>010411</t>
  </si>
  <si>
    <t>Mansores</t>
  </si>
  <si>
    <t>010413</t>
  </si>
  <si>
    <t>Moldes</t>
  </si>
  <si>
    <t>010414</t>
  </si>
  <si>
    <t>Rossas</t>
  </si>
  <si>
    <t>010415</t>
  </si>
  <si>
    <t>Santa Eulália</t>
  </si>
  <si>
    <t>010416</t>
  </si>
  <si>
    <t>São Miguel do Mato</t>
  </si>
  <si>
    <t>010417</t>
  </si>
  <si>
    <t>Tropeço</t>
  </si>
  <si>
    <t>010418</t>
  </si>
  <si>
    <t>Urrô</t>
  </si>
  <si>
    <t>010419</t>
  </si>
  <si>
    <t>Várzea</t>
  </si>
  <si>
    <t>010420</t>
  </si>
  <si>
    <t>010421</t>
  </si>
  <si>
    <t>010422</t>
  </si>
  <si>
    <t>010423</t>
  </si>
  <si>
    <t>010424</t>
  </si>
  <si>
    <t>Aradas</t>
  </si>
  <si>
    <t>010501</t>
  </si>
  <si>
    <t>Cacia</t>
  </si>
  <si>
    <t>010502</t>
  </si>
  <si>
    <t>Esgueira</t>
  </si>
  <si>
    <t>010505</t>
  </si>
  <si>
    <t>Oliveirinha</t>
  </si>
  <si>
    <t>010508</t>
  </si>
  <si>
    <t>São Bernardo</t>
  </si>
  <si>
    <t>010510</t>
  </si>
  <si>
    <t>São Jacinto</t>
  </si>
  <si>
    <t>010511</t>
  </si>
  <si>
    <t>Santa Joana</t>
  </si>
  <si>
    <t>010513</t>
  </si>
  <si>
    <t>Eixo e Eirol</t>
  </si>
  <si>
    <t>010515</t>
  </si>
  <si>
    <t>Requeixo, Nossa Senhora de Fátima e Nariz</t>
  </si>
  <si>
    <t>010516</t>
  </si>
  <si>
    <t>010517</t>
  </si>
  <si>
    <t>Fornos</t>
  </si>
  <si>
    <t>010602</t>
  </si>
  <si>
    <t>Real</t>
  </si>
  <si>
    <t>010606</t>
  </si>
  <si>
    <t>Santa Maria de Sardoura</t>
  </si>
  <si>
    <t>010607</t>
  </si>
  <si>
    <t>São Martinho de Sardoura</t>
  </si>
  <si>
    <t>010608</t>
  </si>
  <si>
    <t>010610</t>
  </si>
  <si>
    <t>010611</t>
  </si>
  <si>
    <t>010702</t>
  </si>
  <si>
    <t>Paramos</t>
  </si>
  <si>
    <t>010704</t>
  </si>
  <si>
    <t>Silvalde</t>
  </si>
  <si>
    <t>010705</t>
  </si>
  <si>
    <t>010706</t>
  </si>
  <si>
    <t>Avanca</t>
  </si>
  <si>
    <t>010801</t>
  </si>
  <si>
    <t>Pardilhó</t>
  </si>
  <si>
    <t>010805</t>
  </si>
  <si>
    <t>Salreu</t>
  </si>
  <si>
    <t>010806</t>
  </si>
  <si>
    <t>010808</t>
  </si>
  <si>
    <t>010809</t>
  </si>
  <si>
    <t>Argoncilhe</t>
  </si>
  <si>
    <t>010901</t>
  </si>
  <si>
    <t>Arrifana</t>
  </si>
  <si>
    <t>010902</t>
  </si>
  <si>
    <t>Escapães</t>
  </si>
  <si>
    <t>010904</t>
  </si>
  <si>
    <t>Fiães</t>
  </si>
  <si>
    <t>010907</t>
  </si>
  <si>
    <t>010908</t>
  </si>
  <si>
    <t>Lourosa</t>
  </si>
  <si>
    <t>010913</t>
  </si>
  <si>
    <t>Milheirós de Poiares</t>
  </si>
  <si>
    <t>010914</t>
  </si>
  <si>
    <t>Mozelos</t>
  </si>
  <si>
    <t>010916</t>
  </si>
  <si>
    <t>Nogueira da Regedoura</t>
  </si>
  <si>
    <t>010917</t>
  </si>
  <si>
    <t>São Paio de Oleiros</t>
  </si>
  <si>
    <t>010918</t>
  </si>
  <si>
    <t>Paços de Brandão</t>
  </si>
  <si>
    <t>010919</t>
  </si>
  <si>
    <t>Rio Meão</t>
  </si>
  <si>
    <t>010921</t>
  </si>
  <si>
    <t>Romariz</t>
  </si>
  <si>
    <t>010922</t>
  </si>
  <si>
    <t>Sanguedo</t>
  </si>
  <si>
    <t>010924</t>
  </si>
  <si>
    <t>Santa Maria de Lamas</t>
  </si>
  <si>
    <t>010925</t>
  </si>
  <si>
    <t>São João de Ver</t>
  </si>
  <si>
    <t>010926</t>
  </si>
  <si>
    <t>010932</t>
  </si>
  <si>
    <t>010933</t>
  </si>
  <si>
    <t>010934</t>
  </si>
  <si>
    <t>010935</t>
  </si>
  <si>
    <t>010936</t>
  </si>
  <si>
    <t>Gafanha da Encarnação</t>
  </si>
  <si>
    <t>011005</t>
  </si>
  <si>
    <t>Gafanha da Nazaré</t>
  </si>
  <si>
    <t>011006</t>
  </si>
  <si>
    <t>Gafanha do Carmo</t>
  </si>
  <si>
    <t>011007</t>
  </si>
  <si>
    <t>Ílhavo (São Salvador)</t>
  </si>
  <si>
    <t>011008</t>
  </si>
  <si>
    <t>Barcouço</t>
  </si>
  <si>
    <t>011102</t>
  </si>
  <si>
    <t>Casal Comba</t>
  </si>
  <si>
    <t>011103</t>
  </si>
  <si>
    <t>Luso</t>
  </si>
  <si>
    <t>011104</t>
  </si>
  <si>
    <t>Pampilhosa</t>
  </si>
  <si>
    <t>011106</t>
  </si>
  <si>
    <t>Vacariça</t>
  </si>
  <si>
    <t>011107</t>
  </si>
  <si>
    <t>011109</t>
  </si>
  <si>
    <t>Bunheiro</t>
  </si>
  <si>
    <t>011201</t>
  </si>
  <si>
    <t>Monte</t>
  </si>
  <si>
    <t>011202</t>
  </si>
  <si>
    <t>011203</t>
  </si>
  <si>
    <t>Torreira</t>
  </si>
  <si>
    <t>011204</t>
  </si>
  <si>
    <t>Carregosa</t>
  </si>
  <si>
    <t>011301</t>
  </si>
  <si>
    <t>Cesar</t>
  </si>
  <si>
    <t>011302</t>
  </si>
  <si>
    <t>Fajões</t>
  </si>
  <si>
    <t>011303</t>
  </si>
  <si>
    <t>Loureiro</t>
  </si>
  <si>
    <t>011304</t>
  </si>
  <si>
    <t>Macieira de Sarnes</t>
  </si>
  <si>
    <t>011305</t>
  </si>
  <si>
    <t>Ossela</t>
  </si>
  <si>
    <t>011310</t>
  </si>
  <si>
    <t>São Martinho da Gândara</t>
  </si>
  <si>
    <t>011315</t>
  </si>
  <si>
    <t>São Roque</t>
  </si>
  <si>
    <t>011318</t>
  </si>
  <si>
    <t>Vila de Cucujães</t>
  </si>
  <si>
    <t>011319</t>
  </si>
  <si>
    <t>011320</t>
  </si>
  <si>
    <t>011321</t>
  </si>
  <si>
    <t>011322</t>
  </si>
  <si>
    <t>Oiã</t>
  </si>
  <si>
    <t>011403</t>
  </si>
  <si>
    <t>011404</t>
  </si>
  <si>
    <t>Palhaça</t>
  </si>
  <si>
    <t>011405</t>
  </si>
  <si>
    <t>011407</t>
  </si>
  <si>
    <t>Cortegaça</t>
  </si>
  <si>
    <t>011502</t>
  </si>
  <si>
    <t>Esmoriz</t>
  </si>
  <si>
    <t>011503</t>
  </si>
  <si>
    <t>Maceda</t>
  </si>
  <si>
    <t>011504</t>
  </si>
  <si>
    <t>Válega</t>
  </si>
  <si>
    <t>011507</t>
  </si>
  <si>
    <t>011509</t>
  </si>
  <si>
    <t>011601</t>
  </si>
  <si>
    <t>Couto de Esteves</t>
  </si>
  <si>
    <t>011702</t>
  </si>
  <si>
    <t>Pessegueiro do Vouga</t>
  </si>
  <si>
    <t>011704</t>
  </si>
  <si>
    <t>Rocas do Vouga</t>
  </si>
  <si>
    <t>011705</t>
  </si>
  <si>
    <t>011706</t>
  </si>
  <si>
    <t>Talhadas</t>
  </si>
  <si>
    <t>011708</t>
  </si>
  <si>
    <t>011710</t>
  </si>
  <si>
    <t>011711</t>
  </si>
  <si>
    <t>Calvão</t>
  </si>
  <si>
    <t>011801</t>
  </si>
  <si>
    <t>Gafanha da Boa Hora</t>
  </si>
  <si>
    <t>011804</t>
  </si>
  <si>
    <t>Ouca</t>
  </si>
  <si>
    <t>011805</t>
  </si>
  <si>
    <t>Sosa</t>
  </si>
  <si>
    <t>011807</t>
  </si>
  <si>
    <t>Santo André de Vagos</t>
  </si>
  <si>
    <t>011810</t>
  </si>
  <si>
    <t>011812</t>
  </si>
  <si>
    <t>011813</t>
  </si>
  <si>
    <t>011814</t>
  </si>
  <si>
    <t>Arões</t>
  </si>
  <si>
    <t>011901</t>
  </si>
  <si>
    <t>São Pedro de Castelões</t>
  </si>
  <si>
    <t>011902</t>
  </si>
  <si>
    <t>Cepelos</t>
  </si>
  <si>
    <t>011903</t>
  </si>
  <si>
    <t>Junqueira</t>
  </si>
  <si>
    <t>011905</t>
  </si>
  <si>
    <t>Macieira de Cambra</t>
  </si>
  <si>
    <t>011906</t>
  </si>
  <si>
    <t>Roge</t>
  </si>
  <si>
    <t>011907</t>
  </si>
  <si>
    <t>011910</t>
  </si>
  <si>
    <t>Ervidel</t>
  </si>
  <si>
    <t>020102</t>
  </si>
  <si>
    <t>Messejana</t>
  </si>
  <si>
    <t>020103</t>
  </si>
  <si>
    <t>São João de Negrilhos</t>
  </si>
  <si>
    <t>020104</t>
  </si>
  <si>
    <t>020106</t>
  </si>
  <si>
    <t>Rosário</t>
  </si>
  <si>
    <t>020203</t>
  </si>
  <si>
    <t>020205</t>
  </si>
  <si>
    <t>São Barnabé</t>
  </si>
  <si>
    <t>020206</t>
  </si>
  <si>
    <t>Aldeia dos Fernandes</t>
  </si>
  <si>
    <t>020208</t>
  </si>
  <si>
    <t>020209</t>
  </si>
  <si>
    <t>020210</t>
  </si>
  <si>
    <t>020301</t>
  </si>
  <si>
    <t>Vila Nova da Baronia</t>
  </si>
  <si>
    <t>020302</t>
  </si>
  <si>
    <t>020401</t>
  </si>
  <si>
    <t>Baleizão</t>
  </si>
  <si>
    <t>020502</t>
  </si>
  <si>
    <t>Beringel</t>
  </si>
  <si>
    <t>020503</t>
  </si>
  <si>
    <t>Cabeça Gorda</t>
  </si>
  <si>
    <t>020504</t>
  </si>
  <si>
    <t>Nossa Senhora das Neves</t>
  </si>
  <si>
    <t>020506</t>
  </si>
  <si>
    <t>Santa Clara de Louredo</t>
  </si>
  <si>
    <t>020510</t>
  </si>
  <si>
    <t>São Matias</t>
  </si>
  <si>
    <t>020516</t>
  </si>
  <si>
    <t>020519</t>
  </si>
  <si>
    <t>020520</t>
  </si>
  <si>
    <t>020521</t>
  </si>
  <si>
    <t>020522</t>
  </si>
  <si>
    <t>020523</t>
  </si>
  <si>
    <t>020524</t>
  </si>
  <si>
    <t>Entradas</t>
  </si>
  <si>
    <t>020603</t>
  </si>
  <si>
    <t>Santa Bárbara de Padrões</t>
  </si>
  <si>
    <t>020604</t>
  </si>
  <si>
    <t>São Marcos da Ataboeira</t>
  </si>
  <si>
    <t>020605</t>
  </si>
  <si>
    <t>020606</t>
  </si>
  <si>
    <t>020701</t>
  </si>
  <si>
    <t>Faro do Alentejo</t>
  </si>
  <si>
    <t>020702</t>
  </si>
  <si>
    <t>Vila Alva</t>
  </si>
  <si>
    <t>020703</t>
  </si>
  <si>
    <t>Vila Ruiva</t>
  </si>
  <si>
    <t>020704</t>
  </si>
  <si>
    <t>Figueira dos Cavaleiros</t>
  </si>
  <si>
    <t>020803</t>
  </si>
  <si>
    <t>020804</t>
  </si>
  <si>
    <t>020807</t>
  </si>
  <si>
    <t>020808</t>
  </si>
  <si>
    <t>Alcaria Ruiva</t>
  </si>
  <si>
    <t>020901</t>
  </si>
  <si>
    <t>Corte do Pinto</t>
  </si>
  <si>
    <t>020902</t>
  </si>
  <si>
    <t>Espírito Santo</t>
  </si>
  <si>
    <t>020903</t>
  </si>
  <si>
    <t>020904</t>
  </si>
  <si>
    <t>Santana de Cambas</t>
  </si>
  <si>
    <t>020905</t>
  </si>
  <si>
    <t>São João dos Caldeireiros</t>
  </si>
  <si>
    <t>020906</t>
  </si>
  <si>
    <t>020910</t>
  </si>
  <si>
    <t>Amareleja</t>
  </si>
  <si>
    <t>021001</t>
  </si>
  <si>
    <t>Póvoa de São Miguel</t>
  </si>
  <si>
    <t>021002</t>
  </si>
  <si>
    <t>Sobral da Adiça</t>
  </si>
  <si>
    <t>021008</t>
  </si>
  <si>
    <t>021009</t>
  </si>
  <si>
    <t>021010</t>
  </si>
  <si>
    <t>Relíquias</t>
  </si>
  <si>
    <t>021102</t>
  </si>
  <si>
    <t>Sabóia</t>
  </si>
  <si>
    <t>021103</t>
  </si>
  <si>
    <t>São Luís</t>
  </si>
  <si>
    <t>021106</t>
  </si>
  <si>
    <t>São Martinho das Amoreiras</t>
  </si>
  <si>
    <t>021107</t>
  </si>
  <si>
    <t>Vila Nova de Milfontes</t>
  </si>
  <si>
    <t>021111</t>
  </si>
  <si>
    <t>Luzianes-Gare</t>
  </si>
  <si>
    <t>021115</t>
  </si>
  <si>
    <t>Boavista dos Pinheiros</t>
  </si>
  <si>
    <t>021116</t>
  </si>
  <si>
    <t>Longueira/Almograve</t>
  </si>
  <si>
    <t>021117</t>
  </si>
  <si>
    <t>Colos</t>
  </si>
  <si>
    <t>021118</t>
  </si>
  <si>
    <t>Santa Clara-a-Velha</t>
  </si>
  <si>
    <t>021119</t>
  </si>
  <si>
    <t>São Salvador e Santa Maria</t>
  </si>
  <si>
    <t>021120</t>
  </si>
  <si>
    <t>São Teotónio</t>
  </si>
  <si>
    <t>021121</t>
  </si>
  <si>
    <t>Vale de Santiago</t>
  </si>
  <si>
    <t>021122</t>
  </si>
  <si>
    <t>021203</t>
  </si>
  <si>
    <t>Santana da Serra</t>
  </si>
  <si>
    <t>021206</t>
  </si>
  <si>
    <t>021207</t>
  </si>
  <si>
    <t>021208</t>
  </si>
  <si>
    <t>Brinches</t>
  </si>
  <si>
    <t>021302</t>
  </si>
  <si>
    <t>Pias</t>
  </si>
  <si>
    <t>021303</t>
  </si>
  <si>
    <t>Vila Verde de Ficalho</t>
  </si>
  <si>
    <t>021307</t>
  </si>
  <si>
    <t>021308</t>
  </si>
  <si>
    <t>021309</t>
  </si>
  <si>
    <t>Pedrógão</t>
  </si>
  <si>
    <t>021401</t>
  </si>
  <si>
    <t>Selmes</t>
  </si>
  <si>
    <t>021402</t>
  </si>
  <si>
    <t>021403</t>
  </si>
  <si>
    <t>Vila de Frades</t>
  </si>
  <si>
    <t>021404</t>
  </si>
  <si>
    <t>Barreiros</t>
  </si>
  <si>
    <t>030102</t>
  </si>
  <si>
    <t>Bico</t>
  </si>
  <si>
    <t>030104</t>
  </si>
  <si>
    <t>Caires</t>
  </si>
  <si>
    <t>030105</t>
  </si>
  <si>
    <t>Carrazedo</t>
  </si>
  <si>
    <t>030107</t>
  </si>
  <si>
    <t>Dornelas</t>
  </si>
  <si>
    <t>030108</t>
  </si>
  <si>
    <t>Fiscal</t>
  </si>
  <si>
    <t>030111</t>
  </si>
  <si>
    <t>Goães</t>
  </si>
  <si>
    <t>030112</t>
  </si>
  <si>
    <t>Lago</t>
  </si>
  <si>
    <t>030113</t>
  </si>
  <si>
    <t>Rendufe</t>
  </si>
  <si>
    <t>030118</t>
  </si>
  <si>
    <t>Bouro (Santa Maria)</t>
  </si>
  <si>
    <t>030119</t>
  </si>
  <si>
    <t>Bouro (Santa Marta)</t>
  </si>
  <si>
    <t>030120</t>
  </si>
  <si>
    <t>030125</t>
  </si>
  <si>
    <t>030126</t>
  </si>
  <si>
    <t>030127</t>
  </si>
  <si>
    <t>030128</t>
  </si>
  <si>
    <t>030129</t>
  </si>
  <si>
    <t>Abade de Neiva</t>
  </si>
  <si>
    <t>030201</t>
  </si>
  <si>
    <t>Aborim</t>
  </si>
  <si>
    <t>030202</t>
  </si>
  <si>
    <t>Adães</t>
  </si>
  <si>
    <t>030203</t>
  </si>
  <si>
    <t>Airó</t>
  </si>
  <si>
    <t>030205</t>
  </si>
  <si>
    <t>Aldreu</t>
  </si>
  <si>
    <t>030206</t>
  </si>
  <si>
    <t>Alvelos</t>
  </si>
  <si>
    <t>030208</t>
  </si>
  <si>
    <t>Arcozelo</t>
  </si>
  <si>
    <t>030209</t>
  </si>
  <si>
    <t>Areias</t>
  </si>
  <si>
    <t>030210</t>
  </si>
  <si>
    <t>Balugães</t>
  </si>
  <si>
    <t>030212</t>
  </si>
  <si>
    <t>Barcelinhos</t>
  </si>
  <si>
    <t>030213</t>
  </si>
  <si>
    <t>Barqueiros</t>
  </si>
  <si>
    <t>030215</t>
  </si>
  <si>
    <t>Cambeses</t>
  </si>
  <si>
    <t>030216</t>
  </si>
  <si>
    <t>Carapeços</t>
  </si>
  <si>
    <t>030218</t>
  </si>
  <si>
    <t>Carvalhal</t>
  </si>
  <si>
    <t>030220</t>
  </si>
  <si>
    <t>Carvalhas</t>
  </si>
  <si>
    <t>030221</t>
  </si>
  <si>
    <t>Cossourado</t>
  </si>
  <si>
    <t>030224</t>
  </si>
  <si>
    <t>Cristelo</t>
  </si>
  <si>
    <t>030228</t>
  </si>
  <si>
    <t>Fornelos</t>
  </si>
  <si>
    <t>030234</t>
  </si>
  <si>
    <t>Fragoso</t>
  </si>
  <si>
    <t>030235</t>
  </si>
  <si>
    <t>Gilmonde</t>
  </si>
  <si>
    <t>030237</t>
  </si>
  <si>
    <t>Lama</t>
  </si>
  <si>
    <t>030242</t>
  </si>
  <si>
    <t>Lijó</t>
  </si>
  <si>
    <t>030243</t>
  </si>
  <si>
    <t>Macieira de Rates</t>
  </si>
  <si>
    <t>030244</t>
  </si>
  <si>
    <t>Manhente</t>
  </si>
  <si>
    <t>030245</t>
  </si>
  <si>
    <t>Martim</t>
  </si>
  <si>
    <t>030247</t>
  </si>
  <si>
    <t>Moure</t>
  </si>
  <si>
    <t>030252</t>
  </si>
  <si>
    <t>Oliveira</t>
  </si>
  <si>
    <t>030254</t>
  </si>
  <si>
    <t>Palme</t>
  </si>
  <si>
    <t>030255</t>
  </si>
  <si>
    <t>Panque</t>
  </si>
  <si>
    <t>030256</t>
  </si>
  <si>
    <t>Paradela</t>
  </si>
  <si>
    <t>030257</t>
  </si>
  <si>
    <t>Pereira</t>
  </si>
  <si>
    <t>030259</t>
  </si>
  <si>
    <t>Perelhal</t>
  </si>
  <si>
    <t>030260</t>
  </si>
  <si>
    <t>Pousa</t>
  </si>
  <si>
    <t>030261</t>
  </si>
  <si>
    <t>Remelhe</t>
  </si>
  <si>
    <t>030263</t>
  </si>
  <si>
    <t>Roriz</t>
  </si>
  <si>
    <t>030264</t>
  </si>
  <si>
    <t>Rio Covo (Santa Eugénia)</t>
  </si>
  <si>
    <t>030265</t>
  </si>
  <si>
    <t>Galegos (Santa Maria)</t>
  </si>
  <si>
    <t>030268</t>
  </si>
  <si>
    <t>Galegos (São Martinho)</t>
  </si>
  <si>
    <t>030272</t>
  </si>
  <si>
    <t>Tamel (São Veríssimo)</t>
  </si>
  <si>
    <t>030277</t>
  </si>
  <si>
    <t>Silva</t>
  </si>
  <si>
    <t>030279</t>
  </si>
  <si>
    <t>Ucha</t>
  </si>
  <si>
    <t>030282</t>
  </si>
  <si>
    <t>030283</t>
  </si>
  <si>
    <t>Vila Seca</t>
  </si>
  <si>
    <t>030287</t>
  </si>
  <si>
    <t>030290</t>
  </si>
  <si>
    <t>030291</t>
  </si>
  <si>
    <t>030292</t>
  </si>
  <si>
    <t>030293</t>
  </si>
  <si>
    <t>030294</t>
  </si>
  <si>
    <t>030295</t>
  </si>
  <si>
    <t>030296</t>
  </si>
  <si>
    <t>030297</t>
  </si>
  <si>
    <t>030298</t>
  </si>
  <si>
    <t>030299</t>
  </si>
  <si>
    <t>0302FA</t>
  </si>
  <si>
    <t>0302FB</t>
  </si>
  <si>
    <t>0302FC</t>
  </si>
  <si>
    <t>0302FD</t>
  </si>
  <si>
    <t>0302FE</t>
  </si>
  <si>
    <t>0302FF</t>
  </si>
  <si>
    <t>0302FG</t>
  </si>
  <si>
    <t>0302FH</t>
  </si>
  <si>
    <t>Adaúfe</t>
  </si>
  <si>
    <t>030301</t>
  </si>
  <si>
    <t>030312</t>
  </si>
  <si>
    <t>Esporões</t>
  </si>
  <si>
    <t>030313</t>
  </si>
  <si>
    <t>Figueiredo</t>
  </si>
  <si>
    <t>030315</t>
  </si>
  <si>
    <t>Gualtar</t>
  </si>
  <si>
    <t>030319</t>
  </si>
  <si>
    <t>Lamas</t>
  </si>
  <si>
    <t>030322</t>
  </si>
  <si>
    <t>Mire de Tibães</t>
  </si>
  <si>
    <t>030325</t>
  </si>
  <si>
    <t>Padim da Graça</t>
  </si>
  <si>
    <t>030330</t>
  </si>
  <si>
    <t>Palmeira</t>
  </si>
  <si>
    <t>030331</t>
  </si>
  <si>
    <t>Pedralva</t>
  </si>
  <si>
    <t>030334</t>
  </si>
  <si>
    <t>Priscos</t>
  </si>
  <si>
    <t>030336</t>
  </si>
  <si>
    <t>Ruilhe</t>
  </si>
  <si>
    <t>030338</t>
  </si>
  <si>
    <t>Braga (São Vicente)</t>
  </si>
  <si>
    <t>030349</t>
  </si>
  <si>
    <t>Braga (São Vítor)</t>
  </si>
  <si>
    <t>030351</t>
  </si>
  <si>
    <t>Sequeira</t>
  </si>
  <si>
    <t>030354</t>
  </si>
  <si>
    <t>Sobreposta</t>
  </si>
  <si>
    <t>030355</t>
  </si>
  <si>
    <t>Tadim</t>
  </si>
  <si>
    <t>030356</t>
  </si>
  <si>
    <t>Tebosa</t>
  </si>
  <si>
    <t>030357</t>
  </si>
  <si>
    <t>030363</t>
  </si>
  <si>
    <t>030364</t>
  </si>
  <si>
    <t>030365</t>
  </si>
  <si>
    <t>030366</t>
  </si>
  <si>
    <t>030367</t>
  </si>
  <si>
    <t>030368</t>
  </si>
  <si>
    <t>030369</t>
  </si>
  <si>
    <t>030370</t>
  </si>
  <si>
    <t>030371</t>
  </si>
  <si>
    <t>030372</t>
  </si>
  <si>
    <t>030373</t>
  </si>
  <si>
    <t>030374</t>
  </si>
  <si>
    <t>030375</t>
  </si>
  <si>
    <t>030376</t>
  </si>
  <si>
    <t>030377</t>
  </si>
  <si>
    <t>030378</t>
  </si>
  <si>
    <t>030379</t>
  </si>
  <si>
    <t>030380</t>
  </si>
  <si>
    <t>030381</t>
  </si>
  <si>
    <t>Abadim</t>
  </si>
  <si>
    <t>030401</t>
  </si>
  <si>
    <t>Basto</t>
  </si>
  <si>
    <t>030404</t>
  </si>
  <si>
    <t>Bucos</t>
  </si>
  <si>
    <t>030405</t>
  </si>
  <si>
    <t>030406</t>
  </si>
  <si>
    <t>Cavez</t>
  </si>
  <si>
    <t>030407</t>
  </si>
  <si>
    <t>Faia</t>
  </si>
  <si>
    <t>030408</t>
  </si>
  <si>
    <t>Pedraça</t>
  </si>
  <si>
    <t>030413</t>
  </si>
  <si>
    <t>Rio Douro</t>
  </si>
  <si>
    <t>030415</t>
  </si>
  <si>
    <t>030418</t>
  </si>
  <si>
    <t>030419</t>
  </si>
  <si>
    <t>030420</t>
  </si>
  <si>
    <t>030421</t>
  </si>
  <si>
    <t>Agilde</t>
  </si>
  <si>
    <t>030501</t>
  </si>
  <si>
    <t>Arnóia</t>
  </si>
  <si>
    <t>030502</t>
  </si>
  <si>
    <t>Borba de Montanha</t>
  </si>
  <si>
    <t>030503</t>
  </si>
  <si>
    <t>Codeçoso</t>
  </si>
  <si>
    <t>030508</t>
  </si>
  <si>
    <t>Fervença</t>
  </si>
  <si>
    <t>030510</t>
  </si>
  <si>
    <t>Moreira do Castelo</t>
  </si>
  <si>
    <t>030515</t>
  </si>
  <si>
    <t>Rego</t>
  </si>
  <si>
    <t>030517</t>
  </si>
  <si>
    <t>Ribas</t>
  </si>
  <si>
    <t>030518</t>
  </si>
  <si>
    <t>Basto (São Clemente)</t>
  </si>
  <si>
    <t>030520</t>
  </si>
  <si>
    <t>Vale de Bouro</t>
  </si>
  <si>
    <t>030521</t>
  </si>
  <si>
    <t>030523</t>
  </si>
  <si>
    <t>030524</t>
  </si>
  <si>
    <t>030525</t>
  </si>
  <si>
    <t>030526</t>
  </si>
  <si>
    <t>030527</t>
  </si>
  <si>
    <t>Antas</t>
  </si>
  <si>
    <t>030601</t>
  </si>
  <si>
    <t>Forjães</t>
  </si>
  <si>
    <t>030608</t>
  </si>
  <si>
    <t>Gemeses</t>
  </si>
  <si>
    <t>030610</t>
  </si>
  <si>
    <t>Vila Chã</t>
  </si>
  <si>
    <t>030615</t>
  </si>
  <si>
    <t>030616</t>
  </si>
  <si>
    <t>030617</t>
  </si>
  <si>
    <t>030618</t>
  </si>
  <si>
    <t>030619</t>
  </si>
  <si>
    <t>030620</t>
  </si>
  <si>
    <t>Armil</t>
  </si>
  <si>
    <t>030705</t>
  </si>
  <si>
    <t>Estorãos</t>
  </si>
  <si>
    <t>030708</t>
  </si>
  <si>
    <t>030709</t>
  </si>
  <si>
    <t>030712</t>
  </si>
  <si>
    <t>Golães</t>
  </si>
  <si>
    <t>030714</t>
  </si>
  <si>
    <t>Medelo</t>
  </si>
  <si>
    <t>030716</t>
  </si>
  <si>
    <t>Passos</t>
  </si>
  <si>
    <t>030719</t>
  </si>
  <si>
    <t>Quinchães</t>
  </si>
  <si>
    <t>030722</t>
  </si>
  <si>
    <t>Regadas</t>
  </si>
  <si>
    <t>030723</t>
  </si>
  <si>
    <t>Revelhe</t>
  </si>
  <si>
    <t>030724</t>
  </si>
  <si>
    <t>Ribeiros</t>
  </si>
  <si>
    <t>030725</t>
  </si>
  <si>
    <t>Arões (Santa Cristina)</t>
  </si>
  <si>
    <t>030726</t>
  </si>
  <si>
    <t>São Gens</t>
  </si>
  <si>
    <t>030728</t>
  </si>
  <si>
    <t>Silvares (São Martinho)</t>
  </si>
  <si>
    <t>030729</t>
  </si>
  <si>
    <t>Arões (São Romão)</t>
  </si>
  <si>
    <t>030730</t>
  </si>
  <si>
    <t>Travassós</t>
  </si>
  <si>
    <t>030733</t>
  </si>
  <si>
    <t>Vinhós</t>
  </si>
  <si>
    <t>030736</t>
  </si>
  <si>
    <t>030737</t>
  </si>
  <si>
    <t>030738</t>
  </si>
  <si>
    <t>030739</t>
  </si>
  <si>
    <t>030740</t>
  </si>
  <si>
    <t>030741</t>
  </si>
  <si>
    <t>030742</t>
  </si>
  <si>
    <t>030743</t>
  </si>
  <si>
    <t>030744</t>
  </si>
  <si>
    <t>Aldão</t>
  </si>
  <si>
    <t>030801</t>
  </si>
  <si>
    <t>Azurém</t>
  </si>
  <si>
    <t>030804</t>
  </si>
  <si>
    <t>Barco</t>
  </si>
  <si>
    <t>030806</t>
  </si>
  <si>
    <t>Brito</t>
  </si>
  <si>
    <t>030807</t>
  </si>
  <si>
    <t>Caldelas</t>
  </si>
  <si>
    <t>030808</t>
  </si>
  <si>
    <t>Costa</t>
  </si>
  <si>
    <t>030812</t>
  </si>
  <si>
    <t>Creixomil</t>
  </si>
  <si>
    <t>030813</t>
  </si>
  <si>
    <t>Fermentões</t>
  </si>
  <si>
    <t>030815</t>
  </si>
  <si>
    <t>Gonça</t>
  </si>
  <si>
    <t>030820</t>
  </si>
  <si>
    <t>Gondar</t>
  </si>
  <si>
    <t>030821</t>
  </si>
  <si>
    <t>Guardizela</t>
  </si>
  <si>
    <t>030823</t>
  </si>
  <si>
    <t>Infantas</t>
  </si>
  <si>
    <t>030824</t>
  </si>
  <si>
    <t>Longos</t>
  </si>
  <si>
    <t>030827</t>
  </si>
  <si>
    <t>Lordelo</t>
  </si>
  <si>
    <t>030828</t>
  </si>
  <si>
    <t>030830</t>
  </si>
  <si>
    <t>Moreira de Cónegos</t>
  </si>
  <si>
    <t>030831</t>
  </si>
  <si>
    <t>Nespereira</t>
  </si>
  <si>
    <t>030832</t>
  </si>
  <si>
    <t>Pencelo</t>
  </si>
  <si>
    <t>030835</t>
  </si>
  <si>
    <t>Pinheiro</t>
  </si>
  <si>
    <t>030836</t>
  </si>
  <si>
    <t>Polvoreira</t>
  </si>
  <si>
    <t>030837</t>
  </si>
  <si>
    <t>Ponte</t>
  </si>
  <si>
    <t>030838</t>
  </si>
  <si>
    <t>Ronfe</t>
  </si>
  <si>
    <t>030840</t>
  </si>
  <si>
    <t>Prazins (Santa Eufémia)</t>
  </si>
  <si>
    <t>030842</t>
  </si>
  <si>
    <t>Selho (São Cristóvão)</t>
  </si>
  <si>
    <t>030850</t>
  </si>
  <si>
    <t>Selho (São Jorge)</t>
  </si>
  <si>
    <t>030854</t>
  </si>
  <si>
    <t>Candoso (São Martinho)</t>
  </si>
  <si>
    <t>030857</t>
  </si>
  <si>
    <t>Sande (São Martinho)</t>
  </si>
  <si>
    <t>030858</t>
  </si>
  <si>
    <t>São Torcato</t>
  </si>
  <si>
    <t>030865</t>
  </si>
  <si>
    <t>Serzedelo</t>
  </si>
  <si>
    <t>030866</t>
  </si>
  <si>
    <t>Silvares</t>
  </si>
  <si>
    <t>030868</t>
  </si>
  <si>
    <t>Urgezes</t>
  </si>
  <si>
    <t>030871</t>
  </si>
  <si>
    <t>030875</t>
  </si>
  <si>
    <t>030876</t>
  </si>
  <si>
    <t>030877</t>
  </si>
  <si>
    <t>030878</t>
  </si>
  <si>
    <t>030879</t>
  </si>
  <si>
    <t>030880</t>
  </si>
  <si>
    <t>030881</t>
  </si>
  <si>
    <t>030882</t>
  </si>
  <si>
    <t>030883</t>
  </si>
  <si>
    <t>030884</t>
  </si>
  <si>
    <t>030885</t>
  </si>
  <si>
    <t>030886</t>
  </si>
  <si>
    <t>030887</t>
  </si>
  <si>
    <t>030888</t>
  </si>
  <si>
    <t>030889</t>
  </si>
  <si>
    <t>030890</t>
  </si>
  <si>
    <t>030891</t>
  </si>
  <si>
    <t>Covelas</t>
  </si>
  <si>
    <t>030906</t>
  </si>
  <si>
    <t>Ferreiros</t>
  </si>
  <si>
    <t>030908</t>
  </si>
  <si>
    <t>Galegos</t>
  </si>
  <si>
    <t>030912</t>
  </si>
  <si>
    <t>Garfe</t>
  </si>
  <si>
    <t>030913</t>
  </si>
  <si>
    <t>Geraz do Minho</t>
  </si>
  <si>
    <t>030914</t>
  </si>
  <si>
    <t>Lanhoso</t>
  </si>
  <si>
    <t>030915</t>
  </si>
  <si>
    <t>Monsul</t>
  </si>
  <si>
    <t>030917</t>
  </si>
  <si>
    <t>Póvoa de Lanhoso (Nossa Senhora do Amparo)</t>
  </si>
  <si>
    <t>030919</t>
  </si>
  <si>
    <t>Rendufinho</t>
  </si>
  <si>
    <t>030921</t>
  </si>
  <si>
    <t>Santo Emilião</t>
  </si>
  <si>
    <t>030922</t>
  </si>
  <si>
    <t>São João de Rei</t>
  </si>
  <si>
    <t>030923</t>
  </si>
  <si>
    <t>030924</t>
  </si>
  <si>
    <t>Sobradelo da Goma</t>
  </si>
  <si>
    <t>030925</t>
  </si>
  <si>
    <t>Taíde</t>
  </si>
  <si>
    <t>030926</t>
  </si>
  <si>
    <t>Travassos</t>
  </si>
  <si>
    <t>030927</t>
  </si>
  <si>
    <t>Vilela</t>
  </si>
  <si>
    <t>030929</t>
  </si>
  <si>
    <t>030930</t>
  </si>
  <si>
    <t>030931</t>
  </si>
  <si>
    <t>030932</t>
  </si>
  <si>
    <t>030933</t>
  </si>
  <si>
    <t>030934</t>
  </si>
  <si>
    <t>030935</t>
  </si>
  <si>
    <t>Balança</t>
  </si>
  <si>
    <t>031001</t>
  </si>
  <si>
    <t>Campo do Gerês</t>
  </si>
  <si>
    <t>031003</t>
  </si>
  <si>
    <t>Carvalheira</t>
  </si>
  <si>
    <t>031004</t>
  </si>
  <si>
    <t>Covide</t>
  </si>
  <si>
    <t>031008</t>
  </si>
  <si>
    <t>Gondoriz</t>
  </si>
  <si>
    <t>031009</t>
  </si>
  <si>
    <t>Moimenta</t>
  </si>
  <si>
    <t>031010</t>
  </si>
  <si>
    <t>Ribeira</t>
  </si>
  <si>
    <t>031012</t>
  </si>
  <si>
    <t>Rio Caldo</t>
  </si>
  <si>
    <t>031013</t>
  </si>
  <si>
    <t>Souto</t>
  </si>
  <si>
    <t>031014</t>
  </si>
  <si>
    <t>Valdosende</t>
  </si>
  <si>
    <t>031015</t>
  </si>
  <si>
    <t>Vilar da Veiga</t>
  </si>
  <si>
    <t>031017</t>
  </si>
  <si>
    <t>031018</t>
  </si>
  <si>
    <t>031019</t>
  </si>
  <si>
    <t>031020</t>
  </si>
  <si>
    <t>Cantelães</t>
  </si>
  <si>
    <t>031105</t>
  </si>
  <si>
    <t>Eira Vedra</t>
  </si>
  <si>
    <t>031107</t>
  </si>
  <si>
    <t>Guilhofrei</t>
  </si>
  <si>
    <t>031108</t>
  </si>
  <si>
    <t>Louredo</t>
  </si>
  <si>
    <t>031109</t>
  </si>
  <si>
    <t>Mosteiro</t>
  </si>
  <si>
    <t>031110</t>
  </si>
  <si>
    <t>Parada de Bouro</t>
  </si>
  <si>
    <t>031111</t>
  </si>
  <si>
    <t>031112</t>
  </si>
  <si>
    <t>031113</t>
  </si>
  <si>
    <t>Salamonde</t>
  </si>
  <si>
    <t>031115</t>
  </si>
  <si>
    <t>Tabuaças</t>
  </si>
  <si>
    <t>031118</t>
  </si>
  <si>
    <t>031120</t>
  </si>
  <si>
    <t>031122</t>
  </si>
  <si>
    <t>031123</t>
  </si>
  <si>
    <t>031124</t>
  </si>
  <si>
    <t>031125</t>
  </si>
  <si>
    <t>031126</t>
  </si>
  <si>
    <t>Bairro</t>
  </si>
  <si>
    <t>031204</t>
  </si>
  <si>
    <t>Brufe</t>
  </si>
  <si>
    <t>031206</t>
  </si>
  <si>
    <t>Castelões</t>
  </si>
  <si>
    <t>031210</t>
  </si>
  <si>
    <t>Cruz</t>
  </si>
  <si>
    <t>031212</t>
  </si>
  <si>
    <t>Delães</t>
  </si>
  <si>
    <t>031213</t>
  </si>
  <si>
    <t>Fradelos</t>
  </si>
  <si>
    <t>031215</t>
  </si>
  <si>
    <t>031216</t>
  </si>
  <si>
    <t>Joane</t>
  </si>
  <si>
    <t>031219</t>
  </si>
  <si>
    <t>Landim</t>
  </si>
  <si>
    <t>031221</t>
  </si>
  <si>
    <t>Louro</t>
  </si>
  <si>
    <t>031223</t>
  </si>
  <si>
    <t>Lousado</t>
  </si>
  <si>
    <t>031224</t>
  </si>
  <si>
    <t>Mogege</t>
  </si>
  <si>
    <t>031225</t>
  </si>
  <si>
    <t>Nine</t>
  </si>
  <si>
    <t>031227</t>
  </si>
  <si>
    <t>Pedome</t>
  </si>
  <si>
    <t>031230</t>
  </si>
  <si>
    <t>Pousada de Saramagos</t>
  </si>
  <si>
    <t>031232</t>
  </si>
  <si>
    <t>Requião</t>
  </si>
  <si>
    <t>031233</t>
  </si>
  <si>
    <t>Riba de Ave</t>
  </si>
  <si>
    <t>031234</t>
  </si>
  <si>
    <t>Ribeirão</t>
  </si>
  <si>
    <t>031235</t>
  </si>
  <si>
    <t>Oliveira (Santa Maria)</t>
  </si>
  <si>
    <t>031239</t>
  </si>
  <si>
    <t>Vale (São Martinho)</t>
  </si>
  <si>
    <t>031241</t>
  </si>
  <si>
    <t>Oliveira (São Mateus)</t>
  </si>
  <si>
    <t>031242</t>
  </si>
  <si>
    <t>Vermoim</t>
  </si>
  <si>
    <t>031247</t>
  </si>
  <si>
    <t>Vilarinho das Cambas</t>
  </si>
  <si>
    <t>031249</t>
  </si>
  <si>
    <t>031250</t>
  </si>
  <si>
    <t>031251</t>
  </si>
  <si>
    <t>031252</t>
  </si>
  <si>
    <t>031253</t>
  </si>
  <si>
    <t>031254</t>
  </si>
  <si>
    <t>031255</t>
  </si>
  <si>
    <t>031256</t>
  </si>
  <si>
    <t>031257</t>
  </si>
  <si>
    <t>031258</t>
  </si>
  <si>
    <t>031259</t>
  </si>
  <si>
    <t>031260</t>
  </si>
  <si>
    <t>Atiães</t>
  </si>
  <si>
    <t>031304</t>
  </si>
  <si>
    <t>Cabanelas</t>
  </si>
  <si>
    <t>031308</t>
  </si>
  <si>
    <t>Cervães</t>
  </si>
  <si>
    <t>031309</t>
  </si>
  <si>
    <t>Coucieiro</t>
  </si>
  <si>
    <t>031311</t>
  </si>
  <si>
    <t>Dossãos</t>
  </si>
  <si>
    <t>031313</t>
  </si>
  <si>
    <t>Freiriz</t>
  </si>
  <si>
    <t>031316</t>
  </si>
  <si>
    <t>Gême</t>
  </si>
  <si>
    <t>031317</t>
  </si>
  <si>
    <t>Lage</t>
  </si>
  <si>
    <t>031323</t>
  </si>
  <si>
    <t>Lanhas</t>
  </si>
  <si>
    <t>031324</t>
  </si>
  <si>
    <t>Loureira</t>
  </si>
  <si>
    <t>031325</t>
  </si>
  <si>
    <t>031328</t>
  </si>
  <si>
    <t>031330</t>
  </si>
  <si>
    <t>Parada de Gatim</t>
  </si>
  <si>
    <t>031331</t>
  </si>
  <si>
    <t>Pico</t>
  </si>
  <si>
    <t>031335</t>
  </si>
  <si>
    <t>031337</t>
  </si>
  <si>
    <t>Sabariz</t>
  </si>
  <si>
    <t>031340</t>
  </si>
  <si>
    <t>Vila de Prado</t>
  </si>
  <si>
    <t>031342</t>
  </si>
  <si>
    <t>Prado (São Miguel)</t>
  </si>
  <si>
    <t>031350</t>
  </si>
  <si>
    <t>Soutelo</t>
  </si>
  <si>
    <t>031352</t>
  </si>
  <si>
    <t>Valdreu</t>
  </si>
  <si>
    <t>031355</t>
  </si>
  <si>
    <t>Aboim da Nóbrega e Gondomar</t>
  </si>
  <si>
    <t>031359</t>
  </si>
  <si>
    <t>031360</t>
  </si>
  <si>
    <t>031361</t>
  </si>
  <si>
    <t>031362</t>
  </si>
  <si>
    <t>031363</t>
  </si>
  <si>
    <t>031364</t>
  </si>
  <si>
    <t>031365</t>
  </si>
  <si>
    <t>031366</t>
  </si>
  <si>
    <t>031367</t>
  </si>
  <si>
    <t>031368</t>
  </si>
  <si>
    <t>031369</t>
  </si>
  <si>
    <t>Vila Verde e Barbudo</t>
  </si>
  <si>
    <t>031370</t>
  </si>
  <si>
    <t>031401</t>
  </si>
  <si>
    <t>Infias</t>
  </si>
  <si>
    <t>031404</t>
  </si>
  <si>
    <t>Vizela (Santo Adrião)</t>
  </si>
  <si>
    <t>031406</t>
  </si>
  <si>
    <t>031408</t>
  </si>
  <si>
    <t>031409</t>
  </si>
  <si>
    <t>040102</t>
  </si>
  <si>
    <t>Cerejais</t>
  </si>
  <si>
    <t>040103</t>
  </si>
  <si>
    <t>Sambade</t>
  </si>
  <si>
    <t>040111</t>
  </si>
  <si>
    <t>Vilar Chão</t>
  </si>
  <si>
    <t>040118</t>
  </si>
  <si>
    <t>Vilarelhos</t>
  </si>
  <si>
    <t>040119</t>
  </si>
  <si>
    <t>Vilares de Vilariça</t>
  </si>
  <si>
    <t>040120</t>
  </si>
  <si>
    <t>040121</t>
  </si>
  <si>
    <t>040122</t>
  </si>
  <si>
    <t>040123</t>
  </si>
  <si>
    <t>040124</t>
  </si>
  <si>
    <t>040125</t>
  </si>
  <si>
    <t>040126</t>
  </si>
  <si>
    <t>Alfaião</t>
  </si>
  <si>
    <t>040201</t>
  </si>
  <si>
    <t>Babe</t>
  </si>
  <si>
    <t>040203</t>
  </si>
  <si>
    <t>Baçal</t>
  </si>
  <si>
    <t>040204</t>
  </si>
  <si>
    <t>Carragosa</t>
  </si>
  <si>
    <t>040206</t>
  </si>
  <si>
    <t>Castro de Avelãs</t>
  </si>
  <si>
    <t>040209</t>
  </si>
  <si>
    <t>Coelhoso</t>
  </si>
  <si>
    <t>040210</t>
  </si>
  <si>
    <t>Donai</t>
  </si>
  <si>
    <t>040212</t>
  </si>
  <si>
    <t>Espinhosela</t>
  </si>
  <si>
    <t>040213</t>
  </si>
  <si>
    <t>França</t>
  </si>
  <si>
    <t>040215</t>
  </si>
  <si>
    <t>Gimonde</t>
  </si>
  <si>
    <t>040216</t>
  </si>
  <si>
    <t>Gondesende</t>
  </si>
  <si>
    <t>040217</t>
  </si>
  <si>
    <t>Gostei</t>
  </si>
  <si>
    <t>040218</t>
  </si>
  <si>
    <t>Grijó de Parada</t>
  </si>
  <si>
    <t>040219</t>
  </si>
  <si>
    <t>Macedo do Mato</t>
  </si>
  <si>
    <t>040221</t>
  </si>
  <si>
    <t>Mós</t>
  </si>
  <si>
    <t>040224</t>
  </si>
  <si>
    <t>Nogueira</t>
  </si>
  <si>
    <t>040225</t>
  </si>
  <si>
    <t>Outeiro</t>
  </si>
  <si>
    <t>040226</t>
  </si>
  <si>
    <t>Parâmio</t>
  </si>
  <si>
    <t>040229</t>
  </si>
  <si>
    <t>Pinela</t>
  </si>
  <si>
    <t>040230</t>
  </si>
  <si>
    <t>Quintanilha</t>
  </si>
  <si>
    <t>040232</t>
  </si>
  <si>
    <t>Quintela de Lampaças</t>
  </si>
  <si>
    <t>040233</t>
  </si>
  <si>
    <t>Rabal</t>
  </si>
  <si>
    <t>040234</t>
  </si>
  <si>
    <t>Rebordãos</t>
  </si>
  <si>
    <t>040236</t>
  </si>
  <si>
    <t>Salsas</t>
  </si>
  <si>
    <t>040239</t>
  </si>
  <si>
    <t>Samil</t>
  </si>
  <si>
    <t>040240</t>
  </si>
  <si>
    <t>Santa Comba de Rossas</t>
  </si>
  <si>
    <t>040241</t>
  </si>
  <si>
    <t>São Pedro de Sarracenos</t>
  </si>
  <si>
    <t>040244</t>
  </si>
  <si>
    <t>Sendas</t>
  </si>
  <si>
    <t>040246</t>
  </si>
  <si>
    <t>Serapicos</t>
  </si>
  <si>
    <t>040247</t>
  </si>
  <si>
    <t>Sortes</t>
  </si>
  <si>
    <t>040248</t>
  </si>
  <si>
    <t>Zoio</t>
  </si>
  <si>
    <t>040249</t>
  </si>
  <si>
    <t>040250</t>
  </si>
  <si>
    <t>040251</t>
  </si>
  <si>
    <t>040252</t>
  </si>
  <si>
    <t>040253</t>
  </si>
  <si>
    <t>040254</t>
  </si>
  <si>
    <t>040255</t>
  </si>
  <si>
    <t>040256</t>
  </si>
  <si>
    <t>040257</t>
  </si>
  <si>
    <t>040304</t>
  </si>
  <si>
    <t>Fonte Longa</t>
  </si>
  <si>
    <t>040306</t>
  </si>
  <si>
    <t>Linhares</t>
  </si>
  <si>
    <t>040308</t>
  </si>
  <si>
    <t>Marzagão</t>
  </si>
  <si>
    <t>040309</t>
  </si>
  <si>
    <t>Parambos</t>
  </si>
  <si>
    <t>040311</t>
  </si>
  <si>
    <t>Pereiros</t>
  </si>
  <si>
    <t>040312</t>
  </si>
  <si>
    <t>Pinhal do Norte</t>
  </si>
  <si>
    <t>040313</t>
  </si>
  <si>
    <t>040314</t>
  </si>
  <si>
    <t>Seixo de Ansiães</t>
  </si>
  <si>
    <t>040316</t>
  </si>
  <si>
    <t>Vilarinho da Castanheira</t>
  </si>
  <si>
    <t>040318</t>
  </si>
  <si>
    <t>040320</t>
  </si>
  <si>
    <t>040321</t>
  </si>
  <si>
    <t>040322</t>
  </si>
  <si>
    <t>040323</t>
  </si>
  <si>
    <t>Ligares</t>
  </si>
  <si>
    <t>040404</t>
  </si>
  <si>
    <t>Poiares</t>
  </si>
  <si>
    <t>040406</t>
  </si>
  <si>
    <t>040407</t>
  </si>
  <si>
    <t>040408</t>
  </si>
  <si>
    <t>Amendoeira</t>
  </si>
  <si>
    <t>040502</t>
  </si>
  <si>
    <t>Arcas</t>
  </si>
  <si>
    <t>040503</t>
  </si>
  <si>
    <t>Carrapatas</t>
  </si>
  <si>
    <t>040507</t>
  </si>
  <si>
    <t>Chacim</t>
  </si>
  <si>
    <t>040509</t>
  </si>
  <si>
    <t>Cortiços</t>
  </si>
  <si>
    <t>040510</t>
  </si>
  <si>
    <t>Corujas</t>
  </si>
  <si>
    <t>040511</t>
  </si>
  <si>
    <t>Ferreira</t>
  </si>
  <si>
    <t>040514</t>
  </si>
  <si>
    <t>Grijó</t>
  </si>
  <si>
    <t>040515</t>
  </si>
  <si>
    <t>040516</t>
  </si>
  <si>
    <t>Lamalonga</t>
  </si>
  <si>
    <t>040517</t>
  </si>
  <si>
    <t>040518</t>
  </si>
  <si>
    <t>Lombo</t>
  </si>
  <si>
    <t>040519</t>
  </si>
  <si>
    <t>040520</t>
  </si>
  <si>
    <t>Morais</t>
  </si>
  <si>
    <t>040521</t>
  </si>
  <si>
    <t>Olmos</t>
  </si>
  <si>
    <t>040523</t>
  </si>
  <si>
    <t>Peredo</t>
  </si>
  <si>
    <t>040524</t>
  </si>
  <si>
    <t>Salselas</t>
  </si>
  <si>
    <t>040526</t>
  </si>
  <si>
    <t>Sezulfe</t>
  </si>
  <si>
    <t>040528</t>
  </si>
  <si>
    <t>Talhas</t>
  </si>
  <si>
    <t>040530</t>
  </si>
  <si>
    <t>Vale Benfeito</t>
  </si>
  <si>
    <t>040532</t>
  </si>
  <si>
    <t>Vale da Porca</t>
  </si>
  <si>
    <t>040533</t>
  </si>
  <si>
    <t>Vale de Prados</t>
  </si>
  <si>
    <t>040534</t>
  </si>
  <si>
    <t>Vilarinho de Agrochão</t>
  </si>
  <si>
    <t>040536</t>
  </si>
  <si>
    <t>Vinhas</t>
  </si>
  <si>
    <t>040538</t>
  </si>
  <si>
    <t>040539</t>
  </si>
  <si>
    <t>040540</t>
  </si>
  <si>
    <t>040541</t>
  </si>
  <si>
    <t>040542</t>
  </si>
  <si>
    <t>040543</t>
  </si>
  <si>
    <t>040544</t>
  </si>
  <si>
    <t>Duas Igrejas</t>
  </si>
  <si>
    <t>040604</t>
  </si>
  <si>
    <t>Genísio</t>
  </si>
  <si>
    <t>040605</t>
  </si>
  <si>
    <t>Malhadas</t>
  </si>
  <si>
    <t>040607</t>
  </si>
  <si>
    <t>040608</t>
  </si>
  <si>
    <t>Palaçoulo</t>
  </si>
  <si>
    <t>040609</t>
  </si>
  <si>
    <t>Picote</t>
  </si>
  <si>
    <t>040611</t>
  </si>
  <si>
    <t>Póvoa</t>
  </si>
  <si>
    <t>040612</t>
  </si>
  <si>
    <t>São Martinho de Angueira</t>
  </si>
  <si>
    <t>040613</t>
  </si>
  <si>
    <t>Vila Chã de Braciosa</t>
  </si>
  <si>
    <t>040616</t>
  </si>
  <si>
    <t>040618</t>
  </si>
  <si>
    <t>040619</t>
  </si>
  <si>
    <t>040620</t>
  </si>
  <si>
    <t>040621</t>
  </si>
  <si>
    <t>Abambres</t>
  </si>
  <si>
    <t>040701</t>
  </si>
  <si>
    <t>Abreiro</t>
  </si>
  <si>
    <t>040702</t>
  </si>
  <si>
    <t>Aguieiras</t>
  </si>
  <si>
    <t>040703</t>
  </si>
  <si>
    <t>Alvites</t>
  </si>
  <si>
    <t>040704</t>
  </si>
  <si>
    <t>Bouça</t>
  </si>
  <si>
    <t>040708</t>
  </si>
  <si>
    <t>040709</t>
  </si>
  <si>
    <t>Caravelas</t>
  </si>
  <si>
    <t>040710</t>
  </si>
  <si>
    <t>Carvalhais</t>
  </si>
  <si>
    <t>040711</t>
  </si>
  <si>
    <t>Cedães</t>
  </si>
  <si>
    <t>040712</t>
  </si>
  <si>
    <t>Cobro</t>
  </si>
  <si>
    <t>040713</t>
  </si>
  <si>
    <t>Fradizela</t>
  </si>
  <si>
    <t>040714</t>
  </si>
  <si>
    <t>Frechas</t>
  </si>
  <si>
    <t>040716</t>
  </si>
  <si>
    <t>Lamas de Orelhão</t>
  </si>
  <si>
    <t>040718</t>
  </si>
  <si>
    <t>Mascarenhas</t>
  </si>
  <si>
    <t>040720</t>
  </si>
  <si>
    <t>040721</t>
  </si>
  <si>
    <t>Múrias</t>
  </si>
  <si>
    <t>040722</t>
  </si>
  <si>
    <t>040724</t>
  </si>
  <si>
    <t>São Pedro Velho</t>
  </si>
  <si>
    <t>040727</t>
  </si>
  <si>
    <t>São Salvador</t>
  </si>
  <si>
    <t>040728</t>
  </si>
  <si>
    <t>Suçães</t>
  </si>
  <si>
    <t>040729</t>
  </si>
  <si>
    <t>Torre de Dona Chama</t>
  </si>
  <si>
    <t>040730</t>
  </si>
  <si>
    <t>Vale de Asnes</t>
  </si>
  <si>
    <t>040731</t>
  </si>
  <si>
    <t>Vale de Gouvinhas</t>
  </si>
  <si>
    <t>040732</t>
  </si>
  <si>
    <t>Vale de Salgueiro</t>
  </si>
  <si>
    <t>040733</t>
  </si>
  <si>
    <t>Vale de Telhas</t>
  </si>
  <si>
    <t>040734</t>
  </si>
  <si>
    <t>040738</t>
  </si>
  <si>
    <t>040739</t>
  </si>
  <si>
    <t>040740</t>
  </si>
  <si>
    <t>040741</t>
  </si>
  <si>
    <t>040742</t>
  </si>
  <si>
    <t>Azinhoso</t>
  </si>
  <si>
    <t>040801</t>
  </si>
  <si>
    <t>Bemposta</t>
  </si>
  <si>
    <t>040802</t>
  </si>
  <si>
    <t>Bruçó</t>
  </si>
  <si>
    <t>040803</t>
  </si>
  <si>
    <t>Brunhoso</t>
  </si>
  <si>
    <t>040804</t>
  </si>
  <si>
    <t>040807</t>
  </si>
  <si>
    <t>Castro Vicente</t>
  </si>
  <si>
    <t>040808</t>
  </si>
  <si>
    <t>Meirinhos</t>
  </si>
  <si>
    <t>040809</t>
  </si>
  <si>
    <t>040811</t>
  </si>
  <si>
    <t>Penas Roias</t>
  </si>
  <si>
    <t>040812</t>
  </si>
  <si>
    <t>Peredo da Bemposta</t>
  </si>
  <si>
    <t>040813</t>
  </si>
  <si>
    <t>Saldanha</t>
  </si>
  <si>
    <t>040815</t>
  </si>
  <si>
    <t>São Martinho do Peso</t>
  </si>
  <si>
    <t>040817</t>
  </si>
  <si>
    <t>Tó</t>
  </si>
  <si>
    <t>040819</t>
  </si>
  <si>
    <t>Travanca</t>
  </si>
  <si>
    <t>040820</t>
  </si>
  <si>
    <t>Urrós</t>
  </si>
  <si>
    <t>040821</t>
  </si>
  <si>
    <t>Vale da Madre</t>
  </si>
  <si>
    <t>040822</t>
  </si>
  <si>
    <t>Vila de Ala</t>
  </si>
  <si>
    <t>040826</t>
  </si>
  <si>
    <t>040829</t>
  </si>
  <si>
    <t>040830</t>
  </si>
  <si>
    <t>040831</t>
  </si>
  <si>
    <t>040832</t>
  </si>
  <si>
    <t>Açoreira</t>
  </si>
  <si>
    <t>040901</t>
  </si>
  <si>
    <t>Cabeça Boa</t>
  </si>
  <si>
    <t>040903</t>
  </si>
  <si>
    <t>Carviçais</t>
  </si>
  <si>
    <t>040905</t>
  </si>
  <si>
    <t>Castedo</t>
  </si>
  <si>
    <t>040906</t>
  </si>
  <si>
    <t>Horta da Vilariça</t>
  </si>
  <si>
    <t>040909</t>
  </si>
  <si>
    <t>Larinho</t>
  </si>
  <si>
    <t>040910</t>
  </si>
  <si>
    <t>Lousa</t>
  </si>
  <si>
    <t>040911</t>
  </si>
  <si>
    <t>040913</t>
  </si>
  <si>
    <t>040916</t>
  </si>
  <si>
    <t>040918</t>
  </si>
  <si>
    <t>040919</t>
  </si>
  <si>
    <t>040920</t>
  </si>
  <si>
    <t>040921</t>
  </si>
  <si>
    <t>Benlhevai</t>
  </si>
  <si>
    <t>041002</t>
  </si>
  <si>
    <t>Freixiel</t>
  </si>
  <si>
    <t>041005</t>
  </si>
  <si>
    <t>Roios</t>
  </si>
  <si>
    <t>041009</t>
  </si>
  <si>
    <t>Samões</t>
  </si>
  <si>
    <t>041010</t>
  </si>
  <si>
    <t>Sampaio</t>
  </si>
  <si>
    <t>041011</t>
  </si>
  <si>
    <t>Santa Comba de Vilariça</t>
  </si>
  <si>
    <t>041012</t>
  </si>
  <si>
    <t>Seixo de Manhoses</t>
  </si>
  <si>
    <t>041013</t>
  </si>
  <si>
    <t>Trindade</t>
  </si>
  <si>
    <t>041014</t>
  </si>
  <si>
    <t>Vale Frechoso</t>
  </si>
  <si>
    <t>041015</t>
  </si>
  <si>
    <t>041020</t>
  </si>
  <si>
    <t>041021</t>
  </si>
  <si>
    <t>041022</t>
  </si>
  <si>
    <t>041023</t>
  </si>
  <si>
    <t>041024</t>
  </si>
  <si>
    <t>Argozelo</t>
  </si>
  <si>
    <t>041103</t>
  </si>
  <si>
    <t>Carção</t>
  </si>
  <si>
    <t>041107</t>
  </si>
  <si>
    <t>Matela</t>
  </si>
  <si>
    <t>041108</t>
  </si>
  <si>
    <t>Pinelo</t>
  </si>
  <si>
    <t>041109</t>
  </si>
  <si>
    <t>Santulhão</t>
  </si>
  <si>
    <t>041110</t>
  </si>
  <si>
    <t>Vilar Seco</t>
  </si>
  <si>
    <t>041113</t>
  </si>
  <si>
    <t>041114</t>
  </si>
  <si>
    <t>041115</t>
  </si>
  <si>
    <t>041116</t>
  </si>
  <si>
    <t>041117</t>
  </si>
  <si>
    <t>Agrochão</t>
  </si>
  <si>
    <t>041201</t>
  </si>
  <si>
    <t>Candedo</t>
  </si>
  <si>
    <t>041203</t>
  </si>
  <si>
    <t>Celas</t>
  </si>
  <si>
    <t>041204</t>
  </si>
  <si>
    <t>Edral</t>
  </si>
  <si>
    <t>041206</t>
  </si>
  <si>
    <t>Edrosa</t>
  </si>
  <si>
    <t>041207</t>
  </si>
  <si>
    <t>Ervedosa</t>
  </si>
  <si>
    <t>041208</t>
  </si>
  <si>
    <t>Paçó</t>
  </si>
  <si>
    <t>041215</t>
  </si>
  <si>
    <t>Penhas Juntas</t>
  </si>
  <si>
    <t>041216</t>
  </si>
  <si>
    <t>Rebordelo</t>
  </si>
  <si>
    <t>041219</t>
  </si>
  <si>
    <t>Santalha</t>
  </si>
  <si>
    <t>041221</t>
  </si>
  <si>
    <t>Tuizelo</t>
  </si>
  <si>
    <t>041226</t>
  </si>
  <si>
    <t>Vale das Fontes</t>
  </si>
  <si>
    <t>041227</t>
  </si>
  <si>
    <t>Vila Boa de Ousilhão</t>
  </si>
  <si>
    <t>041229</t>
  </si>
  <si>
    <t>041230</t>
  </si>
  <si>
    <t>Vilar de Ossos</t>
  </si>
  <si>
    <t>041232</t>
  </si>
  <si>
    <t>Vilar de Peregrinos</t>
  </si>
  <si>
    <t>041233</t>
  </si>
  <si>
    <t>Vilar Seco de Lomba</t>
  </si>
  <si>
    <t>041234</t>
  </si>
  <si>
    <t>041235</t>
  </si>
  <si>
    <t>041236</t>
  </si>
  <si>
    <t>041237</t>
  </si>
  <si>
    <t>041238</t>
  </si>
  <si>
    <t>041239</t>
  </si>
  <si>
    <t>041240</t>
  </si>
  <si>
    <t>041241</t>
  </si>
  <si>
    <t>041242</t>
  </si>
  <si>
    <t>041243</t>
  </si>
  <si>
    <t>Caria</t>
  </si>
  <si>
    <t>050102</t>
  </si>
  <si>
    <t>Inguias</t>
  </si>
  <si>
    <t>050104</t>
  </si>
  <si>
    <t>Maçainhas</t>
  </si>
  <si>
    <t>050105</t>
  </si>
  <si>
    <t>050106</t>
  </si>
  <si>
    <t>Alcains</t>
  </si>
  <si>
    <t>050201</t>
  </si>
  <si>
    <t>Almaceda</t>
  </si>
  <si>
    <t>050202</t>
  </si>
  <si>
    <t>Benquerenças</t>
  </si>
  <si>
    <t>050203</t>
  </si>
  <si>
    <t>050205</t>
  </si>
  <si>
    <t>Lardosa</t>
  </si>
  <si>
    <t>050211</t>
  </si>
  <si>
    <t>Louriçal do Campo</t>
  </si>
  <si>
    <t>050212</t>
  </si>
  <si>
    <t>Malpica do Tejo</t>
  </si>
  <si>
    <t>050214</t>
  </si>
  <si>
    <t>Monforte da Beira</t>
  </si>
  <si>
    <t>050216</t>
  </si>
  <si>
    <t>Salgueiro do Campo</t>
  </si>
  <si>
    <t>050220</t>
  </si>
  <si>
    <t>Santo André das Tojeiras</t>
  </si>
  <si>
    <t>050221</t>
  </si>
  <si>
    <t>São Vicente da Beira</t>
  </si>
  <si>
    <t>050222</t>
  </si>
  <si>
    <t>Sarzedas</t>
  </si>
  <si>
    <t>050223</t>
  </si>
  <si>
    <t>Tinalhas</t>
  </si>
  <si>
    <t>050225</t>
  </si>
  <si>
    <t>050226</t>
  </si>
  <si>
    <t>050227</t>
  </si>
  <si>
    <t>050228</t>
  </si>
  <si>
    <t>050229</t>
  </si>
  <si>
    <t>050230</t>
  </si>
  <si>
    <t>050231</t>
  </si>
  <si>
    <t>Aldeia de São Francisco de Assis</t>
  </si>
  <si>
    <t>050302</t>
  </si>
  <si>
    <t>Boidobra</t>
  </si>
  <si>
    <t>050305</t>
  </si>
  <si>
    <t>Cortes do Meio</t>
  </si>
  <si>
    <t>050308</t>
  </si>
  <si>
    <t>Dominguizo</t>
  </si>
  <si>
    <t>050309</t>
  </si>
  <si>
    <t>Erada</t>
  </si>
  <si>
    <t>050310</t>
  </si>
  <si>
    <t>Ferro</t>
  </si>
  <si>
    <t>050311</t>
  </si>
  <si>
    <t>Orjais</t>
  </si>
  <si>
    <t>050312</t>
  </si>
  <si>
    <t>Paul</t>
  </si>
  <si>
    <t>050314</t>
  </si>
  <si>
    <t>Peraboa</t>
  </si>
  <si>
    <t>050315</t>
  </si>
  <si>
    <t>São Jorge da Beira</t>
  </si>
  <si>
    <t>050318</t>
  </si>
  <si>
    <t>Sobral de São Miguel</t>
  </si>
  <si>
    <t>050322</t>
  </si>
  <si>
    <t>Tortosendo</t>
  </si>
  <si>
    <t>050324</t>
  </si>
  <si>
    <t>Unhais da Serra</t>
  </si>
  <si>
    <t>050325</t>
  </si>
  <si>
    <t>Verdelhos</t>
  </si>
  <si>
    <t>050327</t>
  </si>
  <si>
    <t>050332</t>
  </si>
  <si>
    <t>050333</t>
  </si>
  <si>
    <t>050334</t>
  </si>
  <si>
    <t>050335</t>
  </si>
  <si>
    <t>050336</t>
  </si>
  <si>
    <t>050337</t>
  </si>
  <si>
    <t>050338</t>
  </si>
  <si>
    <t>Alcaide</t>
  </si>
  <si>
    <t>050401</t>
  </si>
  <si>
    <t>Alcaria</t>
  </si>
  <si>
    <t>050402</t>
  </si>
  <si>
    <t>Alcongosta</t>
  </si>
  <si>
    <t>050403</t>
  </si>
  <si>
    <t>Alpedrinha</t>
  </si>
  <si>
    <t>050406</t>
  </si>
  <si>
    <t>Barroca</t>
  </si>
  <si>
    <t>050408</t>
  </si>
  <si>
    <t>Bogas de Cima</t>
  </si>
  <si>
    <t>050410</t>
  </si>
  <si>
    <t>Capinha</t>
  </si>
  <si>
    <t>050411</t>
  </si>
  <si>
    <t>Castelejo</t>
  </si>
  <si>
    <t>050412</t>
  </si>
  <si>
    <t>Castelo Novo</t>
  </si>
  <si>
    <t>050413</t>
  </si>
  <si>
    <t>Fatela</t>
  </si>
  <si>
    <t>050416</t>
  </si>
  <si>
    <t>Lavacolhos</t>
  </si>
  <si>
    <t>050419</t>
  </si>
  <si>
    <t>Orca</t>
  </si>
  <si>
    <t>050420</t>
  </si>
  <si>
    <t>Pêro Viseu</t>
  </si>
  <si>
    <t>050421</t>
  </si>
  <si>
    <t>050424</t>
  </si>
  <si>
    <t>Soalheira</t>
  </si>
  <si>
    <t>050425</t>
  </si>
  <si>
    <t>Souto da Casa</t>
  </si>
  <si>
    <t>050426</t>
  </si>
  <si>
    <t>Telhado</t>
  </si>
  <si>
    <t>050427</t>
  </si>
  <si>
    <t>Enxames</t>
  </si>
  <si>
    <t>050431</t>
  </si>
  <si>
    <t>Três Povos</t>
  </si>
  <si>
    <t>050432</t>
  </si>
  <si>
    <t>050433</t>
  </si>
  <si>
    <t>050434</t>
  </si>
  <si>
    <t>050435</t>
  </si>
  <si>
    <t>050436</t>
  </si>
  <si>
    <t>Aldeia de Santa Margarida</t>
  </si>
  <si>
    <t>050502</t>
  </si>
  <si>
    <t>Ladoeiro</t>
  </si>
  <si>
    <t>050505</t>
  </si>
  <si>
    <t>Medelim</t>
  </si>
  <si>
    <t>050506</t>
  </si>
  <si>
    <t>Oledo</t>
  </si>
  <si>
    <t>050509</t>
  </si>
  <si>
    <t>Penha Garcia</t>
  </si>
  <si>
    <t>050510</t>
  </si>
  <si>
    <t>Proença-a-Velha</t>
  </si>
  <si>
    <t>050511</t>
  </si>
  <si>
    <t>Rosmaninhal</t>
  </si>
  <si>
    <t>050512</t>
  </si>
  <si>
    <t>São Miguel de Acha</t>
  </si>
  <si>
    <t>050514</t>
  </si>
  <si>
    <t>Toulões</t>
  </si>
  <si>
    <t>050516</t>
  </si>
  <si>
    <t>050518</t>
  </si>
  <si>
    <t>050519</t>
  </si>
  <si>
    <t>050520</t>
  </si>
  <si>
    <t>050521</t>
  </si>
  <si>
    <t>Álvaro</t>
  </si>
  <si>
    <t>050601</t>
  </si>
  <si>
    <t>Cambas</t>
  </si>
  <si>
    <t>050603</t>
  </si>
  <si>
    <t>Isna</t>
  </si>
  <si>
    <t>050605</t>
  </si>
  <si>
    <t>Madeirã</t>
  </si>
  <si>
    <t>050606</t>
  </si>
  <si>
    <t>050607</t>
  </si>
  <si>
    <t>Orvalho</t>
  </si>
  <si>
    <t>050609</t>
  </si>
  <si>
    <t>Sarnadas de São Simão</t>
  </si>
  <si>
    <t>050610</t>
  </si>
  <si>
    <t>Sobral</t>
  </si>
  <si>
    <t>050611</t>
  </si>
  <si>
    <t>Estreito-Vilar Barroco</t>
  </si>
  <si>
    <t>050613</t>
  </si>
  <si>
    <t>Oleiros-Amieira</t>
  </si>
  <si>
    <t>050614</t>
  </si>
  <si>
    <t>Aranhas</t>
  </si>
  <si>
    <t>050704</t>
  </si>
  <si>
    <t>Benquerença</t>
  </si>
  <si>
    <t>050706</t>
  </si>
  <si>
    <t>Meimão</t>
  </si>
  <si>
    <t>050707</t>
  </si>
  <si>
    <t>Meimoa</t>
  </si>
  <si>
    <t>050708</t>
  </si>
  <si>
    <t>050710</t>
  </si>
  <si>
    <t>Salvador</t>
  </si>
  <si>
    <t>050711</t>
  </si>
  <si>
    <t>Vale da Senhora da Póvoa</t>
  </si>
  <si>
    <t>050712</t>
  </si>
  <si>
    <t>050713</t>
  </si>
  <si>
    <t>050714</t>
  </si>
  <si>
    <t>Montes da Senhora</t>
  </si>
  <si>
    <t>050802</t>
  </si>
  <si>
    <t>São Pedro do Esteval</t>
  </si>
  <si>
    <t>050805</t>
  </si>
  <si>
    <t>050807</t>
  </si>
  <si>
    <t>050808</t>
  </si>
  <si>
    <t>Cabeçudo</t>
  </si>
  <si>
    <t>050901</t>
  </si>
  <si>
    <t>050902</t>
  </si>
  <si>
    <t>Castelo</t>
  </si>
  <si>
    <t>050903</t>
  </si>
  <si>
    <t>Pedrógão Pequeno</t>
  </si>
  <si>
    <t>050911</t>
  </si>
  <si>
    <t>050912</t>
  </si>
  <si>
    <t>Troviscal</t>
  </si>
  <si>
    <t>050913</t>
  </si>
  <si>
    <t>Várzea dos Cavaleiros</t>
  </si>
  <si>
    <t>050914</t>
  </si>
  <si>
    <t>050915</t>
  </si>
  <si>
    <t>050916</t>
  </si>
  <si>
    <t>050917</t>
  </si>
  <si>
    <t>Fundada</t>
  </si>
  <si>
    <t>051001</t>
  </si>
  <si>
    <t>São João do Peso</t>
  </si>
  <si>
    <t>051002</t>
  </si>
  <si>
    <t>051003</t>
  </si>
  <si>
    <t>Fratel</t>
  </si>
  <si>
    <t>051101</t>
  </si>
  <si>
    <t>Perais</t>
  </si>
  <si>
    <t>051102</t>
  </si>
  <si>
    <t>Sarnadas de Ródão</t>
  </si>
  <si>
    <t>051103</t>
  </si>
  <si>
    <t>051104</t>
  </si>
  <si>
    <t>060102</t>
  </si>
  <si>
    <t>Benfeita</t>
  </si>
  <si>
    <t>060104</t>
  </si>
  <si>
    <t>Celavisa</t>
  </si>
  <si>
    <t>060105</t>
  </si>
  <si>
    <t>Folques</t>
  </si>
  <si>
    <t>060109</t>
  </si>
  <si>
    <t>Piódão</t>
  </si>
  <si>
    <t>060111</t>
  </si>
  <si>
    <t>Pomares</t>
  </si>
  <si>
    <t>060112</t>
  </si>
  <si>
    <t>Pombeiro da Beira</t>
  </si>
  <si>
    <t>060113</t>
  </si>
  <si>
    <t>São Martinho da Cortiça</t>
  </si>
  <si>
    <t>060114</t>
  </si>
  <si>
    <t>Sarzedo</t>
  </si>
  <si>
    <t>060115</t>
  </si>
  <si>
    <t>Secarias</t>
  </si>
  <si>
    <t>060116</t>
  </si>
  <si>
    <t>060119</t>
  </si>
  <si>
    <t>060120</t>
  </si>
  <si>
    <t>060121</t>
  </si>
  <si>
    <t>060122</t>
  </si>
  <si>
    <t>Ançã</t>
  </si>
  <si>
    <t>060201</t>
  </si>
  <si>
    <t>Cadima</t>
  </si>
  <si>
    <t>060203</t>
  </si>
  <si>
    <t>Cordinhã</t>
  </si>
  <si>
    <t>060205</t>
  </si>
  <si>
    <t>Febres</t>
  </si>
  <si>
    <t>060207</t>
  </si>
  <si>
    <t>Murtede</t>
  </si>
  <si>
    <t>060208</t>
  </si>
  <si>
    <t>Ourentã</t>
  </si>
  <si>
    <t>060209</t>
  </si>
  <si>
    <t>Tocha</t>
  </si>
  <si>
    <t>060214</t>
  </si>
  <si>
    <t>São Caetano</t>
  </si>
  <si>
    <t>060215</t>
  </si>
  <si>
    <t>Sanguinheira</t>
  </si>
  <si>
    <t>060218</t>
  </si>
  <si>
    <t>060220</t>
  </si>
  <si>
    <t>060221</t>
  </si>
  <si>
    <t>060222</t>
  </si>
  <si>
    <t>060223</t>
  </si>
  <si>
    <t>060224</t>
  </si>
  <si>
    <t>Almalaguês</t>
  </si>
  <si>
    <t>060301</t>
  </si>
  <si>
    <t>Brasfemes</t>
  </si>
  <si>
    <t>060309</t>
  </si>
  <si>
    <t>Ceira</t>
  </si>
  <si>
    <t>060311</t>
  </si>
  <si>
    <t>Cernache</t>
  </si>
  <si>
    <t>060312</t>
  </si>
  <si>
    <t>Santo António dos Olivais</t>
  </si>
  <si>
    <t>060318</t>
  </si>
  <si>
    <t>São João do Campo</t>
  </si>
  <si>
    <t>060320</t>
  </si>
  <si>
    <t>São Silvestre</t>
  </si>
  <si>
    <t>060324</t>
  </si>
  <si>
    <t>Torres do Mondego</t>
  </si>
  <si>
    <t>060329</t>
  </si>
  <si>
    <t>060332</t>
  </si>
  <si>
    <t>060333</t>
  </si>
  <si>
    <t>060334</t>
  </si>
  <si>
    <t>060335</t>
  </si>
  <si>
    <t>060336</t>
  </si>
  <si>
    <t>060337</t>
  </si>
  <si>
    <t>060338</t>
  </si>
  <si>
    <t>060339</t>
  </si>
  <si>
    <t>060340</t>
  </si>
  <si>
    <t>060341</t>
  </si>
  <si>
    <t>Anobra</t>
  </si>
  <si>
    <t>060401</t>
  </si>
  <si>
    <t>Ega</t>
  </si>
  <si>
    <t>060406</t>
  </si>
  <si>
    <t>Furadouro</t>
  </si>
  <si>
    <t>060407</t>
  </si>
  <si>
    <t>Zambujal</t>
  </si>
  <si>
    <t>060410</t>
  </si>
  <si>
    <t>060411</t>
  </si>
  <si>
    <t>060412</t>
  </si>
  <si>
    <t>060413</t>
  </si>
  <si>
    <t>Alqueidão</t>
  </si>
  <si>
    <t>060502</t>
  </si>
  <si>
    <t>Maiorca</t>
  </si>
  <si>
    <t>060507</t>
  </si>
  <si>
    <t>Marinha das Ondas</t>
  </si>
  <si>
    <t>060508</t>
  </si>
  <si>
    <t>Tavarede</t>
  </si>
  <si>
    <t>060512</t>
  </si>
  <si>
    <t>060513</t>
  </si>
  <si>
    <t>São Pedro</t>
  </si>
  <si>
    <t>060514</t>
  </si>
  <si>
    <t>Bom Sucesso</t>
  </si>
  <si>
    <t>060515</t>
  </si>
  <si>
    <t>Moinhos da Gândara</t>
  </si>
  <si>
    <t>060518</t>
  </si>
  <si>
    <t>Alhadas</t>
  </si>
  <si>
    <t>060519</t>
  </si>
  <si>
    <t>Buarcos e São Julião</t>
  </si>
  <si>
    <t>060520</t>
  </si>
  <si>
    <t>Ferreira-a-Nova</t>
  </si>
  <si>
    <t>060521</t>
  </si>
  <si>
    <t>Lavos</t>
  </si>
  <si>
    <t>060522</t>
  </si>
  <si>
    <t>Paião</t>
  </si>
  <si>
    <t>060523</t>
  </si>
  <si>
    <t>Quiaios</t>
  </si>
  <si>
    <t>060524</t>
  </si>
  <si>
    <t>Alvares</t>
  </si>
  <si>
    <t>060601</t>
  </si>
  <si>
    <t>060604</t>
  </si>
  <si>
    <t>Vila Nova do Ceira</t>
  </si>
  <si>
    <t>060605</t>
  </si>
  <si>
    <t>060606</t>
  </si>
  <si>
    <t>Serpins</t>
  </si>
  <si>
    <t>060704</t>
  </si>
  <si>
    <t>Gândaras</t>
  </si>
  <si>
    <t>060706</t>
  </si>
  <si>
    <t>060707</t>
  </si>
  <si>
    <t>060708</t>
  </si>
  <si>
    <t>060801</t>
  </si>
  <si>
    <t>Seixo</t>
  </si>
  <si>
    <t>060802</t>
  </si>
  <si>
    <t>Carapelhos</t>
  </si>
  <si>
    <t>060803</t>
  </si>
  <si>
    <t>Praia de Mira</t>
  </si>
  <si>
    <t>060804</t>
  </si>
  <si>
    <t>060901</t>
  </si>
  <si>
    <t>060902</t>
  </si>
  <si>
    <t>Vila Nova</t>
  </si>
  <si>
    <t>060905</t>
  </si>
  <si>
    <t>060906</t>
  </si>
  <si>
    <t>Arazede</t>
  </si>
  <si>
    <t>061002</t>
  </si>
  <si>
    <t>Carapinheira</t>
  </si>
  <si>
    <t>061003</t>
  </si>
  <si>
    <t>Liceia</t>
  </si>
  <si>
    <t>061005</t>
  </si>
  <si>
    <t>Meãs do Campo</t>
  </si>
  <si>
    <t>061006</t>
  </si>
  <si>
    <t>061008</t>
  </si>
  <si>
    <t>Santo Varão</t>
  </si>
  <si>
    <t>061009</t>
  </si>
  <si>
    <t>Seixo de Gatões</t>
  </si>
  <si>
    <t>061010</t>
  </si>
  <si>
    <t>Tentúgal</t>
  </si>
  <si>
    <t>061011</t>
  </si>
  <si>
    <t>Ereira</t>
  </si>
  <si>
    <t>061014</t>
  </si>
  <si>
    <t>061015</t>
  </si>
  <si>
    <t>061016</t>
  </si>
  <si>
    <t>Aldeia das Dez</t>
  </si>
  <si>
    <t>061101</t>
  </si>
  <si>
    <t>Alvoco das Várzeas</t>
  </si>
  <si>
    <t>061102</t>
  </si>
  <si>
    <t>Avô</t>
  </si>
  <si>
    <t>061103</t>
  </si>
  <si>
    <t>Bobadela</t>
  </si>
  <si>
    <t>061104</t>
  </si>
  <si>
    <t>Lagares</t>
  </si>
  <si>
    <t>061106</t>
  </si>
  <si>
    <t>061109</t>
  </si>
  <si>
    <t>Meruge</t>
  </si>
  <si>
    <t>061110</t>
  </si>
  <si>
    <t>Nogueira do Cravo</t>
  </si>
  <si>
    <t>061111</t>
  </si>
  <si>
    <t>São Gião</t>
  </si>
  <si>
    <t>061115</t>
  </si>
  <si>
    <t>Seixo da Beira</t>
  </si>
  <si>
    <t>061118</t>
  </si>
  <si>
    <t>Travanca de Lagos</t>
  </si>
  <si>
    <t>061119</t>
  </si>
  <si>
    <t>061122</t>
  </si>
  <si>
    <t>061123</t>
  </si>
  <si>
    <t>061124</t>
  </si>
  <si>
    <t>061125</t>
  </si>
  <si>
    <t>061126</t>
  </si>
  <si>
    <t>Cabril</t>
  </si>
  <si>
    <t>061201</t>
  </si>
  <si>
    <t>Dornelas do Zêzere</t>
  </si>
  <si>
    <t>061202</t>
  </si>
  <si>
    <t>Janeiro de Baixo</t>
  </si>
  <si>
    <t>061204</t>
  </si>
  <si>
    <t>061206</t>
  </si>
  <si>
    <t>Pessegueiro</t>
  </si>
  <si>
    <t>061207</t>
  </si>
  <si>
    <t>Unhais-o-Velho</t>
  </si>
  <si>
    <t>061209</t>
  </si>
  <si>
    <t>Fajão-Vidual</t>
  </si>
  <si>
    <t>061211</t>
  </si>
  <si>
    <t>Portela do Fojo-Machio</t>
  </si>
  <si>
    <t>061212</t>
  </si>
  <si>
    <t>Carvalho</t>
  </si>
  <si>
    <t>061301</t>
  </si>
  <si>
    <t>Figueira de Lorvão</t>
  </si>
  <si>
    <t>061302</t>
  </si>
  <si>
    <t>Lorvão</t>
  </si>
  <si>
    <t>061304</t>
  </si>
  <si>
    <t>061307</t>
  </si>
  <si>
    <t>Sazes do Lorvão</t>
  </si>
  <si>
    <t>061310</t>
  </si>
  <si>
    <t>061312</t>
  </si>
  <si>
    <t>061313</t>
  </si>
  <si>
    <t>061314</t>
  </si>
  <si>
    <t>Cumeeira</t>
  </si>
  <si>
    <t>061401</t>
  </si>
  <si>
    <t>Espinhal</t>
  </si>
  <si>
    <t>061402</t>
  </si>
  <si>
    <t>Podentes</t>
  </si>
  <si>
    <t>061403</t>
  </si>
  <si>
    <t>061407</t>
  </si>
  <si>
    <t>Alfarelos</t>
  </si>
  <si>
    <t>061501</t>
  </si>
  <si>
    <t>Figueiró do Campo</t>
  </si>
  <si>
    <t>061504</t>
  </si>
  <si>
    <t>Granja do Ulmeiro</t>
  </si>
  <si>
    <t>061506</t>
  </si>
  <si>
    <t>Samuel</t>
  </si>
  <si>
    <t>061508</t>
  </si>
  <si>
    <t>061509</t>
  </si>
  <si>
    <t>Tapéus</t>
  </si>
  <si>
    <t>061510</t>
  </si>
  <si>
    <t>Vila Nova de Anços</t>
  </si>
  <si>
    <t>061511</t>
  </si>
  <si>
    <t>Vinha da Rainha</t>
  </si>
  <si>
    <t>061512</t>
  </si>
  <si>
    <t>061513</t>
  </si>
  <si>
    <t>061514</t>
  </si>
  <si>
    <t>Candosa</t>
  </si>
  <si>
    <t>061602</t>
  </si>
  <si>
    <t>Carapinha</t>
  </si>
  <si>
    <t>061603</t>
  </si>
  <si>
    <t>Midões</t>
  </si>
  <si>
    <t>061608</t>
  </si>
  <si>
    <t>Mouronho</t>
  </si>
  <si>
    <t>061609</t>
  </si>
  <si>
    <t>Póvoa de Midões</t>
  </si>
  <si>
    <t>061611</t>
  </si>
  <si>
    <t>São João da Boa Vista</t>
  </si>
  <si>
    <t>061612</t>
  </si>
  <si>
    <t>061614</t>
  </si>
  <si>
    <t>061616</t>
  </si>
  <si>
    <t>061617</t>
  </si>
  <si>
    <t>061618</t>
  </si>
  <si>
    <t>061619</t>
  </si>
  <si>
    <t>061701</t>
  </si>
  <si>
    <t>Lavegadas</t>
  </si>
  <si>
    <t>061702</t>
  </si>
  <si>
    <t>Poiares (Santo André)</t>
  </si>
  <si>
    <t>061703</t>
  </si>
  <si>
    <t>São Miguel de Poiares</t>
  </si>
  <si>
    <t>061704</t>
  </si>
  <si>
    <t>Santiago Maior</t>
  </si>
  <si>
    <t>070103</t>
  </si>
  <si>
    <t>Capelins (Santo António)</t>
  </si>
  <si>
    <t>070104</t>
  </si>
  <si>
    <t>Terena (São Pedro)</t>
  </si>
  <si>
    <t>070105</t>
  </si>
  <si>
    <t>070107</t>
  </si>
  <si>
    <t>070201</t>
  </si>
  <si>
    <t>Igrejinha</t>
  </si>
  <si>
    <t>070202</t>
  </si>
  <si>
    <t>Vimieiro</t>
  </si>
  <si>
    <t>070206</t>
  </si>
  <si>
    <t>070208</t>
  </si>
  <si>
    <t>070209</t>
  </si>
  <si>
    <t>Borba (Matriz)</t>
  </si>
  <si>
    <t>070301</t>
  </si>
  <si>
    <t>Orada</t>
  </si>
  <si>
    <t>070302</t>
  </si>
  <si>
    <t>Rio de Moinhos</t>
  </si>
  <si>
    <t>070303</t>
  </si>
  <si>
    <t>Borba (São Bartolomeu)</t>
  </si>
  <si>
    <t>070304</t>
  </si>
  <si>
    <t>Arcos</t>
  </si>
  <si>
    <t>070401</t>
  </si>
  <si>
    <t>Glória</t>
  </si>
  <si>
    <t>070402</t>
  </si>
  <si>
    <t>Évora Monte (Santa Maria)</t>
  </si>
  <si>
    <t>070404</t>
  </si>
  <si>
    <t>São Domingos de Ana Loura</t>
  </si>
  <si>
    <t>070411</t>
  </si>
  <si>
    <t>Veiros</t>
  </si>
  <si>
    <t>070413</t>
  </si>
  <si>
    <t>070414</t>
  </si>
  <si>
    <t>070415</t>
  </si>
  <si>
    <t>070416</t>
  </si>
  <si>
    <t>070417</t>
  </si>
  <si>
    <t>Nossa Senhora da Graça do Divor</t>
  </si>
  <si>
    <t>070502</t>
  </si>
  <si>
    <t>Nossa Senhora de Machede</t>
  </si>
  <si>
    <t>070503</t>
  </si>
  <si>
    <t>São Bento do Mato</t>
  </si>
  <si>
    <t>070506</t>
  </si>
  <si>
    <t>São Miguel de Machede</t>
  </si>
  <si>
    <t>070509</t>
  </si>
  <si>
    <t>Torre de Coelheiros</t>
  </si>
  <si>
    <t>070513</t>
  </si>
  <si>
    <t>Canaviais</t>
  </si>
  <si>
    <t>070515</t>
  </si>
  <si>
    <t>070522</t>
  </si>
  <si>
    <t>070523</t>
  </si>
  <si>
    <t>070524</t>
  </si>
  <si>
    <t>070525</t>
  </si>
  <si>
    <t>070526</t>
  </si>
  <si>
    <t>070527</t>
  </si>
  <si>
    <t>Cabrela</t>
  </si>
  <si>
    <t>070601</t>
  </si>
  <si>
    <t>Santiago do Escoural</t>
  </si>
  <si>
    <t>070605</t>
  </si>
  <si>
    <t>São Cristóvão</t>
  </si>
  <si>
    <t>070606</t>
  </si>
  <si>
    <t>Ciborro</t>
  </si>
  <si>
    <t>070607</t>
  </si>
  <si>
    <t>Foros de Vale de Figueira</t>
  </si>
  <si>
    <t>070610</t>
  </si>
  <si>
    <t>070611</t>
  </si>
  <si>
    <t>070612</t>
  </si>
  <si>
    <t>Brotas</t>
  </si>
  <si>
    <t>070701</t>
  </si>
  <si>
    <t>Cabeção</t>
  </si>
  <si>
    <t>070702</t>
  </si>
  <si>
    <t>070703</t>
  </si>
  <si>
    <t>Pavia</t>
  </si>
  <si>
    <t>070704</t>
  </si>
  <si>
    <t>Granja</t>
  </si>
  <si>
    <t>070801</t>
  </si>
  <si>
    <t>Luz</t>
  </si>
  <si>
    <t>070802</t>
  </si>
  <si>
    <t>070803</t>
  </si>
  <si>
    <t>Monte do Trigo</t>
  </si>
  <si>
    <t>070903</t>
  </si>
  <si>
    <t>070905</t>
  </si>
  <si>
    <t>070906</t>
  </si>
  <si>
    <t>Vera Cruz</t>
  </si>
  <si>
    <t>070908</t>
  </si>
  <si>
    <t>070909</t>
  </si>
  <si>
    <t>070910</t>
  </si>
  <si>
    <t>Montoito</t>
  </si>
  <si>
    <t>071001</t>
  </si>
  <si>
    <t>071002</t>
  </si>
  <si>
    <t>Corval</t>
  </si>
  <si>
    <t>071102</t>
  </si>
  <si>
    <t>Monsaraz</t>
  </si>
  <si>
    <t>071103</t>
  </si>
  <si>
    <t>071104</t>
  </si>
  <si>
    <t>071106</t>
  </si>
  <si>
    <t>071201</t>
  </si>
  <si>
    <t>Landeira</t>
  </si>
  <si>
    <t>071202</t>
  </si>
  <si>
    <t>Alcáçovas</t>
  </si>
  <si>
    <t>071301</t>
  </si>
  <si>
    <t>071302</t>
  </si>
  <si>
    <t>Aguiar</t>
  </si>
  <si>
    <t>071303</t>
  </si>
  <si>
    <t>Bencatel</t>
  </si>
  <si>
    <t>071401</t>
  </si>
  <si>
    <t>Ciladas</t>
  </si>
  <si>
    <t>071402</t>
  </si>
  <si>
    <t>Pardais</t>
  </si>
  <si>
    <t>071404</t>
  </si>
  <si>
    <t>Nossa Senhora da Conceição e São Bartolomeu</t>
  </si>
  <si>
    <t>071406</t>
  </si>
  <si>
    <t>Guia</t>
  </si>
  <si>
    <t>080102</t>
  </si>
  <si>
    <t>Paderne</t>
  </si>
  <si>
    <t>080103</t>
  </si>
  <si>
    <t>Ferreiras</t>
  </si>
  <si>
    <t>080104</t>
  </si>
  <si>
    <t>Albufeira e Olhos de Água</t>
  </si>
  <si>
    <t>080106</t>
  </si>
  <si>
    <t>Giões</t>
  </si>
  <si>
    <t>080202</t>
  </si>
  <si>
    <t>Martim Longo</t>
  </si>
  <si>
    <t>080203</t>
  </si>
  <si>
    <t>Vaqueiros</t>
  </si>
  <si>
    <t>080205</t>
  </si>
  <si>
    <t>080206</t>
  </si>
  <si>
    <t>080301</t>
  </si>
  <si>
    <t>Bordeira</t>
  </si>
  <si>
    <t>080302</t>
  </si>
  <si>
    <t>Odeceixe</t>
  </si>
  <si>
    <t>080303</t>
  </si>
  <si>
    <t>Rogil</t>
  </si>
  <si>
    <t>080304</t>
  </si>
  <si>
    <t>Azinhal</t>
  </si>
  <si>
    <t>080401</t>
  </si>
  <si>
    <t>080402</t>
  </si>
  <si>
    <t>Odeleite</t>
  </si>
  <si>
    <t>080403</t>
  </si>
  <si>
    <t>Altura</t>
  </si>
  <si>
    <t>080404</t>
  </si>
  <si>
    <t>Santa Bárbara de Nexe</t>
  </si>
  <si>
    <t>080503</t>
  </si>
  <si>
    <t>Montenegro</t>
  </si>
  <si>
    <t>080506</t>
  </si>
  <si>
    <t>080507</t>
  </si>
  <si>
    <t>080508</t>
  </si>
  <si>
    <t>Ferragudo</t>
  </si>
  <si>
    <t>080602</t>
  </si>
  <si>
    <t>Porches</t>
  </si>
  <si>
    <t>080604</t>
  </si>
  <si>
    <t>080607</t>
  </si>
  <si>
    <t>080608</t>
  </si>
  <si>
    <t>080703</t>
  </si>
  <si>
    <t>Odiáxere</t>
  </si>
  <si>
    <t>080704</t>
  </si>
  <si>
    <t>080707</t>
  </si>
  <si>
    <t>São Gonçalo de Lagos</t>
  </si>
  <si>
    <t>080708</t>
  </si>
  <si>
    <t>Almancil</t>
  </si>
  <si>
    <t>080801</t>
  </si>
  <si>
    <t>Alte</t>
  </si>
  <si>
    <t>080802</t>
  </si>
  <si>
    <t>Ameixial</t>
  </si>
  <si>
    <t>080803</t>
  </si>
  <si>
    <t>Boliqueime</t>
  </si>
  <si>
    <t>080804</t>
  </si>
  <si>
    <t>Quarteira</t>
  </si>
  <si>
    <t>080805</t>
  </si>
  <si>
    <t>Salir</t>
  </si>
  <si>
    <t>080807</t>
  </si>
  <si>
    <t>Loulé (São Clemente)</t>
  </si>
  <si>
    <t>080808</t>
  </si>
  <si>
    <t>Loulé (São Sebastião)</t>
  </si>
  <si>
    <t>080809</t>
  </si>
  <si>
    <t>080812</t>
  </si>
  <si>
    <t>Alferce</t>
  </si>
  <si>
    <t>080901</t>
  </si>
  <si>
    <t>Marmelete</t>
  </si>
  <si>
    <t>080902</t>
  </si>
  <si>
    <t>080903</t>
  </si>
  <si>
    <t>081003</t>
  </si>
  <si>
    <t>Pechão</t>
  </si>
  <si>
    <t>081004</t>
  </si>
  <si>
    <t>Quelfes</t>
  </si>
  <si>
    <t>081005</t>
  </si>
  <si>
    <t>081006</t>
  </si>
  <si>
    <t>Alvor</t>
  </si>
  <si>
    <t>081101</t>
  </si>
  <si>
    <t>Mexilhoeira Grande</t>
  </si>
  <si>
    <t>081102</t>
  </si>
  <si>
    <t>081103</t>
  </si>
  <si>
    <t>081201</t>
  </si>
  <si>
    <t>Armação de Pêra</t>
  </si>
  <si>
    <t>081303</t>
  </si>
  <si>
    <t>São Bartolomeu de Messines</t>
  </si>
  <si>
    <t>081305</t>
  </si>
  <si>
    <t>São Marcos da Serra</t>
  </si>
  <si>
    <t>081306</t>
  </si>
  <si>
    <t>081307</t>
  </si>
  <si>
    <t>081309</t>
  </si>
  <si>
    <t>081310</t>
  </si>
  <si>
    <t>Cachopo</t>
  </si>
  <si>
    <t>081401</t>
  </si>
  <si>
    <t>Santa Catarina da Fonte do Bispo</t>
  </si>
  <si>
    <t>081404</t>
  </si>
  <si>
    <t>Santa Luzia</t>
  </si>
  <si>
    <t>081408</t>
  </si>
  <si>
    <t>081410</t>
  </si>
  <si>
    <t>081411</t>
  </si>
  <si>
    <t>081412</t>
  </si>
  <si>
    <t>Barão de São Miguel</t>
  </si>
  <si>
    <t>081501</t>
  </si>
  <si>
    <t>Budens</t>
  </si>
  <si>
    <t>081502</t>
  </si>
  <si>
    <t>Sagres</t>
  </si>
  <si>
    <t>081504</t>
  </si>
  <si>
    <t>Vila do Bispo e Raposeira</t>
  </si>
  <si>
    <t>081506</t>
  </si>
  <si>
    <t>Vila Nova de Cacela</t>
  </si>
  <si>
    <t>081601</t>
  </si>
  <si>
    <t>081602</t>
  </si>
  <si>
    <t>Monte Gordo</t>
  </si>
  <si>
    <t>081603</t>
  </si>
  <si>
    <t>Carapito</t>
  </si>
  <si>
    <t>090102</t>
  </si>
  <si>
    <t>Cortiçada</t>
  </si>
  <si>
    <t>090103</t>
  </si>
  <si>
    <t>090105</t>
  </si>
  <si>
    <t>Eirado</t>
  </si>
  <si>
    <t>090106</t>
  </si>
  <si>
    <t>Forninhos</t>
  </si>
  <si>
    <t>090107</t>
  </si>
  <si>
    <t>Pena Verde</t>
  </si>
  <si>
    <t>090109</t>
  </si>
  <si>
    <t>090110</t>
  </si>
  <si>
    <t>090114</t>
  </si>
  <si>
    <t>090115</t>
  </si>
  <si>
    <t>090116</t>
  </si>
  <si>
    <t>090203</t>
  </si>
  <si>
    <t>Castelo Bom</t>
  </si>
  <si>
    <t>090207</t>
  </si>
  <si>
    <t>Freineda</t>
  </si>
  <si>
    <t>090209</t>
  </si>
  <si>
    <t>Freixo</t>
  </si>
  <si>
    <t>090210</t>
  </si>
  <si>
    <t>Malhada Sorda</t>
  </si>
  <si>
    <t>090213</t>
  </si>
  <si>
    <t>Nave de Haver</t>
  </si>
  <si>
    <t>090219</t>
  </si>
  <si>
    <t>São Pedro de Rio Seco</t>
  </si>
  <si>
    <t>090224</t>
  </si>
  <si>
    <t>Vale da Mula</t>
  </si>
  <si>
    <t>090227</t>
  </si>
  <si>
    <t>Vilar Formoso</t>
  </si>
  <si>
    <t>090229</t>
  </si>
  <si>
    <t>090230</t>
  </si>
  <si>
    <t>090231</t>
  </si>
  <si>
    <t>090232</t>
  </si>
  <si>
    <t>090233</t>
  </si>
  <si>
    <t>090234</t>
  </si>
  <si>
    <t>090235</t>
  </si>
  <si>
    <t>090236</t>
  </si>
  <si>
    <t>Baraçal</t>
  </si>
  <si>
    <t>090302</t>
  </si>
  <si>
    <t>Carrapichana</t>
  </si>
  <si>
    <t>090304</t>
  </si>
  <si>
    <t>Forno Telheiro</t>
  </si>
  <si>
    <t>090306</t>
  </si>
  <si>
    <t>Lajeosa do Mondego</t>
  </si>
  <si>
    <t>090307</t>
  </si>
  <si>
    <t>090308</t>
  </si>
  <si>
    <t>Maçal do Chão</t>
  </si>
  <si>
    <t>090309</t>
  </si>
  <si>
    <t>Mesquitela</t>
  </si>
  <si>
    <t>090310</t>
  </si>
  <si>
    <t>Minhocal</t>
  </si>
  <si>
    <t>090311</t>
  </si>
  <si>
    <t>Prados</t>
  </si>
  <si>
    <t>090312</t>
  </si>
  <si>
    <t>Ratoeira</t>
  </si>
  <si>
    <t>090314</t>
  </si>
  <si>
    <t>Vale de Azares</t>
  </si>
  <si>
    <t>090318</t>
  </si>
  <si>
    <t>Casas do Soeiro</t>
  </si>
  <si>
    <t>090322</t>
  </si>
  <si>
    <t>090323</t>
  </si>
  <si>
    <t>090324</t>
  </si>
  <si>
    <t>090325</t>
  </si>
  <si>
    <t>090326</t>
  </si>
  <si>
    <t>Castelo Rodrigo</t>
  </si>
  <si>
    <t>090403</t>
  </si>
  <si>
    <t>Escalhão</t>
  </si>
  <si>
    <t>090406</t>
  </si>
  <si>
    <t>090408</t>
  </si>
  <si>
    <t>Mata de Lobos</t>
  </si>
  <si>
    <t>090410</t>
  </si>
  <si>
    <t>Vermiosa</t>
  </si>
  <si>
    <t>090415</t>
  </si>
  <si>
    <t>090418</t>
  </si>
  <si>
    <t>090419</t>
  </si>
  <si>
    <t>090420</t>
  </si>
  <si>
    <t>090421</t>
  </si>
  <si>
    <t>090422</t>
  </si>
  <si>
    <t>Algodres</t>
  </si>
  <si>
    <t>090501</t>
  </si>
  <si>
    <t>Casal Vasco</t>
  </si>
  <si>
    <t>090502</t>
  </si>
  <si>
    <t>Figueiró da Granja</t>
  </si>
  <si>
    <t>090504</t>
  </si>
  <si>
    <t>090505</t>
  </si>
  <si>
    <t>090507</t>
  </si>
  <si>
    <t>Maceira</t>
  </si>
  <si>
    <t>090509</t>
  </si>
  <si>
    <t>Matança</t>
  </si>
  <si>
    <t>090510</t>
  </si>
  <si>
    <t>Muxagata</t>
  </si>
  <si>
    <t>090511</t>
  </si>
  <si>
    <t>Queiriz</t>
  </si>
  <si>
    <t>090512</t>
  </si>
  <si>
    <t>090517</t>
  </si>
  <si>
    <t>090518</t>
  </si>
  <si>
    <t>090519</t>
  </si>
  <si>
    <t>090602</t>
  </si>
  <si>
    <t>Cativelos</t>
  </si>
  <si>
    <t>090603</t>
  </si>
  <si>
    <t>Folgosinho</t>
  </si>
  <si>
    <t>090605</t>
  </si>
  <si>
    <t>090612</t>
  </si>
  <si>
    <t>Paços da Serra</t>
  </si>
  <si>
    <t>090613</t>
  </si>
  <si>
    <t>Ribamondego</t>
  </si>
  <si>
    <t>090614</t>
  </si>
  <si>
    <t>São Paio</t>
  </si>
  <si>
    <t>090617</t>
  </si>
  <si>
    <t>Vila Cortês da Serra</t>
  </si>
  <si>
    <t>090619</t>
  </si>
  <si>
    <t>Vila Franca da Serra</t>
  </si>
  <si>
    <t>090620</t>
  </si>
  <si>
    <t>Vila Nova de Tazem</t>
  </si>
  <si>
    <t>090621</t>
  </si>
  <si>
    <t>090623</t>
  </si>
  <si>
    <t>090624</t>
  </si>
  <si>
    <t>090625</t>
  </si>
  <si>
    <t>090626</t>
  </si>
  <si>
    <t>090627</t>
  </si>
  <si>
    <t>090628</t>
  </si>
  <si>
    <t>Aldeia do Bispo</t>
  </si>
  <si>
    <t>090703</t>
  </si>
  <si>
    <t>Aldeia Viçosa</t>
  </si>
  <si>
    <t>090704</t>
  </si>
  <si>
    <t>Alvendre</t>
  </si>
  <si>
    <t>090705</t>
  </si>
  <si>
    <t>090706</t>
  </si>
  <si>
    <t>Avelãs da Ribeira</t>
  </si>
  <si>
    <t>090708</t>
  </si>
  <si>
    <t>Benespera</t>
  </si>
  <si>
    <t>090709</t>
  </si>
  <si>
    <t>Casal de Cinza</t>
  </si>
  <si>
    <t>090711</t>
  </si>
  <si>
    <t>Castanheira</t>
  </si>
  <si>
    <t>090712</t>
  </si>
  <si>
    <t>Cavadoude</t>
  </si>
  <si>
    <t>090713</t>
  </si>
  <si>
    <t>Codesseiro</t>
  </si>
  <si>
    <t>090714</t>
  </si>
  <si>
    <t>090716</t>
  </si>
  <si>
    <t>Famalicão</t>
  </si>
  <si>
    <t>090717</t>
  </si>
  <si>
    <t>Fernão Joanes</t>
  </si>
  <si>
    <t>090718</t>
  </si>
  <si>
    <t>Gonçalo Bocas</t>
  </si>
  <si>
    <t>090721</t>
  </si>
  <si>
    <t>João Antão</t>
  </si>
  <si>
    <t>090722</t>
  </si>
  <si>
    <t>090723</t>
  </si>
  <si>
    <t>Marmeleiro</t>
  </si>
  <si>
    <t>090724</t>
  </si>
  <si>
    <t>Meios</t>
  </si>
  <si>
    <t>090725</t>
  </si>
  <si>
    <t>Panoias de Cima</t>
  </si>
  <si>
    <t>090728</t>
  </si>
  <si>
    <t>Pega</t>
  </si>
  <si>
    <t>090729</t>
  </si>
  <si>
    <t>Pêra do Moço</t>
  </si>
  <si>
    <t>090730</t>
  </si>
  <si>
    <t>Porto da Carne</t>
  </si>
  <si>
    <t>090732</t>
  </si>
  <si>
    <t>Ramela</t>
  </si>
  <si>
    <t>090734</t>
  </si>
  <si>
    <t>Santana da Azinha</t>
  </si>
  <si>
    <t>090738</t>
  </si>
  <si>
    <t>Sobral da Serra</t>
  </si>
  <si>
    <t>090744</t>
  </si>
  <si>
    <t>Vale de Estrela</t>
  </si>
  <si>
    <t>090746</t>
  </si>
  <si>
    <t>Valhelhas</t>
  </si>
  <si>
    <t>090747</t>
  </si>
  <si>
    <t>Vela</t>
  </si>
  <si>
    <t>090748</t>
  </si>
  <si>
    <t>Videmonte</t>
  </si>
  <si>
    <t>090749</t>
  </si>
  <si>
    <t>Vila Cortês do Mondego</t>
  </si>
  <si>
    <t>090750</t>
  </si>
  <si>
    <t>Vila Fernando</t>
  </si>
  <si>
    <t>090751</t>
  </si>
  <si>
    <t>Vila Franca do Deão</t>
  </si>
  <si>
    <t>090752</t>
  </si>
  <si>
    <t>Vila Garcia</t>
  </si>
  <si>
    <t>090753</t>
  </si>
  <si>
    <t>Gonçalo</t>
  </si>
  <si>
    <t>090757</t>
  </si>
  <si>
    <t>090758</t>
  </si>
  <si>
    <t>Jarmelo São Miguel</t>
  </si>
  <si>
    <t>090759</t>
  </si>
  <si>
    <t>Jarmelo São Pedro</t>
  </si>
  <si>
    <t>090760</t>
  </si>
  <si>
    <t>090761</t>
  </si>
  <si>
    <t>090762</t>
  </si>
  <si>
    <t>090763</t>
  </si>
  <si>
    <t>090764</t>
  </si>
  <si>
    <t>090765</t>
  </si>
  <si>
    <t>Adão</t>
  </si>
  <si>
    <t>090766</t>
  </si>
  <si>
    <t>Sameiro</t>
  </si>
  <si>
    <t>090801</t>
  </si>
  <si>
    <t>Manteigas (Santa Maria)</t>
  </si>
  <si>
    <t>090802</t>
  </si>
  <si>
    <t>Manteigas (São Pedro)</t>
  </si>
  <si>
    <t>090803</t>
  </si>
  <si>
    <t>Vale de Amoreira</t>
  </si>
  <si>
    <t>090804</t>
  </si>
  <si>
    <t>Aveloso</t>
  </si>
  <si>
    <t>090901</t>
  </si>
  <si>
    <t>Barreira</t>
  </si>
  <si>
    <t>090902</t>
  </si>
  <si>
    <t>Coriscada</t>
  </si>
  <si>
    <t>090905</t>
  </si>
  <si>
    <t>Longroiva</t>
  </si>
  <si>
    <t>090907</t>
  </si>
  <si>
    <t>Marialva</t>
  </si>
  <si>
    <t>090908</t>
  </si>
  <si>
    <t>Poço do Canto</t>
  </si>
  <si>
    <t>090912</t>
  </si>
  <si>
    <t>Rabaçal</t>
  </si>
  <si>
    <t>090914</t>
  </si>
  <si>
    <t>Ranhados</t>
  </si>
  <si>
    <t>090915</t>
  </si>
  <si>
    <t>Mêda, Outeiro de Gatos e Fonte Longa</t>
  </si>
  <si>
    <t>090917</t>
  </si>
  <si>
    <t>Prova e Casteição</t>
  </si>
  <si>
    <t>090918</t>
  </si>
  <si>
    <t>090919</t>
  </si>
  <si>
    <t>091009</t>
  </si>
  <si>
    <t>Freixedas</t>
  </si>
  <si>
    <t>091010</t>
  </si>
  <si>
    <t>Lamegal</t>
  </si>
  <si>
    <t>091012</t>
  </si>
  <si>
    <t>Lameiras</t>
  </si>
  <si>
    <t>091013</t>
  </si>
  <si>
    <t>Manigoto</t>
  </si>
  <si>
    <t>091014</t>
  </si>
  <si>
    <t>Pala</t>
  </si>
  <si>
    <t>091015</t>
  </si>
  <si>
    <t>091017</t>
  </si>
  <si>
    <t>Pínzio</t>
  </si>
  <si>
    <t>091018</t>
  </si>
  <si>
    <t>Souro Pires</t>
  </si>
  <si>
    <t>091024</t>
  </si>
  <si>
    <t>Vascoveiro</t>
  </si>
  <si>
    <t>091027</t>
  </si>
  <si>
    <t>Agregação das freguesias Sul de Pinhel</t>
  </si>
  <si>
    <t>091028</t>
  </si>
  <si>
    <t>Alto do Palurdo</t>
  </si>
  <si>
    <t>091032</t>
  </si>
  <si>
    <t>Alverca da Beira/Bouça Cova</t>
  </si>
  <si>
    <t>091029</t>
  </si>
  <si>
    <t>Terras de Massueime</t>
  </si>
  <si>
    <t>091030</t>
  </si>
  <si>
    <t>091035</t>
  </si>
  <si>
    <t>Valbom/Bogalhal</t>
  </si>
  <si>
    <t>091031</t>
  </si>
  <si>
    <t>Vale do Côa</t>
  </si>
  <si>
    <t>091033</t>
  </si>
  <si>
    <t>Vale do Massueime</t>
  </si>
  <si>
    <t>091034</t>
  </si>
  <si>
    <t>Águas Belas</t>
  </si>
  <si>
    <t>091101</t>
  </si>
  <si>
    <t>091102</t>
  </si>
  <si>
    <t>Aldeia da Ponte</t>
  </si>
  <si>
    <t>091103</t>
  </si>
  <si>
    <t>Aldeia Velha</t>
  </si>
  <si>
    <t>091106</t>
  </si>
  <si>
    <t>Alfaiates</t>
  </si>
  <si>
    <t>091107</t>
  </si>
  <si>
    <t>091109</t>
  </si>
  <si>
    <t>Bendada</t>
  </si>
  <si>
    <t>091110</t>
  </si>
  <si>
    <t>Bismula</t>
  </si>
  <si>
    <t>091111</t>
  </si>
  <si>
    <t>Casteleiro</t>
  </si>
  <si>
    <t>091112</t>
  </si>
  <si>
    <t>Cerdeira</t>
  </si>
  <si>
    <t>091113</t>
  </si>
  <si>
    <t>Fóios</t>
  </si>
  <si>
    <t>091114</t>
  </si>
  <si>
    <t>Malcata</t>
  </si>
  <si>
    <t>091118</t>
  </si>
  <si>
    <t>Nave</t>
  </si>
  <si>
    <t>091120</t>
  </si>
  <si>
    <t>Quadrazais</t>
  </si>
  <si>
    <t>091123</t>
  </si>
  <si>
    <t>Quintas de São Bartolomeu</t>
  </si>
  <si>
    <t>091124</t>
  </si>
  <si>
    <t>Rapoula do Côa</t>
  </si>
  <si>
    <t>091125</t>
  </si>
  <si>
    <t>Rebolosa</t>
  </si>
  <si>
    <t>091126</t>
  </si>
  <si>
    <t>Rendo</t>
  </si>
  <si>
    <t>091127</t>
  </si>
  <si>
    <t>Sortelha</t>
  </si>
  <si>
    <t>091133</t>
  </si>
  <si>
    <t>091134</t>
  </si>
  <si>
    <t>Vale de Espinho</t>
  </si>
  <si>
    <t>091136</t>
  </si>
  <si>
    <t>Vila Boa</t>
  </si>
  <si>
    <t>091138</t>
  </si>
  <si>
    <t>Vila do Touro</t>
  </si>
  <si>
    <t>091139</t>
  </si>
  <si>
    <t>091141</t>
  </si>
  <si>
    <t>091142</t>
  </si>
  <si>
    <t>091143</t>
  </si>
  <si>
    <t>091144</t>
  </si>
  <si>
    <t>091145</t>
  </si>
  <si>
    <t>091146</t>
  </si>
  <si>
    <t>091147</t>
  </si>
  <si>
    <t>Alvoco da Serra</t>
  </si>
  <si>
    <t>091201</t>
  </si>
  <si>
    <t>Girabolhos</t>
  </si>
  <si>
    <t>091205</t>
  </si>
  <si>
    <t>Loriga</t>
  </si>
  <si>
    <t>091207</t>
  </si>
  <si>
    <t>Paranhos</t>
  </si>
  <si>
    <t>091208</t>
  </si>
  <si>
    <t>Pinhanços</t>
  </si>
  <si>
    <t>091209</t>
  </si>
  <si>
    <t>Sabugueiro</t>
  </si>
  <si>
    <t>091210</t>
  </si>
  <si>
    <t>Sandomil</t>
  </si>
  <si>
    <t>091212</t>
  </si>
  <si>
    <t>Santa Comba</t>
  </si>
  <si>
    <t>091213</t>
  </si>
  <si>
    <t>Santiago</t>
  </si>
  <si>
    <t>091216</t>
  </si>
  <si>
    <t>Sazes da Beira</t>
  </si>
  <si>
    <t>091219</t>
  </si>
  <si>
    <t>Teixeira</t>
  </si>
  <si>
    <t>091221</t>
  </si>
  <si>
    <t>Travancinha</t>
  </si>
  <si>
    <t>091224</t>
  </si>
  <si>
    <t>Valezim</t>
  </si>
  <si>
    <t>091225</t>
  </si>
  <si>
    <t>Vila Cova à Coelheira</t>
  </si>
  <si>
    <t>091228</t>
  </si>
  <si>
    <t>091230</t>
  </si>
  <si>
    <t>091231</t>
  </si>
  <si>
    <t>091232</t>
  </si>
  <si>
    <t>091233</t>
  </si>
  <si>
    <t>091234</t>
  </si>
  <si>
    <t>091235</t>
  </si>
  <si>
    <t>091236</t>
  </si>
  <si>
    <t>Aldeia Nova</t>
  </si>
  <si>
    <t>091301</t>
  </si>
  <si>
    <t>091303</t>
  </si>
  <si>
    <t>Cogula</t>
  </si>
  <si>
    <t>091304</t>
  </si>
  <si>
    <t>Cótimos</t>
  </si>
  <si>
    <t>091305</t>
  </si>
  <si>
    <t>091307</t>
  </si>
  <si>
    <t>091309</t>
  </si>
  <si>
    <t>Guilheiro</t>
  </si>
  <si>
    <t>091310</t>
  </si>
  <si>
    <t>Moimentinha</t>
  </si>
  <si>
    <t>091311</t>
  </si>
  <si>
    <t>Moreira de Rei</t>
  </si>
  <si>
    <t>091312</t>
  </si>
  <si>
    <t>Palhais</t>
  </si>
  <si>
    <t>091313</t>
  </si>
  <si>
    <t>Póvoa do Concelho</t>
  </si>
  <si>
    <t>091314</t>
  </si>
  <si>
    <t>Reboleiro</t>
  </si>
  <si>
    <t>091315</t>
  </si>
  <si>
    <t>Rio de Mel</t>
  </si>
  <si>
    <t>091316</t>
  </si>
  <si>
    <t>Tamanhos</t>
  </si>
  <si>
    <t>091321</t>
  </si>
  <si>
    <t>Valdujo</t>
  </si>
  <si>
    <t>091325</t>
  </si>
  <si>
    <t>091330</t>
  </si>
  <si>
    <t>091331</t>
  </si>
  <si>
    <t>091332</t>
  </si>
  <si>
    <t>091333</t>
  </si>
  <si>
    <t>091334</t>
  </si>
  <si>
    <t>091335</t>
  </si>
  <si>
    <t>Almendra</t>
  </si>
  <si>
    <t>091401</t>
  </si>
  <si>
    <t>Castelo Melhor</t>
  </si>
  <si>
    <t>091402</t>
  </si>
  <si>
    <t>Cedovim</t>
  </si>
  <si>
    <t>091403</t>
  </si>
  <si>
    <t>Chãs</t>
  </si>
  <si>
    <t>091404</t>
  </si>
  <si>
    <t>Custóias</t>
  </si>
  <si>
    <t>091405</t>
  </si>
  <si>
    <t>091407</t>
  </si>
  <si>
    <t>091410</t>
  </si>
  <si>
    <t>Numão</t>
  </si>
  <si>
    <t>091411</t>
  </si>
  <si>
    <t>091412</t>
  </si>
  <si>
    <t>Sebadelhe</t>
  </si>
  <si>
    <t>091414</t>
  </si>
  <si>
    <t>Seixas</t>
  </si>
  <si>
    <t>091415</t>
  </si>
  <si>
    <t>Touça</t>
  </si>
  <si>
    <t>091416</t>
  </si>
  <si>
    <t>Freixo de Numão</t>
  </si>
  <si>
    <t>091418</t>
  </si>
  <si>
    <t>091419</t>
  </si>
  <si>
    <t>Alfeizerão</t>
  </si>
  <si>
    <t>100102</t>
  </si>
  <si>
    <t>Bárrio</t>
  </si>
  <si>
    <t>100104</t>
  </si>
  <si>
    <t>Benedita</t>
  </si>
  <si>
    <t>100105</t>
  </si>
  <si>
    <t>Cela</t>
  </si>
  <si>
    <t>100106</t>
  </si>
  <si>
    <t>Évora de Alcobaça</t>
  </si>
  <si>
    <t>100108</t>
  </si>
  <si>
    <t>Maiorga</t>
  </si>
  <si>
    <t>100109</t>
  </si>
  <si>
    <t>São Martinho do Porto</t>
  </si>
  <si>
    <t>100112</t>
  </si>
  <si>
    <t>Turquel</t>
  </si>
  <si>
    <t>100114</t>
  </si>
  <si>
    <t>Vimeiro</t>
  </si>
  <si>
    <t>100116</t>
  </si>
  <si>
    <t>Aljubarrota</t>
  </si>
  <si>
    <t>100120</t>
  </si>
  <si>
    <t>100121</t>
  </si>
  <si>
    <t>100122</t>
  </si>
  <si>
    <t>100123</t>
  </si>
  <si>
    <t>Almoster</t>
  </si>
  <si>
    <t>100201</t>
  </si>
  <si>
    <t>Maçãs de Dona Maria</t>
  </si>
  <si>
    <t>100204</t>
  </si>
  <si>
    <t>Pelmá</t>
  </si>
  <si>
    <t>100205</t>
  </si>
  <si>
    <t>100208</t>
  </si>
  <si>
    <t>Pussos São Pedro</t>
  </si>
  <si>
    <t>100209</t>
  </si>
  <si>
    <t>Alvorge</t>
  </si>
  <si>
    <t>100301</t>
  </si>
  <si>
    <t>Avelar</t>
  </si>
  <si>
    <t>100303</t>
  </si>
  <si>
    <t>Chão de Couce</t>
  </si>
  <si>
    <t>100304</t>
  </si>
  <si>
    <t>Pousaflores</t>
  </si>
  <si>
    <t>100306</t>
  </si>
  <si>
    <t>Santiago da Guarda</t>
  </si>
  <si>
    <t>100307</t>
  </si>
  <si>
    <t>100309</t>
  </si>
  <si>
    <t>100401</t>
  </si>
  <si>
    <t>Reguengo do Fetal</t>
  </si>
  <si>
    <t>100402</t>
  </si>
  <si>
    <t>São Mamede</t>
  </si>
  <si>
    <t>100403</t>
  </si>
  <si>
    <t>Golpilheira</t>
  </si>
  <si>
    <t>100404</t>
  </si>
  <si>
    <t>100502</t>
  </si>
  <si>
    <t>Roliça</t>
  </si>
  <si>
    <t>100503</t>
  </si>
  <si>
    <t>Pó</t>
  </si>
  <si>
    <t>100505</t>
  </si>
  <si>
    <t>100506</t>
  </si>
  <si>
    <t>A dos Francos</t>
  </si>
  <si>
    <t>100601</t>
  </si>
  <si>
    <t>Alvorninha</t>
  </si>
  <si>
    <t>100602</t>
  </si>
  <si>
    <t>Carvalhal Benfeito</t>
  </si>
  <si>
    <t>100604</t>
  </si>
  <si>
    <t>Foz do Arelho</t>
  </si>
  <si>
    <t>100606</t>
  </si>
  <si>
    <t>Landal</t>
  </si>
  <si>
    <t>100607</t>
  </si>
  <si>
    <t>Nadadouro</t>
  </si>
  <si>
    <t>100608</t>
  </si>
  <si>
    <t>Salir de Matos</t>
  </si>
  <si>
    <t>100609</t>
  </si>
  <si>
    <t>Santa Catarina</t>
  </si>
  <si>
    <t>100611</t>
  </si>
  <si>
    <t>Vidais</t>
  </si>
  <si>
    <t>100615</t>
  </si>
  <si>
    <t>100617</t>
  </si>
  <si>
    <t>100618</t>
  </si>
  <si>
    <t>100619</t>
  </si>
  <si>
    <t>100703</t>
  </si>
  <si>
    <t>Aguda</t>
  </si>
  <si>
    <t>100801</t>
  </si>
  <si>
    <t>Arega</t>
  </si>
  <si>
    <t>100802</t>
  </si>
  <si>
    <t>Campelo</t>
  </si>
  <si>
    <t>100803</t>
  </si>
  <si>
    <t>100806</t>
  </si>
  <si>
    <t>Amor</t>
  </si>
  <si>
    <t>100901</t>
  </si>
  <si>
    <t>Arrabal</t>
  </si>
  <si>
    <t>100902</t>
  </si>
  <si>
    <t>Caranguejeira</t>
  </si>
  <si>
    <t>100907</t>
  </si>
  <si>
    <t>Coimbrão</t>
  </si>
  <si>
    <t>100909</t>
  </si>
  <si>
    <t>100913</t>
  </si>
  <si>
    <t>Milagres</t>
  </si>
  <si>
    <t>100915</t>
  </si>
  <si>
    <t>Regueira de Pontes</t>
  </si>
  <si>
    <t>100921</t>
  </si>
  <si>
    <t>Bajouca</t>
  </si>
  <si>
    <t>100925</t>
  </si>
  <si>
    <t>Bidoeira de Cima</t>
  </si>
  <si>
    <t>100926</t>
  </si>
  <si>
    <t>100932</t>
  </si>
  <si>
    <t>100933</t>
  </si>
  <si>
    <t>100934</t>
  </si>
  <si>
    <t>100935</t>
  </si>
  <si>
    <t>100936</t>
  </si>
  <si>
    <t>100937</t>
  </si>
  <si>
    <t>100938</t>
  </si>
  <si>
    <t>100939</t>
  </si>
  <si>
    <t>100940</t>
  </si>
  <si>
    <t>101001</t>
  </si>
  <si>
    <t>Vieira de Leiria</t>
  </si>
  <si>
    <t>101002</t>
  </si>
  <si>
    <t>101003</t>
  </si>
  <si>
    <t>101101</t>
  </si>
  <si>
    <t>101102</t>
  </si>
  <si>
    <t>Valado dos Frades</t>
  </si>
  <si>
    <t>101103</t>
  </si>
  <si>
    <t>A dos Negros</t>
  </si>
  <si>
    <t>101201</t>
  </si>
  <si>
    <t>Amoreira</t>
  </si>
  <si>
    <t>101202</t>
  </si>
  <si>
    <t>Olho Marinho</t>
  </si>
  <si>
    <t>101203</t>
  </si>
  <si>
    <t>Vau</t>
  </si>
  <si>
    <t>101207</t>
  </si>
  <si>
    <t>Gaeiras</t>
  </si>
  <si>
    <t>101208</t>
  </si>
  <si>
    <t>Usseira</t>
  </si>
  <si>
    <t>101209</t>
  </si>
  <si>
    <t>Santa Maria, São Pedro e Sobral da Lagoa</t>
  </si>
  <si>
    <t>101210</t>
  </si>
  <si>
    <t>Graça</t>
  </si>
  <si>
    <t>101301</t>
  </si>
  <si>
    <t>101302</t>
  </si>
  <si>
    <t>Vila Facaia</t>
  </si>
  <si>
    <t>101303</t>
  </si>
  <si>
    <t>Atouguia da Baleia</t>
  </si>
  <si>
    <t>101402</t>
  </si>
  <si>
    <t>Serra d'El-Rei</t>
  </si>
  <si>
    <t>101405</t>
  </si>
  <si>
    <t>Ferrel</t>
  </si>
  <si>
    <t>101406</t>
  </si>
  <si>
    <t>101407</t>
  </si>
  <si>
    <t>Abiul</t>
  </si>
  <si>
    <t>101501</t>
  </si>
  <si>
    <t>Almagreira</t>
  </si>
  <si>
    <t>101503</t>
  </si>
  <si>
    <t>Carnide</t>
  </si>
  <si>
    <t>101504</t>
  </si>
  <si>
    <t>Carriço</t>
  </si>
  <si>
    <t>101505</t>
  </si>
  <si>
    <t>Louriçal</t>
  </si>
  <si>
    <t>101506</t>
  </si>
  <si>
    <t>Pelariga</t>
  </si>
  <si>
    <t>101508</t>
  </si>
  <si>
    <t>101509</t>
  </si>
  <si>
    <t>Redinha</t>
  </si>
  <si>
    <t>101510</t>
  </si>
  <si>
    <t>Vermoil</t>
  </si>
  <si>
    <t>101513</t>
  </si>
  <si>
    <t>Vila Cã</t>
  </si>
  <si>
    <t>101514</t>
  </si>
  <si>
    <t>Meirinhas</t>
  </si>
  <si>
    <t>101515</t>
  </si>
  <si>
    <t>101518</t>
  </si>
  <si>
    <t>101519</t>
  </si>
  <si>
    <t>Alqueidão da Serra</t>
  </si>
  <si>
    <t>101602</t>
  </si>
  <si>
    <t>Calvaria de Cima</t>
  </si>
  <si>
    <t>101605</t>
  </si>
  <si>
    <t>Juncal</t>
  </si>
  <si>
    <t>101606</t>
  </si>
  <si>
    <t>Mira de Aire</t>
  </si>
  <si>
    <t>101608</t>
  </si>
  <si>
    <t>Pedreiras</t>
  </si>
  <si>
    <t>101609</t>
  </si>
  <si>
    <t>São Bento</t>
  </si>
  <si>
    <t>101610</t>
  </si>
  <si>
    <t>Serro Ventoso</t>
  </si>
  <si>
    <t>101613</t>
  </si>
  <si>
    <t>Porto de Mós - São João Baptista e São Pedro</t>
  </si>
  <si>
    <t>101614</t>
  </si>
  <si>
    <t>101615</t>
  </si>
  <si>
    <t>101616</t>
  </si>
  <si>
    <t>Carnota</t>
  </si>
  <si>
    <t>110106</t>
  </si>
  <si>
    <t>Meca</t>
  </si>
  <si>
    <t>110107</t>
  </si>
  <si>
    <t>Olhalvo</t>
  </si>
  <si>
    <t>110108</t>
  </si>
  <si>
    <t>Ota</t>
  </si>
  <si>
    <t>110109</t>
  </si>
  <si>
    <t>Ventosa</t>
  </si>
  <si>
    <t>110113</t>
  </si>
  <si>
    <t>Vila Verde dos Francos</t>
  </si>
  <si>
    <t>110114</t>
  </si>
  <si>
    <t>110117</t>
  </si>
  <si>
    <t>110118</t>
  </si>
  <si>
    <t>110119</t>
  </si>
  <si>
    <t>110120</t>
  </si>
  <si>
    <t>110121</t>
  </si>
  <si>
    <t>Arranhó</t>
  </si>
  <si>
    <t>110201</t>
  </si>
  <si>
    <t>110202</t>
  </si>
  <si>
    <t>Cardosas</t>
  </si>
  <si>
    <t>110203</t>
  </si>
  <si>
    <t>São Tiago dos Velhos</t>
  </si>
  <si>
    <t>110204</t>
  </si>
  <si>
    <t>Alcoentre</t>
  </si>
  <si>
    <t>110301</t>
  </si>
  <si>
    <t>Aveiras de Baixo</t>
  </si>
  <si>
    <t>110302</t>
  </si>
  <si>
    <t>Aveiras de Cima</t>
  </si>
  <si>
    <t>110303</t>
  </si>
  <si>
    <t>110304</t>
  </si>
  <si>
    <t>Vale do Paraíso</t>
  </si>
  <si>
    <t>110306</t>
  </si>
  <si>
    <t>Vila Nova da Rainha</t>
  </si>
  <si>
    <t>110307</t>
  </si>
  <si>
    <t>110310</t>
  </si>
  <si>
    <t>Alguber</t>
  </si>
  <si>
    <t>110401</t>
  </si>
  <si>
    <t>Peral</t>
  </si>
  <si>
    <t>110407</t>
  </si>
  <si>
    <t>Vermelha</t>
  </si>
  <si>
    <t>110409</t>
  </si>
  <si>
    <t>Vilar</t>
  </si>
  <si>
    <t>110410</t>
  </si>
  <si>
    <t>110411</t>
  </si>
  <si>
    <t>110412</t>
  </si>
  <si>
    <t>110413</t>
  </si>
  <si>
    <t>Alcabideche</t>
  </si>
  <si>
    <t>110501</t>
  </si>
  <si>
    <t>São Domingos de Rana</t>
  </si>
  <si>
    <t>110506</t>
  </si>
  <si>
    <t>110507</t>
  </si>
  <si>
    <t>110508</t>
  </si>
  <si>
    <t>Ajuda</t>
  </si>
  <si>
    <t>110601</t>
  </si>
  <si>
    <t>Alcântara</t>
  </si>
  <si>
    <t>110602</t>
  </si>
  <si>
    <t>Beato</t>
  </si>
  <si>
    <t>110607</t>
  </si>
  <si>
    <t>Benfica</t>
  </si>
  <si>
    <t>110608</t>
  </si>
  <si>
    <t>Campolide</t>
  </si>
  <si>
    <t>110610</t>
  </si>
  <si>
    <t>110611</t>
  </si>
  <si>
    <t>Lumiar</t>
  </si>
  <si>
    <t>110618</t>
  </si>
  <si>
    <t>Marvila</t>
  </si>
  <si>
    <t>110621</t>
  </si>
  <si>
    <t>Olivais</t>
  </si>
  <si>
    <t>110633</t>
  </si>
  <si>
    <t>São Domingos de Benfica</t>
  </si>
  <si>
    <t>110639</t>
  </si>
  <si>
    <t>Alvalade</t>
  </si>
  <si>
    <t>110654</t>
  </si>
  <si>
    <t>Areeiro</t>
  </si>
  <si>
    <t>110655</t>
  </si>
  <si>
    <t>Arroios</t>
  </si>
  <si>
    <t>110656</t>
  </si>
  <si>
    <t>Avenidas Novas</t>
  </si>
  <si>
    <t>110657</t>
  </si>
  <si>
    <t>Belém</t>
  </si>
  <si>
    <t>110658</t>
  </si>
  <si>
    <t>Campo de Ourique</t>
  </si>
  <si>
    <t>110659</t>
  </si>
  <si>
    <t>Estrela</t>
  </si>
  <si>
    <t>110660</t>
  </si>
  <si>
    <t>Misericórdia</t>
  </si>
  <si>
    <t>110661</t>
  </si>
  <si>
    <t>Parque das Nações</t>
  </si>
  <si>
    <t>110662</t>
  </si>
  <si>
    <t>Penha de França</t>
  </si>
  <si>
    <t>110663</t>
  </si>
  <si>
    <t>Santa Clara</t>
  </si>
  <si>
    <t>110664</t>
  </si>
  <si>
    <t>Santa Maria Maior</t>
  </si>
  <si>
    <t>110665</t>
  </si>
  <si>
    <t>Santo António</t>
  </si>
  <si>
    <t>110666</t>
  </si>
  <si>
    <t>110667</t>
  </si>
  <si>
    <t>Bucelas</t>
  </si>
  <si>
    <t>110702</t>
  </si>
  <si>
    <t>Fanhões</t>
  </si>
  <si>
    <t>110705</t>
  </si>
  <si>
    <t>110707</t>
  </si>
  <si>
    <t>110708</t>
  </si>
  <si>
    <t>110726</t>
  </si>
  <si>
    <t>110727</t>
  </si>
  <si>
    <t>110728</t>
  </si>
  <si>
    <t>110729</t>
  </si>
  <si>
    <t>110730</t>
  </si>
  <si>
    <t>110731</t>
  </si>
  <si>
    <t>Moita dos Ferreiros</t>
  </si>
  <si>
    <t>110803</t>
  </si>
  <si>
    <t>Reguengo Grande</t>
  </si>
  <si>
    <t>110805</t>
  </si>
  <si>
    <t>Santa Bárbara</t>
  </si>
  <si>
    <t>110806</t>
  </si>
  <si>
    <t>110808</t>
  </si>
  <si>
    <t>Ribamar</t>
  </si>
  <si>
    <t>110810</t>
  </si>
  <si>
    <t>110812</t>
  </si>
  <si>
    <t>110813</t>
  </si>
  <si>
    <t>110814</t>
  </si>
  <si>
    <t>Carvoeira</t>
  </si>
  <si>
    <t>110902</t>
  </si>
  <si>
    <t>Encarnação</t>
  </si>
  <si>
    <t>110904</t>
  </si>
  <si>
    <t>Ericeira</t>
  </si>
  <si>
    <t>110906</t>
  </si>
  <si>
    <t>110909</t>
  </si>
  <si>
    <t>Milharado</t>
  </si>
  <si>
    <t>110911</t>
  </si>
  <si>
    <t>Santo Isidoro</t>
  </si>
  <si>
    <t>110913</t>
  </si>
  <si>
    <t>110918</t>
  </si>
  <si>
    <t>110919</t>
  </si>
  <si>
    <t>110920</t>
  </si>
  <si>
    <t>110921</t>
  </si>
  <si>
    <t>110922</t>
  </si>
  <si>
    <t>Barcarena</t>
  </si>
  <si>
    <t>111002</t>
  </si>
  <si>
    <t>Porto Salvo</t>
  </si>
  <si>
    <t>111009</t>
  </si>
  <si>
    <t>111012</t>
  </si>
  <si>
    <t>111013</t>
  </si>
  <si>
    <t>111014</t>
  </si>
  <si>
    <t>Algueirão-Mem Martins</t>
  </si>
  <si>
    <t>111102</t>
  </si>
  <si>
    <t>Colares</t>
  </si>
  <si>
    <t>111105</t>
  </si>
  <si>
    <t>Rio de Mouro</t>
  </si>
  <si>
    <t>111108</t>
  </si>
  <si>
    <t>Casal de Cambra</t>
  </si>
  <si>
    <t>111115</t>
  </si>
  <si>
    <t>111122</t>
  </si>
  <si>
    <t>111123</t>
  </si>
  <si>
    <t>111124</t>
  </si>
  <si>
    <t>111125</t>
  </si>
  <si>
    <t>111126</t>
  </si>
  <si>
    <t>111127</t>
  </si>
  <si>
    <t>111128</t>
  </si>
  <si>
    <t>Santo Quintino</t>
  </si>
  <si>
    <t>111201</t>
  </si>
  <si>
    <t>Sapataria</t>
  </si>
  <si>
    <t>111202</t>
  </si>
  <si>
    <t>111203</t>
  </si>
  <si>
    <t>Freiria</t>
  </si>
  <si>
    <t>111306</t>
  </si>
  <si>
    <t>Ponte do Rol</t>
  </si>
  <si>
    <t>111310</t>
  </si>
  <si>
    <t>Ramalhal</t>
  </si>
  <si>
    <t>111311</t>
  </si>
  <si>
    <t>São Pedro da Cadeira</t>
  </si>
  <si>
    <t>111314</t>
  </si>
  <si>
    <t>Silveira</t>
  </si>
  <si>
    <t>111316</t>
  </si>
  <si>
    <t>Turcifal</t>
  </si>
  <si>
    <t>111317</t>
  </si>
  <si>
    <t>111318</t>
  </si>
  <si>
    <t>111321</t>
  </si>
  <si>
    <t>111322</t>
  </si>
  <si>
    <t>111323</t>
  </si>
  <si>
    <t>111324</t>
  </si>
  <si>
    <t>111325</t>
  </si>
  <si>
    <t>Santa Maria, São Pedro e Matacães</t>
  </si>
  <si>
    <t>111326</t>
  </si>
  <si>
    <t>Vialonga</t>
  </si>
  <si>
    <t>111408</t>
  </si>
  <si>
    <t>111409</t>
  </si>
  <si>
    <t>111412</t>
  </si>
  <si>
    <t>111413</t>
  </si>
  <si>
    <t>111414</t>
  </si>
  <si>
    <t>111415</t>
  </si>
  <si>
    <t>Alfragide</t>
  </si>
  <si>
    <t>111512</t>
  </si>
  <si>
    <t>Águas Livres</t>
  </si>
  <si>
    <t>111513</t>
  </si>
  <si>
    <t>Encosta do Sol</t>
  </si>
  <si>
    <t>111514</t>
  </si>
  <si>
    <t>Falagueira-Venda Nova</t>
  </si>
  <si>
    <t>111515</t>
  </si>
  <si>
    <t>Mina de Água</t>
  </si>
  <si>
    <t>111516</t>
  </si>
  <si>
    <t>Venteira</t>
  </si>
  <si>
    <t>111517</t>
  </si>
  <si>
    <t>111603</t>
  </si>
  <si>
    <t>111608</t>
  </si>
  <si>
    <t>111609</t>
  </si>
  <si>
    <t>111610</t>
  </si>
  <si>
    <t>120101</t>
  </si>
  <si>
    <t>Chancelaria</t>
  </si>
  <si>
    <t>120102</t>
  </si>
  <si>
    <t>Seda</t>
  </si>
  <si>
    <t>120103</t>
  </si>
  <si>
    <t>Cunheira</t>
  </si>
  <si>
    <t>120104</t>
  </si>
  <si>
    <t>Assunção</t>
  </si>
  <si>
    <t>120201</t>
  </si>
  <si>
    <t>Esperança</t>
  </si>
  <si>
    <t>120202</t>
  </si>
  <si>
    <t>Mosteiros</t>
  </si>
  <si>
    <t>120203</t>
  </si>
  <si>
    <t>120302</t>
  </si>
  <si>
    <t>120303</t>
  </si>
  <si>
    <t>Ervedal</t>
  </si>
  <si>
    <t>120305</t>
  </si>
  <si>
    <t>Figueira e Barros</t>
  </si>
  <si>
    <t>120306</t>
  </si>
  <si>
    <t>120309</t>
  </si>
  <si>
    <t>120310</t>
  </si>
  <si>
    <t>Nossa Senhora da Expectação</t>
  </si>
  <si>
    <t>120401</t>
  </si>
  <si>
    <t>Nossa Senhora da Graça dos Degolados</t>
  </si>
  <si>
    <t>120402</t>
  </si>
  <si>
    <t>São João Baptista</t>
  </si>
  <si>
    <t>120403</t>
  </si>
  <si>
    <t>Nossa Senhora da Graça de Póvoa e Meadas</t>
  </si>
  <si>
    <t>120501</t>
  </si>
  <si>
    <t>Santa Maria da Devesa</t>
  </si>
  <si>
    <t>120502</t>
  </si>
  <si>
    <t>120503</t>
  </si>
  <si>
    <t>120504</t>
  </si>
  <si>
    <t>Aldeia da Mata</t>
  </si>
  <si>
    <t>120601</t>
  </si>
  <si>
    <t>Gáfete</t>
  </si>
  <si>
    <t>120604</t>
  </si>
  <si>
    <t>Monte da Pedra</t>
  </si>
  <si>
    <t>120605</t>
  </si>
  <si>
    <t>120607</t>
  </si>
  <si>
    <t>120706</t>
  </si>
  <si>
    <t>São Brás e São Lourenço</t>
  </si>
  <si>
    <t>120707</t>
  </si>
  <si>
    <t>São Vicente e Ventosa</t>
  </si>
  <si>
    <t>120708</t>
  </si>
  <si>
    <t>Assunção, Ajuda, Salvador e Santo Ildefonso</t>
  </si>
  <si>
    <t>120712</t>
  </si>
  <si>
    <t>Caia, São Pedro e Alcáçova</t>
  </si>
  <si>
    <t>120713</t>
  </si>
  <si>
    <t>120714</t>
  </si>
  <si>
    <t>120715</t>
  </si>
  <si>
    <t>Cabeço de Vide</t>
  </si>
  <si>
    <t>120801</t>
  </si>
  <si>
    <t>120802</t>
  </si>
  <si>
    <t>São Saturnino</t>
  </si>
  <si>
    <t>120803</t>
  </si>
  <si>
    <t>Belver</t>
  </si>
  <si>
    <t>120902</t>
  </si>
  <si>
    <t>Comenda</t>
  </si>
  <si>
    <t>120903</t>
  </si>
  <si>
    <t>Margem</t>
  </si>
  <si>
    <t>120905</t>
  </si>
  <si>
    <t>120906</t>
  </si>
  <si>
    <t>Beirã</t>
  </si>
  <si>
    <t>121001</t>
  </si>
  <si>
    <t>Santa Maria de Marvão</t>
  </si>
  <si>
    <t>121002</t>
  </si>
  <si>
    <t>Santo António das Areias</t>
  </si>
  <si>
    <t>121003</t>
  </si>
  <si>
    <t>São Salvador da Aramenha</t>
  </si>
  <si>
    <t>121004</t>
  </si>
  <si>
    <t>Assumar</t>
  </si>
  <si>
    <t>121101</t>
  </si>
  <si>
    <t>121102</t>
  </si>
  <si>
    <t>Santo Aleixo</t>
  </si>
  <si>
    <t>121103</t>
  </si>
  <si>
    <t>Vaiamonte</t>
  </si>
  <si>
    <t>121104</t>
  </si>
  <si>
    <t>Alpalhão</t>
  </si>
  <si>
    <t>121201</t>
  </si>
  <si>
    <t>Montalvão</t>
  </si>
  <si>
    <t>121205</t>
  </si>
  <si>
    <t>121207</t>
  </si>
  <si>
    <t>121208</t>
  </si>
  <si>
    <t>Tolosa</t>
  </si>
  <si>
    <t>121210</t>
  </si>
  <si>
    <t>121211</t>
  </si>
  <si>
    <t>121212</t>
  </si>
  <si>
    <t>Galveias</t>
  </si>
  <si>
    <t>121301</t>
  </si>
  <si>
    <t>Montargil</t>
  </si>
  <si>
    <t>121302</t>
  </si>
  <si>
    <t>Foros de Arrão</t>
  </si>
  <si>
    <t>121304</t>
  </si>
  <si>
    <t>Longomel</t>
  </si>
  <si>
    <t>121305</t>
  </si>
  <si>
    <t>121308</t>
  </si>
  <si>
    <t>Alagoa</t>
  </si>
  <si>
    <t>121401</t>
  </si>
  <si>
    <t>Alegrete</t>
  </si>
  <si>
    <t>121402</t>
  </si>
  <si>
    <t>Fortios</t>
  </si>
  <si>
    <t>121404</t>
  </si>
  <si>
    <t>Urra</t>
  </si>
  <si>
    <t>121410</t>
  </si>
  <si>
    <t>121411</t>
  </si>
  <si>
    <t>121412</t>
  </si>
  <si>
    <t>121413</t>
  </si>
  <si>
    <t>Cano</t>
  </si>
  <si>
    <t>121501</t>
  </si>
  <si>
    <t>Casa Branca</t>
  </si>
  <si>
    <t>121502</t>
  </si>
  <si>
    <t>Santo Amaro</t>
  </si>
  <si>
    <t>121503</t>
  </si>
  <si>
    <t>121504</t>
  </si>
  <si>
    <t>Ansiães</t>
  </si>
  <si>
    <t>130103</t>
  </si>
  <si>
    <t>Candemil</t>
  </si>
  <si>
    <t>130107</t>
  </si>
  <si>
    <t>Fregim</t>
  </si>
  <si>
    <t>130112</t>
  </si>
  <si>
    <t>Fridão</t>
  </si>
  <si>
    <t>130115</t>
  </si>
  <si>
    <t>130117</t>
  </si>
  <si>
    <t>Jazente</t>
  </si>
  <si>
    <t>130118</t>
  </si>
  <si>
    <t>Lomba</t>
  </si>
  <si>
    <t>130119</t>
  </si>
  <si>
    <t>130120</t>
  </si>
  <si>
    <t>Lufrei</t>
  </si>
  <si>
    <t>130121</t>
  </si>
  <si>
    <t>Mancelos</t>
  </si>
  <si>
    <t>130123</t>
  </si>
  <si>
    <t>Padronelo</t>
  </si>
  <si>
    <t>130126</t>
  </si>
  <si>
    <t>130128</t>
  </si>
  <si>
    <t>Salvador do Monte</t>
  </si>
  <si>
    <t>130129</t>
  </si>
  <si>
    <t>Gouveia (São Simão)</t>
  </si>
  <si>
    <t>130134</t>
  </si>
  <si>
    <t>Telões</t>
  </si>
  <si>
    <t>130135</t>
  </si>
  <si>
    <t>130136</t>
  </si>
  <si>
    <t>Vila Caiz</t>
  </si>
  <si>
    <t>130138</t>
  </si>
  <si>
    <t>Vila Chã do Marão</t>
  </si>
  <si>
    <t>130139</t>
  </si>
  <si>
    <t>130141</t>
  </si>
  <si>
    <t>130142</t>
  </si>
  <si>
    <t>130143</t>
  </si>
  <si>
    <t>130144</t>
  </si>
  <si>
    <t>130145</t>
  </si>
  <si>
    <t>130146</t>
  </si>
  <si>
    <t>Vila Meã</t>
  </si>
  <si>
    <t>130147</t>
  </si>
  <si>
    <t>130148</t>
  </si>
  <si>
    <t>Frende</t>
  </si>
  <si>
    <t>130204</t>
  </si>
  <si>
    <t>Gestaçô</t>
  </si>
  <si>
    <t>130205</t>
  </si>
  <si>
    <t>Gove</t>
  </si>
  <si>
    <t>130206</t>
  </si>
  <si>
    <t>Grilo</t>
  </si>
  <si>
    <t>130207</t>
  </si>
  <si>
    <t>Loivos do Monte</t>
  </si>
  <si>
    <t>130208</t>
  </si>
  <si>
    <t>Santa Marinha do Zêzere</t>
  </si>
  <si>
    <t>130215</t>
  </si>
  <si>
    <t>Valadares</t>
  </si>
  <si>
    <t>130219</t>
  </si>
  <si>
    <t>Viariz</t>
  </si>
  <si>
    <t>130220</t>
  </si>
  <si>
    <t>130221</t>
  </si>
  <si>
    <t>130222</t>
  </si>
  <si>
    <t>130223</t>
  </si>
  <si>
    <t>130224</t>
  </si>
  <si>
    <t>130225</t>
  </si>
  <si>
    <t>130226</t>
  </si>
  <si>
    <t>Aião</t>
  </si>
  <si>
    <t>130301</t>
  </si>
  <si>
    <t>Airães</t>
  </si>
  <si>
    <t>130302</t>
  </si>
  <si>
    <t>Friande</t>
  </si>
  <si>
    <t>130305</t>
  </si>
  <si>
    <t>Idães</t>
  </si>
  <si>
    <t>130306</t>
  </si>
  <si>
    <t>Jugueiros</t>
  </si>
  <si>
    <t>130307</t>
  </si>
  <si>
    <t>130313</t>
  </si>
  <si>
    <t>130314</t>
  </si>
  <si>
    <t>Pombeiro de Ribavizela</t>
  </si>
  <si>
    <t>130315</t>
  </si>
  <si>
    <t>Refontoura</t>
  </si>
  <si>
    <t>130317</t>
  </si>
  <si>
    <t>Regilde</t>
  </si>
  <si>
    <t>130318</t>
  </si>
  <si>
    <t>Revinhade</t>
  </si>
  <si>
    <t>130319</t>
  </si>
  <si>
    <t>Sendim</t>
  </si>
  <si>
    <t>130324</t>
  </si>
  <si>
    <t>130334</t>
  </si>
  <si>
    <t>130335</t>
  </si>
  <si>
    <t>130336</t>
  </si>
  <si>
    <t>130337</t>
  </si>
  <si>
    <t>130338</t>
  </si>
  <si>
    <t>130339</t>
  </si>
  <si>
    <t>130340</t>
  </si>
  <si>
    <t>130341</t>
  </si>
  <si>
    <t>130405</t>
  </si>
  <si>
    <t>Rio Tinto</t>
  </si>
  <si>
    <t>130408</t>
  </si>
  <si>
    <t>Baguim do Monte (Rio Tinto)</t>
  </si>
  <si>
    <t>130412</t>
  </si>
  <si>
    <t>130413</t>
  </si>
  <si>
    <t>130414</t>
  </si>
  <si>
    <t>130415</t>
  </si>
  <si>
    <t>130416</t>
  </si>
  <si>
    <t>Aveleda</t>
  </si>
  <si>
    <t>130502</t>
  </si>
  <si>
    <t>Caíde de Rei</t>
  </si>
  <si>
    <t>130504</t>
  </si>
  <si>
    <t>Lodares</t>
  </si>
  <si>
    <t>130510</t>
  </si>
  <si>
    <t>Macieira</t>
  </si>
  <si>
    <t>130512</t>
  </si>
  <si>
    <t>Meinedo</t>
  </si>
  <si>
    <t>130513</t>
  </si>
  <si>
    <t>Nevogilde</t>
  </si>
  <si>
    <t>130515</t>
  </si>
  <si>
    <t>Sousela</t>
  </si>
  <si>
    <t>130524</t>
  </si>
  <si>
    <t>Torno</t>
  </si>
  <si>
    <t>130525</t>
  </si>
  <si>
    <t>Vilar do Torno e Alentém</t>
  </si>
  <si>
    <t>130526</t>
  </si>
  <si>
    <t>130527</t>
  </si>
  <si>
    <t>130528</t>
  </si>
  <si>
    <t>130529</t>
  </si>
  <si>
    <t>130530</t>
  </si>
  <si>
    <t>130531</t>
  </si>
  <si>
    <t>130532</t>
  </si>
  <si>
    <t>Águas Santas</t>
  </si>
  <si>
    <t>130601</t>
  </si>
  <si>
    <t>Folgosa</t>
  </si>
  <si>
    <t>130603</t>
  </si>
  <si>
    <t>Milheirós</t>
  </si>
  <si>
    <t>130608</t>
  </si>
  <si>
    <t>Moreira</t>
  </si>
  <si>
    <t>130609</t>
  </si>
  <si>
    <t>São Pedro Fins</t>
  </si>
  <si>
    <t>130613</t>
  </si>
  <si>
    <t>Vila Nova da Telha</t>
  </si>
  <si>
    <t>130616</t>
  </si>
  <si>
    <t>Pedrouços</t>
  </si>
  <si>
    <t>130617</t>
  </si>
  <si>
    <t>Castêlo da Maia</t>
  </si>
  <si>
    <t>130618</t>
  </si>
  <si>
    <t>Cidade da Maia</t>
  </si>
  <si>
    <t>130619</t>
  </si>
  <si>
    <t>Nogueira e Silva Escura</t>
  </si>
  <si>
    <t>130620</t>
  </si>
  <si>
    <t>Banho e Carvalhosa</t>
  </si>
  <si>
    <t>130704</t>
  </si>
  <si>
    <t>Constance</t>
  </si>
  <si>
    <t>130705</t>
  </si>
  <si>
    <t>Soalhães</t>
  </si>
  <si>
    <t>130722</t>
  </si>
  <si>
    <t>Sobretâmega</t>
  </si>
  <si>
    <t>130723</t>
  </si>
  <si>
    <t>Tabuado</t>
  </si>
  <si>
    <t>130724</t>
  </si>
  <si>
    <t>Vila Boa do Bispo</t>
  </si>
  <si>
    <t>130730</t>
  </si>
  <si>
    <t>Alpendorada, Várzea e Torrão</t>
  </si>
  <si>
    <t>130732</t>
  </si>
  <si>
    <t>Avessadas e Rosém</t>
  </si>
  <si>
    <t>130733</t>
  </si>
  <si>
    <t>Bem Viver</t>
  </si>
  <si>
    <t>130734</t>
  </si>
  <si>
    <t>Santo Isidoro e Livração</t>
  </si>
  <si>
    <t>130735</t>
  </si>
  <si>
    <t>Marco</t>
  </si>
  <si>
    <t>130736</t>
  </si>
  <si>
    <t>Paredes de Viadores e Manhuncelos</t>
  </si>
  <si>
    <t>130737</t>
  </si>
  <si>
    <t>Penha Longa e Paços de Gaiolo</t>
  </si>
  <si>
    <t>130738</t>
  </si>
  <si>
    <t>Sande e São Lourenço do Douro</t>
  </si>
  <si>
    <t>130739</t>
  </si>
  <si>
    <t>Várzea, Aliviada e Folhada</t>
  </si>
  <si>
    <t>130740</t>
  </si>
  <si>
    <t>Vila Boa de Quires e Maureles</t>
  </si>
  <si>
    <t>130741</t>
  </si>
  <si>
    <t>130811</t>
  </si>
  <si>
    <t>130812</t>
  </si>
  <si>
    <t>130813</t>
  </si>
  <si>
    <t>130814</t>
  </si>
  <si>
    <t>Carvalhosa</t>
  </si>
  <si>
    <t>130902</t>
  </si>
  <si>
    <t>Eiriz</t>
  </si>
  <si>
    <t>130904</t>
  </si>
  <si>
    <t>130905</t>
  </si>
  <si>
    <t>Figueiró</t>
  </si>
  <si>
    <t>130906</t>
  </si>
  <si>
    <t>Freamunde</t>
  </si>
  <si>
    <t>130908</t>
  </si>
  <si>
    <t>Meixomil</t>
  </si>
  <si>
    <t>130910</t>
  </si>
  <si>
    <t>Penamaior</t>
  </si>
  <si>
    <t>130913</t>
  </si>
  <si>
    <t>Raimonda</t>
  </si>
  <si>
    <t>130914</t>
  </si>
  <si>
    <t>Seroa</t>
  </si>
  <si>
    <t>130916</t>
  </si>
  <si>
    <t>Frazão Arreigada</t>
  </si>
  <si>
    <t>130917</t>
  </si>
  <si>
    <t>130918</t>
  </si>
  <si>
    <t>Sanfins Lamoso Codessos</t>
  </si>
  <si>
    <t>130919</t>
  </si>
  <si>
    <t>Aguiar de Sousa</t>
  </si>
  <si>
    <t>131001</t>
  </si>
  <si>
    <t>Astromil</t>
  </si>
  <si>
    <t>131002</t>
  </si>
  <si>
    <t>Baltar</t>
  </si>
  <si>
    <t>131003</t>
  </si>
  <si>
    <t>Beire</t>
  </si>
  <si>
    <t>131004</t>
  </si>
  <si>
    <t>Cete</t>
  </si>
  <si>
    <t>131008</t>
  </si>
  <si>
    <t>131009</t>
  </si>
  <si>
    <t>131010</t>
  </si>
  <si>
    <t>Gandra</t>
  </si>
  <si>
    <t>131011</t>
  </si>
  <si>
    <t>131013</t>
  </si>
  <si>
    <t>131014</t>
  </si>
  <si>
    <t>Parada de Todeia</t>
  </si>
  <si>
    <t>131017</t>
  </si>
  <si>
    <t>Rebordosa</t>
  </si>
  <si>
    <t>131018</t>
  </si>
  <si>
    <t>Recarei</t>
  </si>
  <si>
    <t>131019</t>
  </si>
  <si>
    <t>Sobreira</t>
  </si>
  <si>
    <t>131020</t>
  </si>
  <si>
    <t>Sobrosa</t>
  </si>
  <si>
    <t>131021</t>
  </si>
  <si>
    <t>Vandoma</t>
  </si>
  <si>
    <t>131022</t>
  </si>
  <si>
    <t>131024</t>
  </si>
  <si>
    <t>131025</t>
  </si>
  <si>
    <t>Abragão</t>
  </si>
  <si>
    <t>131101</t>
  </si>
  <si>
    <t>Boelhe</t>
  </si>
  <si>
    <t>131102</t>
  </si>
  <si>
    <t>Bustelo</t>
  </si>
  <si>
    <t>131103</t>
  </si>
  <si>
    <t>Cabeça Santa</t>
  </si>
  <si>
    <t>131104</t>
  </si>
  <si>
    <t>Canelas</t>
  </si>
  <si>
    <t>131105</t>
  </si>
  <si>
    <t>Capela</t>
  </si>
  <si>
    <t>131106</t>
  </si>
  <si>
    <t>131107</t>
  </si>
  <si>
    <t>Croca</t>
  </si>
  <si>
    <t>131108</t>
  </si>
  <si>
    <t>131109</t>
  </si>
  <si>
    <t>Eja</t>
  </si>
  <si>
    <t>131110</t>
  </si>
  <si>
    <t>Fonte Arcada</t>
  </si>
  <si>
    <t>131112</t>
  </si>
  <si>
    <t>131113</t>
  </si>
  <si>
    <t>Irivo</t>
  </si>
  <si>
    <t>131115</t>
  </si>
  <si>
    <t>Oldrões</t>
  </si>
  <si>
    <t>131121</t>
  </si>
  <si>
    <t>Paço de Sousa</t>
  </si>
  <si>
    <t>131122</t>
  </si>
  <si>
    <t>Perozelo</t>
  </si>
  <si>
    <t>131125</t>
  </si>
  <si>
    <t>Rans</t>
  </si>
  <si>
    <t>131128</t>
  </si>
  <si>
    <t>131129</t>
  </si>
  <si>
    <t>Recezinhos (São Mamede)</t>
  </si>
  <si>
    <t>131132</t>
  </si>
  <si>
    <t>Recezinhos (São Martinho)</t>
  </si>
  <si>
    <t>131133</t>
  </si>
  <si>
    <t>Sebolido</t>
  </si>
  <si>
    <t>131134</t>
  </si>
  <si>
    <t>Valpedre</t>
  </si>
  <si>
    <t>131136</t>
  </si>
  <si>
    <t>Rio Mau</t>
  </si>
  <si>
    <t>131138</t>
  </si>
  <si>
    <t>131139</t>
  </si>
  <si>
    <t>Luzim e Vila Cova</t>
  </si>
  <si>
    <t>131140</t>
  </si>
  <si>
    <t>Guilhufe e Urrô</t>
  </si>
  <si>
    <t>131141</t>
  </si>
  <si>
    <t>Lagares e Figueira</t>
  </si>
  <si>
    <t>131142</t>
  </si>
  <si>
    <t>Termas de São Vicente</t>
  </si>
  <si>
    <t>131143</t>
  </si>
  <si>
    <t>Bonfim</t>
  </si>
  <si>
    <t>131202</t>
  </si>
  <si>
    <t>Campanhã</t>
  </si>
  <si>
    <t>131203</t>
  </si>
  <si>
    <t>131210</t>
  </si>
  <si>
    <t>Ramalde</t>
  </si>
  <si>
    <t>131211</t>
  </si>
  <si>
    <t>131216</t>
  </si>
  <si>
    <t>131217</t>
  </si>
  <si>
    <t>131218</t>
  </si>
  <si>
    <t>Balazar</t>
  </si>
  <si>
    <t>131305</t>
  </si>
  <si>
    <t>Estela</t>
  </si>
  <si>
    <t>131307</t>
  </si>
  <si>
    <t>Laundos</t>
  </si>
  <si>
    <t>131308</t>
  </si>
  <si>
    <t>Rates</t>
  </si>
  <si>
    <t>131311</t>
  </si>
  <si>
    <t>131313</t>
  </si>
  <si>
    <t>131314</t>
  </si>
  <si>
    <t>131315</t>
  </si>
  <si>
    <t>Agrela</t>
  </si>
  <si>
    <t>131401</t>
  </si>
  <si>
    <t>Água Longa</t>
  </si>
  <si>
    <t>131402</t>
  </si>
  <si>
    <t>Aves</t>
  </si>
  <si>
    <t>131405</t>
  </si>
  <si>
    <t>Monte Córdova</t>
  </si>
  <si>
    <t>131413</t>
  </si>
  <si>
    <t>Rebordões</t>
  </si>
  <si>
    <t>131416</t>
  </si>
  <si>
    <t>Reguenga</t>
  </si>
  <si>
    <t>131418</t>
  </si>
  <si>
    <t>131419</t>
  </si>
  <si>
    <t>Negrelos (São Tomé)</t>
  </si>
  <si>
    <t>131430</t>
  </si>
  <si>
    <t>Vilarinho</t>
  </si>
  <si>
    <t>131432</t>
  </si>
  <si>
    <t>131433</t>
  </si>
  <si>
    <t>Vila Nova do Campo</t>
  </si>
  <si>
    <t>131434</t>
  </si>
  <si>
    <t>131435</t>
  </si>
  <si>
    <t>131436</t>
  </si>
  <si>
    <t>131437</t>
  </si>
  <si>
    <t>Alfena</t>
  </si>
  <si>
    <t>131501</t>
  </si>
  <si>
    <t>Ermesinde</t>
  </si>
  <si>
    <t>131503</t>
  </si>
  <si>
    <t>131505</t>
  </si>
  <si>
    <t>131506</t>
  </si>
  <si>
    <t>Árvore</t>
  </si>
  <si>
    <t>131602</t>
  </si>
  <si>
    <t>131603</t>
  </si>
  <si>
    <t>Azurara</t>
  </si>
  <si>
    <t>131604</t>
  </si>
  <si>
    <t>Fajozes</t>
  </si>
  <si>
    <t>131607</t>
  </si>
  <si>
    <t>Gião</t>
  </si>
  <si>
    <t>131610</t>
  </si>
  <si>
    <t>Guilhabreu</t>
  </si>
  <si>
    <t>131611</t>
  </si>
  <si>
    <t>131612</t>
  </si>
  <si>
    <t>Labruge</t>
  </si>
  <si>
    <t>131613</t>
  </si>
  <si>
    <t>Macieira da Maia</t>
  </si>
  <si>
    <t>131614</t>
  </si>
  <si>
    <t>Mindelo</t>
  </si>
  <si>
    <t>131616</t>
  </si>
  <si>
    <t>Modivas</t>
  </si>
  <si>
    <t>131617</t>
  </si>
  <si>
    <t>131627</t>
  </si>
  <si>
    <t>131628</t>
  </si>
  <si>
    <t>Vilar de Pinheiro</t>
  </si>
  <si>
    <t>131630</t>
  </si>
  <si>
    <t>131631</t>
  </si>
  <si>
    <t>131632</t>
  </si>
  <si>
    <t>131633</t>
  </si>
  <si>
    <t>131634</t>
  </si>
  <si>
    <t>131635</t>
  </si>
  <si>
    <t>131636</t>
  </si>
  <si>
    <t>131637</t>
  </si>
  <si>
    <t>131701</t>
  </si>
  <si>
    <t>Avintes</t>
  </si>
  <si>
    <t>131702</t>
  </si>
  <si>
    <t>131703</t>
  </si>
  <si>
    <t>Canidelo</t>
  </si>
  <si>
    <t>131704</t>
  </si>
  <si>
    <t>131709</t>
  </si>
  <si>
    <t>Oliveira do Douro</t>
  </si>
  <si>
    <t>131712</t>
  </si>
  <si>
    <t>São Félix da Marinha</t>
  </si>
  <si>
    <t>131717</t>
  </si>
  <si>
    <t>Vilar de Andorinho</t>
  </si>
  <si>
    <t>131723</t>
  </si>
  <si>
    <t>131725</t>
  </si>
  <si>
    <t>131726</t>
  </si>
  <si>
    <t>131727</t>
  </si>
  <si>
    <t>131728</t>
  </si>
  <si>
    <t>131729</t>
  </si>
  <si>
    <t>131730</t>
  </si>
  <si>
    <t>131731</t>
  </si>
  <si>
    <t>131806</t>
  </si>
  <si>
    <t>Muro</t>
  </si>
  <si>
    <t>131808</t>
  </si>
  <si>
    <t>131809</t>
  </si>
  <si>
    <t>131810</t>
  </si>
  <si>
    <t>131811</t>
  </si>
  <si>
    <t>140104</t>
  </si>
  <si>
    <t>Martinchel</t>
  </si>
  <si>
    <t>140105</t>
  </si>
  <si>
    <t>Mouriscas</t>
  </si>
  <si>
    <t>140106</t>
  </si>
  <si>
    <t>Pego</t>
  </si>
  <si>
    <t>140107</t>
  </si>
  <si>
    <t>140108</t>
  </si>
  <si>
    <t>Tramagal</t>
  </si>
  <si>
    <t>140115</t>
  </si>
  <si>
    <t>Fontes</t>
  </si>
  <si>
    <t>140118</t>
  </si>
  <si>
    <t>140119</t>
  </si>
  <si>
    <t>140120</t>
  </si>
  <si>
    <t>140121</t>
  </si>
  <si>
    <t>140122</t>
  </si>
  <si>
    <t>140123</t>
  </si>
  <si>
    <t>140124</t>
  </si>
  <si>
    <t>Bugalhos</t>
  </si>
  <si>
    <t>140202</t>
  </si>
  <si>
    <t>Minde</t>
  </si>
  <si>
    <t>140206</t>
  </si>
  <si>
    <t>Moitas Venda</t>
  </si>
  <si>
    <t>140207</t>
  </si>
  <si>
    <t>Monsanto</t>
  </si>
  <si>
    <t>140208</t>
  </si>
  <si>
    <t>Serra de Santo António</t>
  </si>
  <si>
    <t>140209</t>
  </si>
  <si>
    <t>140211</t>
  </si>
  <si>
    <t>140212</t>
  </si>
  <si>
    <t>140301</t>
  </si>
  <si>
    <t>Benfica do Ribatejo</t>
  </si>
  <si>
    <t>140302</t>
  </si>
  <si>
    <t>Fazendas de Almeirim</t>
  </si>
  <si>
    <t>140303</t>
  </si>
  <si>
    <t>Raposa</t>
  </si>
  <si>
    <t>140304</t>
  </si>
  <si>
    <t>140401</t>
  </si>
  <si>
    <t>140501</t>
  </si>
  <si>
    <t>Samora Correia</t>
  </si>
  <si>
    <t>140502</t>
  </si>
  <si>
    <t>Santo Estêvão</t>
  </si>
  <si>
    <t>140503</t>
  </si>
  <si>
    <t>Barrosa</t>
  </si>
  <si>
    <t>140504</t>
  </si>
  <si>
    <t>Pontével</t>
  </si>
  <si>
    <t>140604</t>
  </si>
  <si>
    <t>Valada</t>
  </si>
  <si>
    <t>140605</t>
  </si>
  <si>
    <t>Vila Chã de Ourique</t>
  </si>
  <si>
    <t>140607</t>
  </si>
  <si>
    <t>Vale da Pedra</t>
  </si>
  <si>
    <t>140608</t>
  </si>
  <si>
    <t>140609</t>
  </si>
  <si>
    <t>140610</t>
  </si>
  <si>
    <t>Ulme</t>
  </si>
  <si>
    <t>140704</t>
  </si>
  <si>
    <t>Vale de Cavalos</t>
  </si>
  <si>
    <t>140705</t>
  </si>
  <si>
    <t>Carregueira</t>
  </si>
  <si>
    <t>140707</t>
  </si>
  <si>
    <t>140708</t>
  </si>
  <si>
    <t>140709</t>
  </si>
  <si>
    <t>140801</t>
  </si>
  <si>
    <t>Montalvo</t>
  </si>
  <si>
    <t>140802</t>
  </si>
  <si>
    <t>Santa Margarida da Coutada</t>
  </si>
  <si>
    <t>140803</t>
  </si>
  <si>
    <t>Couço</t>
  </si>
  <si>
    <t>140902</t>
  </si>
  <si>
    <t>São José da Lamarosa</t>
  </si>
  <si>
    <t>140903</t>
  </si>
  <si>
    <t>140905</t>
  </si>
  <si>
    <t>Biscainho</t>
  </si>
  <si>
    <t>140907</t>
  </si>
  <si>
    <t>Santana do Mato</t>
  </si>
  <si>
    <t>140908</t>
  </si>
  <si>
    <t>140909</t>
  </si>
  <si>
    <t>141001</t>
  </si>
  <si>
    <t>Nossa Senhora de Fátima</t>
  </si>
  <si>
    <t>141002</t>
  </si>
  <si>
    <t>141101</t>
  </si>
  <si>
    <t>Beco</t>
  </si>
  <si>
    <t>141103</t>
  </si>
  <si>
    <t>Chãos</t>
  </si>
  <si>
    <t>141104</t>
  </si>
  <si>
    <t>141106</t>
  </si>
  <si>
    <t>Igreja Nova do Sobral</t>
  </si>
  <si>
    <t>141107</t>
  </si>
  <si>
    <t>Nossa Senhora do Pranto</t>
  </si>
  <si>
    <t>141110</t>
  </si>
  <si>
    <t>141111</t>
  </si>
  <si>
    <t>Azinhaga</t>
  </si>
  <si>
    <t>141201</t>
  </si>
  <si>
    <t>141202</t>
  </si>
  <si>
    <t>Pombalinho</t>
  </si>
  <si>
    <t>141203</t>
  </si>
  <si>
    <t>Amêndoa</t>
  </si>
  <si>
    <t>141302</t>
  </si>
  <si>
    <t>Cardigos</t>
  </si>
  <si>
    <t>141303</t>
  </si>
  <si>
    <t>Carvoeiro</t>
  </si>
  <si>
    <t>141304</t>
  </si>
  <si>
    <t>Envendos</t>
  </si>
  <si>
    <t>141305</t>
  </si>
  <si>
    <t>Ortiga</t>
  </si>
  <si>
    <t>141307</t>
  </si>
  <si>
    <t>141309</t>
  </si>
  <si>
    <t>Alcobertas</t>
  </si>
  <si>
    <t>141401</t>
  </si>
  <si>
    <t>Arrouquelas</t>
  </si>
  <si>
    <t>141402</t>
  </si>
  <si>
    <t>Fráguas</t>
  </si>
  <si>
    <t>141405</t>
  </si>
  <si>
    <t>141408</t>
  </si>
  <si>
    <t>Asseiceira</t>
  </si>
  <si>
    <t>141410</t>
  </si>
  <si>
    <t>São Sebastião</t>
  </si>
  <si>
    <t>141411</t>
  </si>
  <si>
    <t>141415</t>
  </si>
  <si>
    <t>141416</t>
  </si>
  <si>
    <t>141417</t>
  </si>
  <si>
    <t>141418</t>
  </si>
  <si>
    <t>Marinhais</t>
  </si>
  <si>
    <t>141502</t>
  </si>
  <si>
    <t>Muge</t>
  </si>
  <si>
    <t>141503</t>
  </si>
  <si>
    <t>141507</t>
  </si>
  <si>
    <t>141508</t>
  </si>
  <si>
    <t>Abitureiras</t>
  </si>
  <si>
    <t>141601</t>
  </si>
  <si>
    <t>Abrã</t>
  </si>
  <si>
    <t>141602</t>
  </si>
  <si>
    <t>Alcanede</t>
  </si>
  <si>
    <t>141604</t>
  </si>
  <si>
    <t>Alcanhões</t>
  </si>
  <si>
    <t>141605</t>
  </si>
  <si>
    <t>141606</t>
  </si>
  <si>
    <t>Amiais de Baixo</t>
  </si>
  <si>
    <t>141607</t>
  </si>
  <si>
    <t>Arneiro das Milhariças</t>
  </si>
  <si>
    <t>141608</t>
  </si>
  <si>
    <t>Moçarria</t>
  </si>
  <si>
    <t>141613</t>
  </si>
  <si>
    <t>Pernes</t>
  </si>
  <si>
    <t>141614</t>
  </si>
  <si>
    <t>Póvoa da Isenta</t>
  </si>
  <si>
    <t>141616</t>
  </si>
  <si>
    <t>Vale de Santarém</t>
  </si>
  <si>
    <t>141625</t>
  </si>
  <si>
    <t>Gançaria</t>
  </si>
  <si>
    <t>141628</t>
  </si>
  <si>
    <t>141629</t>
  </si>
  <si>
    <t>141630</t>
  </si>
  <si>
    <t>141631</t>
  </si>
  <si>
    <t>141632</t>
  </si>
  <si>
    <t>141633</t>
  </si>
  <si>
    <t>141634</t>
  </si>
  <si>
    <t>Alcaravela</t>
  </si>
  <si>
    <t>141701</t>
  </si>
  <si>
    <t>Santiago de Montalegre</t>
  </si>
  <si>
    <t>141702</t>
  </si>
  <si>
    <t>141703</t>
  </si>
  <si>
    <t>Valhascos</t>
  </si>
  <si>
    <t>141704</t>
  </si>
  <si>
    <t>141802</t>
  </si>
  <si>
    <t>Carregueiros</t>
  </si>
  <si>
    <t>141804</t>
  </si>
  <si>
    <t>Olalhas</t>
  </si>
  <si>
    <t>141808</t>
  </si>
  <si>
    <t>Paialvo</t>
  </si>
  <si>
    <t>141809</t>
  </si>
  <si>
    <t>São Pedro de Tomar</t>
  </si>
  <si>
    <t>141813</t>
  </si>
  <si>
    <t>Sabacheira</t>
  </si>
  <si>
    <t>141814</t>
  </si>
  <si>
    <t>141817</t>
  </si>
  <si>
    <t>141818</t>
  </si>
  <si>
    <t>141819</t>
  </si>
  <si>
    <t>141820</t>
  </si>
  <si>
    <t>141821</t>
  </si>
  <si>
    <t>Assentiz</t>
  </si>
  <si>
    <t>141902</t>
  </si>
  <si>
    <t>141904</t>
  </si>
  <si>
    <t>141909</t>
  </si>
  <si>
    <t>Riachos</t>
  </si>
  <si>
    <t>141910</t>
  </si>
  <si>
    <t>Zibreira</t>
  </si>
  <si>
    <t>141916</t>
  </si>
  <si>
    <t>Meia Via</t>
  </si>
  <si>
    <t>141917</t>
  </si>
  <si>
    <t>141918</t>
  </si>
  <si>
    <t>141919</t>
  </si>
  <si>
    <t>141920</t>
  </si>
  <si>
    <t>141921</t>
  </si>
  <si>
    <t>Atalaia</t>
  </si>
  <si>
    <t>142001</t>
  </si>
  <si>
    <t>Praia do Ribatejo</t>
  </si>
  <si>
    <t>142002</t>
  </si>
  <si>
    <t>Tancos</t>
  </si>
  <si>
    <t>142003</t>
  </si>
  <si>
    <t>142006</t>
  </si>
  <si>
    <t>Alburitel</t>
  </si>
  <si>
    <t>142101</t>
  </si>
  <si>
    <t>Atouguia</t>
  </si>
  <si>
    <t>142102</t>
  </si>
  <si>
    <t>Caxarias</t>
  </si>
  <si>
    <t>142104</t>
  </si>
  <si>
    <t>Espite</t>
  </si>
  <si>
    <t>142105</t>
  </si>
  <si>
    <t>Fátima</t>
  </si>
  <si>
    <t>142106</t>
  </si>
  <si>
    <t>Nossa Senhora das Misericórdias</t>
  </si>
  <si>
    <t>142111</t>
  </si>
  <si>
    <t>Seiça</t>
  </si>
  <si>
    <t>142113</t>
  </si>
  <si>
    <t>Urqueira</t>
  </si>
  <si>
    <t>142114</t>
  </si>
  <si>
    <t>Nossa Senhora da Piedade</t>
  </si>
  <si>
    <t>142115</t>
  </si>
  <si>
    <t>142119</t>
  </si>
  <si>
    <t>142120</t>
  </si>
  <si>
    <t>142121</t>
  </si>
  <si>
    <t>142122</t>
  </si>
  <si>
    <t>Torrão</t>
  </si>
  <si>
    <t>150104</t>
  </si>
  <si>
    <t>São Martinho</t>
  </si>
  <si>
    <t>150105</t>
  </si>
  <si>
    <t>Comporta</t>
  </si>
  <si>
    <t>150106</t>
  </si>
  <si>
    <t>150107</t>
  </si>
  <si>
    <t>150201</t>
  </si>
  <si>
    <t>Samouco</t>
  </si>
  <si>
    <t>150202</t>
  </si>
  <si>
    <t>São Francisco</t>
  </si>
  <si>
    <t>150203</t>
  </si>
  <si>
    <t>Costa da Caparica</t>
  </si>
  <si>
    <t>150303</t>
  </si>
  <si>
    <t>150312</t>
  </si>
  <si>
    <t>150313</t>
  </si>
  <si>
    <t>150314</t>
  </si>
  <si>
    <t>150315</t>
  </si>
  <si>
    <t>Santo António da Charneca</t>
  </si>
  <si>
    <t>150407</t>
  </si>
  <si>
    <t>150409</t>
  </si>
  <si>
    <t>150410</t>
  </si>
  <si>
    <t>150411</t>
  </si>
  <si>
    <t>Azinheira dos Barros e São Mamede do Sádão</t>
  </si>
  <si>
    <t>150501</t>
  </si>
  <si>
    <t>Melides</t>
  </si>
  <si>
    <t>150503</t>
  </si>
  <si>
    <t>150505</t>
  </si>
  <si>
    <t>150506</t>
  </si>
  <si>
    <t>Alhos Vedros</t>
  </si>
  <si>
    <t>150601</t>
  </si>
  <si>
    <t>150603</t>
  </si>
  <si>
    <t>150607</t>
  </si>
  <si>
    <t>150608</t>
  </si>
  <si>
    <t>Canha</t>
  </si>
  <si>
    <t>150701</t>
  </si>
  <si>
    <t>Sarilhos Grandes</t>
  </si>
  <si>
    <t>150704</t>
  </si>
  <si>
    <t>150709</t>
  </si>
  <si>
    <t>150710</t>
  </si>
  <si>
    <t>150711</t>
  </si>
  <si>
    <t>150802</t>
  </si>
  <si>
    <t>Pinhal Novo</t>
  </si>
  <si>
    <t>150803</t>
  </si>
  <si>
    <t>Quinta do Anjo</t>
  </si>
  <si>
    <t>150804</t>
  </si>
  <si>
    <t>150806</t>
  </si>
  <si>
    <t>Abela</t>
  </si>
  <si>
    <t>150901</t>
  </si>
  <si>
    <t>150902</t>
  </si>
  <si>
    <t>Cercal</t>
  </si>
  <si>
    <t>150903</t>
  </si>
  <si>
    <t>Ermidas-Sado</t>
  </si>
  <si>
    <t>150904</t>
  </si>
  <si>
    <t>Santo André</t>
  </si>
  <si>
    <t>150907</t>
  </si>
  <si>
    <t>São Francisco da Serra</t>
  </si>
  <si>
    <t>150910</t>
  </si>
  <si>
    <t>150912</t>
  </si>
  <si>
    <t>150913</t>
  </si>
  <si>
    <t>Amora</t>
  </si>
  <si>
    <t>151002</t>
  </si>
  <si>
    <t>Corroios</t>
  </si>
  <si>
    <t>151005</t>
  </si>
  <si>
    <t>Fernão Ferro</t>
  </si>
  <si>
    <t>151006</t>
  </si>
  <si>
    <t>151007</t>
  </si>
  <si>
    <t>Sesimbra (Castelo)</t>
  </si>
  <si>
    <t>151101</t>
  </si>
  <si>
    <t>Sesimbra (Santiago)</t>
  </si>
  <si>
    <t>151102</t>
  </si>
  <si>
    <t>Quinta do Conde</t>
  </si>
  <si>
    <t>151103</t>
  </si>
  <si>
    <t>Setúbal (São Sebastião)</t>
  </si>
  <si>
    <t>151205</t>
  </si>
  <si>
    <t>Gâmbia-Pontes-Alto da Guerra</t>
  </si>
  <si>
    <t>151207</t>
  </si>
  <si>
    <t>Sado</t>
  </si>
  <si>
    <t>151208</t>
  </si>
  <si>
    <t>151209</t>
  </si>
  <si>
    <t>151210</t>
  </si>
  <si>
    <t>151301</t>
  </si>
  <si>
    <t>Porto Covo</t>
  </si>
  <si>
    <t>151302</t>
  </si>
  <si>
    <t>Aboim das Choças</t>
  </si>
  <si>
    <t>160101</t>
  </si>
  <si>
    <t>Aguiã</t>
  </si>
  <si>
    <t>160102</t>
  </si>
  <si>
    <t>Ázere</t>
  </si>
  <si>
    <t>160104</t>
  </si>
  <si>
    <t>Cabana Maior</t>
  </si>
  <si>
    <t>160105</t>
  </si>
  <si>
    <t>Cabreiro</t>
  </si>
  <si>
    <t>160106</t>
  </si>
  <si>
    <t>Cendufe</t>
  </si>
  <si>
    <t>160108</t>
  </si>
  <si>
    <t>Couto</t>
  </si>
  <si>
    <t>160109</t>
  </si>
  <si>
    <t>Gavieira</t>
  </si>
  <si>
    <t>160113</t>
  </si>
  <si>
    <t>160115</t>
  </si>
  <si>
    <t>Miranda</t>
  </si>
  <si>
    <t>160121</t>
  </si>
  <si>
    <t>Monte Redondo</t>
  </si>
  <si>
    <t>160122</t>
  </si>
  <si>
    <t>160123</t>
  </si>
  <si>
    <t>Paçô</t>
  </si>
  <si>
    <t>160124</t>
  </si>
  <si>
    <t>Padroso</t>
  </si>
  <si>
    <t>160125</t>
  </si>
  <si>
    <t>Prozelo</t>
  </si>
  <si>
    <t>160128</t>
  </si>
  <si>
    <t>Rio Frio</t>
  </si>
  <si>
    <t>160130</t>
  </si>
  <si>
    <t>160131</t>
  </si>
  <si>
    <t>Sabadim</t>
  </si>
  <si>
    <t>160133</t>
  </si>
  <si>
    <t>Jolda (São Paio)</t>
  </si>
  <si>
    <t>160142</t>
  </si>
  <si>
    <t>Senharei</t>
  </si>
  <si>
    <t>160144</t>
  </si>
  <si>
    <t>Sistelo</t>
  </si>
  <si>
    <t>160145</t>
  </si>
  <si>
    <t>Soajo</t>
  </si>
  <si>
    <t>160146</t>
  </si>
  <si>
    <t>Vale</t>
  </si>
  <si>
    <t>160149</t>
  </si>
  <si>
    <t>160152</t>
  </si>
  <si>
    <t>160153</t>
  </si>
  <si>
    <t>160154</t>
  </si>
  <si>
    <t>160155</t>
  </si>
  <si>
    <t>160156</t>
  </si>
  <si>
    <t>160157</t>
  </si>
  <si>
    <t>160158</t>
  </si>
  <si>
    <t>160159</t>
  </si>
  <si>
    <t>160160</t>
  </si>
  <si>
    <t>160161</t>
  </si>
  <si>
    <t>160162</t>
  </si>
  <si>
    <t>160163</t>
  </si>
  <si>
    <t>160164</t>
  </si>
  <si>
    <t>Âncora</t>
  </si>
  <si>
    <t>160201</t>
  </si>
  <si>
    <t>Argela</t>
  </si>
  <si>
    <t>160205</t>
  </si>
  <si>
    <t>Dem</t>
  </si>
  <si>
    <t>160209</t>
  </si>
  <si>
    <t>Lanhelas</t>
  </si>
  <si>
    <t>160211</t>
  </si>
  <si>
    <t>Riba de Âncora</t>
  </si>
  <si>
    <t>160214</t>
  </si>
  <si>
    <t>160215</t>
  </si>
  <si>
    <t>Vila Praia de Âncora</t>
  </si>
  <si>
    <t>160217</t>
  </si>
  <si>
    <t>Vilar de Mouros</t>
  </si>
  <si>
    <t>160218</t>
  </si>
  <si>
    <t>Vile</t>
  </si>
  <si>
    <t>160220</t>
  </si>
  <si>
    <t>160221</t>
  </si>
  <si>
    <t>160222</t>
  </si>
  <si>
    <t>160223</t>
  </si>
  <si>
    <t>160224</t>
  </si>
  <si>
    <t>160225</t>
  </si>
  <si>
    <t>Alvaredo</t>
  </si>
  <si>
    <t>160301</t>
  </si>
  <si>
    <t>Cousso</t>
  </si>
  <si>
    <t>160304</t>
  </si>
  <si>
    <t>Cristoval</t>
  </si>
  <si>
    <t>160305</t>
  </si>
  <si>
    <t>160307</t>
  </si>
  <si>
    <t>Gave</t>
  </si>
  <si>
    <t>160308</t>
  </si>
  <si>
    <t>160311</t>
  </si>
  <si>
    <t>Penso</t>
  </si>
  <si>
    <t>160313</t>
  </si>
  <si>
    <t>160317</t>
  </si>
  <si>
    <t>160319</t>
  </si>
  <si>
    <t>160320</t>
  </si>
  <si>
    <t>160321</t>
  </si>
  <si>
    <t>160322</t>
  </si>
  <si>
    <t>160323</t>
  </si>
  <si>
    <t>Abedim</t>
  </si>
  <si>
    <t>160401</t>
  </si>
  <si>
    <t>Barbeita</t>
  </si>
  <si>
    <t>160404</t>
  </si>
  <si>
    <t>Barroças e Taias</t>
  </si>
  <si>
    <t>160405</t>
  </si>
  <si>
    <t>Bela</t>
  </si>
  <si>
    <t>160406</t>
  </si>
  <si>
    <t>160407</t>
  </si>
  <si>
    <t>Lara</t>
  </si>
  <si>
    <t>160410</t>
  </si>
  <si>
    <t>Longos Vales</t>
  </si>
  <si>
    <t>160411</t>
  </si>
  <si>
    <t>Merufe</t>
  </si>
  <si>
    <t>160415</t>
  </si>
  <si>
    <t>160418</t>
  </si>
  <si>
    <t>160420</t>
  </si>
  <si>
    <t>Pinheiros</t>
  </si>
  <si>
    <t>160421</t>
  </si>
  <si>
    <t>Podame</t>
  </si>
  <si>
    <t>160422</t>
  </si>
  <si>
    <t>Portela</t>
  </si>
  <si>
    <t>160423</t>
  </si>
  <si>
    <t>Riba de Mouro</t>
  </si>
  <si>
    <t>160424</t>
  </si>
  <si>
    <t>Segude</t>
  </si>
  <si>
    <t>160427</t>
  </si>
  <si>
    <t>Tangil</t>
  </si>
  <si>
    <t>160428</t>
  </si>
  <si>
    <t>Trute</t>
  </si>
  <si>
    <t>160431</t>
  </si>
  <si>
    <t>160434</t>
  </si>
  <si>
    <t>160435</t>
  </si>
  <si>
    <t>160436</t>
  </si>
  <si>
    <t>160437</t>
  </si>
  <si>
    <t>160438</t>
  </si>
  <si>
    <t>160439</t>
  </si>
  <si>
    <t>160440</t>
  </si>
  <si>
    <t>Agualonga</t>
  </si>
  <si>
    <t>160501</t>
  </si>
  <si>
    <t>160503</t>
  </si>
  <si>
    <t>Coura</t>
  </si>
  <si>
    <t>160505</t>
  </si>
  <si>
    <t>Cunha</t>
  </si>
  <si>
    <t>160507</t>
  </si>
  <si>
    <t>Infesta</t>
  </si>
  <si>
    <t>160510</t>
  </si>
  <si>
    <t>160513</t>
  </si>
  <si>
    <t>Padornelo</t>
  </si>
  <si>
    <t>160514</t>
  </si>
  <si>
    <t>Parada</t>
  </si>
  <si>
    <t>160515</t>
  </si>
  <si>
    <t>Romarigães</t>
  </si>
  <si>
    <t>160519</t>
  </si>
  <si>
    <t>Rubiães</t>
  </si>
  <si>
    <t>160520</t>
  </si>
  <si>
    <t>Vascões</t>
  </si>
  <si>
    <t>160521</t>
  </si>
  <si>
    <t>160522</t>
  </si>
  <si>
    <t>160523</t>
  </si>
  <si>
    <t>160524</t>
  </si>
  <si>
    <t>160525</t>
  </si>
  <si>
    <t>160526</t>
  </si>
  <si>
    <t>Azias</t>
  </si>
  <si>
    <t>160601</t>
  </si>
  <si>
    <t>Boivães</t>
  </si>
  <si>
    <t>160602</t>
  </si>
  <si>
    <t>Bravães</t>
  </si>
  <si>
    <t>160603</t>
  </si>
  <si>
    <t>Britelo</t>
  </si>
  <si>
    <t>160604</t>
  </si>
  <si>
    <t>Cuide de Vila Verde</t>
  </si>
  <si>
    <t>160606</t>
  </si>
  <si>
    <t>Lavradas</t>
  </si>
  <si>
    <t>160611</t>
  </si>
  <si>
    <t>Lindoso</t>
  </si>
  <si>
    <t>160612</t>
  </si>
  <si>
    <t>160613</t>
  </si>
  <si>
    <t>160614</t>
  </si>
  <si>
    <t>Sampriz</t>
  </si>
  <si>
    <t>160619</t>
  </si>
  <si>
    <t>Vade (São Pedro)</t>
  </si>
  <si>
    <t>160623</t>
  </si>
  <si>
    <t>Vade (São Tomé)</t>
  </si>
  <si>
    <t>160624</t>
  </si>
  <si>
    <t>160626</t>
  </si>
  <si>
    <t>160627</t>
  </si>
  <si>
    <t>160628</t>
  </si>
  <si>
    <t>160629</t>
  </si>
  <si>
    <t>160630</t>
  </si>
  <si>
    <t>Anais</t>
  </si>
  <si>
    <t>160701</t>
  </si>
  <si>
    <t>São Pedro d'Arcos</t>
  </si>
  <si>
    <t>160703</t>
  </si>
  <si>
    <t>160704</t>
  </si>
  <si>
    <t>Beiral do Lima</t>
  </si>
  <si>
    <t>160707</t>
  </si>
  <si>
    <t>Bertiandos</t>
  </si>
  <si>
    <t>160708</t>
  </si>
  <si>
    <t>Boalhosa</t>
  </si>
  <si>
    <t>160709</t>
  </si>
  <si>
    <t>Brandara</t>
  </si>
  <si>
    <t>160710</t>
  </si>
  <si>
    <t>Calheiros</t>
  </si>
  <si>
    <t>160713</t>
  </si>
  <si>
    <t>Calvelo</t>
  </si>
  <si>
    <t>160714</t>
  </si>
  <si>
    <t>Correlhã</t>
  </si>
  <si>
    <t>160716</t>
  </si>
  <si>
    <t>160717</t>
  </si>
  <si>
    <t>Facha</t>
  </si>
  <si>
    <t>160718</t>
  </si>
  <si>
    <t>Feitosa</t>
  </si>
  <si>
    <t>160719</t>
  </si>
  <si>
    <t>Fontão</t>
  </si>
  <si>
    <t>160721</t>
  </si>
  <si>
    <t>Friastelas</t>
  </si>
  <si>
    <t>160724</t>
  </si>
  <si>
    <t>160726</t>
  </si>
  <si>
    <t>Gemieira</t>
  </si>
  <si>
    <t>160727</t>
  </si>
  <si>
    <t>Gondufe</t>
  </si>
  <si>
    <t>160728</t>
  </si>
  <si>
    <t>Labruja</t>
  </si>
  <si>
    <t>160729</t>
  </si>
  <si>
    <t>160734</t>
  </si>
  <si>
    <t>Refóios do Lima</t>
  </si>
  <si>
    <t>160737</t>
  </si>
  <si>
    <t>160739</t>
  </si>
  <si>
    <t>Sá</t>
  </si>
  <si>
    <t>160740</t>
  </si>
  <si>
    <t>160742</t>
  </si>
  <si>
    <t>Santa Cruz do Lima</t>
  </si>
  <si>
    <t>160743</t>
  </si>
  <si>
    <t>Rebordões (Santa Maria)</t>
  </si>
  <si>
    <t>160744</t>
  </si>
  <si>
    <t>Seara</t>
  </si>
  <si>
    <t>160745</t>
  </si>
  <si>
    <t>Serdedelo</t>
  </si>
  <si>
    <t>160746</t>
  </si>
  <si>
    <t>Rebordões (Souto)</t>
  </si>
  <si>
    <t>160747</t>
  </si>
  <si>
    <t>Vitorino das Donas</t>
  </si>
  <si>
    <t>160750</t>
  </si>
  <si>
    <t>Arca e Ponte de Lima</t>
  </si>
  <si>
    <t>160752</t>
  </si>
  <si>
    <t>Ardegão, Freixo e Mato</t>
  </si>
  <si>
    <t>160753</t>
  </si>
  <si>
    <t>Associação de freguesias do Vale do Neiva</t>
  </si>
  <si>
    <t>160754</t>
  </si>
  <si>
    <t>Bárrio e Cepões</t>
  </si>
  <si>
    <t>160755</t>
  </si>
  <si>
    <t>Cabaços e Fojo Lobal</t>
  </si>
  <si>
    <t>160756</t>
  </si>
  <si>
    <t>Cabração e Moreira do Lima</t>
  </si>
  <si>
    <t>160757</t>
  </si>
  <si>
    <t>Fornelos e Queijada</t>
  </si>
  <si>
    <t>160758</t>
  </si>
  <si>
    <t>Labrujó, Rendufe e Vilar do Monte</t>
  </si>
  <si>
    <t>160759</t>
  </si>
  <si>
    <t>Navió e Vitorino dos Piães</t>
  </si>
  <si>
    <t>160760</t>
  </si>
  <si>
    <t>Boivão</t>
  </si>
  <si>
    <t>160802</t>
  </si>
  <si>
    <t>Cerdal</t>
  </si>
  <si>
    <t>160803</t>
  </si>
  <si>
    <t>Fontoura</t>
  </si>
  <si>
    <t>160805</t>
  </si>
  <si>
    <t>Friestas</t>
  </si>
  <si>
    <t>160806</t>
  </si>
  <si>
    <t>Ganfei</t>
  </si>
  <si>
    <t>160808</t>
  </si>
  <si>
    <t>São Pedro da Torre</t>
  </si>
  <si>
    <t>160812</t>
  </si>
  <si>
    <t>Verdoejo</t>
  </si>
  <si>
    <t>160816</t>
  </si>
  <si>
    <t>160817</t>
  </si>
  <si>
    <t>160818</t>
  </si>
  <si>
    <t>160819</t>
  </si>
  <si>
    <t>160820</t>
  </si>
  <si>
    <t>Afife</t>
  </si>
  <si>
    <t>160901</t>
  </si>
  <si>
    <t>Alvarães</t>
  </si>
  <si>
    <t>160902</t>
  </si>
  <si>
    <t>Amonde</t>
  </si>
  <si>
    <t>160903</t>
  </si>
  <si>
    <t>Anha</t>
  </si>
  <si>
    <t>160904</t>
  </si>
  <si>
    <t>Areosa</t>
  </si>
  <si>
    <t>160905</t>
  </si>
  <si>
    <t>Carreço</t>
  </si>
  <si>
    <t>160908</t>
  </si>
  <si>
    <t>Castelo do Neiva</t>
  </si>
  <si>
    <t>160910</t>
  </si>
  <si>
    <t>Darque</t>
  </si>
  <si>
    <t>160911</t>
  </si>
  <si>
    <t>Freixieiro de Soutelo</t>
  </si>
  <si>
    <t>160914</t>
  </si>
  <si>
    <t>Lanheses</t>
  </si>
  <si>
    <t>160915</t>
  </si>
  <si>
    <t>Montaria</t>
  </si>
  <si>
    <t>160920</t>
  </si>
  <si>
    <t>Mujães</t>
  </si>
  <si>
    <t>160922</t>
  </si>
  <si>
    <t>São Romão de Neiva</t>
  </si>
  <si>
    <t>160923</t>
  </si>
  <si>
    <t>160925</t>
  </si>
  <si>
    <t>Perre</t>
  </si>
  <si>
    <t>160926</t>
  </si>
  <si>
    <t>Santa Marta de Portuzelo</t>
  </si>
  <si>
    <t>160928</t>
  </si>
  <si>
    <t>Vila Franca</t>
  </si>
  <si>
    <t>160935</t>
  </si>
  <si>
    <t>Vila de Punhe</t>
  </si>
  <si>
    <t>160938</t>
  </si>
  <si>
    <t>Chafé</t>
  </si>
  <si>
    <t>160940</t>
  </si>
  <si>
    <t>160941</t>
  </si>
  <si>
    <t>160942</t>
  </si>
  <si>
    <t>160943</t>
  </si>
  <si>
    <t>160944</t>
  </si>
  <si>
    <t>160945</t>
  </si>
  <si>
    <t>160946</t>
  </si>
  <si>
    <t>160947</t>
  </si>
  <si>
    <t>160948</t>
  </si>
  <si>
    <t>Cornes</t>
  </si>
  <si>
    <t>161003</t>
  </si>
  <si>
    <t>Covas</t>
  </si>
  <si>
    <t>161004</t>
  </si>
  <si>
    <t>Gondarém</t>
  </si>
  <si>
    <t>161006</t>
  </si>
  <si>
    <t>Loivo</t>
  </si>
  <si>
    <t>161007</t>
  </si>
  <si>
    <t>Mentrestido</t>
  </si>
  <si>
    <t>161009</t>
  </si>
  <si>
    <t>Sapardos</t>
  </si>
  <si>
    <t>161012</t>
  </si>
  <si>
    <t>Sopo</t>
  </si>
  <si>
    <t>161013</t>
  </si>
  <si>
    <t>161016</t>
  </si>
  <si>
    <t>161017</t>
  </si>
  <si>
    <t>161018</t>
  </si>
  <si>
    <t>161019</t>
  </si>
  <si>
    <t>170101</t>
  </si>
  <si>
    <t>Favaios</t>
  </si>
  <si>
    <t>170107</t>
  </si>
  <si>
    <t>Pegarinhos</t>
  </si>
  <si>
    <t>170108</t>
  </si>
  <si>
    <t>Pinhão</t>
  </si>
  <si>
    <t>170109</t>
  </si>
  <si>
    <t>Sanfins do Douro</t>
  </si>
  <si>
    <t>170112</t>
  </si>
  <si>
    <t>Santa Eugénia</t>
  </si>
  <si>
    <t>170113</t>
  </si>
  <si>
    <t>São Mamede de Ribatua</t>
  </si>
  <si>
    <t>170114</t>
  </si>
  <si>
    <t>170116</t>
  </si>
  <si>
    <t>170117</t>
  </si>
  <si>
    <t>Vilar de Maçada</t>
  </si>
  <si>
    <t>170118</t>
  </si>
  <si>
    <t>170120</t>
  </si>
  <si>
    <t>170121</t>
  </si>
  <si>
    <t>170122</t>
  </si>
  <si>
    <t>170123</t>
  </si>
  <si>
    <t>Beça</t>
  </si>
  <si>
    <t>170203</t>
  </si>
  <si>
    <t>Covas do Barroso</t>
  </si>
  <si>
    <t>170208</t>
  </si>
  <si>
    <t>170210</t>
  </si>
  <si>
    <t>Pinho</t>
  </si>
  <si>
    <t>170213</t>
  </si>
  <si>
    <t>Sapiãos</t>
  </si>
  <si>
    <t>170215</t>
  </si>
  <si>
    <t>Alturas do Barroso e Cerdedo</t>
  </si>
  <si>
    <t>170217</t>
  </si>
  <si>
    <t>Ardãos e Bobadela</t>
  </si>
  <si>
    <t>170218</t>
  </si>
  <si>
    <t>Boticas e Granja</t>
  </si>
  <si>
    <t>170219</t>
  </si>
  <si>
    <t>Codessoso, Curros e Fiães do Tâmega</t>
  </si>
  <si>
    <t>170220</t>
  </si>
  <si>
    <t>Vilar e Viveiro</t>
  </si>
  <si>
    <t>170221</t>
  </si>
  <si>
    <t>Águas Frias</t>
  </si>
  <si>
    <t>170301</t>
  </si>
  <si>
    <t>Anelhe</t>
  </si>
  <si>
    <t>170302</t>
  </si>
  <si>
    <t>170305</t>
  </si>
  <si>
    <t>Cimo de Vila da Castanheira</t>
  </si>
  <si>
    <t>170309</t>
  </si>
  <si>
    <t>Curalha</t>
  </si>
  <si>
    <t>170310</t>
  </si>
  <si>
    <t>Ervededo</t>
  </si>
  <si>
    <t>170312</t>
  </si>
  <si>
    <t>Faiões</t>
  </si>
  <si>
    <t>170313</t>
  </si>
  <si>
    <t>Lama de Arcos</t>
  </si>
  <si>
    <t>170314</t>
  </si>
  <si>
    <t>Mairos</t>
  </si>
  <si>
    <t>170316</t>
  </si>
  <si>
    <t>Moreiras</t>
  </si>
  <si>
    <t>170317</t>
  </si>
  <si>
    <t>Nogueira da Montanha</t>
  </si>
  <si>
    <t>170318</t>
  </si>
  <si>
    <t>Oura</t>
  </si>
  <si>
    <t>170320</t>
  </si>
  <si>
    <t>Outeiro Seco</t>
  </si>
  <si>
    <t>170321</t>
  </si>
  <si>
    <t>170322</t>
  </si>
  <si>
    <t>Redondelo</t>
  </si>
  <si>
    <t>170324</t>
  </si>
  <si>
    <t>Sanfins</t>
  </si>
  <si>
    <t>170327</t>
  </si>
  <si>
    <t>Santa Leocádia</t>
  </si>
  <si>
    <t>170329</t>
  </si>
  <si>
    <t>Santo António de Monforte</t>
  </si>
  <si>
    <t>170330</t>
  </si>
  <si>
    <t>170331</t>
  </si>
  <si>
    <t>São Pedro de Agostém</t>
  </si>
  <si>
    <t>170333</t>
  </si>
  <si>
    <t>170334</t>
  </si>
  <si>
    <t>Tronco</t>
  </si>
  <si>
    <t>170340</t>
  </si>
  <si>
    <t>Vale de Anta</t>
  </si>
  <si>
    <t>170341</t>
  </si>
  <si>
    <t>Vila Verde da Raia</t>
  </si>
  <si>
    <t>170343</t>
  </si>
  <si>
    <t>Vilar de Nantes</t>
  </si>
  <si>
    <t>170344</t>
  </si>
  <si>
    <t>Vilarelho da Raia</t>
  </si>
  <si>
    <t>170345</t>
  </si>
  <si>
    <t>Vilas Boas</t>
  </si>
  <si>
    <t>170347</t>
  </si>
  <si>
    <t>Vilela Seca</t>
  </si>
  <si>
    <t>170348</t>
  </si>
  <si>
    <t>Vilela do Tâmega</t>
  </si>
  <si>
    <t>170349</t>
  </si>
  <si>
    <t>170350</t>
  </si>
  <si>
    <t>170353</t>
  </si>
  <si>
    <t>170354</t>
  </si>
  <si>
    <t>170355</t>
  </si>
  <si>
    <t>170356</t>
  </si>
  <si>
    <t>170357</t>
  </si>
  <si>
    <t>170358</t>
  </si>
  <si>
    <t>170359</t>
  </si>
  <si>
    <t>170360</t>
  </si>
  <si>
    <t>170361</t>
  </si>
  <si>
    <t>170401</t>
  </si>
  <si>
    <t>Cidadelhe</t>
  </si>
  <si>
    <t>170402</t>
  </si>
  <si>
    <t>170403</t>
  </si>
  <si>
    <t>Vila Marim</t>
  </si>
  <si>
    <t>170407</t>
  </si>
  <si>
    <t>Mesão Frio (Santo André)</t>
  </si>
  <si>
    <t>170408</t>
  </si>
  <si>
    <t>Atei</t>
  </si>
  <si>
    <t>170501</t>
  </si>
  <si>
    <t>Bilhó</t>
  </si>
  <si>
    <t>170502</t>
  </si>
  <si>
    <t>São Cristóvão de Mondim de Basto</t>
  </si>
  <si>
    <t>170505</t>
  </si>
  <si>
    <t>Vilar de Ferreiros</t>
  </si>
  <si>
    <t>170508</t>
  </si>
  <si>
    <t>170509</t>
  </si>
  <si>
    <t>170510</t>
  </si>
  <si>
    <t>170601</t>
  </si>
  <si>
    <t>Cervos</t>
  </si>
  <si>
    <t>170603</t>
  </si>
  <si>
    <t>Chã</t>
  </si>
  <si>
    <t>170604</t>
  </si>
  <si>
    <t>Covelo do Gerês</t>
  </si>
  <si>
    <t>170607</t>
  </si>
  <si>
    <t>Ferral</t>
  </si>
  <si>
    <t>170609</t>
  </si>
  <si>
    <t>Gralhas</t>
  </si>
  <si>
    <t>170612</t>
  </si>
  <si>
    <t>Morgade</t>
  </si>
  <si>
    <t>170616</t>
  </si>
  <si>
    <t>Negrões</t>
  </si>
  <si>
    <t>170618</t>
  </si>
  <si>
    <t>170619</t>
  </si>
  <si>
    <t>Pitões das Junias</t>
  </si>
  <si>
    <t>170623</t>
  </si>
  <si>
    <t>Reigoso</t>
  </si>
  <si>
    <t>170625</t>
  </si>
  <si>
    <t>Salto</t>
  </si>
  <si>
    <t>170626</t>
  </si>
  <si>
    <t>170627</t>
  </si>
  <si>
    <t>Sarraquinhos</t>
  </si>
  <si>
    <t>170629</t>
  </si>
  <si>
    <t>Solveira</t>
  </si>
  <si>
    <t>170631</t>
  </si>
  <si>
    <t>Tourém</t>
  </si>
  <si>
    <t>170632</t>
  </si>
  <si>
    <t>Vila da Ponte</t>
  </si>
  <si>
    <t>170635</t>
  </si>
  <si>
    <t>170636</t>
  </si>
  <si>
    <t>170637</t>
  </si>
  <si>
    <t>170638</t>
  </si>
  <si>
    <t>170639</t>
  </si>
  <si>
    <t>170640</t>
  </si>
  <si>
    <t>170641</t>
  </si>
  <si>
    <t>170642</t>
  </si>
  <si>
    <t>170643</t>
  </si>
  <si>
    <t>170701</t>
  </si>
  <si>
    <t>Fiolhoso</t>
  </si>
  <si>
    <t>170703</t>
  </si>
  <si>
    <t>Jou</t>
  </si>
  <si>
    <t>170704</t>
  </si>
  <si>
    <t>170705</t>
  </si>
  <si>
    <t>Valongo de Milhais</t>
  </si>
  <si>
    <t>170708</t>
  </si>
  <si>
    <t>170710</t>
  </si>
  <si>
    <t>170711</t>
  </si>
  <si>
    <t>Fontelas</t>
  </si>
  <si>
    <t>170802</t>
  </si>
  <si>
    <t>170805</t>
  </si>
  <si>
    <t>Sedielos</t>
  </si>
  <si>
    <t>170809</t>
  </si>
  <si>
    <t>Vilarinho dos Freires</t>
  </si>
  <si>
    <t>170810</t>
  </si>
  <si>
    <t>170813</t>
  </si>
  <si>
    <t>170814</t>
  </si>
  <si>
    <t>170815</t>
  </si>
  <si>
    <t>170816</t>
  </si>
  <si>
    <t>Alvadia</t>
  </si>
  <si>
    <t>170901</t>
  </si>
  <si>
    <t>Canedo</t>
  </si>
  <si>
    <t>170902</t>
  </si>
  <si>
    <t>Santa Marinha</t>
  </si>
  <si>
    <t>170906</t>
  </si>
  <si>
    <t>170908</t>
  </si>
  <si>
    <t>170909</t>
  </si>
  <si>
    <t>Celeirós</t>
  </si>
  <si>
    <t>171001</t>
  </si>
  <si>
    <t>Covas do Douro</t>
  </si>
  <si>
    <t>171002</t>
  </si>
  <si>
    <t>Gouvinhas</t>
  </si>
  <si>
    <t>171004</t>
  </si>
  <si>
    <t>Parada de Pinhão</t>
  </si>
  <si>
    <t>171005</t>
  </si>
  <si>
    <t>Paços</t>
  </si>
  <si>
    <t>171007</t>
  </si>
  <si>
    <t>171009</t>
  </si>
  <si>
    <t>São Lourenço de Ribapinhão</t>
  </si>
  <si>
    <t>171011</t>
  </si>
  <si>
    <t>Souto Maior</t>
  </si>
  <si>
    <t>171013</t>
  </si>
  <si>
    <t>Torre do Pinhão</t>
  </si>
  <si>
    <t>171014</t>
  </si>
  <si>
    <t>Vilarinho de São Romão</t>
  </si>
  <si>
    <t>171015</t>
  </si>
  <si>
    <t>171016</t>
  </si>
  <si>
    <t>171017</t>
  </si>
  <si>
    <t>Alvações do Corgo</t>
  </si>
  <si>
    <t>171101</t>
  </si>
  <si>
    <t>Cumieira</t>
  </si>
  <si>
    <t>171102</t>
  </si>
  <si>
    <t>171103</t>
  </si>
  <si>
    <t>Medrões</t>
  </si>
  <si>
    <t>171106</t>
  </si>
  <si>
    <t>Sever</t>
  </si>
  <si>
    <t>171110</t>
  </si>
  <si>
    <t>171111</t>
  </si>
  <si>
    <t>171112</t>
  </si>
  <si>
    <t>Água Revés e Crasto</t>
  </si>
  <si>
    <t>171201</t>
  </si>
  <si>
    <t>Algeriz</t>
  </si>
  <si>
    <t>171203</t>
  </si>
  <si>
    <t>Bouçoães</t>
  </si>
  <si>
    <t>171205</t>
  </si>
  <si>
    <t>Canaveses</t>
  </si>
  <si>
    <t>171206</t>
  </si>
  <si>
    <t>Ervões</t>
  </si>
  <si>
    <t>171209</t>
  </si>
  <si>
    <t>Fornos do Pinhal</t>
  </si>
  <si>
    <t>171211</t>
  </si>
  <si>
    <t>Friões</t>
  </si>
  <si>
    <t>171212</t>
  </si>
  <si>
    <t>Padrela e Tazem</t>
  </si>
  <si>
    <t>171215</t>
  </si>
  <si>
    <t>Possacos</t>
  </si>
  <si>
    <t>171216</t>
  </si>
  <si>
    <t>Rio Torto</t>
  </si>
  <si>
    <t>171217</t>
  </si>
  <si>
    <t>Santa Maria de Emeres</t>
  </si>
  <si>
    <t>171219</t>
  </si>
  <si>
    <t>Santa Valha</t>
  </si>
  <si>
    <t>171220</t>
  </si>
  <si>
    <t>Santiago da Ribeira de Alhariz</t>
  </si>
  <si>
    <t>171221</t>
  </si>
  <si>
    <t>São João da Corveira</t>
  </si>
  <si>
    <t>171222</t>
  </si>
  <si>
    <t>São Pedro de Veiga de Lila</t>
  </si>
  <si>
    <t>171223</t>
  </si>
  <si>
    <t>171224</t>
  </si>
  <si>
    <t>Vales</t>
  </si>
  <si>
    <t>171227</t>
  </si>
  <si>
    <t>Vassal</t>
  </si>
  <si>
    <t>171229</t>
  </si>
  <si>
    <t>Veiga de Lila</t>
  </si>
  <si>
    <t>171230</t>
  </si>
  <si>
    <t>Vilarandelo</t>
  </si>
  <si>
    <t>171231</t>
  </si>
  <si>
    <t>Carrazedo de Montenegro e Curros</t>
  </si>
  <si>
    <t>171232</t>
  </si>
  <si>
    <t>Lebução, Fiães e Nozelos</t>
  </si>
  <si>
    <t>171233</t>
  </si>
  <si>
    <t>Sonim e Barreiros</t>
  </si>
  <si>
    <t>171234</t>
  </si>
  <si>
    <t>Tinhela e Alvarelhos</t>
  </si>
  <si>
    <t>171235</t>
  </si>
  <si>
    <t>Valpaços e Sanfins</t>
  </si>
  <si>
    <t>171236</t>
  </si>
  <si>
    <t>Alfarela de Jales</t>
  </si>
  <si>
    <t>171302</t>
  </si>
  <si>
    <t>Bornes de Aguiar</t>
  </si>
  <si>
    <t>171303</t>
  </si>
  <si>
    <t>Bragado</t>
  </si>
  <si>
    <t>171304</t>
  </si>
  <si>
    <t>Capeludos</t>
  </si>
  <si>
    <t>171305</t>
  </si>
  <si>
    <t>Soutelo de Aguiar</t>
  </si>
  <si>
    <t>171310</t>
  </si>
  <si>
    <t>171311</t>
  </si>
  <si>
    <t>Tresminas</t>
  </si>
  <si>
    <t>171312</t>
  </si>
  <si>
    <t>Valoura</t>
  </si>
  <si>
    <t>171313</t>
  </si>
  <si>
    <t>171314</t>
  </si>
  <si>
    <t>Vreia de Bornes</t>
  </si>
  <si>
    <t>171315</t>
  </si>
  <si>
    <t>Vreia de Jales</t>
  </si>
  <si>
    <t>171316</t>
  </si>
  <si>
    <t>Sabroso de Aguiar</t>
  </si>
  <si>
    <t>171317</t>
  </si>
  <si>
    <t>Alvão</t>
  </si>
  <si>
    <t>171319</t>
  </si>
  <si>
    <t>171320</t>
  </si>
  <si>
    <t>Abaças</t>
  </si>
  <si>
    <t>171401</t>
  </si>
  <si>
    <t>Andrães</t>
  </si>
  <si>
    <t>171403</t>
  </si>
  <si>
    <t>171404</t>
  </si>
  <si>
    <t>Campeã</t>
  </si>
  <si>
    <t>171406</t>
  </si>
  <si>
    <t>Folhadela</t>
  </si>
  <si>
    <t>171409</t>
  </si>
  <si>
    <t>Guiães</t>
  </si>
  <si>
    <t>171410</t>
  </si>
  <si>
    <t>171414</t>
  </si>
  <si>
    <t>Mateus</t>
  </si>
  <si>
    <t>171415</t>
  </si>
  <si>
    <t>Mondrões</t>
  </si>
  <si>
    <t>171416</t>
  </si>
  <si>
    <t>Parada de Cunhos</t>
  </si>
  <si>
    <t>171420</t>
  </si>
  <si>
    <t>Torgueda</t>
  </si>
  <si>
    <t>171426</t>
  </si>
  <si>
    <t>171429</t>
  </si>
  <si>
    <t>171431</t>
  </si>
  <si>
    <t>171432</t>
  </si>
  <si>
    <t>171433</t>
  </si>
  <si>
    <t>171434</t>
  </si>
  <si>
    <t>171435</t>
  </si>
  <si>
    <t>171436</t>
  </si>
  <si>
    <t>171437</t>
  </si>
  <si>
    <t>171438</t>
  </si>
  <si>
    <t>Aldeias</t>
  </si>
  <si>
    <t>180101</t>
  </si>
  <si>
    <t>Cimbres</t>
  </si>
  <si>
    <t>180104</t>
  </si>
  <si>
    <t>180106</t>
  </si>
  <si>
    <t>Fontelo</t>
  </si>
  <si>
    <t>180107</t>
  </si>
  <si>
    <t>Queimada</t>
  </si>
  <si>
    <t>180109</t>
  </si>
  <si>
    <t>Queimadela</t>
  </si>
  <si>
    <t>180110</t>
  </si>
  <si>
    <t>180111</t>
  </si>
  <si>
    <t>São Cosmado</t>
  </si>
  <si>
    <t>180114</t>
  </si>
  <si>
    <t>São Martinho das Chãs</t>
  </si>
  <si>
    <t>180115</t>
  </si>
  <si>
    <t>Vacalar</t>
  </si>
  <si>
    <t>180118</t>
  </si>
  <si>
    <t>180120</t>
  </si>
  <si>
    <t>180121</t>
  </si>
  <si>
    <t>180122</t>
  </si>
  <si>
    <t>180123</t>
  </si>
  <si>
    <t>Beijós</t>
  </si>
  <si>
    <t>180201</t>
  </si>
  <si>
    <t>Cabanas de Viriato</t>
  </si>
  <si>
    <t>180202</t>
  </si>
  <si>
    <t>Oliveira do Conde</t>
  </si>
  <si>
    <t>180204</t>
  </si>
  <si>
    <t>180206</t>
  </si>
  <si>
    <t>180208</t>
  </si>
  <si>
    <t>Almofala</t>
  </si>
  <si>
    <t>180301</t>
  </si>
  <si>
    <t>180303</t>
  </si>
  <si>
    <t>180304</t>
  </si>
  <si>
    <t>Cujó</t>
  </si>
  <si>
    <t>180305</t>
  </si>
  <si>
    <t>Gosende</t>
  </si>
  <si>
    <t>180309</t>
  </si>
  <si>
    <t>Mões</t>
  </si>
  <si>
    <t>180312</t>
  </si>
  <si>
    <t>Moledo</t>
  </si>
  <si>
    <t>180313</t>
  </si>
  <si>
    <t>Monteiras</t>
  </si>
  <si>
    <t>180314</t>
  </si>
  <si>
    <t>Pepim</t>
  </si>
  <si>
    <t>180317</t>
  </si>
  <si>
    <t>180319</t>
  </si>
  <si>
    <t>São Joaninho</t>
  </si>
  <si>
    <t>180322</t>
  </si>
  <si>
    <t>180323</t>
  </si>
  <si>
    <t>180324</t>
  </si>
  <si>
    <t>180325</t>
  </si>
  <si>
    <t>180326</t>
  </si>
  <si>
    <t>180327</t>
  </si>
  <si>
    <t>180403</t>
  </si>
  <si>
    <t>Espadanedo</t>
  </si>
  <si>
    <t>180404</t>
  </si>
  <si>
    <t>Ferreiros de Tendais</t>
  </si>
  <si>
    <t>180405</t>
  </si>
  <si>
    <t>180406</t>
  </si>
  <si>
    <t>180408</t>
  </si>
  <si>
    <t>180409</t>
  </si>
  <si>
    <t>180410</t>
  </si>
  <si>
    <t>Santiago de Piães</t>
  </si>
  <si>
    <t>180412</t>
  </si>
  <si>
    <t>São Cristóvão de Nogueira</t>
  </si>
  <si>
    <t>180413</t>
  </si>
  <si>
    <t>Souselo</t>
  </si>
  <si>
    <t>180414</t>
  </si>
  <si>
    <t>Tarouquela</t>
  </si>
  <si>
    <t>180415</t>
  </si>
  <si>
    <t>Tendais</t>
  </si>
  <si>
    <t>180416</t>
  </si>
  <si>
    <t>180417</t>
  </si>
  <si>
    <t>180418</t>
  </si>
  <si>
    <t>Avões</t>
  </si>
  <si>
    <t>180502</t>
  </si>
  <si>
    <t>Britiande</t>
  </si>
  <si>
    <t>180504</t>
  </si>
  <si>
    <t>Cambres</t>
  </si>
  <si>
    <t>180505</t>
  </si>
  <si>
    <t>Ferreirim</t>
  </si>
  <si>
    <t>180507</t>
  </si>
  <si>
    <t>Ferreiros de Avões</t>
  </si>
  <si>
    <t>180508</t>
  </si>
  <si>
    <t>Figueira</t>
  </si>
  <si>
    <t>180509</t>
  </si>
  <si>
    <t>Lalim</t>
  </si>
  <si>
    <t>180510</t>
  </si>
  <si>
    <t>Lazarim</t>
  </si>
  <si>
    <t>180511</t>
  </si>
  <si>
    <t>Penajóia</t>
  </si>
  <si>
    <t>180516</t>
  </si>
  <si>
    <t>Penude</t>
  </si>
  <si>
    <t>180517</t>
  </si>
  <si>
    <t>Samodães</t>
  </si>
  <si>
    <t>180519</t>
  </si>
  <si>
    <t>Sande</t>
  </si>
  <si>
    <t>180520</t>
  </si>
  <si>
    <t>Várzea de Abrunhais</t>
  </si>
  <si>
    <t>180523</t>
  </si>
  <si>
    <t>Vila Nova de Souto d'El-Rei</t>
  </si>
  <si>
    <t>180524</t>
  </si>
  <si>
    <t>Lamego (Almacave e Sé)</t>
  </si>
  <si>
    <t>180525</t>
  </si>
  <si>
    <t>180526</t>
  </si>
  <si>
    <t>180527</t>
  </si>
  <si>
    <t>180528</t>
  </si>
  <si>
    <t>Abrunhosa-a-Velha</t>
  </si>
  <si>
    <t>180601</t>
  </si>
  <si>
    <t>Alcafache</t>
  </si>
  <si>
    <t>180602</t>
  </si>
  <si>
    <t>Cunha Baixa</t>
  </si>
  <si>
    <t>180605</t>
  </si>
  <si>
    <t>180606</t>
  </si>
  <si>
    <t>Fornos de Maceira Dão</t>
  </si>
  <si>
    <t>180607</t>
  </si>
  <si>
    <t>Freixiosa</t>
  </si>
  <si>
    <t>180608</t>
  </si>
  <si>
    <t>Quintela de Azurara</t>
  </si>
  <si>
    <t>180614</t>
  </si>
  <si>
    <t>São João da Fresta</t>
  </si>
  <si>
    <t>180616</t>
  </si>
  <si>
    <t>180619</t>
  </si>
  <si>
    <t>180620</t>
  </si>
  <si>
    <t>180621</t>
  </si>
  <si>
    <t>180622</t>
  </si>
  <si>
    <t>Alvite</t>
  </si>
  <si>
    <t>180702</t>
  </si>
  <si>
    <t>Arcozelos</t>
  </si>
  <si>
    <t>180703</t>
  </si>
  <si>
    <t>Baldos</t>
  </si>
  <si>
    <t>180705</t>
  </si>
  <si>
    <t>Cabaços</t>
  </si>
  <si>
    <t>180706</t>
  </si>
  <si>
    <t>180707</t>
  </si>
  <si>
    <t>180708</t>
  </si>
  <si>
    <t>Leomil</t>
  </si>
  <si>
    <t>180709</t>
  </si>
  <si>
    <t>180710</t>
  </si>
  <si>
    <t>Passô</t>
  </si>
  <si>
    <t>180713</t>
  </si>
  <si>
    <t>Vila da Rua</t>
  </si>
  <si>
    <t>180716</t>
  </si>
  <si>
    <t>180717</t>
  </si>
  <si>
    <t>180719</t>
  </si>
  <si>
    <t>180720</t>
  </si>
  <si>
    <t>180721</t>
  </si>
  <si>
    <t>180722</t>
  </si>
  <si>
    <t>180723</t>
  </si>
  <si>
    <t>Cercosa</t>
  </si>
  <si>
    <t>180802</t>
  </si>
  <si>
    <t>180804</t>
  </si>
  <si>
    <t>Marmeleira</t>
  </si>
  <si>
    <t>180805</t>
  </si>
  <si>
    <t>180807</t>
  </si>
  <si>
    <t>180808</t>
  </si>
  <si>
    <t>Trezói</t>
  </si>
  <si>
    <t>180809</t>
  </si>
  <si>
    <t>180811</t>
  </si>
  <si>
    <t>Canas de Senhorim</t>
  </si>
  <si>
    <t>180901</t>
  </si>
  <si>
    <t>180903</t>
  </si>
  <si>
    <t>Senhorim</t>
  </si>
  <si>
    <t>180905</t>
  </si>
  <si>
    <t>180906</t>
  </si>
  <si>
    <t>Lapa do Lobo</t>
  </si>
  <si>
    <t>180908</t>
  </si>
  <si>
    <t>180910</t>
  </si>
  <si>
    <t>180911</t>
  </si>
  <si>
    <t>Arcozelo das Maias</t>
  </si>
  <si>
    <t>181002</t>
  </si>
  <si>
    <t>181005</t>
  </si>
  <si>
    <t>Ribeiradio</t>
  </si>
  <si>
    <t>181007</t>
  </si>
  <si>
    <t>São João da Serra</t>
  </si>
  <si>
    <t>181008</t>
  </si>
  <si>
    <t>São Vicente de Lafões</t>
  </si>
  <si>
    <t>181009</t>
  </si>
  <si>
    <t>181013</t>
  </si>
  <si>
    <t>181014</t>
  </si>
  <si>
    <t>181015</t>
  </si>
  <si>
    <t>Castelo de Penalva</t>
  </si>
  <si>
    <t>181102</t>
  </si>
  <si>
    <t>Esmolfe</t>
  </si>
  <si>
    <t>181103</t>
  </si>
  <si>
    <t>Germil</t>
  </si>
  <si>
    <t>181104</t>
  </si>
  <si>
    <t>Ínsua</t>
  </si>
  <si>
    <t>181105</t>
  </si>
  <si>
    <t>Lusinde</t>
  </si>
  <si>
    <t>181106</t>
  </si>
  <si>
    <t>Pindo</t>
  </si>
  <si>
    <t>181109</t>
  </si>
  <si>
    <t>181110</t>
  </si>
  <si>
    <t>Sezures</t>
  </si>
  <si>
    <t>181111</t>
  </si>
  <si>
    <t>Trancozelos</t>
  </si>
  <si>
    <t>181112</t>
  </si>
  <si>
    <t>181114</t>
  </si>
  <si>
    <t>181115</t>
  </si>
  <si>
    <t>Beselga</t>
  </si>
  <si>
    <t>181202</t>
  </si>
  <si>
    <t>Castainço</t>
  </si>
  <si>
    <t>181203</t>
  </si>
  <si>
    <t>Penela da Beira</t>
  </si>
  <si>
    <t>181207</t>
  </si>
  <si>
    <t>Póvoa de Penela</t>
  </si>
  <si>
    <t>181208</t>
  </si>
  <si>
    <t>181209</t>
  </si>
  <si>
    <t>181210</t>
  </si>
  <si>
    <t>181211</t>
  </si>
  <si>
    <t>Barrô</t>
  </si>
  <si>
    <t>181302</t>
  </si>
  <si>
    <t>Cárquere</t>
  </si>
  <si>
    <t>181303</t>
  </si>
  <si>
    <t>Paus</t>
  </si>
  <si>
    <t>181310</t>
  </si>
  <si>
    <t>181311</t>
  </si>
  <si>
    <t>São Cipriano</t>
  </si>
  <si>
    <t>181312</t>
  </si>
  <si>
    <t>São João de Fontoura</t>
  </si>
  <si>
    <t>181313</t>
  </si>
  <si>
    <t>São Martinho de Mouros</t>
  </si>
  <si>
    <t>181314</t>
  </si>
  <si>
    <t>181316</t>
  </si>
  <si>
    <t>181317</t>
  </si>
  <si>
    <t>181318</t>
  </si>
  <si>
    <t>181319</t>
  </si>
  <si>
    <t>Pinheiro de Ázere</t>
  </si>
  <si>
    <t>181403</t>
  </si>
  <si>
    <t>181405</t>
  </si>
  <si>
    <t>São João de Areias</t>
  </si>
  <si>
    <t>181406</t>
  </si>
  <si>
    <t>181410</t>
  </si>
  <si>
    <t>181411</t>
  </si>
  <si>
    <t>181412</t>
  </si>
  <si>
    <t>Castanheiro do Sul</t>
  </si>
  <si>
    <t>181501</t>
  </si>
  <si>
    <t>Ervedosa do Douro</t>
  </si>
  <si>
    <t>181502</t>
  </si>
  <si>
    <t>Nagozelo do Douro</t>
  </si>
  <si>
    <t>181504</t>
  </si>
  <si>
    <t>Paredes da Beira</t>
  </si>
  <si>
    <t>181505</t>
  </si>
  <si>
    <t>Riodades</t>
  </si>
  <si>
    <t>181507</t>
  </si>
  <si>
    <t>Soutelo do Douro</t>
  </si>
  <si>
    <t>181509</t>
  </si>
  <si>
    <t>Vale de Figueira</t>
  </si>
  <si>
    <t>181511</t>
  </si>
  <si>
    <t>Valongo dos Azeites</t>
  </si>
  <si>
    <t>181512</t>
  </si>
  <si>
    <t>181515</t>
  </si>
  <si>
    <t>181516</t>
  </si>
  <si>
    <t>181517</t>
  </si>
  <si>
    <t>Bordonhos</t>
  </si>
  <si>
    <t>181602</t>
  </si>
  <si>
    <t>Figueiredo de Alva</t>
  </si>
  <si>
    <t>181606</t>
  </si>
  <si>
    <t>Manhouce</t>
  </si>
  <si>
    <t>181607</t>
  </si>
  <si>
    <t>Pindelo dos Milagres</t>
  </si>
  <si>
    <t>181608</t>
  </si>
  <si>
    <t>181609</t>
  </si>
  <si>
    <t>São Félix</t>
  </si>
  <si>
    <t>181612</t>
  </si>
  <si>
    <t>Serrazes</t>
  </si>
  <si>
    <t>181615</t>
  </si>
  <si>
    <t>Sul</t>
  </si>
  <si>
    <t>181616</t>
  </si>
  <si>
    <t>181617</t>
  </si>
  <si>
    <t>Vila Maior</t>
  </si>
  <si>
    <t>181619</t>
  </si>
  <si>
    <t>181620</t>
  </si>
  <si>
    <t>181621</t>
  </si>
  <si>
    <t>181622</t>
  </si>
  <si>
    <t>181623</t>
  </si>
  <si>
    <t>Avelal</t>
  </si>
  <si>
    <t>181702</t>
  </si>
  <si>
    <t>Ferreira de Aves</t>
  </si>
  <si>
    <t>181704</t>
  </si>
  <si>
    <t>Mioma</t>
  </si>
  <si>
    <t>181706</t>
  </si>
  <si>
    <t>181707</t>
  </si>
  <si>
    <t>São Miguel de Vila Boa</t>
  </si>
  <si>
    <t>181709</t>
  </si>
  <si>
    <t>181710</t>
  </si>
  <si>
    <t>Silvã de Cima</t>
  </si>
  <si>
    <t>181711</t>
  </si>
  <si>
    <t>181713</t>
  </si>
  <si>
    <t>181714</t>
  </si>
  <si>
    <t>Arnas</t>
  </si>
  <si>
    <t>181801</t>
  </si>
  <si>
    <t>Carregal</t>
  </si>
  <si>
    <t>181802</t>
  </si>
  <si>
    <t>Chosendo</t>
  </si>
  <si>
    <t>181803</t>
  </si>
  <si>
    <t>181804</t>
  </si>
  <si>
    <t>181806</t>
  </si>
  <si>
    <t>Granjal</t>
  </si>
  <si>
    <t>181810</t>
  </si>
  <si>
    <t>Lamosa</t>
  </si>
  <si>
    <t>181811</t>
  </si>
  <si>
    <t>Quintela</t>
  </si>
  <si>
    <t>181814</t>
  </si>
  <si>
    <t>181817</t>
  </si>
  <si>
    <t>181818</t>
  </si>
  <si>
    <t>181819</t>
  </si>
  <si>
    <t>181820</t>
  </si>
  <si>
    <t>181821</t>
  </si>
  <si>
    <t>Adorigo</t>
  </si>
  <si>
    <t>181901</t>
  </si>
  <si>
    <t>181902</t>
  </si>
  <si>
    <t>Chavães</t>
  </si>
  <si>
    <t>181904</t>
  </si>
  <si>
    <t>Desejosa</t>
  </si>
  <si>
    <t>181905</t>
  </si>
  <si>
    <t>Granja do Tedo</t>
  </si>
  <si>
    <t>181906</t>
  </si>
  <si>
    <t>Longa</t>
  </si>
  <si>
    <t>181908</t>
  </si>
  <si>
    <t>181913</t>
  </si>
  <si>
    <t>181914</t>
  </si>
  <si>
    <t>Valença do Douro</t>
  </si>
  <si>
    <t>181917</t>
  </si>
  <si>
    <t>181918</t>
  </si>
  <si>
    <t>181919</t>
  </si>
  <si>
    <t>181920</t>
  </si>
  <si>
    <t>181921</t>
  </si>
  <si>
    <t>Mondim da Beira</t>
  </si>
  <si>
    <t>182004</t>
  </si>
  <si>
    <t>Salzedas</t>
  </si>
  <si>
    <t>182005</t>
  </si>
  <si>
    <t>São João de Tarouca</t>
  </si>
  <si>
    <t>182006</t>
  </si>
  <si>
    <t>Várzea da Serra</t>
  </si>
  <si>
    <t>182009</t>
  </si>
  <si>
    <t>182011</t>
  </si>
  <si>
    <t>182012</t>
  </si>
  <si>
    <t>182013</t>
  </si>
  <si>
    <t>Campo de Besteiros</t>
  </si>
  <si>
    <t>182102</t>
  </si>
  <si>
    <t>Canas de Santa Maria</t>
  </si>
  <si>
    <t>182103</t>
  </si>
  <si>
    <t>182105</t>
  </si>
  <si>
    <t>Dardavaz</t>
  </si>
  <si>
    <t>182106</t>
  </si>
  <si>
    <t>Ferreirós do Dão</t>
  </si>
  <si>
    <t>182107</t>
  </si>
  <si>
    <t>Guardão</t>
  </si>
  <si>
    <t>182108</t>
  </si>
  <si>
    <t>Lajeosa do Dão</t>
  </si>
  <si>
    <t>182109</t>
  </si>
  <si>
    <t>Lobão da Beira</t>
  </si>
  <si>
    <t>182110</t>
  </si>
  <si>
    <t>Molelos</t>
  </si>
  <si>
    <t>182111</t>
  </si>
  <si>
    <t>Parada de Gonta</t>
  </si>
  <si>
    <t>182116</t>
  </si>
  <si>
    <t>Santiago de Besteiros</t>
  </si>
  <si>
    <t>182118</t>
  </si>
  <si>
    <t>Tonda</t>
  </si>
  <si>
    <t>182122</t>
  </si>
  <si>
    <t>182127</t>
  </si>
  <si>
    <t>182128</t>
  </si>
  <si>
    <t>182129</t>
  </si>
  <si>
    <t>182130</t>
  </si>
  <si>
    <t>182131</t>
  </si>
  <si>
    <t>182132</t>
  </si>
  <si>
    <t>182133</t>
  </si>
  <si>
    <t>Pendilhe</t>
  </si>
  <si>
    <t>182203</t>
  </si>
  <si>
    <t>Queiriga</t>
  </si>
  <si>
    <t>182204</t>
  </si>
  <si>
    <t>Touro</t>
  </si>
  <si>
    <t>182205</t>
  </si>
  <si>
    <t>182206</t>
  </si>
  <si>
    <t>182208</t>
  </si>
  <si>
    <t>Abraveses</t>
  </si>
  <si>
    <t>182301</t>
  </si>
  <si>
    <t>Bodiosa</t>
  </si>
  <si>
    <t>182304</t>
  </si>
  <si>
    <t>Calde</t>
  </si>
  <si>
    <t>182305</t>
  </si>
  <si>
    <t>Campo</t>
  </si>
  <si>
    <t>182306</t>
  </si>
  <si>
    <t>Cavernães</t>
  </si>
  <si>
    <t>182307</t>
  </si>
  <si>
    <t>Cota</t>
  </si>
  <si>
    <t>182310</t>
  </si>
  <si>
    <t>Fragosela</t>
  </si>
  <si>
    <t>182315</t>
  </si>
  <si>
    <t>Lordosa</t>
  </si>
  <si>
    <t>182316</t>
  </si>
  <si>
    <t>Silgueiros</t>
  </si>
  <si>
    <t>182317</t>
  </si>
  <si>
    <t>Mundão</t>
  </si>
  <si>
    <t>182318</t>
  </si>
  <si>
    <t>Orgens</t>
  </si>
  <si>
    <t>182319</t>
  </si>
  <si>
    <t>Povolide</t>
  </si>
  <si>
    <t>182320</t>
  </si>
  <si>
    <t>182321</t>
  </si>
  <si>
    <t>Ribafeita</t>
  </si>
  <si>
    <t>182322</t>
  </si>
  <si>
    <t>Rio de Loba</t>
  </si>
  <si>
    <t>182323</t>
  </si>
  <si>
    <t>Santos Evos</t>
  </si>
  <si>
    <t>182325</t>
  </si>
  <si>
    <t>São João de Lourosa</t>
  </si>
  <si>
    <t>182327</t>
  </si>
  <si>
    <t>São Pedro de France</t>
  </si>
  <si>
    <t>182329</t>
  </si>
  <si>
    <t>182335</t>
  </si>
  <si>
    <t>182336</t>
  </si>
  <si>
    <t>Coutos de Viseu</t>
  </si>
  <si>
    <t>182337</t>
  </si>
  <si>
    <t>182338</t>
  </si>
  <si>
    <t>Repeses e São Salvador</t>
  </si>
  <si>
    <t>182339</t>
  </si>
  <si>
    <t>São Cipriano e Vil de Souto</t>
  </si>
  <si>
    <t>182340</t>
  </si>
  <si>
    <t>182341</t>
  </si>
  <si>
    <t>Alcofra</t>
  </si>
  <si>
    <t>182401</t>
  </si>
  <si>
    <t>Campia</t>
  </si>
  <si>
    <t>182403</t>
  </si>
  <si>
    <t>Fornelo do Monte</t>
  </si>
  <si>
    <t>182407</t>
  </si>
  <si>
    <t>Queirã</t>
  </si>
  <si>
    <t>182409</t>
  </si>
  <si>
    <t>182410</t>
  </si>
  <si>
    <t>182411</t>
  </si>
  <si>
    <t>182413</t>
  </si>
  <si>
    <t>182414</t>
  </si>
  <si>
    <t>182415</t>
  </si>
  <si>
    <t>Arco da Calheta</t>
  </si>
  <si>
    <t>310101</t>
  </si>
  <si>
    <t>Calheta</t>
  </si>
  <si>
    <t>310102</t>
  </si>
  <si>
    <t>Estreito da Calheta</t>
  </si>
  <si>
    <t>310103</t>
  </si>
  <si>
    <t>Fajã da Ovelha</t>
  </si>
  <si>
    <t>310104</t>
  </si>
  <si>
    <t>Jardim do Mar</t>
  </si>
  <si>
    <t>310105</t>
  </si>
  <si>
    <t>Paul do Mar</t>
  </si>
  <si>
    <t>310106</t>
  </si>
  <si>
    <t>Ponta do Pargo</t>
  </si>
  <si>
    <t>310107</t>
  </si>
  <si>
    <t>Prazeres</t>
  </si>
  <si>
    <t>310108</t>
  </si>
  <si>
    <t>310201</t>
  </si>
  <si>
    <t>Curral das Freiras</t>
  </si>
  <si>
    <t>310202</t>
  </si>
  <si>
    <t>Estreito de Câmara de Lobos</t>
  </si>
  <si>
    <t>310203</t>
  </si>
  <si>
    <t>Quinta Grande</t>
  </si>
  <si>
    <t>310204</t>
  </si>
  <si>
    <t>Jardim da Serra</t>
  </si>
  <si>
    <t>310205</t>
  </si>
  <si>
    <t>Imaculado Coração de Maria</t>
  </si>
  <si>
    <t>310301</t>
  </si>
  <si>
    <t>310302</t>
  </si>
  <si>
    <t>Funchal (Santa Luzia)</t>
  </si>
  <si>
    <t>310303</t>
  </si>
  <si>
    <t>Funchal (Santa Maria Maior)</t>
  </si>
  <si>
    <t>310304</t>
  </si>
  <si>
    <t>310305</t>
  </si>
  <si>
    <t>São Gonçalo</t>
  </si>
  <si>
    <t>310306</t>
  </si>
  <si>
    <t>310307</t>
  </si>
  <si>
    <t>Funchal (São Pedro)</t>
  </si>
  <si>
    <t>310308</t>
  </si>
  <si>
    <t>310309</t>
  </si>
  <si>
    <t>Funchal (Sé)</t>
  </si>
  <si>
    <t>310310</t>
  </si>
  <si>
    <t>Água de Pena</t>
  </si>
  <si>
    <t>310401</t>
  </si>
  <si>
    <t>Caniçal</t>
  </si>
  <si>
    <t>310402</t>
  </si>
  <si>
    <t>310403</t>
  </si>
  <si>
    <t>Porto da Cruz</t>
  </si>
  <si>
    <t>310404</t>
  </si>
  <si>
    <t>Santo António da Serra</t>
  </si>
  <si>
    <t>310405</t>
  </si>
  <si>
    <t>Canhas</t>
  </si>
  <si>
    <t>310501</t>
  </si>
  <si>
    <t>Madalena do Mar</t>
  </si>
  <si>
    <t>310502</t>
  </si>
  <si>
    <t>310503</t>
  </si>
  <si>
    <t>Achadas da Cruz</t>
  </si>
  <si>
    <t>310601</t>
  </si>
  <si>
    <t>310602</t>
  </si>
  <si>
    <t>Ribeira da Janela</t>
  </si>
  <si>
    <t>310603</t>
  </si>
  <si>
    <t>310604</t>
  </si>
  <si>
    <t>Campanário</t>
  </si>
  <si>
    <t>310701</t>
  </si>
  <si>
    <t>310702</t>
  </si>
  <si>
    <t>Serra de Água</t>
  </si>
  <si>
    <t>310703</t>
  </si>
  <si>
    <t>Tabua</t>
  </si>
  <si>
    <t>310704</t>
  </si>
  <si>
    <t>Camacha</t>
  </si>
  <si>
    <t>310802</t>
  </si>
  <si>
    <t>Caniço</t>
  </si>
  <si>
    <t>310803</t>
  </si>
  <si>
    <t>Gaula</t>
  </si>
  <si>
    <t>310804</t>
  </si>
  <si>
    <t>310805</t>
  </si>
  <si>
    <t>310806</t>
  </si>
  <si>
    <t>Arco de São Jorge</t>
  </si>
  <si>
    <t>310901</t>
  </si>
  <si>
    <t>Faial</t>
  </si>
  <si>
    <t>310902</t>
  </si>
  <si>
    <t>310903</t>
  </si>
  <si>
    <t>São Jorge</t>
  </si>
  <si>
    <t>310904</t>
  </si>
  <si>
    <t>São Roque do Faial</t>
  </si>
  <si>
    <t>310905</t>
  </si>
  <si>
    <t>Ilha</t>
  </si>
  <si>
    <t>310906</t>
  </si>
  <si>
    <t>Boa Ventura</t>
  </si>
  <si>
    <t>311001</t>
  </si>
  <si>
    <t>311002</t>
  </si>
  <si>
    <t>311003</t>
  </si>
  <si>
    <t>320101</t>
  </si>
  <si>
    <t>410101</t>
  </si>
  <si>
    <t>410102</t>
  </si>
  <si>
    <t>Santo Espírito</t>
  </si>
  <si>
    <t>410103</t>
  </si>
  <si>
    <t>410104</t>
  </si>
  <si>
    <t>410105</t>
  </si>
  <si>
    <t>Água de Pau</t>
  </si>
  <si>
    <t>420101</t>
  </si>
  <si>
    <t>Cabouco</t>
  </si>
  <si>
    <t>420102</t>
  </si>
  <si>
    <t>Lagoa (Nossa Senhora do Rosário)</t>
  </si>
  <si>
    <t>420103</t>
  </si>
  <si>
    <t>Lagoa (Santa Cruz)</t>
  </si>
  <si>
    <t>420104</t>
  </si>
  <si>
    <t>Ribeira Chã</t>
  </si>
  <si>
    <t>420105</t>
  </si>
  <si>
    <t>Achada</t>
  </si>
  <si>
    <t>420201</t>
  </si>
  <si>
    <t>Achadinha</t>
  </si>
  <si>
    <t>420202</t>
  </si>
  <si>
    <t>Lomba da Fazenda</t>
  </si>
  <si>
    <t>420203</t>
  </si>
  <si>
    <t>420204</t>
  </si>
  <si>
    <t>Salga</t>
  </si>
  <si>
    <t>420206</t>
  </si>
  <si>
    <t>420207</t>
  </si>
  <si>
    <t>Algarvia</t>
  </si>
  <si>
    <t>420208</t>
  </si>
  <si>
    <t>Santo António de Nordestinho</t>
  </si>
  <si>
    <t>420209</t>
  </si>
  <si>
    <t>São Pedro de Nordestinho</t>
  </si>
  <si>
    <t>420210</t>
  </si>
  <si>
    <t>Arrifes</t>
  </si>
  <si>
    <t>420301</t>
  </si>
  <si>
    <t>Candelária</t>
  </si>
  <si>
    <t>420303</t>
  </si>
  <si>
    <t>Capelas</t>
  </si>
  <si>
    <t>420304</t>
  </si>
  <si>
    <t>Covoada</t>
  </si>
  <si>
    <t>420305</t>
  </si>
  <si>
    <t>Fajã de Baixo</t>
  </si>
  <si>
    <t>420306</t>
  </si>
  <si>
    <t>Fajã de Cima</t>
  </si>
  <si>
    <t>420307</t>
  </si>
  <si>
    <t>Fenais da Luz</t>
  </si>
  <si>
    <t>420308</t>
  </si>
  <si>
    <t>Feteiras</t>
  </si>
  <si>
    <t>420309</t>
  </si>
  <si>
    <t>Ginetes</t>
  </si>
  <si>
    <t>420310</t>
  </si>
  <si>
    <t>420311</t>
  </si>
  <si>
    <t>Ponta Delgada (São Sebastião)</t>
  </si>
  <si>
    <t>420312</t>
  </si>
  <si>
    <t>Ponta Delgada (São José)</t>
  </si>
  <si>
    <t>420313</t>
  </si>
  <si>
    <t>Ponta Delgada (São Pedro)</t>
  </si>
  <si>
    <t>420314</t>
  </si>
  <si>
    <t>Relva</t>
  </si>
  <si>
    <t>420315</t>
  </si>
  <si>
    <t>Remédios</t>
  </si>
  <si>
    <t>420316</t>
  </si>
  <si>
    <t>Rosto do Cão (Livramento)</t>
  </si>
  <si>
    <t>420317</t>
  </si>
  <si>
    <t>Rosto do Cão (São Roque)</t>
  </si>
  <si>
    <t>420318</t>
  </si>
  <si>
    <t>420319</t>
  </si>
  <si>
    <t>420320</t>
  </si>
  <si>
    <t>São Vicente Ferreira</t>
  </si>
  <si>
    <t>420321</t>
  </si>
  <si>
    <t>Sete Cidades</t>
  </si>
  <si>
    <t>420322</t>
  </si>
  <si>
    <t>Ajuda da Bretanha</t>
  </si>
  <si>
    <t>420323</t>
  </si>
  <si>
    <t>Pilar da Bretanha</t>
  </si>
  <si>
    <t>420324</t>
  </si>
  <si>
    <t>420325</t>
  </si>
  <si>
    <t>Água Retorta</t>
  </si>
  <si>
    <t>420401</t>
  </si>
  <si>
    <t>Faial da Terra</t>
  </si>
  <si>
    <t>420402</t>
  </si>
  <si>
    <t>Furnas</t>
  </si>
  <si>
    <t>420403</t>
  </si>
  <si>
    <t>Nossa Senhora dos Remédios</t>
  </si>
  <si>
    <t>420404</t>
  </si>
  <si>
    <t>420405</t>
  </si>
  <si>
    <t>Ribeira Quente</t>
  </si>
  <si>
    <t>420406</t>
  </si>
  <si>
    <t>Calhetas</t>
  </si>
  <si>
    <t>420501</t>
  </si>
  <si>
    <t>Fenais da Ajuda</t>
  </si>
  <si>
    <t>420502</t>
  </si>
  <si>
    <t>Lomba da Maia</t>
  </si>
  <si>
    <t>420503</t>
  </si>
  <si>
    <t>Lomba de São Pedro</t>
  </si>
  <si>
    <t>420504</t>
  </si>
  <si>
    <t>420505</t>
  </si>
  <si>
    <t>Pico da Pedra</t>
  </si>
  <si>
    <t>420506</t>
  </si>
  <si>
    <t>Porto Formoso</t>
  </si>
  <si>
    <t>420507</t>
  </si>
  <si>
    <t>Rabo de Peixe</t>
  </si>
  <si>
    <t>420508</t>
  </si>
  <si>
    <t>Ribeira Grande (Conceição)</t>
  </si>
  <si>
    <t>420509</t>
  </si>
  <si>
    <t>Ribeira Grande (Matriz)</t>
  </si>
  <si>
    <t>420510</t>
  </si>
  <si>
    <t>Ribeira Seca</t>
  </si>
  <si>
    <t>420511</t>
  </si>
  <si>
    <t>Ribeirinha</t>
  </si>
  <si>
    <t>420512</t>
  </si>
  <si>
    <t>420513</t>
  </si>
  <si>
    <t>São Brás</t>
  </si>
  <si>
    <t>420514</t>
  </si>
  <si>
    <t>Água de Alto</t>
  </si>
  <si>
    <t>420601</t>
  </si>
  <si>
    <t>Ponta Garça</t>
  </si>
  <si>
    <t>420602</t>
  </si>
  <si>
    <t>Ribeira das Tainhas</t>
  </si>
  <si>
    <t>420603</t>
  </si>
  <si>
    <t>Vila Franca do Campo (São Miguel)</t>
  </si>
  <si>
    <t>420604</t>
  </si>
  <si>
    <t>Vila Franca do Campo (São Pedro)</t>
  </si>
  <si>
    <t>420605</t>
  </si>
  <si>
    <t>420606</t>
  </si>
  <si>
    <t>Altares</t>
  </si>
  <si>
    <t>430101</t>
  </si>
  <si>
    <t>Angra (Nossa Senhora da Conceição)</t>
  </si>
  <si>
    <t>430102</t>
  </si>
  <si>
    <t>Angra (Santa Luzia)</t>
  </si>
  <si>
    <t>430103</t>
  </si>
  <si>
    <t>Angra (São Pedro)</t>
  </si>
  <si>
    <t>430104</t>
  </si>
  <si>
    <t>Angra (Sé)</t>
  </si>
  <si>
    <t>430105</t>
  </si>
  <si>
    <t>Cinco Ribeiras</t>
  </si>
  <si>
    <t>430106</t>
  </si>
  <si>
    <t>Doze Ribeiras</t>
  </si>
  <si>
    <t>430107</t>
  </si>
  <si>
    <t>Feteira</t>
  </si>
  <si>
    <t>430108</t>
  </si>
  <si>
    <t>Porto Judeu</t>
  </si>
  <si>
    <t>430109</t>
  </si>
  <si>
    <t>Posto Santo</t>
  </si>
  <si>
    <t>430110</t>
  </si>
  <si>
    <t>Raminho</t>
  </si>
  <si>
    <t>430111</t>
  </si>
  <si>
    <t>430112</t>
  </si>
  <si>
    <t>430113</t>
  </si>
  <si>
    <t>São Bartolomeu de Regatos</t>
  </si>
  <si>
    <t>430114</t>
  </si>
  <si>
    <t>430115</t>
  </si>
  <si>
    <t>São Mateus da Calheta</t>
  </si>
  <si>
    <t>430116</t>
  </si>
  <si>
    <t>Serreta</t>
  </si>
  <si>
    <t>430117</t>
  </si>
  <si>
    <t>Terra Chã</t>
  </si>
  <si>
    <t>430118</t>
  </si>
  <si>
    <t>Vila de São Sebastião</t>
  </si>
  <si>
    <t>430119</t>
  </si>
  <si>
    <t>Agualva</t>
  </si>
  <si>
    <t>430201</t>
  </si>
  <si>
    <t>Biscoitos</t>
  </si>
  <si>
    <t>430202</t>
  </si>
  <si>
    <t>Cabo da Praia</t>
  </si>
  <si>
    <t>430203</t>
  </si>
  <si>
    <t>Fonte do Bastardo</t>
  </si>
  <si>
    <t>430204</t>
  </si>
  <si>
    <t>Fontinhas</t>
  </si>
  <si>
    <t>430205</t>
  </si>
  <si>
    <t>Lajes</t>
  </si>
  <si>
    <t>430206</t>
  </si>
  <si>
    <t>Praia da Vitória (Santa Cruz)</t>
  </si>
  <si>
    <t>430207</t>
  </si>
  <si>
    <t>Quatro Ribeiras</t>
  </si>
  <si>
    <t>430208</t>
  </si>
  <si>
    <t>430209</t>
  </si>
  <si>
    <t>430210</t>
  </si>
  <si>
    <t>Porto Martins</t>
  </si>
  <si>
    <t>430211</t>
  </si>
  <si>
    <t>Guadalupe</t>
  </si>
  <si>
    <t>440101</t>
  </si>
  <si>
    <t>440102</t>
  </si>
  <si>
    <t>São Mateus</t>
  </si>
  <si>
    <t>440103</t>
  </si>
  <si>
    <t>440104</t>
  </si>
  <si>
    <t>450101</t>
  </si>
  <si>
    <t>Norte Pequeno</t>
  </si>
  <si>
    <t>450102</t>
  </si>
  <si>
    <t>450103</t>
  </si>
  <si>
    <t>Santo Antão</t>
  </si>
  <si>
    <t>450104</t>
  </si>
  <si>
    <t>Topo (Nossa Senhora do Rosário)</t>
  </si>
  <si>
    <t>450105</t>
  </si>
  <si>
    <t>Manadas (Santa Bárbara)</t>
  </si>
  <si>
    <t>450201</t>
  </si>
  <si>
    <t>Norte Grande (Neves)</t>
  </si>
  <si>
    <t>450202</t>
  </si>
  <si>
    <t>Rosais</t>
  </si>
  <si>
    <t>450203</t>
  </si>
  <si>
    <t>450204</t>
  </si>
  <si>
    <t>Urzelina (São Mateus)</t>
  </si>
  <si>
    <t>450205</t>
  </si>
  <si>
    <t>Velas (São Jorge)</t>
  </si>
  <si>
    <t>450206</t>
  </si>
  <si>
    <t>Calheta de Nesquim</t>
  </si>
  <si>
    <t>460101</t>
  </si>
  <si>
    <t>460102</t>
  </si>
  <si>
    <t>Piedade</t>
  </si>
  <si>
    <t>460103</t>
  </si>
  <si>
    <t>Ribeiras</t>
  </si>
  <si>
    <t>460104</t>
  </si>
  <si>
    <t>460105</t>
  </si>
  <si>
    <t>São João</t>
  </si>
  <si>
    <t>460106</t>
  </si>
  <si>
    <t>Bandeiras</t>
  </si>
  <si>
    <t>460201</t>
  </si>
  <si>
    <t>460202</t>
  </si>
  <si>
    <t>Criação Velha</t>
  </si>
  <si>
    <t>460203</t>
  </si>
  <si>
    <t>460204</t>
  </si>
  <si>
    <t>460205</t>
  </si>
  <si>
    <t>460206</t>
  </si>
  <si>
    <t>Prainha</t>
  </si>
  <si>
    <t>460301</t>
  </si>
  <si>
    <t>460302</t>
  </si>
  <si>
    <t>460303</t>
  </si>
  <si>
    <t>460304</t>
  </si>
  <si>
    <t>460305</t>
  </si>
  <si>
    <t>Capelo</t>
  </si>
  <si>
    <t>470101</t>
  </si>
  <si>
    <t>470102</t>
  </si>
  <si>
    <t>Cedros</t>
  </si>
  <si>
    <t>470103</t>
  </si>
  <si>
    <t>470104</t>
  </si>
  <si>
    <t>Flamengos</t>
  </si>
  <si>
    <t>470105</t>
  </si>
  <si>
    <t>Horta (Angústias)</t>
  </si>
  <si>
    <t>470106</t>
  </si>
  <si>
    <t>Horta (Conceição)</t>
  </si>
  <si>
    <t>470107</t>
  </si>
  <si>
    <t>Horta (Matriz)</t>
  </si>
  <si>
    <t>470108</t>
  </si>
  <si>
    <t>Pedro Miguel</t>
  </si>
  <si>
    <t>470109</t>
  </si>
  <si>
    <t>Praia do Almoxarife</t>
  </si>
  <si>
    <t>470110</t>
  </si>
  <si>
    <t>Praia do Norte</t>
  </si>
  <si>
    <t>470111</t>
  </si>
  <si>
    <t>470112</t>
  </si>
  <si>
    <t>Salão</t>
  </si>
  <si>
    <t>470113</t>
  </si>
  <si>
    <t>Fajã Grande</t>
  </si>
  <si>
    <t>480101</t>
  </si>
  <si>
    <t>Fajãzinha</t>
  </si>
  <si>
    <t>480102</t>
  </si>
  <si>
    <t>Fazenda</t>
  </si>
  <si>
    <t>480103</t>
  </si>
  <si>
    <t>Lajedo</t>
  </si>
  <si>
    <t>480104</t>
  </si>
  <si>
    <t>480105</t>
  </si>
  <si>
    <t>480106</t>
  </si>
  <si>
    <t>480107</t>
  </si>
  <si>
    <t>Caveira</t>
  </si>
  <si>
    <t>480201</t>
  </si>
  <si>
    <t>480202</t>
  </si>
  <si>
    <t>480203</t>
  </si>
  <si>
    <t>480204</t>
  </si>
  <si>
    <t>490101</t>
  </si>
  <si>
    <t>Código do núcleo</t>
  </si>
  <si>
    <t>Disperso</t>
  </si>
  <si>
    <t>Localizado</t>
  </si>
  <si>
    <t>Total</t>
  </si>
  <si>
    <t>Construção de frações ou prédios para unidades residenciais</t>
  </si>
  <si>
    <t>Cfpur</t>
  </si>
  <si>
    <t>Cfpur - Construção de frações ou prédios para unidades residenciais</t>
  </si>
  <si>
    <t>Verif. NIF</t>
  </si>
  <si>
    <t>Agregados</t>
  </si>
  <si>
    <t>Pessoas</t>
  </si>
  <si>
    <t>Notas</t>
  </si>
  <si>
    <t>Todos os campos a cinzento claro são de preenchimento automático</t>
  </si>
  <si>
    <t>Incapacidade
igual ou superior
a 60%</t>
  </si>
  <si>
    <t>1direito@ihru.pt</t>
  </si>
  <si>
    <t>Correio eletrónico</t>
  </si>
  <si>
    <t>Avenida Columbano Bordalo Pinheiro, 5</t>
  </si>
  <si>
    <t>1099-019 Lisboa</t>
  </si>
  <si>
    <t>4050-344 Porto</t>
  </si>
  <si>
    <t>Rua D. Manuel II, 296, 6º andar</t>
  </si>
  <si>
    <t>Os avisos de ineligibilidade ou de erro no preenchimento são assinalados a vermelho escuro</t>
  </si>
  <si>
    <t>Verif.
Rend.
Depend.</t>
  </si>
  <si>
    <t>Dependente</t>
  </si>
  <si>
    <t>UF de Águeda e Borralha</t>
  </si>
  <si>
    <t>UF de Barrô e Aguada de Baixo</t>
  </si>
  <si>
    <t>UF de Belazaima do Chão, Castanheira do Vouga e Agadão</t>
  </si>
  <si>
    <t>UF de Recardães e Espinhel</t>
  </si>
  <si>
    <t>UF de Travassô e Óis da Ribeira</t>
  </si>
  <si>
    <t>UF de Trofa, Segadães e Lamas do Vouga</t>
  </si>
  <si>
    <t>UF do Préstimo e Macieira de Alcoba</t>
  </si>
  <si>
    <t>UF de Amoreira da Gândara, Paredes do Bairro e Ancas</t>
  </si>
  <si>
    <t>UF de Arcos e Mogofores</t>
  </si>
  <si>
    <t>UF de Tamengos, Aguim e Óis do Bairro</t>
  </si>
  <si>
    <t>UF de Arouca e Burgo</t>
  </si>
  <si>
    <t>UF de Cabreiros e Albergaria da Serra</t>
  </si>
  <si>
    <t>UF de Canelas e Espiunca</t>
  </si>
  <si>
    <t>UF de Covelo de Paivó e Janarde</t>
  </si>
  <si>
    <t>UF de Glória e Vera Cruz</t>
  </si>
  <si>
    <t>UF de Raiva, Pedorido e Paraíso</t>
  </si>
  <si>
    <t>UF de Sobrado e Bairros</t>
  </si>
  <si>
    <t>UF de Anta e Guetim</t>
  </si>
  <si>
    <t>UF de Beduído e Veiros</t>
  </si>
  <si>
    <t>UF de Canelas e Fermelã</t>
  </si>
  <si>
    <t>UF de Caldas de São Jorge e Pigeiros</t>
  </si>
  <si>
    <t>UF de Canedo, Vale e Vila Maior</t>
  </si>
  <si>
    <t>UF de Lobão, Gião, Louredo e Guisande</t>
  </si>
  <si>
    <t>UF de Santa Maria da Feira, Travanca, Sanfins e Espargo</t>
  </si>
  <si>
    <t>UF de São Miguel do Souto e Mosteirô</t>
  </si>
  <si>
    <t>UF da Mealhada, Ventosa do Bairro e Antes</t>
  </si>
  <si>
    <t>UF de Nogueira do Cravo e Pindelo</t>
  </si>
  <si>
    <t>UF de Oliveira de Azeméis, Santiago de Riba-Ul, Ul, Macinhata da Seixa e Madail</t>
  </si>
  <si>
    <t>UF de Pinheiro da Bemposta, Travanca e Palmaz</t>
  </si>
  <si>
    <t>UF de Bustos, Troviscal e Mamarrosa</t>
  </si>
  <si>
    <t>UF de Ovar, São João, Arada e São Vicente de Pereira Jusã</t>
  </si>
  <si>
    <t>UF de Cedrim e Paradela</t>
  </si>
  <si>
    <t>UF de Silva Escura e Dornelas</t>
  </si>
  <si>
    <t>UF de Fonte de Angeão e Covão do Lobo</t>
  </si>
  <si>
    <t>UF de Ponte de Vagos e Santa Catarina</t>
  </si>
  <si>
    <t>UF de Vagos e Santo António</t>
  </si>
  <si>
    <t>UF de Vila Chã, Codal e Vila Cova de Perrinho</t>
  </si>
  <si>
    <t>UF de Aljustrel e Rio de Moinhos</t>
  </si>
  <si>
    <t>UF de Almodôvar e Graça dos Padrões</t>
  </si>
  <si>
    <t>UF de Santa Clara-a-Nova e Gomes Aires</t>
  </si>
  <si>
    <t>UF de Albernoa e Trindade</t>
  </si>
  <si>
    <t>UF de Beja (Salvador e Santa Maria da Feira)</t>
  </si>
  <si>
    <t>UF de Beja (Santiago Maior e São João Baptista)</t>
  </si>
  <si>
    <t>UF de Salvada e Quintos</t>
  </si>
  <si>
    <t>UF de Santa Vitória e Mombeja</t>
  </si>
  <si>
    <t>UF de Trigaches e São Brissos</t>
  </si>
  <si>
    <t>UF de Castro Verde e Casével</t>
  </si>
  <si>
    <t>UF de Alfundão e Peroguarda</t>
  </si>
  <si>
    <t>UF de Ferreira do Alentejo e Canhestros</t>
  </si>
  <si>
    <t>UF de São Miguel do Pinheiro, São Pedro de Solis e São Sebastião dos Carros</t>
  </si>
  <si>
    <t>UF de Moura (Santo Agostinho e São João Baptista) e Santo Amador</t>
  </si>
  <si>
    <t>UF de Safara e Santo Aleixo da Restauração</t>
  </si>
  <si>
    <t>UF de Garvão e Santa Luzia</t>
  </si>
  <si>
    <t>UF de Panoias e Conceição</t>
  </si>
  <si>
    <t>UF de Serpa (Salvador e Santa Maria)</t>
  </si>
  <si>
    <t>UF de Vila Nova de São Bento e Vale de Vargo</t>
  </si>
  <si>
    <t>UF de Amares e Figueiredo</t>
  </si>
  <si>
    <t>UF de Caldelas, Sequeiros e Paranhos</t>
  </si>
  <si>
    <t>UF de Ferreiros, Prozelo e Besteiros</t>
  </si>
  <si>
    <t>UF de Torre e Portela</t>
  </si>
  <si>
    <t>UF de Vilela, Seramil e Paredes Secas</t>
  </si>
  <si>
    <t>UF de Alheira e Igreja Nova</t>
  </si>
  <si>
    <t>UF de Alvito (São Pedro e São Martinho) e Couto</t>
  </si>
  <si>
    <t>UF de Areias de Vilar e Encourados</t>
  </si>
  <si>
    <t>UF de Barcelos, Vila Boa e Vila Frescainha (São Martinho e São Pedro)</t>
  </si>
  <si>
    <t>UF de Campo e Tamel (São Pedro Fins)</t>
  </si>
  <si>
    <t>UF de Carreira e Fonte Coberta</t>
  </si>
  <si>
    <t>UF de Chorente, Góios, Courel, Pedra Furada e Gueral</t>
  </si>
  <si>
    <t>UF de Creixomil e Mariz</t>
  </si>
  <si>
    <t>UF de Durrães e Tregosa</t>
  </si>
  <si>
    <t>UF de Gamil e Midões</t>
  </si>
  <si>
    <t>UF de Milhazes, Vilar de Figos e Faria</t>
  </si>
  <si>
    <t>UF de Negreiros e Chavão</t>
  </si>
  <si>
    <t>UF de Quintiães e Aguiar</t>
  </si>
  <si>
    <t>UF de Sequeade e Bastuço (São João e Santo Estevão)</t>
  </si>
  <si>
    <t>UF de Silveiros e Rio Covo (Santa Eulália)</t>
  </si>
  <si>
    <t>UF de Tamel (Santa Leocádia) e Vilar do Monte</t>
  </si>
  <si>
    <t>UF de Viatodos, Grimancelos, Minhotães e Monte de Fralães</t>
  </si>
  <si>
    <t>UF de Vila Cova e Feitos</t>
  </si>
  <si>
    <t>UF de Arentim e Cunha</t>
  </si>
  <si>
    <t>UF de Braga (Maximinos, Sé e Cividade)</t>
  </si>
  <si>
    <t>UF de Braga (São José de São Lázaro e São João do Souto)</t>
  </si>
  <si>
    <t>UF de Cabreiros e Passos (São Julião)</t>
  </si>
  <si>
    <t>UF de Celeirós, Aveleda e Vimieiro</t>
  </si>
  <si>
    <t>UF de Crespos e Pousada</t>
  </si>
  <si>
    <t>UF de Escudeiros e Penso (Santo Estêvão e São Vicente)</t>
  </si>
  <si>
    <t>UF de Este (São Pedro e São Mamede)</t>
  </si>
  <si>
    <t>UF de Ferreiros e Gondizalves</t>
  </si>
  <si>
    <t>UF de Guisande e Oliveira (São Pedro)</t>
  </si>
  <si>
    <t>UF de Lomar e Arcos</t>
  </si>
  <si>
    <t>UF de Merelim (São Paio), Panoias e Parada de Tibães</t>
  </si>
  <si>
    <t>UF de Merelim (São Pedro) e Frossos</t>
  </si>
  <si>
    <t>UF de Morreira e Trandeiras</t>
  </si>
  <si>
    <t>UF de Nogueira, Fraião e Lamaçães</t>
  </si>
  <si>
    <t>UF de Nogueiró e Tenões</t>
  </si>
  <si>
    <t>UF de Real, Dume e Semelhe</t>
  </si>
  <si>
    <t>UF de Santa Lucrécia de Algeriz e Navarra</t>
  </si>
  <si>
    <t>UF de Vilaça e Fradelos</t>
  </si>
  <si>
    <t>UF de Alvite e Passos</t>
  </si>
  <si>
    <t>UF de Arco de Baúlhe e Vila Nune</t>
  </si>
  <si>
    <t>UF de Gondiães e Vilar de Cunhas</t>
  </si>
  <si>
    <t>UF de Refojos de Basto, Outeiro e Painzela</t>
  </si>
  <si>
    <t>UF de Britelo, Gémeos e Ourilhe</t>
  </si>
  <si>
    <t>UF de Caçarilhe e Infesta</t>
  </si>
  <si>
    <t>UF de Canedo de Basto e Corgo</t>
  </si>
  <si>
    <t>UF de Carvalho e Basto (Santa Tecla)</t>
  </si>
  <si>
    <t>UF de Veade, Gagos e Molares</t>
  </si>
  <si>
    <t>UF de Apúlia e Fão</t>
  </si>
  <si>
    <t>UF de Belinho e Mar</t>
  </si>
  <si>
    <t>UF de Esposende, Marinhas e Gandra</t>
  </si>
  <si>
    <t>UF de Fonte Boa e Rio Tinto</t>
  </si>
  <si>
    <t>UF de Palmeira de Faro e Curvos</t>
  </si>
  <si>
    <t>UF de Abação e Gémeos</t>
  </si>
  <si>
    <t>UF de Airão Santa Maria, Airão São João e Vermil</t>
  </si>
  <si>
    <t>UF de Arosa e Castelões</t>
  </si>
  <si>
    <t>UF de Atães e Rendufe</t>
  </si>
  <si>
    <t>UF de Briteiros Santo Estêvão e Donim</t>
  </si>
  <si>
    <t>UF de Briteiros São Salvador e Briteiros Santa Leocádia</t>
  </si>
  <si>
    <t>UF de Candoso São Tiago e Mascotelos</t>
  </si>
  <si>
    <t>UF de Conde e Gandarela</t>
  </si>
  <si>
    <t>UF de Leitões, Oleiros e Figueiredo</t>
  </si>
  <si>
    <t>UF de Oliveira, São Paio e São Sebastião</t>
  </si>
  <si>
    <t>UF de Prazins Santo Tirso e Corvite</t>
  </si>
  <si>
    <t>UF de Sande São Lourenço e Balazar</t>
  </si>
  <si>
    <t>UF de Sande Vila Nova e Sande São Clemente</t>
  </si>
  <si>
    <t>UF de Selho São Lourenço e Gominhães</t>
  </si>
  <si>
    <t>UF de Serzedo e Calvos</t>
  </si>
  <si>
    <t>UF de Souto Santa Maria, Souto São Salvador e Gondomar</t>
  </si>
  <si>
    <t>UF de Tabuadelo e São Faustino</t>
  </si>
  <si>
    <t>UF de Águas Santas e Moure</t>
  </si>
  <si>
    <t>UF de Calvos e Frades</t>
  </si>
  <si>
    <t>UF de Campos e Louredo</t>
  </si>
  <si>
    <t>UF de Esperança e Brunhais</t>
  </si>
  <si>
    <t>UF de Fonte Arcada e Oliveira</t>
  </si>
  <si>
    <t>UF de Verim, Friande e Ajude</t>
  </si>
  <si>
    <t>UF de Chamoim e Vilar</t>
  </si>
  <si>
    <t>UF de Chorense e Monte</t>
  </si>
  <si>
    <t>UF de Cibões e Brufe</t>
  </si>
  <si>
    <t>UF de Anissó e Soutelo</t>
  </si>
  <si>
    <t>UF de Anjos e Vilar do Chão</t>
  </si>
  <si>
    <t>UF de Caniçada e Soengas</t>
  </si>
  <si>
    <t>UF de Ruivães e Campos</t>
  </si>
  <si>
    <t>UF de Ventosa e Cova</t>
  </si>
  <si>
    <t>UF de Antas e Abade de Vermoim</t>
  </si>
  <si>
    <t>UF de Arnoso (Santa Maria e Santa Eulália) e Sezures</t>
  </si>
  <si>
    <t>UF de Avidos e Lagoa</t>
  </si>
  <si>
    <t>UF de Carreira e Bente</t>
  </si>
  <si>
    <t>UF de Esmeriz e Cabeçudos</t>
  </si>
  <si>
    <t>UF de Gondifelos, Cavalões e Outiz</t>
  </si>
  <si>
    <t>UF de Lemenhe, Mouquim e Jesufrei</t>
  </si>
  <si>
    <t>UF de Ruivães e Novais</t>
  </si>
  <si>
    <t>UF de Seide</t>
  </si>
  <si>
    <t>UF de Vale (São Cosme), Telhado e Portela</t>
  </si>
  <si>
    <t>UF de Vila Nova de Famalicão e Calendário</t>
  </si>
  <si>
    <t>UF da Ribeira do Neiva</t>
  </si>
  <si>
    <t>UF de Carreiras (São Miguel) e Carreiras (Santiago)</t>
  </si>
  <si>
    <t>UF de Escariz (São Mamede) e Escariz (São Martinho)</t>
  </si>
  <si>
    <t>UF de Esqueiros, Nevogilde e Travassós</t>
  </si>
  <si>
    <t>UF de Marrancos e Arcozelo</t>
  </si>
  <si>
    <t>UF de Oriz (Santa Marinha) e Oriz (São Miguel)</t>
  </si>
  <si>
    <t>UF de Pico de Regalados, Gondiães e Mós</t>
  </si>
  <si>
    <t>UF de Sande, Vilarinho, Barros e Gomide</t>
  </si>
  <si>
    <t>UF de Valbom (São Pedro), Passô e Valbom (São Martinho)</t>
  </si>
  <si>
    <t>UF do Vade</t>
  </si>
  <si>
    <t>UF de Caldas de Vizela (São Miguel e São João)</t>
  </si>
  <si>
    <t>UF de Tagilde e Vizela (São Paio)</t>
  </si>
  <si>
    <t>UF de Agrobom, Saldonha e Vale Pereiro</t>
  </si>
  <si>
    <t>UF de Eucisia, Gouveia e Valverde</t>
  </si>
  <si>
    <t>UF de Ferradosa e Sendim da Serra</t>
  </si>
  <si>
    <t>UF de Gebelim e Soeima</t>
  </si>
  <si>
    <t>UF de Parada e Sendim da Ribeira</t>
  </si>
  <si>
    <t>UF de Pombal e Vales</t>
  </si>
  <si>
    <t>UF de Aveleda e Rio de Onor</t>
  </si>
  <si>
    <t>UF de Castrelos e Carrazedo</t>
  </si>
  <si>
    <t>UF de Izeda, Calvelhe e Paradinha Nova</t>
  </si>
  <si>
    <t>UF de Parada e Faílde</t>
  </si>
  <si>
    <t>UF de Rebordainhos e Pombares</t>
  </si>
  <si>
    <t>UF de Rio Frio e Milhão</t>
  </si>
  <si>
    <t>UF de São Julião de Palácios e Deilão</t>
  </si>
  <si>
    <t>UF de Sé, Santa Maria e Meixedo</t>
  </si>
  <si>
    <t>UF de Amedo e Zedes</t>
  </si>
  <si>
    <t>UF de Belver e Mogo de Malta</t>
  </si>
  <si>
    <t>UF de Castanheiro do Norte e Ribalonga</t>
  </si>
  <si>
    <t>UF de Lavandeira, Beira Grande e Selores</t>
  </si>
  <si>
    <t>UF de Freixo de Espada à Cinta e Mazouco</t>
  </si>
  <si>
    <t>UF de Lagoaça e Fornos</t>
  </si>
  <si>
    <t>UF de Ala e Vilarinho do Monte</t>
  </si>
  <si>
    <t>UF de Bornes e Burga</t>
  </si>
  <si>
    <t>UF de Castelãos e Vilar do Monte</t>
  </si>
  <si>
    <t>UF de Espadanedo, Edroso, Murçós e Soutelo Mourisco</t>
  </si>
  <si>
    <t>UF de Podence e Santa Combinha</t>
  </si>
  <si>
    <t>UF de Talhinhas e Bagueixe</t>
  </si>
  <si>
    <t>UF de Constantim e Cicouro</t>
  </si>
  <si>
    <t>UF de Ifanes e Paradela</t>
  </si>
  <si>
    <t>UF de Sendim e Atenor</t>
  </si>
  <si>
    <t>UF de Silva e Águas Vivas</t>
  </si>
  <si>
    <t>UF de Avantos e Romeu</t>
  </si>
  <si>
    <t>UF de Avidagos, Navalho e Pereira</t>
  </si>
  <si>
    <t>UF de Barcel, Marmelos e Valverde da Gestosa</t>
  </si>
  <si>
    <t>UF de Franco e Vila Boa</t>
  </si>
  <si>
    <t>UF de Freixeda e Vila Verde</t>
  </si>
  <si>
    <t>UF de Brunhozinho, Castanheira e Sanhoane</t>
  </si>
  <si>
    <t>UF de Mogadouro, Valverde, Vale de Porco e Vilar de Rei</t>
  </si>
  <si>
    <t>UF de Remondes e Soutelo</t>
  </si>
  <si>
    <t>UF de Vilarinho dos Galegos e Ventozelo</t>
  </si>
  <si>
    <t>UF de Adeganha e Cardanha</t>
  </si>
  <si>
    <t>UF de Felgar e Souto da Velha</t>
  </si>
  <si>
    <t>UF de Felgueiras e Maçores</t>
  </si>
  <si>
    <t>UF de Urros e Peredo dos Castelhanos</t>
  </si>
  <si>
    <t>UF de Assares e Lodões</t>
  </si>
  <si>
    <t>UF de Candoso e Carvalho de Egas</t>
  </si>
  <si>
    <t>UF de Valtorno e Mourão</t>
  </si>
  <si>
    <t>UF de Vila Flor e Nabo</t>
  </si>
  <si>
    <t>UF de Vilas Boas e Vilarinho das Azenhas</t>
  </si>
  <si>
    <t>UF de Algoso, Campo de Víboras e Uva</t>
  </si>
  <si>
    <t>UF de Caçarelhos e Angueira</t>
  </si>
  <si>
    <t>UF de Vale de Frades e Avelanoso</t>
  </si>
  <si>
    <t>UF de Curopos e Vale de Janeiro</t>
  </si>
  <si>
    <t>UF de Moimenta e Montouto</t>
  </si>
  <si>
    <t>UF de Nunes e Ousilhão</t>
  </si>
  <si>
    <t>UF de Quirás e Pinheiro Novo</t>
  </si>
  <si>
    <t>UF de Sobreiro de Baixo e Alvaredos</t>
  </si>
  <si>
    <t>UF de Soeira, Fresulfe e Mofreita</t>
  </si>
  <si>
    <t>UF de Travanca e Santa Cruz</t>
  </si>
  <si>
    <t>UF de Vilar de Lomba e São Jomil</t>
  </si>
  <si>
    <t>UF de Belmonte e Colmeal da Torre</t>
  </si>
  <si>
    <t>UF de Cebolais de Cima e Retaxo</t>
  </si>
  <si>
    <t>UF de Escalos de Baixo e Mata</t>
  </si>
  <si>
    <t>UF de Escalos de Cima e Lousa</t>
  </si>
  <si>
    <t>UF de Freixial e Juncal do Campo</t>
  </si>
  <si>
    <t>UF de Ninho do Açor e Sobral do Campo</t>
  </si>
  <si>
    <t>UF de Póvoa de Rio de Moinhos e Cafede</t>
  </si>
  <si>
    <t>UF de Barco e Coutada</t>
  </si>
  <si>
    <t>UF de Cantar-Galo e Vila do Carvalho</t>
  </si>
  <si>
    <t>UF de Casegas e Ourondo</t>
  </si>
  <si>
    <t>UF de Covilhã e Canhoso</t>
  </si>
  <si>
    <t>UF de Peso e Vales do Rio</t>
  </si>
  <si>
    <t>UF de Teixoso e Sarzedo</t>
  </si>
  <si>
    <t>UF de Vale Formoso e Aldeia do Souto</t>
  </si>
  <si>
    <t>UF de Janeiro de Cima e Bogas de Baixo</t>
  </si>
  <si>
    <t>UF de Fundão, Valverde, Donas, Aldeia de Joanes e Aldeia Nova do Cabo</t>
  </si>
  <si>
    <t>UF de Póvoa de Atalaia e Atalaia do Campo</t>
  </si>
  <si>
    <t>UF de Vale de Prazeres e Mata da Rainha</t>
  </si>
  <si>
    <t>UF de Idanha-a-Nova e Alcafozes</t>
  </si>
  <si>
    <t>UF de Monfortinho e Salvaterra do Extremo</t>
  </si>
  <si>
    <t>UF de Monsanto e Idanha-a-Velha</t>
  </si>
  <si>
    <t>UF de Zebreira e Segura</t>
  </si>
  <si>
    <t>UF de Aldeia do Bispo, Águas e Aldeia de João Pires</t>
  </si>
  <si>
    <t>UF de Pedrógão de São Pedro e Bemposta</t>
  </si>
  <si>
    <t>UF de Proença-a-Nova e Peral</t>
  </si>
  <si>
    <t>UF de Sobreira Formosa e Alvito da Beira</t>
  </si>
  <si>
    <t>UF de Cernache do Bonjardim, Nesperal e Palhais</t>
  </si>
  <si>
    <t>UF de Cumeada e Marmeleiro</t>
  </si>
  <si>
    <t>UF de Ermida e Figueiredo</t>
  </si>
  <si>
    <t>UF de Cepos e Teixeira</t>
  </si>
  <si>
    <t>UF de Cerdeira e Moura da Serra</t>
  </si>
  <si>
    <t>UF de Côja e Barril de Alva</t>
  </si>
  <si>
    <t>UF de Vila Cova de Alva e Anseriz</t>
  </si>
  <si>
    <t>UF de Cantanhede e Pocariça</t>
  </si>
  <si>
    <t>UF de Covões e Camarneira</t>
  </si>
  <si>
    <t>UF de Portunhos e Outil</t>
  </si>
  <si>
    <t>UF de Sepins e Bolho</t>
  </si>
  <si>
    <t>UF de Vilamar e Corticeiro de Cima</t>
  </si>
  <si>
    <t>UF de Antuzede e Vil de Matos</t>
  </si>
  <si>
    <t>UF de Assafarge e Antanhol</t>
  </si>
  <si>
    <t>UF de Coimbra (Sé Nova, Santa Cruz, Almedina e São Bartolomeu)</t>
  </si>
  <si>
    <t>UF de Eiras e São Paulo de Frades</t>
  </si>
  <si>
    <t>UF de Santa Clara e Castelo Viegas</t>
  </si>
  <si>
    <t>UF de São Martinho de Árvore e Lamarosa</t>
  </si>
  <si>
    <t>UF de São Martinho do Bispo e Ribeira de Frades</t>
  </si>
  <si>
    <t>UF de Souselas e Botão</t>
  </si>
  <si>
    <t>UF de Taveiro, Ameal e Arzila</t>
  </si>
  <si>
    <t>UF de Trouxemil e Torre de Vilela</t>
  </si>
  <si>
    <t>UF de Condeixa-a-Velha e Condeixa-a-Nova</t>
  </si>
  <si>
    <t>UF de Sebal e Belide</t>
  </si>
  <si>
    <t>UF de Vila Seca e Bem da Fé</t>
  </si>
  <si>
    <t>UF de Cadafaz e Colmeal</t>
  </si>
  <si>
    <t>UF de Foz de Arouce e Casal de Ermio</t>
  </si>
  <si>
    <t>UF de Lousã e Vilarinho</t>
  </si>
  <si>
    <t>UF de Semide e Rio Vide</t>
  </si>
  <si>
    <t>UF de Abrunheira, Verride e Vila Nova da Barca</t>
  </si>
  <si>
    <t>UF de Montemor-o-Velho e Gatões</t>
  </si>
  <si>
    <t>UF de Ervedal e Vila Franca da Beira</t>
  </si>
  <si>
    <t>UF de Lagos da Beira e Lajeosa</t>
  </si>
  <si>
    <t>UF de Oliveira do Hospital e São Paio de Gramaços</t>
  </si>
  <si>
    <t>UF de Penalva de Alva e São Sebastião da Feira</t>
  </si>
  <si>
    <t>UF de Santa Ovaia e Vila Pouca da Beira</t>
  </si>
  <si>
    <t>UF de Friúmes e Paradela</t>
  </si>
  <si>
    <t>UF de Oliveira do Mondego e Travanca do Mondego</t>
  </si>
  <si>
    <t>UF de São Pedro de Alva e São Paio de Mondego</t>
  </si>
  <si>
    <t>UF de São Miguel, Santa Eufémia e Rabaçal</t>
  </si>
  <si>
    <t>UF de Degracias e Pombalinho</t>
  </si>
  <si>
    <t>UF de Gesteira e Brunhós</t>
  </si>
  <si>
    <t>UF de Ázere e Covelo</t>
  </si>
  <si>
    <t>UF de Covas e Vila Nova de Oliveirinha</t>
  </si>
  <si>
    <t>UF de Espariz e Sinde</t>
  </si>
  <si>
    <t>UF de Pinheiro de Coja e Meda de Mouros</t>
  </si>
  <si>
    <t>UF de Alandroal (Nossa Senhora da Conceição), São Brás dos Matos (Mina do Bugalho) e Juromenha (Nossa Senhora do Loreto)</t>
  </si>
  <si>
    <t>UF de Gafanhoeira (São Pedro) e Sabugueiro</t>
  </si>
  <si>
    <t>UF de São Gregório e Santa Justa</t>
  </si>
  <si>
    <t>UF de Estremoz (Santa Maria e Santo André)</t>
  </si>
  <si>
    <t>UF de São Bento do Cortiço e Santo Estêvão</t>
  </si>
  <si>
    <t>UF de São Lourenço de Mamporcão e São Bento de Ana Loura</t>
  </si>
  <si>
    <t>UF do Ameixial (Santa Vitória e São Bento)</t>
  </si>
  <si>
    <t>UF de Bacelo e Senhora da Saúde</t>
  </si>
  <si>
    <t>UF de Évora (São Mamede, Sé, São Pedro e Santo Antão)</t>
  </si>
  <si>
    <t>UF de Malagueira e Horta das Figueiras</t>
  </si>
  <si>
    <t>UF de Nossa Senhora da Tourega e Nossa Senhora de Guadalupe</t>
  </si>
  <si>
    <t>UF de São Manços e São Vicente do Pigeiro</t>
  </si>
  <si>
    <t>UF de São Sebastião da Giesteira e Nossa Senhora da Boa Fé</t>
  </si>
  <si>
    <t>UF de Cortiçadas de Lavre e Lavre</t>
  </si>
  <si>
    <t>UF de Nossa Senhora da Vila, Nossa Senhora do Bispo e Silveiras</t>
  </si>
  <si>
    <t>UF de Amieira e Alqueva</t>
  </si>
  <si>
    <t>UF de São Bartolomeu do Outeiro e Oriola</t>
  </si>
  <si>
    <t>UF de Campo e Campinho</t>
  </si>
  <si>
    <t>UF de Alcoutim e Pereiro</t>
  </si>
  <si>
    <t>UF de Conceição e Estoi</t>
  </si>
  <si>
    <t>UF de Faro (Sé e São Pedro)</t>
  </si>
  <si>
    <t>UF de Estômbar e Parchal</t>
  </si>
  <si>
    <t>UF de Lagoa e Carvoeiro</t>
  </si>
  <si>
    <t>UF de Bensafrim e Barão de São João</t>
  </si>
  <si>
    <t>UF de Moncarapacho e Fuseta</t>
  </si>
  <si>
    <t>UF de Alcantarilha e Pêra</t>
  </si>
  <si>
    <t>UF de Algoz e Tunes</t>
  </si>
  <si>
    <t>UF de Conceição e Cabanas de Tavira</t>
  </si>
  <si>
    <t>UF de Luz de Tavira e Santo Estêvão</t>
  </si>
  <si>
    <t>UF de Tavira (Santa Maria e Santiago)</t>
  </si>
  <si>
    <t>UF de Aguiar da Beira e Coruche</t>
  </si>
  <si>
    <t>UF de Sequeiros e Gradiz</t>
  </si>
  <si>
    <t>UF de Souto de Aguiar da Beira e Valverde</t>
  </si>
  <si>
    <t>UF de Amoreira, Parada e Cabreira</t>
  </si>
  <si>
    <t>UF de Azinhal, Peva e Valverde</t>
  </si>
  <si>
    <t>UF de Castelo Mendo, Ade, Monteperobolso e Mesquitela</t>
  </si>
  <si>
    <t>UF de Junça e Naves</t>
  </si>
  <si>
    <t>UF de Leomil, Mido, Senouras e Aldeia Nova</t>
  </si>
  <si>
    <t>UF de Malpartida e Vale de Coelha</t>
  </si>
  <si>
    <t>UF de Miuzela e Porto de Ovelha</t>
  </si>
  <si>
    <t>UF de Açores e Velosa</t>
  </si>
  <si>
    <t>UF de Celorico (São Pedro e Santa Maria) e Vila Boa do Mondego</t>
  </si>
  <si>
    <t>UF de Cortiçô da Serra, Vide entre Vinhas e Salgueirais</t>
  </si>
  <si>
    <t>UF de Rapa e Cadafaz</t>
  </si>
  <si>
    <t>UF de Algodres, Vale de Afonsinho e Vilar de Amargo</t>
  </si>
  <si>
    <t>UF de Almofala e Escarigo</t>
  </si>
  <si>
    <t>UF de Cinco Vilas e Reigada</t>
  </si>
  <si>
    <t>UF de Freixeda do Torrão, Quintã de Pêro Martins e Penha de Águia</t>
  </si>
  <si>
    <t>UF do Colmeal e Vilar Torpim</t>
  </si>
  <si>
    <t>UF de Cortiçô e Vila Chã</t>
  </si>
  <si>
    <t>UF de Juncais, Vila Ruiva e Vila Soeiro do Chão</t>
  </si>
  <si>
    <t>UF de Sobral Pichorro e Fuinhas</t>
  </si>
  <si>
    <t>UF de Aldeias e Mangualde da Serra</t>
  </si>
  <si>
    <t>UF de Figueiró da Serra e Freixo da Serra</t>
  </si>
  <si>
    <t>UF de Melo e Nabais</t>
  </si>
  <si>
    <t>UF de Moimenta da Serra e Vinhó</t>
  </si>
  <si>
    <t>UF de Rio Torto e Lagarinhos</t>
  </si>
  <si>
    <t>UF de Vale Flor, Carvalhal e Pai Penela</t>
  </si>
  <si>
    <t>UF de Atalaia e Safurdão</t>
  </si>
  <si>
    <t>UF de Aldeia da Ribeira, Vilar Maior e Badamalos</t>
  </si>
  <si>
    <t>UF de Lajeosa e Forcalhos</t>
  </si>
  <si>
    <t>UF de Pousafoles do Bispo, Pena Lobo e Lomba</t>
  </si>
  <si>
    <t>UF de Ruvina, Ruivós e Vale das Éguas</t>
  </si>
  <si>
    <t>UF do Sabugal e Aldeia de Santo António</t>
  </si>
  <si>
    <t>UF de Santo Estêvão e Moita</t>
  </si>
  <si>
    <t>UF de Seixo do Côa e Vale Longo</t>
  </si>
  <si>
    <t>UF de Carragozela e Várzea de Meruge</t>
  </si>
  <si>
    <t>UF de Sameice e Santa Eulália</t>
  </si>
  <si>
    <t>UF de Santa Marinha e São Martinho</t>
  </si>
  <si>
    <t>UF de Seia, São Romão e Lapa dos Dinheiros</t>
  </si>
  <si>
    <t>UF de Torrozelo e Folhadosa</t>
  </si>
  <si>
    <t>UF de Tourais e Lajes</t>
  </si>
  <si>
    <t>UF de Vide e Cabeça</t>
  </si>
  <si>
    <t>UF de Freches e Torres</t>
  </si>
  <si>
    <t>UF de Torre do Terrenho, Sebadelhe da Serra e Terrenho</t>
  </si>
  <si>
    <t>UF de Trancoso (São Pedro e Santa Maria) e Souto Maior</t>
  </si>
  <si>
    <t>UF de Vale do Seixo e Vila Garcia</t>
  </si>
  <si>
    <t>UF de Vila Franca das Naves e Feital</t>
  </si>
  <si>
    <t>UF de Vilares e Carnicães</t>
  </si>
  <si>
    <t>UF de Alcobaça e Vestiaria</t>
  </si>
  <si>
    <t>UF de Coz, Alpedriz e Montes</t>
  </si>
  <si>
    <t>UF de Pataias e Martingança</t>
  </si>
  <si>
    <t>UF do Bombarral e Vale Covo</t>
  </si>
  <si>
    <t>UF de Caldas da Rainha - Nossa Senhora do Pópulo, Coto e São Gregório</t>
  </si>
  <si>
    <t>UF de Caldas da Rainha - Santo Onofre e Serra do Bouro</t>
  </si>
  <si>
    <t>UF de Tornada e Salir do Porto</t>
  </si>
  <si>
    <t>UF de Castanheira de Pêra e Coentral</t>
  </si>
  <si>
    <t>UF de Figueiró dos Vinhos e Bairradas</t>
  </si>
  <si>
    <t>UF de Colmeias e Memória</t>
  </si>
  <si>
    <t>UF de Leiria, Pousos, Barreira e Cortes</t>
  </si>
  <si>
    <t>UF de Marrazes e Barosa</t>
  </si>
  <si>
    <t>UF de Monte Real e Carvide</t>
  </si>
  <si>
    <t>UF de Monte Redondo e Carreira</t>
  </si>
  <si>
    <t>UF de Parceiros e Azoia</t>
  </si>
  <si>
    <t>UF de Santa Catarina da Serra e Chainça</t>
  </si>
  <si>
    <t>UF de Santa Eufémia e Boa Vista</t>
  </si>
  <si>
    <t>UF de Souto da Carpalhosa e Ortigosa</t>
  </si>
  <si>
    <t>UF de Guia, Ilha e Mata Mourisca</t>
  </si>
  <si>
    <t>UF de Santiago e São Simão de Litém e Albergaria dos Doze</t>
  </si>
  <si>
    <t>UF de Alvados e Alcaria</t>
  </si>
  <si>
    <t>UF de Arrimal e Mendiga</t>
  </si>
  <si>
    <t>UF de Abrigada e Cabanas de Torres</t>
  </si>
  <si>
    <t>UF de Aldeia Galega da Merceana e Aldeia Gavinha</t>
  </si>
  <si>
    <t>UF de Alenquer (Santo Estêvão e Triana)</t>
  </si>
  <si>
    <t>UF de Carregado e Cadafais</t>
  </si>
  <si>
    <t>UF de Ribafria e Pereiro de Palhacana</t>
  </si>
  <si>
    <t>UF de Manique do Intendente, Vila Nova de São Pedro e Maçussa</t>
  </si>
  <si>
    <t>UF do Cadaval e Pêro Moniz</t>
  </si>
  <si>
    <t>UF de Lamas e Cercal</t>
  </si>
  <si>
    <t>UF de Painho e Figueiros</t>
  </si>
  <si>
    <t>UF de Carcavelos e Parede</t>
  </si>
  <si>
    <t>UF de Cascais e Estoril</t>
  </si>
  <si>
    <t>UF de Moscavide e Portela</t>
  </si>
  <si>
    <t>UF de Sacavém e Prior Velho</t>
  </si>
  <si>
    <t>UF de Santa Iria de Azoia, São João da Talha e Bobadela</t>
  </si>
  <si>
    <t>UF de Santo Antão e São Julião do Tojal</t>
  </si>
  <si>
    <t>UF de Santo António dos Cavaleiros e Frielas</t>
  </si>
  <si>
    <t>UF de Camarate, Unhos e Apelação</t>
  </si>
  <si>
    <t>UF de Lourinhã e Atalaia</t>
  </si>
  <si>
    <t>UF de Miragaia e Marteleira</t>
  </si>
  <si>
    <t>UF de São Bartolomeu dos Galegos e Moledo</t>
  </si>
  <si>
    <t>UF de Azueira e Sobral da Abelheira</t>
  </si>
  <si>
    <t>UF de Enxara do Bispo, Gradil e Vila Franca do Rosário</t>
  </si>
  <si>
    <t>UF de Igreja Nova e Cheleiros</t>
  </si>
  <si>
    <t>UF de Malveira e São Miguel de Alcainça</t>
  </si>
  <si>
    <t>UF de Venda do Pinheiro e Santo Estêvão das Galés</t>
  </si>
  <si>
    <t>UF de Algés, Linda-a-Velha e Cruz Quebrada-Dafundo</t>
  </si>
  <si>
    <t>UF de Carnaxide e Queijas</t>
  </si>
  <si>
    <t>UF de Oeiras e São Julião da Barra, Paço de Arcos e Caxias</t>
  </si>
  <si>
    <t>UF de Agualva e Mira-Sintra</t>
  </si>
  <si>
    <t>UF de Almargem do Bispo, Pêro Pinheiro e Montelavar</t>
  </si>
  <si>
    <t>UF do Cacém e São Marcos</t>
  </si>
  <si>
    <t>UF de Massamá e Monte Abraão</t>
  </si>
  <si>
    <t>UF de Queluz e Belas</t>
  </si>
  <si>
    <t>UF de São João das Lampas e Terrugem</t>
  </si>
  <si>
    <t>UF de Sintra (Santa Maria e São Miguel, São Martinho e São Pedro de Penaferrim)</t>
  </si>
  <si>
    <t>UF de A dos Cunhados e Maceira</t>
  </si>
  <si>
    <t>UF de Campelos e Outeiro da Cabeça</t>
  </si>
  <si>
    <t>UF de Carvoeira e Carmões</t>
  </si>
  <si>
    <t>UF de Dois Portos e Runa</t>
  </si>
  <si>
    <t>UF de Maxial e Monte Redondo</t>
  </si>
  <si>
    <t>UF de Alhandra, São João dos Montes e Calhandriz</t>
  </si>
  <si>
    <t>UF de Alverca do Ribatejo e Sobralinho</t>
  </si>
  <si>
    <t>UF de Castanheira do Ribatejo e Cachoeiras</t>
  </si>
  <si>
    <t>UF de Póvoa de Santa Iria e Forte da Casa</t>
  </si>
  <si>
    <t>UF de Pontinha e Famões</t>
  </si>
  <si>
    <t>UF de Póvoa de Santo Adrião e Olival Basto</t>
  </si>
  <si>
    <t>UF de Ramada e Caneças</t>
  </si>
  <si>
    <t>UF de Alcórrego e Maranhão</t>
  </si>
  <si>
    <t>UF de Benavila e Valongo</t>
  </si>
  <si>
    <t>UF de Crato e Mártires, Flor da Rosa e Vale do Peso</t>
  </si>
  <si>
    <t>UF de Barbacena e Vila Fernando</t>
  </si>
  <si>
    <t>UF de Terrugem e Vila Boim</t>
  </si>
  <si>
    <t>UF de Gavião e Atalaia</t>
  </si>
  <si>
    <t>UF de Arez e Amieira do Tejo</t>
  </si>
  <si>
    <t>UF de Espírito Santo, Nossa Senhora da Graça e São Simão</t>
  </si>
  <si>
    <t>UF de Ponte de Sor, Tramaga e Vale de Açor</t>
  </si>
  <si>
    <t>UF da Sé e São Lourenço</t>
  </si>
  <si>
    <t>UF de Reguengo e São Julião</t>
  </si>
  <si>
    <t>UF de Ribeira de Nisa e Carreiras</t>
  </si>
  <si>
    <t>UF de Aboadela, Sanche e Várzea</t>
  </si>
  <si>
    <t>UF de Amarante (São Gonçalo), Madalena, Cepelos e Gatão</t>
  </si>
  <si>
    <t>UF de Bustelo, Carneiro e Carvalho de Rei</t>
  </si>
  <si>
    <t>UF de Figueiró (Santiago e Santa Cristina)</t>
  </si>
  <si>
    <t>UF de Freixo de Cima e de Baixo</t>
  </si>
  <si>
    <t>UF de Olo e Canadelo</t>
  </si>
  <si>
    <t>UF de Vila Garcia, Aboim e Chapa</t>
  </si>
  <si>
    <t>UF de Ancede e Ribadouro</t>
  </si>
  <si>
    <t>UF de Baião (Santa Leocádia) e Mesquinhata</t>
  </si>
  <si>
    <t>UF de Campelo e Ovil</t>
  </si>
  <si>
    <t>UF de Loivos da Ribeira e Tresouras</t>
  </si>
  <si>
    <t>UF de Santa Cruz do Douro e São Tomé de Covelas</t>
  </si>
  <si>
    <t>UF de Teixeira e Teixeiró</t>
  </si>
  <si>
    <t>UF de Macieira da Lixa e Caramos</t>
  </si>
  <si>
    <t>UF de Margaride (Santa Eulália), Várzea, Lagares, Varziela e Moure</t>
  </si>
  <si>
    <t>UF de Pedreira, Rande e Sernande</t>
  </si>
  <si>
    <t>UF de Torrados e Sousa</t>
  </si>
  <si>
    <t>UF de Unhão e Lordelo</t>
  </si>
  <si>
    <t>UF de Vila Cova da Lixa e Borba de Godim</t>
  </si>
  <si>
    <t>UF de Vila Fria e Vizela (São Jorge)</t>
  </si>
  <si>
    <t>UF de Vila Verde e Santão</t>
  </si>
  <si>
    <t>UF de Fânzeres e São Pedro da Cova</t>
  </si>
  <si>
    <t>UF de Foz do Sousa e Covelo</t>
  </si>
  <si>
    <t>UF de Gondomar (São Cosme), Valbom e Jovim</t>
  </si>
  <si>
    <t>UF de Melres e Medas</t>
  </si>
  <si>
    <t>UF de Cernadelo e Lousada (São Miguel e Santa Margarida)</t>
  </si>
  <si>
    <t>UF de Cristelos, Boim e Ordem</t>
  </si>
  <si>
    <t>UF de Figueiras e Covas</t>
  </si>
  <si>
    <t>UF de Lustosa e Barrosas (Santo Estêvão)</t>
  </si>
  <si>
    <t>UF de Nespereira e Casais</t>
  </si>
  <si>
    <t>UF de Silvares, Pias, Nogueira e Alvarenga</t>
  </si>
  <si>
    <t>UF de Custóias, Leça do Balio e Guifões</t>
  </si>
  <si>
    <t>UF de Matosinhos e Leça da Palmeira</t>
  </si>
  <si>
    <t>UF de Perafita, Lavra e Santa Cruz do Bispo</t>
  </si>
  <si>
    <t>UF de São Mamede de Infesta e Senhora da Hora</t>
  </si>
  <si>
    <t>UF de Aldoar, Foz do Douro e Nevogilde</t>
  </si>
  <si>
    <t>UF de Cedofeita, Santo Ildefonso, Sé, Miragaia, São Nicolau e Vitória</t>
  </si>
  <si>
    <t>UF de Lordelo do Ouro e Massarelos</t>
  </si>
  <si>
    <t>UF de Aver-o-Mar, Amorim e Terroso</t>
  </si>
  <si>
    <t>UF de Aguçadoura e Navais</t>
  </si>
  <si>
    <t>UF da Póvoa de Varzim, Beiriz e Argivai</t>
  </si>
  <si>
    <t>UF de Areias, Sequeiró, Lama e Palmeira</t>
  </si>
  <si>
    <t>UF de Carreira e Refojos de Riba de Ave</t>
  </si>
  <si>
    <t>UF de Lamelas e Guimarei</t>
  </si>
  <si>
    <t>UF de Santo Tirso, Couto (Santa Cristina e São Miguel) e Burgães</t>
  </si>
  <si>
    <t>UF de Campo e Sobrado</t>
  </si>
  <si>
    <t>UF de Bagunte, Ferreiró, Outeiro Maior e Parada</t>
  </si>
  <si>
    <t>UF de Fornelo e Vairão</t>
  </si>
  <si>
    <t>UF de Malta e Canidelo</t>
  </si>
  <si>
    <t>UF de Retorta e Tougues</t>
  </si>
  <si>
    <t>UF de Rio Mau e Arcos</t>
  </si>
  <si>
    <t>UF de Touguinha e Touguinhó</t>
  </si>
  <si>
    <t>UF de Vilar e Mosteiró</t>
  </si>
  <si>
    <t>UF de Grijó e Sermonde</t>
  </si>
  <si>
    <t>UF de Gulpilhares e Valadares</t>
  </si>
  <si>
    <t>UF de Mafamude e Vilar do Paraíso</t>
  </si>
  <si>
    <t>UF de Pedroso e Seixezelo</t>
  </si>
  <si>
    <t>UF de Sandim, Olival, Lever e Crestuma</t>
  </si>
  <si>
    <t>UF de Santa Marinha e São Pedro da Afurada</t>
  </si>
  <si>
    <t>UF de Serzedo e Perosinho</t>
  </si>
  <si>
    <t>UF de Alvarelhos e Guidões</t>
  </si>
  <si>
    <t>UF de Bougado (São Martinho e Santiago)</t>
  </si>
  <si>
    <t>UF de Coronado (São Romão e São Mamede)</t>
  </si>
  <si>
    <t>UF de Abrantes (São Vicente e São João) e Alferrarede</t>
  </si>
  <si>
    <t>UF de Aldeia do Mato e Souto</t>
  </si>
  <si>
    <t>UF de Alvega e Concavada</t>
  </si>
  <si>
    <t>UF de São Facundo e Vale das Mós</t>
  </si>
  <si>
    <t>UF de São Miguel do Rio Torto e Rossio ao Sul do Tejo</t>
  </si>
  <si>
    <t>UF de Alcanena e Vila Moreira</t>
  </si>
  <si>
    <t>UF de Malhou, Louriceira e Espinheiro</t>
  </si>
  <si>
    <t>UF do Cartaxo e Vale da Pinta</t>
  </si>
  <si>
    <t>UF de Ereira e Lapa</t>
  </si>
  <si>
    <t>UF da Chamusca e Pinheiro Grande</t>
  </si>
  <si>
    <t>UF de Parreira e Chouto</t>
  </si>
  <si>
    <t>UF de Coruche, Fajarda e Erra</t>
  </si>
  <si>
    <t>UF de Areias e Pias</t>
  </si>
  <si>
    <t>UF de Mação, Penhascoso e Aboboreira</t>
  </si>
  <si>
    <t>UF de Azambujeira e Malaqueijo</t>
  </si>
  <si>
    <t>UF de Marmeleira e Assentiz</t>
  </si>
  <si>
    <t>UF de Outeiro da Cortiçada e Arruda dos Pisões</t>
  </si>
  <si>
    <t>UF de São João da Ribeira e Ribeira de São João</t>
  </si>
  <si>
    <t>UF de Glória do Ribatejo e Granho</t>
  </si>
  <si>
    <t>UF de Salvaterra de Magos e Foros de Salvaterra</t>
  </si>
  <si>
    <t>UF de Achete, Azoia de Baixo e Póvoa de Santarém</t>
  </si>
  <si>
    <t>UF de Azoia de Cima e Tremês</t>
  </si>
  <si>
    <t>UF de Casével e Vaqueiros</t>
  </si>
  <si>
    <t>UF de Romeira e Várzea</t>
  </si>
  <si>
    <t>UF de São Vicente do Paul e Vale de Figueira</t>
  </si>
  <si>
    <t>UF de Além da Ribeira e Pedreira</t>
  </si>
  <si>
    <t>UF de Casais e Alviobeira</t>
  </si>
  <si>
    <t>UF de Madalena e Beselga</t>
  </si>
  <si>
    <t>UF de Serra e Junceira</t>
  </si>
  <si>
    <t>UF de Tomar (São João Baptista) e Santa Maria dos Olivais</t>
  </si>
  <si>
    <t>UF de Brogueira, Parceiros de Igreja e Alcorochel</t>
  </si>
  <si>
    <t>UF de Olaia e Paço</t>
  </si>
  <si>
    <t>UF de Torres Novas (Santa Maria, Salvador e Santiago)</t>
  </si>
  <si>
    <t>UF de Torres Novas (São Pedro), Lapas e Ribeira Branca</t>
  </si>
  <si>
    <t>UF de Freixianda, Ribeira do Fárrio e Formigais</t>
  </si>
  <si>
    <t>UF de Gondemaria e Olival</t>
  </si>
  <si>
    <t>UF de Matas e Cercal</t>
  </si>
  <si>
    <t>UF de Rio de Couros e Casal dos Bernardos</t>
  </si>
  <si>
    <t>UF de Alcácer do Sal (Santa Maria do Castelo e Santiago) e Santa Susana</t>
  </si>
  <si>
    <t>UF de Almada, Cova da Piedade, Pragal e Cacilhas</t>
  </si>
  <si>
    <t>UF de Caparica e Trafaria</t>
  </si>
  <si>
    <t>UF de Charneca de Caparica e Sobreda</t>
  </si>
  <si>
    <t>UF de Laranjeiro e Feijó</t>
  </si>
  <si>
    <t>UF de Alto do Seixalinho, Santo André e Verderena</t>
  </si>
  <si>
    <t>UF de Barreiro e Lavradio</t>
  </si>
  <si>
    <t>UF de Palhais e Coina</t>
  </si>
  <si>
    <t>UF de Grândola e Santa Margarida da Serra</t>
  </si>
  <si>
    <t>UF de Baixa da Banheira e Vale da Amoreira</t>
  </si>
  <si>
    <t>UF de Gaio-Rosário e Sarilhos Pequenos</t>
  </si>
  <si>
    <t>UF de Atalaia e Alto Estanqueiro-Jardia</t>
  </si>
  <si>
    <t>UF de Montijo e Afonsoeiro</t>
  </si>
  <si>
    <t>UF de Pegões</t>
  </si>
  <si>
    <t>UF de Poceirão e Marateca</t>
  </si>
  <si>
    <t>UF de Santiago do Cacém, Santa Cruz e São Bartolomeu da Serra</t>
  </si>
  <si>
    <t>UF de São Domingos e Vale de Água</t>
  </si>
  <si>
    <t>UF do Seixal, Arrentela e Aldeia de Paio Pires</t>
  </si>
  <si>
    <t>UF de Azeitão (São Lourenço e São Simão)</t>
  </si>
  <si>
    <t>UF de Setúbal (São Julião, Nossa Senhora da Anunciada e Santa Maria da Graça)</t>
  </si>
  <si>
    <t>UF de Alvora e Loureda</t>
  </si>
  <si>
    <t>UF de Arcos de Valdevez (São Paio) e Giela</t>
  </si>
  <si>
    <t>UF de Arcos de Valdevez (Salvador), Vila Fonche e Parada</t>
  </si>
  <si>
    <t>UF de Eiras e Mei</t>
  </si>
  <si>
    <t>UF de Grade e Carralcova</t>
  </si>
  <si>
    <t>UF de Guilhadeses e Santar</t>
  </si>
  <si>
    <t>UF de Jolda (Madalena) e Rio Cabrão</t>
  </si>
  <si>
    <t>UF de Padreiro (Salvador e Santa Cristina)</t>
  </si>
  <si>
    <t>UF de Portela e Extremo</t>
  </si>
  <si>
    <t>UF de São Jorge e Ermelo</t>
  </si>
  <si>
    <t>UF de Souto e Tabaçô</t>
  </si>
  <si>
    <t>UF de Távora (Santa Maria e São Vicente)</t>
  </si>
  <si>
    <t>UF de Vilela, São Cosme e São Damião e Sá</t>
  </si>
  <si>
    <t>UF de Arga (Baixo, Cima e São João)</t>
  </si>
  <si>
    <t>UF de Caminha (Matriz) e Vilarelho</t>
  </si>
  <si>
    <t>UF de Gondar e Orbacém</t>
  </si>
  <si>
    <t>UF de Moledo e Cristelo</t>
  </si>
  <si>
    <t>UF de Venade e Azevedo</t>
  </si>
  <si>
    <t>UF de Castro Laboreiro e Lamas de Mouro</t>
  </si>
  <si>
    <t>UF de Chaviães e Paços</t>
  </si>
  <si>
    <t>UF de Parada do Monte e Cubalhão</t>
  </si>
  <si>
    <t>UF de Prado e Remoães</t>
  </si>
  <si>
    <t>UF de Vila e Roussas</t>
  </si>
  <si>
    <t>UF de Anhões e Luzio</t>
  </si>
  <si>
    <t>UF de Ceivães e Badim</t>
  </si>
  <si>
    <t>UF de Mazedo e Cortes</t>
  </si>
  <si>
    <t>UF de Messegães, Valadares e Sá</t>
  </si>
  <si>
    <t>UF de Monção e Troviscoso</t>
  </si>
  <si>
    <t>UF de Sago, Lordelo e Parada</t>
  </si>
  <si>
    <t>UF de Troporiz e Lapela</t>
  </si>
  <si>
    <t>UF de Bico e Cristelo</t>
  </si>
  <si>
    <t>UF de Cossourado e Linhares</t>
  </si>
  <si>
    <t>UF de Formariz e Ferreira</t>
  </si>
  <si>
    <t>UF de Insalde e Porreiras</t>
  </si>
  <si>
    <t>UF de Paredes de Coura e Resende</t>
  </si>
  <si>
    <t>UF de Crasto, Ruivos e Grovelas</t>
  </si>
  <si>
    <t>UF de Entre Ambos-os-Rios, Ermida e Germil</t>
  </si>
  <si>
    <t>UF de Ponte da Barca, Vila Nova de Muía e Paço Vedro de Magalhães</t>
  </si>
  <si>
    <t>UF de Touvedo (São Lourenço e Salvador)</t>
  </si>
  <si>
    <t>UF de Vila Chã (São João Baptista e Santiago)</t>
  </si>
  <si>
    <t>UF de Gandra e Taião</t>
  </si>
  <si>
    <t>UF de Gondomil e Sanfins</t>
  </si>
  <si>
    <t>UF de São Julião e Silva</t>
  </si>
  <si>
    <t>UF de Valença, Cristelo Covo e Arão</t>
  </si>
  <si>
    <t>UF de Barroselas e Carvoeiro</t>
  </si>
  <si>
    <t>UF de Cardielos e Serreleis</t>
  </si>
  <si>
    <t>UF de Geraz do Lima (Santa Maria, Santa Leocádia e Moreira) e Deão</t>
  </si>
  <si>
    <t>UF de Mazarefes e Vila Fria</t>
  </si>
  <si>
    <t>UF de Nogueira, Meixedo e Vilar de Murteda</t>
  </si>
  <si>
    <t>UF de Subportela, Deocriste e Portela Susã</t>
  </si>
  <si>
    <t>UF de Torre e Vila Mou</t>
  </si>
  <si>
    <t>UF de Viana do Castelo (Santa Maria Maior e Monserrate) e Meadela</t>
  </si>
  <si>
    <t>UF de Campos e Vila Meã</t>
  </si>
  <si>
    <t>UF de Candemil e Gondar</t>
  </si>
  <si>
    <t>UF de Reboreda e Nogueira</t>
  </si>
  <si>
    <t>UF de Vila Nova de Cerveira e Lovelhe</t>
  </si>
  <si>
    <t>UF de Carlão e Amieiro</t>
  </si>
  <si>
    <t>UF de Castedo e Cotas</t>
  </si>
  <si>
    <t>UF de Pópulo e Ribalonga</t>
  </si>
  <si>
    <t>UF de Vale de Mendiz, Casal de Loivos e Vilarinho de Cotas</t>
  </si>
  <si>
    <t>Planalto de Monforte (UF de Oucidres e Bobadela)</t>
  </si>
  <si>
    <t>UF da Madalena e Samaiões</t>
  </si>
  <si>
    <t>UF das Eiras, São Julião de Montenegro e Cela</t>
  </si>
  <si>
    <t>UF de Calvão e Soutelinho da Raia</t>
  </si>
  <si>
    <t>UF de Loivos e Póvoa de Agrações</t>
  </si>
  <si>
    <t>UF de Santa Cruz/Trindade e Sanjurge</t>
  </si>
  <si>
    <t>UF de Soutelo e Seara Velha</t>
  </si>
  <si>
    <t>UF de Travancas e Roriz</t>
  </si>
  <si>
    <t>Vidago (UF de Vidago, Arcossó, Selhariz e Vilarinho das Paranheiras)</t>
  </si>
  <si>
    <t>UF de Campanhó e Paradança</t>
  </si>
  <si>
    <t>UF de Ermelo e Pardelhas</t>
  </si>
  <si>
    <t>UF de Cambeses do Rio, Donões e Mourilhe</t>
  </si>
  <si>
    <t>UF de Meixedo e Padornelos</t>
  </si>
  <si>
    <t>UF de Montalegre e Padroso</t>
  </si>
  <si>
    <t>UF de Paradela, Contim e Fiães</t>
  </si>
  <si>
    <t>UF de Sezelhe e Covelães</t>
  </si>
  <si>
    <t>UF de Venda Nova e Pondras</t>
  </si>
  <si>
    <t>UF de Viade de Baixo e Fervidelas</t>
  </si>
  <si>
    <t>UF de Vilar de Perdizes e Meixide</t>
  </si>
  <si>
    <t>UF de Carva e Vilares</t>
  </si>
  <si>
    <t>UF de Noura e Palheiros</t>
  </si>
  <si>
    <t>UF de Galafura e Covelinhas</t>
  </si>
  <si>
    <t>UF de Moura Morta e Vinhós</t>
  </si>
  <si>
    <t>UF de Peso da Régua e Godim</t>
  </si>
  <si>
    <t>UF de Poiares e Canelas</t>
  </si>
  <si>
    <t>UF de Cerva e Limões</t>
  </si>
  <si>
    <t>UF de Ribeira de Pena (Salvador) e Santo Aleixo de Além-Tâmega</t>
  </si>
  <si>
    <t>UF de Provesende, Gouvães do Douro e São Cristóvão do Douro</t>
  </si>
  <si>
    <t>UF de São Martinho de Antas e Paradela de Guiães</t>
  </si>
  <si>
    <t>UF de Lobrigos (São Miguel e São João Baptista) e Sanhoane</t>
  </si>
  <si>
    <t>UF de Louredo e Fornelos</t>
  </si>
  <si>
    <t>UF de Pensalvos e Parada de Monteiros</t>
  </si>
  <si>
    <t>UF de Adoufe e Vilarinho de Samardã</t>
  </si>
  <si>
    <t>UF de Borbela e Lamas de Olo</t>
  </si>
  <si>
    <t>UF de Constantim e Vale de Nogueiras</t>
  </si>
  <si>
    <t>UF de Mouçós e Lamares</t>
  </si>
  <si>
    <t>UF de Nogueira e Ermida</t>
  </si>
  <si>
    <t>UF de Pena, Quintã e Vila Cova</t>
  </si>
  <si>
    <t>UF de São Tomé do Castelo e Justes</t>
  </si>
  <si>
    <t>UF de Aricera e Goujoim</t>
  </si>
  <si>
    <t>UF de São Romão e Santiago</t>
  </si>
  <si>
    <t>UF de Vila Seca e Santo Adrião</t>
  </si>
  <si>
    <t>UF de Mamouros, Alva e Ribolhos</t>
  </si>
  <si>
    <t>UF de Mezio e Moura Morta</t>
  </si>
  <si>
    <t>UF de Parada de Ester e Ester</t>
  </si>
  <si>
    <t>UF de Picão e Ermida</t>
  </si>
  <si>
    <t>UF de Reriz e Gafanhão</t>
  </si>
  <si>
    <t>UF de Alhões, Bustelo, Gralheira e Ramires</t>
  </si>
  <si>
    <t>UF de Bigorne, Magueija e Pretarouca</t>
  </si>
  <si>
    <t>UF de Cepões, Meijinhos e Melcões</t>
  </si>
  <si>
    <t>UF de Parada do Bispo e Valdigem</t>
  </si>
  <si>
    <t>UF de Mangualde, Mesquitela e Cunha Alta</t>
  </si>
  <si>
    <t>UF de Moimenta de Maceira Dão e Lobelhe do Mato</t>
  </si>
  <si>
    <t>UF de Santiago de Cassurrães e Póvoa de Cervães</t>
  </si>
  <si>
    <t>UF de Tavares (Chãs, Várzea e Travanca)</t>
  </si>
  <si>
    <t>UF de Paradinha e Nagosa</t>
  </si>
  <si>
    <t>UF de Pêra Velha, Aldeia de Nacomba e Ariz</t>
  </si>
  <si>
    <t>UF de Peva e Segões</t>
  </si>
  <si>
    <t>UF de Mortágua, Vale de Remígio, Cortegaça e Almaça</t>
  </si>
  <si>
    <t>UF de Carvalhal Redondo e Aguieira</t>
  </si>
  <si>
    <t>UF de Santar e Moreira</t>
  </si>
  <si>
    <t>UF de Arca e Varzielas</t>
  </si>
  <si>
    <t>UF de Destriz e Reigoso</t>
  </si>
  <si>
    <t>UF de Oliveira de Frades, Souto de Lafões e Sejães</t>
  </si>
  <si>
    <t>UF de Antas e Matela</t>
  </si>
  <si>
    <t>UF de Vila Cova do Covelo/Mareco</t>
  </si>
  <si>
    <t>UF de Antas e Ourozinho</t>
  </si>
  <si>
    <t>UF de Penedono e Granja</t>
  </si>
  <si>
    <t>UF de Anreade e São Romão de Aregos</t>
  </si>
  <si>
    <t>UF de Felgueiras e Feirão</t>
  </si>
  <si>
    <t>UF de Freigil e Miomães</t>
  </si>
  <si>
    <t>UF de Ovadas e Panchorra</t>
  </si>
  <si>
    <t>UF de Ovoa e Vimieiro</t>
  </si>
  <si>
    <t>UF de Santa Comba Dão e Couto do Mosteiro</t>
  </si>
  <si>
    <t>UF de Treixedo e Nagozela</t>
  </si>
  <si>
    <t>UF de São João da Pesqueira e Várzea de Trevões</t>
  </si>
  <si>
    <t>UF de Trevões e Espinhosa</t>
  </si>
  <si>
    <t>UF de Vilarouco e Pereiros</t>
  </si>
  <si>
    <t>UF de Carvalhais e Candal</t>
  </si>
  <si>
    <t>UF de Santa Cruz da Trapa e São Cristóvão de Lafões</t>
  </si>
  <si>
    <t>UF de São Martinho das Moitas e Covas do Rio</t>
  </si>
  <si>
    <t>UF de São Pedro do Sul, Várzea e Baiões</t>
  </si>
  <si>
    <t>UF de Águas Boas e Forles</t>
  </si>
  <si>
    <t>UF de Romãs, Decermilo e Vila Longa</t>
  </si>
  <si>
    <t>UF de Ferreirim e Macieira</t>
  </si>
  <si>
    <t>UF de Fonte Arcada e Escurquela</t>
  </si>
  <si>
    <t>UF de Penso e Freixinho</t>
  </si>
  <si>
    <t>UF de Sernancelhe e Sarzeda</t>
  </si>
  <si>
    <t>UF de Barcos e Santa Leocádia</t>
  </si>
  <si>
    <t>UF de Paradela e Granjinha</t>
  </si>
  <si>
    <t>UF de Pinheiros e Vale de Figueira</t>
  </si>
  <si>
    <t>UF de Távora e Pereiro</t>
  </si>
  <si>
    <t>UF de Gouviães e Ucanha</t>
  </si>
  <si>
    <t>UF de Granja Nova e Vila Chã da Beira</t>
  </si>
  <si>
    <t>UF de Tarouca e Dálvares</t>
  </si>
  <si>
    <t>UF de Barreiro de Besteiros e Tourigo</t>
  </si>
  <si>
    <t>UF de Caparrosa e Silvares</t>
  </si>
  <si>
    <t>UF de Mouraz e Vila Nova da Rainha</t>
  </si>
  <si>
    <t>UF de São João do Monte e Mosteirinho</t>
  </si>
  <si>
    <t>UF de São Miguel do Outeiro e Sabugosa</t>
  </si>
  <si>
    <t>UF de Tondela e Nandufe</t>
  </si>
  <si>
    <t>UF de Vilar de Besteiros e Mosteiro de Fráguas</t>
  </si>
  <si>
    <t>UF de Vila Nova de Paiva, Alhais e Fráguas</t>
  </si>
  <si>
    <t>UF de Barreiros e Cepões</t>
  </si>
  <si>
    <t>UF de Boa Aldeia, Farminhão e Torredeita</t>
  </si>
  <si>
    <t>UF de Faíl e Vila Chã de Sá</t>
  </si>
  <si>
    <t>UF de Cambra e Carvalhal de Vermilhas</t>
  </si>
  <si>
    <t>UF de Fataunços e Figueiredo das Donas</t>
  </si>
  <si>
    <t>UF de Vouzela e Paços de Vilharigues</t>
  </si>
  <si>
    <t>UF de Aboim, Felgueiras, Gontim e Pedraído</t>
  </si>
  <si>
    <t>UF de Agrela e Serafão</t>
  </si>
  <si>
    <t>UF de Antime e Silvares (São Clemente)</t>
  </si>
  <si>
    <t>UF de Ardegão, Arnozela e Seidões</t>
  </si>
  <si>
    <t>UF de Cepães e Fareja</t>
  </si>
  <si>
    <t>UF de Freitas e Vila Cova</t>
  </si>
  <si>
    <t>UF de Monte e Queimadela</t>
  </si>
  <si>
    <t>UF de Moreira do Rei e Várzea Cova</t>
  </si>
  <si>
    <t>UF de Querença, Tôr e Benafim</t>
  </si>
  <si>
    <t>UF de Avelãs de Ambom e Rocamondo</t>
  </si>
  <si>
    <t>UF de Corujeira e Trinta</t>
  </si>
  <si>
    <t>UF de Mizarela, Pêro Soares e Vila Soeiro</t>
  </si>
  <si>
    <t>UF de Pousade e Albardo</t>
  </si>
  <si>
    <t>UF de Rochoso e Monte Margarida</t>
  </si>
  <si>
    <t>UF da cidade de Santarém</t>
  </si>
  <si>
    <t>Unid. resid.</t>
  </si>
  <si>
    <t>As referências a disposições legais são relativas ao Decreto-Lei n.º 37/2018, de 4 de junho</t>
  </si>
  <si>
    <t>O preenchimento deverá iniciar-se na primeira linha disponível de cada um dos formulários</t>
  </si>
  <si>
    <t>Todos os campos a cinzento escuro não podem ser preenchidos</t>
  </si>
  <si>
    <t>Não poderão existir linhas intercaladas sem preenchimento</t>
  </si>
  <si>
    <t>Sem abrigo [n.º 1 do artigo 10.º]</t>
  </si>
  <si>
    <t>Vítima de violência doméstica [n.º 1 do artigo 10.º]</t>
  </si>
  <si>
    <t>Informação completa?</t>
  </si>
  <si>
    <t>Localização do
emprendimento ou fração</t>
  </si>
  <si>
    <t>Designação ou identificação do
emprendimento ou fração</t>
  </si>
  <si>
    <t>Idade</t>
  </si>
  <si>
    <t>Idade benef</t>
  </si>
  <si>
    <t>Agregado isolado &gt; 65 anos</t>
  </si>
  <si>
    <t>Rendimento anual do membro do agregado</t>
  </si>
  <si>
    <t>Município Competente</t>
  </si>
  <si>
    <t>ESTRATÉGIA LOCAL DE HABITAÇÃO - Agregados e Pessoas</t>
  </si>
  <si>
    <t>Designação</t>
  </si>
  <si>
    <t>Tipo</t>
  </si>
  <si>
    <t>Código</t>
  </si>
  <si>
    <t>Situação</t>
  </si>
  <si>
    <t>Localização</t>
  </si>
  <si>
    <t>Tipo de Beneficiário</t>
  </si>
  <si>
    <t>Tipo de Solução Habitacional</t>
  </si>
  <si>
    <t>Município (Art.º 26.º a))</t>
  </si>
  <si>
    <t>Reabilitação de frações ou de prédios habitacionais - art.º 29.º b)</t>
  </si>
  <si>
    <t>Descrição completa</t>
  </si>
  <si>
    <t>COD</t>
  </si>
  <si>
    <t>SH26abc</t>
  </si>
  <si>
    <t>VRef</t>
  </si>
  <si>
    <t>% Máx Comp Vinv</t>
  </si>
  <si>
    <t>% Máx Comp Vref</t>
  </si>
  <si>
    <t>SH26d</t>
  </si>
  <si>
    <t>SH26e</t>
  </si>
  <si>
    <t>SH25_BD</t>
  </si>
  <si>
    <t>(…) municípios (…)</t>
  </si>
  <si>
    <t>Arrendamento para subarrendamento - art.º 29.º b)</t>
  </si>
  <si>
    <t>-</t>
  </si>
  <si>
    <t>Reabilitação de frações e prédios habitacionais - art.º 29.º c) i)</t>
  </si>
  <si>
    <t>Reabilitação de frações ou prédios habitacionais de que sejam titulares - art.º 29.º d)</t>
  </si>
  <si>
    <t>Autopromoção / Construção de habitação - art.º 29.º a) i)</t>
  </si>
  <si>
    <t>DGTF, Regiões Autónomas e associações de municípios (Art.º 26.º a))</t>
  </si>
  <si>
    <t>O Estado, através da DGTF, as Regiões Autónomas e municípios *, bem como associações de municípios constituídas para efeito de resolução conjunta de situações de carência habitacional existentes nos respetivos territórios e ou de promoção de soluções habitacionais conjuntas para as mesmas
* destacado acima</t>
  </si>
  <si>
    <t>Aquisição de frações e prédios habitacionais - art.º 29.º c) ii)</t>
  </si>
  <si>
    <t>Reabilitação de habitação de que sejam titulares - art.º 29.º a) ii)</t>
  </si>
  <si>
    <t>Empresas públicas, entidades públicas empresariais ou institutos públicos (Art.º 26.º b))</t>
  </si>
  <si>
    <t>Empresas públicas, entidades públicas empresariais ou institutos públicos das administrações central, regional e local, incluindo as empresas municipais, com atribuições e competências de promoção e ou de gestão de prédios e frações destinados a habitação</t>
  </si>
  <si>
    <t>Construção de prédios ou empreendimentos habitacionais - art.º 29.º b)</t>
  </si>
  <si>
    <t>Aquisição e reabilitação de frações e prédios habitacionais - art.º 29.º c) ii)</t>
  </si>
  <si>
    <t>Aquisição de habitação - art.º 29.º a) iii)</t>
  </si>
  <si>
    <t>Terceiro Setor, Cooperativas e Instituições Apoio Social (Art.º 26.º c))</t>
  </si>
  <si>
    <t>Misericórdias, instituições particulares de solidariedade social, cooperativas de habitação e construção, pessoas coletivas de direito público ou privado de utilidade pública administrativa ou de reconhecido interesse público e entidades gestoras de casas de abrigo e respostas de acolhimento para requerentes e beneficiários de proteção internacional, da Rede de Apoio a Vítimas de Violência Doméstica e de pessoas em situação de sem-abrigo</t>
  </si>
  <si>
    <t>Aquisição de frações ou prédios para destinar a habitação - art.º 29.º b)</t>
  </si>
  <si>
    <t>Construção de prédios ou empreendimentos habitacionais - art.º 29.º c) iv)</t>
  </si>
  <si>
    <t>Aquisição e reabilitação de habitação - art.º 29.º a) iii)</t>
  </si>
  <si>
    <t>Associações de moradores e cooperativas de habitação e construção de núcleos precários (Art.º 26.º d))</t>
  </si>
  <si>
    <t>Associações de moradores e cooperativas de habitação e construção, conforme disposto no artigo 11.º</t>
  </si>
  <si>
    <t>Aquisição e reabilitação de frações ou prédios para destinar a habitação - art.º 29.º b)</t>
  </si>
  <si>
    <t>Proprietários de frações ou prédios situados em núcleos degradados (Art.º 26.º e))</t>
  </si>
  <si>
    <t>Os proprietários de frações ou prédios situados em núcleos degradados, conforme disposto no artigo 12.º</t>
  </si>
  <si>
    <t>Beneficiários Diretos (art.º 25.º)</t>
  </si>
  <si>
    <t>pessoas que preencham os requisitos de acesso ao 1.º Direito, isoladamente ou enquanto titulares de um agregado</t>
  </si>
  <si>
    <t>Encargo com os moradores de núcleos degradados a que se refere o n.º 7 do artigo 12.º</t>
  </si>
  <si>
    <t>Reabilitação de frações ou prédios habitacionais de que sejam proprietárias ou superficiárias, a destinar a unidades residenciais</t>
  </si>
  <si>
    <t>Aquisição de terrenos e reabilitação de prédios neles existentes</t>
  </si>
  <si>
    <t>Nenhuma situação</t>
  </si>
  <si>
    <t>Membro</t>
  </si>
  <si>
    <t>cód SH</t>
  </si>
  <si>
    <t>Direção de Programas de Apoio à Habitação</t>
  </si>
  <si>
    <t>Aquisição de terrenos e construção de prédio ou de empreendimento habitacional - art.º 29.º b)</t>
  </si>
  <si>
    <t>Descrição da candidatura</t>
  </si>
  <si>
    <t>CodINE Mun2011</t>
  </si>
  <si>
    <t>CodINE Mun2013</t>
  </si>
  <si>
    <t>NUTS I</t>
  </si>
  <si>
    <t>CodINE NUTI</t>
  </si>
  <si>
    <t>NUTS II 2011</t>
  </si>
  <si>
    <t>CodINE NUTII 2011</t>
  </si>
  <si>
    <t>NUTS II 2013</t>
  </si>
  <si>
    <t>CodINE NUTII 2013</t>
  </si>
  <si>
    <t>NUTS III 2011</t>
  </si>
  <si>
    <t>CodINE NUTIII 2011</t>
  </si>
  <si>
    <t>NUTS III 2013</t>
  </si>
  <si>
    <t>CodINE NUTIII 2013</t>
  </si>
  <si>
    <t>VRefAq</t>
  </si>
  <si>
    <t>VRefAr</t>
  </si>
  <si>
    <t>Lev. 2018 NÚCLEOS</t>
  </si>
  <si>
    <t>Lev. 2019 FAMÍLIAS</t>
  </si>
  <si>
    <t>Processo Edoclink</t>
  </si>
  <si>
    <t>NUTI</t>
  </si>
  <si>
    <t>CodNUTI</t>
  </si>
  <si>
    <t>NUTII 2011</t>
  </si>
  <si>
    <t>CodNUTII 2011</t>
  </si>
  <si>
    <t>NUTIII 2011</t>
  </si>
  <si>
    <t>CodINE_NUTIII 2011</t>
  </si>
  <si>
    <t>NUTII 2013</t>
  </si>
  <si>
    <t>CodNUTII 2013</t>
  </si>
  <si>
    <t>NUTIII 2013</t>
  </si>
  <si>
    <t>CodINE_NUTIII 2013</t>
  </si>
  <si>
    <t>1401</t>
  </si>
  <si>
    <t>16I1401</t>
  </si>
  <si>
    <t>Continente</t>
  </si>
  <si>
    <t>Médio Tejo</t>
  </si>
  <si>
    <t>1</t>
  </si>
  <si>
    <t>18</t>
  </si>
  <si>
    <t>Alentejo Central</t>
  </si>
  <si>
    <t>183</t>
  </si>
  <si>
    <t>11</t>
  </si>
  <si>
    <t>187</t>
  </si>
  <si>
    <t>16D0101</t>
  </si>
  <si>
    <t>Baixo Vouga</t>
  </si>
  <si>
    <t>Região de Aveiro</t>
  </si>
  <si>
    <t>Região Autónoma dos Açores</t>
  </si>
  <si>
    <t>2</t>
  </si>
  <si>
    <t>15</t>
  </si>
  <si>
    <t>Alentejo Litoral</t>
  </si>
  <si>
    <t>181</t>
  </si>
  <si>
    <t>16</t>
  </si>
  <si>
    <t>16G0901</t>
  </si>
  <si>
    <t>Dão-Lafões</t>
  </si>
  <si>
    <t>Viseu Dão Lafões</t>
  </si>
  <si>
    <t>Região Autónoma da Madeira</t>
  </si>
  <si>
    <t>3</t>
  </si>
  <si>
    <t>Área Metropolitana de Lisboa</t>
  </si>
  <si>
    <t>17</t>
  </si>
  <si>
    <t>1870701</t>
  </si>
  <si>
    <t>Alto Alentejo</t>
  </si>
  <si>
    <t>182</t>
  </si>
  <si>
    <t>186</t>
  </si>
  <si>
    <t>16D0102</t>
  </si>
  <si>
    <t>Alto Trás-os-Montes</t>
  </si>
  <si>
    <t>118</t>
  </si>
  <si>
    <t>Alto Minho</t>
  </si>
  <si>
    <t>111</t>
  </si>
  <si>
    <t>1500801</t>
  </si>
  <si>
    <t>30</t>
  </si>
  <si>
    <t>Ave</t>
  </si>
  <si>
    <t>113</t>
  </si>
  <si>
    <t>20</t>
  </si>
  <si>
    <t>Alto Tâmega</t>
  </si>
  <si>
    <t>11B</t>
  </si>
  <si>
    <t>1501</t>
  </si>
  <si>
    <t>1811501</t>
  </si>
  <si>
    <t>Baixo Alentejo</t>
  </si>
  <si>
    <t>184</t>
  </si>
  <si>
    <t>170</t>
  </si>
  <si>
    <t>1402</t>
  </si>
  <si>
    <t>16I1402</t>
  </si>
  <si>
    <t>Baixo Mondego</t>
  </si>
  <si>
    <t>162</t>
  </si>
  <si>
    <t>Área Metropolitana do Porto</t>
  </si>
  <si>
    <t>11A</t>
  </si>
  <si>
    <t>1001</t>
  </si>
  <si>
    <t>16B1001</t>
  </si>
  <si>
    <t>Oeste</t>
  </si>
  <si>
    <t>161</t>
  </si>
  <si>
    <t>119</t>
  </si>
  <si>
    <t>1502</t>
  </si>
  <si>
    <t>1701502</t>
  </si>
  <si>
    <t>Península de Setúbal</t>
  </si>
  <si>
    <t>Beira Interior Norte</t>
  </si>
  <si>
    <t>168</t>
  </si>
  <si>
    <t>Beira Interior Sul</t>
  </si>
  <si>
    <t>169</t>
  </si>
  <si>
    <t>Beira Baixa</t>
  </si>
  <si>
    <t>16H</t>
  </si>
  <si>
    <t>1101</t>
  </si>
  <si>
    <t>16B1101</t>
  </si>
  <si>
    <t>Cávado</t>
  </si>
  <si>
    <t>112</t>
  </si>
  <si>
    <t>Beiras e Serra da Estrela</t>
  </si>
  <si>
    <t>16J</t>
  </si>
  <si>
    <t>11E0401</t>
  </si>
  <si>
    <t>Terras de Trás-os-Montes</t>
  </si>
  <si>
    <t>Cova da Beira</t>
  </si>
  <si>
    <t>16A</t>
  </si>
  <si>
    <t>1701</t>
  </si>
  <si>
    <t>11D1701</t>
  </si>
  <si>
    <t>Douro</t>
  </si>
  <si>
    <t>165</t>
  </si>
  <si>
    <t>11D</t>
  </si>
  <si>
    <t>1500803</t>
  </si>
  <si>
    <t>117</t>
  </si>
  <si>
    <t>Lezíria do Tejo</t>
  </si>
  <si>
    <t>185</t>
  </si>
  <si>
    <t>1840201</t>
  </si>
  <si>
    <t>Entre Douro e Vouga</t>
  </si>
  <si>
    <t>116</t>
  </si>
  <si>
    <t>16I</t>
  </si>
  <si>
    <t>1503</t>
  </si>
  <si>
    <t>1701503</t>
  </si>
  <si>
    <t>Grande Lisboa</t>
  </si>
  <si>
    <t>171</t>
  </si>
  <si>
    <t>16B</t>
  </si>
  <si>
    <t>16J0902</t>
  </si>
  <si>
    <t>Grande Porto</t>
  </si>
  <si>
    <t>114</t>
  </si>
  <si>
    <t>300</t>
  </si>
  <si>
    <t>1403</t>
  </si>
  <si>
    <t>1851403</t>
  </si>
  <si>
    <t>200</t>
  </si>
  <si>
    <t>1840202</t>
  </si>
  <si>
    <t>16C</t>
  </si>
  <si>
    <t>16D</t>
  </si>
  <si>
    <t>1404</t>
  </si>
  <si>
    <t>1851404</t>
  </si>
  <si>
    <t>Minho-Lima</t>
  </si>
  <si>
    <t>Região de Coimbra</t>
  </si>
  <si>
    <t>16E</t>
  </si>
  <si>
    <t>1201</t>
  </si>
  <si>
    <t>1861201</t>
  </si>
  <si>
    <t>Região de Leiria</t>
  </si>
  <si>
    <t>16F</t>
  </si>
  <si>
    <t>1002</t>
  </si>
  <si>
    <t>16F1002</t>
  </si>
  <si>
    <t>Pinhal Interior Norte</t>
  </si>
  <si>
    <t>172</t>
  </si>
  <si>
    <t>Tâmega e Sousa</t>
  </si>
  <si>
    <t>11C</t>
  </si>
  <si>
    <t>1840203</t>
  </si>
  <si>
    <t>164</t>
  </si>
  <si>
    <t>11E</t>
  </si>
  <si>
    <t>1115</t>
  </si>
  <si>
    <t>1701115</t>
  </si>
  <si>
    <t>Pinhal Interior Sul</t>
  </si>
  <si>
    <t>166</t>
  </si>
  <si>
    <t>16G</t>
  </si>
  <si>
    <t>1301</t>
  </si>
  <si>
    <t>11C1301</t>
  </si>
  <si>
    <t>Tâmega</t>
  </si>
  <si>
    <t>Pinhal Litoral</t>
  </si>
  <si>
    <t>163</t>
  </si>
  <si>
    <t>1120301</t>
  </si>
  <si>
    <t>16D0103</t>
  </si>
  <si>
    <t>4301</t>
  </si>
  <si>
    <t>2004301</t>
  </si>
  <si>
    <t>Serra da Estrela</t>
  </si>
  <si>
    <t>167</t>
  </si>
  <si>
    <t>1003</t>
  </si>
  <si>
    <t>16F1003</t>
  </si>
  <si>
    <t>115</t>
  </si>
  <si>
    <t>1601</t>
  </si>
  <si>
    <t>1111601</t>
  </si>
  <si>
    <t>16E0601</t>
  </si>
  <si>
    <t>1801</t>
  </si>
  <si>
    <t>11D1801</t>
  </si>
  <si>
    <t>11A0104</t>
  </si>
  <si>
    <t>1870702</t>
  </si>
  <si>
    <t>1202</t>
  </si>
  <si>
    <t>1861202</t>
  </si>
  <si>
    <t>1102</t>
  </si>
  <si>
    <t>16B1102</t>
  </si>
  <si>
    <t>16D0105</t>
  </si>
  <si>
    <t>1203</t>
  </si>
  <si>
    <t>1861203</t>
  </si>
  <si>
    <t>1103</t>
  </si>
  <si>
    <t>1851103</t>
  </si>
  <si>
    <t>1302</t>
  </si>
  <si>
    <t>11C1302</t>
  </si>
  <si>
    <t>1120302</t>
  </si>
  <si>
    <t>1840204</t>
  </si>
  <si>
    <t>1504</t>
  </si>
  <si>
    <t>1701504</t>
  </si>
  <si>
    <t>1004</t>
  </si>
  <si>
    <t>16F1004</t>
  </si>
  <si>
    <t>1840205</t>
  </si>
  <si>
    <t>16J0501</t>
  </si>
  <si>
    <t>1405</t>
  </si>
  <si>
    <t>1851405</t>
  </si>
  <si>
    <t>1005</t>
  </si>
  <si>
    <t>16B1005</t>
  </si>
  <si>
    <t>1870703</t>
  </si>
  <si>
    <t>1702</t>
  </si>
  <si>
    <t>11B1702</t>
  </si>
  <si>
    <t>1120303</t>
  </si>
  <si>
    <t>11E0402</t>
  </si>
  <si>
    <t>1190304</t>
  </si>
  <si>
    <t>1104</t>
  </si>
  <si>
    <t>16B1104</t>
  </si>
  <si>
    <t>1006</t>
  </si>
  <si>
    <t>16B1006</t>
  </si>
  <si>
    <t>Calheta [R.A.A.]</t>
  </si>
  <si>
    <t>4501</t>
  </si>
  <si>
    <t>2004501</t>
  </si>
  <si>
    <t>Calheta [R.A.M.]</t>
  </si>
  <si>
    <t>3101</t>
  </si>
  <si>
    <t>3003101</t>
  </si>
  <si>
    <t>3102</t>
  </si>
  <si>
    <t>3003102</t>
  </si>
  <si>
    <t>1602</t>
  </si>
  <si>
    <t>1111602</t>
  </si>
  <si>
    <t>1204</t>
  </si>
  <si>
    <t>1861204</t>
  </si>
  <si>
    <t>16E0602</t>
  </si>
  <si>
    <t>11D0403</t>
  </si>
  <si>
    <t>1802</t>
  </si>
  <si>
    <t>16G1802</t>
  </si>
  <si>
    <t>1406</t>
  </si>
  <si>
    <t>1851406</t>
  </si>
  <si>
    <t>1105</t>
  </si>
  <si>
    <t>1701105</t>
  </si>
  <si>
    <t>1007</t>
  </si>
  <si>
    <t>16F1007</t>
  </si>
  <si>
    <t>16H0502</t>
  </si>
  <si>
    <t>11C0106</t>
  </si>
  <si>
    <t>1205</t>
  </si>
  <si>
    <t>1861205</t>
  </si>
  <si>
    <t>1803</t>
  </si>
  <si>
    <t>16G1803</t>
  </si>
  <si>
    <t>1500804</t>
  </si>
  <si>
    <t>1840206</t>
  </si>
  <si>
    <t>16J0903</t>
  </si>
  <si>
    <t>11C0305</t>
  </si>
  <si>
    <t>1407</t>
  </si>
  <si>
    <t>1851407</t>
  </si>
  <si>
    <t>1703</t>
  </si>
  <si>
    <t>11B1703</t>
  </si>
  <si>
    <t>1804</t>
  </si>
  <si>
    <t>11C1804</t>
  </si>
  <si>
    <t>16E0603</t>
  </si>
  <si>
    <t>16E0604</t>
  </si>
  <si>
    <t>1408</t>
  </si>
  <si>
    <t>16I1408</t>
  </si>
  <si>
    <t>1409</t>
  </si>
  <si>
    <t>1851409</t>
  </si>
  <si>
    <t>4901</t>
  </si>
  <si>
    <t>2004901</t>
  </si>
  <si>
    <t>16J0503</t>
  </si>
  <si>
    <t>1206</t>
  </si>
  <si>
    <t>1861206</t>
  </si>
  <si>
    <t>1840207</t>
  </si>
  <si>
    <t>1207</t>
  </si>
  <si>
    <t>1861207</t>
  </si>
  <si>
    <t>1410</t>
  </si>
  <si>
    <t>16I1410</t>
  </si>
  <si>
    <t>11A0107</t>
  </si>
  <si>
    <t>1120306</t>
  </si>
  <si>
    <t>16D0108</t>
  </si>
  <si>
    <t>1870704</t>
  </si>
  <si>
    <t>1870705</t>
  </si>
  <si>
    <t>1190307</t>
  </si>
  <si>
    <t>1500805</t>
  </si>
  <si>
    <t>1303</t>
  </si>
  <si>
    <t>11C1303</t>
  </si>
  <si>
    <t>1840208</t>
  </si>
  <si>
    <t>1411</t>
  </si>
  <si>
    <t>16I1411</t>
  </si>
  <si>
    <t>16E0605</t>
  </si>
  <si>
    <t>16J0904</t>
  </si>
  <si>
    <t>1008</t>
  </si>
  <si>
    <t>16F1008</t>
  </si>
  <si>
    <t>16J0905</t>
  </si>
  <si>
    <t>11D0404</t>
  </si>
  <si>
    <t>1208</t>
  </si>
  <si>
    <t>1861208</t>
  </si>
  <si>
    <t>3103</t>
  </si>
  <si>
    <t>3003103</t>
  </si>
  <si>
    <t>16J0504</t>
  </si>
  <si>
    <t>1209</t>
  </si>
  <si>
    <t>1861209</t>
  </si>
  <si>
    <t>16E0606</t>
  </si>
  <si>
    <t>1412</t>
  </si>
  <si>
    <t>1851412</t>
  </si>
  <si>
    <t>1304</t>
  </si>
  <si>
    <t>11A1304</t>
  </si>
  <si>
    <t>16J0906</t>
  </si>
  <si>
    <t>1505</t>
  </si>
  <si>
    <t>1811505</t>
  </si>
  <si>
    <t>16J0907</t>
  </si>
  <si>
    <t>1190308</t>
  </si>
  <si>
    <t>4701</t>
  </si>
  <si>
    <t>2004701</t>
  </si>
  <si>
    <t>16H0505</t>
  </si>
  <si>
    <t>16D0110</t>
  </si>
  <si>
    <t>1500806</t>
  </si>
  <si>
    <t>Lagoa [R.A.A.]</t>
  </si>
  <si>
    <t>4201</t>
  </si>
  <si>
    <t>2004201</t>
  </si>
  <si>
    <t>1500807</t>
  </si>
  <si>
    <t>4801</t>
  </si>
  <si>
    <t>2004801</t>
  </si>
  <si>
    <t>4601</t>
  </si>
  <si>
    <t>2004601</t>
  </si>
  <si>
    <t>1805</t>
  </si>
  <si>
    <t>11D1805</t>
  </si>
  <si>
    <t>1009</t>
  </si>
  <si>
    <t>16F1009</t>
  </si>
  <si>
    <t>1106</t>
  </si>
  <si>
    <t>1701106</t>
  </si>
  <si>
    <t>1500808</t>
  </si>
  <si>
    <t>1107</t>
  </si>
  <si>
    <t>1701107</t>
  </si>
  <si>
    <t>1108</t>
  </si>
  <si>
    <t>16B1108</t>
  </si>
  <si>
    <t>16E0607</t>
  </si>
  <si>
    <t>1305</t>
  </si>
  <si>
    <t>11C1305</t>
  </si>
  <si>
    <t>1413</t>
  </si>
  <si>
    <t>16I1413</t>
  </si>
  <si>
    <t>11E0405</t>
  </si>
  <si>
    <t>3104</t>
  </si>
  <si>
    <t>3003104</t>
  </si>
  <si>
    <t>4602</t>
  </si>
  <si>
    <t>2004602</t>
  </si>
  <si>
    <t>1109</t>
  </si>
  <si>
    <t>1701109</t>
  </si>
  <si>
    <t>1306</t>
  </si>
  <si>
    <t>11A1306</t>
  </si>
  <si>
    <t>1806</t>
  </si>
  <si>
    <t>16G1806</t>
  </si>
  <si>
    <t>16J0908</t>
  </si>
  <si>
    <t>1307</t>
  </si>
  <si>
    <t>11C1307</t>
  </si>
  <si>
    <t>1010</t>
  </si>
  <si>
    <t>16F1010</t>
  </si>
  <si>
    <t>1210</t>
  </si>
  <si>
    <t>1861210</t>
  </si>
  <si>
    <t>1308</t>
  </si>
  <si>
    <t>11A1308</t>
  </si>
  <si>
    <t>16E0111</t>
  </si>
  <si>
    <t>16J0909</t>
  </si>
  <si>
    <t>1603</t>
  </si>
  <si>
    <t>1111603</t>
  </si>
  <si>
    <t>1840209</t>
  </si>
  <si>
    <t>1704</t>
  </si>
  <si>
    <t>11D1704</t>
  </si>
  <si>
    <t>16E0608</t>
  </si>
  <si>
    <t>16E0609</t>
  </si>
  <si>
    <t>11E0406</t>
  </si>
  <si>
    <t>11E0407</t>
  </si>
  <si>
    <t>11E0408</t>
  </si>
  <si>
    <t>1807</t>
  </si>
  <si>
    <t>11D1807</t>
  </si>
  <si>
    <t>1506</t>
  </si>
  <si>
    <t>1701506</t>
  </si>
  <si>
    <t>1604</t>
  </si>
  <si>
    <t>1111604</t>
  </si>
  <si>
    <t>1705</t>
  </si>
  <si>
    <t>1191705</t>
  </si>
  <si>
    <t>1211</t>
  </si>
  <si>
    <t>1861211</t>
  </si>
  <si>
    <t>1706</t>
  </si>
  <si>
    <t>11B1706</t>
  </si>
  <si>
    <t>1870706</t>
  </si>
  <si>
    <t>16E0610</t>
  </si>
  <si>
    <t>1507</t>
  </si>
  <si>
    <t>1701507</t>
  </si>
  <si>
    <t>1870707</t>
  </si>
  <si>
    <t>1808</t>
  </si>
  <si>
    <t>16E1808</t>
  </si>
  <si>
    <t>1840210</t>
  </si>
  <si>
    <t>1870708</t>
  </si>
  <si>
    <t>1707</t>
  </si>
  <si>
    <t>11D1707</t>
  </si>
  <si>
    <t>16D0112</t>
  </si>
  <si>
    <t>1011</t>
  </si>
  <si>
    <t>16B1011</t>
  </si>
  <si>
    <t>1809</t>
  </si>
  <si>
    <t>16G1809</t>
  </si>
  <si>
    <t>1212</t>
  </si>
  <si>
    <t>1861212</t>
  </si>
  <si>
    <t>4202</t>
  </si>
  <si>
    <t>2004202</t>
  </si>
  <si>
    <t>1012</t>
  </si>
  <si>
    <t>16B1012</t>
  </si>
  <si>
    <t>1810211</t>
  </si>
  <si>
    <t>1116</t>
  </si>
  <si>
    <t>1701116</t>
  </si>
  <si>
    <t>1110</t>
  </si>
  <si>
    <t>1701110</t>
  </si>
  <si>
    <t>16H0506</t>
  </si>
  <si>
    <t>1500810</t>
  </si>
  <si>
    <t>11A0113</t>
  </si>
  <si>
    <t>1810</t>
  </si>
  <si>
    <t>16G1810</t>
  </si>
  <si>
    <t>16D0114</t>
  </si>
  <si>
    <t>16E0611</t>
  </si>
  <si>
    <t>1421</t>
  </si>
  <si>
    <t>16I1421</t>
  </si>
  <si>
    <t>1840212</t>
  </si>
  <si>
    <t>16D0115</t>
  </si>
  <si>
    <t>1309</t>
  </si>
  <si>
    <t>11C1309</t>
  </si>
  <si>
    <t>1508</t>
  </si>
  <si>
    <t>1701508</t>
  </si>
  <si>
    <t>16E0612</t>
  </si>
  <si>
    <t>1310</t>
  </si>
  <si>
    <t>11A1310</t>
  </si>
  <si>
    <t>1605</t>
  </si>
  <si>
    <t>1111605</t>
  </si>
  <si>
    <t>1013</t>
  </si>
  <si>
    <t>16F1013</t>
  </si>
  <si>
    <t>16E0613</t>
  </si>
  <si>
    <t>1311</t>
  </si>
  <si>
    <t>11C1311</t>
  </si>
  <si>
    <t>1811</t>
  </si>
  <si>
    <t>16G1811</t>
  </si>
  <si>
    <t>16H0507</t>
  </si>
  <si>
    <t>1812</t>
  </si>
  <si>
    <t>11D1812</t>
  </si>
  <si>
    <t>16E0614</t>
  </si>
  <si>
    <t>1014</t>
  </si>
  <si>
    <t>16B1014</t>
  </si>
  <si>
    <t>1708</t>
  </si>
  <si>
    <t>11D1708</t>
  </si>
  <si>
    <t>16J0910</t>
  </si>
  <si>
    <t>1015</t>
  </si>
  <si>
    <t>16F1015</t>
  </si>
  <si>
    <t>4203</t>
  </si>
  <si>
    <t>2004203</t>
  </si>
  <si>
    <t>3105</t>
  </si>
  <si>
    <t>3003105</t>
  </si>
  <si>
    <t>1606</t>
  </si>
  <si>
    <t>1111606</t>
  </si>
  <si>
    <t>1607</t>
  </si>
  <si>
    <t>1111607</t>
  </si>
  <si>
    <t>1213</t>
  </si>
  <si>
    <t>1861213</t>
  </si>
  <si>
    <t>1214</t>
  </si>
  <si>
    <t>1861214</t>
  </si>
  <si>
    <t>1870709</t>
  </si>
  <si>
    <t>1500811</t>
  </si>
  <si>
    <t>1312</t>
  </si>
  <si>
    <t>11A1312</t>
  </si>
  <si>
    <t>1016</t>
  </si>
  <si>
    <t>16F1016</t>
  </si>
  <si>
    <t>3106</t>
  </si>
  <si>
    <t>3003106</t>
  </si>
  <si>
    <t>3201</t>
  </si>
  <si>
    <t>3003201</t>
  </si>
  <si>
    <t>1190309</t>
  </si>
  <si>
    <t>1313</t>
  </si>
  <si>
    <t>11A1313</t>
  </si>
  <si>
    <t>4204</t>
  </si>
  <si>
    <t>2004204</t>
  </si>
  <si>
    <t>16H0508</t>
  </si>
  <si>
    <t>1870710</t>
  </si>
  <si>
    <t>1870711</t>
  </si>
  <si>
    <t>1813</t>
  </si>
  <si>
    <t>11C1813</t>
  </si>
  <si>
    <t>3107</t>
  </si>
  <si>
    <t>3003107</t>
  </si>
  <si>
    <t>1709</t>
  </si>
  <si>
    <t>11B1709</t>
  </si>
  <si>
    <t>4205</t>
  </si>
  <si>
    <t>2004205</t>
  </si>
  <si>
    <t>1414</t>
  </si>
  <si>
    <t>1851414</t>
  </si>
  <si>
    <t>1710</t>
  </si>
  <si>
    <t>11D1710</t>
  </si>
  <si>
    <t>16J0911</t>
  </si>
  <si>
    <t>1415</t>
  </si>
  <si>
    <t>1851415</t>
  </si>
  <si>
    <t>1814</t>
  </si>
  <si>
    <t>16G1814</t>
  </si>
  <si>
    <t>3108</t>
  </si>
  <si>
    <t>3003108</t>
  </si>
  <si>
    <t>4401</t>
  </si>
  <si>
    <t>2004401</t>
  </si>
  <si>
    <t>4802</t>
  </si>
  <si>
    <t>2004802</t>
  </si>
  <si>
    <t>11A0109</t>
  </si>
  <si>
    <t>1711</t>
  </si>
  <si>
    <t>11D1711</t>
  </si>
  <si>
    <t>3109</t>
  </si>
  <si>
    <t>3003109</t>
  </si>
  <si>
    <t>1416</t>
  </si>
  <si>
    <t>1851416</t>
  </si>
  <si>
    <t>1509</t>
  </si>
  <si>
    <t>1811509</t>
  </si>
  <si>
    <t>1314</t>
  </si>
  <si>
    <t>11A1314</t>
  </si>
  <si>
    <t>1500812</t>
  </si>
  <si>
    <t>11A0116</t>
  </si>
  <si>
    <t>1815</t>
  </si>
  <si>
    <t>11D1815</t>
  </si>
  <si>
    <t>1816</t>
  </si>
  <si>
    <t>16G1816</t>
  </si>
  <si>
    <t>4603</t>
  </si>
  <si>
    <t>2004603</t>
  </si>
  <si>
    <t>3110</t>
  </si>
  <si>
    <t>3003110</t>
  </si>
  <si>
    <t>1417</t>
  </si>
  <si>
    <t>16I1417</t>
  </si>
  <si>
    <t>1817</t>
  </si>
  <si>
    <t>16G1817</t>
  </si>
  <si>
    <t>16J0912</t>
  </si>
  <si>
    <t>1510</t>
  </si>
  <si>
    <t>1701510</t>
  </si>
  <si>
    <t>1818</t>
  </si>
  <si>
    <t>11D1818</t>
  </si>
  <si>
    <t>1840213</t>
  </si>
  <si>
    <t>16I0509</t>
  </si>
  <si>
    <t>1511</t>
  </si>
  <si>
    <t>1701511</t>
  </si>
  <si>
    <t>1512</t>
  </si>
  <si>
    <t>1701512</t>
  </si>
  <si>
    <t>16D0117</t>
  </si>
  <si>
    <t>1500813</t>
  </si>
  <si>
    <t>1513</t>
  </si>
  <si>
    <t>1811513</t>
  </si>
  <si>
    <t>1111</t>
  </si>
  <si>
    <t>1701111</t>
  </si>
  <si>
    <t>1112</t>
  </si>
  <si>
    <t>16B1112</t>
  </si>
  <si>
    <t>16E0615</t>
  </si>
  <si>
    <t>1215</t>
  </si>
  <si>
    <t>1861215</t>
  </si>
  <si>
    <t>16E0616</t>
  </si>
  <si>
    <t>1819</t>
  </si>
  <si>
    <t>11D1819</t>
  </si>
  <si>
    <t>1820</t>
  </si>
  <si>
    <t>11D1820</t>
  </si>
  <si>
    <t>1500814</t>
  </si>
  <si>
    <t>1120310</t>
  </si>
  <si>
    <t>1418</t>
  </si>
  <si>
    <t>16I1418</t>
  </si>
  <si>
    <t>1821</t>
  </si>
  <si>
    <t>16G1821</t>
  </si>
  <si>
    <t>11D0409</t>
  </si>
  <si>
    <t>1419</t>
  </si>
  <si>
    <t>16I1419</t>
  </si>
  <si>
    <t>1113</t>
  </si>
  <si>
    <t>16B1113</t>
  </si>
  <si>
    <t>16J0913</t>
  </si>
  <si>
    <t>1318</t>
  </si>
  <si>
    <t>11A1318</t>
  </si>
  <si>
    <t>16D0118</t>
  </si>
  <si>
    <t>11A0119</t>
  </si>
  <si>
    <t>1608</t>
  </si>
  <si>
    <t>1111608</t>
  </si>
  <si>
    <t>1315</t>
  </si>
  <si>
    <t>11A1315</t>
  </si>
  <si>
    <t>1712</t>
  </si>
  <si>
    <t>11B1712</t>
  </si>
  <si>
    <t>4502</t>
  </si>
  <si>
    <t>2004502</t>
  </si>
  <si>
    <t>1870712</t>
  </si>
  <si>
    <t>1870713</t>
  </si>
  <si>
    <t>1609</t>
  </si>
  <si>
    <t>1111609</t>
  </si>
  <si>
    <t>1840214</t>
  </si>
  <si>
    <t>1190311</t>
  </si>
  <si>
    <t>Vila da Praia da Vitória</t>
  </si>
  <si>
    <t>4302</t>
  </si>
  <si>
    <t>2004302</t>
  </si>
  <si>
    <t>16I0510</t>
  </si>
  <si>
    <t>1500815</t>
  </si>
  <si>
    <t>1316</t>
  </si>
  <si>
    <t>11A1316</t>
  </si>
  <si>
    <t>4101</t>
  </si>
  <si>
    <t>2004101</t>
  </si>
  <si>
    <t>11E0410</t>
  </si>
  <si>
    <t>1114</t>
  </si>
  <si>
    <t>1701114</t>
  </si>
  <si>
    <t>4206</t>
  </si>
  <si>
    <t>2004206</t>
  </si>
  <si>
    <t>1420</t>
  </si>
  <si>
    <t>16I1420</t>
  </si>
  <si>
    <t>1610</t>
  </si>
  <si>
    <t>1111610</t>
  </si>
  <si>
    <t>1190312</t>
  </si>
  <si>
    <t>11D0914</t>
  </si>
  <si>
    <t>1317</t>
  </si>
  <si>
    <t>11A1317</t>
  </si>
  <si>
    <t>1822</t>
  </si>
  <si>
    <t>16G1822</t>
  </si>
  <si>
    <t>16E0617</t>
  </si>
  <si>
    <t>1713</t>
  </si>
  <si>
    <t>11B1713</t>
  </si>
  <si>
    <t>1714</t>
  </si>
  <si>
    <t>11D1714</t>
  </si>
  <si>
    <t>1500816</t>
  </si>
  <si>
    <t>16H0511</t>
  </si>
  <si>
    <t>1120313</t>
  </si>
  <si>
    <t>1870714</t>
  </si>
  <si>
    <t>11E0411</t>
  </si>
  <si>
    <t>11E0412</t>
  </si>
  <si>
    <t>1823</t>
  </si>
  <si>
    <t>16G1823</t>
  </si>
  <si>
    <t>1190314</t>
  </si>
  <si>
    <t>1824</t>
  </si>
  <si>
    <t>16G1824</t>
  </si>
  <si>
    <t>ID</t>
  </si>
  <si>
    <t>Norte_NUT2013</t>
  </si>
  <si>
    <t>Centro_NUT2013</t>
  </si>
  <si>
    <t>Alentejo_NUT2013</t>
  </si>
  <si>
    <t>Algarve_NUT2013</t>
  </si>
  <si>
    <t>AML</t>
  </si>
  <si>
    <t>Região (NUT II 2013)</t>
  </si>
  <si>
    <t>Situação Específica</t>
  </si>
  <si>
    <t>Precariedade (art.º 5.º a))</t>
  </si>
  <si>
    <t>Insalubridade e insegurança (art.º 5.º b))</t>
  </si>
  <si>
    <t>Sobrelotação (art.º 5.º c))</t>
  </si>
  <si>
    <t>Inadequação (art.º 5.º d))</t>
  </si>
  <si>
    <t>Pessoas vulneráveis, Art.º 10.º</t>
  </si>
  <si>
    <t>Núcleos precários, Art.º 11.º</t>
  </si>
  <si>
    <t>Núcleos degradados, Art.º 12.º</t>
  </si>
  <si>
    <t>Não aplicável</t>
  </si>
  <si>
    <t>Código do fogo para efeitos de ligação ao ficheiro de candidatura</t>
  </si>
  <si>
    <t>REGIMES</t>
  </si>
  <si>
    <t>arrendamento apoiado</t>
  </si>
  <si>
    <t>renda condicionada</t>
  </si>
  <si>
    <t>renda reduzida por efeito de programa especial</t>
  </si>
  <si>
    <t>habitação própria e permanente</t>
  </si>
  <si>
    <t>Identificação da Entidade</t>
  </si>
  <si>
    <t>Situação Indigna que justificou a inclusão na Estratégia Local de Habitação</t>
  </si>
  <si>
    <t>Tipologia proposta</t>
  </si>
  <si>
    <t>Nota: Preencher apenas após completar o formulário "B.Soluções"</t>
  </si>
  <si>
    <t>Cod.</t>
  </si>
  <si>
    <t>Cod.1</t>
  </si>
  <si>
    <t>Cod.2</t>
  </si>
  <si>
    <r>
      <t xml:space="preserve">Situações Específicas
</t>
    </r>
    <r>
      <rPr>
        <sz val="11"/>
        <color theme="1"/>
        <rFont val="Bahnschrift Light"/>
        <family val="2"/>
      </rPr>
      <t>DL37/2018 art.º 10.º, 11.º e 12.º</t>
    </r>
  </si>
  <si>
    <r>
      <t xml:space="preserve">Tipo de Situação Indigna
</t>
    </r>
    <r>
      <rPr>
        <sz val="11"/>
        <color theme="1"/>
        <rFont val="Bahnschrift Light"/>
        <family val="2"/>
      </rPr>
      <t>DL37/2018 art.º 5.º</t>
    </r>
  </si>
  <si>
    <t>Tipologia</t>
  </si>
  <si>
    <t>Modalidade</t>
  </si>
  <si>
    <t>Sim / Não</t>
  </si>
  <si>
    <t>M</t>
  </si>
  <si>
    <t>Mod_Abrev</t>
  </si>
  <si>
    <t>Aquisição, reabilitação ou construção de prédios ou frações destinadas a equipamentos complementares de apoio social - art.º 29.º b)</t>
  </si>
  <si>
    <t>Sexo</t>
  </si>
  <si>
    <t>Masculino</t>
  </si>
  <si>
    <t>Feminino</t>
  </si>
  <si>
    <t>Outra situação</t>
  </si>
  <si>
    <t>A</t>
  </si>
  <si>
    <t>B</t>
  </si>
  <si>
    <t>C</t>
  </si>
  <si>
    <t>D</t>
  </si>
  <si>
    <t>E</t>
  </si>
  <si>
    <t>F</t>
  </si>
  <si>
    <t>G</t>
  </si>
  <si>
    <t>H</t>
  </si>
  <si>
    <t>I</t>
  </si>
  <si>
    <t>J</t>
  </si>
  <si>
    <t>Código da Candidatura</t>
  </si>
  <si>
    <t>Código da candidatura</t>
  </si>
  <si>
    <t>CANDIDATURA - BENEFICIÁRIOS DIRETOS (DL37/2018 art.º 25.º)</t>
  </si>
  <si>
    <t>Composição do Agregado Familiar</t>
  </si>
  <si>
    <t>Elegibilidade:</t>
  </si>
  <si>
    <r>
      <t xml:space="preserve">Data de nascimento
</t>
    </r>
    <r>
      <rPr>
        <sz val="8"/>
        <color theme="1"/>
        <rFont val="Calibri Light"/>
        <family val="2"/>
        <scheme val="major"/>
      </rPr>
      <t>(AAAA-MM-DD)</t>
    </r>
  </si>
  <si>
    <t>Incapacidade igual ou superior a 60%?</t>
  </si>
  <si>
    <t>casado/a</t>
  </si>
  <si>
    <t>titular</t>
  </si>
  <si>
    <t>BILHETE DE IDENTIDADE</t>
  </si>
  <si>
    <t>divorciado/a</t>
  </si>
  <si>
    <t>cônjuge / união de facto</t>
  </si>
  <si>
    <t>CARTÃO DE CIDADÃO</t>
  </si>
  <si>
    <t>separado/a</t>
  </si>
  <si>
    <t>filho/a</t>
  </si>
  <si>
    <t>AUTORIZAÇAO DE RESIDÊNCIA PERMANENTE</t>
  </si>
  <si>
    <t>Elementos</t>
  </si>
  <si>
    <t>solteiro/a</t>
  </si>
  <si>
    <t>pai/mãe</t>
  </si>
  <si>
    <t>PASSAPORTE (PAÍS EUROPEU)</t>
  </si>
  <si>
    <t>Dependentes</t>
  </si>
  <si>
    <t>víuvo/a</t>
  </si>
  <si>
    <t>outro</t>
  </si>
  <si>
    <t>Adultos não dependentes</t>
  </si>
  <si>
    <t>Pessoas com deficiência</t>
  </si>
  <si>
    <t>masculino</t>
  </si>
  <si>
    <t>Agregado Unititulado</t>
  </si>
  <si>
    <t>feminino</t>
  </si>
  <si>
    <t>Agregado composto por um adulto &gt; 65 anos</t>
  </si>
  <si>
    <t>Fator de Ponderação</t>
  </si>
  <si>
    <t>Rendimento Total Anual do Agregado</t>
  </si>
  <si>
    <t>Rendimento Médio Mensal</t>
  </si>
  <si>
    <t>Verificação de Elegibilidade</t>
  </si>
  <si>
    <t>Código do Agregado:</t>
  </si>
  <si>
    <t>Código da Candidatura:</t>
  </si>
  <si>
    <t>Designação da Candidatura:</t>
  </si>
  <si>
    <r>
      <t xml:space="preserve">Código do agregado </t>
    </r>
    <r>
      <rPr>
        <sz val="10"/>
        <rFont val="Bahnschrift Light"/>
        <family val="2"/>
      </rPr>
      <t>[Entidade]</t>
    </r>
  </si>
  <si>
    <r>
      <t>Designação do núcleo</t>
    </r>
    <r>
      <rPr>
        <sz val="10"/>
        <rFont val="Bahnschrift Light"/>
        <family val="2"/>
      </rPr>
      <t xml:space="preserve"> (de origem)</t>
    </r>
  </si>
  <si>
    <r>
      <t xml:space="preserve">Código do agregado
</t>
    </r>
    <r>
      <rPr>
        <sz val="10"/>
        <rFont val="Bahnschrift Light"/>
        <family val="2"/>
      </rPr>
      <t>[1º Direito]</t>
    </r>
  </si>
  <si>
    <r>
      <t xml:space="preserve">Código do agregado
</t>
    </r>
    <r>
      <rPr>
        <sz val="11"/>
        <rFont val="Bahnschrift Light"/>
        <family val="2"/>
      </rPr>
      <t>[Entidade]</t>
    </r>
  </si>
  <si>
    <r>
      <t xml:space="preserve">Código do membro do agregado
</t>
    </r>
    <r>
      <rPr>
        <sz val="11"/>
        <rFont val="Bahnschrift Light"/>
        <family val="2"/>
      </rPr>
      <t>[1º Direito]</t>
    </r>
  </si>
  <si>
    <r>
      <t xml:space="preserve">Data de nascimento 
</t>
    </r>
    <r>
      <rPr>
        <sz val="11"/>
        <rFont val="Bahnschrift Light"/>
        <family val="2"/>
      </rPr>
      <t>(aaaa-mm-dd)</t>
    </r>
  </si>
  <si>
    <t/>
  </si>
  <si>
    <t>Mecanismo de Verificação</t>
  </si>
  <si>
    <t>Pensão social do regime não contributivo (2024)</t>
  </si>
  <si>
    <t>Auto Receção provisória</t>
  </si>
  <si>
    <t>Último Auto Medição da Obra</t>
  </si>
  <si>
    <t>Início do Contrato de Arrendamento</t>
  </si>
  <si>
    <t>Situação do fogo</t>
  </si>
  <si>
    <t>Ocupado</t>
  </si>
  <si>
    <t>Vago</t>
  </si>
  <si>
    <t>Situação do fogo à data da submissão da candidatura 
(ocupado ou vago)</t>
  </si>
  <si>
    <t>Documento</t>
  </si>
  <si>
    <t>Data do documento</t>
  </si>
  <si>
    <t>Denominação do ficheiro pdf correspondente ao documento</t>
  </si>
  <si>
    <t>Nome Completo</t>
  </si>
  <si>
    <t>Estado Civil</t>
  </si>
  <si>
    <t>Parentesco</t>
  </si>
  <si>
    <t>Tipo de documento de identificação</t>
  </si>
  <si>
    <t>Número do documento de indentificação</t>
  </si>
  <si>
    <t>Escritura</t>
  </si>
  <si>
    <t>N.º Jovens com idade compreendida entre 15-29 anos à data do mecanismo de verificação</t>
  </si>
  <si>
    <t>Idade à data do mecanismo de verificação</t>
  </si>
  <si>
    <t>Última atualização: março de 2024</t>
  </si>
  <si>
    <t>Rendimento anual do membro do agregado superior à pensão social (3441,06€)</t>
  </si>
  <si>
    <t>Rendimento anual do membro do agregado superior a 3573,50€</t>
  </si>
  <si>
    <t>IAS 2025 = 522,50€</t>
  </si>
  <si>
    <t>IAS 2025</t>
  </si>
  <si>
    <t>pensão social regime não contributivo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</si>
</sst>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4" formatCode="_-* #,##0.00\ &quot;€&quot;_-;\-* #,##0.00\ &quot;€&quot;_-;_-* &quot;-&quot;??\ &quot;€&quot;_-;_-@_-"/>
    <numFmt numFmtId="164" formatCode="#,##0.00\ &quot;€&quot;"/>
    <numFmt numFmtId="165" formatCode="0.000000"/>
    <numFmt numFmtId="166" formatCode="000,000,000"/>
    <numFmt numFmtId="167" formatCode="dd\-mm\-yyyy;@"/>
    <numFmt numFmtId="168" formatCode="#,##0\ &quot;€&quot;"/>
    <numFmt numFmtId="169" formatCode="000\ 000\ 000"/>
    <numFmt numFmtId="170" formatCode="0000"/>
    <numFmt numFmtId="171" formatCode="yyyy\-mm\-dd;@"/>
    <numFmt numFmtId="172" formatCode="0.0000000"/>
    <numFmt numFmtId="173" formatCode="[&lt;=999999999]###\ ###\ ###;\(###\)\ ###\ ###\ ###"/>
    <numFmt numFmtId="174" formatCode="00\ 00\ 00\ 00"/>
  </numFmts>
  <fonts count="85" x14ac:knownFonts="1">
    <font>
      <sz val="11"/>
      <color theme="1"/>
      <name val="Calibri"/>
      <family val="2"/>
      <scheme val="minor"/>
    </font>
    <font>
      <b/>
      <sz val="11"/>
      <color theme="1"/>
      <name val="Calibri"/>
      <family val="2"/>
      <scheme val="minor"/>
    </font>
    <font>
      <sz val="11"/>
      <color rgb="FFC00000"/>
      <name val="Calibri"/>
      <family val="2"/>
      <scheme val="minor"/>
    </font>
    <font>
      <b/>
      <sz val="12"/>
      <color theme="1"/>
      <name val="Calibri"/>
      <family val="2"/>
      <scheme val="minor"/>
    </font>
    <font>
      <b/>
      <sz val="11"/>
      <name val="Calibri"/>
      <family val="2"/>
      <scheme val="minor"/>
    </font>
    <font>
      <sz val="11"/>
      <name val="Calibri"/>
      <family val="2"/>
      <scheme val="minor"/>
    </font>
    <font>
      <sz val="8"/>
      <color theme="1"/>
      <name val="Calibri"/>
      <family val="2"/>
      <scheme val="minor"/>
    </font>
    <font>
      <u/>
      <sz val="11"/>
      <color theme="10"/>
      <name val="Calibri"/>
      <family val="2"/>
      <scheme val="minor"/>
    </font>
    <font>
      <sz val="11"/>
      <color theme="1" tint="0.249977111117893"/>
      <name val="Calibri"/>
      <family val="2"/>
      <scheme val="minor"/>
    </font>
    <font>
      <sz val="9"/>
      <color indexed="81"/>
      <name val="Tahoma"/>
      <family val="2"/>
    </font>
    <font>
      <u/>
      <sz val="11"/>
      <color theme="11"/>
      <name val="Calibri"/>
      <family val="2"/>
      <scheme val="minor"/>
    </font>
    <font>
      <b/>
      <sz val="10"/>
      <name val="Calibri Light"/>
      <family val="2"/>
      <scheme val="major"/>
    </font>
    <font>
      <sz val="10"/>
      <name val="Calibri Light"/>
      <family val="2"/>
      <scheme val="major"/>
    </font>
    <font>
      <sz val="11"/>
      <name val="Calibri Light"/>
      <family val="2"/>
      <scheme val="major"/>
    </font>
    <font>
      <sz val="10"/>
      <color theme="1"/>
      <name val="Calibri Light"/>
      <family val="2"/>
      <scheme val="major"/>
    </font>
    <font>
      <sz val="11"/>
      <color theme="1"/>
      <name val="Calibri Light"/>
      <family val="2"/>
      <scheme val="major"/>
    </font>
    <font>
      <b/>
      <sz val="9"/>
      <color theme="1"/>
      <name val="Calibri Light"/>
      <family val="2"/>
    </font>
    <font>
      <b/>
      <sz val="8"/>
      <color theme="1"/>
      <name val="Calibri Light"/>
      <family val="2"/>
    </font>
    <font>
      <sz val="9"/>
      <color theme="1"/>
      <name val="Calibri"/>
      <family val="2"/>
      <scheme val="minor"/>
    </font>
    <font>
      <sz val="9"/>
      <color theme="1"/>
      <name val="Calibri Light"/>
      <family val="2"/>
    </font>
    <font>
      <sz val="8"/>
      <color theme="1"/>
      <name val="Calibri Light"/>
      <family val="2"/>
    </font>
    <font>
      <sz val="10"/>
      <color theme="1"/>
      <name val="Calibri Light"/>
      <family val="2"/>
    </font>
    <font>
      <b/>
      <sz val="10"/>
      <color theme="1"/>
      <name val="Calibri Light"/>
      <family val="2"/>
      <scheme val="major"/>
    </font>
    <font>
      <b/>
      <sz val="10"/>
      <color indexed="0"/>
      <name val="Arial"/>
      <family val="2"/>
    </font>
    <font>
      <b/>
      <sz val="12"/>
      <name val="Calibri Light"/>
      <family val="2"/>
      <scheme val="major"/>
    </font>
    <font>
      <b/>
      <sz val="8"/>
      <name val="Calibri Light"/>
      <family val="2"/>
      <scheme val="major"/>
    </font>
    <font>
      <b/>
      <sz val="11"/>
      <name val="Calibri Light"/>
      <family val="2"/>
      <scheme val="major"/>
    </font>
    <font>
      <sz val="12"/>
      <name val="Calibri Light"/>
      <family val="2"/>
      <scheme val="major"/>
    </font>
    <font>
      <sz val="10"/>
      <name val="Arial"/>
      <family val="2"/>
    </font>
    <font>
      <sz val="10"/>
      <color rgb="FF0070C0"/>
      <name val="Calibri Light"/>
      <family val="2"/>
      <scheme val="major"/>
    </font>
    <font>
      <sz val="14"/>
      <color rgb="FF0070C0"/>
      <name val="Calibri Light"/>
      <family val="2"/>
      <scheme val="major"/>
    </font>
    <font>
      <sz val="12"/>
      <name val="Calibri Light"/>
      <family val="2"/>
    </font>
    <font>
      <sz val="12"/>
      <color rgb="FF0070C0"/>
      <name val="Calibri Light"/>
      <family val="2"/>
      <scheme val="major"/>
    </font>
    <font>
      <b/>
      <sz val="12"/>
      <color theme="0"/>
      <name val="Calibri Light"/>
      <family val="2"/>
      <scheme val="major"/>
    </font>
    <font>
      <sz val="24"/>
      <name val="Calibri Light"/>
      <family val="2"/>
      <scheme val="major"/>
    </font>
    <font>
      <sz val="8"/>
      <name val="Calibri Light"/>
      <family val="2"/>
      <scheme val="major"/>
    </font>
    <font>
      <sz val="12"/>
      <name val="Calibri Light"/>
      <family val="2"/>
      <scheme val="major"/>
    </font>
    <font>
      <sz val="10"/>
      <name val="Calibri Light"/>
      <family val="2"/>
      <scheme val="major"/>
    </font>
    <font>
      <b/>
      <sz val="14"/>
      <name val="Calibri Light"/>
      <family val="2"/>
      <scheme val="major"/>
    </font>
    <font>
      <b/>
      <sz val="16"/>
      <name val="Calibri Light"/>
      <family val="2"/>
      <scheme val="major"/>
    </font>
    <font>
      <b/>
      <sz val="18"/>
      <name val="Calibri Light"/>
      <family val="2"/>
      <scheme val="major"/>
    </font>
    <font>
      <b/>
      <sz val="20"/>
      <name val="Calibri Light"/>
      <family val="2"/>
      <scheme val="major"/>
    </font>
    <font>
      <b/>
      <sz val="11"/>
      <color theme="1"/>
      <name val="Calibri Light"/>
      <family val="2"/>
      <scheme val="major"/>
    </font>
    <font>
      <sz val="5"/>
      <color theme="1"/>
      <name val="Calibri Light"/>
      <family val="2"/>
      <scheme val="major"/>
    </font>
    <font>
      <sz val="11"/>
      <color theme="1"/>
      <name val="Bahnschrift Light"/>
      <family val="2"/>
    </font>
    <font>
      <b/>
      <sz val="11"/>
      <color theme="1"/>
      <name val="Bahnschrift Light"/>
      <family val="2"/>
    </font>
    <font>
      <b/>
      <sz val="11"/>
      <color rgb="FF000000"/>
      <name val="Bahnschrift Light"/>
      <family val="2"/>
    </font>
    <font>
      <sz val="9"/>
      <color theme="1"/>
      <name val="Calibri Light"/>
      <family val="2"/>
      <scheme val="major"/>
    </font>
    <font>
      <b/>
      <sz val="12"/>
      <color theme="1"/>
      <name val="Calibri Light"/>
      <family val="2"/>
      <scheme val="major"/>
    </font>
    <font>
      <b/>
      <u/>
      <sz val="12"/>
      <color theme="1"/>
      <name val="Calibri Light"/>
      <family val="2"/>
      <scheme val="major"/>
    </font>
    <font>
      <sz val="12"/>
      <color theme="1"/>
      <name val="Calibri Light"/>
      <family val="2"/>
      <scheme val="major"/>
    </font>
    <font>
      <sz val="12"/>
      <color theme="0"/>
      <name val="Calibri Light"/>
      <family val="2"/>
      <scheme val="major"/>
    </font>
    <font>
      <sz val="12"/>
      <color rgb="FFFFFF00"/>
      <name val="Calibri Light"/>
      <family val="2"/>
      <scheme val="major"/>
    </font>
    <font>
      <sz val="8"/>
      <color theme="1"/>
      <name val="Calibri Light"/>
      <family val="2"/>
      <scheme val="major"/>
    </font>
    <font>
      <sz val="10"/>
      <color theme="1"/>
      <name val="Bahnschrift Light"/>
      <family val="2"/>
    </font>
    <font>
      <b/>
      <sz val="10"/>
      <color rgb="FFFF9900"/>
      <name val="Bahnschrift Light"/>
      <family val="2"/>
    </font>
    <font>
      <sz val="10"/>
      <color rgb="FF0070C0"/>
      <name val="Bahnschrift Light"/>
      <family val="2"/>
    </font>
    <font>
      <b/>
      <sz val="10"/>
      <color rgb="FF0070C0"/>
      <name val="Bahnschrift Light"/>
      <family val="2"/>
    </font>
    <font>
      <b/>
      <sz val="11"/>
      <color theme="4"/>
      <name val="Calibri Light"/>
      <family val="2"/>
      <scheme val="major"/>
    </font>
    <font>
      <b/>
      <sz val="12"/>
      <color theme="4"/>
      <name val="Calibri Light"/>
      <family val="2"/>
      <scheme val="major"/>
    </font>
    <font>
      <b/>
      <sz val="11"/>
      <name val="Bahnschrift Light"/>
      <family val="2"/>
    </font>
    <font>
      <sz val="45"/>
      <name val="Bahnschrift Light"/>
      <family val="2"/>
    </font>
    <font>
      <sz val="11"/>
      <name val="Bahnschrift Light"/>
      <family val="2"/>
    </font>
    <font>
      <b/>
      <sz val="14"/>
      <name val="Bahnschrift Light"/>
      <family val="2"/>
    </font>
    <font>
      <b/>
      <sz val="12"/>
      <name val="Bahnschrift Light"/>
      <family val="2"/>
    </font>
    <font>
      <b/>
      <sz val="10"/>
      <name val="Bahnschrift Light"/>
      <family val="2"/>
    </font>
    <font>
      <sz val="10"/>
      <name val="Bahnschrift Light"/>
      <family val="2"/>
    </font>
    <font>
      <i/>
      <sz val="10"/>
      <name val="Bahnschrift Light"/>
      <family val="2"/>
    </font>
    <font>
      <b/>
      <sz val="11"/>
      <color rgb="FFC00000"/>
      <name val="Bahnschrift Light"/>
      <family val="2"/>
    </font>
    <font>
      <sz val="11"/>
      <color rgb="FFC00000"/>
      <name val="Bahnschrift Light"/>
      <family val="2"/>
    </font>
    <font>
      <sz val="11"/>
      <color rgb="FF202124"/>
      <name val="Bahnschrift Light"/>
      <family val="2"/>
    </font>
    <font>
      <b/>
      <i/>
      <sz val="10"/>
      <name val="Bahnschrift Light"/>
      <family val="2"/>
    </font>
    <font>
      <b/>
      <sz val="14"/>
      <color theme="1"/>
      <name val="Bahnschrift Light"/>
      <family val="2"/>
    </font>
    <font>
      <sz val="5"/>
      <color theme="1"/>
      <name val="Bahnschrift Light"/>
      <family val="2"/>
    </font>
    <font>
      <b/>
      <sz val="5"/>
      <color theme="1"/>
      <name val="Bahnschrift Light"/>
      <family val="2"/>
    </font>
    <font>
      <b/>
      <sz val="10"/>
      <color theme="1"/>
      <name val="Bahnschrift Light"/>
      <family val="2"/>
    </font>
    <font>
      <sz val="5"/>
      <name val="Bahnschrift Light"/>
      <family val="2"/>
    </font>
    <font>
      <sz val="11"/>
      <color theme="1"/>
      <name val="Bahnschrift Light"/>
      <family val="2"/>
    </font>
    <font>
      <b/>
      <sz val="11"/>
      <color theme="1"/>
      <name val="Bahnschrift Light"/>
      <family val="2"/>
    </font>
    <font>
      <sz val="10"/>
      <color theme="0" tint="-0.34998626667073579"/>
      <name val="Bahnschrift Light"/>
      <family val="2"/>
    </font>
    <font>
      <sz val="9"/>
      <name val="Bahnschrift Light"/>
      <family val="2"/>
    </font>
    <font>
      <b/>
      <sz val="9"/>
      <color indexed="81"/>
      <name val="Tahoma"/>
      <family val="2"/>
    </font>
    <font>
      <sz val="9"/>
      <color rgb="FFFFFF00"/>
      <name val="Bahnschrift Light"/>
      <family val="2"/>
    </font>
    <font>
      <sz val="11"/>
      <color theme="1"/>
      <name val="Bahnschrift Light"/>
      <family val="2"/>
    </font>
    <font>
      <sz val="11"/>
      <color rgb="FFFFFF00"/>
      <name val="Bahnschrift Light"/>
      <family val="2"/>
    </font>
  </fonts>
  <fills count="20">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FDFDFD"/>
        <bgColor indexed="64"/>
      </patternFill>
    </fill>
    <fill>
      <patternFill patternType="solid">
        <fgColor theme="0" tint="-4.9989318521683403E-2"/>
        <bgColor indexed="65"/>
      </patternFill>
    </fill>
    <fill>
      <patternFill patternType="solid">
        <fgColor theme="0" tint="-4.9989318521683403E-2"/>
        <bgColor theme="4" tint="0.79998168889431442"/>
      </patternFill>
    </fill>
    <fill>
      <patternFill patternType="solid">
        <fgColor rgb="FFFFFF00"/>
        <bgColor indexed="64"/>
      </patternFill>
    </fill>
    <fill>
      <patternFill patternType="solid">
        <fgColor rgb="FFFFFF00"/>
        <bgColor theme="0" tint="-0.14999847407452621"/>
      </patternFill>
    </fill>
    <fill>
      <patternFill patternType="solid">
        <fgColor indexed="9"/>
      </patternFill>
    </fill>
    <fill>
      <patternFill patternType="solid">
        <fgColor indexed="1"/>
      </patternFill>
    </fill>
    <fill>
      <patternFill patternType="solid">
        <fgColor theme="5" tint="0.39997558519241921"/>
        <bgColor indexed="64"/>
      </patternFill>
    </fill>
    <fill>
      <patternFill patternType="solid">
        <fgColor rgb="FF00B050"/>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theme="0" tint="-0.499984740745262"/>
        <bgColor indexed="64"/>
      </patternFill>
    </fill>
  </fills>
  <borders count="79">
    <border>
      <left/>
      <right/>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right/>
      <top/>
      <bottom style="thin">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hair">
        <color auto="1"/>
      </left>
      <right/>
      <top/>
      <bottom style="hair">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style="thin">
        <color auto="1"/>
      </top>
      <bottom/>
      <diagonal/>
    </border>
    <border>
      <left style="hair">
        <color auto="1"/>
      </left>
      <right style="hair">
        <color auto="1"/>
      </right>
      <top/>
      <bottom style="thin">
        <color auto="1"/>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thin">
        <color auto="1"/>
      </left>
      <right style="hair">
        <color auto="1"/>
      </right>
      <top style="thin">
        <color auto="1"/>
      </top>
      <bottom style="hair">
        <color auto="1"/>
      </bottom>
      <diagonal/>
    </border>
    <border>
      <left style="hair">
        <color auto="1"/>
      </left>
      <right/>
      <top style="thin">
        <color auto="1"/>
      </top>
      <bottom style="hair">
        <color auto="1"/>
      </bottom>
      <diagonal/>
    </border>
    <border>
      <left style="thin">
        <color auto="1"/>
      </left>
      <right/>
      <top style="thin">
        <color auto="1"/>
      </top>
      <bottom style="thin">
        <color auto="1"/>
      </bottom>
      <diagonal/>
    </border>
    <border>
      <left style="thin">
        <color auto="1"/>
      </left>
      <right/>
      <top style="hair">
        <color auto="1"/>
      </top>
      <bottom style="hair">
        <color auto="1"/>
      </bottom>
      <diagonal/>
    </border>
    <border>
      <left style="thin">
        <color auto="1"/>
      </left>
      <right/>
      <top style="thin">
        <color auto="1"/>
      </top>
      <bottom style="hair">
        <color auto="1"/>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right/>
      <top style="thin">
        <color auto="1"/>
      </top>
      <bottom style="hair">
        <color auto="1"/>
      </bottom>
      <diagonal/>
    </border>
    <border>
      <left/>
      <right style="hair">
        <color auto="1"/>
      </right>
      <top style="thin">
        <color auto="1"/>
      </top>
      <bottom style="hair">
        <color auto="1"/>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style="thin">
        <color auto="1"/>
      </bottom>
      <diagonal/>
    </border>
    <border>
      <left style="thin">
        <color theme="0" tint="-0.499984740745262"/>
      </left>
      <right/>
      <top style="thin">
        <color theme="0" tint="-0.499984740745262"/>
      </top>
      <bottom style="thin">
        <color theme="0"/>
      </bottom>
      <diagonal/>
    </border>
    <border>
      <left/>
      <right/>
      <top style="thin">
        <color theme="0" tint="-0.499984740745262"/>
      </top>
      <bottom style="thin">
        <color theme="0"/>
      </bottom>
      <diagonal/>
    </border>
    <border>
      <left/>
      <right style="thin">
        <color theme="0"/>
      </right>
      <top style="thin">
        <color theme="0" tint="-0.499984740745262"/>
      </top>
      <bottom style="thin">
        <color theme="0"/>
      </bottom>
      <diagonal/>
    </border>
    <border>
      <left/>
      <right style="thin">
        <color theme="0" tint="-0.499984740745262"/>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right style="hair">
        <color auto="1"/>
      </right>
      <top style="hair">
        <color auto="1"/>
      </top>
      <bottom style="hair">
        <color auto="1"/>
      </bottom>
      <diagonal/>
    </border>
    <border>
      <left/>
      <right/>
      <top style="thin">
        <color auto="1"/>
      </top>
      <bottom/>
      <diagonal/>
    </border>
    <border>
      <left style="hair">
        <color auto="1"/>
      </left>
      <right/>
      <top style="thin">
        <color auto="1"/>
      </top>
      <bottom/>
      <diagonal/>
    </border>
    <border>
      <left/>
      <right style="hair">
        <color auto="1"/>
      </right>
      <top style="hair">
        <color auto="1"/>
      </top>
      <bottom style="thin">
        <color auto="1"/>
      </bottom>
      <diagonal/>
    </border>
    <border>
      <left style="hair">
        <color auto="1"/>
      </left>
      <right/>
      <top/>
      <bottom/>
      <diagonal/>
    </border>
    <border>
      <left/>
      <right/>
      <top style="thin">
        <color indexed="64"/>
      </top>
      <bottom style="thin">
        <color indexed="64"/>
      </bottom>
      <diagonal/>
    </border>
    <border>
      <left/>
      <right/>
      <top style="hair">
        <color auto="1"/>
      </top>
      <bottom style="hair">
        <color auto="1"/>
      </bottom>
      <diagonal/>
    </border>
    <border>
      <left/>
      <right style="hair">
        <color auto="1"/>
      </right>
      <top style="thin">
        <color auto="1"/>
      </top>
      <bottom style="thin">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double">
        <color auto="1"/>
      </top>
      <bottom/>
      <diagonal/>
    </border>
    <border>
      <left style="hair">
        <color auto="1"/>
      </left>
      <right style="hair">
        <color auto="1"/>
      </right>
      <top style="double">
        <color auto="1"/>
      </top>
      <bottom/>
      <diagonal/>
    </border>
    <border>
      <left style="hair">
        <color auto="1"/>
      </left>
      <right/>
      <top style="double">
        <color auto="1"/>
      </top>
      <bottom/>
      <diagonal/>
    </border>
    <border>
      <left/>
      <right/>
      <top style="double">
        <color auto="1"/>
      </top>
      <bottom/>
      <diagonal/>
    </border>
    <border>
      <left style="thin">
        <color auto="1"/>
      </left>
      <right/>
      <top style="double">
        <color auto="1"/>
      </top>
      <bottom/>
      <diagonal/>
    </border>
    <border diagonalDown="1">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hair">
        <color auto="1"/>
      </left>
      <right/>
      <top style="thin">
        <color auto="1"/>
      </top>
      <bottom style="thin">
        <color auto="1"/>
      </bottom>
      <diagonal/>
    </border>
    <border>
      <left style="thin">
        <color auto="1"/>
      </left>
      <right style="thin">
        <color auto="1"/>
      </right>
      <top style="double">
        <color auto="1"/>
      </top>
      <bottom style="thin">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thin">
        <color auto="1"/>
      </left>
      <right style="hair">
        <color auto="1"/>
      </right>
      <top style="thin">
        <color auto="1"/>
      </top>
      <bottom style="thin">
        <color auto="1"/>
      </bottom>
      <diagonal/>
    </border>
    <border>
      <left/>
      <right style="thin">
        <color auto="1"/>
      </right>
      <top style="hair">
        <color auto="1"/>
      </top>
      <bottom style="hair">
        <color auto="1"/>
      </bottom>
      <diagonal/>
    </border>
    <border>
      <left style="thin">
        <color indexed="64"/>
      </left>
      <right style="hair">
        <color auto="1"/>
      </right>
      <top style="double">
        <color auto="1"/>
      </top>
      <bottom style="thin">
        <color indexed="64"/>
      </bottom>
      <diagonal/>
    </border>
    <border>
      <left style="hair">
        <color auto="1"/>
      </left>
      <right style="hair">
        <color auto="1"/>
      </right>
      <top style="double">
        <color auto="1"/>
      </top>
      <bottom style="thin">
        <color indexed="64"/>
      </bottom>
      <diagonal/>
    </border>
    <border>
      <left style="hair">
        <color auto="1"/>
      </left>
      <right style="thin">
        <color indexed="64"/>
      </right>
      <top style="double">
        <color auto="1"/>
      </top>
      <bottom style="thin">
        <color indexed="64"/>
      </bottom>
      <diagonal/>
    </border>
    <border>
      <left style="thin">
        <color auto="1"/>
      </left>
      <right style="hair">
        <color auto="1"/>
      </right>
      <top style="hair">
        <color auto="1"/>
      </top>
      <bottom style="double">
        <color auto="1"/>
      </bottom>
      <diagonal/>
    </border>
    <border>
      <left/>
      <right style="hair">
        <color auto="1"/>
      </right>
      <top style="double">
        <color auto="1"/>
      </top>
      <bottom style="thin">
        <color indexed="64"/>
      </bottom>
      <diagonal/>
    </border>
    <border>
      <left/>
      <right/>
      <top/>
      <bottom style="hair">
        <color auto="1"/>
      </bottom>
      <diagonal/>
    </border>
    <border>
      <left style="hair">
        <color auto="1"/>
      </left>
      <right/>
      <top style="double">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style="double">
        <color auto="1"/>
      </top>
      <bottom/>
      <diagonal/>
    </border>
    <border>
      <left/>
      <right/>
      <top style="double">
        <color auto="1"/>
      </top>
      <bottom style="thin">
        <color indexed="64"/>
      </bottom>
      <diagonal/>
    </border>
    <border>
      <left/>
      <right style="thin">
        <color indexed="64"/>
      </right>
      <top style="double">
        <color auto="1"/>
      </top>
      <bottom style="thin">
        <color indexed="64"/>
      </bottom>
      <diagonal/>
    </border>
    <border>
      <left style="thin">
        <color rgb="FFFFFF00"/>
      </left>
      <right style="thin">
        <color rgb="FFFFFF00"/>
      </right>
      <top style="thin">
        <color rgb="FFFFFF00"/>
      </top>
      <bottom style="thin">
        <color rgb="FFFFFF00"/>
      </bottom>
      <diagonal/>
    </border>
  </borders>
  <cellStyleXfs count="8">
    <xf numFmtId="0" fontId="0" fillId="0" borderId="0"/>
    <xf numFmtId="0" fontId="7"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23" fillId="12" borderId="56">
      <alignment vertical="top" wrapText="1"/>
    </xf>
    <xf numFmtId="0" fontId="23" fillId="13" borderId="56">
      <alignment vertical="top" wrapText="1"/>
    </xf>
    <xf numFmtId="0" fontId="28" fillId="0" borderId="0"/>
    <xf numFmtId="0" fontId="28" fillId="0" borderId="0"/>
  </cellStyleXfs>
  <cellXfs count="500">
    <xf numFmtId="0" fontId="0" fillId="0" borderId="0" xfId="0"/>
    <xf numFmtId="0" fontId="4" fillId="2" borderId="21" xfId="0" applyFont="1" applyFill="1" applyBorder="1" applyAlignment="1" applyProtection="1">
      <alignment horizontal="center" vertical="center" wrapText="1"/>
      <protection hidden="1"/>
    </xf>
    <xf numFmtId="0" fontId="4" fillId="2" borderId="21" xfId="0" applyFont="1" applyFill="1" applyBorder="1" applyAlignment="1" applyProtection="1">
      <alignment horizontal="center" wrapText="1"/>
      <protection hidden="1"/>
    </xf>
    <xf numFmtId="0" fontId="4" fillId="2" borderId="22" xfId="0" applyFont="1" applyFill="1" applyBorder="1" applyAlignment="1" applyProtection="1">
      <alignment horizontal="center" vertical="center" wrapText="1"/>
      <protection hidden="1"/>
    </xf>
    <xf numFmtId="0" fontId="4" fillId="2" borderId="13" xfId="0" applyFont="1" applyFill="1" applyBorder="1" applyAlignment="1" applyProtection="1">
      <alignment horizontal="right" vertical="center" wrapText="1"/>
      <protection hidden="1"/>
    </xf>
    <xf numFmtId="0" fontId="4" fillId="2" borderId="13" xfId="0" applyFont="1" applyFill="1" applyBorder="1" applyAlignment="1" applyProtection="1">
      <alignment horizontal="right" wrapText="1"/>
      <protection hidden="1"/>
    </xf>
    <xf numFmtId="168" fontId="4" fillId="2" borderId="13" xfId="0" applyNumberFormat="1" applyFont="1" applyFill="1" applyBorder="1" applyAlignment="1" applyProtection="1">
      <alignment horizontal="right" wrapText="1"/>
      <protection hidden="1"/>
    </xf>
    <xf numFmtId="168" fontId="4" fillId="2" borderId="13" xfId="0" applyNumberFormat="1" applyFont="1" applyFill="1" applyBorder="1" applyAlignment="1" applyProtection="1">
      <alignment horizontal="right" vertical="center" wrapText="1"/>
      <protection hidden="1"/>
    </xf>
    <xf numFmtId="168" fontId="4" fillId="2" borderId="27" xfId="0" applyNumberFormat="1" applyFont="1" applyFill="1" applyBorder="1" applyAlignment="1" applyProtection="1">
      <alignment horizontal="right" vertical="center" wrapText="1"/>
      <protection hidden="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0" xfId="0" applyFont="1" applyFill="1" applyBorder="1" applyAlignment="1">
      <alignment horizontal="center"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18" fillId="0" borderId="0" xfId="0" applyFont="1" applyBorder="1" applyAlignment="1">
      <alignment horizontal="center" wrapText="1"/>
    </xf>
    <xf numFmtId="0" fontId="20" fillId="0" borderId="0" xfId="0" applyFont="1" applyFill="1" applyBorder="1" applyAlignment="1">
      <alignment horizontal="center" vertical="center" wrapText="1"/>
    </xf>
    <xf numFmtId="164" fontId="12" fillId="0" borderId="0" xfId="0" applyNumberFormat="1" applyFont="1" applyFill="1" applyBorder="1" applyAlignment="1">
      <alignment horizontal="center" vertical="center" wrapText="1"/>
    </xf>
    <xf numFmtId="0" fontId="21" fillId="0" borderId="0" xfId="0" applyFont="1" applyFill="1" applyBorder="1" applyAlignment="1">
      <alignment horizontal="center" vertical="center" wrapText="1"/>
    </xf>
    <xf numFmtId="0" fontId="20" fillId="0" borderId="0" xfId="0" applyFont="1" applyAlignment="1">
      <alignment horizontal="center" wrapText="1"/>
    </xf>
    <xf numFmtId="9" fontId="12" fillId="0" borderId="0" xfId="0" applyNumberFormat="1" applyFont="1" applyFill="1" applyBorder="1" applyAlignment="1">
      <alignment horizontal="center" vertical="center" wrapText="1"/>
    </xf>
    <xf numFmtId="9" fontId="21" fillId="0" borderId="0" xfId="0" applyNumberFormat="1" applyFont="1" applyFill="1" applyBorder="1" applyAlignment="1">
      <alignment horizontal="center" vertical="center" wrapText="1"/>
    </xf>
    <xf numFmtId="164" fontId="21" fillId="0" borderId="0" xfId="0" applyNumberFormat="1" applyFont="1" applyFill="1" applyBorder="1" applyAlignment="1">
      <alignment horizontal="center" vertical="center" wrapText="1"/>
    </xf>
    <xf numFmtId="0" fontId="6" fillId="0" borderId="0" xfId="0" applyFont="1" applyBorder="1" applyAlignment="1">
      <alignment horizontal="center" wrapText="1"/>
    </xf>
    <xf numFmtId="0" fontId="21" fillId="0" borderId="0" xfId="0" applyFont="1" applyBorder="1" applyAlignment="1">
      <alignment horizontal="center" vertical="center" wrapText="1"/>
    </xf>
    <xf numFmtId="0" fontId="20" fillId="10" borderId="6" xfId="0" applyFont="1" applyFill="1" applyBorder="1" applyAlignment="1">
      <alignment horizontal="center" vertical="center" wrapText="1"/>
    </xf>
    <xf numFmtId="0" fontId="20" fillId="10" borderId="45" xfId="0" applyFont="1" applyFill="1" applyBorder="1" applyAlignment="1">
      <alignment horizontal="center" vertical="center" wrapText="1"/>
    </xf>
    <xf numFmtId="0" fontId="20" fillId="11" borderId="41" xfId="0" applyFont="1" applyFill="1" applyBorder="1" applyAlignment="1">
      <alignment horizontal="center" vertical="center" wrapText="1"/>
    </xf>
    <xf numFmtId="0" fontId="4" fillId="10" borderId="8" xfId="0" applyFont="1" applyFill="1" applyBorder="1" applyAlignment="1" applyProtection="1">
      <alignment horizontal="center" vertical="center" wrapText="1"/>
      <protection hidden="1"/>
    </xf>
    <xf numFmtId="165" fontId="4" fillId="10" borderId="8" xfId="0" applyNumberFormat="1" applyFont="1" applyFill="1" applyBorder="1" applyAlignment="1" applyProtection="1">
      <alignment horizontal="center" vertical="center" wrapText="1"/>
      <protection hidden="1"/>
    </xf>
    <xf numFmtId="165" fontId="4" fillId="10" borderId="43" xfId="0" applyNumberFormat="1" applyFont="1" applyFill="1" applyBorder="1" applyAlignment="1" applyProtection="1">
      <alignment horizontal="center" vertical="center" wrapText="1"/>
      <protection hidden="1"/>
    </xf>
    <xf numFmtId="0" fontId="5" fillId="0" borderId="0" xfId="0" applyFont="1" applyAlignment="1" applyProtection="1">
      <alignment wrapText="1"/>
      <protection hidden="1"/>
    </xf>
    <xf numFmtId="0" fontId="0" fillId="0" borderId="0" xfId="0" applyAlignment="1" applyProtection="1">
      <alignment wrapText="1"/>
      <protection hidden="1"/>
    </xf>
    <xf numFmtId="0" fontId="5" fillId="0" borderId="0" xfId="0" applyFont="1" applyAlignment="1" applyProtection="1">
      <alignment vertical="center" wrapText="1"/>
      <protection hidden="1"/>
    </xf>
    <xf numFmtId="0" fontId="0" fillId="0" borderId="0" xfId="0" applyAlignment="1" applyProtection="1">
      <alignment vertical="center" wrapText="1"/>
      <protection hidden="1"/>
    </xf>
    <xf numFmtId="0" fontId="0" fillId="0" borderId="16" xfId="0" applyBorder="1" applyAlignment="1" applyProtection="1">
      <alignment wrapText="1"/>
      <protection locked="0"/>
    </xf>
    <xf numFmtId="0" fontId="0" fillId="0" borderId="9" xfId="0" applyFill="1" applyBorder="1" applyAlignment="1" applyProtection="1">
      <alignment wrapText="1"/>
      <protection locked="0"/>
    </xf>
    <xf numFmtId="165" fontId="0" fillId="0" borderId="17" xfId="0" applyNumberFormat="1" applyFill="1" applyBorder="1" applyAlignment="1" applyProtection="1">
      <alignment horizontal="center" wrapText="1"/>
      <protection locked="0"/>
    </xf>
    <xf numFmtId="165" fontId="0" fillId="0" borderId="24" xfId="0" applyNumberFormat="1" applyFill="1" applyBorder="1" applyAlignment="1" applyProtection="1">
      <alignment horizontal="center" wrapText="1"/>
      <protection locked="0"/>
    </xf>
    <xf numFmtId="0" fontId="2" fillId="5" borderId="1" xfId="0" applyFont="1" applyFill="1" applyBorder="1" applyAlignment="1" applyProtection="1">
      <alignment horizontal="center" wrapText="1"/>
      <protection locked="0"/>
    </xf>
    <xf numFmtId="0" fontId="0" fillId="0" borderId="4" xfId="0" applyBorder="1" applyAlignment="1" applyProtection="1">
      <alignment wrapText="1"/>
      <protection locked="0"/>
    </xf>
    <xf numFmtId="0" fontId="0" fillId="0" borderId="1" xfId="0" applyBorder="1" applyAlignment="1" applyProtection="1">
      <alignment horizontal="right" wrapText="1"/>
      <protection locked="0"/>
    </xf>
    <xf numFmtId="0" fontId="8" fillId="3" borderId="1" xfId="0" applyFont="1" applyFill="1" applyBorder="1" applyAlignment="1" applyProtection="1">
      <alignment horizontal="right" wrapText="1"/>
      <protection hidden="1"/>
    </xf>
    <xf numFmtId="168" fontId="0" fillId="0" borderId="1" xfId="0" applyNumberFormat="1" applyBorder="1" applyAlignment="1" applyProtection="1">
      <alignment horizontal="right" wrapText="1"/>
      <protection locked="0"/>
    </xf>
    <xf numFmtId="0" fontId="0" fillId="0" borderId="1" xfId="0" applyBorder="1" applyAlignment="1" applyProtection="1">
      <alignment horizontal="left" wrapText="1"/>
      <protection locked="0"/>
    </xf>
    <xf numFmtId="168" fontId="0" fillId="0" borderId="2" xfId="0" applyNumberFormat="1" applyBorder="1" applyAlignment="1" applyProtection="1">
      <alignment horizontal="right" wrapText="1"/>
      <protection locked="0"/>
    </xf>
    <xf numFmtId="0" fontId="1" fillId="3" borderId="32" xfId="0" applyFont="1" applyFill="1" applyBorder="1" applyAlignment="1" applyProtection="1">
      <alignment horizontal="center" wrapText="1"/>
      <protection locked="0"/>
    </xf>
    <xf numFmtId="0" fontId="5" fillId="0" borderId="0" xfId="0" applyFont="1" applyAlignment="1" applyProtection="1">
      <alignment wrapText="1"/>
      <protection locked="0"/>
    </xf>
    <xf numFmtId="0" fontId="4" fillId="0" borderId="0" xfId="0" applyFont="1" applyAlignment="1" applyProtection="1">
      <alignment horizontal="center" wrapText="1"/>
      <protection locked="0"/>
    </xf>
    <xf numFmtId="0" fontId="0" fillId="0" borderId="0" xfId="0" applyAlignment="1" applyProtection="1">
      <alignment wrapText="1"/>
      <protection locked="0"/>
    </xf>
    <xf numFmtId="0" fontId="0" fillId="0" borderId="3" xfId="0" applyBorder="1" applyAlignment="1" applyProtection="1">
      <alignment wrapText="1"/>
      <protection locked="0"/>
    </xf>
    <xf numFmtId="165" fontId="0" fillId="0" borderId="7" xfId="0" applyNumberFormat="1" applyFill="1" applyBorder="1" applyAlignment="1" applyProtection="1">
      <alignment horizontal="center" wrapText="1"/>
      <protection locked="0"/>
    </xf>
    <xf numFmtId="165" fontId="0" fillId="0" borderId="40" xfId="0" applyNumberFormat="1" applyFill="1" applyBorder="1" applyAlignment="1" applyProtection="1">
      <alignment horizontal="center" wrapText="1"/>
      <protection locked="0"/>
    </xf>
    <xf numFmtId="0" fontId="2" fillId="5" borderId="4" xfId="0" applyFont="1" applyFill="1" applyBorder="1" applyAlignment="1" applyProtection="1">
      <alignment horizontal="center" wrapText="1"/>
      <protection locked="0"/>
    </xf>
    <xf numFmtId="0" fontId="0" fillId="0" borderId="4" xfId="0" applyBorder="1" applyAlignment="1" applyProtection="1">
      <alignment horizontal="right" wrapText="1"/>
      <protection locked="0"/>
    </xf>
    <xf numFmtId="0" fontId="8" fillId="3" borderId="4" xfId="0" applyFont="1" applyFill="1" applyBorder="1" applyAlignment="1" applyProtection="1">
      <alignment horizontal="right" wrapText="1"/>
      <protection hidden="1"/>
    </xf>
    <xf numFmtId="168" fontId="0" fillId="0" borderId="4" xfId="0" applyNumberFormat="1" applyBorder="1" applyAlignment="1" applyProtection="1">
      <alignment horizontal="right" wrapText="1"/>
      <protection locked="0"/>
    </xf>
    <xf numFmtId="0" fontId="0" fillId="0" borderId="4" xfId="0" applyBorder="1" applyAlignment="1" applyProtection="1">
      <alignment horizontal="left" wrapText="1"/>
      <protection locked="0"/>
    </xf>
    <xf numFmtId="168" fontId="0" fillId="0" borderId="5" xfId="0" applyNumberFormat="1" applyBorder="1" applyAlignment="1" applyProtection="1">
      <alignment horizontal="right" wrapText="1"/>
      <protection locked="0"/>
    </xf>
    <xf numFmtId="0" fontId="1" fillId="3" borderId="33" xfId="0" applyFont="1" applyFill="1" applyBorder="1" applyAlignment="1" applyProtection="1">
      <alignment horizontal="center" wrapText="1"/>
      <protection locked="0"/>
    </xf>
    <xf numFmtId="0" fontId="0" fillId="0" borderId="9" xfId="0" applyBorder="1" applyAlignment="1" applyProtection="1">
      <alignment wrapText="1"/>
      <protection locked="0"/>
    </xf>
    <xf numFmtId="0" fontId="0" fillId="0" borderId="0" xfId="0" applyBorder="1" applyAlignment="1" applyProtection="1">
      <alignment wrapText="1"/>
      <protection locked="0"/>
    </xf>
    <xf numFmtId="0" fontId="2" fillId="0" borderId="0" xfId="0" applyFont="1" applyAlignment="1" applyProtection="1">
      <alignment horizontal="center" wrapText="1"/>
      <protection locked="0"/>
    </xf>
    <xf numFmtId="0" fontId="8" fillId="0" borderId="0" xfId="0" applyFont="1" applyAlignment="1" applyProtection="1">
      <alignment horizontal="center" wrapText="1"/>
      <protection locked="0"/>
    </xf>
    <xf numFmtId="0" fontId="0" fillId="0" borderId="0" xfId="0" applyAlignment="1" applyProtection="1">
      <alignment horizontal="right" wrapText="1"/>
      <protection locked="0"/>
    </xf>
    <xf numFmtId="0" fontId="0" fillId="0" borderId="24" xfId="0" applyBorder="1" applyAlignment="1" applyProtection="1">
      <alignment vertical="center" wrapText="1"/>
      <protection locked="0"/>
    </xf>
    <xf numFmtId="0" fontId="0" fillId="0" borderId="40" xfId="0" applyBorder="1" applyAlignment="1" applyProtection="1">
      <alignment vertical="center" wrapText="1"/>
      <protection locked="0"/>
    </xf>
    <xf numFmtId="0" fontId="0" fillId="0" borderId="0" xfId="0" applyAlignment="1" applyProtection="1">
      <alignment vertical="center" wrapText="1"/>
      <protection locked="0"/>
    </xf>
    <xf numFmtId="2" fontId="24" fillId="0" borderId="0" xfId="4" applyNumberFormat="1" applyFont="1" applyFill="1" applyBorder="1" applyAlignment="1">
      <alignment horizontal="center" vertical="center" wrapText="1"/>
    </xf>
    <xf numFmtId="2" fontId="25" fillId="0" borderId="0" xfId="4" applyNumberFormat="1" applyFont="1" applyFill="1" applyBorder="1" applyAlignment="1">
      <alignment horizontal="center" vertical="center" wrapText="1"/>
    </xf>
    <xf numFmtId="2" fontId="24" fillId="14" borderId="0" xfId="5" applyNumberFormat="1" applyFont="1" applyFill="1" applyBorder="1" applyAlignment="1">
      <alignment horizontal="center" vertical="center" wrapText="1"/>
    </xf>
    <xf numFmtId="0" fontId="25" fillId="14" borderId="0" xfId="4" applyNumberFormat="1" applyFont="1" applyFill="1" applyBorder="1" applyAlignment="1">
      <alignment horizontal="center" vertical="center" wrapText="1"/>
    </xf>
    <xf numFmtId="2" fontId="26" fillId="4" borderId="0" xfId="4" applyNumberFormat="1" applyFont="1" applyFill="1" applyBorder="1" applyAlignment="1">
      <alignment horizontal="center" vertical="center" wrapText="1"/>
    </xf>
    <xf numFmtId="2" fontId="25" fillId="4" borderId="0" xfId="4" applyNumberFormat="1" applyFont="1" applyFill="1" applyBorder="1" applyAlignment="1">
      <alignment horizontal="center" vertical="center" wrapText="1"/>
    </xf>
    <xf numFmtId="2" fontId="11" fillId="5" borderId="0" xfId="5" applyNumberFormat="1" applyFont="1" applyFill="1" applyBorder="1" applyAlignment="1">
      <alignment horizontal="center" vertical="center" wrapText="1"/>
    </xf>
    <xf numFmtId="2" fontId="25" fillId="5" borderId="0" xfId="4" applyNumberFormat="1" applyFont="1" applyFill="1" applyBorder="1" applyAlignment="1">
      <alignment horizontal="center" vertical="center" wrapText="1"/>
    </xf>
    <xf numFmtId="2" fontId="25" fillId="0" borderId="57" xfId="4" applyNumberFormat="1" applyFont="1" applyFill="1" applyBorder="1" applyAlignment="1">
      <alignment horizontal="center" vertical="center" wrapText="1"/>
    </xf>
    <xf numFmtId="0" fontId="26"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2" fontId="12" fillId="0" borderId="0" xfId="4" applyNumberFormat="1" applyFont="1" applyFill="1" applyBorder="1" applyAlignment="1">
      <alignment horizontal="center" vertical="center" wrapText="1"/>
    </xf>
    <xf numFmtId="2" fontId="27" fillId="0" borderId="0" xfId="5" applyNumberFormat="1" applyFont="1" applyFill="1" applyBorder="1" applyAlignment="1">
      <alignment horizontal="center" vertical="center" wrapText="1"/>
    </xf>
    <xf numFmtId="0" fontId="12" fillId="0" borderId="0" xfId="6" applyFont="1" applyFill="1" applyBorder="1" applyAlignment="1">
      <alignment horizontal="center" vertical="center" wrapText="1"/>
    </xf>
    <xf numFmtId="2" fontId="12" fillId="0" borderId="0" xfId="5" applyNumberFormat="1" applyFont="1" applyFill="1" applyBorder="1" applyAlignment="1">
      <alignment horizontal="center" vertical="center" wrapText="1"/>
    </xf>
    <xf numFmtId="0" fontId="29" fillId="0" borderId="0" xfId="5" applyNumberFormat="1" applyFont="1" applyFill="1" applyBorder="1" applyAlignment="1">
      <alignment horizontal="center" vertical="center" wrapText="1"/>
    </xf>
    <xf numFmtId="0" fontId="12" fillId="0" borderId="0" xfId="7" applyFont="1" applyBorder="1" applyAlignment="1">
      <alignment horizontal="center" vertical="center" wrapText="1"/>
    </xf>
    <xf numFmtId="168" fontId="30" fillId="0" borderId="0" xfId="0" applyNumberFormat="1" applyFont="1" applyFill="1" applyBorder="1" applyAlignment="1">
      <alignment horizontal="right" vertical="center" wrapText="1"/>
    </xf>
    <xf numFmtId="164" fontId="30" fillId="0" borderId="0" xfId="0" applyNumberFormat="1" applyFont="1" applyFill="1" applyBorder="1" applyAlignment="1">
      <alignment horizontal="right" vertical="center" wrapText="1"/>
    </xf>
    <xf numFmtId="1" fontId="31" fillId="0" borderId="0" xfId="0" applyNumberFormat="1" applyFont="1" applyBorder="1" applyAlignment="1">
      <alignment horizontal="center" vertical="center" wrapText="1"/>
    </xf>
    <xf numFmtId="1" fontId="27" fillId="0" borderId="0" xfId="5" applyNumberFormat="1" applyFont="1" applyFill="1" applyBorder="1" applyAlignment="1">
      <alignment horizontal="center" vertical="center" wrapText="1"/>
    </xf>
    <xf numFmtId="2" fontId="32" fillId="0" borderId="0" xfId="5" applyNumberFormat="1" applyFont="1" applyFill="1" applyBorder="1" applyAlignment="1">
      <alignment horizontal="center" vertical="center" wrapText="1"/>
    </xf>
    <xf numFmtId="0" fontId="13" fillId="0" borderId="0" xfId="0" applyFont="1" applyFill="1" applyBorder="1" applyAlignment="1">
      <alignment horizontal="center" vertical="center" wrapText="1"/>
    </xf>
    <xf numFmtId="0" fontId="12" fillId="0" borderId="0" xfId="7" applyFont="1" applyFill="1" applyBorder="1" applyAlignment="1">
      <alignment horizontal="center" vertical="center" wrapText="1"/>
    </xf>
    <xf numFmtId="0" fontId="12" fillId="0" borderId="0" xfId="7" applyFont="1" applyFill="1" applyBorder="1" applyAlignment="1">
      <alignment horizontal="center" vertical="center"/>
    </xf>
    <xf numFmtId="2" fontId="27" fillId="0" borderId="0" xfId="4" applyNumberFormat="1" applyFont="1" applyFill="1" applyBorder="1" applyAlignment="1">
      <alignment horizontal="center" vertical="center" wrapText="1"/>
    </xf>
    <xf numFmtId="1" fontId="27" fillId="0" borderId="0" xfId="4" applyNumberFormat="1" applyFont="1" applyFill="1" applyBorder="1" applyAlignment="1">
      <alignment horizontal="center" vertical="center" wrapText="1"/>
    </xf>
    <xf numFmtId="0" fontId="12" fillId="0" borderId="0" xfId="0" applyFont="1" applyFill="1" applyBorder="1" applyAlignment="1">
      <alignment horizontal="center" vertical="center"/>
    </xf>
    <xf numFmtId="0" fontId="29" fillId="0" borderId="0" xfId="4" applyNumberFormat="1" applyFont="1" applyFill="1" applyBorder="1" applyAlignment="1">
      <alignment horizontal="center" vertical="center" wrapText="1"/>
    </xf>
    <xf numFmtId="0" fontId="27" fillId="0" borderId="0" xfId="0" applyNumberFormat="1" applyFont="1" applyFill="1" applyBorder="1" applyAlignment="1" applyProtection="1">
      <alignment horizontal="center" vertical="center" wrapText="1"/>
    </xf>
    <xf numFmtId="0" fontId="12" fillId="0" borderId="0" xfId="0" applyNumberFormat="1" applyFont="1" applyFill="1" applyBorder="1" applyAlignment="1" applyProtection="1">
      <alignment horizontal="center" vertical="center" wrapText="1"/>
    </xf>
    <xf numFmtId="0" fontId="29" fillId="0" borderId="0" xfId="0" applyNumberFormat="1" applyFont="1" applyFill="1" applyBorder="1" applyAlignment="1" applyProtection="1">
      <alignment horizontal="center" vertical="center" wrapText="1"/>
    </xf>
    <xf numFmtId="0" fontId="30" fillId="0" borderId="0" xfId="0" applyFont="1" applyFill="1" applyBorder="1" applyAlignment="1">
      <alignment horizontal="right" vertical="center" wrapText="1"/>
    </xf>
    <xf numFmtId="0" fontId="24"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2" fontId="33" fillId="0" borderId="0" xfId="0" applyNumberFormat="1" applyFont="1" applyFill="1" applyBorder="1" applyAlignment="1" applyProtection="1">
      <alignment horizontal="center" vertical="center" wrapText="1"/>
    </xf>
    <xf numFmtId="0" fontId="33" fillId="0" borderId="0" xfId="0" applyNumberFormat="1" applyFont="1" applyFill="1" applyBorder="1" applyAlignment="1" applyProtection="1">
      <alignment horizontal="center" vertical="center" wrapText="1"/>
    </xf>
    <xf numFmtId="3" fontId="24" fillId="0" borderId="0" xfId="0" applyNumberFormat="1" applyFont="1" applyFill="1" applyBorder="1" applyAlignment="1" applyProtection="1">
      <alignment horizontal="center" vertical="center" wrapText="1"/>
    </xf>
    <xf numFmtId="1" fontId="34" fillId="0" borderId="0" xfId="0" applyNumberFormat="1" applyFont="1" applyFill="1" applyBorder="1" applyAlignment="1">
      <alignment horizontal="center" vertical="center" wrapText="1"/>
    </xf>
    <xf numFmtId="2" fontId="35" fillId="0" borderId="0" xfId="0" applyNumberFormat="1" applyFont="1" applyFill="1" applyBorder="1" applyAlignment="1">
      <alignment horizontal="center" vertical="center" wrapText="1"/>
    </xf>
    <xf numFmtId="2" fontId="12" fillId="0" borderId="0" xfId="0" applyNumberFormat="1" applyFont="1" applyFill="1" applyBorder="1" applyAlignment="1">
      <alignment horizontal="center" vertical="center" wrapText="1"/>
    </xf>
    <xf numFmtId="0" fontId="35" fillId="0" borderId="0" xfId="0" applyNumberFormat="1" applyFont="1" applyFill="1" applyBorder="1" applyAlignment="1">
      <alignment horizontal="center" vertical="center" wrapText="1"/>
    </xf>
    <xf numFmtId="2" fontId="27" fillId="0" borderId="0" xfId="0" applyNumberFormat="1" applyFont="1" applyFill="1" applyBorder="1" applyAlignment="1">
      <alignment horizontal="center" vertical="center" wrapText="1"/>
    </xf>
    <xf numFmtId="0" fontId="36" fillId="0" borderId="57"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horizontal="center" vertical="center" wrapText="1"/>
    </xf>
    <xf numFmtId="2" fontId="38" fillId="0" borderId="0" xfId="4" applyNumberFormat="1" applyFont="1" applyFill="1" applyBorder="1" applyAlignment="1">
      <alignment horizontal="center" vertical="center" wrapText="1"/>
    </xf>
    <xf numFmtId="2" fontId="39" fillId="0" borderId="0" xfId="4" applyNumberFormat="1" applyFont="1" applyFill="1" applyBorder="1" applyAlignment="1">
      <alignment horizontal="center" vertical="center" wrapText="1"/>
    </xf>
    <xf numFmtId="2" fontId="40" fillId="0" borderId="0" xfId="4" applyNumberFormat="1" applyFont="1" applyFill="1" applyBorder="1" applyAlignment="1">
      <alignment horizontal="center" vertical="center" wrapText="1"/>
    </xf>
    <xf numFmtId="0" fontId="27" fillId="0" borderId="57" xfId="0" applyNumberFormat="1" applyFont="1" applyFill="1" applyBorder="1" applyAlignment="1" applyProtection="1">
      <alignment horizontal="center" vertical="center" wrapText="1"/>
    </xf>
    <xf numFmtId="2" fontId="41" fillId="0" borderId="0" xfId="4" applyNumberFormat="1" applyFont="1" applyFill="1" applyBorder="1" applyAlignment="1">
      <alignment horizontal="center" vertical="center" wrapText="1"/>
    </xf>
    <xf numFmtId="0" fontId="12" fillId="0" borderId="0" xfId="0" applyFont="1" applyFill="1" applyAlignment="1">
      <alignment horizontal="center" vertical="center" wrapText="1"/>
    </xf>
    <xf numFmtId="0" fontId="15" fillId="0" borderId="0" xfId="0" applyFont="1" applyProtection="1">
      <protection hidden="1"/>
    </xf>
    <xf numFmtId="0" fontId="44" fillId="0" borderId="0" xfId="0" applyFont="1" applyAlignment="1">
      <alignment horizontal="center" vertical="center"/>
    </xf>
    <xf numFmtId="0" fontId="45" fillId="0" borderId="0" xfId="0" applyFont="1" applyAlignment="1">
      <alignment horizontal="center" vertical="center"/>
    </xf>
    <xf numFmtId="0" fontId="46" fillId="8" borderId="0" xfId="0" applyFont="1" applyFill="1" applyAlignment="1">
      <alignment horizontal="center" vertical="center"/>
    </xf>
    <xf numFmtId="49" fontId="44" fillId="3" borderId="0" xfId="0" applyNumberFormat="1" applyFont="1" applyFill="1" applyAlignment="1">
      <alignment horizontal="center" vertical="center"/>
    </xf>
    <xf numFmtId="0" fontId="44" fillId="3" borderId="0" xfId="0" applyFont="1" applyFill="1" applyAlignment="1">
      <alignment horizontal="center" vertical="center"/>
    </xf>
    <xf numFmtId="164" fontId="44" fillId="3" borderId="0" xfId="0" applyNumberFormat="1" applyFont="1" applyFill="1" applyAlignment="1">
      <alignment horizontal="center" vertical="center"/>
    </xf>
    <xf numFmtId="1" fontId="44" fillId="3" borderId="0" xfId="0" applyNumberFormat="1" applyFont="1" applyFill="1" applyAlignment="1">
      <alignment horizontal="center" vertical="center"/>
    </xf>
    <xf numFmtId="0" fontId="45" fillId="6" borderId="0" xfId="0" applyFont="1" applyFill="1" applyAlignment="1">
      <alignment horizontal="center" vertical="center"/>
    </xf>
    <xf numFmtId="49" fontId="45" fillId="3" borderId="0" xfId="0" applyNumberFormat="1" applyFont="1" applyFill="1" applyAlignment="1">
      <alignment horizontal="center" vertical="center"/>
    </xf>
    <xf numFmtId="0" fontId="44" fillId="9" borderId="0" xfId="0" applyFont="1" applyFill="1" applyAlignment="1">
      <alignment horizontal="center" vertical="center"/>
    </xf>
    <xf numFmtId="0" fontId="44" fillId="3" borderId="0" xfId="0" applyFont="1" applyFill="1" applyAlignment="1">
      <alignment horizontal="left" vertical="center"/>
    </xf>
    <xf numFmtId="0" fontId="44" fillId="0" borderId="0" xfId="0" quotePrefix="1" applyFont="1" applyAlignment="1">
      <alignment horizontal="center" vertical="center"/>
    </xf>
    <xf numFmtId="0" fontId="44" fillId="2" borderId="0" xfId="0" applyFont="1" applyFill="1" applyAlignment="1">
      <alignment horizontal="center" vertical="center"/>
    </xf>
    <xf numFmtId="0" fontId="45" fillId="3" borderId="0" xfId="0" applyFont="1" applyFill="1" applyAlignment="1">
      <alignment horizontal="center" vertical="center"/>
    </xf>
    <xf numFmtId="0" fontId="44" fillId="0" borderId="0" xfId="0" applyFont="1" applyFill="1" applyBorder="1" applyAlignment="1">
      <alignment horizontal="center" vertical="center"/>
    </xf>
    <xf numFmtId="170" fontId="44" fillId="0" borderId="0" xfId="0" applyNumberFormat="1" applyFont="1" applyFill="1" applyBorder="1" applyAlignment="1">
      <alignment horizontal="center" vertical="center"/>
    </xf>
    <xf numFmtId="0" fontId="44" fillId="0" borderId="0" xfId="0" applyFont="1" applyFill="1" applyBorder="1" applyAlignment="1" applyProtection="1">
      <alignment horizontal="center" vertical="center"/>
      <protection hidden="1"/>
    </xf>
    <xf numFmtId="0" fontId="44" fillId="0" borderId="0" xfId="0" applyFont="1" applyAlignment="1">
      <alignment horizontal="left" vertical="center"/>
    </xf>
    <xf numFmtId="49" fontId="44" fillId="2" borderId="0" xfId="0" applyNumberFormat="1" applyFont="1" applyFill="1" applyAlignment="1">
      <alignment horizontal="center" vertical="center"/>
    </xf>
    <xf numFmtId="0" fontId="44" fillId="0" borderId="0" xfId="0" applyFont="1" applyAlignment="1">
      <alignment horizontal="center" vertical="center" wrapText="1"/>
    </xf>
    <xf numFmtId="0" fontId="44" fillId="10" borderId="0" xfId="0" applyFont="1" applyFill="1" applyAlignment="1">
      <alignment horizontal="center" vertical="center"/>
    </xf>
    <xf numFmtId="167" fontId="44" fillId="10" borderId="4" xfId="0" applyNumberFormat="1" applyFont="1" applyFill="1" applyBorder="1" applyAlignment="1">
      <alignment horizontal="center" vertical="center"/>
    </xf>
    <xf numFmtId="1" fontId="44" fillId="10" borderId="0" xfId="0" applyNumberFormat="1" applyFont="1" applyFill="1" applyAlignment="1">
      <alignment horizontal="center" vertical="center"/>
    </xf>
    <xf numFmtId="0" fontId="45" fillId="0" borderId="0" xfId="0" applyFont="1" applyFill="1" applyBorder="1" applyAlignment="1" applyProtection="1">
      <alignment horizontal="center" vertical="center" wrapText="1"/>
      <protection hidden="1"/>
    </xf>
    <xf numFmtId="0" fontId="45" fillId="0" borderId="0" xfId="0" applyFont="1" applyFill="1" applyBorder="1" applyAlignment="1" applyProtection="1">
      <alignment horizontal="center" vertical="center"/>
      <protection hidden="1"/>
    </xf>
    <xf numFmtId="0" fontId="44" fillId="0" borderId="0" xfId="0" applyFont="1" applyFill="1" applyBorder="1" applyAlignment="1" applyProtection="1">
      <alignment horizontal="center" vertical="center" wrapText="1"/>
      <protection hidden="1"/>
    </xf>
    <xf numFmtId="1" fontId="45" fillId="3" borderId="0" xfId="0" applyNumberFormat="1" applyFont="1" applyFill="1" applyAlignment="1">
      <alignment horizontal="center" vertical="center"/>
    </xf>
    <xf numFmtId="169" fontId="44" fillId="3" borderId="0" xfId="0" applyNumberFormat="1" applyFont="1" applyFill="1" applyAlignment="1">
      <alignment horizontal="center" vertical="center"/>
    </xf>
    <xf numFmtId="0" fontId="44" fillId="0" borderId="0" xfId="0" applyFont="1" applyFill="1" applyAlignment="1">
      <alignment horizontal="center" vertical="center"/>
    </xf>
    <xf numFmtId="0" fontId="45" fillId="0" borderId="0" xfId="0" applyFont="1" applyAlignment="1">
      <alignment horizontal="left" vertical="center"/>
    </xf>
    <xf numFmtId="1" fontId="44" fillId="3" borderId="0" xfId="0" applyNumberFormat="1" applyFont="1" applyFill="1" applyAlignment="1">
      <alignment horizontal="left" vertical="center"/>
    </xf>
    <xf numFmtId="0" fontId="15" fillId="0" borderId="0" xfId="0" applyFont="1" applyBorder="1" applyProtection="1">
      <protection hidden="1"/>
    </xf>
    <xf numFmtId="44" fontId="44" fillId="0" borderId="0" xfId="0" applyNumberFormat="1" applyFont="1" applyAlignment="1">
      <alignment vertical="center"/>
    </xf>
    <xf numFmtId="0" fontId="44" fillId="0" borderId="0" xfId="0" applyFont="1" applyFill="1" applyAlignment="1">
      <alignment horizontal="center" vertical="center" wrapText="1"/>
    </xf>
    <xf numFmtId="0" fontId="15" fillId="19" borderId="0" xfId="0" applyFont="1" applyFill="1" applyProtection="1"/>
    <xf numFmtId="0" fontId="14" fillId="19" borderId="0" xfId="0" applyFont="1" applyFill="1" applyAlignment="1" applyProtection="1"/>
    <xf numFmtId="0" fontId="15" fillId="0" borderId="0" xfId="0" applyFont="1" applyProtection="1"/>
    <xf numFmtId="0" fontId="42" fillId="18" borderId="58" xfId="0" applyFont="1" applyFill="1" applyBorder="1" applyAlignment="1" applyProtection="1">
      <alignment horizontal="center" vertical="center"/>
      <protection hidden="1"/>
    </xf>
    <xf numFmtId="14" fontId="51" fillId="19" borderId="0" xfId="0" applyNumberFormat="1" applyFont="1" applyFill="1" applyAlignment="1" applyProtection="1">
      <alignment horizontal="center" vertical="center"/>
      <protection hidden="1"/>
    </xf>
    <xf numFmtId="0" fontId="50" fillId="19" borderId="0" xfId="0" applyFont="1" applyFill="1" applyAlignment="1" applyProtection="1">
      <alignment vertical="center"/>
    </xf>
    <xf numFmtId="0" fontId="52" fillId="19" borderId="0" xfId="0" applyFont="1" applyFill="1" applyAlignment="1" applyProtection="1">
      <alignment vertical="center"/>
    </xf>
    <xf numFmtId="0" fontId="50" fillId="0" borderId="0" xfId="0" applyFont="1" applyAlignment="1" applyProtection="1">
      <alignment vertical="center"/>
    </xf>
    <xf numFmtId="0" fontId="12" fillId="2" borderId="15" xfId="0" applyFont="1" applyFill="1" applyBorder="1" applyAlignment="1" applyProtection="1">
      <alignment horizontal="center" vertical="center" wrapText="1"/>
      <protection hidden="1"/>
    </xf>
    <xf numFmtId="0" fontId="14" fillId="2" borderId="13" xfId="0" applyFont="1" applyFill="1" applyBorder="1" applyAlignment="1" applyProtection="1">
      <alignment horizontal="center" vertical="center" wrapText="1"/>
      <protection hidden="1"/>
    </xf>
    <xf numFmtId="0" fontId="47" fillId="19" borderId="0" xfId="0" applyFont="1" applyFill="1" applyProtection="1"/>
    <xf numFmtId="0" fontId="47" fillId="0" borderId="0" xfId="0" applyFont="1" applyProtection="1"/>
    <xf numFmtId="0" fontId="15" fillId="19" borderId="0" xfId="0" applyFont="1" applyFill="1" applyAlignment="1" applyProtection="1">
      <alignment horizontal="center" vertical="center" wrapText="1"/>
    </xf>
    <xf numFmtId="0" fontId="15" fillId="0" borderId="0" xfId="0" applyFont="1" applyAlignment="1" applyProtection="1">
      <alignment horizontal="center" vertical="center" wrapText="1"/>
    </xf>
    <xf numFmtId="0" fontId="43" fillId="16" borderId="0" xfId="0" applyFont="1" applyFill="1" applyBorder="1" applyProtection="1">
      <protection hidden="1"/>
    </xf>
    <xf numFmtId="0" fontId="43" fillId="19" borderId="0" xfId="0" applyFont="1" applyFill="1" applyBorder="1" applyProtection="1">
      <protection hidden="1"/>
    </xf>
    <xf numFmtId="0" fontId="43" fillId="19" borderId="0" xfId="0" applyFont="1" applyFill="1" applyBorder="1" applyProtection="1"/>
    <xf numFmtId="0" fontId="43" fillId="19" borderId="0" xfId="0" applyFont="1" applyFill="1" applyBorder="1" applyAlignment="1" applyProtection="1"/>
    <xf numFmtId="0" fontId="43" fillId="0" borderId="0" xfId="0" applyFont="1" applyBorder="1" applyProtection="1"/>
    <xf numFmtId="0" fontId="15" fillId="19" borderId="0" xfId="0" applyFont="1" applyFill="1" applyBorder="1" applyAlignment="1" applyProtection="1">
      <alignment horizontal="left" vertical="center"/>
      <protection hidden="1"/>
    </xf>
    <xf numFmtId="0" fontId="15" fillId="19" borderId="0" xfId="0" applyFont="1" applyFill="1" applyBorder="1" applyAlignment="1" applyProtection="1">
      <alignment horizontal="left" vertical="center"/>
    </xf>
    <xf numFmtId="0" fontId="14" fillId="19" borderId="0" xfId="0" applyFont="1" applyFill="1" applyBorder="1" applyAlignment="1" applyProtection="1"/>
    <xf numFmtId="0" fontId="15" fillId="19" borderId="0" xfId="0" applyFont="1" applyFill="1" applyBorder="1" applyProtection="1">
      <protection hidden="1"/>
    </xf>
    <xf numFmtId="0" fontId="15" fillId="19" borderId="0" xfId="0" applyFont="1" applyFill="1" applyBorder="1" applyProtection="1"/>
    <xf numFmtId="0" fontId="15" fillId="0" borderId="0" xfId="0" applyFont="1" applyBorder="1" applyProtection="1"/>
    <xf numFmtId="0" fontId="22" fillId="18" borderId="18" xfId="0" applyFont="1" applyFill="1" applyBorder="1" applyAlignment="1" applyProtection="1">
      <alignment horizontal="center" vertical="center" wrapText="1"/>
      <protection hidden="1"/>
    </xf>
    <xf numFmtId="0" fontId="15" fillId="0" borderId="0" xfId="0" applyFont="1" applyFill="1" applyBorder="1" applyProtection="1">
      <protection hidden="1"/>
    </xf>
    <xf numFmtId="0" fontId="15" fillId="0" borderId="0" xfId="0" applyFont="1" applyFill="1" applyBorder="1" applyAlignment="1" applyProtection="1">
      <alignment horizontal="center" vertical="center"/>
      <protection hidden="1"/>
    </xf>
    <xf numFmtId="0" fontId="15" fillId="0" borderId="0" xfId="0" applyFont="1" applyFill="1" applyBorder="1" applyAlignment="1" applyProtection="1">
      <alignment horizontal="right" vertical="center" wrapText="1"/>
      <protection hidden="1"/>
    </xf>
    <xf numFmtId="0" fontId="42" fillId="0" borderId="0" xfId="0" applyFont="1" applyFill="1" applyBorder="1" applyAlignment="1" applyProtection="1">
      <alignment horizontal="left" vertical="center"/>
      <protection hidden="1"/>
    </xf>
    <xf numFmtId="0" fontId="15" fillId="0" borderId="0" xfId="0" applyFont="1" applyFill="1" applyBorder="1" applyAlignment="1" applyProtection="1">
      <alignment horizontal="right" vertical="center"/>
      <protection hidden="1"/>
    </xf>
    <xf numFmtId="0" fontId="15" fillId="0" borderId="0" xfId="0" applyFont="1" applyFill="1" applyBorder="1" applyAlignment="1" applyProtection="1">
      <alignment horizontal="right"/>
      <protection hidden="1"/>
    </xf>
    <xf numFmtId="0" fontId="42" fillId="0" borderId="0" xfId="0" applyFont="1" applyFill="1" applyBorder="1" applyAlignment="1" applyProtection="1">
      <alignment horizontal="left"/>
      <protection hidden="1"/>
    </xf>
    <xf numFmtId="0" fontId="43" fillId="0" borderId="41" xfId="0" applyFont="1" applyFill="1" applyBorder="1" applyProtection="1">
      <protection hidden="1"/>
    </xf>
    <xf numFmtId="0" fontId="43" fillId="0" borderId="41" xfId="0" applyFont="1" applyFill="1" applyBorder="1" applyAlignment="1" applyProtection="1">
      <alignment vertical="center"/>
      <protection hidden="1"/>
    </xf>
    <xf numFmtId="0" fontId="43" fillId="0" borderId="41" xfId="0" applyFont="1" applyFill="1" applyBorder="1" applyAlignment="1" applyProtection="1">
      <alignment horizontal="right" vertical="center"/>
      <protection hidden="1"/>
    </xf>
    <xf numFmtId="0" fontId="47" fillId="0" borderId="0" xfId="0" applyFont="1" applyFill="1" applyBorder="1" applyAlignment="1" applyProtection="1">
      <alignment horizontal="center" vertical="center"/>
      <protection hidden="1"/>
    </xf>
    <xf numFmtId="0" fontId="53" fillId="0" borderId="0" xfId="0" applyFont="1" applyFill="1" applyBorder="1" applyAlignment="1" applyProtection="1">
      <alignment horizontal="center" vertical="center"/>
      <protection hidden="1"/>
    </xf>
    <xf numFmtId="0" fontId="43" fillId="0" borderId="0" xfId="0" applyFont="1" applyFill="1" applyBorder="1" applyProtection="1">
      <protection hidden="1"/>
    </xf>
    <xf numFmtId="0" fontId="15" fillId="0" borderId="0" xfId="0" applyFont="1" applyFill="1" applyBorder="1" applyProtection="1"/>
    <xf numFmtId="0" fontId="29" fillId="0" borderId="0" xfId="0" applyFont="1" applyFill="1" applyBorder="1" applyAlignment="1" applyProtection="1">
      <alignment vertical="center"/>
      <protection hidden="1"/>
    </xf>
    <xf numFmtId="0" fontId="54" fillId="0" borderId="0" xfId="0" applyFont="1" applyFill="1" applyBorder="1" applyAlignment="1" applyProtection="1">
      <alignment horizontal="right" vertical="center"/>
      <protection hidden="1"/>
    </xf>
    <xf numFmtId="0" fontId="55" fillId="0" borderId="0" xfId="0" applyFont="1" applyFill="1" applyBorder="1" applyAlignment="1" applyProtection="1">
      <alignment horizontal="center" vertical="center"/>
      <protection hidden="1"/>
    </xf>
    <xf numFmtId="0" fontId="56" fillId="0" borderId="0" xfId="0" applyFont="1" applyFill="1" applyBorder="1" applyAlignment="1" applyProtection="1">
      <alignment horizontal="right" vertical="center"/>
      <protection hidden="1"/>
    </xf>
    <xf numFmtId="44" fontId="56" fillId="0" borderId="0" xfId="0" applyNumberFormat="1" applyFont="1" applyFill="1" applyBorder="1" applyAlignment="1" applyProtection="1">
      <alignment horizontal="center" vertical="center"/>
      <protection hidden="1"/>
    </xf>
    <xf numFmtId="44" fontId="57" fillId="0" borderId="0" xfId="0" applyNumberFormat="1" applyFont="1" applyFill="1" applyBorder="1" applyAlignment="1" applyProtection="1">
      <alignment horizontal="center" vertical="center"/>
      <protection hidden="1"/>
    </xf>
    <xf numFmtId="0" fontId="14" fillId="0" borderId="0" xfId="0" applyFont="1" applyFill="1" applyBorder="1" applyAlignment="1" applyProtection="1">
      <alignment vertical="center"/>
      <protection hidden="1"/>
    </xf>
    <xf numFmtId="0" fontId="57" fillId="0" borderId="0" xfId="0" applyFont="1" applyFill="1" applyBorder="1" applyAlignment="1" applyProtection="1">
      <alignment horizontal="right" vertical="center"/>
      <protection hidden="1"/>
    </xf>
    <xf numFmtId="0" fontId="57" fillId="0" borderId="0" xfId="0" applyFont="1" applyFill="1" applyBorder="1" applyAlignment="1" applyProtection="1">
      <alignment horizontal="center" vertical="center"/>
      <protection hidden="1"/>
    </xf>
    <xf numFmtId="0" fontId="48" fillId="0" borderId="0" xfId="0" applyFont="1" applyBorder="1" applyAlignment="1" applyProtection="1">
      <alignment vertical="center"/>
      <protection hidden="1"/>
    </xf>
    <xf numFmtId="0" fontId="42" fillId="0" borderId="0" xfId="0" applyFont="1" applyAlignment="1" applyProtection="1">
      <alignment horizontal="right" vertical="center" wrapText="1"/>
      <protection hidden="1"/>
    </xf>
    <xf numFmtId="0" fontId="42" fillId="0" borderId="0" xfId="0" applyFont="1" applyAlignment="1" applyProtection="1">
      <alignment horizontal="center" vertical="center"/>
      <protection hidden="1"/>
    </xf>
    <xf numFmtId="0" fontId="42" fillId="0" borderId="0" xfId="0" applyFont="1" applyAlignment="1" applyProtection="1">
      <alignment vertical="center"/>
      <protection hidden="1"/>
    </xf>
    <xf numFmtId="0" fontId="42" fillId="0" borderId="0" xfId="0" applyFont="1" applyProtection="1">
      <protection hidden="1"/>
    </xf>
    <xf numFmtId="0" fontId="42" fillId="19" borderId="0" xfId="0" applyFont="1" applyFill="1" applyProtection="1"/>
    <xf numFmtId="0" fontId="22" fillId="19" borderId="0" xfId="0" applyFont="1" applyFill="1" applyAlignment="1" applyProtection="1"/>
    <xf numFmtId="0" fontId="42" fillId="0" borderId="0" xfId="0" applyFont="1" applyProtection="1"/>
    <xf numFmtId="0" fontId="12" fillId="0" borderId="14" xfId="0" applyNumberFormat="1" applyFont="1" applyFill="1" applyBorder="1" applyAlignment="1" applyProtection="1">
      <alignment horizontal="center" vertical="center" wrapText="1"/>
      <protection hidden="1"/>
    </xf>
    <xf numFmtId="173" fontId="12" fillId="0" borderId="1" xfId="0" applyNumberFormat="1" applyFont="1" applyFill="1" applyBorder="1" applyAlignment="1" applyProtection="1">
      <alignment horizontal="center" vertical="center" wrapText="1"/>
      <protection hidden="1"/>
    </xf>
    <xf numFmtId="171" fontId="12" fillId="0" borderId="1" xfId="0" applyNumberFormat="1" applyFont="1" applyFill="1" applyBorder="1" applyAlignment="1" applyProtection="1">
      <alignment horizontal="center" vertical="center" wrapText="1"/>
      <protection hidden="1"/>
    </xf>
    <xf numFmtId="1" fontId="12" fillId="0" borderId="12" xfId="0" applyNumberFormat="1" applyFont="1" applyFill="1" applyBorder="1" applyAlignment="1" applyProtection="1">
      <alignment horizontal="center" vertical="center" wrapText="1"/>
      <protection hidden="1"/>
    </xf>
    <xf numFmtId="0" fontId="12" fillId="0" borderId="1" xfId="0" applyNumberFormat="1" applyFont="1" applyFill="1" applyBorder="1" applyAlignment="1" applyProtection="1">
      <alignment horizontal="center" vertical="center" wrapText="1"/>
      <protection hidden="1"/>
    </xf>
    <xf numFmtId="0" fontId="12" fillId="0" borderId="12" xfId="0" applyNumberFormat="1" applyFont="1" applyFill="1" applyBorder="1" applyAlignment="1" applyProtection="1">
      <alignment horizontal="center" vertical="center" wrapText="1"/>
      <protection hidden="1"/>
    </xf>
    <xf numFmtId="44" fontId="12" fillId="0" borderId="26" xfId="0" applyNumberFormat="1" applyFont="1" applyFill="1" applyBorder="1" applyAlignment="1" applyProtection="1">
      <alignment horizontal="center" vertical="center" wrapText="1"/>
      <protection hidden="1"/>
    </xf>
    <xf numFmtId="44" fontId="12" fillId="0" borderId="49" xfId="0" applyNumberFormat="1" applyFont="1" applyFill="1" applyBorder="1" applyAlignment="1" applyProtection="1">
      <alignment horizontal="center" vertical="center" wrapText="1"/>
      <protection hidden="1"/>
    </xf>
    <xf numFmtId="0" fontId="12" fillId="0" borderId="62" xfId="0" applyNumberFormat="1" applyFont="1" applyFill="1" applyBorder="1" applyAlignment="1" applyProtection="1">
      <alignment horizontal="center" vertical="center" wrapText="1"/>
      <protection hidden="1"/>
    </xf>
    <xf numFmtId="173" fontId="12" fillId="0" borderId="49" xfId="0" applyNumberFormat="1" applyFont="1" applyFill="1" applyBorder="1" applyAlignment="1" applyProtection="1">
      <alignment horizontal="center" vertical="center" wrapText="1"/>
      <protection hidden="1"/>
    </xf>
    <xf numFmtId="171" fontId="12" fillId="0" borderId="49" xfId="0" applyNumberFormat="1" applyFont="1" applyFill="1" applyBorder="1" applyAlignment="1" applyProtection="1">
      <alignment horizontal="center" vertical="center" wrapText="1"/>
      <protection hidden="1"/>
    </xf>
    <xf numFmtId="1" fontId="12" fillId="0" borderId="49" xfId="0" applyNumberFormat="1" applyFont="1" applyFill="1" applyBorder="1" applyAlignment="1" applyProtection="1">
      <alignment horizontal="center" vertical="center" wrapText="1"/>
      <protection hidden="1"/>
    </xf>
    <xf numFmtId="0" fontId="12" fillId="0" borderId="49" xfId="0" applyNumberFormat="1" applyFont="1" applyFill="1" applyBorder="1" applyAlignment="1" applyProtection="1">
      <alignment horizontal="center" vertical="center" wrapText="1"/>
      <protection hidden="1"/>
    </xf>
    <xf numFmtId="0" fontId="12" fillId="0" borderId="21" xfId="0" applyNumberFormat="1" applyFont="1" applyFill="1" applyBorder="1" applyAlignment="1" applyProtection="1">
      <alignment horizontal="center" vertical="center" wrapText="1"/>
      <protection hidden="1"/>
    </xf>
    <xf numFmtId="44" fontId="12" fillId="0" borderId="21" xfId="0" applyNumberFormat="1" applyFont="1" applyFill="1" applyBorder="1" applyAlignment="1" applyProtection="1">
      <alignment horizontal="center" vertical="center" wrapText="1"/>
      <protection hidden="1"/>
    </xf>
    <xf numFmtId="0" fontId="12" fillId="0" borderId="19" xfId="0" applyNumberFormat="1" applyFont="1" applyFill="1" applyBorder="1" applyAlignment="1" applyProtection="1">
      <alignment horizontal="center" vertical="center" wrapText="1"/>
      <protection hidden="1"/>
    </xf>
    <xf numFmtId="0" fontId="12" fillId="0" borderId="3" xfId="0" applyNumberFormat="1" applyFont="1" applyFill="1" applyBorder="1" applyAlignment="1" applyProtection="1">
      <alignment horizontal="center" vertical="center" wrapText="1"/>
      <protection hidden="1"/>
    </xf>
    <xf numFmtId="0" fontId="12" fillId="0" borderId="61" xfId="0" applyNumberFormat="1" applyFont="1" applyFill="1" applyBorder="1" applyAlignment="1" applyProtection="1">
      <alignment horizontal="center" vertical="center" wrapText="1"/>
      <protection hidden="1"/>
    </xf>
    <xf numFmtId="44" fontId="12" fillId="0" borderId="61" xfId="0" applyNumberFormat="1" applyFont="1" applyFill="1" applyBorder="1" applyAlignment="1" applyProtection="1">
      <alignment horizontal="center" vertical="center" wrapText="1"/>
      <protection hidden="1"/>
    </xf>
    <xf numFmtId="0" fontId="12" fillId="0" borderId="26" xfId="0" applyNumberFormat="1" applyFont="1" applyFill="1" applyBorder="1" applyAlignment="1" applyProtection="1">
      <alignment horizontal="center" vertical="center" wrapText="1"/>
      <protection hidden="1"/>
    </xf>
    <xf numFmtId="0" fontId="12" fillId="0" borderId="63" xfId="0" applyNumberFormat="1" applyFont="1" applyFill="1" applyBorder="1" applyAlignment="1" applyProtection="1">
      <alignment horizontal="center" vertical="center" wrapText="1"/>
      <protection hidden="1"/>
    </xf>
    <xf numFmtId="173" fontId="12" fillId="0" borderId="21" xfId="0" applyNumberFormat="1" applyFont="1" applyFill="1" applyBorder="1" applyAlignment="1" applyProtection="1">
      <alignment horizontal="center" vertical="center" wrapText="1"/>
      <protection hidden="1"/>
    </xf>
    <xf numFmtId="1" fontId="12" fillId="0" borderId="21" xfId="0" applyNumberFormat="1" applyFont="1" applyFill="1" applyBorder="1" applyAlignment="1" applyProtection="1">
      <alignment horizontal="center" vertical="center" wrapText="1"/>
      <protection hidden="1"/>
    </xf>
    <xf numFmtId="0" fontId="58" fillId="0" borderId="45" xfId="0" applyFont="1" applyBorder="1" applyAlignment="1" applyProtection="1">
      <alignment horizontal="center" vertical="center"/>
      <protection hidden="1"/>
    </xf>
    <xf numFmtId="0" fontId="59" fillId="18" borderId="45" xfId="0" applyFont="1" applyFill="1" applyBorder="1" applyAlignment="1" applyProtection="1">
      <alignment horizontal="center" vertical="center"/>
      <protection hidden="1"/>
    </xf>
    <xf numFmtId="0" fontId="60" fillId="0" borderId="0" xfId="0" applyFont="1" applyAlignment="1" applyProtection="1">
      <alignment horizontal="center" vertical="center" wrapText="1"/>
      <protection hidden="1"/>
    </xf>
    <xf numFmtId="0" fontId="61" fillId="0" borderId="0" xfId="0" applyFont="1" applyAlignment="1" applyProtection="1">
      <alignment horizontal="center" vertical="center" wrapText="1"/>
      <protection hidden="1"/>
    </xf>
    <xf numFmtId="0" fontId="62" fillId="0" borderId="0" xfId="0" applyFont="1" applyAlignment="1" applyProtection="1">
      <alignment horizontal="center" vertical="center" wrapText="1"/>
      <protection hidden="1"/>
    </xf>
    <xf numFmtId="0" fontId="65" fillId="2" borderId="64" xfId="0" applyFont="1" applyFill="1" applyBorder="1" applyAlignment="1" applyProtection="1">
      <alignment horizontal="center" vertical="center" wrapText="1"/>
      <protection hidden="1"/>
    </xf>
    <xf numFmtId="0" fontId="65" fillId="2" borderId="10" xfId="0" applyFont="1" applyFill="1" applyBorder="1" applyAlignment="1" applyProtection="1">
      <alignment horizontal="center" vertical="center" wrapText="1"/>
      <protection hidden="1"/>
    </xf>
    <xf numFmtId="0" fontId="65" fillId="2" borderId="45" xfId="0" applyFont="1" applyFill="1" applyBorder="1" applyAlignment="1" applyProtection="1">
      <alignment horizontal="center" vertical="center" wrapText="1"/>
      <protection hidden="1"/>
    </xf>
    <xf numFmtId="0" fontId="65" fillId="2" borderId="73" xfId="0" applyFont="1" applyFill="1" applyBorder="1" applyAlignment="1" applyProtection="1">
      <alignment horizontal="center" vertical="center" wrapText="1"/>
      <protection hidden="1"/>
    </xf>
    <xf numFmtId="0" fontId="66" fillId="0" borderId="16" xfId="0" applyFont="1" applyBorder="1" applyAlignment="1" applyProtection="1">
      <alignment horizontal="center" vertical="center" wrapText="1"/>
      <protection locked="0"/>
    </xf>
    <xf numFmtId="0" fontId="66" fillId="0" borderId="1" xfId="0" applyFont="1" applyBorder="1" applyAlignment="1" applyProtection="1">
      <alignment horizontal="center" vertical="center" wrapText="1"/>
      <protection locked="0"/>
    </xf>
    <xf numFmtId="0" fontId="66" fillId="3" borderId="1" xfId="0" applyFont="1" applyFill="1" applyBorder="1" applyAlignment="1" applyProtection="1">
      <alignment horizontal="center" vertical="center" wrapText="1"/>
      <protection hidden="1"/>
    </xf>
    <xf numFmtId="0" fontId="66" fillId="16" borderId="1" xfId="0" applyFont="1" applyFill="1" applyBorder="1" applyAlignment="1" applyProtection="1">
      <alignment horizontal="center" vertical="center" wrapText="1"/>
      <protection locked="0" hidden="1"/>
    </xf>
    <xf numFmtId="0" fontId="66" fillId="16" borderId="24" xfId="0" applyFont="1" applyFill="1" applyBorder="1" applyAlignment="1" applyProtection="1">
      <alignment horizontal="center" vertical="center" wrapText="1"/>
      <protection locked="0" hidden="1"/>
    </xf>
    <xf numFmtId="0" fontId="66" fillId="0" borderId="24" xfId="0" applyFont="1" applyFill="1" applyBorder="1" applyAlignment="1" applyProtection="1">
      <alignment horizontal="center" vertical="center" wrapText="1"/>
      <protection locked="0" hidden="1"/>
    </xf>
    <xf numFmtId="0" fontId="67" fillId="3" borderId="1" xfId="0" applyFont="1" applyFill="1" applyBorder="1" applyAlignment="1" applyProtection="1">
      <alignment horizontal="center" vertical="center" wrapText="1"/>
      <protection hidden="1"/>
    </xf>
    <xf numFmtId="164" fontId="66" fillId="3" borderId="1" xfId="0" applyNumberFormat="1" applyFont="1" applyFill="1" applyBorder="1" applyAlignment="1" applyProtection="1">
      <alignment horizontal="center" vertical="center" wrapText="1"/>
      <protection hidden="1"/>
    </xf>
    <xf numFmtId="1" fontId="66" fillId="3" borderId="1" xfId="0" applyNumberFormat="1" applyFont="1" applyFill="1" applyBorder="1" applyAlignment="1" applyProtection="1">
      <alignment horizontal="center" vertical="center" wrapText="1"/>
      <protection hidden="1"/>
    </xf>
    <xf numFmtId="2" fontId="66" fillId="3" borderId="1" xfId="0" applyNumberFormat="1" applyFont="1" applyFill="1" applyBorder="1" applyAlignment="1" applyProtection="1">
      <alignment horizontal="center" vertical="center" wrapText="1"/>
      <protection hidden="1"/>
    </xf>
    <xf numFmtId="0" fontId="66" fillId="0" borderId="1" xfId="0" applyFont="1" applyBorder="1" applyAlignment="1" applyProtection="1">
      <alignment horizontal="center" vertical="center" wrapText="1"/>
      <protection locked="0" hidden="1"/>
    </xf>
    <xf numFmtId="0" fontId="66" fillId="3" borderId="74" xfId="0" applyFont="1" applyFill="1" applyBorder="1" applyAlignment="1" applyProtection="1">
      <alignment horizontal="center" vertical="center" wrapText="1"/>
      <protection hidden="1"/>
    </xf>
    <xf numFmtId="0" fontId="66" fillId="0" borderId="0" xfId="0" applyFont="1" applyAlignment="1" applyProtection="1">
      <alignment horizontal="center" vertical="center" wrapText="1"/>
      <protection hidden="1"/>
    </xf>
    <xf numFmtId="0" fontId="66" fillId="0" borderId="0" xfId="0" applyFont="1" applyBorder="1" applyAlignment="1" applyProtection="1">
      <alignment horizontal="center" vertical="center" wrapText="1"/>
      <protection hidden="1"/>
    </xf>
    <xf numFmtId="0" fontId="60" fillId="3" borderId="66" xfId="0" applyFont="1" applyFill="1" applyBorder="1" applyAlignment="1" applyProtection="1">
      <alignment horizontal="center" vertical="center" wrapText="1"/>
      <protection hidden="1"/>
    </xf>
    <xf numFmtId="0" fontId="60" fillId="3" borderId="67" xfId="0" applyFont="1" applyFill="1" applyBorder="1" applyAlignment="1" applyProtection="1">
      <alignment horizontal="center" vertical="center" wrapText="1"/>
      <protection hidden="1"/>
    </xf>
    <xf numFmtId="0" fontId="60" fillId="3" borderId="68" xfId="0" applyFont="1" applyFill="1" applyBorder="1" applyAlignment="1" applyProtection="1">
      <alignment horizontal="center" vertical="center" wrapText="1"/>
      <protection hidden="1"/>
    </xf>
    <xf numFmtId="0" fontId="60" fillId="0" borderId="0" xfId="0" applyFont="1" applyAlignment="1" applyProtection="1">
      <alignment vertical="center"/>
      <protection hidden="1"/>
    </xf>
    <xf numFmtId="0" fontId="60" fillId="0" borderId="0" xfId="0" applyFont="1" applyAlignment="1" applyProtection="1">
      <alignment horizontal="center" vertical="center"/>
      <protection hidden="1"/>
    </xf>
    <xf numFmtId="0" fontId="62" fillId="0" borderId="0" xfId="0" applyFont="1" applyAlignment="1" applyProtection="1">
      <alignment horizontal="center" vertical="center"/>
      <protection hidden="1"/>
    </xf>
    <xf numFmtId="0" fontId="44" fillId="0" borderId="0" xfId="0" applyFont="1" applyAlignment="1" applyProtection="1">
      <alignment vertical="center"/>
      <protection hidden="1"/>
    </xf>
    <xf numFmtId="0" fontId="44" fillId="0" borderId="0" xfId="0" applyFont="1" applyBorder="1" applyAlignment="1" applyProtection="1">
      <alignment vertical="center"/>
      <protection hidden="1"/>
    </xf>
    <xf numFmtId="0" fontId="60" fillId="2" borderId="13" xfId="0" applyFont="1" applyFill="1" applyBorder="1" applyAlignment="1" applyProtection="1">
      <alignment horizontal="center" vertical="center" wrapText="1"/>
      <protection hidden="1"/>
    </xf>
    <xf numFmtId="0" fontId="60" fillId="2" borderId="39" xfId="0" applyFont="1" applyFill="1" applyBorder="1" applyAlignment="1" applyProtection="1">
      <alignment horizontal="center" vertical="center" wrapText="1"/>
      <protection hidden="1"/>
    </xf>
    <xf numFmtId="0" fontId="60" fillId="2" borderId="13" xfId="0" applyFont="1" applyFill="1" applyBorder="1" applyAlignment="1" applyProtection="1">
      <alignment horizontal="center" vertical="center"/>
      <protection hidden="1"/>
    </xf>
    <xf numFmtId="0" fontId="60" fillId="2" borderId="11" xfId="0" applyFont="1" applyFill="1" applyBorder="1" applyAlignment="1" applyProtection="1">
      <alignment horizontal="center" vertical="center" wrapText="1"/>
      <protection hidden="1"/>
    </xf>
    <xf numFmtId="0" fontId="60" fillId="2" borderId="47" xfId="0" applyFont="1" applyFill="1" applyBorder="1" applyAlignment="1" applyProtection="1">
      <alignment horizontal="center" vertical="center" wrapText="1"/>
      <protection hidden="1"/>
    </xf>
    <xf numFmtId="0" fontId="68" fillId="4" borderId="10" xfId="0" applyFont="1" applyFill="1" applyBorder="1" applyAlignment="1" applyProtection="1">
      <alignment horizontal="center" vertical="center" wrapText="1"/>
      <protection hidden="1"/>
    </xf>
    <xf numFmtId="0" fontId="68" fillId="4" borderId="58" xfId="0" applyFont="1" applyFill="1" applyBorder="1" applyAlignment="1" applyProtection="1">
      <alignment horizontal="center" vertical="center" wrapText="1"/>
      <protection hidden="1"/>
    </xf>
    <xf numFmtId="0" fontId="44" fillId="0" borderId="0" xfId="0" applyFont="1" applyProtection="1">
      <protection hidden="1"/>
    </xf>
    <xf numFmtId="0" fontId="44" fillId="0" borderId="0" xfId="0" applyFont="1" applyBorder="1" applyProtection="1">
      <protection hidden="1"/>
    </xf>
    <xf numFmtId="0" fontId="62" fillId="0" borderId="60" xfId="0" applyFont="1" applyBorder="1" applyAlignment="1" applyProtection="1">
      <alignment horizontal="center" vertical="center"/>
      <protection hidden="1"/>
    </xf>
    <xf numFmtId="0" fontId="60" fillId="0" borderId="5" xfId="0" applyFont="1" applyBorder="1" applyAlignment="1" applyProtection="1">
      <alignment horizontal="center" vertical="center"/>
      <protection hidden="1"/>
    </xf>
    <xf numFmtId="0" fontId="62" fillId="3" borderId="24" xfId="0" applyFont="1" applyFill="1" applyBorder="1" applyAlignment="1" applyProtection="1">
      <alignment horizontal="center" vertical="center"/>
      <protection locked="0" hidden="1"/>
    </xf>
    <xf numFmtId="0" fontId="44" fillId="5" borderId="1" xfId="0" applyFont="1" applyFill="1" applyBorder="1" applyAlignment="1" applyProtection="1">
      <alignment horizontal="center" vertical="center"/>
      <protection hidden="1"/>
    </xf>
    <xf numFmtId="0" fontId="69" fillId="5" borderId="1" xfId="0" applyFont="1" applyFill="1" applyBorder="1" applyAlignment="1" applyProtection="1">
      <alignment horizontal="center" vertical="center"/>
      <protection hidden="1"/>
    </xf>
    <xf numFmtId="0" fontId="69" fillId="5" borderId="17" xfId="0" applyFont="1" applyFill="1" applyBorder="1" applyAlignment="1" applyProtection="1">
      <alignment horizontal="center" vertical="center"/>
      <protection hidden="1"/>
    </xf>
    <xf numFmtId="164" fontId="44" fillId="0" borderId="0" xfId="0" applyNumberFormat="1" applyFont="1" applyFill="1" applyBorder="1" applyAlignment="1" applyProtection="1">
      <alignment vertical="center"/>
      <protection hidden="1"/>
    </xf>
    <xf numFmtId="0" fontId="62" fillId="3" borderId="48" xfId="0" applyFont="1" applyFill="1" applyBorder="1" applyAlignment="1" applyProtection="1">
      <alignment horizontal="center" vertical="center"/>
      <protection locked="0" hidden="1"/>
    </xf>
    <xf numFmtId="0" fontId="44" fillId="5" borderId="49" xfId="0" applyFont="1" applyFill="1" applyBorder="1" applyAlignment="1" applyProtection="1">
      <alignment horizontal="center" vertical="center"/>
      <protection hidden="1"/>
    </xf>
    <xf numFmtId="0" fontId="69" fillId="5" borderId="49" xfId="0" applyFont="1" applyFill="1" applyBorder="1" applyAlignment="1" applyProtection="1">
      <alignment horizontal="center" vertical="center"/>
      <protection hidden="1"/>
    </xf>
    <xf numFmtId="0" fontId="69" fillId="5" borderId="50" xfId="0" applyFont="1" applyFill="1" applyBorder="1" applyAlignment="1" applyProtection="1">
      <alignment horizontal="center" vertical="center"/>
      <protection hidden="1"/>
    </xf>
    <xf numFmtId="0" fontId="45" fillId="0" borderId="26" xfId="0" applyFont="1" applyBorder="1" applyAlignment="1" applyProtection="1">
      <alignment horizontal="center" vertical="center"/>
      <protection hidden="1"/>
    </xf>
    <xf numFmtId="0" fontId="60" fillId="3" borderId="51" xfId="0" applyFont="1" applyFill="1" applyBorder="1" applyAlignment="1" applyProtection="1">
      <alignment horizontal="center" vertical="center"/>
      <protection hidden="1"/>
    </xf>
    <xf numFmtId="0" fontId="60" fillId="3" borderId="52" xfId="0" applyFont="1" applyFill="1" applyBorder="1" applyAlignment="1" applyProtection="1">
      <alignment horizontal="center" vertical="center"/>
      <protection hidden="1"/>
    </xf>
    <xf numFmtId="0" fontId="60" fillId="0" borderId="52" xfId="0" applyFont="1" applyBorder="1" applyAlignment="1" applyProtection="1">
      <alignment horizontal="center" vertical="center"/>
      <protection hidden="1"/>
    </xf>
    <xf numFmtId="0" fontId="45" fillId="5" borderId="52" xfId="0" applyFont="1" applyFill="1" applyBorder="1" applyAlignment="1" applyProtection="1">
      <alignment horizontal="center" vertical="center"/>
      <protection hidden="1"/>
    </xf>
    <xf numFmtId="0" fontId="68" fillId="5" borderId="52" xfId="0" applyFont="1" applyFill="1" applyBorder="1" applyAlignment="1" applyProtection="1">
      <alignment horizontal="center" vertical="center"/>
      <protection hidden="1"/>
    </xf>
    <xf numFmtId="0" fontId="68" fillId="5" borderId="53" xfId="0" applyFont="1" applyFill="1" applyBorder="1" applyAlignment="1" applyProtection="1">
      <alignment horizontal="center" vertical="center"/>
      <protection hidden="1"/>
    </xf>
    <xf numFmtId="0" fontId="45" fillId="0" borderId="0" xfId="0" applyFont="1" applyAlignment="1" applyProtection="1">
      <alignment horizontal="center" vertical="center"/>
      <protection hidden="1"/>
    </xf>
    <xf numFmtId="0" fontId="45" fillId="0" borderId="0" xfId="0" applyFont="1" applyBorder="1" applyAlignment="1" applyProtection="1">
      <alignment horizontal="center" vertical="center"/>
      <protection hidden="1"/>
    </xf>
    <xf numFmtId="0" fontId="62" fillId="0" borderId="0" xfId="0" applyFont="1" applyAlignment="1" applyProtection="1">
      <alignment horizontal="center"/>
      <protection hidden="1"/>
    </xf>
    <xf numFmtId="0" fontId="60" fillId="0" borderId="0" xfId="0" applyFont="1" applyAlignment="1" applyProtection="1">
      <alignment horizontal="center"/>
      <protection hidden="1"/>
    </xf>
    <xf numFmtId="0" fontId="65" fillId="3" borderId="66" xfId="0" applyFont="1" applyFill="1" applyBorder="1" applyAlignment="1" applyProtection="1">
      <alignment horizontal="center" vertical="center" wrapText="1"/>
      <protection hidden="1"/>
    </xf>
    <xf numFmtId="0" fontId="65" fillId="3" borderId="67" xfId="0" applyFont="1" applyFill="1" applyBorder="1" applyAlignment="1" applyProtection="1">
      <alignment horizontal="center" vertical="center" wrapText="1"/>
      <protection hidden="1"/>
    </xf>
    <xf numFmtId="0" fontId="65" fillId="3" borderId="76" xfId="0" applyFont="1" applyFill="1" applyBorder="1" applyAlignment="1" applyProtection="1">
      <alignment horizontal="center" vertical="center" wrapText="1"/>
      <protection hidden="1"/>
    </xf>
    <xf numFmtId="0" fontId="71" fillId="3" borderId="70" xfId="0" applyFont="1" applyFill="1" applyBorder="1" applyAlignment="1" applyProtection="1">
      <alignment horizontal="center" vertical="center" wrapText="1"/>
      <protection hidden="1"/>
    </xf>
    <xf numFmtId="0" fontId="65" fillId="3" borderId="68" xfId="0" applyFont="1" applyFill="1" applyBorder="1" applyAlignment="1" applyProtection="1">
      <alignment horizontal="center" vertical="center" wrapText="1"/>
      <protection hidden="1"/>
    </xf>
    <xf numFmtId="0" fontId="65" fillId="3" borderId="75" xfId="0" applyFont="1" applyFill="1" applyBorder="1" applyAlignment="1" applyProtection="1">
      <alignment horizontal="center" vertical="center" wrapText="1"/>
      <protection hidden="1"/>
    </xf>
    <xf numFmtId="0" fontId="65" fillId="0" borderId="0" xfId="0" applyFont="1" applyAlignment="1" applyProtection="1">
      <alignment horizontal="center" vertical="center" wrapText="1"/>
      <protection hidden="1"/>
    </xf>
    <xf numFmtId="0" fontId="62" fillId="3" borderId="1" xfId="0" applyFont="1" applyFill="1" applyBorder="1" applyAlignment="1" applyProtection="1">
      <alignment horizontal="center" vertical="center" wrapText="1"/>
      <protection hidden="1"/>
    </xf>
    <xf numFmtId="0" fontId="62" fillId="16" borderId="1" xfId="0" applyFont="1" applyFill="1" applyBorder="1" applyAlignment="1" applyProtection="1">
      <alignment horizontal="center" vertical="center" wrapText="1"/>
      <protection locked="0" hidden="1"/>
    </xf>
    <xf numFmtId="0" fontId="62" fillId="0" borderId="1" xfId="0" applyFont="1" applyBorder="1" applyAlignment="1" applyProtection="1">
      <alignment horizontal="center" vertical="center" wrapText="1"/>
      <protection locked="0" hidden="1"/>
    </xf>
    <xf numFmtId="0" fontId="63" fillId="0" borderId="0" xfId="0" applyFont="1" applyFill="1" applyAlignment="1" applyProtection="1">
      <alignment horizontal="center" vertical="center" wrapText="1"/>
      <protection hidden="1"/>
    </xf>
    <xf numFmtId="0" fontId="65" fillId="2" borderId="37" xfId="0" applyFont="1" applyFill="1" applyBorder="1" applyAlignment="1" applyProtection="1">
      <alignment horizontal="center" vertical="center" wrapText="1"/>
      <protection hidden="1"/>
    </xf>
    <xf numFmtId="0" fontId="65" fillId="2" borderId="58" xfId="0" applyFont="1" applyFill="1" applyBorder="1" applyAlignment="1" applyProtection="1">
      <alignment horizontal="center" vertical="center" wrapText="1"/>
      <protection hidden="1"/>
    </xf>
    <xf numFmtId="0" fontId="66" fillId="0" borderId="0" xfId="0" applyFont="1" applyFill="1" applyAlignment="1" applyProtection="1">
      <alignment wrapText="1"/>
      <protection hidden="1"/>
    </xf>
    <xf numFmtId="0" fontId="65" fillId="0" borderId="16" xfId="0" applyFont="1" applyFill="1" applyBorder="1" applyAlignment="1" applyProtection="1">
      <alignment horizontal="center" vertical="center" wrapText="1"/>
      <protection locked="0" hidden="1"/>
    </xf>
    <xf numFmtId="0" fontId="66" fillId="0" borderId="24" xfId="0" applyFont="1" applyBorder="1" applyAlignment="1" applyProtection="1">
      <alignment horizontal="center" vertical="center" wrapText="1"/>
      <protection locked="0" hidden="1"/>
    </xf>
    <xf numFmtId="0" fontId="66" fillId="16" borderId="17" xfId="0" applyFont="1" applyFill="1" applyBorder="1" applyAlignment="1" applyProtection="1">
      <alignment horizontal="center" vertical="center" wrapText="1"/>
      <protection locked="0" hidden="1"/>
    </xf>
    <xf numFmtId="172" fontId="66" fillId="0" borderId="16" xfId="0" applyNumberFormat="1" applyFont="1" applyFill="1" applyBorder="1" applyAlignment="1" applyProtection="1">
      <alignment horizontal="center" vertical="center" wrapText="1"/>
      <protection locked="0" hidden="1"/>
    </xf>
    <xf numFmtId="172" fontId="66" fillId="0" borderId="2" xfId="0" applyNumberFormat="1" applyFont="1" applyFill="1" applyBorder="1" applyAlignment="1" applyProtection="1">
      <alignment horizontal="center" vertical="center" wrapText="1"/>
      <protection locked="0" hidden="1"/>
    </xf>
    <xf numFmtId="0" fontId="66" fillId="3" borderId="48" xfId="0" applyFont="1" applyFill="1" applyBorder="1" applyAlignment="1" applyProtection="1">
      <alignment horizontal="center" vertical="center" wrapText="1"/>
      <protection hidden="1"/>
    </xf>
    <xf numFmtId="0" fontId="66" fillId="3" borderId="49" xfId="0" applyFont="1" applyFill="1" applyBorder="1" applyAlignment="1" applyProtection="1">
      <alignment horizontal="center" vertical="center" wrapText="1"/>
      <protection hidden="1"/>
    </xf>
    <xf numFmtId="0" fontId="65" fillId="3" borderId="2" xfId="0" applyFont="1" applyFill="1" applyBorder="1" applyAlignment="1" applyProtection="1">
      <alignment horizontal="center" vertical="center" wrapText="1"/>
      <protection hidden="1"/>
    </xf>
    <xf numFmtId="0" fontId="66" fillId="3" borderId="19" xfId="0" applyFont="1" applyFill="1" applyBorder="1" applyAlignment="1" applyProtection="1">
      <alignment horizontal="center" vertical="center" wrapText="1"/>
      <protection hidden="1"/>
    </xf>
    <xf numFmtId="0" fontId="66" fillId="0" borderId="23" xfId="0" applyFont="1" applyFill="1" applyBorder="1" applyAlignment="1" applyProtection="1">
      <alignment horizontal="center" vertical="center" wrapText="1"/>
      <protection hidden="1"/>
    </xf>
    <xf numFmtId="0" fontId="65" fillId="0" borderId="3" xfId="0" applyFont="1" applyFill="1" applyBorder="1" applyAlignment="1" applyProtection="1">
      <alignment horizontal="center" vertical="center" wrapText="1"/>
      <protection locked="0" hidden="1"/>
    </xf>
    <xf numFmtId="0" fontId="66" fillId="0" borderId="49" xfId="0" applyFont="1" applyBorder="1" applyAlignment="1" applyProtection="1">
      <alignment horizontal="center" vertical="center" wrapText="1"/>
      <protection locked="0" hidden="1"/>
    </xf>
    <xf numFmtId="172" fontId="66" fillId="0" borderId="3" xfId="0" applyNumberFormat="1" applyFont="1" applyFill="1" applyBorder="1" applyAlignment="1" applyProtection="1">
      <alignment horizontal="center" vertical="center" wrapText="1"/>
      <protection locked="0" hidden="1"/>
    </xf>
    <xf numFmtId="172" fontId="66" fillId="0" borderId="5" xfId="0" applyNumberFormat="1" applyFont="1" applyFill="1" applyBorder="1" applyAlignment="1" applyProtection="1">
      <alignment horizontal="center" vertical="center" wrapText="1"/>
      <protection locked="0" hidden="1"/>
    </xf>
    <xf numFmtId="0" fontId="66" fillId="3" borderId="48" xfId="0" applyNumberFormat="1" applyFont="1" applyFill="1" applyBorder="1" applyAlignment="1" applyProtection="1">
      <alignment horizontal="center" vertical="center" wrapText="1"/>
      <protection hidden="1"/>
    </xf>
    <xf numFmtId="0" fontId="66" fillId="3" borderId="49" xfId="0" applyNumberFormat="1" applyFont="1" applyFill="1" applyBorder="1" applyAlignment="1" applyProtection="1">
      <alignment horizontal="center" vertical="center" wrapText="1"/>
      <protection hidden="1"/>
    </xf>
    <xf numFmtId="0" fontId="65" fillId="3" borderId="5" xfId="0" applyNumberFormat="1" applyFont="1" applyFill="1" applyBorder="1" applyAlignment="1" applyProtection="1">
      <alignment horizontal="center" vertical="center" wrapText="1"/>
      <protection hidden="1"/>
    </xf>
    <xf numFmtId="0" fontId="66" fillId="0" borderId="46" xfId="0" applyNumberFormat="1" applyFont="1" applyFill="1" applyBorder="1" applyAlignment="1" applyProtection="1">
      <alignment horizontal="center" vertical="center" wrapText="1"/>
      <protection hidden="1"/>
    </xf>
    <xf numFmtId="0" fontId="65" fillId="0" borderId="69" xfId="0" applyFont="1" applyFill="1" applyBorder="1" applyAlignment="1" applyProtection="1">
      <alignment horizontal="center" vertical="center" wrapText="1"/>
      <protection locked="0" hidden="1"/>
    </xf>
    <xf numFmtId="0" fontId="65" fillId="3" borderId="70" xfId="0" applyFont="1" applyFill="1" applyBorder="1" applyAlignment="1" applyProtection="1">
      <alignment horizontal="center" vertical="center" wrapText="1"/>
      <protection hidden="1"/>
    </xf>
    <xf numFmtId="1" fontId="65" fillId="3" borderId="67" xfId="0" applyNumberFormat="1" applyFont="1" applyFill="1" applyBorder="1" applyAlignment="1" applyProtection="1">
      <alignment horizontal="center" vertical="center" wrapText="1"/>
      <protection hidden="1"/>
    </xf>
    <xf numFmtId="0" fontId="65" fillId="3" borderId="72" xfId="0" applyFont="1" applyFill="1" applyBorder="1" applyAlignment="1" applyProtection="1">
      <alignment horizontal="center" vertical="center" wrapText="1"/>
      <protection hidden="1"/>
    </xf>
    <xf numFmtId="0" fontId="66" fillId="3" borderId="55" xfId="0" applyFont="1" applyFill="1" applyBorder="1" applyAlignment="1" applyProtection="1">
      <alignment horizontal="center" vertical="center" wrapText="1"/>
      <protection hidden="1"/>
    </xf>
    <xf numFmtId="0" fontId="66" fillId="0" borderId="54" xfId="0" applyFont="1" applyBorder="1" applyAlignment="1" applyProtection="1">
      <alignment horizontal="center" vertical="center" wrapText="1"/>
      <protection hidden="1"/>
    </xf>
    <xf numFmtId="165" fontId="65" fillId="2" borderId="10" xfId="0" applyNumberFormat="1" applyFont="1" applyFill="1" applyBorder="1" applyAlignment="1" applyProtection="1">
      <alignment horizontal="center" vertical="center" wrapText="1"/>
      <protection hidden="1"/>
    </xf>
    <xf numFmtId="165" fontId="65" fillId="2" borderId="11" xfId="0" applyNumberFormat="1" applyFont="1" applyFill="1" applyBorder="1" applyAlignment="1" applyProtection="1">
      <alignment horizontal="center" vertical="center" wrapText="1"/>
      <protection hidden="1"/>
    </xf>
    <xf numFmtId="0" fontId="65" fillId="2" borderId="18" xfId="0" applyFont="1" applyFill="1" applyBorder="1" applyAlignment="1" applyProtection="1">
      <alignment horizontal="center" vertical="center" wrapText="1"/>
      <protection hidden="1"/>
    </xf>
    <xf numFmtId="0" fontId="66" fillId="16" borderId="16" xfId="0" applyFont="1" applyFill="1" applyBorder="1" applyAlignment="1" applyProtection="1">
      <alignment horizontal="center" vertical="center" wrapText="1"/>
      <protection locked="0" hidden="1"/>
    </xf>
    <xf numFmtId="165" fontId="62" fillId="0" borderId="1" xfId="0" applyNumberFormat="1" applyFont="1" applyFill="1" applyBorder="1" applyAlignment="1" applyProtection="1">
      <alignment horizontal="center" vertical="center" wrapText="1"/>
      <protection locked="0" hidden="1"/>
    </xf>
    <xf numFmtId="165" fontId="62" fillId="0" borderId="2" xfId="0" applyNumberFormat="1" applyFont="1" applyFill="1" applyBorder="1" applyAlignment="1" applyProtection="1">
      <alignment horizontal="center" vertical="center" wrapText="1"/>
      <protection locked="0" hidden="1"/>
    </xf>
    <xf numFmtId="0" fontId="60" fillId="10" borderId="20" xfId="0" applyFont="1" applyFill="1" applyBorder="1" applyAlignment="1" applyProtection="1">
      <alignment horizontal="center" vertical="center" wrapText="1"/>
      <protection hidden="1"/>
    </xf>
    <xf numFmtId="0" fontId="60" fillId="3" borderId="59" xfId="0" applyFont="1" applyFill="1" applyBorder="1" applyAlignment="1" applyProtection="1">
      <alignment horizontal="center" vertical="center" wrapText="1"/>
      <protection hidden="1"/>
    </xf>
    <xf numFmtId="165" fontId="62" fillId="0" borderId="0" xfId="0" applyNumberFormat="1" applyFont="1" applyAlignment="1" applyProtection="1">
      <alignment horizontal="center" vertical="center" wrapText="1"/>
      <protection hidden="1"/>
    </xf>
    <xf numFmtId="0" fontId="44" fillId="3" borderId="0" xfId="0" applyFont="1" applyFill="1" applyProtection="1">
      <protection hidden="1"/>
    </xf>
    <xf numFmtId="0" fontId="45" fillId="3" borderId="0" xfId="0" applyFont="1" applyFill="1" applyAlignment="1" applyProtection="1">
      <alignment horizontal="center"/>
      <protection hidden="1"/>
    </xf>
    <xf numFmtId="0" fontId="73" fillId="3" borderId="0" xfId="0" applyFont="1" applyFill="1" applyProtection="1">
      <protection hidden="1"/>
    </xf>
    <xf numFmtId="0" fontId="74" fillId="3" borderId="0" xfId="0" applyFont="1" applyFill="1" applyAlignment="1" applyProtection="1">
      <alignment horizontal="center"/>
      <protection hidden="1"/>
    </xf>
    <xf numFmtId="0" fontId="73" fillId="0" borderId="0" xfId="0" applyFont="1" applyProtection="1">
      <protection hidden="1"/>
    </xf>
    <xf numFmtId="0" fontId="45" fillId="3" borderId="0" xfId="0" applyFont="1" applyFill="1" applyProtection="1">
      <protection hidden="1"/>
    </xf>
    <xf numFmtId="0" fontId="44" fillId="4" borderId="0" xfId="0" applyFont="1" applyFill="1" applyProtection="1">
      <protection hidden="1"/>
    </xf>
    <xf numFmtId="0" fontId="44" fillId="0" borderId="0" xfId="0" applyFont="1" applyFill="1" applyProtection="1">
      <protection hidden="1"/>
    </xf>
    <xf numFmtId="0" fontId="44" fillId="0" borderId="0" xfId="0" applyFont="1" applyFill="1" applyAlignment="1" applyProtection="1">
      <alignment horizontal="left"/>
      <protection hidden="1"/>
    </xf>
    <xf numFmtId="0" fontId="44" fillId="3" borderId="0" xfId="0" applyFont="1" applyFill="1" applyAlignment="1" applyProtection="1">
      <alignment horizontal="left"/>
      <protection hidden="1"/>
    </xf>
    <xf numFmtId="0" fontId="60" fillId="3" borderId="0" xfId="1" applyFont="1" applyFill="1" applyAlignment="1" applyProtection="1">
      <alignment horizontal="left"/>
      <protection hidden="1"/>
    </xf>
    <xf numFmtId="166" fontId="44" fillId="3" borderId="0" xfId="0" applyNumberFormat="1" applyFont="1" applyFill="1" applyAlignment="1" applyProtection="1">
      <alignment horizontal="left"/>
      <protection hidden="1"/>
    </xf>
    <xf numFmtId="0" fontId="45" fillId="3" borderId="0" xfId="0" applyFont="1" applyFill="1" applyAlignment="1" applyProtection="1">
      <alignment horizontal="left"/>
      <protection hidden="1"/>
    </xf>
    <xf numFmtId="0" fontId="76" fillId="3" borderId="0" xfId="0" applyFont="1" applyFill="1" applyAlignment="1" applyProtection="1">
      <alignment horizontal="right" wrapText="1"/>
      <protection hidden="1"/>
    </xf>
    <xf numFmtId="0" fontId="44" fillId="3" borderId="0" xfId="0" applyFont="1" applyFill="1" applyAlignment="1" applyProtection="1">
      <alignment vertical="center"/>
      <protection hidden="1"/>
    </xf>
    <xf numFmtId="0" fontId="44" fillId="4" borderId="0" xfId="0" applyFont="1" applyFill="1" applyAlignment="1" applyProtection="1">
      <alignment horizontal="left" vertical="center"/>
      <protection hidden="1"/>
    </xf>
    <xf numFmtId="0" fontId="70" fillId="0" borderId="0" xfId="0" applyFont="1" applyAlignment="1" applyProtection="1">
      <alignment vertical="center"/>
      <protection hidden="1"/>
    </xf>
    <xf numFmtId="0" fontId="65" fillId="2" borderId="47" xfId="0" applyFont="1" applyFill="1" applyBorder="1" applyAlignment="1" applyProtection="1">
      <alignment horizontal="center" vertical="center" wrapText="1"/>
      <protection hidden="1"/>
    </xf>
    <xf numFmtId="0" fontId="65" fillId="2" borderId="10" xfId="0" applyFont="1" applyFill="1" applyBorder="1" applyAlignment="1" applyProtection="1">
      <alignment horizontal="center" vertical="center" wrapText="1"/>
      <protection hidden="1"/>
    </xf>
    <xf numFmtId="0" fontId="65" fillId="2" borderId="11" xfId="0" applyFont="1" applyFill="1" applyBorder="1" applyAlignment="1" applyProtection="1">
      <alignment horizontal="center" vertical="center" wrapText="1"/>
      <protection hidden="1"/>
    </xf>
    <xf numFmtId="0" fontId="65" fillId="2" borderId="64" xfId="0" applyFont="1" applyFill="1" applyBorder="1" applyAlignment="1" applyProtection="1">
      <alignment horizontal="center" vertical="center" wrapText="1"/>
      <protection hidden="1"/>
    </xf>
    <xf numFmtId="0" fontId="78" fillId="0" borderId="0" xfId="0" applyFont="1" applyAlignment="1">
      <alignment horizontal="center" vertical="center"/>
    </xf>
    <xf numFmtId="0" fontId="66" fillId="0" borderId="17" xfId="0" applyFont="1" applyBorder="1" applyAlignment="1" applyProtection="1">
      <alignment horizontal="center" vertical="center" wrapText="1"/>
      <protection locked="0" hidden="1"/>
    </xf>
    <xf numFmtId="0" fontId="65" fillId="0" borderId="0" xfId="0" applyFont="1" applyAlignment="1" applyProtection="1">
      <alignment vertical="center" wrapText="1"/>
      <protection hidden="1"/>
    </xf>
    <xf numFmtId="0" fontId="79" fillId="0" borderId="0" xfId="0" applyFont="1" applyAlignment="1" applyProtection="1">
      <alignment horizontal="center" vertical="center" wrapText="1"/>
      <protection hidden="1"/>
    </xf>
    <xf numFmtId="0" fontId="65" fillId="16" borderId="0" xfId="0" applyFont="1" applyFill="1" applyAlignment="1" applyProtection="1">
      <alignment horizontal="center" vertical="center" wrapText="1"/>
      <protection hidden="1"/>
    </xf>
    <xf numFmtId="0" fontId="66" fillId="16" borderId="0" xfId="0" applyFont="1" applyFill="1" applyAlignment="1" applyProtection="1">
      <alignment horizontal="center" vertical="center" wrapText="1"/>
      <protection hidden="1"/>
    </xf>
    <xf numFmtId="0" fontId="65" fillId="17" borderId="0" xfId="0" applyFont="1" applyFill="1" applyAlignment="1" applyProtection="1">
      <alignment horizontal="center" vertical="center" wrapText="1"/>
      <protection hidden="1"/>
    </xf>
    <xf numFmtId="0" fontId="65" fillId="15" borderId="0" xfId="0" applyFont="1" applyFill="1" applyAlignment="1" applyProtection="1">
      <alignment horizontal="center" vertical="center" wrapText="1"/>
      <protection hidden="1"/>
    </xf>
    <xf numFmtId="0" fontId="65" fillId="18" borderId="0" xfId="0" applyFont="1" applyFill="1" applyAlignment="1" applyProtection="1">
      <alignment horizontal="center" vertical="center" wrapText="1"/>
      <protection hidden="1"/>
    </xf>
    <xf numFmtId="0" fontId="66" fillId="0" borderId="3" xfId="0" applyFont="1" applyFill="1" applyBorder="1" applyAlignment="1" applyProtection="1">
      <alignment horizontal="center" vertical="center" wrapText="1"/>
      <protection locked="0" hidden="1"/>
    </xf>
    <xf numFmtId="0" fontId="66" fillId="16" borderId="61" xfId="0" applyFont="1" applyFill="1" applyBorder="1" applyAlignment="1" applyProtection="1">
      <alignment horizontal="center" vertical="center" wrapText="1"/>
      <protection locked="0" hidden="1"/>
    </xf>
    <xf numFmtId="0" fontId="66" fillId="16" borderId="48" xfId="0" applyFont="1" applyFill="1" applyBorder="1" applyAlignment="1" applyProtection="1">
      <alignment horizontal="center" vertical="center" wrapText="1"/>
      <protection locked="0" hidden="1"/>
    </xf>
    <xf numFmtId="0" fontId="66" fillId="0" borderId="49" xfId="0" applyFont="1" applyFill="1" applyBorder="1" applyAlignment="1" applyProtection="1">
      <alignment horizontal="center" vertical="center" wrapText="1"/>
      <protection locked="0" hidden="1"/>
    </xf>
    <xf numFmtId="0" fontId="67" fillId="3" borderId="49" xfId="0" applyNumberFormat="1" applyFont="1" applyFill="1" applyBorder="1" applyAlignment="1" applyProtection="1">
      <alignment horizontal="center" vertical="center" wrapText="1"/>
      <protection hidden="1"/>
    </xf>
    <xf numFmtId="164" fontId="66" fillId="3" borderId="49" xfId="0" applyNumberFormat="1" applyFont="1" applyFill="1" applyBorder="1" applyAlignment="1" applyProtection="1">
      <alignment horizontal="center" vertical="center" wrapText="1"/>
      <protection hidden="1"/>
    </xf>
    <xf numFmtId="1" fontId="66" fillId="3" borderId="49" xfId="0" applyNumberFormat="1" applyFont="1" applyFill="1" applyBorder="1" applyAlignment="1" applyProtection="1">
      <alignment horizontal="center" vertical="center" wrapText="1"/>
      <protection hidden="1"/>
    </xf>
    <xf numFmtId="2" fontId="66" fillId="3" borderId="49" xfId="0" applyNumberFormat="1" applyFont="1" applyFill="1" applyBorder="1" applyAlignment="1" applyProtection="1">
      <alignment horizontal="center" vertical="center" wrapText="1"/>
      <protection hidden="1"/>
    </xf>
    <xf numFmtId="0" fontId="66" fillId="0" borderId="50" xfId="0" applyFont="1" applyBorder="1" applyAlignment="1" applyProtection="1">
      <alignment horizontal="center" vertical="center" wrapText="1"/>
      <protection locked="0" hidden="1"/>
    </xf>
    <xf numFmtId="0" fontId="66" fillId="3" borderId="65" xfId="0" applyFont="1" applyFill="1" applyBorder="1" applyAlignment="1" applyProtection="1">
      <alignment horizontal="center" vertical="center" wrapText="1"/>
      <protection hidden="1"/>
    </xf>
    <xf numFmtId="0" fontId="66" fillId="0" borderId="48" xfId="0" applyFont="1" applyFill="1" applyBorder="1" applyAlignment="1" applyProtection="1">
      <alignment horizontal="center" vertical="center" wrapText="1"/>
      <protection locked="0" hidden="1"/>
    </xf>
    <xf numFmtId="0" fontId="66" fillId="0" borderId="60" xfId="0" applyFont="1" applyFill="1" applyBorder="1" applyAlignment="1" applyProtection="1">
      <alignment horizontal="center" vertical="center" wrapText="1"/>
      <protection locked="0" hidden="1"/>
    </xf>
    <xf numFmtId="1" fontId="66" fillId="0" borderId="0" xfId="0" applyNumberFormat="1" applyFont="1" applyAlignment="1" applyProtection="1">
      <alignment horizontal="center" vertical="center" wrapText="1"/>
      <protection hidden="1"/>
    </xf>
    <xf numFmtId="0" fontId="65" fillId="0" borderId="0" xfId="0" applyFont="1" applyFill="1" applyAlignment="1" applyProtection="1">
      <alignment horizontal="center" vertical="center" wrapText="1"/>
      <protection hidden="1"/>
    </xf>
    <xf numFmtId="0" fontId="75" fillId="2" borderId="64" xfId="0" applyFont="1" applyFill="1" applyBorder="1" applyAlignment="1" applyProtection="1">
      <alignment horizontal="center" vertical="center" wrapText="1"/>
      <protection hidden="1"/>
    </xf>
    <xf numFmtId="0" fontId="65" fillId="2" borderId="20" xfId="0" applyFont="1" applyFill="1" applyBorder="1" applyAlignment="1" applyProtection="1">
      <alignment horizontal="center" vertical="center" wrapText="1"/>
      <protection hidden="1"/>
    </xf>
    <xf numFmtId="0" fontId="66" fillId="0" borderId="48" xfId="0" applyFont="1" applyBorder="1" applyAlignment="1" applyProtection="1">
      <alignment horizontal="center" vertical="center" wrapText="1"/>
      <protection locked="0" hidden="1"/>
    </xf>
    <xf numFmtId="0" fontId="66" fillId="0" borderId="71" xfId="0" applyFont="1" applyFill="1" applyBorder="1" applyAlignment="1" applyProtection="1">
      <alignment horizontal="center" vertical="center" wrapText="1"/>
      <protection locked="0" hidden="1"/>
    </xf>
    <xf numFmtId="0" fontId="66" fillId="3" borderId="46" xfId="0" applyFont="1" applyFill="1" applyBorder="1" applyAlignment="1" applyProtection="1">
      <alignment horizontal="center" vertical="center" wrapText="1"/>
      <protection hidden="1"/>
    </xf>
    <xf numFmtId="0" fontId="66" fillId="0" borderId="50" xfId="0" applyFont="1" applyFill="1" applyBorder="1" applyAlignment="1" applyProtection="1">
      <alignment horizontal="center" vertical="center" wrapText="1"/>
      <protection locked="0" hidden="1"/>
    </xf>
    <xf numFmtId="0" fontId="66" fillId="0" borderId="74" xfId="0" applyNumberFormat="1" applyFont="1" applyBorder="1" applyAlignment="1" applyProtection="1">
      <alignment horizontal="center" vertical="center" wrapText="1"/>
      <protection locked="0" hidden="1"/>
    </xf>
    <xf numFmtId="0" fontId="66" fillId="0" borderId="65" xfId="0" applyNumberFormat="1" applyFont="1" applyBorder="1" applyAlignment="1" applyProtection="1">
      <alignment horizontal="center" vertical="center" wrapText="1"/>
      <protection locked="0" hidden="1"/>
    </xf>
    <xf numFmtId="0" fontId="65" fillId="3" borderId="77" xfId="0" applyFont="1" applyFill="1" applyBorder="1" applyAlignment="1" applyProtection="1">
      <alignment horizontal="center" vertical="center" wrapText="1"/>
      <protection hidden="1"/>
    </xf>
    <xf numFmtId="0" fontId="80" fillId="0" borderId="0" xfId="0" applyFont="1" applyAlignment="1" applyProtection="1">
      <alignment horizontal="center" vertical="center" wrapText="1"/>
      <protection hidden="1"/>
    </xf>
    <xf numFmtId="0" fontId="82" fillId="0" borderId="0" xfId="0" applyFont="1" applyAlignment="1" applyProtection="1">
      <alignment horizontal="center" vertical="center" wrapText="1"/>
      <protection hidden="1"/>
    </xf>
    <xf numFmtId="0" fontId="66" fillId="0" borderId="24" xfId="0" applyFont="1" applyBorder="1" applyAlignment="1" applyProtection="1">
      <alignment horizontal="center" vertical="center"/>
      <protection locked="0" hidden="1"/>
    </xf>
    <xf numFmtId="0" fontId="66" fillId="3" borderId="1" xfId="0" applyFont="1" applyFill="1" applyBorder="1" applyAlignment="1" applyProtection="1">
      <alignment horizontal="center" vertical="center"/>
      <protection hidden="1"/>
    </xf>
    <xf numFmtId="0" fontId="66" fillId="3" borderId="1" xfId="0" applyNumberFormat="1" applyFont="1" applyFill="1" applyBorder="1" applyAlignment="1" applyProtection="1">
      <alignment horizontal="center" vertical="center"/>
      <protection hidden="1"/>
    </xf>
    <xf numFmtId="0" fontId="66" fillId="16" borderId="49" xfId="0" applyNumberFormat="1" applyFont="1" applyFill="1" applyBorder="1" applyAlignment="1" applyProtection="1">
      <alignment horizontal="center" vertical="center"/>
      <protection locked="0" hidden="1"/>
    </xf>
    <xf numFmtId="0" fontId="66" fillId="0" borderId="1" xfId="0" applyFont="1" applyFill="1" applyBorder="1" applyAlignment="1" applyProtection="1">
      <alignment horizontal="center" vertical="center"/>
      <protection locked="0" hidden="1"/>
    </xf>
    <xf numFmtId="0" fontId="66" fillId="0" borderId="48" xfId="0" applyFont="1" applyBorder="1" applyAlignment="1" applyProtection="1">
      <alignment horizontal="center" vertical="center"/>
      <protection locked="0" hidden="1"/>
    </xf>
    <xf numFmtId="0" fontId="66" fillId="3" borderId="49" xfId="0" applyNumberFormat="1" applyFont="1" applyFill="1" applyBorder="1" applyAlignment="1" applyProtection="1">
      <alignment horizontal="center" vertical="center"/>
      <protection hidden="1"/>
    </xf>
    <xf numFmtId="0" fontId="66" fillId="0" borderId="49" xfId="0" applyFont="1" applyFill="1" applyBorder="1" applyAlignment="1" applyProtection="1">
      <alignment horizontal="center" vertical="center"/>
      <protection locked="0" hidden="1"/>
    </xf>
    <xf numFmtId="44" fontId="66" fillId="0" borderId="1" xfId="0" applyNumberFormat="1" applyFont="1" applyFill="1" applyBorder="1" applyAlignment="1" applyProtection="1">
      <alignment horizontal="center" vertical="center"/>
      <protection locked="0" hidden="1"/>
    </xf>
    <xf numFmtId="44" fontId="66" fillId="0" borderId="49" xfId="0" applyNumberFormat="1" applyFont="1" applyFill="1" applyBorder="1" applyAlignment="1" applyProtection="1">
      <alignment horizontal="center" vertical="center"/>
      <protection locked="0" hidden="1"/>
    </xf>
    <xf numFmtId="0" fontId="65" fillId="2" borderId="64" xfId="0" applyFont="1" applyFill="1" applyBorder="1" applyAlignment="1" applyProtection="1">
      <alignment horizontal="center" vertical="center" wrapText="1"/>
      <protection hidden="1"/>
    </xf>
    <xf numFmtId="0" fontId="84" fillId="0" borderId="78" xfId="0" applyFont="1" applyBorder="1" applyAlignment="1" applyProtection="1">
      <alignment horizontal="center" vertical="center" wrapText="1"/>
      <protection hidden="1"/>
    </xf>
    <xf numFmtId="0" fontId="84" fillId="0" borderId="78" xfId="0" applyFont="1" applyFill="1" applyBorder="1" applyAlignment="1" applyProtection="1">
      <alignment horizontal="center" vertical="center"/>
      <protection hidden="1"/>
    </xf>
    <xf numFmtId="164" fontId="77" fillId="0" borderId="0" xfId="0" applyNumberFormat="1" applyFont="1" applyFill="1" applyAlignment="1">
      <alignment horizontal="center" vertical="center"/>
    </xf>
    <xf numFmtId="44" fontId="44" fillId="0" borderId="0" xfId="0" applyNumberFormat="1" applyFont="1" applyFill="1" applyAlignment="1">
      <alignment horizontal="center" vertical="center"/>
    </xf>
    <xf numFmtId="164" fontId="83" fillId="0" borderId="0" xfId="0" applyNumberFormat="1" applyFont="1" applyFill="1" applyAlignment="1">
      <alignment horizontal="center" vertical="center"/>
    </xf>
    <xf numFmtId="164" fontId="44" fillId="0" borderId="0" xfId="0" applyNumberFormat="1" applyFont="1" applyFill="1" applyAlignment="1">
      <alignment horizontal="center" vertical="center"/>
    </xf>
    <xf numFmtId="44" fontId="77" fillId="0" borderId="0" xfId="0" applyNumberFormat="1" applyFont="1" applyFill="1" applyAlignment="1">
      <alignment horizontal="center" vertical="center"/>
    </xf>
    <xf numFmtId="0" fontId="77" fillId="0" borderId="0" xfId="0" applyFont="1" applyFill="1" applyAlignment="1">
      <alignment horizontal="center" vertical="center"/>
    </xf>
    <xf numFmtId="0" fontId="83" fillId="0" borderId="0" xfId="0" applyFont="1" applyFill="1" applyAlignment="1">
      <alignment horizontal="center" vertical="center"/>
    </xf>
    <xf numFmtId="0" fontId="68" fillId="4" borderId="0" xfId="0" applyFont="1" applyFill="1" applyBorder="1" applyAlignment="1" applyProtection="1">
      <alignment horizontal="center" vertical="center" wrapText="1"/>
      <protection hidden="1"/>
    </xf>
    <xf numFmtId="0" fontId="69" fillId="5" borderId="0" xfId="0" applyFont="1" applyFill="1" applyBorder="1" applyAlignment="1" applyProtection="1">
      <alignment horizontal="center" vertical="center"/>
      <protection hidden="1"/>
    </xf>
    <xf numFmtId="0" fontId="68" fillId="5" borderId="0" xfId="0" applyFont="1" applyFill="1" applyBorder="1" applyAlignment="1" applyProtection="1">
      <alignment horizontal="center" vertical="center"/>
      <protection hidden="1"/>
    </xf>
    <xf numFmtId="1" fontId="84" fillId="0" borderId="78" xfId="0" applyNumberFormat="1" applyFont="1" applyFill="1" applyBorder="1" applyAlignment="1" applyProtection="1">
      <alignment horizontal="center" vertical="center"/>
      <protection hidden="1"/>
    </xf>
    <xf numFmtId="167" fontId="66" fillId="0" borderId="1" xfId="0" applyNumberFormat="1" applyFont="1" applyBorder="1" applyAlignment="1" applyProtection="1">
      <alignment horizontal="center" vertical="center" wrapText="1"/>
      <protection locked="0" hidden="1"/>
    </xf>
    <xf numFmtId="167" fontId="66" fillId="0" borderId="49" xfId="0" applyNumberFormat="1" applyFont="1" applyBorder="1" applyAlignment="1" applyProtection="1">
      <alignment horizontal="center" vertical="center" wrapText="1"/>
      <protection locked="0" hidden="1"/>
    </xf>
    <xf numFmtId="0" fontId="11" fillId="2" borderId="58" xfId="0" applyFont="1" applyFill="1" applyBorder="1" applyAlignment="1" applyProtection="1">
      <alignment horizontal="center" vertical="center" wrapText="1"/>
      <protection hidden="1"/>
    </xf>
    <xf numFmtId="0" fontId="66" fillId="3" borderId="3" xfId="0" applyNumberFormat="1" applyFont="1" applyFill="1" applyBorder="1" applyAlignment="1" applyProtection="1">
      <alignment horizontal="center" vertical="center" wrapText="1"/>
      <protection hidden="1"/>
    </xf>
    <xf numFmtId="0" fontId="66" fillId="3" borderId="16" xfId="0" applyNumberFormat="1" applyFont="1" applyFill="1" applyBorder="1" applyAlignment="1" applyProtection="1">
      <alignment horizontal="center" vertical="center" wrapText="1"/>
      <protection hidden="1"/>
    </xf>
    <xf numFmtId="0" fontId="66" fillId="16" borderId="1" xfId="0" applyFont="1" applyFill="1" applyBorder="1" applyAlignment="1" applyProtection="1">
      <alignment horizontal="center" vertical="center" wrapText="1"/>
      <protection locked="0"/>
    </xf>
    <xf numFmtId="169" fontId="66" fillId="0" borderId="1" xfId="0" applyNumberFormat="1" applyFont="1" applyFill="1" applyBorder="1" applyAlignment="1" applyProtection="1">
      <alignment horizontal="center" vertical="center"/>
      <protection locked="0"/>
    </xf>
    <xf numFmtId="167" fontId="66" fillId="0" borderId="1" xfId="0" applyNumberFormat="1" applyFont="1" applyFill="1" applyBorder="1" applyAlignment="1" applyProtection="1">
      <alignment horizontal="center" vertical="center"/>
      <protection locked="0"/>
    </xf>
    <xf numFmtId="0" fontId="66" fillId="16" borderId="49" xfId="0" applyNumberFormat="1" applyFont="1" applyFill="1" applyBorder="1" applyAlignment="1" applyProtection="1">
      <alignment horizontal="center" vertical="center" wrapText="1"/>
      <protection locked="0"/>
    </xf>
    <xf numFmtId="0" fontId="66" fillId="16" borderId="49" xfId="0" applyNumberFormat="1" applyFont="1" applyFill="1" applyBorder="1" applyAlignment="1" applyProtection="1">
      <alignment horizontal="center" vertical="center"/>
      <protection locked="0"/>
    </xf>
    <xf numFmtId="169" fontId="66" fillId="0" borderId="49" xfId="0" applyNumberFormat="1" applyFont="1" applyFill="1" applyBorder="1" applyAlignment="1" applyProtection="1">
      <alignment horizontal="center" vertical="center"/>
      <protection locked="0"/>
    </xf>
    <xf numFmtId="171" fontId="66" fillId="0" borderId="49" xfId="0" applyNumberFormat="1" applyFont="1" applyFill="1" applyBorder="1" applyAlignment="1" applyProtection="1">
      <alignment horizontal="center" vertical="center"/>
      <protection locked="0"/>
    </xf>
    <xf numFmtId="174" fontId="66" fillId="0" borderId="1" xfId="0" applyNumberFormat="1" applyFont="1" applyFill="1" applyBorder="1" applyAlignment="1" applyProtection="1">
      <alignment horizontal="center" vertical="center"/>
      <protection locked="0"/>
    </xf>
    <xf numFmtId="174" fontId="66" fillId="0" borderId="49" xfId="0" applyNumberFormat="1" applyFont="1" applyFill="1" applyBorder="1" applyAlignment="1" applyProtection="1">
      <alignment horizontal="center" vertical="center"/>
      <protection locked="0"/>
    </xf>
    <xf numFmtId="166" fontId="45" fillId="3" borderId="0" xfId="0" applyNumberFormat="1" applyFont="1" applyFill="1" applyAlignment="1" applyProtection="1">
      <alignment horizontal="left"/>
      <protection hidden="1"/>
    </xf>
    <xf numFmtId="0" fontId="45" fillId="3" borderId="0" xfId="0" applyFont="1" applyFill="1" applyAlignment="1" applyProtection="1">
      <alignment horizontal="left" vertical="center"/>
      <protection hidden="1"/>
    </xf>
    <xf numFmtId="169" fontId="45" fillId="3" borderId="0" xfId="0" applyNumberFormat="1" applyFont="1" applyFill="1" applyAlignment="1" applyProtection="1">
      <alignment horizontal="left"/>
      <protection hidden="1"/>
    </xf>
    <xf numFmtId="0" fontId="44" fillId="3" borderId="0" xfId="0" applyFont="1" applyFill="1" applyAlignment="1" applyProtection="1">
      <alignment horizontal="left"/>
      <protection hidden="1"/>
    </xf>
    <xf numFmtId="0" fontId="44" fillId="3" borderId="0" xfId="0" applyFont="1" applyFill="1" applyAlignment="1" applyProtection="1">
      <alignment horizontal="left" vertical="center"/>
      <protection hidden="1"/>
    </xf>
    <xf numFmtId="0" fontId="44" fillId="3" borderId="31" xfId="0" applyFont="1" applyFill="1" applyBorder="1" applyAlignment="1" applyProtection="1">
      <alignment horizontal="left" vertical="center"/>
      <protection hidden="1"/>
    </xf>
    <xf numFmtId="0" fontId="44" fillId="3" borderId="0" xfId="0" applyFont="1" applyFill="1" applyAlignment="1" applyProtection="1">
      <alignment horizontal="left" vertical="center" wrapText="1"/>
      <protection hidden="1"/>
    </xf>
    <xf numFmtId="0" fontId="54" fillId="3" borderId="0" xfId="0" applyFont="1" applyFill="1" applyAlignment="1" applyProtection="1">
      <alignment horizontal="left"/>
      <protection hidden="1"/>
    </xf>
    <xf numFmtId="0" fontId="75" fillId="3" borderId="0" xfId="0" applyFont="1" applyFill="1" applyAlignment="1" applyProtection="1">
      <alignment horizontal="left"/>
      <protection hidden="1"/>
    </xf>
    <xf numFmtId="0" fontId="45" fillId="3" borderId="0" xfId="0" applyFont="1" applyFill="1" applyAlignment="1" applyProtection="1">
      <alignment horizontal="center"/>
      <protection hidden="1"/>
    </xf>
    <xf numFmtId="0" fontId="72" fillId="3" borderId="0" xfId="0" applyFont="1" applyFill="1" applyAlignment="1" applyProtection="1">
      <alignment horizontal="center" vertical="center"/>
      <protection hidden="1"/>
    </xf>
    <xf numFmtId="49" fontId="45" fillId="7" borderId="28" xfId="0" applyNumberFormat="1" applyFont="1" applyFill="1" applyBorder="1" applyAlignment="1" applyProtection="1">
      <alignment horizontal="left" vertical="center"/>
      <protection locked="0" hidden="1"/>
    </xf>
    <xf numFmtId="49" fontId="45" fillId="7" borderId="29" xfId="0" applyNumberFormat="1" applyFont="1" applyFill="1" applyBorder="1" applyAlignment="1" applyProtection="1">
      <alignment horizontal="left" vertical="center"/>
      <protection locked="0" hidden="1"/>
    </xf>
    <xf numFmtId="49" fontId="45" fillId="7" borderId="30" xfId="0" applyNumberFormat="1" applyFont="1" applyFill="1" applyBorder="1" applyAlignment="1" applyProtection="1">
      <alignment horizontal="left" vertical="center"/>
      <protection locked="0" hidden="1"/>
    </xf>
    <xf numFmtId="0" fontId="60" fillId="0" borderId="0" xfId="0" applyFont="1" applyAlignment="1" applyProtection="1">
      <alignment horizontal="center" vertical="center" wrapText="1"/>
      <protection hidden="1"/>
    </xf>
    <xf numFmtId="0" fontId="64" fillId="0" borderId="0" xfId="0" applyFont="1" applyFill="1" applyAlignment="1" applyProtection="1">
      <alignment horizontal="center" vertical="center" wrapText="1"/>
      <protection hidden="1"/>
    </xf>
    <xf numFmtId="0" fontId="65" fillId="0" borderId="0" xfId="0" applyFont="1" applyFill="1" applyAlignment="1" applyProtection="1">
      <alignment horizontal="center" vertical="center" wrapText="1"/>
      <protection hidden="1"/>
    </xf>
    <xf numFmtId="0" fontId="65" fillId="2" borderId="47" xfId="0" applyFont="1" applyFill="1" applyBorder="1" applyAlignment="1" applyProtection="1">
      <alignment horizontal="center" vertical="center" wrapText="1"/>
      <protection hidden="1"/>
    </xf>
    <xf numFmtId="0" fontId="65" fillId="2" borderId="10" xfId="0" applyFont="1" applyFill="1" applyBorder="1" applyAlignment="1" applyProtection="1">
      <alignment horizontal="center" vertical="center" wrapText="1"/>
      <protection hidden="1"/>
    </xf>
    <xf numFmtId="0" fontId="65" fillId="2" borderId="11" xfId="0" applyFont="1" applyFill="1" applyBorder="1" applyAlignment="1" applyProtection="1">
      <alignment horizontal="center" vertical="center" wrapText="1"/>
      <protection hidden="1"/>
    </xf>
    <xf numFmtId="0" fontId="65" fillId="2" borderId="64" xfId="0" applyFont="1" applyFill="1" applyBorder="1" applyAlignment="1" applyProtection="1">
      <alignment horizontal="center" vertical="center" wrapText="1"/>
      <protection hidden="1"/>
    </xf>
    <xf numFmtId="0" fontId="65" fillId="0" borderId="0" xfId="0" applyFont="1" applyFill="1" applyBorder="1" applyAlignment="1" applyProtection="1">
      <alignment horizontal="center" vertical="center" wrapText="1"/>
      <protection hidden="1"/>
    </xf>
    <xf numFmtId="0" fontId="65" fillId="16" borderId="0" xfId="0" applyFont="1" applyFill="1" applyAlignment="1" applyProtection="1">
      <alignment horizontal="center" vertical="center" wrapText="1"/>
      <protection hidden="1"/>
    </xf>
    <xf numFmtId="0" fontId="65" fillId="0" borderId="6" xfId="0" applyFont="1" applyBorder="1" applyAlignment="1" applyProtection="1">
      <alignment horizontal="left" vertical="center" wrapText="1"/>
      <protection hidden="1"/>
    </xf>
    <xf numFmtId="0" fontId="65" fillId="0" borderId="18" xfId="0" applyFont="1" applyBorder="1" applyAlignment="1" applyProtection="1">
      <alignment horizontal="center" vertical="center" wrapText="1"/>
      <protection hidden="1"/>
    </xf>
    <xf numFmtId="0" fontId="65" fillId="0" borderId="45" xfId="0" applyFont="1" applyBorder="1" applyAlignment="1" applyProtection="1">
      <alignment horizontal="center" vertical="center" wrapText="1"/>
      <protection hidden="1"/>
    </xf>
    <xf numFmtId="0" fontId="65" fillId="0" borderId="73" xfId="0" applyFont="1" applyBorder="1" applyAlignment="1" applyProtection="1">
      <alignment horizontal="center" vertical="center" wrapText="1"/>
      <protection hidden="1"/>
    </xf>
    <xf numFmtId="0" fontId="60" fillId="0" borderId="0" xfId="0" applyFont="1" applyAlignment="1" applyProtection="1">
      <alignment horizontal="center" vertical="center"/>
      <protection hidden="1"/>
    </xf>
    <xf numFmtId="0" fontId="49" fillId="18" borderId="45" xfId="0" applyFont="1" applyFill="1" applyBorder="1" applyAlignment="1" applyProtection="1">
      <alignment horizontal="center" vertical="center"/>
      <protection hidden="1"/>
    </xf>
    <xf numFmtId="0" fontId="48" fillId="18" borderId="58" xfId="0" applyFont="1" applyFill="1" applyBorder="1" applyAlignment="1" applyProtection="1">
      <alignment horizontal="center" vertical="center"/>
      <protection hidden="1"/>
    </xf>
    <xf numFmtId="0" fontId="48" fillId="18" borderId="45" xfId="0" applyFont="1" applyFill="1" applyBorder="1" applyAlignment="1" applyProtection="1">
      <alignment horizontal="center" vertical="center"/>
      <protection hidden="1"/>
    </xf>
    <xf numFmtId="0" fontId="48" fillId="18" borderId="47" xfId="0" applyFont="1" applyFill="1" applyBorder="1" applyAlignment="1" applyProtection="1">
      <alignment horizontal="center" vertical="center"/>
      <protection hidden="1"/>
    </xf>
    <xf numFmtId="0" fontId="48" fillId="0" borderId="6" xfId="0" applyFont="1" applyBorder="1" applyAlignment="1" applyProtection="1">
      <alignment horizontal="center" vertical="center" wrapText="1"/>
      <protection hidden="1"/>
    </xf>
    <xf numFmtId="0" fontId="58" fillId="0" borderId="45" xfId="0" applyFont="1" applyBorder="1" applyAlignment="1" applyProtection="1">
      <alignment horizontal="center" vertical="center"/>
      <protection hidden="1"/>
    </xf>
    <xf numFmtId="0" fontId="1" fillId="2" borderId="34" xfId="0" applyFont="1" applyFill="1" applyBorder="1" applyAlignment="1" applyProtection="1">
      <alignment horizontal="center" vertical="center" wrapText="1"/>
      <protection hidden="1"/>
    </xf>
    <xf numFmtId="0" fontId="1" fillId="2" borderId="35" xfId="0" applyFont="1" applyFill="1" applyBorder="1" applyAlignment="1" applyProtection="1">
      <alignment horizontal="center" vertical="center" wrapText="1"/>
      <protection hidden="1"/>
    </xf>
    <xf numFmtId="0" fontId="1" fillId="2" borderId="36" xfId="0" applyFont="1" applyFill="1" applyBorder="1" applyAlignment="1" applyProtection="1">
      <alignment horizontal="center" vertical="center" wrapText="1"/>
      <protection hidden="1"/>
    </xf>
    <xf numFmtId="0" fontId="1" fillId="0" borderId="0" xfId="0" applyFont="1" applyAlignment="1" applyProtection="1">
      <alignment horizontal="center" wrapText="1"/>
      <protection hidden="1"/>
    </xf>
    <xf numFmtId="0" fontId="4" fillId="2" borderId="1" xfId="0" applyFont="1" applyFill="1" applyBorder="1" applyAlignment="1" applyProtection="1">
      <alignment horizontal="center" wrapText="1"/>
      <protection hidden="1"/>
    </xf>
    <xf numFmtId="0" fontId="4" fillId="2" borderId="2" xfId="0" applyFont="1" applyFill="1" applyBorder="1" applyAlignment="1" applyProtection="1">
      <alignment horizontal="center" wrapText="1"/>
      <protection hidden="1"/>
    </xf>
    <xf numFmtId="0" fontId="3" fillId="0" borderId="6" xfId="0" applyFont="1" applyBorder="1" applyAlignment="1" applyProtection="1">
      <alignment horizontal="center" vertical="center" wrapText="1"/>
      <protection hidden="1"/>
    </xf>
    <xf numFmtId="0" fontId="4" fillId="2" borderId="12" xfId="0" applyFont="1" applyFill="1" applyBorder="1" applyAlignment="1" applyProtection="1">
      <alignment horizontal="center" wrapText="1"/>
      <protection hidden="1"/>
    </xf>
    <xf numFmtId="0" fontId="4" fillId="2" borderId="26" xfId="0" applyFont="1" applyFill="1" applyBorder="1" applyAlignment="1" applyProtection="1">
      <alignment horizontal="center" wrapText="1"/>
      <protection hidden="1"/>
    </xf>
    <xf numFmtId="0" fontId="1" fillId="0" borderId="0" xfId="0" applyFont="1" applyAlignment="1" applyProtection="1">
      <alignment horizontal="center" vertical="center" wrapText="1"/>
      <protection hidden="1"/>
    </xf>
    <xf numFmtId="0" fontId="4" fillId="2" borderId="17" xfId="0" applyFont="1" applyFill="1" applyBorder="1" applyAlignment="1" applyProtection="1">
      <alignment horizontal="center" wrapText="1"/>
      <protection hidden="1"/>
    </xf>
    <xf numFmtId="0" fontId="4" fillId="2" borderId="23" xfId="0" applyFont="1" applyFill="1" applyBorder="1" applyAlignment="1" applyProtection="1">
      <alignment horizontal="center" wrapText="1"/>
      <protection hidden="1"/>
    </xf>
    <xf numFmtId="0" fontId="4" fillId="2" borderId="24" xfId="0" applyFont="1" applyFill="1" applyBorder="1" applyAlignment="1" applyProtection="1">
      <alignment horizontal="center" wrapText="1"/>
      <protection hidden="1"/>
    </xf>
    <xf numFmtId="0" fontId="4" fillId="2" borderId="14" xfId="0" applyFont="1" applyFill="1" applyBorder="1" applyAlignment="1" applyProtection="1">
      <alignment horizontal="center" vertical="center" wrapText="1"/>
      <protection hidden="1"/>
    </xf>
    <xf numFmtId="0" fontId="4" fillId="2" borderId="25" xfId="0" applyFont="1" applyFill="1" applyBorder="1" applyAlignment="1" applyProtection="1">
      <alignment horizontal="center" vertical="center" wrapText="1"/>
      <protection hidden="1"/>
    </xf>
    <xf numFmtId="0" fontId="4" fillId="2" borderId="15" xfId="0" applyFont="1" applyFill="1" applyBorder="1" applyAlignment="1" applyProtection="1">
      <alignment horizontal="center" vertical="center" wrapText="1"/>
      <protection hidden="1"/>
    </xf>
    <xf numFmtId="0" fontId="4" fillId="10" borderId="37" xfId="0" applyFont="1" applyFill="1" applyBorder="1" applyAlignment="1" applyProtection="1">
      <alignment horizontal="center" vertical="center" wrapText="1"/>
      <protection hidden="1"/>
    </xf>
    <xf numFmtId="0" fontId="4" fillId="10" borderId="38" xfId="0" applyFont="1" applyFill="1" applyBorder="1" applyAlignment="1" applyProtection="1">
      <alignment horizontal="center" vertical="center" wrapText="1"/>
      <protection hidden="1"/>
    </xf>
    <xf numFmtId="0" fontId="4" fillId="10" borderId="39" xfId="0" applyFont="1" applyFill="1" applyBorder="1" applyAlignment="1" applyProtection="1">
      <alignment horizontal="center" vertical="center" wrapText="1"/>
      <protection hidden="1"/>
    </xf>
    <xf numFmtId="0" fontId="4" fillId="10" borderId="12" xfId="0" applyFont="1" applyFill="1" applyBorder="1" applyAlignment="1" applyProtection="1">
      <alignment horizontal="center" vertical="center" wrapText="1"/>
      <protection hidden="1"/>
    </xf>
    <xf numFmtId="0" fontId="4" fillId="10" borderId="26" xfId="0" applyFont="1" applyFill="1" applyBorder="1" applyAlignment="1" applyProtection="1">
      <alignment horizontal="center" vertical="center" wrapText="1"/>
      <protection hidden="1"/>
    </xf>
    <xf numFmtId="0" fontId="4" fillId="10" borderId="13" xfId="0" applyFont="1" applyFill="1" applyBorder="1" applyAlignment="1" applyProtection="1">
      <alignment horizontal="center" vertical="center" wrapText="1"/>
      <protection hidden="1"/>
    </xf>
    <xf numFmtId="0" fontId="4" fillId="2" borderId="12" xfId="0" applyFont="1" applyFill="1" applyBorder="1" applyAlignment="1" applyProtection="1">
      <alignment horizontal="center" vertical="center" wrapText="1"/>
      <protection hidden="1"/>
    </xf>
    <xf numFmtId="0" fontId="4" fillId="2" borderId="26" xfId="0" applyFont="1" applyFill="1" applyBorder="1" applyAlignment="1" applyProtection="1">
      <alignment horizontal="center" vertical="center" wrapText="1"/>
      <protection hidden="1"/>
    </xf>
    <xf numFmtId="0" fontId="4" fillId="2" borderId="13" xfId="0" applyFont="1" applyFill="1" applyBorder="1" applyAlignment="1" applyProtection="1">
      <alignment horizontal="center" vertical="center" wrapText="1"/>
      <protection hidden="1"/>
    </xf>
    <xf numFmtId="0" fontId="4" fillId="10" borderId="42" xfId="0" applyFont="1" applyFill="1" applyBorder="1" applyAlignment="1" applyProtection="1">
      <alignment horizontal="center" vertical="center" wrapText="1"/>
      <protection hidden="1"/>
    </xf>
    <xf numFmtId="0" fontId="4" fillId="10" borderId="41" xfId="0" applyFont="1" applyFill="1" applyBorder="1" applyAlignment="1" applyProtection="1">
      <alignment horizontal="center" vertical="center" wrapText="1"/>
      <protection hidden="1"/>
    </xf>
    <xf numFmtId="0" fontId="4" fillId="10" borderId="44" xfId="0" applyFont="1" applyFill="1" applyBorder="1" applyAlignment="1" applyProtection="1">
      <alignment horizontal="center" vertical="center" wrapText="1"/>
      <protection hidden="1"/>
    </xf>
    <xf numFmtId="0" fontId="4" fillId="10" borderId="0" xfId="0" applyFont="1" applyFill="1" applyBorder="1" applyAlignment="1" applyProtection="1">
      <alignment horizontal="center" vertical="center" wrapText="1"/>
      <protection hidden="1"/>
    </xf>
    <xf numFmtId="44" fontId="82" fillId="0" borderId="0" xfId="0" applyNumberFormat="1" applyFont="1" applyAlignment="1" applyProtection="1">
      <alignment horizontal="center" vertical="center"/>
      <protection hidden="1"/>
    </xf>
  </cellXfs>
  <cellStyles count="8">
    <cellStyle name="Followed Hyperlink" xfId="2" builtinId="9" hidden="1"/>
    <cellStyle name="Followed Hyperlink" xfId="3" builtinId="9" hidden="1"/>
    <cellStyle name="Hyperlink" xfId="1" builtinId="8"/>
    <cellStyle name="Normal" xfId="0" builtinId="0"/>
    <cellStyle name="Normal 2 2" xfId="6"/>
    <cellStyle name="Normal 2 2 2" xfId="7"/>
    <cellStyle name="TableEvenline" xfId="5"/>
    <cellStyle name="TableOddline" xfId="4"/>
  </cellStyles>
  <dxfs count="408">
    <dxf>
      <font>
        <b/>
        <i val="0"/>
        <strike val="0"/>
        <condense val="0"/>
        <extend val="0"/>
        <outline val="0"/>
        <shadow val="0"/>
        <u val="none"/>
        <vertAlign val="baseline"/>
        <sz val="11"/>
        <color rgb="FFC00000"/>
        <name val="Bahnschrift Light"/>
        <scheme val="none"/>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hair">
          <color auto="1"/>
        </left>
        <right/>
        <top style="double">
          <color auto="1"/>
        </top>
        <bottom/>
      </border>
      <protection locked="1" hidden="1"/>
    </dxf>
    <dxf>
      <font>
        <b/>
        <i val="0"/>
        <strike val="0"/>
        <condense val="0"/>
        <extend val="0"/>
        <outline val="0"/>
        <shadow val="0"/>
        <u val="none"/>
        <vertAlign val="baseline"/>
        <sz val="11"/>
        <color rgb="FFC00000"/>
        <name val="Bahnschrift Light"/>
        <scheme val="none"/>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1" hidden="1"/>
    </dxf>
    <dxf>
      <font>
        <b/>
        <i val="0"/>
        <strike val="0"/>
        <condense val="0"/>
        <extend val="0"/>
        <outline val="0"/>
        <shadow val="0"/>
        <u val="none"/>
        <vertAlign val="baseline"/>
        <sz val="11"/>
        <color theme="1"/>
        <name val="Bahnschrift Light"/>
        <scheme val="none"/>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1" hidden="1"/>
    </dxf>
    <dxf>
      <font>
        <b/>
        <i val="0"/>
        <strike val="0"/>
        <condense val="0"/>
        <extend val="0"/>
        <outline val="0"/>
        <shadow val="0"/>
        <u val="none"/>
        <vertAlign val="baseline"/>
        <sz val="11"/>
        <color auto="1"/>
        <name val="Bahnschrift Light"/>
        <scheme val="none"/>
      </font>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1" hidden="1"/>
    </dxf>
    <dxf>
      <font>
        <b/>
        <i val="0"/>
        <strike val="0"/>
        <condense val="0"/>
        <extend val="0"/>
        <outline val="0"/>
        <shadow val="0"/>
        <u val="none"/>
        <vertAlign val="baseline"/>
        <sz val="11"/>
        <color auto="1"/>
        <name val="Bahnschrift Light"/>
        <scheme val="none"/>
      </font>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1" hidden="1"/>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1" hidden="1"/>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1" hidden="1"/>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1" hidden="1"/>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1" hidden="1"/>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1" hidden="1"/>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1" hidden="1"/>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1" hidden="1"/>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1" hidden="1"/>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1" hidden="1"/>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1" hidden="1"/>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1" hidden="1"/>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1" hidden="1"/>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1" hidden="1"/>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hair">
          <color auto="1"/>
        </right>
        <top style="double">
          <color auto="1"/>
        </top>
        <bottom/>
      </border>
      <protection locked="1" hidden="1"/>
    </dxf>
    <dxf>
      <font>
        <b/>
        <i val="0"/>
        <strike val="0"/>
        <condense val="0"/>
        <extend val="0"/>
        <outline val="0"/>
        <shadow val="0"/>
        <u val="none"/>
        <vertAlign val="baseline"/>
        <sz val="11"/>
        <color theme="1"/>
        <name val="Bahnschrift Light"/>
        <scheme val="none"/>
      </font>
      <alignment horizontal="center" vertical="center" textRotation="0" wrapText="0" indent="0" justifyLastLine="0" shrinkToFit="0" readingOrder="0"/>
      <border diagonalUp="0" diagonalDown="0" outline="0">
        <left style="hair">
          <color auto="1"/>
        </left>
        <right style="hair">
          <color auto="1"/>
        </right>
        <top/>
        <bottom/>
      </border>
      <protection locked="1" hidden="1"/>
    </dxf>
    <dxf>
      <font>
        <color theme="1" tint="0.499984740745262"/>
      </font>
      <fill>
        <patternFill>
          <bgColor theme="1"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b/>
        <i val="0"/>
      </font>
      <fill>
        <patternFill>
          <bgColor rgb="FFC00000"/>
        </patternFill>
      </fill>
    </dxf>
    <dxf>
      <font>
        <color theme="1" tint="0.499984740745262"/>
      </font>
      <fill>
        <patternFill>
          <bgColor theme="1"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b/>
        <i val="0"/>
      </font>
      <fill>
        <patternFill>
          <bgColor rgb="FFC00000"/>
        </patternFill>
      </fill>
    </dxf>
    <dxf>
      <font>
        <color theme="1" tint="0.499984740745262"/>
      </font>
      <fill>
        <patternFill>
          <bgColor theme="1" tint="0.499984740745262"/>
        </patternFill>
      </fill>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10"/>
        </left>
        <right style="thin">
          <color indexed="10"/>
        </right>
        <top style="thin">
          <color indexed="10"/>
        </top>
        <bottom style="thin">
          <color indexed="10"/>
        </bottom>
      </border>
      <protection locked="1" hidden="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10"/>
        </left>
        <right style="thin">
          <color indexed="10"/>
        </right>
        <top style="thin">
          <color indexed="10"/>
        </top>
        <bottom style="thin">
          <color indexed="10"/>
        </bottom>
      </border>
      <protection locked="1" hidden="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10"/>
        </left>
        <right style="thin">
          <color indexed="10"/>
        </right>
        <top style="thin">
          <color indexed="10"/>
        </top>
        <bottom style="thin">
          <color indexed="10"/>
        </bottom>
      </border>
      <protection locked="1" hidden="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thin">
          <color rgb="FFFFFFFF"/>
        </top>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medium">
          <color rgb="FF000000"/>
        </top>
        <bottom style="thin">
          <color rgb="FFFFFFFF"/>
        </bottom>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thin">
          <color rgb="FFFFFFFF"/>
        </top>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medium">
          <color rgb="FF000000"/>
        </top>
        <bottom style="thin">
          <color rgb="FFFFFFFF"/>
        </bottom>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bottom style="thin">
          <color rgb="FFFFFFFF"/>
        </bottom>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numFmt numFmtId="2" formatCode="0.00"/>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none"/>
      </font>
      <numFmt numFmtId="1" formatCode="0"/>
      <alignment horizontal="center" vertical="center" textRotation="0" wrapText="1" indent="0" justifyLastLine="0" shrinkToFit="0" readingOrder="0"/>
      <border diagonalUp="0" diagonalDown="0" outline="0">
        <left/>
        <right/>
        <top/>
        <bottom/>
      </border>
    </dxf>
    <dxf>
      <font>
        <strike val="0"/>
        <outline val="0"/>
        <shadow val="0"/>
        <u val="none"/>
        <vertAlign val="baseline"/>
        <sz val="12"/>
        <color auto="1"/>
        <name val="Calibri Light"/>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none"/>
      </font>
      <numFmt numFmtId="1" formatCode="0"/>
      <alignment horizontal="center" vertical="center" textRotation="0" wrapText="1" indent="0" justifyLastLine="0" shrinkToFit="0" readingOrder="0"/>
      <border diagonalUp="0" diagonalDown="0" outline="0">
        <left/>
        <right/>
        <top/>
        <bottom/>
      </border>
    </dxf>
    <dxf>
      <font>
        <strike val="0"/>
        <outline val="0"/>
        <shadow val="0"/>
        <u val="none"/>
        <vertAlign val="baseline"/>
        <sz val="12"/>
        <color auto="1"/>
        <name val="Calibri Light"/>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4"/>
        <color rgb="FF0070C0"/>
        <name val="Calibri Light"/>
        <scheme val="major"/>
      </font>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4"/>
        <color rgb="FF0070C0"/>
        <name val="Calibri Light"/>
        <scheme val="major"/>
      </font>
      <numFmt numFmtId="164" formatCode="#,##0.00\ &quot;€&quot;"/>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14"/>
        <color rgb="FF0070C0"/>
        <name val="Calibri Light"/>
        <scheme val="major"/>
      </font>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4"/>
        <color rgb="FF0070C0"/>
        <name val="Calibri Light"/>
        <scheme val="major"/>
      </font>
      <numFmt numFmtId="168" formatCode="#,##0\ &quot;€&quot;"/>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numFmt numFmtId="2" formatCode="0.00"/>
      <alignment horizontal="center" vertical="center" textRotation="0" wrapText="1" indent="0" justifyLastLine="0" shrinkToFit="0" readingOrder="0"/>
    </dxf>
    <dxf>
      <font>
        <b/>
        <i val="0"/>
        <strike val="0"/>
        <condense val="0"/>
        <extend val="0"/>
        <outline val="0"/>
        <shadow val="0"/>
        <u val="none"/>
        <vertAlign val="baseline"/>
        <sz val="8"/>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8"/>
        <color theme="1"/>
        <name val="Calibri Light"/>
        <scheme val="none"/>
      </font>
      <alignment horizontal="center" vertical="bottom" textRotation="0" wrapText="1" indent="0" justifyLastLine="0" shrinkToFit="0" readingOrder="0"/>
    </dxf>
    <dxf>
      <font>
        <b val="0"/>
        <i val="0"/>
        <strike val="0"/>
        <condense val="0"/>
        <extend val="0"/>
        <outline val="0"/>
        <shadow val="0"/>
        <u val="none"/>
        <vertAlign val="baseline"/>
        <sz val="8"/>
        <color theme="1"/>
        <name val="Calibri Light"/>
        <scheme val="none"/>
      </font>
      <alignment horizontal="center" vertical="bottom"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alignment horizontal="center" textRotation="0" wrapText="1" indent="0" justifyLastLine="0" shrinkToFit="0" readingOrder="0"/>
    </dxf>
    <dxf>
      <alignment horizont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Light"/>
        <scheme val="none"/>
      </font>
      <alignment horizontal="center" vertical="center" textRotation="0" wrapText="1" indent="0" justifyLastLine="0" shrinkToFit="0" readingOrder="0"/>
    </dxf>
    <dxf>
      <border outline="0">
        <bottom style="dotted">
          <color indexed="64"/>
        </bottom>
      </border>
    </dxf>
    <dxf>
      <font>
        <b val="0"/>
        <i val="0"/>
        <strike val="0"/>
        <condense val="0"/>
        <extend val="0"/>
        <outline val="0"/>
        <shadow val="0"/>
        <u val="none"/>
        <vertAlign val="baseline"/>
        <sz val="9"/>
        <color theme="1"/>
        <name val="Calibri Light"/>
        <scheme val="none"/>
      </font>
      <alignment horizontal="center" vertical="center" textRotation="0" wrapText="1" indent="0" justifyLastLine="0" shrinkToFit="0" readingOrder="0"/>
    </dxf>
    <dxf>
      <border outline="0">
        <bottom style="dotted">
          <color indexed="64"/>
        </bottom>
      </border>
    </dxf>
    <dxf>
      <font>
        <b/>
        <i val="0"/>
        <strike val="0"/>
        <condense val="0"/>
        <extend val="0"/>
        <outline val="0"/>
        <shadow val="0"/>
        <u val="none"/>
        <vertAlign val="baseline"/>
        <sz val="9"/>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Bahnschrift Light"/>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solid">
          <fgColor indexed="64"/>
          <bgColor theme="0" tint="-4.9989318521683403E-2"/>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solid">
          <fgColor indexed="64"/>
          <bgColor theme="0" tint="-4.9989318521683403E-2"/>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numFmt numFmtId="164" formatCode="#,##0.00\ &quot;€&quo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numFmt numFmtId="164" formatCode="#,##0.00\ &quot;€&quo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Bahnschrift Light"/>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numFmt numFmtId="164" formatCode="#,##0.00\ &quot;€&quo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solid">
          <fgColor indexed="64"/>
          <bgColor theme="0" tint="-4.9989318521683403E-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Bahnschrift Light"/>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0" indent="0" justifyLastLine="0" shrinkToFit="0" readingOrder="0"/>
      <protection locked="1" hidden="1"/>
    </dxf>
    <dxf>
      <font>
        <b/>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numFmt numFmtId="30" formatCode="@"/>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ahnschrift Light"/>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Bahnschrift Light"/>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Bahnschrift Light"/>
        <scheme val="none"/>
      </font>
      <alignment horizontal="center" vertical="center" textRotation="0" wrapText="1" indent="0" justifyLastLine="0" shrinkToFit="0" readingOrder="0"/>
    </dxf>
    <dxf>
      <font>
        <strike val="0"/>
        <outline val="0"/>
        <shadow val="0"/>
        <u val="none"/>
        <vertAlign val="baseline"/>
        <sz val="11"/>
        <color theme="1"/>
        <name val="Bahnschrift Light"/>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hair">
          <color auto="1"/>
        </left>
        <right/>
        <top style="thin">
          <color auto="1"/>
        </top>
        <bottom style="thin">
          <color auto="1"/>
        </bottom>
      </border>
      <protection locked="1" hidden="1"/>
    </dxf>
    <dxf>
      <font>
        <b val="0"/>
        <i val="0"/>
        <strike val="0"/>
        <condense val="0"/>
        <extend val="0"/>
        <outline val="0"/>
        <shadow val="0"/>
        <u val="none"/>
        <vertAlign val="baseline"/>
        <sz val="10"/>
        <color auto="1"/>
        <name val="Calibri Light"/>
        <scheme val="major"/>
      </font>
      <numFmt numFmtId="34" formatCode="_-* #,##0.00\ &quot;€&quot;_-;\-* #,##0.00\ &quot;€&quot;_-;_-* &quot;-&quot;??\ &quot;€&quot;_-;_-@_-"/>
      <fill>
        <patternFill patternType="none">
          <fgColor indexed="64"/>
          <bgColor auto="1"/>
        </patternFill>
      </fill>
      <alignment horizontal="center" vertical="center" textRotation="0" wrapText="1" indent="0" justifyLastLine="0" shrinkToFit="0" readingOrder="0"/>
      <border diagonalUp="0" diagonalDown="0" outline="0">
        <left style="hair">
          <color indexed="64"/>
        </left>
        <right style="hair">
          <color auto="1"/>
        </right>
        <top style="hair">
          <color indexed="64"/>
        </top>
        <bottom style="hair">
          <color indexed="64"/>
        </bottom>
      </border>
      <protection locked="1" hidden="1"/>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hair">
          <color auto="1"/>
        </left>
        <right/>
        <top style="thin">
          <color auto="1"/>
        </top>
        <bottom style="thin">
          <color auto="1"/>
        </bottom>
      </border>
      <protection locked="1" hidden="1"/>
    </dxf>
    <dxf>
      <font>
        <b val="0"/>
        <i val="0"/>
        <strike val="0"/>
        <condense val="0"/>
        <extend val="0"/>
        <outline val="0"/>
        <shadow val="0"/>
        <u val="none"/>
        <vertAlign val="baseline"/>
        <sz val="10"/>
        <color auto="1"/>
        <name val="Calibri Light"/>
        <scheme val="major"/>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hair">
          <color auto="1"/>
        </left>
        <right style="hair">
          <color auto="1"/>
        </right>
        <top style="hair">
          <color indexed="64"/>
        </top>
        <bottom style="hair">
          <color indexed="64"/>
        </bottom>
      </border>
      <protection locked="1" hidden="1"/>
    </dxf>
    <dxf>
      <font>
        <b val="0"/>
        <i val="0"/>
        <strike val="0"/>
        <condense val="0"/>
        <extend val="0"/>
        <outline val="0"/>
        <shadow val="0"/>
        <u val="none"/>
        <vertAlign val="baseline"/>
        <sz val="10"/>
        <color auto="1"/>
        <name val="Calibri Light"/>
        <scheme val="major"/>
      </font>
      <numFmt numFmtId="171" formatCode="yyyy\-mm\-dd;@"/>
      <fill>
        <patternFill patternType="none">
          <fgColor indexed="64"/>
          <bgColor auto="1"/>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val="0"/>
        <i val="0"/>
        <strike val="0"/>
        <condense val="0"/>
        <extend val="0"/>
        <outline val="0"/>
        <shadow val="0"/>
        <u val="none"/>
        <vertAlign val="baseline"/>
        <sz val="10"/>
        <color auto="1"/>
        <name val="Calibri Light"/>
        <scheme val="major"/>
      </font>
      <numFmt numFmtId="173" formatCode="[&lt;=999999999]###\ ###\ ###;\(###\)\ ###\ ###\ ###"/>
      <fill>
        <patternFill patternType="none">
          <fgColor indexed="64"/>
          <bgColor auto="1"/>
        </patternFill>
      </fill>
      <alignment horizontal="center" vertical="center" textRotation="0" wrapText="1" indent="0" justifyLastLine="0" shrinkToFit="0" readingOrder="0"/>
      <border diagonalUp="0" diagonalDown="0" outline="0">
        <left/>
        <right style="hair">
          <color auto="1"/>
        </right>
        <top style="thin">
          <color auto="1"/>
        </top>
        <bottom style="thin">
          <color auto="1"/>
        </bottom>
      </border>
      <protection locked="1" hidden="1"/>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hair">
          <color auto="1"/>
        </right>
        <top style="thin">
          <color auto="1"/>
        </top>
        <bottom style="thin">
          <color auto="1"/>
        </bottom>
      </border>
      <protection locked="1" hidden="1"/>
    </dxf>
    <dxf>
      <border diagonalUp="0" diagonalDown="0">
        <left style="thin">
          <color indexed="64"/>
        </left>
        <right style="thin">
          <color indexed="64"/>
        </right>
        <top style="thin">
          <color auto="1"/>
        </top>
        <bottom style="thin">
          <color indexed="64"/>
        </bottom>
      </border>
    </dxf>
    <dxf>
      <font>
        <strike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strike val="0"/>
        <outline val="0"/>
        <shadow val="0"/>
        <u val="none"/>
        <vertAlign val="baseline"/>
        <sz val="9"/>
        <name val="Calibri Light"/>
        <scheme val="major"/>
      </font>
      <protection locked="1" hidden="1"/>
    </dxf>
    <dxf>
      <fill>
        <patternFill>
          <bgColor rgb="FFFFFF00"/>
        </patternFill>
      </fill>
    </dxf>
    <dxf>
      <font>
        <b/>
        <i val="0"/>
        <color rgb="FF00B050"/>
      </font>
    </dxf>
    <dxf>
      <font>
        <b/>
        <i/>
        <color rgb="FF00B050"/>
      </font>
    </dxf>
    <dxf>
      <font>
        <b/>
        <i/>
        <color rgb="FFFF0000"/>
      </font>
    </dxf>
    <dxf>
      <font>
        <b val="0"/>
        <i val="0"/>
        <strike val="0"/>
        <condense val="0"/>
        <extend val="0"/>
        <outline val="0"/>
        <shadow val="0"/>
        <u val="none"/>
        <vertAlign val="baseline"/>
        <sz val="11"/>
        <color rgb="FFC00000"/>
        <name val="Bahnschrift Light"/>
        <scheme val="none"/>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hair">
          <color auto="1"/>
        </left>
        <right/>
        <top style="hair">
          <color auto="1"/>
        </top>
        <bottom style="hair">
          <color auto="1"/>
        </bottom>
      </border>
      <protection locked="1" hidden="1"/>
    </dxf>
    <dxf>
      <font>
        <b val="0"/>
        <i val="0"/>
        <strike val="0"/>
        <condense val="0"/>
        <extend val="0"/>
        <outline val="0"/>
        <shadow val="0"/>
        <u val="none"/>
        <vertAlign val="baseline"/>
        <sz val="11"/>
        <color rgb="FFC00000"/>
        <name val="Bahnschrift Light"/>
        <scheme val="none"/>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hair">
          <color auto="1"/>
        </left>
        <right style="hair">
          <color auto="1"/>
        </right>
        <top style="hair">
          <color auto="1"/>
        </top>
        <bottom style="hair">
          <color auto="1"/>
        </bottom>
      </border>
      <protection locked="1" hidden="1"/>
    </dxf>
    <dxf>
      <font>
        <strike val="0"/>
        <outline val="0"/>
        <shadow val="0"/>
        <u val="none"/>
        <vertAlign val="baseline"/>
        <sz val="11"/>
        <name val="Bahnschrift Light"/>
        <scheme val="none"/>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Bahnschrift Light"/>
        <scheme val="none"/>
      </font>
      <alignment horizontal="center" vertical="center" textRotation="0" wrapText="0" indent="0" justifyLastLine="0" shrinkToFit="0" readingOrder="0"/>
      <border diagonalUp="0" diagonalDown="0" outline="0">
        <left style="hair">
          <color auto="1"/>
        </left>
        <right style="hair">
          <color auto="1"/>
        </right>
        <top style="hair">
          <color auto="1"/>
        </top>
        <bottom style="hair">
          <color auto="1"/>
        </bottom>
      </border>
      <protection locked="0" hidden="1"/>
    </dxf>
    <dxf>
      <font>
        <b/>
        <i val="0"/>
        <strike val="0"/>
        <condense val="0"/>
        <extend val="0"/>
        <outline val="0"/>
        <shadow val="0"/>
        <u val="none"/>
        <vertAlign val="baseline"/>
        <sz val="11"/>
        <color auto="1"/>
        <name val="Bahnschrift Light"/>
        <scheme val="none"/>
      </font>
      <alignment horizontal="center" vertical="center" textRotation="0" wrapText="0" indent="0" justifyLastLine="0" shrinkToFit="0" readingOrder="0"/>
      <border diagonalUp="0" diagonalDown="0" outline="0">
        <left style="hair">
          <color auto="1"/>
        </left>
        <right style="thin">
          <color auto="1"/>
        </right>
        <top style="thin">
          <color auto="1"/>
        </top>
        <bottom style="thin">
          <color auto="1"/>
        </bottom>
      </border>
      <protection locked="1" hidden="1"/>
    </dxf>
    <dxf>
      <font>
        <strike val="0"/>
        <outline val="0"/>
        <shadow val="0"/>
        <u val="none"/>
        <vertAlign val="baseline"/>
        <sz val="11"/>
        <color auto="1"/>
        <name val="Bahnschrift Light"/>
        <scheme val="none"/>
      </font>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border>
      <protection locked="0" hidden="1"/>
    </dxf>
    <dxf>
      <font>
        <strike val="0"/>
        <outline val="0"/>
        <shadow val="0"/>
        <u val="none"/>
        <vertAlign val="baseline"/>
        <sz val="11"/>
        <color auto="1"/>
        <name val="Bahnschrift Light"/>
        <scheme val="none"/>
      </font>
      <numFmt numFmtId="164" formatCode="#,##0.00\ &quot;€&quot;"/>
      <fill>
        <patternFill patternType="none">
          <fgColor indexed="64"/>
          <bgColor indexed="65"/>
        </patternFill>
      </fill>
      <alignment vertical="center" textRotation="0" wrapText="0" indent="0" justifyLastLine="0" shrinkToFit="0" readingOrder="0"/>
      <border diagonalUp="0" diagonalDown="0">
        <left style="hair">
          <color auto="1"/>
        </left>
        <right style="hair">
          <color auto="1"/>
        </right>
        <top style="hair">
          <color auto="1"/>
        </top>
        <bottom style="hair">
          <color auto="1"/>
        </bottom>
      </border>
      <protection locked="0" hidden="1"/>
    </dxf>
    <dxf>
      <font>
        <strike val="0"/>
        <outline val="0"/>
        <shadow val="0"/>
        <u val="none"/>
        <vertAlign val="baseline"/>
        <sz val="11"/>
        <color auto="1"/>
        <name val="Bahnschrift Light"/>
        <scheme val="none"/>
      </font>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border>
      <protection locked="0" hidden="1"/>
    </dxf>
    <dxf>
      <font>
        <b val="0"/>
        <i val="0"/>
        <strike val="0"/>
        <condense val="0"/>
        <extend val="0"/>
        <outline val="0"/>
        <shadow val="0"/>
        <u val="none"/>
        <vertAlign val="baseline"/>
        <sz val="11"/>
        <color auto="1"/>
        <name val="Bahnschrift Light"/>
        <scheme val="none"/>
      </font>
      <numFmt numFmtId="0" formatCode="General"/>
      <fill>
        <patternFill patternType="solid">
          <fgColor indexed="64"/>
          <bgColor theme="0"/>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border>
      <protection locked="0" hidden="1"/>
    </dxf>
    <dxf>
      <font>
        <strike val="0"/>
        <outline val="0"/>
        <shadow val="0"/>
        <u val="none"/>
        <vertAlign val="baseline"/>
        <sz val="11"/>
        <color auto="1"/>
        <name val="Bahnschrift Light"/>
        <scheme val="none"/>
      </font>
      <numFmt numFmtId="0" formatCode="General"/>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hair">
          <color auto="1"/>
        </top>
        <bottom style="hair">
          <color auto="1"/>
        </bottom>
      </border>
      <protection locked="1" hidden="1"/>
    </dxf>
    <dxf>
      <font>
        <strike val="0"/>
        <outline val="0"/>
        <shadow val="0"/>
        <u val="none"/>
        <vertAlign val="baseline"/>
        <sz val="11"/>
        <color auto="1"/>
        <name val="Bahnschrift Light"/>
        <scheme val="none"/>
      </font>
      <numFmt numFmtId="171" formatCode="yyyy\-mm\-dd;@"/>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border>
      <protection locked="0" hidden="0"/>
    </dxf>
    <dxf>
      <font>
        <strike val="0"/>
        <outline val="0"/>
        <shadow val="0"/>
        <u val="none"/>
        <vertAlign val="baseline"/>
        <sz val="11"/>
        <color auto="1"/>
        <name val="Bahnschrift Light"/>
        <scheme val="none"/>
      </font>
      <numFmt numFmtId="169" formatCode="000\ 000\ 000"/>
      <fill>
        <patternFill patternType="none">
          <fgColor indexed="64"/>
          <bgColor indexed="65"/>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Bahnschrift Light"/>
        <scheme val="none"/>
      </font>
      <numFmt numFmtId="174" formatCode="00\ 00\ 00\ 00"/>
      <fill>
        <patternFill patternType="solid">
          <fgColor indexed="64"/>
          <bgColor theme="0" tint="-4.9989318521683403E-2"/>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11"/>
        <color auto="1"/>
        <name val="Bahnschrift Light"/>
        <scheme val="none"/>
      </font>
      <numFmt numFmtId="0" formatCode="General"/>
      <fill>
        <patternFill patternType="solid">
          <fgColor indexed="64"/>
          <bgColor theme="0" tint="-4.9989318521683403E-2"/>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11"/>
        <color auto="1"/>
        <name val="Bahnschrift Light"/>
        <scheme val="none"/>
      </font>
      <numFmt numFmtId="0" formatCode="General"/>
      <fill>
        <patternFill patternType="solid">
          <fgColor indexed="64"/>
          <bgColor theme="0" tint="-4.9989318521683403E-2"/>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11"/>
        <color auto="1"/>
        <name val="Bahnschrift Light"/>
        <scheme val="none"/>
      </font>
      <numFmt numFmtId="0" formatCode="General"/>
      <fill>
        <patternFill patternType="solid">
          <fgColor indexed="64"/>
          <bgColor theme="0" tint="-4.9989318521683403E-2"/>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11"/>
        <color auto="1"/>
        <name val="Bahnschrift Light"/>
        <scheme val="none"/>
      </font>
      <numFmt numFmtId="0" formatCode="General"/>
      <fill>
        <patternFill patternType="solid">
          <fgColor indexed="64"/>
          <bgColor theme="0" tint="-4.9989318521683403E-2"/>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11"/>
        <color auto="1"/>
        <name val="Bahnschrift Light"/>
        <scheme val="none"/>
      </font>
      <numFmt numFmtId="0" formatCode="General"/>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hair">
          <color auto="1"/>
        </top>
        <bottom style="hair">
          <color auto="1"/>
        </bottom>
      </border>
      <protection locked="1" hidden="1"/>
    </dxf>
    <dxf>
      <font>
        <strike val="0"/>
        <outline val="0"/>
        <shadow val="0"/>
        <u val="none"/>
        <vertAlign val="baseline"/>
        <sz val="11"/>
        <color auto="1"/>
        <name val="Bahnschrift Light"/>
        <scheme val="none"/>
      </font>
      <alignment horizontal="center" vertical="center" textRotation="0" wrapText="0" indent="0" justifyLastLine="0" shrinkToFit="0" readingOrder="0"/>
      <border diagonalUp="0" diagonalDown="0" outline="0">
        <left/>
        <right style="hair">
          <color auto="1"/>
        </right>
        <top style="hair">
          <color auto="1"/>
        </top>
        <bottom style="hair">
          <color auto="1"/>
        </bottom>
      </border>
      <protection locked="0" hidden="1"/>
    </dxf>
    <dxf>
      <font>
        <strike val="0"/>
        <outline val="0"/>
        <shadow val="0"/>
        <u val="none"/>
        <vertAlign val="baseline"/>
        <sz val="11"/>
        <color auto="1"/>
        <name val="Bahnschrift Light"/>
        <scheme val="none"/>
      </font>
      <numFmt numFmtId="0" formatCode="General"/>
      <alignment horizontal="center" vertical="center" textRotation="0" wrapText="0" indent="0" justifyLastLine="0" shrinkToFit="0" readingOrder="0"/>
      <border diagonalUp="0" diagonalDown="0" outline="0">
        <left/>
        <right style="hair">
          <color auto="1"/>
        </right>
        <top style="hair">
          <color auto="1"/>
        </top>
        <bottom style="hair">
          <color auto="1"/>
        </bottom>
      </border>
      <protection locked="1" hidden="1"/>
    </dxf>
    <dxf>
      <font>
        <b/>
        <strike val="0"/>
        <outline val="0"/>
        <shadow val="0"/>
        <u val="none"/>
        <vertAlign val="baseline"/>
        <sz val="11"/>
        <name val="Bahnschrift Light"/>
        <scheme val="none"/>
      </font>
      <alignment horizontal="center" vertical="center" textRotation="0" wrapText="0" indent="0" justifyLastLine="0" shrinkToFit="0" readingOrder="0"/>
      <border diagonalUp="0" diagonalDown="0" outline="0">
        <left style="hair">
          <color auto="1"/>
        </left>
        <right style="hair">
          <color auto="1"/>
        </right>
      </border>
      <protection locked="1" hidden="1"/>
    </dxf>
    <dxf>
      <border diagonalUp="0" diagonalDown="0">
        <left style="thin">
          <color auto="1"/>
        </left>
        <right style="thin">
          <color auto="1"/>
        </right>
        <top style="thin">
          <color auto="1"/>
        </top>
        <bottom style="hair">
          <color auto="1"/>
        </bottom>
      </border>
    </dxf>
    <dxf>
      <font>
        <strike val="0"/>
        <outline val="0"/>
        <shadow val="0"/>
        <u val="none"/>
        <vertAlign val="baseline"/>
        <sz val="11"/>
        <name val="Bahnschrift Light"/>
        <scheme val="none"/>
      </font>
      <alignment vertical="center" textRotation="0" wrapText="0" indent="0" justifyLastLine="0" shrinkToFit="0" readingOrder="0"/>
      <protection locked="1" hidden="1"/>
    </dxf>
    <dxf>
      <border outline="0">
        <bottom style="thin">
          <color auto="1"/>
        </bottom>
      </border>
    </dxf>
    <dxf>
      <font>
        <strike val="0"/>
        <outline val="0"/>
        <shadow val="0"/>
        <u val="none"/>
        <vertAlign val="baseline"/>
        <sz val="11"/>
        <name val="Bahnschrift Light"/>
        <scheme val="none"/>
      </font>
      <border diagonalUp="0" diagonalDown="0" outline="0">
        <left style="hair">
          <color auto="1"/>
        </left>
        <right style="hair">
          <color auto="1"/>
        </right>
      </border>
      <protection locked="1" hidden="1"/>
    </dxf>
    <dxf>
      <fill>
        <patternFill>
          <bgColor rgb="FFC00000"/>
        </patternFill>
      </fill>
    </dxf>
    <dxf>
      <fill>
        <patternFill>
          <bgColor rgb="FFC00000"/>
        </patternFill>
      </fill>
    </dxf>
    <dxf>
      <font>
        <color theme="1" tint="0.499984740745262"/>
      </font>
      <fill>
        <patternFill>
          <bgColor theme="1" tint="0.499984740745262"/>
        </patternFill>
      </fill>
    </dxf>
    <dxf>
      <fill>
        <patternFill>
          <bgColor rgb="FFC00000"/>
        </patternFill>
      </fill>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style="thin">
          <color auto="1"/>
        </right>
        <top style="double">
          <color auto="1"/>
        </top>
        <bottom/>
      </border>
      <protection locked="1" hidden="1"/>
    </dxf>
    <dxf>
      <font>
        <b val="0"/>
        <i val="0"/>
        <strike val="0"/>
        <condense val="0"/>
        <extend val="0"/>
        <outline val="0"/>
        <shadow val="0"/>
        <u val="none"/>
        <vertAlign val="baseline"/>
        <sz val="10"/>
        <color auto="1"/>
        <name val="Bahnschrift Light"/>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auto="1"/>
        </left>
        <right style="thin">
          <color auto="1"/>
        </right>
        <top style="hair">
          <color auto="1"/>
        </top>
        <bottom style="hair">
          <color auto="1"/>
        </bottom>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style="thin">
          <color indexed="64"/>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0" formatCode="General"/>
      <alignment horizontal="center" vertical="center" textRotation="0" wrapText="1" indent="0" justifyLastLine="0" shrinkToFit="0" readingOrder="0"/>
      <border diagonalUp="0" diagonalDown="0" outline="0">
        <left/>
        <right style="thin">
          <color auto="1"/>
        </right>
        <top style="hair">
          <color auto="1"/>
        </top>
        <bottom style="hair">
          <color auto="1"/>
        </bottom>
      </border>
      <protection locked="0"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alignment horizontal="center" vertical="center" textRotation="0" wrapText="1" indent="0" justifyLastLine="0" shrinkToFit="0" readingOrder="0"/>
      <border diagonalUp="0" diagonalDown="0">
        <left style="hair">
          <color auto="1"/>
        </left>
        <right style="hair">
          <color indexed="64"/>
        </right>
        <top style="thin">
          <color auto="1"/>
        </top>
        <bottom style="thin">
          <color auto="1"/>
        </bottom>
        <vertical/>
        <horizontal style="thin">
          <color auto="1"/>
        </horizontal>
      </border>
      <protection locked="0"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0" formatCode="General"/>
      <alignment horizontal="center" vertical="center" textRotation="0" wrapText="1" indent="0" justifyLastLine="0" shrinkToFit="0" readingOrder="0"/>
      <border diagonalUp="0" diagonalDown="0">
        <left style="thin">
          <color indexed="64"/>
        </left>
        <right style="hair">
          <color auto="1"/>
        </right>
        <top style="thin">
          <color auto="1"/>
        </top>
        <bottom style="thin">
          <color auto="1"/>
        </bottom>
        <vertical/>
        <horizontal style="thin">
          <color auto="1"/>
        </horizontal>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alignment horizontal="center" vertical="center" textRotation="0" wrapText="1" indent="0" justifyLastLine="0" shrinkToFit="0" readingOrder="0"/>
      <border diagonalUp="0" diagonalDown="0" outline="0">
        <left style="hair">
          <color auto="1"/>
        </left>
        <right/>
        <top style="hair">
          <color auto="1"/>
        </top>
        <bottom style="hair">
          <color auto="1"/>
        </bottom>
      </border>
      <protection locked="0"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0" formatCode="Genera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0"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0"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strike val="0"/>
        <outline val="0"/>
        <shadow val="0"/>
        <u val="none"/>
        <vertAlign val="baseline"/>
        <sz val="10"/>
        <color auto="1"/>
        <name val="Bahnschrift Light"/>
        <scheme val="none"/>
      </font>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0"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164" formatCode="#,##0.00\ &quot;€&quo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2" formatCode="0.0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strike val="0"/>
        <outline val="0"/>
        <shadow val="0"/>
        <u val="none"/>
        <vertAlign val="baseline"/>
        <sz val="10"/>
      </font>
      <fill>
        <patternFill patternType="solid">
          <fgColor indexed="64"/>
          <bgColor theme="0" tint="-4.9989318521683403E-2"/>
        </patternFill>
      </fill>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style="hair">
          <color auto="1"/>
        </right>
        <top style="double">
          <color auto="1"/>
        </top>
        <bottom style="thin">
          <color indexed="64"/>
        </bottom>
      </border>
      <protection locked="1" hidden="1"/>
    </dxf>
    <dxf>
      <font>
        <i/>
        <strike val="0"/>
        <outline val="0"/>
        <shadow val="0"/>
        <u val="none"/>
        <vertAlign val="baseline"/>
        <sz val="10"/>
        <color auto="1"/>
        <name val="Bahnschrift Light"/>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top style="double">
          <color auto="1"/>
        </top>
        <bottom style="thin">
          <color indexed="64"/>
        </bottom>
      </border>
      <protection locked="1" hidden="1"/>
    </dxf>
    <dxf>
      <font>
        <strike val="0"/>
        <outline val="0"/>
        <shadow val="0"/>
        <u val="none"/>
        <vertAlign val="baseline"/>
        <sz val="10"/>
        <color auto="1"/>
        <name val="Bahnschrift Light"/>
        <scheme val="none"/>
      </font>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0"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0"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strike val="0"/>
        <outline val="0"/>
        <shadow val="0"/>
        <u val="none"/>
        <vertAlign val="baseline"/>
        <sz val="10"/>
        <color auto="1"/>
        <name val="Bahnschrift Light"/>
        <scheme val="none"/>
      </font>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0"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strike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strike val="0"/>
        <outline val="0"/>
        <shadow val="0"/>
        <u val="none"/>
        <vertAlign val="baseline"/>
        <sz val="10"/>
        <color auto="1"/>
        <name val="Bahnschrift Light"/>
        <scheme val="none"/>
      </font>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0"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hair">
          <color auto="1"/>
        </right>
        <top style="double">
          <color auto="1"/>
        </top>
        <bottom style="thin">
          <color indexed="64"/>
        </bottom>
      </border>
      <protection locked="1" hidden="1"/>
    </dxf>
    <dxf>
      <font>
        <strike val="0"/>
        <outline val="0"/>
        <shadow val="0"/>
        <u val="none"/>
        <vertAlign val="baseline"/>
        <sz val="10"/>
        <color auto="1"/>
        <name val="Bahnschrift Light"/>
        <scheme val="none"/>
      </font>
      <alignment horizontal="center" vertical="center" textRotation="0" wrapText="1" indent="0" justifyLastLine="0" shrinkToFit="0" readingOrder="0"/>
      <border diagonalUp="0" diagonalDown="0" outline="0">
        <left style="thin">
          <color indexed="64"/>
        </left>
        <right style="hair">
          <color auto="1"/>
        </right>
        <top style="thin">
          <color auto="1"/>
        </top>
        <bottom style="thin">
          <color auto="1"/>
        </bottom>
      </border>
      <protection locked="0" hidden="1"/>
    </dxf>
    <dxf>
      <font>
        <b/>
        <strike val="0"/>
        <outline val="0"/>
        <shadow val="0"/>
        <u val="none"/>
        <vertAlign val="baseline"/>
        <sz val="10"/>
        <color auto="1"/>
        <name val="Bahnschrift Light"/>
        <scheme val="none"/>
      </font>
      <alignment horizontal="center" vertical="center" textRotation="0" wrapText="1" indent="0" justifyLastLine="0" shrinkToFit="0" readingOrder="0"/>
      <protection locked="1" hidden="1"/>
    </dxf>
    <dxf>
      <border outline="0">
        <left style="thin">
          <color auto="1"/>
        </left>
      </border>
    </dxf>
    <dxf>
      <font>
        <strike val="0"/>
        <outline val="0"/>
        <shadow val="0"/>
        <u val="none"/>
        <vertAlign val="baseline"/>
        <sz val="10"/>
        <color auto="1"/>
        <name val="Bahnschrift Light"/>
        <scheme val="none"/>
      </font>
      <alignment horizontal="center" vertical="center" textRotation="0" wrapText="1" indent="0" justifyLastLine="0" shrinkToFit="0" readingOrder="0"/>
      <protection locked="1" hidden="1"/>
    </dxf>
    <dxf>
      <font>
        <strike val="0"/>
        <outline val="0"/>
        <shadow val="0"/>
        <u val="none"/>
        <vertAlign val="baseline"/>
        <sz val="10"/>
        <color auto="1"/>
        <name val="Bahnschrift Light"/>
        <scheme val="none"/>
      </font>
      <alignment horizontal="center" vertical="center" textRotation="0" wrapText="1" indent="0" justifyLastLine="0" shrinkToFit="0" readingOrder="0"/>
      <protection locked="1" hidden="1"/>
    </dxf>
    <dxf>
      <font>
        <b val="0"/>
        <i/>
        <color rgb="FFFF0000"/>
      </font>
      <fill>
        <patternFill>
          <bgColor theme="5" tint="0.79998168889431442"/>
        </patternFill>
      </fill>
    </dxf>
    <dxf>
      <font>
        <color theme="0" tint="-4.9989318521683403E-2"/>
      </font>
    </dxf>
    <dxf>
      <font>
        <b/>
        <i val="0"/>
        <color auto="1"/>
      </font>
      <fill>
        <patternFill>
          <bgColor rgb="FFC00000"/>
        </patternFill>
      </fill>
    </dxf>
    <dxf>
      <font>
        <color theme="0" tint="-0.34998626667073579"/>
      </font>
      <fill>
        <patternFill>
          <bgColor theme="1" tint="0.499984740745262"/>
        </patternFill>
      </fill>
    </dxf>
    <dxf>
      <font>
        <b val="0"/>
        <i val="0"/>
        <strike val="0"/>
        <condense val="0"/>
        <extend val="0"/>
        <outline val="0"/>
        <shadow val="0"/>
        <u val="none"/>
        <vertAlign val="baseline"/>
        <sz val="10"/>
        <color auto="1"/>
        <name val="Bahnschrift Light"/>
        <scheme val="none"/>
      </font>
      <alignment horizontal="center" vertical="center" textRotation="0" wrapText="1" indent="0" justifyLastLine="0" shrinkToFit="0" readingOrder="0"/>
      <border diagonalUp="0" diagonalDown="0" outline="0">
        <left/>
        <right/>
        <top style="double">
          <color auto="1"/>
        </top>
        <bottom/>
      </border>
      <protection locked="1" hidden="1"/>
    </dxf>
    <dxf>
      <font>
        <strike val="0"/>
        <outline val="0"/>
        <shadow val="0"/>
        <u val="none"/>
        <vertAlign val="baseline"/>
        <sz val="10"/>
        <color auto="1"/>
        <name val="Bahnschrift Light"/>
        <scheme val="none"/>
      </font>
      <numFmt numFmtId="0" formatCode="General"/>
      <alignment horizontal="center" vertical="center" textRotation="0" wrapText="1" indent="0" justifyLastLine="0" shrinkToFit="0" readingOrder="0"/>
      <border diagonalUp="0" diagonalDown="0" outline="0">
        <left/>
        <right/>
        <top style="hair">
          <color auto="1"/>
        </top>
        <bottom style="hair">
          <color auto="1"/>
        </bottom>
      </border>
      <protection locked="1" hidden="1"/>
    </dxf>
    <dxf>
      <font>
        <b val="0"/>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auto="1"/>
        </left>
        <right/>
        <top style="double">
          <color auto="1"/>
        </top>
        <bottom/>
      </border>
      <protection locked="1" hidden="1"/>
    </dxf>
    <dxf>
      <font>
        <b val="0"/>
        <i val="0"/>
        <strike val="0"/>
        <condense val="0"/>
        <extend val="0"/>
        <outline val="0"/>
        <shadow val="0"/>
        <u val="none"/>
        <vertAlign val="baseline"/>
        <sz val="10"/>
        <color auto="1"/>
        <name val="Bahnschrift Light"/>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top style="hair">
          <color auto="1"/>
        </top>
        <bottom style="hair">
          <color auto="1"/>
        </bottom>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thin">
          <color indexed="64"/>
        </right>
        <top style="double">
          <color auto="1"/>
        </top>
        <bottom style="thin">
          <color indexed="64"/>
        </bottom>
      </border>
      <protection locked="1" hidden="1"/>
    </dxf>
    <dxf>
      <font>
        <b/>
        <i val="0"/>
        <strike val="0"/>
        <condense val="0"/>
        <extend val="0"/>
        <outline val="0"/>
        <shadow val="0"/>
        <u val="none"/>
        <vertAlign val="baseline"/>
        <sz val="10"/>
        <color auto="1"/>
        <name val="Bahnschrift Light"/>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thin">
          <color indexed="64"/>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thin">
          <color indexed="64"/>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172" formatCode="0.0000000"/>
      <fill>
        <patternFill patternType="none">
          <fgColor indexed="64"/>
          <bgColor indexed="65"/>
        </patternFill>
      </fill>
      <alignment horizontal="center" vertical="center" textRotation="0" wrapText="1" indent="0" justifyLastLine="0" shrinkToFit="0" readingOrder="0"/>
      <border diagonalUp="0" diagonalDown="0" outline="0">
        <left style="hair">
          <color auto="1"/>
        </left>
        <right style="thin">
          <color indexed="64"/>
        </right>
        <top style="thin">
          <color auto="1"/>
        </top>
        <bottom style="thin">
          <color auto="1"/>
        </bottom>
      </border>
      <protection locked="0"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172" formatCode="0.0000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hair">
          <color auto="1"/>
        </right>
        <top style="thin">
          <color auto="1"/>
        </top>
        <bottom style="thin">
          <color auto="1"/>
        </bottom>
      </border>
      <protection locked="0"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fill>
        <patternFill patternType="none">
          <fgColor indexed="64"/>
          <bgColor auto="1"/>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0" hidden="1"/>
    </dxf>
    <dxf>
      <font>
        <b/>
        <i val="0"/>
        <strike val="0"/>
        <condense val="0"/>
        <extend val="0"/>
        <outline val="0"/>
        <shadow val="0"/>
        <u val="none"/>
        <vertAlign val="baseline"/>
        <sz val="10"/>
        <color auto="1"/>
        <name val="Bahnschrift Light"/>
        <scheme val="none"/>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b val="0"/>
        <i val="0"/>
        <strike val="0"/>
        <condense val="0"/>
        <extend val="0"/>
        <outline val="0"/>
        <shadow val="0"/>
        <u val="none"/>
        <vertAlign val="baseline"/>
        <sz val="10"/>
        <color auto="1"/>
        <name val="Bahnschrift Light"/>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1"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strike val="0"/>
        <outline val="0"/>
        <shadow val="0"/>
        <u val="none"/>
        <vertAlign val="baseline"/>
        <sz val="10"/>
        <color auto="1"/>
        <name val="Bahnschrift Light"/>
        <scheme val="none"/>
      </font>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0"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style="hair">
          <color auto="1"/>
        </right>
        <top style="double">
          <color auto="1"/>
        </top>
        <bottom style="thin">
          <color indexed="64"/>
        </bottom>
      </border>
      <protection locked="1" hidden="1"/>
    </dxf>
    <dxf>
      <font>
        <strike val="0"/>
        <outline val="0"/>
        <shadow val="0"/>
        <u val="none"/>
        <vertAlign val="baseline"/>
        <sz val="10"/>
        <color auto="1"/>
        <name val="Bahnschrift Light"/>
        <scheme val="none"/>
      </font>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0" hidden="1"/>
    </dxf>
    <dxf>
      <font>
        <b/>
        <i val="0"/>
        <strike val="0"/>
        <condense val="0"/>
        <extend val="0"/>
        <outline val="0"/>
        <shadow val="0"/>
        <u val="none"/>
        <vertAlign val="baseline"/>
        <sz val="10"/>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hair">
          <color auto="1"/>
        </right>
        <top style="double">
          <color auto="1"/>
        </top>
        <bottom style="thin">
          <color indexed="64"/>
        </bottom>
      </border>
      <protection locked="1" hidden="1"/>
    </dxf>
    <dxf>
      <font>
        <b/>
        <strike val="0"/>
        <outline val="0"/>
        <shadow val="0"/>
        <u val="none"/>
        <vertAlign val="baseline"/>
        <sz val="10"/>
        <color auto="1"/>
        <name val="Bahnschrift Light"/>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hair">
          <color auto="1"/>
        </right>
        <top style="thin">
          <color auto="1"/>
        </top>
        <bottom style="thin">
          <color auto="1"/>
        </bottom>
      </border>
      <protection locked="0" hidden="1"/>
    </dxf>
    <dxf>
      <font>
        <strike val="0"/>
        <outline val="0"/>
        <shadow val="0"/>
        <u val="none"/>
        <vertAlign val="baseline"/>
        <sz val="10"/>
        <color auto="1"/>
        <name val="Bahnschrift Light"/>
        <scheme val="none"/>
      </font>
      <protection locked="1" hidden="1"/>
    </dxf>
    <dxf>
      <border outline="0">
        <left style="thin">
          <color auto="1"/>
        </left>
        <right style="thin">
          <color auto="1"/>
        </right>
      </border>
    </dxf>
    <dxf>
      <font>
        <strike val="0"/>
        <outline val="0"/>
        <shadow val="0"/>
        <u val="none"/>
        <vertAlign val="baseline"/>
        <sz val="10"/>
        <color auto="1"/>
        <name val="Bahnschrift Light"/>
        <scheme val="none"/>
      </font>
      <alignment horizontal="center" vertical="center" textRotation="0" wrapText="1" indent="0" justifyLastLine="0" shrinkToFit="0" readingOrder="0"/>
      <protection locked="1" hidden="1"/>
    </dxf>
    <dxf>
      <border outline="0">
        <bottom style="hair">
          <color auto="1"/>
        </bottom>
      </border>
    </dxf>
    <dxf>
      <font>
        <b/>
        <strike val="0"/>
        <outline val="0"/>
        <shadow val="0"/>
        <u val="none"/>
        <vertAlign val="baseline"/>
        <sz val="10"/>
        <color auto="1"/>
        <name val="Bahnschrift Light"/>
        <scheme val="none"/>
      </font>
      <fill>
        <patternFill>
          <fgColor indexed="64"/>
          <bgColor theme="0" tint="-0.14999847407452621"/>
        </patternFill>
      </fill>
      <alignment horizontal="center" vertical="center" textRotation="0" wrapText="1" indent="0" justifyLastLine="0" shrinkToFit="0" readingOrder="0"/>
      <protection locked="1" hidden="1"/>
    </dxf>
    <dxf>
      <font>
        <color theme="0" tint="-0.499984740745262"/>
      </font>
      <fill>
        <patternFill>
          <bgColor theme="0" tint="-0.499984740745262"/>
        </patternFill>
      </fill>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auto="1"/>
        </left>
        <right style="thin">
          <color auto="1"/>
        </right>
        <top style="double">
          <color auto="1"/>
        </top>
        <bottom style="thin">
          <color auto="1"/>
        </bottom>
      </border>
      <protection locked="1" hidden="1"/>
    </dxf>
    <dxf>
      <font>
        <b/>
        <i val="0"/>
        <strike val="0"/>
        <condense val="0"/>
        <extend val="0"/>
        <outline val="0"/>
        <shadow val="0"/>
        <u val="none"/>
        <vertAlign val="baseline"/>
        <sz val="11"/>
        <color auto="1"/>
        <name val="Bahnschrift Light"/>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top style="hair">
          <color auto="1"/>
        </top>
        <bottom style="hair">
          <color auto="1"/>
        </bottom>
      </border>
      <protection locked="1" hidden="1"/>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thin">
          <color indexed="64"/>
        </right>
        <top style="double">
          <color auto="1"/>
        </top>
        <bottom style="thin">
          <color indexed="64"/>
        </bottom>
      </border>
      <protection locked="1" hidden="1"/>
    </dxf>
    <dxf>
      <font>
        <strike val="0"/>
        <outline val="0"/>
        <shadow val="0"/>
        <u val="none"/>
        <vertAlign val="baseline"/>
        <color auto="1"/>
        <name val="Bahnschrift Light"/>
        <scheme val="none"/>
      </font>
      <border diagonalUp="0" diagonalDown="0">
        <left style="hair">
          <color auto="1"/>
        </left>
        <right style="thin">
          <color indexed="64"/>
        </right>
        <top style="thin">
          <color auto="1"/>
        </top>
        <bottom style="thin">
          <color auto="1"/>
        </bottom>
        <vertical style="hair">
          <color auto="1"/>
        </vertical>
        <horizontal style="thin">
          <color auto="1"/>
        </horizontal>
      </border>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strike val="0"/>
        <outline val="0"/>
        <shadow val="0"/>
        <u val="none"/>
        <vertAlign val="baseline"/>
        <color auto="1"/>
        <name val="Bahnschrift Light"/>
        <scheme val="none"/>
      </font>
      <border diagonalUp="0" diagonalDown="0">
        <left style="hair">
          <color auto="1"/>
        </left>
        <right style="hair">
          <color auto="1"/>
        </right>
        <top style="thin">
          <color auto="1"/>
        </top>
        <bottom style="thin">
          <color auto="1"/>
        </bottom>
        <vertical style="hair">
          <color auto="1"/>
        </vertical>
        <horizontal style="thin">
          <color auto="1"/>
        </horizontal>
      </border>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strike val="0"/>
        <outline val="0"/>
        <shadow val="0"/>
        <u val="none"/>
        <vertAlign val="baseline"/>
        <color auto="1"/>
        <name val="Bahnschrift Light"/>
        <scheme val="none"/>
      </font>
      <border diagonalUp="0" diagonalDown="0">
        <left style="hair">
          <color auto="1"/>
        </left>
        <right style="hair">
          <color auto="1"/>
        </right>
        <top style="thin">
          <color auto="1"/>
        </top>
        <bottom style="thin">
          <color auto="1"/>
        </bottom>
        <vertical style="hair">
          <color auto="1"/>
        </vertical>
        <horizontal style="thin">
          <color auto="1"/>
        </horizontal>
      </border>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strike val="0"/>
        <outline val="0"/>
        <shadow val="0"/>
        <u val="none"/>
        <vertAlign val="baseline"/>
        <color auto="1"/>
        <name val="Bahnschrift Light"/>
        <scheme val="none"/>
      </font>
      <border diagonalUp="0" diagonalDown="0">
        <left style="hair">
          <color auto="1"/>
        </left>
        <right style="hair">
          <color auto="1"/>
        </right>
        <top style="thin">
          <color auto="1"/>
        </top>
        <bottom style="thin">
          <color auto="1"/>
        </bottom>
        <vertical style="hair">
          <color auto="1"/>
        </vertical>
        <horizontal style="thin">
          <color auto="1"/>
        </horizontal>
      </border>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strike val="0"/>
        <outline val="0"/>
        <shadow val="0"/>
        <u val="none"/>
        <vertAlign val="baseline"/>
        <color auto="1"/>
        <name val="Bahnschrift Light"/>
        <scheme val="none"/>
      </font>
      <numFmt numFmtId="0" formatCode="General"/>
      <border diagonalUp="0" diagonalDown="0">
        <left style="hair">
          <color auto="1"/>
        </left>
        <right style="hair">
          <color auto="1"/>
        </right>
        <top style="thin">
          <color auto="1"/>
        </top>
        <bottom style="thin">
          <color auto="1"/>
        </bottom>
        <vertical style="hair">
          <color auto="1"/>
        </vertical>
        <horizontal style="thin">
          <color auto="1"/>
        </horizontal>
      </border>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strike val="0"/>
        <outline val="0"/>
        <shadow val="0"/>
        <u val="none"/>
        <vertAlign val="baseline"/>
        <color auto="1"/>
        <name val="Bahnschrift Light"/>
        <scheme val="none"/>
      </font>
      <border diagonalUp="0" diagonalDown="0">
        <left style="hair">
          <color auto="1"/>
        </left>
        <right style="hair">
          <color auto="1"/>
        </right>
        <top style="thin">
          <color auto="1"/>
        </top>
        <bottom style="thin">
          <color auto="1"/>
        </bottom>
        <vertical style="hair">
          <color auto="1"/>
        </vertical>
        <horizontal style="thin">
          <color auto="1"/>
        </horizontal>
      </border>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strike val="0"/>
        <outline val="0"/>
        <shadow val="0"/>
        <u val="none"/>
        <vertAlign val="baseline"/>
        <color auto="1"/>
        <name val="Bahnschrift Light"/>
        <scheme val="none"/>
      </font>
      <border diagonalUp="0" diagonalDown="0">
        <left style="hair">
          <color auto="1"/>
        </left>
        <right style="hair">
          <color auto="1"/>
        </right>
        <top style="thin">
          <color auto="1"/>
        </top>
        <bottom style="thin">
          <color auto="1"/>
        </bottom>
        <vertical style="hair">
          <color auto="1"/>
        </vertical>
        <horizontal style="thin">
          <color auto="1"/>
        </horizontal>
      </border>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style="thin">
          <color indexed="64"/>
        </bottom>
      </border>
      <protection locked="1" hidden="1"/>
    </dxf>
    <dxf>
      <font>
        <strike val="0"/>
        <outline val="0"/>
        <shadow val="0"/>
        <u val="none"/>
        <vertAlign val="baseline"/>
        <color auto="1"/>
        <name val="Bahnschrift Light"/>
        <scheme val="none"/>
      </font>
      <border diagonalUp="0" diagonalDown="0">
        <left style="hair">
          <color auto="1"/>
        </left>
        <right style="hair">
          <color auto="1"/>
        </right>
        <top style="thin">
          <color auto="1"/>
        </top>
        <bottom style="thin">
          <color auto="1"/>
        </bottom>
        <vertical style="hair">
          <color auto="1"/>
        </vertical>
        <horizontal style="thin">
          <color auto="1"/>
        </horizontal>
      </border>
    </dxf>
    <dxf>
      <font>
        <b/>
        <i val="0"/>
        <strike val="0"/>
        <condense val="0"/>
        <extend val="0"/>
        <outline val="0"/>
        <shadow val="0"/>
        <u val="none"/>
        <vertAlign val="baseline"/>
        <sz val="11"/>
        <color auto="1"/>
        <name val="Bahnschrift Ligh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hair">
          <color auto="1"/>
        </right>
        <top style="double">
          <color auto="1"/>
        </top>
        <bottom style="thin">
          <color indexed="64"/>
        </bottom>
      </border>
      <protection locked="1" hidden="1"/>
    </dxf>
    <dxf>
      <font>
        <strike val="0"/>
        <outline val="0"/>
        <shadow val="0"/>
        <u val="none"/>
        <vertAlign val="baseline"/>
        <color auto="1"/>
        <name val="Bahnschrift Light"/>
        <scheme val="none"/>
      </font>
      <border diagonalUp="0" diagonalDown="0">
        <left style="thin">
          <color indexed="64"/>
        </left>
        <right style="hair">
          <color auto="1"/>
        </right>
        <top style="thin">
          <color auto="1"/>
        </top>
        <bottom style="thin">
          <color auto="1"/>
        </bottom>
        <vertical style="hair">
          <color auto="1"/>
        </vertical>
        <horizontal style="thin">
          <color auto="1"/>
        </horizontal>
      </border>
    </dxf>
    <dxf>
      <font>
        <b/>
        <strike val="0"/>
        <outline val="0"/>
        <shadow val="0"/>
        <u val="none"/>
        <vertAlign val="baseline"/>
        <color auto="1"/>
        <name val="Bahnschrift Light"/>
        <scheme val="none"/>
      </font>
      <protection locked="1" hidden="1"/>
    </dxf>
    <dxf>
      <border outline="0">
        <left style="thin">
          <color auto="1"/>
        </left>
        <right style="thin">
          <color auto="1"/>
        </right>
      </border>
    </dxf>
    <dxf>
      <font>
        <strike val="0"/>
        <outline val="0"/>
        <shadow val="0"/>
        <u val="none"/>
        <vertAlign val="baseline"/>
        <color auto="1"/>
        <name val="Bahnschrift Light"/>
        <scheme val="none"/>
      </font>
      <alignment horizontal="center" vertical="center" textRotation="0" wrapText="1" indent="0" justifyLastLine="0" shrinkToFit="0" readingOrder="0"/>
      <protection locked="1" hidden="1"/>
    </dxf>
    <dxf>
      <border>
        <bottom style="thin">
          <color auto="1"/>
        </bottom>
      </border>
    </dxf>
    <dxf>
      <font>
        <b/>
        <strike val="0"/>
        <outline val="0"/>
        <shadow val="0"/>
        <u val="none"/>
        <vertAlign val="baseline"/>
        <sz val="10"/>
        <color auto="1"/>
        <name val="Bahnschrift Light"/>
        <scheme val="none"/>
      </font>
      <fill>
        <patternFill>
          <fgColor indexed="64"/>
          <bgColor theme="0" tint="-0.14999847407452621"/>
        </patternFill>
      </fill>
      <alignment horizontal="center" vertical="center" textRotation="0" wrapText="1" indent="0" justifyLastLine="0" shrinkToFit="0" readingOrder="0"/>
      <protection locked="1" hidden="1"/>
    </dxf>
    <dxf>
      <font>
        <color theme="0" tint="-0.499984740745262"/>
      </font>
      <fill>
        <patternFill>
          <bgColor theme="0" tint="-0.499984740745262"/>
        </patternFill>
      </fill>
    </dxf>
  </dxfs>
  <tableStyles count="0" defaultTableStyle="TableStyleMedium2" defaultPivotStyle="PivotStyleLight16"/>
  <colors>
    <mruColors>
      <color rgb="FFFDFDFD"/>
      <color rgb="FFFBFBFB"/>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2.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1.pn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0</xdr:col>
      <xdr:colOff>51435</xdr:colOff>
      <xdr:row>1</xdr:row>
      <xdr:rowOff>7620</xdr:rowOff>
    </xdr:from>
    <xdr:to>
      <xdr:col>2</xdr:col>
      <xdr:colOff>715568</xdr:colOff>
      <xdr:row>1</xdr:row>
      <xdr:rowOff>310074</xdr:rowOff>
    </xdr:to>
    <xdr:pic>
      <xdr:nvPicPr>
        <xdr:cNvPr id="3" name="Picture 1">
          <a:extLst>
            <a:ext uri="{FF2B5EF4-FFF2-40B4-BE49-F238E27FC236}">
              <a16:creationId xmlns:a16="http://schemas.microsoft.com/office/drawing/2014/main" id="{AEACADF5-72EF-41A3-9591-CE5F2DF71018}"/>
            </a:ext>
          </a:extLst>
        </xdr:cNvPr>
        <xdr:cNvPicPr>
          <a:picLocks noChangeAspect="1"/>
        </xdr:cNvPicPr>
      </xdr:nvPicPr>
      <xdr:blipFill>
        <a:blip xmlns:r="http://schemas.openxmlformats.org/officeDocument/2006/relationships" r:embed="rId1" cstate="print"/>
        <a:stretch>
          <a:fillRect/>
        </a:stretch>
      </xdr:blipFill>
      <xdr:spPr>
        <a:xfrm>
          <a:off x="51435" y="129540"/>
          <a:ext cx="1852853" cy="302454"/>
        </a:xfrm>
        <a:prstGeom prst="rect">
          <a:avLst/>
        </a:prstGeom>
      </xdr:spPr>
    </xdr:pic>
    <xdr:clientData/>
  </xdr:twoCellAnchor>
  <xdr:twoCellAnchor>
    <xdr:from>
      <xdr:col>2</xdr:col>
      <xdr:colOff>687971</xdr:colOff>
      <xdr:row>0</xdr:row>
      <xdr:rowOff>7620</xdr:rowOff>
    </xdr:from>
    <xdr:to>
      <xdr:col>8</xdr:col>
      <xdr:colOff>91440</xdr:colOff>
      <xdr:row>2</xdr:row>
      <xdr:rowOff>113280</xdr:rowOff>
    </xdr:to>
    <xdr:grpSp>
      <xdr:nvGrpSpPr>
        <xdr:cNvPr id="6" name="Group 5"/>
        <xdr:cNvGrpSpPr>
          <a:grpSpLocks noChangeAspect="1"/>
        </xdr:cNvGrpSpPr>
      </xdr:nvGrpSpPr>
      <xdr:grpSpPr>
        <a:xfrm>
          <a:off x="1876691" y="7620"/>
          <a:ext cx="4775569" cy="540000"/>
          <a:chOff x="3649134" y="0"/>
          <a:chExt cx="6367424" cy="728466"/>
        </a:xfrm>
      </xdr:grpSpPr>
      <xdr:pic>
        <xdr:nvPicPr>
          <xdr:cNvPr id="8" name="Picture 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49134" y="8466"/>
            <a:ext cx="1479630" cy="720000"/>
          </a:xfrm>
          <a:prstGeom prst="rect">
            <a:avLst/>
          </a:prstGeom>
        </xdr:spPr>
      </xdr:pic>
      <xdr:pic>
        <xdr:nvPicPr>
          <xdr:cNvPr id="9" name="Picture 8"/>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29209" y="0"/>
            <a:ext cx="4987349" cy="7200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106681</xdr:colOff>
      <xdr:row>0</xdr:row>
      <xdr:rowOff>111760</xdr:rowOff>
    </xdr:from>
    <xdr:to>
      <xdr:col>1</xdr:col>
      <xdr:colOff>875416</xdr:colOff>
      <xdr:row>0</xdr:row>
      <xdr:rowOff>471760</xdr:rowOff>
    </xdr:to>
    <xdr:pic>
      <xdr:nvPicPr>
        <xdr:cNvPr id="4" name="Picture 1">
          <a:extLst>
            <a:ext uri="{FF2B5EF4-FFF2-40B4-BE49-F238E27FC236}">
              <a16:creationId xmlns:a16="http://schemas.microsoft.com/office/drawing/2014/main" id="{8F6CE26B-30E4-4078-B166-3927117C85B7}"/>
            </a:ext>
          </a:extLst>
        </xdr:cNvPr>
        <xdr:cNvPicPr>
          <a:picLocks noChangeAspect="1"/>
        </xdr:cNvPicPr>
      </xdr:nvPicPr>
      <xdr:blipFill>
        <a:blip xmlns:r="http://schemas.openxmlformats.org/officeDocument/2006/relationships" r:embed="rId1" cstate="print"/>
        <a:stretch>
          <a:fillRect/>
        </a:stretch>
      </xdr:blipFill>
      <xdr:spPr>
        <a:xfrm>
          <a:off x="106681" y="111760"/>
          <a:ext cx="2026035" cy="360000"/>
        </a:xfrm>
        <a:prstGeom prst="rect">
          <a:avLst/>
        </a:prstGeom>
      </xdr:spPr>
    </xdr:pic>
    <xdr:clientData/>
  </xdr:twoCellAnchor>
  <xdr:twoCellAnchor>
    <xdr:from>
      <xdr:col>2</xdr:col>
      <xdr:colOff>618068</xdr:colOff>
      <xdr:row>0</xdr:row>
      <xdr:rowOff>0</xdr:rowOff>
    </xdr:from>
    <xdr:to>
      <xdr:col>8</xdr:col>
      <xdr:colOff>870816</xdr:colOff>
      <xdr:row>0</xdr:row>
      <xdr:rowOff>648000</xdr:rowOff>
    </xdr:to>
    <xdr:grpSp>
      <xdr:nvGrpSpPr>
        <xdr:cNvPr id="7" name="Group 6"/>
        <xdr:cNvGrpSpPr>
          <a:grpSpLocks noChangeAspect="1"/>
        </xdr:cNvGrpSpPr>
      </xdr:nvGrpSpPr>
      <xdr:grpSpPr>
        <a:xfrm>
          <a:off x="4368801" y="0"/>
          <a:ext cx="5730682" cy="648000"/>
          <a:chOff x="3649134" y="0"/>
          <a:chExt cx="6367424" cy="728466"/>
        </a:xfrm>
      </xdr:grpSpPr>
      <xdr:pic>
        <xdr:nvPicPr>
          <xdr:cNvPr id="2" name="Picture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49134" y="8466"/>
            <a:ext cx="1479630" cy="720000"/>
          </a:xfrm>
          <a:prstGeom prst="rect">
            <a:avLst/>
          </a:prstGeom>
        </xdr:spPr>
      </xdr:pic>
      <xdr:pic>
        <xdr:nvPicPr>
          <xdr:cNvPr id="3" name="Picture 2"/>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29209" y="0"/>
            <a:ext cx="4987349" cy="7200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122817</xdr:colOff>
      <xdr:row>0</xdr:row>
      <xdr:rowOff>105036</xdr:rowOff>
    </xdr:from>
    <xdr:to>
      <xdr:col>1</xdr:col>
      <xdr:colOff>1510296</xdr:colOff>
      <xdr:row>0</xdr:row>
      <xdr:rowOff>501036</xdr:rowOff>
    </xdr:to>
    <xdr:pic>
      <xdr:nvPicPr>
        <xdr:cNvPr id="2" name="Picture 1">
          <a:extLst>
            <a:ext uri="{FF2B5EF4-FFF2-40B4-BE49-F238E27FC236}">
              <a16:creationId xmlns:a16="http://schemas.microsoft.com/office/drawing/2014/main" id="{8F6CE26B-30E4-4078-B166-3927117C85B7}"/>
            </a:ext>
          </a:extLst>
        </xdr:cNvPr>
        <xdr:cNvPicPr>
          <a:picLocks noChangeAspect="1"/>
        </xdr:cNvPicPr>
      </xdr:nvPicPr>
      <xdr:blipFill>
        <a:blip xmlns:r="http://schemas.openxmlformats.org/officeDocument/2006/relationships" r:embed="rId1" cstate="print"/>
        <a:stretch>
          <a:fillRect/>
        </a:stretch>
      </xdr:blipFill>
      <xdr:spPr>
        <a:xfrm>
          <a:off x="122817" y="105036"/>
          <a:ext cx="2271399" cy="396000"/>
        </a:xfrm>
        <a:prstGeom prst="rect">
          <a:avLst/>
        </a:prstGeom>
      </xdr:spPr>
    </xdr:pic>
    <xdr:clientData/>
  </xdr:twoCellAnchor>
  <xdr:twoCellAnchor>
    <xdr:from>
      <xdr:col>5</xdr:col>
      <xdr:colOff>2489202</xdr:colOff>
      <xdr:row>0</xdr:row>
      <xdr:rowOff>33867</xdr:rowOff>
    </xdr:from>
    <xdr:to>
      <xdr:col>17</xdr:col>
      <xdr:colOff>177684</xdr:colOff>
      <xdr:row>0</xdr:row>
      <xdr:rowOff>681867</xdr:rowOff>
    </xdr:to>
    <xdr:grpSp>
      <xdr:nvGrpSpPr>
        <xdr:cNvPr id="4" name="Group 3"/>
        <xdr:cNvGrpSpPr>
          <a:grpSpLocks noChangeAspect="1"/>
        </xdr:cNvGrpSpPr>
      </xdr:nvGrpSpPr>
      <xdr:grpSpPr>
        <a:xfrm>
          <a:off x="9194802" y="33867"/>
          <a:ext cx="5664082" cy="648000"/>
          <a:chOff x="3649134" y="0"/>
          <a:chExt cx="6367424" cy="728466"/>
        </a:xfrm>
      </xdr:grpSpPr>
      <xdr:pic>
        <xdr:nvPicPr>
          <xdr:cNvPr id="6" name="Picture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49134" y="8466"/>
            <a:ext cx="1479630" cy="720000"/>
          </a:xfrm>
          <a:prstGeom prst="rect">
            <a:avLst/>
          </a:prstGeom>
        </xdr:spPr>
      </xdr:pic>
      <xdr:pic>
        <xdr:nvPicPr>
          <xdr:cNvPr id="7" name="Picture 6"/>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29209" y="0"/>
            <a:ext cx="4987349" cy="7200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87267</xdr:rowOff>
    </xdr:from>
    <xdr:to>
      <xdr:col>2</xdr:col>
      <xdr:colOff>99140</xdr:colOff>
      <xdr:row>0</xdr:row>
      <xdr:rowOff>555267</xdr:rowOff>
    </xdr:to>
    <xdr:pic>
      <xdr:nvPicPr>
        <xdr:cNvPr id="3" name="Picture 1">
          <a:extLst>
            <a:ext uri="{FF2B5EF4-FFF2-40B4-BE49-F238E27FC236}">
              <a16:creationId xmlns:a16="http://schemas.microsoft.com/office/drawing/2014/main" id="{649896FE-A37D-490E-8F31-4BA21B00BD06}"/>
            </a:ext>
          </a:extLst>
        </xdr:cNvPr>
        <xdr:cNvPicPr>
          <a:picLocks noChangeAspect="1"/>
        </xdr:cNvPicPr>
      </xdr:nvPicPr>
      <xdr:blipFill>
        <a:blip xmlns:r="http://schemas.openxmlformats.org/officeDocument/2006/relationships" r:embed="rId1" cstate="print"/>
        <a:stretch>
          <a:fillRect/>
        </a:stretch>
      </xdr:blipFill>
      <xdr:spPr>
        <a:xfrm>
          <a:off x="85725" y="87267"/>
          <a:ext cx="2794715" cy="468000"/>
        </a:xfrm>
        <a:prstGeom prst="rect">
          <a:avLst/>
        </a:prstGeom>
      </xdr:spPr>
    </xdr:pic>
    <xdr:clientData/>
  </xdr:twoCellAnchor>
  <xdr:twoCellAnchor>
    <xdr:from>
      <xdr:col>22</xdr:col>
      <xdr:colOff>42341</xdr:colOff>
      <xdr:row>0</xdr:row>
      <xdr:rowOff>67734</xdr:rowOff>
    </xdr:from>
    <xdr:to>
      <xdr:col>25</xdr:col>
      <xdr:colOff>1295290</xdr:colOff>
      <xdr:row>0</xdr:row>
      <xdr:rowOff>715734</xdr:rowOff>
    </xdr:to>
    <xdr:grpSp>
      <xdr:nvGrpSpPr>
        <xdr:cNvPr id="4" name="Group 3"/>
        <xdr:cNvGrpSpPr>
          <a:grpSpLocks noChangeAspect="1"/>
        </xdr:cNvGrpSpPr>
      </xdr:nvGrpSpPr>
      <xdr:grpSpPr>
        <a:xfrm>
          <a:off x="30276808" y="67734"/>
          <a:ext cx="5664082" cy="648000"/>
          <a:chOff x="3649134" y="0"/>
          <a:chExt cx="6367424" cy="728466"/>
        </a:xfrm>
      </xdr:grpSpPr>
      <xdr:pic>
        <xdr:nvPicPr>
          <xdr:cNvPr id="6" name="Picture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49134" y="8466"/>
            <a:ext cx="1479630" cy="720000"/>
          </a:xfrm>
          <a:prstGeom prst="rect">
            <a:avLst/>
          </a:prstGeom>
        </xdr:spPr>
      </xdr:pic>
      <xdr:pic>
        <xdr:nvPicPr>
          <xdr:cNvPr id="7" name="Picture 6"/>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29209" y="0"/>
            <a:ext cx="4987349" cy="7200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104775</xdr:colOff>
      <xdr:row>0</xdr:row>
      <xdr:rowOff>89087</xdr:rowOff>
    </xdr:from>
    <xdr:to>
      <xdr:col>2</xdr:col>
      <xdr:colOff>1097827</xdr:colOff>
      <xdr:row>0</xdr:row>
      <xdr:rowOff>449087</xdr:rowOff>
    </xdr:to>
    <xdr:pic>
      <xdr:nvPicPr>
        <xdr:cNvPr id="3" name="Picture 1">
          <a:extLst>
            <a:ext uri="{FF2B5EF4-FFF2-40B4-BE49-F238E27FC236}">
              <a16:creationId xmlns:a16="http://schemas.microsoft.com/office/drawing/2014/main" id="{A9B81C71-A0EC-4D03-B4AE-A27B5B2F8AAB}"/>
            </a:ext>
          </a:extLst>
        </xdr:cNvPr>
        <xdr:cNvPicPr>
          <a:picLocks noChangeAspect="1"/>
        </xdr:cNvPicPr>
      </xdr:nvPicPr>
      <xdr:blipFill>
        <a:blip xmlns:r="http://schemas.openxmlformats.org/officeDocument/2006/relationships" r:embed="rId1" cstate="print"/>
        <a:stretch>
          <a:fillRect/>
        </a:stretch>
      </xdr:blipFill>
      <xdr:spPr>
        <a:xfrm>
          <a:off x="104775" y="89087"/>
          <a:ext cx="2025562" cy="360000"/>
        </a:xfrm>
        <a:prstGeom prst="rect">
          <a:avLst/>
        </a:prstGeom>
      </xdr:spPr>
    </xdr:pic>
    <xdr:clientData/>
  </xdr:twoCellAnchor>
  <xdr:twoCellAnchor>
    <xdr:from>
      <xdr:col>10</xdr:col>
      <xdr:colOff>805546</xdr:colOff>
      <xdr:row>0</xdr:row>
      <xdr:rowOff>43543</xdr:rowOff>
    </xdr:from>
    <xdr:to>
      <xdr:col>14</xdr:col>
      <xdr:colOff>1121229</xdr:colOff>
      <xdr:row>0</xdr:row>
      <xdr:rowOff>583543</xdr:rowOff>
    </xdr:to>
    <xdr:grpSp>
      <xdr:nvGrpSpPr>
        <xdr:cNvPr id="5" name="Group 4"/>
        <xdr:cNvGrpSpPr>
          <a:grpSpLocks noChangeAspect="1"/>
        </xdr:cNvGrpSpPr>
      </xdr:nvGrpSpPr>
      <xdr:grpSpPr>
        <a:xfrm>
          <a:off x="12431489" y="43543"/>
          <a:ext cx="4713511" cy="540000"/>
          <a:chOff x="3649134" y="0"/>
          <a:chExt cx="6367424" cy="728466"/>
        </a:xfrm>
      </xdr:grpSpPr>
      <xdr:pic>
        <xdr:nvPicPr>
          <xdr:cNvPr id="6" name="Picture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49134" y="8466"/>
            <a:ext cx="1479630" cy="720000"/>
          </a:xfrm>
          <a:prstGeom prst="rect">
            <a:avLst/>
          </a:prstGeom>
        </xdr:spPr>
      </xdr:pic>
      <xdr:pic>
        <xdr:nvPicPr>
          <xdr:cNvPr id="7" name="Picture 6"/>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29209" y="0"/>
            <a:ext cx="4987349" cy="7200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127000</xdr:colOff>
      <xdr:row>0</xdr:row>
      <xdr:rowOff>107950</xdr:rowOff>
    </xdr:from>
    <xdr:ext cx="3666809" cy="427263"/>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27000" y="107950"/>
          <a:ext cx="3666809" cy="427263"/>
        </a:xfrm>
        <a:prstGeom prst="rect">
          <a:avLst/>
        </a:prstGeom>
      </xdr:spPr>
    </xdr:pic>
    <xdr:clientData/>
  </xdr:oneCellAnchor>
  <xdr:twoCellAnchor editAs="oneCell">
    <xdr:from>
      <xdr:col>3</xdr:col>
      <xdr:colOff>920750</xdr:colOff>
      <xdr:row>0</xdr:row>
      <xdr:rowOff>10582</xdr:rowOff>
    </xdr:from>
    <xdr:to>
      <xdr:col>7</xdr:col>
      <xdr:colOff>1115328</xdr:colOff>
      <xdr:row>1</xdr:row>
      <xdr:rowOff>36249</xdr:rowOff>
    </xdr:to>
    <xdr:grpSp>
      <xdr:nvGrpSpPr>
        <xdr:cNvPr id="3" name="Group 2"/>
        <xdr:cNvGrpSpPr/>
      </xdr:nvGrpSpPr>
      <xdr:grpSpPr>
        <a:xfrm>
          <a:off x="5797550" y="10582"/>
          <a:ext cx="5850311" cy="576000"/>
          <a:chOff x="9229726" y="57150"/>
          <a:chExt cx="5740245" cy="576000"/>
        </a:xfrm>
      </xdr:grpSpPr>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438491" y="140608"/>
            <a:ext cx="4531480" cy="415394"/>
          </a:xfrm>
          <a:prstGeom prst="rect">
            <a:avLst/>
          </a:prstGeom>
        </xdr:spPr>
      </xdr:pic>
      <xdr:pic>
        <xdr:nvPicPr>
          <xdr:cNvPr id="5" name="Picture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229726" y="57150"/>
            <a:ext cx="1183704" cy="5760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26670</xdr:colOff>
      <xdr:row>0</xdr:row>
      <xdr:rowOff>30480</xdr:rowOff>
    </xdr:from>
    <xdr:to>
      <xdr:col>0</xdr:col>
      <xdr:colOff>1691640</xdr:colOff>
      <xdr:row>1</xdr:row>
      <xdr:rowOff>133700</xdr:rowOff>
    </xdr:to>
    <xdr:pic>
      <xdr:nvPicPr>
        <xdr:cNvPr id="3" name="Picture 1">
          <a:extLst>
            <a:ext uri="{FF2B5EF4-FFF2-40B4-BE49-F238E27FC236}">
              <a16:creationId xmlns:a16="http://schemas.microsoft.com/office/drawing/2014/main" id="{A5198D5B-21DC-41D3-80F5-5FAB4B972A88}"/>
            </a:ext>
          </a:extLst>
        </xdr:cNvPr>
        <xdr:cNvPicPr>
          <a:picLocks noChangeAspect="1"/>
        </xdr:cNvPicPr>
      </xdr:nvPicPr>
      <xdr:blipFill>
        <a:blip xmlns:r="http://schemas.openxmlformats.org/officeDocument/2006/relationships" r:embed="rId1" cstate="print"/>
        <a:stretch>
          <a:fillRect/>
        </a:stretch>
      </xdr:blipFill>
      <xdr:spPr>
        <a:xfrm>
          <a:off x="26670" y="30480"/>
          <a:ext cx="1664970" cy="282290"/>
        </a:xfrm>
        <a:prstGeom prst="rect">
          <a:avLst/>
        </a:prstGeom>
      </xdr:spPr>
    </xdr:pic>
    <xdr:clientData/>
  </xdr:twoCellAnchor>
  <xdr:twoCellAnchor editAs="oneCell">
    <xdr:from>
      <xdr:col>22</xdr:col>
      <xdr:colOff>742950</xdr:colOff>
      <xdr:row>0</xdr:row>
      <xdr:rowOff>11430</xdr:rowOff>
    </xdr:from>
    <xdr:to>
      <xdr:col>25</xdr:col>
      <xdr:colOff>818387</xdr:colOff>
      <xdr:row>3</xdr:row>
      <xdr:rowOff>54610</xdr:rowOff>
    </xdr:to>
    <xdr:pic>
      <xdr:nvPicPr>
        <xdr:cNvPr id="4" name="Imagem 3">
          <a:extLst>
            <a:ext uri="{FF2B5EF4-FFF2-40B4-BE49-F238E27FC236}">
              <a16:creationId xmlns:a16="http://schemas.microsoft.com/office/drawing/2014/main" id="{4220D600-D802-4410-A0BA-829FED09354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688" t="27596" r="9852" b="28854"/>
        <a:stretch/>
      </xdr:blipFill>
      <xdr:spPr>
        <a:xfrm>
          <a:off x="20852130" y="11430"/>
          <a:ext cx="1588007" cy="6070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eral/GPAH/1%20-%20PRIMEIRO%20DIREITO/1%20-%20CONTINENTE/Lisboa/3%20-%20Candidaturas/PRR03%20-%2059727%20-%20Rua%20das%20Amoreiras%2057%20a%2059/3%20PRR_03%20Info/saneamento%20liminar_PRR03_Amoreiras_J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eral/GPAH/1%20-%20PRIMEIRO%20DIREITO/2%20-%20ACORES%20-1D/Santa%20Cruz%20das%20Flores%20-%20Flores/2%20ELH_A%20I%20C/21%20ELH%20Preliminar/211%20ELH%20P%202021%2010%2007/Modelo%20Analise%20ELH%20e%20A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eral/GPAH/8%20-%20PRR/90%20-%20Modelos/PLATAFORMA/Joao%20Duarte/FichaPT_1D_BD%20-%20v.202309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Geral/GPAH/8%20-%20PRR/Modelos/Em%20desenvolvimento/1D_RequisitosLegais_2021%2011%200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Geral/GPAH/8%20-%20PRR/Modelos/Em%20desenvolvimento/1D_EntBenef_Reabilitaca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ário"/>
      <sheetName val="Anexo I"/>
      <sheetName val="Anexo II"/>
      <sheetName val="Anexo III"/>
      <sheetName val="Separador 1"/>
      <sheetName val="Anexo IV"/>
      <sheetName val="Anexo V"/>
      <sheetName val="Anexo V C"/>
      <sheetName val="Separador 2"/>
      <sheetName val="Anexo 3a"/>
      <sheetName val="Anexo 4a"/>
      <sheetName val="Anexo 5a"/>
      <sheetName val="NQ"/>
      <sheetName val="CO"/>
      <sheetName val="SH"/>
      <sheetName val="Tabelas"/>
      <sheetName val="Municipios"/>
      <sheetName val="VRefAquis"/>
      <sheetName val="VRefArren"/>
      <sheetName val="Habitac"/>
      <sheetName val="BD_Formulário"/>
      <sheetName val="BD_Anexo I"/>
      <sheetName val="HCC"/>
      <sheetName val="saneamento liminar_PRR03_Amorei"/>
    </sheetNames>
    <sheetDataSet>
      <sheetData sheetId="0">
        <row r="9">
          <cell r="P9" t="str">
            <v>Continente</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5">
          <cell r="C5">
            <v>710</v>
          </cell>
        </row>
        <row r="15">
          <cell r="C15">
            <v>985.61199999999997</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ecer"/>
      <sheetName val="INE"/>
      <sheetName val="PatIHRU"/>
      <sheetName val="ELH"/>
      <sheetName val="AC1"/>
      <sheetName val="AC2"/>
      <sheetName val="AC3_AnexoI"/>
      <sheetName val="INE_semgraf"/>
      <sheetName val="|"/>
      <sheetName val="Ajuda"/>
      <sheetName val="Esclarecimentos"/>
      <sheetName val="AC"/>
      <sheetName val="arrend"/>
      <sheetName val="Alojamentos"/>
      <sheetName val="Edifícios dados"/>
      <sheetName val="dados BD"/>
      <sheetName val="SH"/>
      <sheetName val="HCC"/>
      <sheetName val="ELH_Alt"/>
      <sheetName val="AC_Alt"/>
      <sheetName val="Tabelas"/>
      <sheetName val="Municipios"/>
      <sheetName val="População aloj"/>
      <sheetName val="Hab Social"/>
      <sheetName val="Pop etária"/>
      <sheetName val="VRefAquis"/>
      <sheetName val="VRefArren"/>
      <sheetName val="Quadro SH"/>
      <sheetName val="Modelo Analise ELH e AC"/>
    </sheetNames>
    <sheetDataSet>
      <sheetData sheetId="0">
        <row r="7">
          <cell r="D7" t="str">
            <v>Santa Cruz das Flores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5">
          <cell r="C15">
            <v>1375.1860000000001</v>
          </cell>
        </row>
      </sheetData>
      <sheetData sheetId="18"/>
      <sheetData sheetId="19"/>
      <sheetData sheetId="20"/>
      <sheetData sheetId="21"/>
      <sheetData sheetId="22"/>
      <sheetData sheetId="23"/>
      <sheetData sheetId="24"/>
      <sheetData sheetId="25"/>
      <sheetData sheetId="26"/>
      <sheetData sheetId="27"/>
      <sheetData sheetId="2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ário"/>
      <sheetName val="Anexo I"/>
      <sheetName val="Anexo IA"/>
      <sheetName val="Anexo IB"/>
      <sheetName val="Anexo II"/>
      <sheetName val="Anexo III"/>
      <sheetName val="Cálculo dos apoios"/>
      <sheetName val="Valores de referencia"/>
      <sheetName val="Ficha de investimento"/>
      <sheetName val="Separador"/>
      <sheetName val="NQ"/>
      <sheetName val="CO"/>
      <sheetName val="Simulador HCC"/>
      <sheetName val="Tabelas"/>
      <sheetName val="Anexo I novo"/>
    </sheetNames>
    <sheetDataSet>
      <sheetData sheetId="0">
        <row r="6">
          <cell r="E6">
            <v>0</v>
          </cell>
        </row>
      </sheetData>
      <sheetData sheetId="1"/>
      <sheetData sheetId="2"/>
      <sheetData sheetId="3"/>
      <sheetData sheetId="4"/>
      <sheetData sheetId="5"/>
      <sheetData sheetId="6"/>
      <sheetData sheetId="7"/>
      <sheetData sheetId="8"/>
      <sheetData sheetId="9"/>
      <sheetData sheetId="10"/>
      <sheetData sheetId="11"/>
      <sheetData sheetId="12"/>
      <sheetData sheetId="13">
        <row r="2">
          <cell r="AA2" t="str">
            <v>Autopromoção / Construção de habitação - art.º 29.º a) i)</v>
          </cell>
        </row>
        <row r="3">
          <cell r="AA3" t="str">
            <v>Reabilitação de habitação de que sejam titulares - art.º 29.º a) ii)</v>
          </cell>
        </row>
        <row r="4">
          <cell r="AA4" t="str">
            <v>Aquisição de habitação - art.º 29.º a) iii)</v>
          </cell>
        </row>
        <row r="5">
          <cell r="AA5" t="str">
            <v>Aquisição e reabilitação de habitação - art.º 29.º a) iii)</v>
          </cell>
        </row>
      </sheetData>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_Enquadramento"/>
      <sheetName val="Completo"/>
      <sheetName val="ReqLegais"/>
      <sheetName val="EB_AqTerrenos e Const"/>
      <sheetName val="EB_Aquis e Reab"/>
      <sheetName val="EB_Arrend"/>
      <sheetName val="EB_Reab"/>
      <sheetName val="11_Elementos"/>
      <sheetName val="12_Fogos"/>
      <sheetName val="13_Estrutura"/>
      <sheetName val="14_Resumo"/>
      <sheetName val="|"/>
      <sheetName val="Pessoas"/>
      <sheetName val="AG"/>
      <sheetName val="Fogos"/>
      <sheetName val="CF"/>
      <sheetName val="HCC"/>
      <sheetName val="NQ"/>
      <sheetName val="CO"/>
      <sheetName val="arrend"/>
      <sheetName val="Aux"/>
      <sheetName val="AC"/>
      <sheetName val="Tabelas"/>
      <sheetName val="Municipios"/>
      <sheetName val="VRefAquis"/>
      <sheetName val="VRefArren"/>
      <sheetName val="1D_RequisitosLegais_2021 11 07"/>
      <sheetName val="Formulário"/>
      <sheetName val="SH"/>
      <sheetName val="Lista"/>
      <sheetName val="Parec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5">
          <cell r="C5">
            <v>710</v>
          </cell>
        </row>
      </sheetData>
      <sheetData sheetId="17" refreshError="1"/>
      <sheetData sheetId="18" refreshError="1"/>
      <sheetData sheetId="19">
        <row r="8">
          <cell r="I8">
            <v>2.87</v>
          </cell>
        </row>
      </sheetData>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ário"/>
      <sheetName val="BD_Formulário"/>
      <sheetName val="Anexo I"/>
      <sheetName val="BD_Anexo I"/>
      <sheetName val="Anexo II"/>
      <sheetName val="Anexo III"/>
      <sheetName val="Separador 1"/>
      <sheetName val="Anexo IV"/>
      <sheetName val="Anexo V"/>
      <sheetName val="Anexo V C"/>
      <sheetName val="Separador 2"/>
      <sheetName val="Anexo 3a"/>
      <sheetName val="Anexo 4a"/>
      <sheetName val="Anexo 5a"/>
      <sheetName val="HCC"/>
      <sheetName val="NQ"/>
      <sheetName val="CO"/>
      <sheetName val="SH"/>
      <sheetName val="Tabelas"/>
      <sheetName val="Municipios"/>
      <sheetName val="VRefAquis"/>
      <sheetName val="VRefArren"/>
      <sheetName val="Habitac"/>
      <sheetName val="arrend"/>
      <sheetName val="Parecer"/>
    </sheetNames>
    <sheetDataSet>
      <sheetData sheetId="0">
        <row r="7">
          <cell r="E7" t="str">
            <v>Corvo</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ables/table1.xml><?xml version="1.0" encoding="utf-8"?>
<table xmlns="http://schemas.openxmlformats.org/spreadsheetml/2006/main" id="1" name="Table1" displayName="Table1" ref="A4:J292" totalsRowCount="1" headerRowDxfId="406" dataDxfId="404" totalsRowDxfId="402" headerRowBorderDxfId="405" tableBorderDxfId="403">
  <autoFilter ref="A4:J291"/>
  <tableColumns count="10">
    <tableColumn id="1" name="Tipo" totalsRowLabel="Total" dataDxfId="401" totalsRowDxfId="400"/>
    <tableColumn id="2" name="Designação" totalsRowFunction="count" dataDxfId="399" totalsRowDxfId="398"/>
    <tableColumn id="3" name="Código" dataDxfId="397" totalsRowDxfId="396">
      <calculatedColumnFormula>IF(A5="Localizado",CONCATENATE("L.",auxiliar!A2),IF(A5="Disperso",CONCATENATE("D.",auxiliar!A2),""))</calculatedColumnFormula>
    </tableColumn>
    <tableColumn id="4" name="Agregados" totalsRowFunction="sum" dataDxfId="395" totalsRowDxfId="394">
      <calculatedColumnFormula>IF(C5="","",COUNTIF(Table8[[Código do agregado '[Entidade']]:[Código do núcleo]],A.Núcleos!C5))</calculatedColumnFormula>
    </tableColumn>
    <tableColumn id="5" name="Pessoas" totalsRowFunction="sum" dataDxfId="393" totalsRowDxfId="392">
      <calculatedColumnFormula>IF(C5="","",SUMIF(Table8[[Código do núcleo]:[Nº de membros]],Table1[[#This Row],[Código]],Table8[Nº de membros]))</calculatedColumnFormula>
    </tableColumn>
    <tableColumn id="6" name="Prioridade" dataDxfId="391" totalsRowDxfId="390"/>
    <tableColumn id="7" name="Situação" dataDxfId="389" totalsRowDxfId="388"/>
    <tableColumn id="9" name="Latitude" dataDxfId="387" totalsRowDxfId="386"/>
    <tableColumn id="10" name="Longitude" dataDxfId="385" totalsRowDxfId="384"/>
    <tableColumn id="11" name="Informação completa?" totalsRowFunction="count" dataDxfId="383" totalsRowDxfId="382">
      <calculatedColumnFormula>IF(A5="Localizado",IF(Table1[[#This Row],[Tipo]]="","",IF(AND(A5&lt;&gt;"",OR(F5="",G5="")),"NÃO","SIM")),IF(Table1[[#This Row],[Tipo]]="","",IF(AND(A5&lt;&gt;"",F5=""),"NÃO","SIM")))</calculatedColumnFormula>
    </tableColumn>
  </tableColumns>
  <tableStyleInfo showFirstColumn="0" showLastColumn="0" showRowStripes="1" showColumnStripes="0"/>
</table>
</file>

<file path=xl/tables/table10.xml><?xml version="1.0" encoding="utf-8"?>
<table xmlns="http://schemas.openxmlformats.org/spreadsheetml/2006/main" id="27" name="Table27" displayName="Table27" ref="I1:I7" totalsRowShown="0" headerRowDxfId="215" dataDxfId="214">
  <autoFilter ref="I1:I7"/>
  <tableColumns count="1">
    <tableColumn id="1" name="Tipo de Situação Indigna_x000a_DL37/2018 art.º 5.º" dataDxfId="213"/>
  </tableColumns>
  <tableStyleInfo name="TableStyleLight4" showFirstColumn="0" showLastColumn="0" showRowStripes="1" showColumnStripes="0"/>
</table>
</file>

<file path=xl/tables/table11.xml><?xml version="1.0" encoding="utf-8"?>
<table xmlns="http://schemas.openxmlformats.org/spreadsheetml/2006/main" id="28" name="Table28" displayName="Table28" ref="J1:J10" totalsRowShown="0" headerRowDxfId="212" dataDxfId="211">
  <autoFilter ref="J1:J10"/>
  <tableColumns count="1">
    <tableColumn id="1" name="Tipologia" dataDxfId="210"/>
  </tableColumns>
  <tableStyleInfo name="TableStyleLight4" showFirstColumn="0" showLastColumn="0" showRowStripes="1" showColumnStripes="0"/>
</table>
</file>

<file path=xl/tables/table12.xml><?xml version="1.0" encoding="utf-8"?>
<table xmlns="http://schemas.openxmlformats.org/spreadsheetml/2006/main" id="29" name="Table29" displayName="Table29" ref="K1:N7" totalsRowShown="0" headerRowDxfId="209" dataDxfId="208">
  <autoFilter ref="K1:N7"/>
  <tableColumns count="4">
    <tableColumn id="1" name="Modalidade" dataDxfId="207"/>
    <tableColumn id="2" name="Estado Civil" dataDxfId="206"/>
    <tableColumn id="3" name="Parentesco" dataDxfId="205"/>
    <tableColumn id="4" name="Tipo de documento de identificação" dataDxfId="204"/>
  </tableColumns>
  <tableStyleInfo name="TableStyleLight4" showFirstColumn="0" showLastColumn="0" showRowStripes="1" showColumnStripes="0"/>
</table>
</file>

<file path=xl/tables/table13.xml><?xml version="1.0" encoding="utf-8"?>
<table xmlns="http://schemas.openxmlformats.org/spreadsheetml/2006/main" id="30" name="Table30" displayName="Table30" ref="O1:P3" totalsRowShown="0" headerRowDxfId="203" dataDxfId="202">
  <autoFilter ref="O1:P3"/>
  <tableColumns count="2">
    <tableColumn id="1" name="Sim / Não" dataDxfId="201"/>
    <tableColumn id="2" name="Sexo" dataDxfId="200"/>
  </tableColumns>
  <tableStyleInfo name="TableStyleLight4" showFirstColumn="0" showLastColumn="0" showRowStripes="1" showColumnStripes="0"/>
</table>
</file>

<file path=xl/tables/table14.xml><?xml version="1.0" encoding="utf-8"?>
<table xmlns="http://schemas.openxmlformats.org/spreadsheetml/2006/main" id="31" name="Table31" displayName="Table31" ref="Q1:Q2" totalsRowShown="0" headerRowDxfId="199" dataDxfId="198">
  <autoFilter ref="Q1:Q2"/>
  <tableColumns count="1">
    <tableColumn id="1" name="IAS 2025" dataDxfId="197"/>
  </tableColumns>
  <tableStyleInfo name="TableStyleLight4" showFirstColumn="0" showLastColumn="0" showRowStripes="1" showColumnStripes="0"/>
</table>
</file>

<file path=xl/tables/table15.xml><?xml version="1.0" encoding="utf-8"?>
<table xmlns="http://schemas.openxmlformats.org/spreadsheetml/2006/main" id="32" name="Table32" displayName="Table32" ref="R1:T5" totalsRowShown="0" headerRowDxfId="196" dataDxfId="195">
  <autoFilter ref="R1:T5"/>
  <tableColumns count="3">
    <tableColumn id="1" name="Pensão social do regime não contributivo (2024)" dataDxfId="194"/>
    <tableColumn id="2" name="Mecanismo de Verificação" dataDxfId="193"/>
    <tableColumn id="3" name="Situação do fogo" dataDxfId="192"/>
  </tableColumns>
  <tableStyleInfo name="TableStyleLight4" showFirstColumn="0" showLastColumn="0" showRowStripes="1" showColumnStripes="0"/>
</table>
</file>

<file path=xl/tables/table16.xml><?xml version="1.0" encoding="utf-8"?>
<table xmlns="http://schemas.openxmlformats.org/spreadsheetml/2006/main" id="33" name="Table33" displayName="Table33" ref="W1:Y8" totalsRowShown="0" headerRowDxfId="191" dataDxfId="190">
  <autoFilter ref="W1:Y8"/>
  <tableColumns count="3">
    <tableColumn id="1" name="Modalidade" dataDxfId="189"/>
    <tableColumn id="2" name="Mod_Abrev" dataDxfId="188"/>
    <tableColumn id="3" name="M" dataDxfId="187"/>
  </tableColumns>
  <tableStyleInfo name="TableStyleLight4" showFirstColumn="0" showLastColumn="0" showRowStripes="1" showColumnStripes="0"/>
</table>
</file>

<file path=xl/tables/table17.xml><?xml version="1.0" encoding="utf-8"?>
<table xmlns="http://schemas.openxmlformats.org/spreadsheetml/2006/main" id="34" name="Table34" displayName="Table34" ref="V1:V8" totalsRowShown="0" headerRowDxfId="186" dataDxfId="185">
  <autoFilter ref="V1:V8"/>
  <tableColumns count="1">
    <tableColumn id="1" name="SH26abc" dataDxfId="184"/>
  </tableColumns>
  <tableStyleInfo name="TableStyleLight4" showFirstColumn="0" showLastColumn="0" showRowStripes="1" showColumnStripes="0"/>
</table>
</file>

<file path=xl/tables/table18.xml><?xml version="1.0" encoding="utf-8"?>
<table xmlns="http://schemas.openxmlformats.org/spreadsheetml/2006/main" id="3" name="Table3" displayName="Table3" ref="A1:C8" totalsRowShown="0" headerRowDxfId="183" dataDxfId="181" headerRowBorderDxfId="182" tableBorderDxfId="180">
  <autoFilter ref="A1:C8"/>
  <tableColumns count="3">
    <tableColumn id="1" name="Tipo de Beneficiário" dataDxfId="179"/>
    <tableColumn id="2" name="Descrição completa" dataDxfId="178"/>
    <tableColumn id="3" name="COD" dataDxfId="177"/>
  </tableColumns>
  <tableStyleInfo name="TableStyleMedium19" showFirstColumn="0" showLastColumn="0" showRowStripes="1" showColumnStripes="0"/>
</table>
</file>

<file path=xl/tables/table19.xml><?xml version="1.0" encoding="utf-8"?>
<table xmlns="http://schemas.openxmlformats.org/spreadsheetml/2006/main" id="4" name="SHEstado" displayName="SHEstado" ref="E1:H8" totalsRowShown="0" headerRowDxfId="176" dataDxfId="175">
  <autoFilter ref="E1:H8"/>
  <tableColumns count="4">
    <tableColumn id="1" name="SH26abc" dataDxfId="174"/>
    <tableColumn id="2" name="VRef" dataDxfId="173"/>
    <tableColumn id="3" name="% Máx Comp Vinv" dataDxfId="172"/>
    <tableColumn id="4" name="% Máx Comp Vref" dataDxfId="171"/>
  </tableColumns>
  <tableStyleInfo name="TableStyleMedium17" showFirstColumn="0" showLastColumn="0" showRowStripes="1" showColumnStripes="0"/>
</table>
</file>

<file path=xl/tables/table2.xml><?xml version="1.0" encoding="utf-8"?>
<table xmlns="http://schemas.openxmlformats.org/spreadsheetml/2006/main" id="2" name="Table13" displayName="Table13" ref="A5:T556" totalsRowCount="1" headerRowDxfId="380" dataDxfId="378" totalsRowDxfId="376" headerRowBorderDxfId="379" tableBorderDxfId="377">
  <autoFilter ref="A5:T555"/>
  <tableColumns count="20">
    <tableColumn id="39" name="Código da candidatura" dataDxfId="375" totalsRowDxfId="374"/>
    <tableColumn id="1" name="Tipo de Beneficiário" totalsRowLabel="Total" dataDxfId="373" totalsRowDxfId="372"/>
    <tableColumn id="12" name="Identificação da Entidade" totalsRowFunction="count" dataDxfId="371" totalsRowDxfId="370"/>
    <tableColumn id="4" name="Agregados" totalsRowFunction="sum" dataDxfId="369" totalsRowDxfId="368">
      <calculatedColumnFormula>IF(Table13[[#This Row],[Tipo de Beneficiário]]="","",COUNTIF(Table8[Código da Candidatura],Table13[[#This Row],[Código da candidatura]]))</calculatedColumnFormula>
    </tableColumn>
    <tableColumn id="5" name="Pessoas" totalsRowFunction="sum" dataDxfId="367" totalsRowDxfId="366">
      <calculatedColumnFormula>IF(Table13[[#This Row],[Tipo de Beneficiário]]="","",SUMIF(Table8[[Código da Candidatura]:[Nº de membros]],Table13[[#This Row],[Código da candidatura]],Table8[Nº de membros]))</calculatedColumnFormula>
    </tableColumn>
    <tableColumn id="17" name="Tipo de Solução Habitacional" dataDxfId="365" totalsRowDxfId="364"/>
    <tableColumn id="18" name="Latitude" dataDxfId="363" totalsRowDxfId="362"/>
    <tableColumn id="37" name="Longitude" dataDxfId="361" totalsRowDxfId="360"/>
    <tableColumn id="29" name="T0" totalsRowFunction="sum" dataDxfId="359" totalsRowDxfId="358">
      <calculatedColumnFormula>IF(Table13[[#This Row],[Tipo de Beneficiário]]="","",COUNTIFS(Table8[Código da Candidatura],Table13[[#This Row],[Código da candidatura]],Table8[Tipologia proposta],"T0"))</calculatedColumnFormula>
    </tableColumn>
    <tableColumn id="30" name="T1" totalsRowFunction="sum" dataDxfId="357" totalsRowDxfId="356">
      <calculatedColumnFormula>IF(Table13[[#This Row],[Tipo de Beneficiário]]="","",COUNTIFS(Table8[Código da Candidatura],Table13[[#This Row],[Código da candidatura]],Table8[Tipologia proposta],"T1"))</calculatedColumnFormula>
    </tableColumn>
    <tableColumn id="31" name="T2" totalsRowFunction="sum" dataDxfId="355" totalsRowDxfId="354">
      <calculatedColumnFormula>IF(Table13[[#This Row],[Tipo de Beneficiário]]="","",COUNTIFS(Table8[Código da Candidatura],Table13[[#This Row],[Código da candidatura]],Table8[Tipologia proposta],"T2"))</calculatedColumnFormula>
    </tableColumn>
    <tableColumn id="26" name="T3" totalsRowFunction="sum" dataDxfId="353" totalsRowDxfId="352">
      <calculatedColumnFormula>IF(Table13[[#This Row],[Tipo de Beneficiário]]="","",COUNTIFS(Table8[Código da Candidatura],Table13[[#This Row],[Código da candidatura]],Table8[Tipologia proposta],"T3"))</calculatedColumnFormula>
    </tableColumn>
    <tableColumn id="27" name="T4" totalsRowFunction="sum" dataDxfId="351" totalsRowDxfId="350">
      <calculatedColumnFormula>IF(Table13[[#This Row],[Tipo de Beneficiário]]="","",COUNTIFS(Table8[Código da Candidatura],Table13[[#This Row],[Código da candidatura]],Table8[Tipologia proposta],"T4"))</calculatedColumnFormula>
    </tableColumn>
    <tableColumn id="28" name="T5" totalsRowFunction="sum" dataDxfId="349" totalsRowDxfId="348">
      <calculatedColumnFormula>IF(Table13[[#This Row],[Tipo de Beneficiário]]="","",COUNTIFS(Table8[Código da Candidatura],Table13[[#This Row],[Código da candidatura]],Table8[Tipologia proposta],"T5"))</calculatedColumnFormula>
    </tableColumn>
    <tableColumn id="23" name="T6" totalsRowFunction="sum" dataDxfId="347" totalsRowDxfId="346">
      <calculatedColumnFormula>IF(Table13[[#This Row],[Tipo de Beneficiário]]="","",COUNTIFS(Table8[Código da Candidatura],Table13[[#This Row],[Código da candidatura]],Table8[Tipologia proposta],"T6"))</calculatedColumnFormula>
    </tableColumn>
    <tableColumn id="24" name="T7" totalsRowFunction="sum" dataDxfId="345" totalsRowDxfId="344">
      <calculatedColumnFormula>IF(Table13[[#This Row],[Tipo de Beneficiário]]="","",COUNTIFS(Table8[Código da Candidatura],Table13[[#This Row],[Código da candidatura]],Table8[Tipologia proposta],"T7"))</calculatedColumnFormula>
    </tableColumn>
    <tableColumn id="25" name="Unid. resid." totalsRowFunction="sum" dataDxfId="343" totalsRowDxfId="342">
      <calculatedColumnFormula>IF(Table13[[#This Row],[Tipo de Beneficiário]]="","",COUNTIFS(Table8[Código da Candidatura],Table13[[#This Row],[Código da candidatura]],Table8[Tipologia proposta],"Unid. Resid."))</calculatedColumnFormula>
    </tableColumn>
    <tableColumn id="20" name="Total" totalsRowFunction="sum" dataDxfId="341" totalsRowDxfId="340">
      <calculatedColumnFormula>SUM(Table13[[#This Row],[T0]:[Unid. resid.]])</calculatedColumnFormula>
    </tableColumn>
    <tableColumn id="11" name="Informação completa?" dataDxfId="339" totalsRowDxfId="338">
      <calculatedColumnFormula>IF(OR(Table13[[#This Row],[Tipo de Beneficiário]]="",Table13[[#This Row],[Identificação da Entidade]]="",Table13[[#This Row],[Tipo de Solução Habitacional]]=""),"NÃO","SIM")</calculatedColumnFormula>
    </tableColumn>
    <tableColumn id="13" name="cód SH" totalsRowFunction="count" dataDxfId="337" totalsRowDxfId="336">
      <calculatedColumnFormula>VLOOKUP(Table13[[#This Row],[Tipo de Beneficiário]],Table3[],3,FALSE)</calculatedColumnFormula>
    </tableColumn>
  </tableColumns>
  <tableStyleInfo showFirstColumn="0" showLastColumn="0" showRowStripes="1" showColumnStripes="0"/>
</table>
</file>

<file path=xl/tables/table20.xml><?xml version="1.0" encoding="utf-8"?>
<table xmlns="http://schemas.openxmlformats.org/spreadsheetml/2006/main" id="5" name="Table5" displayName="Table5" ref="N1:N5" totalsRowShown="0" headerRowDxfId="170" dataDxfId="169">
  <autoFilter ref="N1:N5"/>
  <tableColumns count="1">
    <tableColumn id="1" name="SH25_BD" dataDxfId="168"/>
  </tableColumns>
  <tableStyleInfo name="TableStyleMedium21" showFirstColumn="0" showLastColumn="0" showRowStripes="1" showColumnStripes="0"/>
</table>
</file>

<file path=xl/tables/table21.xml><?xml version="1.0" encoding="utf-8"?>
<table xmlns="http://schemas.openxmlformats.org/spreadsheetml/2006/main" id="6" name="Table6" displayName="Table6" ref="J1:J6" totalsRowShown="0" headerRowDxfId="167" dataDxfId="166">
  <autoFilter ref="J1:J6"/>
  <tableColumns count="1">
    <tableColumn id="1" name="SH26d" dataDxfId="165"/>
  </tableColumns>
  <tableStyleInfo name="TableStyleMedium18" showFirstColumn="0" showLastColumn="0" showRowStripes="1" showColumnStripes="0"/>
</table>
</file>

<file path=xl/tables/table22.xml><?xml version="1.0" encoding="utf-8"?>
<table xmlns="http://schemas.openxmlformats.org/spreadsheetml/2006/main" id="7" name="Table7" displayName="Table7" ref="L1:L2" totalsRowShown="0" headerRowDxfId="164" dataDxfId="163">
  <autoFilter ref="L1:L2"/>
  <tableColumns count="1">
    <tableColumn id="1" name="SH26e" dataDxfId="162"/>
  </tableColumns>
  <tableStyleInfo name="TableStyleMedium18" showFirstColumn="0" showLastColumn="0" showRowStripes="1" showColumnStripes="0"/>
</table>
</file>

<file path=xl/tables/table23.xml><?xml version="1.0" encoding="utf-8"?>
<table xmlns="http://schemas.openxmlformats.org/spreadsheetml/2006/main" id="10" name="Table1432" displayName="Table1432" ref="A1:R310" totalsRowCount="1" headerRowDxfId="157" dataDxfId="156" headerRowCellStyle="TableOddline">
  <autoFilter ref="A1:R309"/>
  <sortState ref="A2:Q309">
    <sortCondition ref="A1:A309"/>
  </sortState>
  <tableColumns count="18">
    <tableColumn id="1" name="Município" totalsRowFunction="count" dataDxfId="155" totalsRowDxfId="154" dataCellStyle="TableEvenline"/>
    <tableColumn id="11" name="CodINE Mun2011" dataDxfId="153" totalsRowDxfId="152" dataCellStyle="TableEvenline"/>
    <tableColumn id="7" name="CodINE Mun2013" dataDxfId="151" totalsRowDxfId="150" dataCellStyle="TableEvenline"/>
    <tableColumn id="2" name="NUTS I" dataDxfId="149" totalsRowDxfId="148" dataCellStyle="TableEvenline"/>
    <tableColumn id="8" name="CodINE NUTI" dataDxfId="147" totalsRowDxfId="146" dataCellStyle="TableEvenline">
      <calculatedColumnFormula>VLOOKUP(Table1432[[#This Row],[NUTS I]],Table1533[],2,FALSE)</calculatedColumnFormula>
    </tableColumn>
    <tableColumn id="17" name="NUTS II 2011" dataDxfId="145" totalsRowDxfId="144" dataCellStyle="TableEvenline"/>
    <tableColumn id="16" name="CodINE NUTII 2011" dataDxfId="143" totalsRowDxfId="142" dataCellStyle="TableEvenline">
      <calculatedColumnFormula>VLOOKUP(Table1432[[#This Row],[NUTS II 2011]],Table1634[],2,FALSE)</calculatedColumnFormula>
    </tableColumn>
    <tableColumn id="3" name="NUTS II 2013" dataDxfId="141" totalsRowDxfId="140" dataCellStyle="TableOddline"/>
    <tableColumn id="9" name="CodINE NUTII 2013" dataDxfId="139" totalsRowDxfId="138" dataCellStyle="TableOddline">
      <calculatedColumnFormula>VLOOKUP(Table1432[[#This Row],[NUTS II 2013]],Table162436[],2,FALSE)</calculatedColumnFormula>
    </tableColumn>
    <tableColumn id="19" name="NUTS III 2011" dataDxfId="137" totalsRowDxfId="136" dataCellStyle="TableOddline"/>
    <tableColumn id="18" name="CodINE NUTIII 2011" dataDxfId="135" totalsRowDxfId="134" dataCellStyle="TableOddline">
      <calculatedColumnFormula>VLOOKUP(Table1432[[#This Row],[NUTS III 2011]],Table1735[],2,FALSE)</calculatedColumnFormula>
    </tableColumn>
    <tableColumn id="4" name="NUTS III 2013" dataDxfId="133" totalsRowDxfId="132" dataCellStyle="TableEvenline"/>
    <tableColumn id="10" name="CodINE NUTIII 2013" dataDxfId="131" totalsRowDxfId="130" dataCellStyle="TableEvenline">
      <calculatedColumnFormula>VLOOKUP(Table1432[[#This Row],[NUTS III 2013]],Table172537[],2,FALSE)</calculatedColumnFormula>
    </tableColumn>
    <tableColumn id="5" name="VRefAq" dataDxfId="129" totalsRowDxfId="128"/>
    <tableColumn id="6" name="VRefAr" dataDxfId="127" totalsRowDxfId="126"/>
    <tableColumn id="12" name="Lev. 2018 NÚCLEOS" totalsRowFunction="sum" dataDxfId="125" totalsRowDxfId="124"/>
    <tableColumn id="13" name="Lev. 2019 FAMÍLIAS" totalsRowFunction="sum" dataDxfId="123" totalsRowDxfId="122"/>
    <tableColumn id="14" name="Processo Edoclink" dataDxfId="121">
      <calculatedColumnFormula>CONCATENATE("010.01.04.05/2021/",Table1432[[#This Row],[CodINE Mun2011]])</calculatedColumnFormula>
    </tableColumn>
  </tableColumns>
  <tableStyleInfo name="TableStyleMedium17" showFirstColumn="0" showLastColumn="0" showRowStripes="1" showColumnStripes="0"/>
</table>
</file>

<file path=xl/tables/table24.xml><?xml version="1.0" encoding="utf-8"?>
<table xmlns="http://schemas.openxmlformats.org/spreadsheetml/2006/main" id="11" name="Table1533" displayName="Table1533" ref="T1:U5" totalsRowCount="1" headerRowDxfId="120" dataDxfId="119" totalsRowDxfId="117" tableBorderDxfId="118">
  <autoFilter ref="T1:U4"/>
  <tableColumns count="2">
    <tableColumn id="1" name="NUTI" totalsRowLabel="Total" dataDxfId="116" totalsRowDxfId="115"/>
    <tableColumn id="2" name="CodNUTI" totalsRowFunction="count" dataDxfId="114" totalsRowDxfId="113"/>
  </tableColumns>
  <tableStyleInfo name="TableStyleMedium21" showFirstColumn="0" showLastColumn="0" showRowStripes="1" showColumnStripes="0"/>
</table>
</file>

<file path=xl/tables/table25.xml><?xml version="1.0" encoding="utf-8"?>
<table xmlns="http://schemas.openxmlformats.org/spreadsheetml/2006/main" id="12" name="Table1634" displayName="Table1634" ref="W1:X9" totalsRowCount="1" headerRowDxfId="112" dataDxfId="111" totalsRowDxfId="109" tableBorderDxfId="110" totalsRowBorderDxfId="108">
  <autoFilter ref="W1:X8"/>
  <tableColumns count="2">
    <tableColumn id="1" name="NUTII 2011" totalsRowLabel="Total" dataDxfId="107" totalsRowDxfId="106" dataCellStyle="Normal 2 2 2"/>
    <tableColumn id="2" name="CodNUTII 2011" totalsRowFunction="count" dataDxfId="105" totalsRowDxfId="104" dataCellStyle="Normal 2 2 2"/>
  </tableColumns>
  <tableStyleInfo name="TableStyleMedium20" showFirstColumn="0" showLastColumn="0" showRowStripes="1" showColumnStripes="0"/>
</table>
</file>

<file path=xl/tables/table26.xml><?xml version="1.0" encoding="utf-8"?>
<table xmlns="http://schemas.openxmlformats.org/spreadsheetml/2006/main" id="13" name="Table1735" displayName="Table1735" ref="Z1:AA32" totalsRowCount="1" headerRowDxfId="103" dataDxfId="102" totalsRowDxfId="101">
  <autoFilter ref="Z1:AA31"/>
  <sortState ref="Z2:AA26">
    <sortCondition ref="Z1:Z26"/>
  </sortState>
  <tableColumns count="2">
    <tableColumn id="1" name="NUTIII 2011" totalsRowLabel="Total" dataDxfId="100" totalsRowDxfId="99"/>
    <tableColumn id="2" name="CodINE_NUTIII 2011" totalsRowFunction="count" dataDxfId="98" totalsRowDxfId="97"/>
  </tableColumns>
  <tableStyleInfo name="TableStyleMedium19" showFirstColumn="0" showLastColumn="0" showRowStripes="1" showColumnStripes="0"/>
</table>
</file>

<file path=xl/tables/table27.xml><?xml version="1.0" encoding="utf-8"?>
<table xmlns="http://schemas.openxmlformats.org/spreadsheetml/2006/main" id="14" name="Table162436" displayName="Table162436" ref="AC1:AE9" totalsRowCount="1" headerRowDxfId="96" dataDxfId="95" totalsRowDxfId="93" tableBorderDxfId="94" totalsRowBorderDxfId="92">
  <autoFilter ref="AC1:AE8"/>
  <tableColumns count="3">
    <tableColumn id="1" name="NUTII 2013" totalsRowLabel="Total" dataDxfId="91" totalsRowDxfId="90"/>
    <tableColumn id="3" name="ID" dataDxfId="89" totalsRowDxfId="88"/>
    <tableColumn id="2" name="CodNUTII 2013" totalsRowFunction="count" dataDxfId="87" totalsRowDxfId="86"/>
  </tableColumns>
  <tableStyleInfo name="TableStyleMedium20" showFirstColumn="0" showLastColumn="0" showRowStripes="1" showColumnStripes="0"/>
</table>
</file>

<file path=xl/tables/table28.xml><?xml version="1.0" encoding="utf-8"?>
<table xmlns="http://schemas.openxmlformats.org/spreadsheetml/2006/main" id="15" name="Table172537" displayName="Table172537" ref="AG1:AH27" totalsRowCount="1" headerRowDxfId="85" dataDxfId="84" totalsRowDxfId="83">
  <autoFilter ref="AG1:AH26"/>
  <sortState ref="AG2:AH26">
    <sortCondition ref="AG1:AG26"/>
  </sortState>
  <tableColumns count="2">
    <tableColumn id="1" name="NUTIII 2013" totalsRowLabel="Total" dataDxfId="82" totalsRowDxfId="81"/>
    <tableColumn id="2" name="CodINE_NUTIII 2013" totalsRowFunction="count" dataDxfId="80" totalsRowDxfId="79"/>
  </tableColumns>
  <tableStyleInfo name="TableStyleMedium19" showFirstColumn="0" showLastColumn="0" showRowStripes="1" showColumnStripes="0"/>
</table>
</file>

<file path=xl/tables/table29.xml><?xml version="1.0" encoding="utf-8"?>
<table xmlns="http://schemas.openxmlformats.org/spreadsheetml/2006/main" id="16" name="Table16" displayName="Table16" ref="AJ1:AK60" totalsRowCount="1" headerRowDxfId="78" dataDxfId="77" totalsRowDxfId="76">
  <autoFilter ref="AJ1:AK59"/>
  <tableColumns count="2">
    <tableColumn id="1" name="Alentejo" totalsRowLabel="Total" dataDxfId="75" totalsRowDxfId="74" dataCellStyle="TableEvenline"/>
    <tableColumn id="2" name="CodINE Mun2011" totalsRowFunction="count" dataDxfId="73" totalsRowDxfId="72" dataCellStyle="Normal 2 2"/>
  </tableColumns>
  <tableStyleInfo name="TableStyleMedium26" showFirstColumn="0" showLastColumn="0" showRowStripes="1" showColumnStripes="0"/>
</table>
</file>

<file path=xl/tables/table3.xml><?xml version="1.0" encoding="utf-8"?>
<table xmlns="http://schemas.openxmlformats.org/spreadsheetml/2006/main" id="8" name="Table8" displayName="Table8" ref="A7:AA502" totalsRowCount="1" headerRowDxfId="331" dataDxfId="330" totalsRowDxfId="328" tableBorderDxfId="329">
  <autoFilter ref="A7:AA501"/>
  <tableColumns count="27">
    <tableColumn id="1" name="Código do agregado [Entidade]" totalsRowLabel="Total" dataDxfId="327" totalsRowDxfId="326"/>
    <tableColumn id="20" name="Designação do núcleo (de origem)" dataDxfId="325" totalsRowDxfId="324"/>
    <tableColumn id="23" name="Código do núcleo" dataDxfId="323" totalsRowDxfId="322">
      <calculatedColumnFormula>IFERROR(VLOOKUP(B8,A.Núcleos!$B:$C,2,FALSE),"")</calculatedColumnFormula>
    </tableColumn>
    <tableColumn id="24" name="Situação Indigna que justificou a inclusão na Estratégia Local de Habitação" dataDxfId="321" totalsRowDxfId="320"/>
    <tableColumn id="4" name="Situação Específica" dataDxfId="319" totalsRowDxfId="318"/>
    <tableColumn id="2" name="Código da Candidatura" totalsRowFunction="countNums" dataDxfId="317" totalsRowDxfId="316"/>
    <tableColumn id="27" name="Descrição da candidatura" dataDxfId="315" totalsRowDxfId="314">
      <calculatedColumnFormula>IFERROR(IF(Table8[[#This Row],[Código da Candidatura]]="","",CONCATENATE(VLOOKUP(Table8[[#This Row],[Código da Candidatura]],Table13[[Código da candidatura]:[Latitude]],3,FALSE)," - ",VLOOKUP(Table8[[#This Row],[Código da Candidatura]],Table13[[Código da candidatura]:[Latitude]],6,FALSE))),"")</calculatedColumnFormula>
    </tableColumn>
    <tableColumn id="3" name="Código do agregado_x000a_[1º Direito]" dataDxfId="313" totalsRowDxfId="312">
      <calculatedColumnFormula>IFERROR(IF(A8="","",CONCATENATE("1D.",Entrada!$K$8,".",auxiliar!A2,".",Table8[[#This Row],[Código da Candidatura]])),"")</calculatedColumnFormula>
    </tableColumn>
    <tableColumn id="7" name="Rendimento anual bruto do agregado" dataDxfId="311" totalsRowDxfId="310">
      <calculatedColumnFormula>IF(A8="","",SUMIF(D.Composição!A$5:B$4533,A8,D.Composição!M$5:M$4533))</calculatedColumnFormula>
    </tableColumn>
    <tableColumn id="8" name="Nº de membros" totalsRowFunction="sum" dataDxfId="309" totalsRowDxfId="308">
      <calculatedColumnFormula>IF(A8="","",COUNTIF(D.Composição!$B:$B,$A8))</calculatedColumnFormula>
    </tableColumn>
    <tableColumn id="9" name="Nº de_x000a_adultos não dependentes" totalsRowFunction="sum" dataDxfId="307" totalsRowDxfId="306">
      <calculatedColumnFormula>IF(H8="","",MAX(J8-L8-1,0))</calculatedColumnFormula>
    </tableColumn>
    <tableColumn id="10" name="Nº de dependentes" totalsRowFunction="sum" dataDxfId="305" totalsRowDxfId="304">
      <calculatedColumnFormula>IF(A8="","",COUNTIFS(D.Composição!$B:$B,$A8,D.Composição!$T:$T,"Dep"))</calculatedColumnFormula>
    </tableColumn>
    <tableColumn id="11" name="Nº de deficientes" totalsRowFunction="sum" dataDxfId="303" totalsRowDxfId="302">
      <calculatedColumnFormula>IF(A8="","",COUNTIFS(D.Composição!$B:$B,$A8,D.Composição!$M:$M,"Sim"))</calculatedColumnFormula>
    </tableColumn>
    <tableColumn id="12" name="Agregado unititulado" totalsRowFunction="custom" dataDxfId="301" totalsRowDxfId="300">
      <calculatedColumnFormula>IF(H8="","",IF(AND(J8-L8=1,J8&gt;1.5),"Sim","Não"))</calculatedColumnFormula>
      <totalsRowFormula>COUNTIF(N8:N501,"Sim")</totalsRowFormula>
    </tableColumn>
    <tableColumn id="13" name="Idade benef" dataDxfId="299" totalsRowDxfId="298">
      <calculatedColumnFormula>IFERROR(IF(A8="","",VLOOKUP(A8,D.Composição!$B$5:$L$4533,10,FALSE)),"")</calculatedColumnFormula>
    </tableColumn>
    <tableColumn id="14" name="Agregado isolado &gt; 65 anos" totalsRowFunction="custom" dataDxfId="297" totalsRowDxfId="296">
      <calculatedColumnFormula>IF(A8="","",IF(AND(J8=1,O8&gt;65),"Sim","Não"))</calculatedColumnFormula>
      <totalsRowFormula>COUNTIF(P8:P501,"Sim")</totalsRowFormula>
    </tableColumn>
    <tableColumn id="15" name="Fator de correção" dataDxfId="295" totalsRowDxfId="294">
      <calculatedColumnFormula>IF(A8="","",IF(P8="Sim",1.25,IF(N8="Não",1+0.7*K8+0.25*L8+0.25*M8,IF(N8="Sim",1+0.7*K8+0.5*L8+0.25*M8,""))))</calculatedColumnFormula>
    </tableColumn>
    <tableColumn id="16" name="Rendimento médio mensal" dataDxfId="293" totalsRowDxfId="292">
      <calculatedColumnFormula>IF(H8="","",I8/12/Q8)</calculatedColumnFormula>
    </tableColumn>
    <tableColumn id="17" name="Elegibilidade" dataDxfId="291" totalsRowDxfId="290">
      <calculatedColumnFormula>IF(H8="","",IF(R8&gt;=4*auxiliar!$Q$2,"Não elegível",IF(R8&lt;4*auxiliar!$Q$2,"Elegível","")))</calculatedColumnFormula>
    </tableColumn>
    <tableColumn id="18" name="Tipologia adequada" dataDxfId="289" totalsRowDxfId="288"/>
    <tableColumn id="21" name="Tipologia proposta" dataDxfId="287" totalsRowDxfId="286"/>
    <tableColumn id="25" name="Código do fogo para efeitos de ligação ao ficheiro de candidatura" dataDxfId="285" totalsRowDxfId="284"/>
    <tableColumn id="5" name="Situação do fogo à data da submissão da candidatura _x000a_(ocupado ou vago)" dataDxfId="283" totalsRowDxfId="282"/>
    <tableColumn id="19" name="Documento" dataDxfId="281" totalsRowDxfId="280">
      <calculatedColumnFormula>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calculatedColumnFormula>
    </tableColumn>
    <tableColumn id="6" name="Data do documento" dataDxfId="279" totalsRowDxfId="278"/>
    <tableColumn id="26" name="Denominação do ficheiro pdf correspondente ao documento" dataDxfId="277" totalsRowDxfId="276"/>
    <tableColumn id="22" name="Informação completa?" dataDxfId="275" totalsRowDxfId="274">
      <calculatedColumnFormula>IF(Table8[[#This Row],[Código do agregado '[Entidade']]]="","",IF(OR(AND(A8="",A8&lt;&gt;""),(AND(A8&lt;&gt;"",OR(B8="",D8="",I8="",T8="",U8="")))),"NÃO",IF(AND(A8&lt;&gt;"",J8=0),"Faltam membros","SIM")))</calculatedColumnFormula>
    </tableColumn>
  </tableColumns>
  <tableStyleInfo showFirstColumn="0" showLastColumn="0" showRowStripes="1" showColumnStripes="0"/>
</table>
</file>

<file path=xl/tables/table30.xml><?xml version="1.0" encoding="utf-8"?>
<table xmlns="http://schemas.openxmlformats.org/spreadsheetml/2006/main" id="17" name="Table1618" displayName="Table1618" ref="AM1:AN18" totalsRowCount="1" headerRowDxfId="71" dataDxfId="70" totalsRowDxfId="69">
  <autoFilter ref="AM1:AN17"/>
  <tableColumns count="2">
    <tableColumn id="1" name="Algarve" totalsRowLabel="Total" dataDxfId="68" totalsRowDxfId="67" dataCellStyle="TableEvenline"/>
    <tableColumn id="2" name="CodINE Mun2011" totalsRowFunction="count" dataDxfId="66" totalsRowDxfId="65" dataCellStyle="Normal 2 2"/>
  </tableColumns>
  <tableStyleInfo name="TableStyleMedium24" showFirstColumn="0" showLastColumn="0" showRowStripes="1" showColumnStripes="0"/>
</table>
</file>

<file path=xl/tables/table31.xml><?xml version="1.0" encoding="utf-8"?>
<table xmlns="http://schemas.openxmlformats.org/spreadsheetml/2006/main" id="18" name="Table1619" displayName="Table1619" ref="AP1:AQ20" totalsRowCount="1" headerRowDxfId="64" dataDxfId="63" totalsRowDxfId="62">
  <autoFilter ref="AP1:AQ19"/>
  <tableColumns count="2">
    <tableColumn id="1" name="Área Metropolitana de Lisboa" totalsRowLabel="Total" dataDxfId="61" totalsRowDxfId="60" dataCellStyle="TableEvenline"/>
    <tableColumn id="2" name="CodINE Mun2011" totalsRowFunction="count" dataDxfId="59" totalsRowDxfId="58" dataCellStyle="Normal 2 2"/>
  </tableColumns>
  <tableStyleInfo name="TableStyleMedium22" showFirstColumn="0" showLastColumn="0" showRowStripes="1" showColumnStripes="0"/>
</table>
</file>

<file path=xl/tables/table32.xml><?xml version="1.0" encoding="utf-8"?>
<table xmlns="http://schemas.openxmlformats.org/spreadsheetml/2006/main" id="19" name="Table1620" displayName="Table1620" ref="AS1:AT102" totalsRowCount="1" headerRowDxfId="57" dataDxfId="56" totalsRowDxfId="55">
  <autoFilter ref="AS1:AT101"/>
  <tableColumns count="2">
    <tableColumn id="1" name="Centro" totalsRowLabel="Total" dataDxfId="54" totalsRowDxfId="53" dataCellStyle="TableEvenline"/>
    <tableColumn id="2" name="CodINE Mun2011" totalsRowFunction="count" dataDxfId="52" totalsRowDxfId="51" dataCellStyle="Normal 2 2"/>
  </tableColumns>
  <tableStyleInfo name="TableStyleMedium28" showFirstColumn="0" showLastColumn="0" showRowStripes="1" showColumnStripes="0"/>
</table>
</file>

<file path=xl/tables/table33.xml><?xml version="1.0" encoding="utf-8"?>
<table xmlns="http://schemas.openxmlformats.org/spreadsheetml/2006/main" id="20" name="Table1621" displayName="Table1621" ref="AV1:AW88" totalsRowCount="1" headerRowDxfId="50" dataDxfId="49" totalsRowDxfId="48">
  <autoFilter ref="AV1:AW87"/>
  <tableColumns count="2">
    <tableColumn id="1" name="Norte" totalsRowLabel="Total" dataDxfId="47" totalsRowDxfId="46" dataCellStyle="TableEvenline"/>
    <tableColumn id="2" name="CodINE Mun2011" totalsRowFunction="count" dataDxfId="45" totalsRowDxfId="44" dataCellStyle="Normal 2 2"/>
  </tableColumns>
  <tableStyleInfo name="TableStyleMedium25" showFirstColumn="0" showLastColumn="0" showRowStripes="1" showColumnStripes="0"/>
</table>
</file>

<file path=xl/tables/table34.xml><?xml version="1.0" encoding="utf-8"?>
<table xmlns="http://schemas.openxmlformats.org/spreadsheetml/2006/main" id="21" name="Table1622" displayName="Table1622" ref="AY1:AZ13" totalsRowCount="1" headerRowDxfId="43" dataDxfId="42" totalsRowDxfId="41">
  <autoFilter ref="AY1:AZ12"/>
  <tableColumns count="2">
    <tableColumn id="1" name="Região Autónoma da Madeira" totalsRowLabel="Total" dataDxfId="40" totalsRowDxfId="39" dataCellStyle="TableEvenline"/>
    <tableColumn id="2" name="CodINE Mun2011" totalsRowFunction="count" dataDxfId="38" totalsRowDxfId="37" dataCellStyle="Normal 2 2"/>
  </tableColumns>
  <tableStyleInfo name="TableStyleMedium27" showFirstColumn="0" showLastColumn="0" showRowStripes="1" showColumnStripes="0"/>
</table>
</file>

<file path=xl/tables/table35.xml><?xml version="1.0" encoding="utf-8"?>
<table xmlns="http://schemas.openxmlformats.org/spreadsheetml/2006/main" id="22" name="Table162223" displayName="Table162223" ref="BB1:BC21" totalsRowCount="1" headerRowDxfId="36" dataDxfId="35" totalsRowDxfId="34">
  <autoFilter ref="BB1:BC20"/>
  <tableColumns count="2">
    <tableColumn id="1" name="Região Autónoma dos Açores" totalsRowLabel="Total" dataDxfId="33" totalsRowDxfId="32" dataCellStyle="TableEvenline"/>
    <tableColumn id="2" name="CodINE Mun2011" totalsRowFunction="count" dataDxfId="31" totalsRowDxfId="30" dataCellStyle="Normal 2 2"/>
  </tableColumns>
  <tableStyleInfo name="TableStyleMedium23" showFirstColumn="0" showLastColumn="0" showRowStripes="1" showColumnStripes="0"/>
</table>
</file>

<file path=xl/tables/table4.xml><?xml version="1.0" encoding="utf-8"?>
<table xmlns="http://schemas.openxmlformats.org/spreadsheetml/2006/main" id="9" name="Table9" displayName="Table9" ref="A4:T1801" totalsRowCount="1" headerRowDxfId="269" dataDxfId="267" totalsRowDxfId="265" headerRowBorderDxfId="268" tableBorderDxfId="266">
  <autoFilter ref="A4:T1800"/>
  <tableColumns count="20">
    <tableColumn id="15" name="Código da candidatura" dataDxfId="264" totalsRowDxfId="19">
      <calculatedColumnFormula>CONCATENATE(+IF(Table9[[#This Row],[Código do agregado
'[Entidade']]]="","",VLOOKUP(Table9[[#This Row],[Código do agregado
'[Entidade']]],Table8[[#All],[Código do agregado '[Entidade']]:[Código do agregado
'[1º Direito']]],6,FALSE)),Table9[[#This Row],[Membro]])</calculatedColumnFormula>
    </tableColumn>
    <tableColumn id="1" name="Código do agregado_x000a_[Entidade]" totalsRowLabel="Total" dataDxfId="263" totalsRowDxfId="18"/>
    <tableColumn id="2" name="Código do membro do agregado_x000a_[1º Direito]" dataDxfId="262" totalsRowDxfId="17">
      <calculatedColumnFormula>IF(Table9[[#This Row],[Código do agregado
'[Entidade']]]="","",(CONCATENATE(VLOOKUP(Table9[[#This Row],[Código do agregado
'[Entidade']]],Table8[[Código do agregado '[Entidade']]:[Código do agregado
'[1º Direito']]],8,FALSE),".",Table9[[#This Row],[Membro]])))</calculatedColumnFormula>
    </tableColumn>
    <tableColumn id="16" name="Nome Completo" dataDxfId="261" totalsRowDxfId="16"/>
    <tableColumn id="17" name="Estado Civil" dataDxfId="260" totalsRowDxfId="15"/>
    <tableColumn id="20" name="Parentesco" dataDxfId="259" totalsRowDxfId="14"/>
    <tableColumn id="19" name="Tipo de documento de identificação" dataDxfId="258" totalsRowDxfId="13"/>
    <tableColumn id="18" name="Número do documento de indentificação" dataDxfId="257" totalsRowDxfId="12"/>
    <tableColumn id="3" name="NIF" totalsRowFunction="count" dataDxfId="256" totalsRowDxfId="11"/>
    <tableColumn id="4" name="Data de nascimento _x000a_(aaaa-mm-dd)" dataDxfId="255" totalsRowDxfId="10"/>
    <tableColumn id="5" name="Idade" dataDxfId="254" totalsRowDxfId="9">
      <calculatedColumnFormula>IF(Table9[[#This Row],[Data de nascimento 
(aaaa-mm-dd)]]="","",(IF(B5="","",DATEDIF(J5,NOW(),"y"))))</calculatedColumnFormula>
    </tableColumn>
    <tableColumn id="14" name="Sexo" dataDxfId="253" totalsRowDxfId="8"/>
    <tableColumn id="6" name="Incapacidade_x000a_igual ou superior_x000a_a 60%" dataDxfId="252" totalsRowDxfId="7"/>
    <tableColumn id="7" name="Rendimento anual do membro do agregado" dataDxfId="251" totalsRowDxfId="6"/>
    <tableColumn id="8" name="Rendimento anual do membro do agregado superior a 3573,50€" dataDxfId="250" totalsRowDxfId="5">
      <calculatedColumnFormula>IF(N5="","",IF(N5&gt;(auxiliar!R$2*14),"Sim","Não"))</calculatedColumnFormula>
    </tableColumn>
    <tableColumn id="9" name="Informação completa?" dataDxfId="249" totalsRowDxfId="4">
      <calculatedColumnFormula>IF(B5&lt;&gt;"",IF(AND(B5&lt;&gt;"",OR(I5="",J5="",M5="",N5="",AND(O5="",S5="Rend"))),"NÃO","SIM"),"NÃO")</calculatedColumnFormula>
    </tableColumn>
    <tableColumn id="13" name="Membro" dataDxfId="248" totalsRowDxfId="3"/>
    <tableColumn id="10" name="Verif. NIF" dataDxfId="247" totalsRowDxfId="2">
      <calculatedColumnFormula>IFERROR(IF(OR(RIGHT(I5,1)-(11-((9*LEFT(I5,1)+8*MID(I5,2,1)+7*MID(I5,3,1)+6*MID(I5,4,1)+5*MID(I5,5,1)+4*MID(I5,6,1)+3*MID(I5,7,1)+2*MID(I5,8,1))-(11*INT((9*LEFT(I5,1)+8*MID(I5,2,1)+7*MID(I5,3,1)+6*MID(I5,4,1)+5*MID(I5,5,1)+4*MID(I5,6,1)+3*MID(I5,7,1)+2*MID(I5,8,1))/11))))=0,RIGHT(I5,1)-(11-((9*LEFT(I5,1)+8*MID(I5,2,1)+7*MID(I5,3,1)+6*MID(I5,4,1)+5*MID(I5,5,1)+4*MID(I5,6,1)+3*MID(I5,7,1)+2*MID(I5,8,1))-(11*INT((9*LEFT(I5,1)+8*MID(I5,2,1)+7*MID(I5,3,1)+6*MID(I5,4,1)+5*MID(I5,5,1)+4*MID(I5,6,1)+3*MID(I5,7,1)+2*MID(I5,8,1))/11))))=-11,RIGHT(I5,1)-(11-((9*LEFT(I5,1)+8*MID(I5,2,1)+7*MID(I5,3,1)+6*MID(I5,4,1)+5*MID(I5,5,1)+4*MID(I5,6,1)+3*MID(I5,7,1)+2*MID(I5,8,1))-(11*INT((9*LEFT(I5,1)+8*MID(I5,2,1)+7*MID(I5,3,1)+6*MID(I5,4,1)+5*MID(I5,5,1)+4*MID(I5,6,1)+3*MID(I5,7,1)+2*MID(I5,8,1))/11))))=-10),"","X"),"")</calculatedColumnFormula>
    </tableColumn>
    <tableColumn id="11" name="Verif._x000a_Rend._x000a_Depend." totalsRowFunction="custom" dataDxfId="246" totalsRowDxfId="1">
      <calculatedColumnFormula>IF(RIGHT(C5,1)="A","",IF(C5="","",IF(OR(K5&gt;65,AND(K5&gt;17,K5&lt;26)),"Rend","")))</calculatedColumnFormula>
      <totalsRowFormula>COUNTIF(S5:S1800,"Rend")</totalsRowFormula>
    </tableColumn>
    <tableColumn id="12" name="Dependente" totalsRowFunction="custom" dataDxfId="245" totalsRowDxfId="0">
      <calculatedColumnFormula>IF(OR(K5&lt;18,AND(O5="Não",S5="Rend")),"Dep","")</calculatedColumnFormula>
      <totalsRowFormula>COUNTIF(T5:T1800,"Dep")</totalsRowFormula>
    </tableColumn>
  </tableColumns>
  <tableStyleInfo showFirstColumn="0" showLastColumn="0" showRowStripes="1" showColumnStripes="0"/>
</table>
</file>

<file path=xl/tables/table5.xml><?xml version="1.0" encoding="utf-8"?>
<table xmlns="http://schemas.openxmlformats.org/spreadsheetml/2006/main" id="35" name="Table2" displayName="Table2" ref="A7:H19" totalsRowShown="0" headerRowDxfId="240" dataDxfId="239" tableBorderDxfId="238">
  <autoFilter ref="A7:H19"/>
  <tableColumns count="8">
    <tableColumn id="1" name="Código" dataDxfId="237">
      <calculatedColumnFormula>+IF($B$4="","",VLOOKUP(CONCATENATE($B$4,"b"),Table9[[Código da candidatura]:[Rendimento anual do membro do agregado]],3,FALSE))</calculatedColumnFormula>
    </tableColumn>
    <tableColumn id="2" name="NIF" dataDxfId="236">
      <calculatedColumnFormula>+IF($B$4="","",VLOOKUP(Table2[[#This Row],[Código]],Table9[[#All],[Código do membro do agregado
'[1º Direito']]:[Rendimento anual do membro do agregado superior a 3573,50€]],2,FALSE))</calculatedColumnFormula>
    </tableColumn>
    <tableColumn id="3" name="Data de nascimento_x000a_(AAAA-MM-DD)" dataDxfId="235">
      <calculatedColumnFormula>+IF($B$4="","",VLOOKUP(Table2[[#This Row],[Código]],Table9[[#All],[Código do membro do agregado
'[1º Direito']]:[Rendimento anual do membro do agregado superior a 3573,50€]],3,FALSE))</calculatedColumnFormula>
    </tableColumn>
    <tableColumn id="17" name="Idade" dataDxfId="234">
      <calculatedColumnFormula>IF(Table2[[#This Row],[Código]]="","",+IF($B$4="","",VLOOKUP(Table2[[#This Row],[Código]],Table9[[#All],[Código do membro do agregado
'[1º Direito']]:[Rendimento anual do membro do agregado superior a 3573,50€]],4,FALSE)))</calculatedColumnFormula>
    </tableColumn>
    <tableColumn id="9" name="Sexo" dataDxfId="233">
      <calculatedColumnFormula>+IF(Table2[[#This Row],[Código]]="","",+IF($B$4="","",VLOOKUP(Table2[[#This Row],[Código]],Table9[[#All],[Código do membro do agregado
'[1º Direito']]:[Rendimento anual do membro do agregado superior a 3573,50€]],5,FALSE)))</calculatedColumnFormula>
    </tableColumn>
    <tableColumn id="4" name="Incapacidade igual ou superior a 60%?" dataDxfId="232">
      <calculatedColumnFormula>IF(Table2[[#This Row],[Código]]="","",+IF($B$4="","",VLOOKUP(Table2[[#This Row],[Código]],Table9[[#All],[Código do membro do agregado
'[1º Direito']]:[Rendimento anual do membro do agregado superior a 3573,50€]],6,FALSE)))</calculatedColumnFormula>
    </tableColumn>
    <tableColumn id="19" name="Rendimento anual do membro do agregado" dataDxfId="231">
      <calculatedColumnFormula>IF(Table2[[#This Row],[Código]]="","",+IF($B$4="","",VLOOKUP(Table2[[#This Row],[Código]],Table9[[#All],[Código do membro do agregado
'[1º Direito']]:[Rendimento anual do membro do agregado superior a 3573,50€]],7,FALSE)))</calculatedColumnFormula>
    </tableColumn>
    <tableColumn id="5" name="Rendimento anual do membro do agregado superior à pensão social (3441,06€)" dataDxfId="230">
      <calculatedColumnFormula>IF(Table2[[#This Row],[Código]]="","",+IF($B$4="","",IF(VLOOKUP(Table2[[#This Row],[Código]],Table9[[#All],[Código do membro do agregado
'[1º Direito']]:[Rendimento anual do membro do agregado superior a 3573,50€]],8,FALSE)="","",VLOOKUP(Table2[[#This Row],[Código]],Table9[[#All],[Código do membro do agregado
'[1º Direito']]:[Rendimento anual do membro do agregado superior a 3573,50€]],8,FALSE))))</calculatedColumnFormula>
    </tableColumn>
  </tableColumns>
  <tableStyleInfo showFirstColumn="0" showLastColumn="0" showRowStripes="1" showColumnStripes="0"/>
</table>
</file>

<file path=xl/tables/table6.xml><?xml version="1.0" encoding="utf-8"?>
<table xmlns="http://schemas.openxmlformats.org/spreadsheetml/2006/main" id="23" name="Table23" displayName="Table23" ref="G1:H6" totalsRowShown="0" headerRowDxfId="229" dataDxfId="228">
  <autoFilter ref="G1:H6"/>
  <tableColumns count="2">
    <tableColumn id="1" name="REGIMES" dataDxfId="227"/>
    <tableColumn id="2" name="Situações Específicas_x000a_DL37/2018 art.º 10.º, 11.º e 12.º" dataDxfId="226"/>
  </tableColumns>
  <tableStyleInfo name="TableStyleLight4" showFirstColumn="0" showLastColumn="0" showRowStripes="1" showColumnStripes="0"/>
</table>
</file>

<file path=xl/tables/table7.xml><?xml version="1.0" encoding="utf-8"?>
<table xmlns="http://schemas.openxmlformats.org/spreadsheetml/2006/main" id="24" name="Table24" displayName="Table24" ref="A1:A551" totalsRowShown="0" headerRowDxfId="225" dataDxfId="224">
  <autoFilter ref="A1:A551"/>
  <tableColumns count="1">
    <tableColumn id="1" name="Cod." dataDxfId="223">
      <calculatedColumnFormula>TEXT(B2,"0000")</calculatedColumnFormula>
    </tableColumn>
  </tableColumns>
  <tableStyleInfo name="TableStyleLight4" showFirstColumn="0" showLastColumn="0" showRowStripes="1" showColumnStripes="0"/>
</table>
</file>

<file path=xl/tables/table8.xml><?xml version="1.0" encoding="utf-8"?>
<table xmlns="http://schemas.openxmlformats.org/spreadsheetml/2006/main" id="25" name="Table25" displayName="Table25" ref="D1:D3" totalsRowShown="0" headerRowDxfId="222" dataDxfId="221">
  <autoFilter ref="D1:D3"/>
  <tableColumns count="1">
    <tableColumn id="1" name="Tipo" dataDxfId="220"/>
  </tableColumns>
  <tableStyleInfo name="TableStyleLight4" showFirstColumn="0" showLastColumn="0" showRowStripes="1" showColumnStripes="0"/>
</table>
</file>

<file path=xl/tables/table9.xml><?xml version="1.0" encoding="utf-8"?>
<table xmlns="http://schemas.openxmlformats.org/spreadsheetml/2006/main" id="26" name="Table26" displayName="Table26" ref="E1:F11" totalsRowShown="0" headerRowDxfId="219" dataDxfId="218">
  <autoFilter ref="E1:F11"/>
  <tableColumns count="2">
    <tableColumn id="1" name="Prioridade" dataDxfId="217"/>
    <tableColumn id="2" name="Membro" dataDxfId="216"/>
  </tableColumns>
  <tableStyleInfo name="TableStyleLight4"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1direito@ihru.pt"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3.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4.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table" Target="../tables/table13.xml"/><Relationship Id="rId3" Type="http://schemas.openxmlformats.org/officeDocument/2006/relationships/table" Target="../tables/table8.xml"/><Relationship Id="rId7" Type="http://schemas.openxmlformats.org/officeDocument/2006/relationships/table" Target="../tables/table12.xml"/><Relationship Id="rId12" Type="http://schemas.openxmlformats.org/officeDocument/2006/relationships/table" Target="../tables/table17.xml"/><Relationship Id="rId2" Type="http://schemas.openxmlformats.org/officeDocument/2006/relationships/table" Target="../tables/table7.xml"/><Relationship Id="rId1" Type="http://schemas.openxmlformats.org/officeDocument/2006/relationships/table" Target="../tables/table6.xml"/><Relationship Id="rId6" Type="http://schemas.openxmlformats.org/officeDocument/2006/relationships/table" Target="../tables/table11.xml"/><Relationship Id="rId11" Type="http://schemas.openxmlformats.org/officeDocument/2006/relationships/table" Target="../tables/table16.xml"/><Relationship Id="rId5" Type="http://schemas.openxmlformats.org/officeDocument/2006/relationships/table" Target="../tables/table10.xml"/><Relationship Id="rId10" Type="http://schemas.openxmlformats.org/officeDocument/2006/relationships/table" Target="../tables/table15.xml"/><Relationship Id="rId4" Type="http://schemas.openxmlformats.org/officeDocument/2006/relationships/table" Target="../tables/table9.xml"/><Relationship Id="rId9" Type="http://schemas.openxmlformats.org/officeDocument/2006/relationships/table" Target="../tables/table14.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table" Target="../tables/table18.xml"/><Relationship Id="rId5" Type="http://schemas.openxmlformats.org/officeDocument/2006/relationships/table" Target="../tables/table22.xml"/><Relationship Id="rId4" Type="http://schemas.openxmlformats.org/officeDocument/2006/relationships/table" Target="../tables/table21.xml"/></Relationships>
</file>

<file path=xl/worksheets/_rels/sheet9.xml.rels><?xml version="1.0" encoding="UTF-8" standalone="yes"?>
<Relationships xmlns="http://schemas.openxmlformats.org/package/2006/relationships"><Relationship Id="rId8" Type="http://schemas.openxmlformats.org/officeDocument/2006/relationships/table" Target="../tables/table29.xml"/><Relationship Id="rId13" Type="http://schemas.openxmlformats.org/officeDocument/2006/relationships/table" Target="../tables/table34.xml"/><Relationship Id="rId3" Type="http://schemas.openxmlformats.org/officeDocument/2006/relationships/table" Target="../tables/table24.xml"/><Relationship Id="rId7" Type="http://schemas.openxmlformats.org/officeDocument/2006/relationships/table" Target="../tables/table28.xml"/><Relationship Id="rId12" Type="http://schemas.openxmlformats.org/officeDocument/2006/relationships/table" Target="../tables/table33.xml"/><Relationship Id="rId2" Type="http://schemas.openxmlformats.org/officeDocument/2006/relationships/table" Target="../tables/table23.xml"/><Relationship Id="rId1" Type="http://schemas.openxmlformats.org/officeDocument/2006/relationships/printerSettings" Target="../printerSettings/printerSettings7.bin"/><Relationship Id="rId6" Type="http://schemas.openxmlformats.org/officeDocument/2006/relationships/table" Target="../tables/table27.xml"/><Relationship Id="rId11" Type="http://schemas.openxmlformats.org/officeDocument/2006/relationships/table" Target="../tables/table32.xml"/><Relationship Id="rId5" Type="http://schemas.openxmlformats.org/officeDocument/2006/relationships/table" Target="../tables/table26.xml"/><Relationship Id="rId10" Type="http://schemas.openxmlformats.org/officeDocument/2006/relationships/table" Target="../tables/table31.xml"/><Relationship Id="rId4" Type="http://schemas.openxmlformats.org/officeDocument/2006/relationships/table" Target="../tables/table25.xml"/><Relationship Id="rId9" Type="http://schemas.openxmlformats.org/officeDocument/2006/relationships/table" Target="../tables/table30.xml"/><Relationship Id="rId14" Type="http://schemas.openxmlformats.org/officeDocument/2006/relationships/table" Target="../tables/table3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
  <sheetViews>
    <sheetView showGridLines="0" tabSelected="1" view="pageBreakPreview" zoomScaleNormal="100" zoomScaleSheetLayoutView="100" workbookViewId="0">
      <selection activeCell="D6" sqref="D6:H6"/>
    </sheetView>
  </sheetViews>
  <sheetFormatPr defaultColWidth="0" defaultRowHeight="13.8" zeroHeight="1" x14ac:dyDescent="0.25"/>
  <cols>
    <col min="1" max="1" width="1.6640625" style="272" customWidth="1"/>
    <col min="2" max="2" width="15.6640625" style="272" bestFit="1" customWidth="1"/>
    <col min="3" max="3" width="13.109375" style="272" customWidth="1"/>
    <col min="4" max="7" width="9.77734375" style="272" customWidth="1"/>
    <col min="8" max="8" width="26.109375" style="272" customWidth="1"/>
    <col min="9" max="9" width="1.6640625" style="272" customWidth="1"/>
    <col min="10" max="10" width="8.88671875" style="272" hidden="1" customWidth="1"/>
    <col min="11" max="11" width="6.33203125" style="272" hidden="1" customWidth="1"/>
    <col min="12" max="12" width="0" style="272" hidden="1" customWidth="1"/>
    <col min="13" max="16384" width="8.88671875" style="272" hidden="1"/>
  </cols>
  <sheetData>
    <row r="1" spans="1:12" ht="9.9" customHeight="1" x14ac:dyDescent="0.25">
      <c r="A1" s="343"/>
      <c r="B1" s="343"/>
      <c r="C1" s="343"/>
      <c r="D1" s="343"/>
      <c r="E1" s="343"/>
      <c r="F1" s="343"/>
      <c r="G1" s="343"/>
      <c r="H1" s="343"/>
      <c r="I1" s="343"/>
    </row>
    <row r="2" spans="1:12" ht="24.9" customHeight="1" x14ac:dyDescent="0.25">
      <c r="A2" s="343"/>
      <c r="B2" s="445"/>
      <c r="C2" s="445"/>
      <c r="D2" s="445"/>
      <c r="E2" s="445"/>
      <c r="F2" s="445"/>
      <c r="G2" s="445"/>
      <c r="H2" s="445"/>
      <c r="I2" s="343"/>
    </row>
    <row r="3" spans="1:12" ht="24.9" customHeight="1" x14ac:dyDescent="0.25">
      <c r="A3" s="343"/>
      <c r="B3" s="344"/>
      <c r="C3" s="344"/>
      <c r="D3" s="344"/>
      <c r="E3" s="344"/>
      <c r="F3" s="344"/>
      <c r="G3" s="344"/>
      <c r="H3" s="344"/>
      <c r="I3" s="343"/>
    </row>
    <row r="4" spans="1:12" ht="24.9" customHeight="1" x14ac:dyDescent="0.25">
      <c r="A4" s="343"/>
      <c r="B4" s="446" t="s">
        <v>6382</v>
      </c>
      <c r="C4" s="446"/>
      <c r="D4" s="446"/>
      <c r="E4" s="446"/>
      <c r="F4" s="446"/>
      <c r="G4" s="446"/>
      <c r="H4" s="446"/>
      <c r="I4" s="343"/>
    </row>
    <row r="5" spans="1:12" s="347" customFormat="1" ht="24.9" customHeight="1" x14ac:dyDescent="0.15">
      <c r="A5" s="345"/>
      <c r="B5" s="346"/>
      <c r="C5" s="346"/>
      <c r="D5" s="346"/>
      <c r="E5" s="346"/>
      <c r="F5" s="346"/>
      <c r="G5" s="346"/>
      <c r="H5" s="346"/>
      <c r="I5" s="345"/>
    </row>
    <row r="6" spans="1:12" s="263" customFormat="1" ht="19.95" customHeight="1" x14ac:dyDescent="0.3">
      <c r="A6" s="357"/>
      <c r="B6" s="440" t="s">
        <v>7054</v>
      </c>
      <c r="C6" s="441"/>
      <c r="D6" s="447"/>
      <c r="E6" s="448"/>
      <c r="F6" s="448"/>
      <c r="G6" s="448"/>
      <c r="H6" s="449"/>
      <c r="I6" s="357"/>
      <c r="K6" s="358" t="e">
        <f>VLOOKUP(D6,Table162436[[NUTII 2013]:[ID]],2,FALSE)</f>
        <v>#N/A</v>
      </c>
    </row>
    <row r="7" spans="1:12" ht="9.9" customHeight="1" x14ac:dyDescent="0.25">
      <c r="A7" s="343"/>
      <c r="B7" s="343"/>
      <c r="C7" s="343"/>
      <c r="D7" s="348"/>
      <c r="E7" s="348"/>
      <c r="F7" s="348"/>
      <c r="G7" s="348"/>
      <c r="H7" s="348"/>
      <c r="I7" s="343"/>
      <c r="K7" s="349"/>
    </row>
    <row r="8" spans="1:12" s="263" customFormat="1" ht="19.95" customHeight="1" x14ac:dyDescent="0.3">
      <c r="A8" s="357"/>
      <c r="B8" s="440" t="s">
        <v>6381</v>
      </c>
      <c r="C8" s="441"/>
      <c r="D8" s="447"/>
      <c r="E8" s="448"/>
      <c r="F8" s="448"/>
      <c r="G8" s="448"/>
      <c r="H8" s="449"/>
      <c r="I8" s="357"/>
      <c r="K8" s="358" t="e">
        <f>VLOOKUP(D8,auxiliar!$AC$2:$AE$328,3,FALSE)</f>
        <v>#N/A</v>
      </c>
    </row>
    <row r="9" spans="1:12" ht="9.9" customHeight="1" x14ac:dyDescent="0.25">
      <c r="A9" s="343"/>
      <c r="B9" s="343"/>
      <c r="C9" s="343"/>
      <c r="D9" s="343"/>
      <c r="E9" s="343"/>
      <c r="F9" s="343"/>
      <c r="G9" s="343"/>
      <c r="H9" s="343"/>
      <c r="I9" s="343"/>
    </row>
    <row r="10" spans="1:12" ht="15" customHeight="1" x14ac:dyDescent="0.25">
      <c r="A10" s="343"/>
      <c r="B10" s="444" t="s">
        <v>5593</v>
      </c>
      <c r="C10" s="444"/>
      <c r="D10" s="444"/>
      <c r="E10" s="444"/>
      <c r="F10" s="444"/>
      <c r="G10" s="444"/>
      <c r="H10" s="444"/>
      <c r="I10" s="343"/>
    </row>
    <row r="11" spans="1:12" ht="15" customHeight="1" x14ac:dyDescent="0.25">
      <c r="A11" s="343"/>
      <c r="B11" s="443" t="s">
        <v>5594</v>
      </c>
      <c r="C11" s="443"/>
      <c r="D11" s="443"/>
      <c r="E11" s="443"/>
      <c r="F11" s="443"/>
      <c r="G11" s="443"/>
      <c r="H11" s="443"/>
      <c r="I11" s="343"/>
    </row>
    <row r="12" spans="1:12" ht="15" customHeight="1" x14ac:dyDescent="0.25">
      <c r="A12" s="343"/>
      <c r="B12" s="443" t="s">
        <v>6370</v>
      </c>
      <c r="C12" s="443"/>
      <c r="D12" s="443"/>
      <c r="E12" s="443"/>
      <c r="F12" s="443"/>
      <c r="G12" s="443"/>
      <c r="H12" s="443"/>
      <c r="I12" s="343"/>
    </row>
    <row r="13" spans="1:12" ht="15" customHeight="1" x14ac:dyDescent="0.25">
      <c r="A13" s="343"/>
      <c r="B13" s="443" t="s">
        <v>6369</v>
      </c>
      <c r="C13" s="443"/>
      <c r="D13" s="443"/>
      <c r="E13" s="443"/>
      <c r="F13" s="443"/>
      <c r="G13" s="443"/>
      <c r="H13" s="443"/>
      <c r="I13" s="343"/>
    </row>
    <row r="14" spans="1:12" ht="15" customHeight="1" x14ac:dyDescent="0.25">
      <c r="A14" s="343"/>
      <c r="B14" s="443" t="s">
        <v>6371</v>
      </c>
      <c r="C14" s="443"/>
      <c r="D14" s="443"/>
      <c r="E14" s="443"/>
      <c r="F14" s="443"/>
      <c r="G14" s="443"/>
      <c r="H14" s="443"/>
      <c r="I14" s="343"/>
      <c r="K14" s="350"/>
      <c r="L14" s="350"/>
    </row>
    <row r="15" spans="1:12" ht="15" customHeight="1" x14ac:dyDescent="0.25">
      <c r="A15" s="343"/>
      <c r="B15" s="443" t="s">
        <v>5602</v>
      </c>
      <c r="C15" s="443"/>
      <c r="D15" s="443"/>
      <c r="E15" s="443"/>
      <c r="F15" s="443"/>
      <c r="G15" s="443"/>
      <c r="H15" s="443"/>
      <c r="I15" s="343"/>
      <c r="K15" s="350"/>
      <c r="L15" s="350"/>
    </row>
    <row r="16" spans="1:12" ht="15" customHeight="1" x14ac:dyDescent="0.25">
      <c r="A16" s="343"/>
      <c r="B16" s="443" t="s">
        <v>6368</v>
      </c>
      <c r="C16" s="443"/>
      <c r="D16" s="443"/>
      <c r="E16" s="443"/>
      <c r="F16" s="443"/>
      <c r="G16" s="443"/>
      <c r="H16" s="443"/>
      <c r="I16" s="343"/>
      <c r="K16" s="350"/>
      <c r="L16" s="350"/>
    </row>
    <row r="17" spans="1:12" ht="15" customHeight="1" x14ac:dyDescent="0.25">
      <c r="A17" s="343"/>
      <c r="B17" s="343"/>
      <c r="C17" s="343"/>
      <c r="D17" s="343"/>
      <c r="E17" s="343"/>
      <c r="F17" s="343"/>
      <c r="G17" s="343"/>
      <c r="H17" s="343"/>
      <c r="I17" s="343"/>
      <c r="K17" s="350"/>
      <c r="L17" s="350"/>
    </row>
    <row r="18" spans="1:12" ht="15" customHeight="1" x14ac:dyDescent="0.25">
      <c r="A18" s="343"/>
      <c r="B18" s="442" t="s">
        <v>506</v>
      </c>
      <c r="C18" s="442"/>
      <c r="D18" s="442"/>
      <c r="E18" s="442"/>
      <c r="F18" s="442"/>
      <c r="G18" s="442"/>
      <c r="H18" s="442"/>
      <c r="I18" s="343"/>
      <c r="K18" s="351"/>
      <c r="L18" s="350"/>
    </row>
    <row r="19" spans="1:12" ht="15" customHeight="1" x14ac:dyDescent="0.25">
      <c r="A19" s="343"/>
      <c r="B19" s="437" t="s">
        <v>6434</v>
      </c>
      <c r="C19" s="437"/>
      <c r="D19" s="437"/>
      <c r="E19" s="437"/>
      <c r="F19" s="437"/>
      <c r="G19" s="437"/>
      <c r="H19" s="437"/>
      <c r="I19" s="343"/>
      <c r="K19" s="351"/>
      <c r="L19" s="350"/>
    </row>
    <row r="20" spans="1:12" ht="15" customHeight="1" x14ac:dyDescent="0.25">
      <c r="A20" s="343"/>
      <c r="B20" s="343"/>
      <c r="C20" s="343"/>
      <c r="D20" s="343"/>
      <c r="E20" s="343"/>
      <c r="F20" s="343"/>
      <c r="G20" s="343"/>
      <c r="H20" s="343"/>
      <c r="I20" s="343"/>
      <c r="K20" s="350"/>
      <c r="L20" s="350"/>
    </row>
    <row r="21" spans="1:12" ht="15" customHeight="1" x14ac:dyDescent="0.25">
      <c r="A21" s="343"/>
      <c r="B21" s="352" t="s">
        <v>5597</v>
      </c>
      <c r="C21" s="352"/>
      <c r="D21" s="439"/>
      <c r="E21" s="439"/>
      <c r="F21" s="352"/>
      <c r="G21" s="439"/>
      <c r="H21" s="439"/>
      <c r="I21" s="343"/>
      <c r="K21" s="350"/>
      <c r="L21" s="350"/>
    </row>
    <row r="22" spans="1:12" ht="15" customHeight="1" x14ac:dyDescent="0.25">
      <c r="A22" s="343"/>
      <c r="B22" s="353" t="s">
        <v>5596</v>
      </c>
      <c r="C22" s="353"/>
      <c r="D22" s="438" t="str">
        <f>IF(B19="Direção de Gestão do Sul",auxiliar!$BB$4,IF(B19="Direção de Gestão do Norte",auxiliar!$BB$8,""))</f>
        <v/>
      </c>
      <c r="E22" s="438"/>
      <c r="F22" s="354"/>
      <c r="G22" s="355" t="str">
        <f>IF(B19="Direção de Gestão do Sul",auxiliar!$BB$2,IF(B19="Direção de Gestão do Norte",auxiliar!$BB$6,""))</f>
        <v/>
      </c>
      <c r="H22" s="352"/>
      <c r="I22" s="343"/>
      <c r="K22" s="350"/>
      <c r="L22" s="350"/>
    </row>
    <row r="23" spans="1:12" ht="14.4" customHeight="1" x14ac:dyDescent="0.25">
      <c r="A23" s="343"/>
      <c r="B23" s="353"/>
      <c r="C23" s="353"/>
      <c r="D23" s="436"/>
      <c r="E23" s="436"/>
      <c r="F23" s="354"/>
      <c r="G23" s="355" t="str">
        <f>IF(B19="Direção de Gestão do Sul",auxiliar!$BB$3,IF(B19="Direção de Gestão do Norte",auxiliar!$BB$7,""))</f>
        <v/>
      </c>
      <c r="H23" s="352"/>
      <c r="I23" s="343"/>
      <c r="K23" s="350"/>
      <c r="L23" s="350"/>
    </row>
    <row r="24" spans="1:12" ht="9.9" customHeight="1" x14ac:dyDescent="0.25">
      <c r="A24" s="343"/>
      <c r="B24" s="343"/>
      <c r="C24" s="343"/>
      <c r="D24" s="343"/>
      <c r="E24" s="343"/>
      <c r="F24" s="343"/>
      <c r="G24" s="343"/>
      <c r="H24" s="356" t="s">
        <v>7162</v>
      </c>
      <c r="I24" s="343"/>
      <c r="K24" s="350"/>
      <c r="L24" s="350"/>
    </row>
  </sheetData>
  <sheetProtection sheet="1" objects="1" scenarios="1" selectLockedCells="1"/>
  <mergeCells count="19">
    <mergeCell ref="B2:H2"/>
    <mergeCell ref="B4:H4"/>
    <mergeCell ref="D6:H6"/>
    <mergeCell ref="D8:H8"/>
    <mergeCell ref="D23:E23"/>
    <mergeCell ref="B19:H19"/>
    <mergeCell ref="D22:E22"/>
    <mergeCell ref="D21:E21"/>
    <mergeCell ref="B6:C6"/>
    <mergeCell ref="B8:C8"/>
    <mergeCell ref="B18:H18"/>
    <mergeCell ref="G21:H21"/>
    <mergeCell ref="B11:H11"/>
    <mergeCell ref="B12:H12"/>
    <mergeCell ref="B13:H13"/>
    <mergeCell ref="B15:H15"/>
    <mergeCell ref="B16:H16"/>
    <mergeCell ref="B14:H14"/>
    <mergeCell ref="B10:H10"/>
  </mergeCells>
  <dataValidations count="1">
    <dataValidation type="list" allowBlank="1" showInputMessage="1" showErrorMessage="1" sqref="D8:H8">
      <formula1>INDIRECT($K$6)</formula1>
    </dataValidation>
  </dataValidations>
  <hyperlinks>
    <hyperlink ref="B22" r:id="rId1"/>
  </hyperlinks>
  <printOptions horizontalCentered="1"/>
  <pageMargins left="0.25" right="0.25" top="0.75" bottom="0.75" header="0.3" footer="0.3"/>
  <pageSetup paperSize="9" fitToHeight="0" orientation="portrait" r:id="rId2"/>
  <headerFooter>
    <oddFooter>&amp;L&amp;"Bahnschrift Light,Regular"&amp;9&amp;F&amp;R&amp;"Bahnschrift Light,Regular"&amp;9&amp;P / &amp;N</oddFooter>
  </headerFooter>
  <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municipios!$AC$2:$AC$8</xm:f>
          </x14:formula1>
          <xm:sqref>D6:H6</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120"/>
  <sheetViews>
    <sheetView showGridLines="0" view="pageBreakPreview" zoomScaleNormal="69" zoomScaleSheetLayoutView="100" zoomScalePageLayoutView="69" workbookViewId="0">
      <pane ySplit="6" topLeftCell="A7" activePane="bottomLeft" state="frozen"/>
      <selection activeCell="B20" sqref="B20"/>
      <selection pane="bottomLeft" activeCell="D6" sqref="C6:D6"/>
    </sheetView>
  </sheetViews>
  <sheetFormatPr defaultColWidth="24.44140625" defaultRowHeight="14.4" x14ac:dyDescent="0.3"/>
  <cols>
    <col min="1" max="1" width="24.33203125" style="49" bestFit="1" customWidth="1"/>
    <col min="2" max="2" width="8.6640625" style="49" bestFit="1" customWidth="1"/>
    <col min="3" max="3" width="7.6640625" style="61" bestFit="1" customWidth="1"/>
    <col min="4" max="4" width="9.109375" style="61" bestFit="1" customWidth="1"/>
    <col min="5" max="5" width="20.44140625" style="67" bestFit="1" customWidth="1"/>
    <col min="6" max="6" width="6.109375" style="62" bestFit="1" customWidth="1"/>
    <col min="7" max="7" width="23.109375" style="49" bestFit="1" customWidth="1"/>
    <col min="8" max="15" width="2.88671875" style="49" bestFit="1" customWidth="1"/>
    <col min="16" max="16" width="10.44140625" style="49" bestFit="1" customWidth="1"/>
    <col min="17" max="17" width="5.109375" style="63" bestFit="1" customWidth="1"/>
    <col min="18" max="18" width="19.5546875" style="64" bestFit="1" customWidth="1"/>
    <col min="19" max="19" width="22.33203125" style="49" bestFit="1" customWidth="1"/>
    <col min="20" max="25" width="4.88671875" style="64" bestFit="1" customWidth="1"/>
    <col min="26" max="26" width="19.88671875" style="47" bestFit="1" customWidth="1"/>
    <col min="27" max="27" width="24.44140625" style="47"/>
    <col min="28" max="28" width="18.5546875" style="47" customWidth="1"/>
    <col min="29" max="31" width="24.44140625" style="47"/>
    <col min="32" max="16384" width="24.44140625" style="49"/>
  </cols>
  <sheetData>
    <row r="1" spans="1:31" s="32" customFormat="1" x14ac:dyDescent="0.3">
      <c r="A1" s="473"/>
      <c r="B1" s="473"/>
      <c r="C1" s="473"/>
      <c r="D1" s="473"/>
      <c r="E1" s="473"/>
      <c r="F1" s="473"/>
      <c r="G1" s="473"/>
      <c r="H1" s="473"/>
      <c r="I1" s="473"/>
      <c r="J1" s="473"/>
      <c r="K1" s="473"/>
      <c r="L1" s="473"/>
      <c r="M1" s="473"/>
      <c r="N1" s="473"/>
      <c r="O1" s="473"/>
      <c r="P1" s="473"/>
      <c r="Q1" s="473"/>
      <c r="R1" s="473"/>
      <c r="S1" s="473"/>
      <c r="T1" s="473"/>
      <c r="U1" s="473"/>
      <c r="V1" s="473"/>
      <c r="W1" s="473"/>
      <c r="X1" s="473"/>
      <c r="Y1" s="473"/>
      <c r="Z1" s="31"/>
      <c r="AA1" s="31"/>
      <c r="AB1" s="31">
        <f>(10000-COUNTIF($A$7:$A$10000,""))</f>
        <v>6</v>
      </c>
      <c r="AC1" s="31"/>
      <c r="AD1" s="31"/>
      <c r="AE1" s="31"/>
    </row>
    <row r="2" spans="1:31" s="34" customFormat="1" x14ac:dyDescent="0.3">
      <c r="A2" s="479" t="str">
        <f>A.Núcleos!A2</f>
        <v xml:space="preserve"> | Identificação de Agregados e Pessoas - NÚCLEOS / ORIGEM (de acordo com o Diagnóstico ELH)</v>
      </c>
      <c r="B2" s="479"/>
      <c r="C2" s="479"/>
      <c r="D2" s="479"/>
      <c r="E2" s="479"/>
      <c r="F2" s="479"/>
      <c r="G2" s="479"/>
      <c r="H2" s="479"/>
      <c r="I2" s="479"/>
      <c r="J2" s="479"/>
      <c r="K2" s="479"/>
      <c r="L2" s="479"/>
      <c r="M2" s="479"/>
      <c r="N2" s="479"/>
      <c r="O2" s="479"/>
      <c r="P2" s="479"/>
      <c r="Q2" s="479"/>
      <c r="R2" s="479"/>
      <c r="S2" s="479"/>
      <c r="T2" s="479"/>
      <c r="U2" s="479"/>
      <c r="V2" s="479"/>
      <c r="W2" s="479"/>
      <c r="X2" s="479"/>
      <c r="Y2" s="479"/>
      <c r="Z2" s="33"/>
      <c r="AA2" s="33"/>
      <c r="AB2" s="33"/>
      <c r="AC2" s="33"/>
      <c r="AD2" s="33"/>
      <c r="AE2" s="33"/>
    </row>
    <row r="3" spans="1:31" s="34" customFormat="1" ht="15.6" x14ac:dyDescent="0.3">
      <c r="A3" s="476" t="s">
        <v>515</v>
      </c>
      <c r="B3" s="476"/>
      <c r="C3" s="476"/>
      <c r="D3" s="476"/>
      <c r="E3" s="476"/>
      <c r="F3" s="476"/>
      <c r="G3" s="476"/>
      <c r="H3" s="476"/>
      <c r="I3" s="476"/>
      <c r="J3" s="476"/>
      <c r="K3" s="476"/>
      <c r="L3" s="476"/>
      <c r="M3" s="476"/>
      <c r="N3" s="476"/>
      <c r="O3" s="476"/>
      <c r="P3" s="476"/>
      <c r="Q3" s="476"/>
      <c r="R3" s="476"/>
      <c r="S3" s="476"/>
      <c r="T3" s="476"/>
      <c r="U3" s="476"/>
      <c r="V3" s="476"/>
      <c r="W3" s="476"/>
      <c r="X3" s="476"/>
      <c r="Y3" s="476"/>
      <c r="Z3" s="33"/>
      <c r="AA3" s="33"/>
      <c r="AB3" s="33"/>
      <c r="AC3" s="33"/>
      <c r="AD3" s="33"/>
      <c r="AE3" s="33"/>
    </row>
    <row r="4" spans="1:31" s="31" customFormat="1" x14ac:dyDescent="0.3">
      <c r="A4" s="483" t="s">
        <v>6376</v>
      </c>
      <c r="B4" s="495" t="s">
        <v>6375</v>
      </c>
      <c r="C4" s="496"/>
      <c r="D4" s="486"/>
      <c r="E4" s="486" t="s">
        <v>23</v>
      </c>
      <c r="F4" s="489" t="s">
        <v>73</v>
      </c>
      <c r="G4" s="489" t="s">
        <v>25</v>
      </c>
      <c r="H4" s="480" t="s">
        <v>516</v>
      </c>
      <c r="I4" s="481"/>
      <c r="J4" s="481"/>
      <c r="K4" s="481"/>
      <c r="L4" s="481"/>
      <c r="M4" s="481"/>
      <c r="N4" s="481"/>
      <c r="O4" s="481"/>
      <c r="P4" s="481"/>
      <c r="Q4" s="482"/>
      <c r="R4" s="477" t="s">
        <v>84</v>
      </c>
      <c r="S4" s="492" t="s">
        <v>86</v>
      </c>
      <c r="T4" s="474" t="s">
        <v>24</v>
      </c>
      <c r="U4" s="474"/>
      <c r="V4" s="474"/>
      <c r="W4" s="474"/>
      <c r="X4" s="474"/>
      <c r="Y4" s="475"/>
      <c r="Z4" s="470" t="s">
        <v>6374</v>
      </c>
    </row>
    <row r="5" spans="1:31" s="31" customFormat="1" ht="28.8" x14ac:dyDescent="0.3">
      <c r="A5" s="484"/>
      <c r="B5" s="497"/>
      <c r="C5" s="498"/>
      <c r="D5" s="487"/>
      <c r="E5" s="487"/>
      <c r="F5" s="490"/>
      <c r="G5" s="490"/>
      <c r="H5" s="1" t="s">
        <v>14</v>
      </c>
      <c r="I5" s="1" t="s">
        <v>15</v>
      </c>
      <c r="J5" s="1" t="s">
        <v>16</v>
      </c>
      <c r="K5" s="1" t="s">
        <v>17</v>
      </c>
      <c r="L5" s="1" t="s">
        <v>18</v>
      </c>
      <c r="M5" s="1" t="s">
        <v>19</v>
      </c>
      <c r="N5" s="1" t="s">
        <v>20</v>
      </c>
      <c r="O5" s="1" t="s">
        <v>21</v>
      </c>
      <c r="P5" s="2" t="s">
        <v>6367</v>
      </c>
      <c r="Q5" s="2" t="s">
        <v>5586</v>
      </c>
      <c r="R5" s="478"/>
      <c r="S5" s="493"/>
      <c r="T5" s="1">
        <v>2019</v>
      </c>
      <c r="U5" s="1">
        <f>T5+1</f>
        <v>2020</v>
      </c>
      <c r="V5" s="1">
        <f t="shared" ref="V5:X5" si="0">U5+1</f>
        <v>2021</v>
      </c>
      <c r="W5" s="1">
        <f t="shared" si="0"/>
        <v>2022</v>
      </c>
      <c r="X5" s="1">
        <f t="shared" si="0"/>
        <v>2023</v>
      </c>
      <c r="Y5" s="3">
        <f>X5+1</f>
        <v>2024</v>
      </c>
      <c r="Z5" s="471"/>
    </row>
    <row r="6" spans="1:31" s="31" customFormat="1" ht="28.8" x14ac:dyDescent="0.3">
      <c r="A6" s="485"/>
      <c r="B6" s="28" t="s">
        <v>517</v>
      </c>
      <c r="C6" s="29" t="s">
        <v>29</v>
      </c>
      <c r="D6" s="30" t="s">
        <v>28</v>
      </c>
      <c r="E6" s="488"/>
      <c r="F6" s="491"/>
      <c r="G6" s="491"/>
      <c r="H6" s="4" t="str">
        <f>IF(SUM(H7:H978)=0,"",SUM(H7:H978))</f>
        <v/>
      </c>
      <c r="I6" s="4" t="str">
        <f>IF(SUM(I7:I978)=0,"",SUM(I7:I978))</f>
        <v/>
      </c>
      <c r="J6" s="4" t="str">
        <f>IF(SUM(J7:J978)=0,"",SUM(J7:J978))</f>
        <v/>
      </c>
      <c r="K6" s="4" t="str">
        <f>IF(SUM(K7:K978)=0,"",SUM(K7:K978))</f>
        <v/>
      </c>
      <c r="L6" s="4" t="str">
        <f>IF(SUM(L7:L78)=0,"",SUM(L7:L978))</f>
        <v/>
      </c>
      <c r="M6" s="4" t="str">
        <f t="shared" ref="M6:R6" si="1">IF(SUM(M7:M78)=0,"",SUM(M7:M78))</f>
        <v/>
      </c>
      <c r="N6" s="4" t="str">
        <f t="shared" si="1"/>
        <v/>
      </c>
      <c r="O6" s="4" t="str">
        <f t="shared" si="1"/>
        <v/>
      </c>
      <c r="P6" s="5" t="str">
        <f t="shared" si="1"/>
        <v/>
      </c>
      <c r="Q6" s="5" t="str">
        <f>IF(SUM(Q7:Q978)=0,"",SUM(Q7:Q978))</f>
        <v/>
      </c>
      <c r="R6" s="6" t="str">
        <f t="shared" si="1"/>
        <v/>
      </c>
      <c r="S6" s="494"/>
      <c r="T6" s="7" t="str">
        <f t="shared" ref="T6:Y6" si="2">IF(SUM(T7:T78)=0,"",SUM(T7:T78))</f>
        <v/>
      </c>
      <c r="U6" s="7" t="str">
        <f t="shared" si="2"/>
        <v/>
      </c>
      <c r="V6" s="7" t="str">
        <f t="shared" si="2"/>
        <v/>
      </c>
      <c r="W6" s="7" t="str">
        <f t="shared" si="2"/>
        <v/>
      </c>
      <c r="X6" s="7" t="str">
        <f t="shared" si="2"/>
        <v/>
      </c>
      <c r="Y6" s="8" t="str">
        <f t="shared" si="2"/>
        <v/>
      </c>
      <c r="Z6" s="472"/>
    </row>
    <row r="7" spans="1:31" ht="43.2" x14ac:dyDescent="0.3">
      <c r="A7" s="35"/>
      <c r="B7" s="36"/>
      <c r="C7" s="37"/>
      <c r="D7" s="38"/>
      <c r="E7" s="65" t="s">
        <v>7</v>
      </c>
      <c r="F7" s="39"/>
      <c r="G7" s="40"/>
      <c r="H7" s="41"/>
      <c r="I7" s="41"/>
      <c r="J7" s="41"/>
      <c r="K7" s="41"/>
      <c r="L7" s="41"/>
      <c r="M7" s="41"/>
      <c r="N7" s="41"/>
      <c r="O7" s="41"/>
      <c r="P7" s="41"/>
      <c r="Q7" s="42" t="str">
        <f>IF(A7="","",SUM(H7:P7))</f>
        <v/>
      </c>
      <c r="R7" s="43"/>
      <c r="S7" s="44"/>
      <c r="T7" s="43"/>
      <c r="U7" s="43"/>
      <c r="V7" s="43"/>
      <c r="W7" s="43"/>
      <c r="X7" s="43"/>
      <c r="Y7" s="45"/>
      <c r="Z7" s="46" t="str">
        <f>IF(OR(AND(A7="",A8&lt;&gt;""),(AND(A7&lt;&gt;"",OR(E7="",Q7=0,R7="",S7="")))),"NÃO","")</f>
        <v/>
      </c>
      <c r="AB7" s="48" t="str">
        <f t="shared" ref="AB7:AB38" si="3">IF(R7="","",IF(SUM(T7:Y7)=R7,"OK","Erro"))</f>
        <v/>
      </c>
    </row>
    <row r="8" spans="1:31" ht="43.2" x14ac:dyDescent="0.3">
      <c r="A8" s="50"/>
      <c r="B8" s="36"/>
      <c r="C8" s="51"/>
      <c r="D8" s="52"/>
      <c r="E8" s="66" t="s">
        <v>8</v>
      </c>
      <c r="F8" s="53" t="str">
        <f>IFERROR(VLOOKUP(E8,auxiliar!$W$2:$X$8,2,FALSE),"")</f>
        <v>Rpaud</v>
      </c>
      <c r="H8" s="54"/>
      <c r="I8" s="54"/>
      <c r="J8" s="54"/>
      <c r="K8" s="54"/>
      <c r="L8" s="54"/>
      <c r="M8" s="54"/>
      <c r="N8" s="54"/>
      <c r="O8" s="54"/>
      <c r="P8" s="54"/>
      <c r="Q8" s="55" t="str">
        <f t="shared" ref="Q8:Q71" si="4">IF(A8="","",SUM(H8:P8))</f>
        <v/>
      </c>
      <c r="R8" s="56"/>
      <c r="S8" s="57"/>
      <c r="T8" s="56"/>
      <c r="U8" s="56"/>
      <c r="V8" s="56"/>
      <c r="W8" s="56"/>
      <c r="X8" s="56"/>
      <c r="Y8" s="58"/>
      <c r="Z8" s="59" t="str">
        <f t="shared" ref="Z8:Z71" si="5">IF(OR(AND(A8="",A9&lt;&gt;""),(AND(A8&lt;&gt;"",OR(E8="",Q8=0,R8="",S8="")))),"NÃO","")</f>
        <v/>
      </c>
      <c r="AB8" s="48" t="str">
        <f t="shared" si="3"/>
        <v/>
      </c>
    </row>
    <row r="9" spans="1:31" ht="43.2" x14ac:dyDescent="0.3">
      <c r="A9" s="50"/>
      <c r="B9" s="36"/>
      <c r="C9" s="51"/>
      <c r="D9" s="52"/>
      <c r="E9" s="66" t="s">
        <v>12</v>
      </c>
      <c r="F9" s="53" t="str">
        <f>IFERROR(VLOOKUP(E9,auxiliar!$W$2:$X$8,2,FALSE),"")</f>
        <v>Afp</v>
      </c>
      <c r="G9" s="40" t="s">
        <v>9</v>
      </c>
      <c r="H9" s="54"/>
      <c r="I9" s="54"/>
      <c r="J9" s="54"/>
      <c r="K9" s="54"/>
      <c r="L9" s="54"/>
      <c r="M9" s="54"/>
      <c r="N9" s="54"/>
      <c r="O9" s="54"/>
      <c r="P9" s="54"/>
      <c r="Q9" s="55" t="str">
        <f t="shared" si="4"/>
        <v/>
      </c>
      <c r="R9" s="56"/>
      <c r="S9" s="57"/>
      <c r="T9" s="56"/>
      <c r="U9" s="56"/>
      <c r="V9" s="56"/>
      <c r="W9" s="56"/>
      <c r="X9" s="56"/>
      <c r="Y9" s="58"/>
      <c r="Z9" s="59" t="str">
        <f t="shared" si="5"/>
        <v/>
      </c>
      <c r="AB9" s="48" t="str">
        <f t="shared" si="3"/>
        <v/>
      </c>
    </row>
    <row r="10" spans="1:31" x14ac:dyDescent="0.3">
      <c r="A10" s="50"/>
      <c r="B10" s="36"/>
      <c r="C10" s="51"/>
      <c r="D10" s="52"/>
      <c r="E10" s="66"/>
      <c r="F10" s="53" t="str">
        <f>IFERROR(VLOOKUP(E10,auxiliar!$W$2:$X$8,2,FALSE),"")</f>
        <v/>
      </c>
      <c r="G10" s="40"/>
      <c r="H10" s="54"/>
      <c r="I10" s="54"/>
      <c r="J10" s="54"/>
      <c r="K10" s="54"/>
      <c r="L10" s="54"/>
      <c r="M10" s="54"/>
      <c r="N10" s="54"/>
      <c r="O10" s="54"/>
      <c r="P10" s="54"/>
      <c r="Q10" s="55" t="str">
        <f t="shared" si="4"/>
        <v/>
      </c>
      <c r="R10" s="56"/>
      <c r="S10" s="57"/>
      <c r="T10" s="56"/>
      <c r="U10" s="56"/>
      <c r="V10" s="56"/>
      <c r="W10" s="56"/>
      <c r="X10" s="56"/>
      <c r="Y10" s="58"/>
      <c r="Z10" s="59" t="str">
        <f t="shared" si="5"/>
        <v/>
      </c>
      <c r="AB10" s="48" t="str">
        <f t="shared" si="3"/>
        <v/>
      </c>
    </row>
    <row r="11" spans="1:31" x14ac:dyDescent="0.3">
      <c r="A11" s="50"/>
      <c r="B11" s="36"/>
      <c r="C11" s="51"/>
      <c r="D11" s="52"/>
      <c r="E11" s="66"/>
      <c r="F11" s="53" t="str">
        <f>IFERROR(VLOOKUP(E11,auxiliar!$W$2:$X$8,2,FALSE),"")</f>
        <v/>
      </c>
      <c r="G11" s="40"/>
      <c r="H11" s="54"/>
      <c r="I11" s="54"/>
      <c r="J11" s="54"/>
      <c r="K11" s="54"/>
      <c r="L11" s="54"/>
      <c r="M11" s="54"/>
      <c r="N11" s="54"/>
      <c r="O11" s="54"/>
      <c r="P11" s="54"/>
      <c r="Q11" s="55" t="str">
        <f t="shared" si="4"/>
        <v/>
      </c>
      <c r="R11" s="56"/>
      <c r="S11" s="57"/>
      <c r="T11" s="56"/>
      <c r="U11" s="56"/>
      <c r="V11" s="56"/>
      <c r="W11" s="56"/>
      <c r="X11" s="56"/>
      <c r="Y11" s="58"/>
      <c r="Z11" s="59" t="str">
        <f t="shared" si="5"/>
        <v/>
      </c>
      <c r="AB11" s="48" t="str">
        <f t="shared" si="3"/>
        <v/>
      </c>
    </row>
    <row r="12" spans="1:31" x14ac:dyDescent="0.3">
      <c r="A12" s="50"/>
      <c r="B12" s="36"/>
      <c r="C12" s="51"/>
      <c r="D12" s="52"/>
      <c r="E12" s="66"/>
      <c r="F12" s="53" t="str">
        <f>IFERROR(VLOOKUP(E12,auxiliar!$W$2:$X$8,2,FALSE),"")</f>
        <v/>
      </c>
      <c r="G12" s="40"/>
      <c r="H12" s="54"/>
      <c r="I12" s="54"/>
      <c r="J12" s="54"/>
      <c r="K12" s="54"/>
      <c r="L12" s="54"/>
      <c r="M12" s="54"/>
      <c r="N12" s="54"/>
      <c r="O12" s="54"/>
      <c r="P12" s="54"/>
      <c r="Q12" s="55" t="str">
        <f t="shared" si="4"/>
        <v/>
      </c>
      <c r="R12" s="56"/>
      <c r="S12" s="57"/>
      <c r="T12" s="56"/>
      <c r="U12" s="56"/>
      <c r="V12" s="56"/>
      <c r="W12" s="56"/>
      <c r="X12" s="56"/>
      <c r="Y12" s="58"/>
      <c r="Z12" s="59" t="str">
        <f t="shared" si="5"/>
        <v/>
      </c>
      <c r="AB12" s="48" t="str">
        <f t="shared" si="3"/>
        <v/>
      </c>
    </row>
    <row r="13" spans="1:31" x14ac:dyDescent="0.3">
      <c r="A13" s="50"/>
      <c r="B13" s="36"/>
      <c r="C13" s="51"/>
      <c r="D13" s="52"/>
      <c r="E13" s="66"/>
      <c r="F13" s="53" t="str">
        <f>IFERROR(VLOOKUP(E13,auxiliar!$W$2:$X$8,2,FALSE),"")</f>
        <v/>
      </c>
      <c r="G13" s="40"/>
      <c r="H13" s="54"/>
      <c r="I13" s="54"/>
      <c r="J13" s="54"/>
      <c r="K13" s="54"/>
      <c r="L13" s="54"/>
      <c r="M13" s="54"/>
      <c r="N13" s="54"/>
      <c r="O13" s="54"/>
      <c r="P13" s="54"/>
      <c r="Q13" s="55" t="str">
        <f t="shared" si="4"/>
        <v/>
      </c>
      <c r="R13" s="56"/>
      <c r="S13" s="57"/>
      <c r="T13" s="56"/>
      <c r="U13" s="56"/>
      <c r="V13" s="56"/>
      <c r="W13" s="56"/>
      <c r="X13" s="56"/>
      <c r="Y13" s="58"/>
      <c r="Z13" s="59" t="str">
        <f t="shared" si="5"/>
        <v/>
      </c>
      <c r="AB13" s="48" t="str">
        <f t="shared" si="3"/>
        <v/>
      </c>
    </row>
    <row r="14" spans="1:31" x14ac:dyDescent="0.3">
      <c r="A14" s="50"/>
      <c r="B14" s="36"/>
      <c r="C14" s="51"/>
      <c r="D14" s="52"/>
      <c r="E14" s="66"/>
      <c r="F14" s="53" t="str">
        <f>IFERROR(VLOOKUP(E14,auxiliar!$W$2:$X$8,2,FALSE),"")</f>
        <v/>
      </c>
      <c r="G14" s="40"/>
      <c r="H14" s="54"/>
      <c r="I14" s="54"/>
      <c r="J14" s="54"/>
      <c r="K14" s="54"/>
      <c r="L14" s="54"/>
      <c r="M14" s="54"/>
      <c r="N14" s="54"/>
      <c r="O14" s="54"/>
      <c r="P14" s="54"/>
      <c r="Q14" s="55" t="str">
        <f t="shared" si="4"/>
        <v/>
      </c>
      <c r="R14" s="56"/>
      <c r="S14" s="57"/>
      <c r="T14" s="56"/>
      <c r="U14" s="56"/>
      <c r="V14" s="56"/>
      <c r="W14" s="56"/>
      <c r="X14" s="56"/>
      <c r="Y14" s="58"/>
      <c r="Z14" s="59" t="str">
        <f t="shared" si="5"/>
        <v/>
      </c>
      <c r="AB14" s="48" t="str">
        <f t="shared" si="3"/>
        <v/>
      </c>
    </row>
    <row r="15" spans="1:31" x14ac:dyDescent="0.3">
      <c r="A15" s="50"/>
      <c r="B15" s="36"/>
      <c r="C15" s="51"/>
      <c r="D15" s="52"/>
      <c r="E15" s="66"/>
      <c r="F15" s="53" t="str">
        <f>IFERROR(VLOOKUP(E15,auxiliar!$W$2:$X$8,2,FALSE),"")</f>
        <v/>
      </c>
      <c r="G15" s="40"/>
      <c r="H15" s="54"/>
      <c r="I15" s="54"/>
      <c r="J15" s="54"/>
      <c r="K15" s="54"/>
      <c r="L15" s="54"/>
      <c r="M15" s="54"/>
      <c r="N15" s="54"/>
      <c r="O15" s="54"/>
      <c r="P15" s="54"/>
      <c r="Q15" s="55" t="str">
        <f t="shared" si="4"/>
        <v/>
      </c>
      <c r="R15" s="56"/>
      <c r="S15" s="57"/>
      <c r="T15" s="56"/>
      <c r="U15" s="56"/>
      <c r="V15" s="56"/>
      <c r="W15" s="56"/>
      <c r="X15" s="56"/>
      <c r="Y15" s="58"/>
      <c r="Z15" s="59" t="str">
        <f t="shared" si="5"/>
        <v/>
      </c>
      <c r="AB15" s="48" t="str">
        <f t="shared" si="3"/>
        <v/>
      </c>
    </row>
    <row r="16" spans="1:31" x14ac:dyDescent="0.3">
      <c r="A16" s="50"/>
      <c r="B16" s="36"/>
      <c r="C16" s="51"/>
      <c r="D16" s="52"/>
      <c r="E16" s="66"/>
      <c r="F16" s="53" t="str">
        <f>IFERROR(VLOOKUP(E16,auxiliar!$W$2:$X$8,2,FALSE),"")</f>
        <v/>
      </c>
      <c r="G16" s="40"/>
      <c r="H16" s="54"/>
      <c r="I16" s="54"/>
      <c r="J16" s="54"/>
      <c r="K16" s="54"/>
      <c r="L16" s="54"/>
      <c r="M16" s="54"/>
      <c r="N16" s="54"/>
      <c r="O16" s="54"/>
      <c r="P16" s="54"/>
      <c r="Q16" s="55" t="str">
        <f t="shared" si="4"/>
        <v/>
      </c>
      <c r="R16" s="56"/>
      <c r="S16" s="57"/>
      <c r="T16" s="56"/>
      <c r="U16" s="56"/>
      <c r="V16" s="56"/>
      <c r="W16" s="56"/>
      <c r="X16" s="56"/>
      <c r="Y16" s="58"/>
      <c r="Z16" s="59" t="str">
        <f t="shared" si="5"/>
        <v/>
      </c>
      <c r="AB16" s="48" t="str">
        <f t="shared" si="3"/>
        <v/>
      </c>
    </row>
    <row r="17" spans="1:28" x14ac:dyDescent="0.3">
      <c r="A17" s="50"/>
      <c r="B17" s="36"/>
      <c r="C17" s="51"/>
      <c r="D17" s="52"/>
      <c r="E17" s="66"/>
      <c r="F17" s="53" t="str">
        <f>IFERROR(VLOOKUP(E17,auxiliar!$W$2:$X$8,2,FALSE),"")</f>
        <v/>
      </c>
      <c r="G17" s="40"/>
      <c r="H17" s="54"/>
      <c r="I17" s="54"/>
      <c r="J17" s="54"/>
      <c r="K17" s="54"/>
      <c r="L17" s="54"/>
      <c r="M17" s="54"/>
      <c r="N17" s="54"/>
      <c r="O17" s="54"/>
      <c r="P17" s="54"/>
      <c r="Q17" s="55" t="str">
        <f t="shared" si="4"/>
        <v/>
      </c>
      <c r="R17" s="56"/>
      <c r="S17" s="57"/>
      <c r="T17" s="56"/>
      <c r="U17" s="56"/>
      <c r="V17" s="56"/>
      <c r="W17" s="56"/>
      <c r="X17" s="56"/>
      <c r="Y17" s="58"/>
      <c r="Z17" s="59" t="str">
        <f t="shared" si="5"/>
        <v/>
      </c>
      <c r="AB17" s="48" t="str">
        <f t="shared" si="3"/>
        <v/>
      </c>
    </row>
    <row r="18" spans="1:28" x14ac:dyDescent="0.3">
      <c r="A18" s="50"/>
      <c r="B18" s="60"/>
      <c r="C18" s="51"/>
      <c r="D18" s="52"/>
      <c r="E18" s="66"/>
      <c r="F18" s="53" t="str">
        <f>IFERROR(VLOOKUP(E18,auxiliar!$W$2:$X$8,2,FALSE),"")</f>
        <v/>
      </c>
      <c r="G18" s="40"/>
      <c r="H18" s="54"/>
      <c r="I18" s="54"/>
      <c r="J18" s="54"/>
      <c r="K18" s="54"/>
      <c r="L18" s="54"/>
      <c r="M18" s="54"/>
      <c r="N18" s="54"/>
      <c r="O18" s="54"/>
      <c r="P18" s="54"/>
      <c r="Q18" s="55" t="str">
        <f t="shared" si="4"/>
        <v/>
      </c>
      <c r="R18" s="56"/>
      <c r="S18" s="57"/>
      <c r="T18" s="56"/>
      <c r="U18" s="56"/>
      <c r="V18" s="56"/>
      <c r="W18" s="56"/>
      <c r="X18" s="56"/>
      <c r="Y18" s="58"/>
      <c r="Z18" s="59" t="str">
        <f t="shared" si="5"/>
        <v/>
      </c>
      <c r="AB18" s="48" t="str">
        <f t="shared" si="3"/>
        <v/>
      </c>
    </row>
    <row r="19" spans="1:28" x14ac:dyDescent="0.3">
      <c r="A19" s="50"/>
      <c r="B19" s="60"/>
      <c r="C19" s="51"/>
      <c r="D19" s="52"/>
      <c r="E19" s="66"/>
      <c r="F19" s="53" t="str">
        <f>IFERROR(VLOOKUP(E19,auxiliar!$W$2:$X$8,2,FALSE),"")</f>
        <v/>
      </c>
      <c r="G19" s="40"/>
      <c r="H19" s="54"/>
      <c r="I19" s="54"/>
      <c r="J19" s="54"/>
      <c r="K19" s="54"/>
      <c r="L19" s="54"/>
      <c r="M19" s="54"/>
      <c r="N19" s="54"/>
      <c r="O19" s="54"/>
      <c r="P19" s="54"/>
      <c r="Q19" s="55" t="str">
        <f t="shared" si="4"/>
        <v/>
      </c>
      <c r="R19" s="56"/>
      <c r="S19" s="57"/>
      <c r="T19" s="56"/>
      <c r="U19" s="56"/>
      <c r="V19" s="56"/>
      <c r="W19" s="56"/>
      <c r="X19" s="56"/>
      <c r="Y19" s="58"/>
      <c r="Z19" s="59" t="str">
        <f t="shared" si="5"/>
        <v/>
      </c>
      <c r="AB19" s="48" t="str">
        <f t="shared" si="3"/>
        <v/>
      </c>
    </row>
    <row r="20" spans="1:28" x14ac:dyDescent="0.3">
      <c r="A20" s="50"/>
      <c r="B20" s="60"/>
      <c r="C20" s="51"/>
      <c r="D20" s="52"/>
      <c r="E20" s="66"/>
      <c r="F20" s="53" t="str">
        <f>IFERROR(VLOOKUP(E20,auxiliar!$W$2:$X$8,2,FALSE),"")</f>
        <v/>
      </c>
      <c r="G20" s="40"/>
      <c r="H20" s="54"/>
      <c r="I20" s="54"/>
      <c r="J20" s="54"/>
      <c r="K20" s="54"/>
      <c r="L20" s="54"/>
      <c r="M20" s="54"/>
      <c r="N20" s="54"/>
      <c r="O20" s="54"/>
      <c r="P20" s="54"/>
      <c r="Q20" s="55" t="str">
        <f t="shared" si="4"/>
        <v/>
      </c>
      <c r="R20" s="56"/>
      <c r="S20" s="57"/>
      <c r="T20" s="56"/>
      <c r="U20" s="56"/>
      <c r="V20" s="56"/>
      <c r="W20" s="56"/>
      <c r="X20" s="56"/>
      <c r="Y20" s="58"/>
      <c r="Z20" s="59" t="str">
        <f t="shared" si="5"/>
        <v/>
      </c>
      <c r="AB20" s="48" t="str">
        <f t="shared" si="3"/>
        <v/>
      </c>
    </row>
    <row r="21" spans="1:28" x14ac:dyDescent="0.3">
      <c r="A21" s="50"/>
      <c r="B21" s="60"/>
      <c r="C21" s="51"/>
      <c r="D21" s="52"/>
      <c r="E21" s="66"/>
      <c r="F21" s="53" t="str">
        <f>IFERROR(VLOOKUP(E21,auxiliar!$W$2:$X$8,2,FALSE),"")</f>
        <v/>
      </c>
      <c r="G21" s="40"/>
      <c r="H21" s="54"/>
      <c r="I21" s="54"/>
      <c r="J21" s="54"/>
      <c r="K21" s="54"/>
      <c r="L21" s="54"/>
      <c r="M21" s="54"/>
      <c r="N21" s="54"/>
      <c r="O21" s="54"/>
      <c r="P21" s="54"/>
      <c r="Q21" s="55" t="str">
        <f t="shared" si="4"/>
        <v/>
      </c>
      <c r="R21" s="56"/>
      <c r="S21" s="57"/>
      <c r="T21" s="56"/>
      <c r="U21" s="56"/>
      <c r="V21" s="56"/>
      <c r="W21" s="56"/>
      <c r="X21" s="56"/>
      <c r="Y21" s="58"/>
      <c r="Z21" s="59" t="str">
        <f t="shared" si="5"/>
        <v/>
      </c>
      <c r="AB21" s="48" t="str">
        <f t="shared" si="3"/>
        <v/>
      </c>
    </row>
    <row r="22" spans="1:28" x14ac:dyDescent="0.3">
      <c r="A22" s="50"/>
      <c r="B22" s="60"/>
      <c r="C22" s="51"/>
      <c r="D22" s="52"/>
      <c r="E22" s="66"/>
      <c r="F22" s="53" t="str">
        <f>IFERROR(VLOOKUP(E22,auxiliar!$W$2:$X$8,2,FALSE),"")</f>
        <v/>
      </c>
      <c r="G22" s="40"/>
      <c r="H22" s="54"/>
      <c r="I22" s="54"/>
      <c r="J22" s="54"/>
      <c r="K22" s="54"/>
      <c r="L22" s="54"/>
      <c r="M22" s="54"/>
      <c r="N22" s="54"/>
      <c r="O22" s="54"/>
      <c r="P22" s="54"/>
      <c r="Q22" s="55" t="str">
        <f t="shared" si="4"/>
        <v/>
      </c>
      <c r="R22" s="56"/>
      <c r="S22" s="57"/>
      <c r="T22" s="56"/>
      <c r="U22" s="56"/>
      <c r="V22" s="56"/>
      <c r="W22" s="56"/>
      <c r="X22" s="56"/>
      <c r="Y22" s="58"/>
      <c r="Z22" s="59" t="str">
        <f t="shared" si="5"/>
        <v/>
      </c>
      <c r="AB22" s="48" t="str">
        <f t="shared" si="3"/>
        <v/>
      </c>
    </row>
    <row r="23" spans="1:28" x14ac:dyDescent="0.3">
      <c r="A23" s="50"/>
      <c r="B23" s="60"/>
      <c r="C23" s="51"/>
      <c r="D23" s="52"/>
      <c r="E23" s="66"/>
      <c r="F23" s="53" t="str">
        <f>IFERROR(VLOOKUP(E23,auxiliar!$W$2:$X$8,2,FALSE),"")</f>
        <v/>
      </c>
      <c r="G23" s="40"/>
      <c r="H23" s="54"/>
      <c r="I23" s="54"/>
      <c r="J23" s="54"/>
      <c r="K23" s="54"/>
      <c r="L23" s="54"/>
      <c r="M23" s="54"/>
      <c r="N23" s="54"/>
      <c r="O23" s="54"/>
      <c r="P23" s="54"/>
      <c r="Q23" s="55" t="str">
        <f t="shared" si="4"/>
        <v/>
      </c>
      <c r="R23" s="56"/>
      <c r="S23" s="57"/>
      <c r="T23" s="56"/>
      <c r="U23" s="56"/>
      <c r="V23" s="56"/>
      <c r="W23" s="56"/>
      <c r="X23" s="56"/>
      <c r="Y23" s="58"/>
      <c r="Z23" s="59" t="str">
        <f t="shared" si="5"/>
        <v/>
      </c>
      <c r="AB23" s="48" t="str">
        <f t="shared" si="3"/>
        <v/>
      </c>
    </row>
    <row r="24" spans="1:28" x14ac:dyDescent="0.3">
      <c r="A24" s="50"/>
      <c r="B24" s="60"/>
      <c r="C24" s="51"/>
      <c r="D24" s="52"/>
      <c r="E24" s="66"/>
      <c r="F24" s="53" t="str">
        <f>IFERROR(VLOOKUP(E24,auxiliar!$W$2:$X$8,2,FALSE),"")</f>
        <v/>
      </c>
      <c r="G24" s="40"/>
      <c r="H24" s="54"/>
      <c r="I24" s="54"/>
      <c r="J24" s="54"/>
      <c r="K24" s="54"/>
      <c r="L24" s="54"/>
      <c r="M24" s="54"/>
      <c r="N24" s="54"/>
      <c r="O24" s="54"/>
      <c r="P24" s="54"/>
      <c r="Q24" s="55" t="str">
        <f t="shared" si="4"/>
        <v/>
      </c>
      <c r="R24" s="56"/>
      <c r="S24" s="57"/>
      <c r="T24" s="56"/>
      <c r="U24" s="56"/>
      <c r="V24" s="56"/>
      <c r="W24" s="56"/>
      <c r="X24" s="56"/>
      <c r="Y24" s="58"/>
      <c r="Z24" s="59" t="str">
        <f t="shared" si="5"/>
        <v/>
      </c>
      <c r="AB24" s="48" t="str">
        <f t="shared" si="3"/>
        <v/>
      </c>
    </row>
    <row r="25" spans="1:28" x14ac:dyDescent="0.3">
      <c r="A25" s="50"/>
      <c r="B25" s="60"/>
      <c r="C25" s="51"/>
      <c r="D25" s="52"/>
      <c r="E25" s="66"/>
      <c r="F25" s="53" t="str">
        <f>IFERROR(VLOOKUP(E25,auxiliar!$W$2:$X$8,2,FALSE),"")</f>
        <v/>
      </c>
      <c r="G25" s="40"/>
      <c r="H25" s="54"/>
      <c r="I25" s="54"/>
      <c r="J25" s="54"/>
      <c r="K25" s="54"/>
      <c r="L25" s="54"/>
      <c r="M25" s="54"/>
      <c r="N25" s="54"/>
      <c r="O25" s="54"/>
      <c r="P25" s="54"/>
      <c r="Q25" s="55" t="str">
        <f t="shared" si="4"/>
        <v/>
      </c>
      <c r="R25" s="56"/>
      <c r="S25" s="57"/>
      <c r="T25" s="56"/>
      <c r="U25" s="56"/>
      <c r="V25" s="56"/>
      <c r="W25" s="56"/>
      <c r="X25" s="56"/>
      <c r="Y25" s="58"/>
      <c r="Z25" s="59" t="str">
        <f t="shared" si="5"/>
        <v/>
      </c>
      <c r="AB25" s="48" t="str">
        <f t="shared" si="3"/>
        <v/>
      </c>
    </row>
    <row r="26" spans="1:28" x14ac:dyDescent="0.3">
      <c r="A26" s="50"/>
      <c r="B26" s="60"/>
      <c r="C26" s="51"/>
      <c r="D26" s="52"/>
      <c r="E26" s="66"/>
      <c r="F26" s="53" t="str">
        <f>IFERROR(VLOOKUP(E26,auxiliar!$W$2:$X$8,2,FALSE),"")</f>
        <v/>
      </c>
      <c r="G26" s="40"/>
      <c r="H26" s="54"/>
      <c r="I26" s="54"/>
      <c r="J26" s="54"/>
      <c r="K26" s="54"/>
      <c r="L26" s="54"/>
      <c r="M26" s="54"/>
      <c r="N26" s="54"/>
      <c r="O26" s="54"/>
      <c r="P26" s="54"/>
      <c r="Q26" s="55" t="str">
        <f t="shared" si="4"/>
        <v/>
      </c>
      <c r="R26" s="56"/>
      <c r="S26" s="57"/>
      <c r="T26" s="56"/>
      <c r="U26" s="56"/>
      <c r="V26" s="56"/>
      <c r="W26" s="56"/>
      <c r="X26" s="56"/>
      <c r="Y26" s="58"/>
      <c r="Z26" s="59" t="str">
        <f t="shared" si="5"/>
        <v/>
      </c>
      <c r="AB26" s="48" t="str">
        <f t="shared" si="3"/>
        <v/>
      </c>
    </row>
    <row r="27" spans="1:28" x14ac:dyDescent="0.3">
      <c r="A27" s="50"/>
      <c r="B27" s="60"/>
      <c r="C27" s="51"/>
      <c r="D27" s="52"/>
      <c r="E27" s="66"/>
      <c r="F27" s="53" t="str">
        <f>IFERROR(VLOOKUP(E27,auxiliar!$W$2:$X$8,2,FALSE),"")</f>
        <v/>
      </c>
      <c r="G27" s="40"/>
      <c r="H27" s="54"/>
      <c r="I27" s="54"/>
      <c r="J27" s="54"/>
      <c r="K27" s="54"/>
      <c r="L27" s="54"/>
      <c r="M27" s="54"/>
      <c r="N27" s="54"/>
      <c r="O27" s="54"/>
      <c r="P27" s="54"/>
      <c r="Q27" s="55" t="str">
        <f t="shared" si="4"/>
        <v/>
      </c>
      <c r="R27" s="56"/>
      <c r="S27" s="57"/>
      <c r="T27" s="56"/>
      <c r="U27" s="56"/>
      <c r="V27" s="56"/>
      <c r="W27" s="56"/>
      <c r="X27" s="56"/>
      <c r="Y27" s="58"/>
      <c r="Z27" s="59" t="str">
        <f t="shared" si="5"/>
        <v/>
      </c>
      <c r="AB27" s="48" t="str">
        <f t="shared" si="3"/>
        <v/>
      </c>
    </row>
    <row r="28" spans="1:28" x14ac:dyDescent="0.3">
      <c r="A28" s="50"/>
      <c r="B28" s="60"/>
      <c r="C28" s="51"/>
      <c r="D28" s="52"/>
      <c r="E28" s="66"/>
      <c r="F28" s="53" t="str">
        <f>IFERROR(VLOOKUP(E28,auxiliar!$W$2:$X$8,2,FALSE),"")</f>
        <v/>
      </c>
      <c r="G28" s="40"/>
      <c r="H28" s="54"/>
      <c r="I28" s="54"/>
      <c r="J28" s="54"/>
      <c r="K28" s="54"/>
      <c r="L28" s="54"/>
      <c r="M28" s="54"/>
      <c r="N28" s="54"/>
      <c r="O28" s="54"/>
      <c r="P28" s="54"/>
      <c r="Q28" s="55" t="str">
        <f t="shared" si="4"/>
        <v/>
      </c>
      <c r="R28" s="56"/>
      <c r="S28" s="57"/>
      <c r="T28" s="56"/>
      <c r="U28" s="56"/>
      <c r="V28" s="56"/>
      <c r="W28" s="56"/>
      <c r="X28" s="56"/>
      <c r="Y28" s="58"/>
      <c r="Z28" s="59" t="str">
        <f t="shared" si="5"/>
        <v/>
      </c>
      <c r="AB28" s="48" t="str">
        <f t="shared" si="3"/>
        <v/>
      </c>
    </row>
    <row r="29" spans="1:28" x14ac:dyDescent="0.3">
      <c r="A29" s="50"/>
      <c r="B29" s="60"/>
      <c r="C29" s="51"/>
      <c r="D29" s="52"/>
      <c r="E29" s="66"/>
      <c r="F29" s="53" t="str">
        <f>IFERROR(VLOOKUP(E29,auxiliar!$W$2:$X$8,2,FALSE),"")</f>
        <v/>
      </c>
      <c r="G29" s="40"/>
      <c r="H29" s="54"/>
      <c r="I29" s="54"/>
      <c r="J29" s="54"/>
      <c r="K29" s="54"/>
      <c r="L29" s="54"/>
      <c r="M29" s="54"/>
      <c r="N29" s="54"/>
      <c r="O29" s="54"/>
      <c r="P29" s="54"/>
      <c r="Q29" s="55" t="str">
        <f t="shared" si="4"/>
        <v/>
      </c>
      <c r="R29" s="56"/>
      <c r="S29" s="57"/>
      <c r="T29" s="56"/>
      <c r="U29" s="56"/>
      <c r="V29" s="56"/>
      <c r="W29" s="56"/>
      <c r="X29" s="56"/>
      <c r="Y29" s="58"/>
      <c r="Z29" s="59" t="str">
        <f t="shared" si="5"/>
        <v/>
      </c>
      <c r="AB29" s="48" t="str">
        <f t="shared" si="3"/>
        <v/>
      </c>
    </row>
    <row r="30" spans="1:28" x14ac:dyDescent="0.3">
      <c r="A30" s="50"/>
      <c r="B30" s="60"/>
      <c r="C30" s="51"/>
      <c r="D30" s="52"/>
      <c r="E30" s="66"/>
      <c r="F30" s="53" t="str">
        <f>IFERROR(VLOOKUP(E30,auxiliar!$W$2:$X$8,2,FALSE),"")</f>
        <v/>
      </c>
      <c r="G30" s="40"/>
      <c r="H30" s="54"/>
      <c r="I30" s="54"/>
      <c r="J30" s="54"/>
      <c r="K30" s="54"/>
      <c r="L30" s="54"/>
      <c r="M30" s="54"/>
      <c r="N30" s="54"/>
      <c r="O30" s="54"/>
      <c r="P30" s="54"/>
      <c r="Q30" s="55" t="str">
        <f t="shared" si="4"/>
        <v/>
      </c>
      <c r="R30" s="56"/>
      <c r="S30" s="57"/>
      <c r="T30" s="56"/>
      <c r="U30" s="56"/>
      <c r="V30" s="56"/>
      <c r="W30" s="56"/>
      <c r="X30" s="56"/>
      <c r="Y30" s="58"/>
      <c r="Z30" s="59" t="str">
        <f t="shared" si="5"/>
        <v/>
      </c>
      <c r="AB30" s="48" t="str">
        <f t="shared" si="3"/>
        <v/>
      </c>
    </row>
    <row r="31" spans="1:28" x14ac:dyDescent="0.3">
      <c r="A31" s="50"/>
      <c r="B31" s="60"/>
      <c r="C31" s="51"/>
      <c r="D31" s="52"/>
      <c r="E31" s="66"/>
      <c r="F31" s="53" t="str">
        <f>IFERROR(VLOOKUP(E31,auxiliar!$W$2:$X$8,2,FALSE),"")</f>
        <v/>
      </c>
      <c r="G31" s="40"/>
      <c r="H31" s="54"/>
      <c r="I31" s="54"/>
      <c r="J31" s="54"/>
      <c r="K31" s="54"/>
      <c r="L31" s="54"/>
      <c r="M31" s="54"/>
      <c r="N31" s="54"/>
      <c r="O31" s="54"/>
      <c r="P31" s="54"/>
      <c r="Q31" s="55" t="str">
        <f t="shared" si="4"/>
        <v/>
      </c>
      <c r="R31" s="56"/>
      <c r="S31" s="57"/>
      <c r="T31" s="56"/>
      <c r="U31" s="56"/>
      <c r="V31" s="56"/>
      <c r="W31" s="56"/>
      <c r="X31" s="56"/>
      <c r="Y31" s="58"/>
      <c r="Z31" s="59" t="str">
        <f t="shared" si="5"/>
        <v/>
      </c>
      <c r="AB31" s="48" t="str">
        <f t="shared" si="3"/>
        <v/>
      </c>
    </row>
    <row r="32" spans="1:28" x14ac:dyDescent="0.3">
      <c r="A32" s="50"/>
      <c r="B32" s="60"/>
      <c r="C32" s="51"/>
      <c r="D32" s="52"/>
      <c r="E32" s="66"/>
      <c r="F32" s="53" t="str">
        <f>IFERROR(VLOOKUP(E32,auxiliar!$W$2:$X$8,2,FALSE),"")</f>
        <v/>
      </c>
      <c r="G32" s="40"/>
      <c r="H32" s="54"/>
      <c r="I32" s="54"/>
      <c r="J32" s="54"/>
      <c r="K32" s="54"/>
      <c r="L32" s="54"/>
      <c r="M32" s="54"/>
      <c r="N32" s="54"/>
      <c r="O32" s="54"/>
      <c r="P32" s="54"/>
      <c r="Q32" s="55" t="str">
        <f t="shared" si="4"/>
        <v/>
      </c>
      <c r="R32" s="56"/>
      <c r="S32" s="57"/>
      <c r="T32" s="56"/>
      <c r="U32" s="56"/>
      <c r="V32" s="56"/>
      <c r="W32" s="56"/>
      <c r="X32" s="56"/>
      <c r="Y32" s="58"/>
      <c r="Z32" s="59" t="str">
        <f t="shared" si="5"/>
        <v/>
      </c>
      <c r="AB32" s="48" t="str">
        <f t="shared" si="3"/>
        <v/>
      </c>
    </row>
    <row r="33" spans="1:28" x14ac:dyDescent="0.3">
      <c r="A33" s="50"/>
      <c r="B33" s="60"/>
      <c r="C33" s="51"/>
      <c r="D33" s="52"/>
      <c r="E33" s="66"/>
      <c r="F33" s="53" t="str">
        <f>IFERROR(VLOOKUP(E33,auxiliar!$W$2:$X$8,2,FALSE),"")</f>
        <v/>
      </c>
      <c r="G33" s="40"/>
      <c r="H33" s="54"/>
      <c r="I33" s="54"/>
      <c r="J33" s="54"/>
      <c r="K33" s="54"/>
      <c r="L33" s="54"/>
      <c r="M33" s="54"/>
      <c r="N33" s="54"/>
      <c r="O33" s="54"/>
      <c r="P33" s="54"/>
      <c r="Q33" s="55" t="str">
        <f t="shared" si="4"/>
        <v/>
      </c>
      <c r="R33" s="56"/>
      <c r="S33" s="57"/>
      <c r="T33" s="56"/>
      <c r="U33" s="56"/>
      <c r="V33" s="56"/>
      <c r="W33" s="56"/>
      <c r="X33" s="56"/>
      <c r="Y33" s="58"/>
      <c r="Z33" s="59" t="str">
        <f t="shared" si="5"/>
        <v/>
      </c>
      <c r="AB33" s="48" t="str">
        <f t="shared" si="3"/>
        <v/>
      </c>
    </row>
    <row r="34" spans="1:28" x14ac:dyDescent="0.3">
      <c r="A34" s="50"/>
      <c r="B34" s="60"/>
      <c r="C34" s="51"/>
      <c r="D34" s="52"/>
      <c r="E34" s="66"/>
      <c r="F34" s="53" t="str">
        <f>IFERROR(VLOOKUP(E34,auxiliar!$W$2:$X$8,2,FALSE),"")</f>
        <v/>
      </c>
      <c r="G34" s="40"/>
      <c r="H34" s="54"/>
      <c r="I34" s="54"/>
      <c r="J34" s="54"/>
      <c r="K34" s="54"/>
      <c r="L34" s="54"/>
      <c r="M34" s="54"/>
      <c r="N34" s="54"/>
      <c r="O34" s="54"/>
      <c r="P34" s="54"/>
      <c r="Q34" s="55" t="str">
        <f t="shared" si="4"/>
        <v/>
      </c>
      <c r="R34" s="56"/>
      <c r="S34" s="57"/>
      <c r="T34" s="56"/>
      <c r="U34" s="56"/>
      <c r="V34" s="56"/>
      <c r="W34" s="56"/>
      <c r="X34" s="56"/>
      <c r="Y34" s="58"/>
      <c r="Z34" s="59" t="str">
        <f t="shared" si="5"/>
        <v/>
      </c>
      <c r="AB34" s="48" t="str">
        <f t="shared" si="3"/>
        <v/>
      </c>
    </row>
    <row r="35" spans="1:28" x14ac:dyDescent="0.3">
      <c r="A35" s="50"/>
      <c r="B35" s="60"/>
      <c r="C35" s="51"/>
      <c r="D35" s="52"/>
      <c r="E35" s="66"/>
      <c r="F35" s="53" t="str">
        <f>IFERROR(VLOOKUP(E35,auxiliar!$W$2:$X$8,2,FALSE),"")</f>
        <v/>
      </c>
      <c r="G35" s="40"/>
      <c r="H35" s="54"/>
      <c r="I35" s="54"/>
      <c r="J35" s="54"/>
      <c r="K35" s="54"/>
      <c r="L35" s="54"/>
      <c r="M35" s="54"/>
      <c r="N35" s="54"/>
      <c r="O35" s="54"/>
      <c r="P35" s="54"/>
      <c r="Q35" s="55" t="str">
        <f t="shared" si="4"/>
        <v/>
      </c>
      <c r="R35" s="56"/>
      <c r="S35" s="57"/>
      <c r="T35" s="56"/>
      <c r="U35" s="56"/>
      <c r="V35" s="56"/>
      <c r="W35" s="56"/>
      <c r="X35" s="56"/>
      <c r="Y35" s="58"/>
      <c r="Z35" s="59" t="str">
        <f t="shared" si="5"/>
        <v/>
      </c>
      <c r="AB35" s="48" t="str">
        <f t="shared" si="3"/>
        <v/>
      </c>
    </row>
    <row r="36" spans="1:28" x14ac:dyDescent="0.3">
      <c r="A36" s="50"/>
      <c r="B36" s="60"/>
      <c r="C36" s="51"/>
      <c r="D36" s="52"/>
      <c r="E36" s="66"/>
      <c r="F36" s="53" t="str">
        <f>IFERROR(VLOOKUP(E36,auxiliar!$W$2:$X$8,2,FALSE),"")</f>
        <v/>
      </c>
      <c r="G36" s="40"/>
      <c r="H36" s="54"/>
      <c r="I36" s="54"/>
      <c r="J36" s="54"/>
      <c r="K36" s="54"/>
      <c r="L36" s="54"/>
      <c r="M36" s="54"/>
      <c r="N36" s="54"/>
      <c r="O36" s="54"/>
      <c r="P36" s="54"/>
      <c r="Q36" s="55" t="str">
        <f t="shared" si="4"/>
        <v/>
      </c>
      <c r="R36" s="56"/>
      <c r="S36" s="57"/>
      <c r="T36" s="56"/>
      <c r="U36" s="56"/>
      <c r="V36" s="56"/>
      <c r="W36" s="56"/>
      <c r="X36" s="56"/>
      <c r="Y36" s="58"/>
      <c r="Z36" s="59" t="str">
        <f t="shared" si="5"/>
        <v/>
      </c>
      <c r="AB36" s="48" t="str">
        <f t="shared" si="3"/>
        <v/>
      </c>
    </row>
    <row r="37" spans="1:28" x14ac:dyDescent="0.3">
      <c r="A37" s="50"/>
      <c r="B37" s="60"/>
      <c r="C37" s="51"/>
      <c r="D37" s="52"/>
      <c r="E37" s="66"/>
      <c r="F37" s="53" t="str">
        <f>IFERROR(VLOOKUP(E37,auxiliar!$W$2:$X$8,2,FALSE),"")</f>
        <v/>
      </c>
      <c r="G37" s="40"/>
      <c r="H37" s="54"/>
      <c r="I37" s="54"/>
      <c r="J37" s="54"/>
      <c r="K37" s="54"/>
      <c r="L37" s="54"/>
      <c r="M37" s="54"/>
      <c r="N37" s="54"/>
      <c r="O37" s="54"/>
      <c r="P37" s="54"/>
      <c r="Q37" s="55" t="str">
        <f t="shared" si="4"/>
        <v/>
      </c>
      <c r="R37" s="56"/>
      <c r="S37" s="57"/>
      <c r="T37" s="56"/>
      <c r="U37" s="56"/>
      <c r="V37" s="56"/>
      <c r="W37" s="56"/>
      <c r="X37" s="56"/>
      <c r="Y37" s="58"/>
      <c r="Z37" s="59" t="str">
        <f t="shared" si="5"/>
        <v/>
      </c>
      <c r="AB37" s="48" t="str">
        <f t="shared" si="3"/>
        <v/>
      </c>
    </row>
    <row r="38" spans="1:28" x14ac:dyDescent="0.3">
      <c r="A38" s="50"/>
      <c r="B38" s="60"/>
      <c r="C38" s="51"/>
      <c r="D38" s="52"/>
      <c r="E38" s="66"/>
      <c r="F38" s="53" t="str">
        <f>IFERROR(VLOOKUP(E38,auxiliar!$W$2:$X$8,2,FALSE),"")</f>
        <v/>
      </c>
      <c r="G38" s="40"/>
      <c r="H38" s="54"/>
      <c r="I38" s="54"/>
      <c r="J38" s="54"/>
      <c r="K38" s="54"/>
      <c r="L38" s="54"/>
      <c r="M38" s="54"/>
      <c r="N38" s="54"/>
      <c r="O38" s="54"/>
      <c r="P38" s="54"/>
      <c r="Q38" s="55" t="str">
        <f t="shared" si="4"/>
        <v/>
      </c>
      <c r="R38" s="56"/>
      <c r="S38" s="57"/>
      <c r="T38" s="56"/>
      <c r="U38" s="56"/>
      <c r="V38" s="56"/>
      <c r="W38" s="56"/>
      <c r="X38" s="56"/>
      <c r="Y38" s="58"/>
      <c r="Z38" s="59" t="str">
        <f t="shared" si="5"/>
        <v/>
      </c>
      <c r="AB38" s="48" t="str">
        <f t="shared" si="3"/>
        <v/>
      </c>
    </row>
    <row r="39" spans="1:28" x14ac:dyDescent="0.3">
      <c r="A39" s="50"/>
      <c r="B39" s="60"/>
      <c r="C39" s="51"/>
      <c r="D39" s="52"/>
      <c r="E39" s="66"/>
      <c r="F39" s="53" t="str">
        <f>IFERROR(VLOOKUP(E39,auxiliar!$W$2:$X$8,2,FALSE),"")</f>
        <v/>
      </c>
      <c r="G39" s="40"/>
      <c r="H39" s="54"/>
      <c r="I39" s="54"/>
      <c r="J39" s="54"/>
      <c r="K39" s="54"/>
      <c r="L39" s="54"/>
      <c r="M39" s="54"/>
      <c r="N39" s="54"/>
      <c r="O39" s="54"/>
      <c r="P39" s="54"/>
      <c r="Q39" s="55" t="str">
        <f t="shared" si="4"/>
        <v/>
      </c>
      <c r="R39" s="56"/>
      <c r="S39" s="57"/>
      <c r="T39" s="56"/>
      <c r="U39" s="56"/>
      <c r="V39" s="56"/>
      <c r="W39" s="56"/>
      <c r="X39" s="56"/>
      <c r="Y39" s="58"/>
      <c r="Z39" s="59" t="str">
        <f t="shared" si="5"/>
        <v/>
      </c>
      <c r="AB39" s="48" t="str">
        <f t="shared" ref="AB39:AB70" si="6">IF(R39="","",IF(SUM(T39:Y39)=R39,"OK","Erro"))</f>
        <v/>
      </c>
    </row>
    <row r="40" spans="1:28" x14ac:dyDescent="0.3">
      <c r="A40" s="50"/>
      <c r="B40" s="60"/>
      <c r="C40" s="51"/>
      <c r="D40" s="52"/>
      <c r="E40" s="66"/>
      <c r="F40" s="53" t="str">
        <f>IFERROR(VLOOKUP(E40,auxiliar!$W$2:$X$8,2,FALSE),"")</f>
        <v/>
      </c>
      <c r="G40" s="40"/>
      <c r="H40" s="54"/>
      <c r="I40" s="54"/>
      <c r="J40" s="54"/>
      <c r="K40" s="54"/>
      <c r="L40" s="54"/>
      <c r="M40" s="54"/>
      <c r="N40" s="54"/>
      <c r="O40" s="54"/>
      <c r="P40" s="54"/>
      <c r="Q40" s="55" t="str">
        <f t="shared" si="4"/>
        <v/>
      </c>
      <c r="R40" s="56"/>
      <c r="S40" s="57"/>
      <c r="T40" s="56"/>
      <c r="U40" s="56"/>
      <c r="V40" s="56"/>
      <c r="W40" s="56"/>
      <c r="X40" s="56"/>
      <c r="Y40" s="58"/>
      <c r="Z40" s="59" t="str">
        <f t="shared" si="5"/>
        <v/>
      </c>
      <c r="AB40" s="48" t="str">
        <f t="shared" si="6"/>
        <v/>
      </c>
    </row>
    <row r="41" spans="1:28" x14ac:dyDescent="0.3">
      <c r="A41" s="50"/>
      <c r="B41" s="60"/>
      <c r="C41" s="51"/>
      <c r="D41" s="52"/>
      <c r="E41" s="66"/>
      <c r="F41" s="53" t="str">
        <f>IFERROR(VLOOKUP(E41,auxiliar!$W$2:$X$8,2,FALSE),"")</f>
        <v/>
      </c>
      <c r="G41" s="40"/>
      <c r="H41" s="54"/>
      <c r="I41" s="54"/>
      <c r="J41" s="54"/>
      <c r="K41" s="54"/>
      <c r="L41" s="54"/>
      <c r="M41" s="54"/>
      <c r="N41" s="54"/>
      <c r="O41" s="54"/>
      <c r="P41" s="54"/>
      <c r="Q41" s="55" t="str">
        <f t="shared" si="4"/>
        <v/>
      </c>
      <c r="R41" s="56"/>
      <c r="S41" s="57"/>
      <c r="T41" s="56"/>
      <c r="U41" s="56"/>
      <c r="V41" s="56"/>
      <c r="W41" s="56"/>
      <c r="X41" s="56"/>
      <c r="Y41" s="58"/>
      <c r="Z41" s="59" t="str">
        <f t="shared" si="5"/>
        <v/>
      </c>
      <c r="AB41" s="48" t="str">
        <f t="shared" si="6"/>
        <v/>
      </c>
    </row>
    <row r="42" spans="1:28" x14ac:dyDescent="0.3">
      <c r="A42" s="50"/>
      <c r="B42" s="60"/>
      <c r="C42" s="51"/>
      <c r="D42" s="52"/>
      <c r="E42" s="66"/>
      <c r="F42" s="53" t="str">
        <f>IFERROR(VLOOKUP(E42,auxiliar!$W$2:$X$8,2,FALSE),"")</f>
        <v/>
      </c>
      <c r="G42" s="40"/>
      <c r="H42" s="54"/>
      <c r="I42" s="54"/>
      <c r="J42" s="54"/>
      <c r="K42" s="54"/>
      <c r="L42" s="54"/>
      <c r="M42" s="54"/>
      <c r="N42" s="54"/>
      <c r="O42" s="54"/>
      <c r="P42" s="54"/>
      <c r="Q42" s="55" t="str">
        <f t="shared" si="4"/>
        <v/>
      </c>
      <c r="R42" s="56"/>
      <c r="S42" s="57"/>
      <c r="T42" s="56"/>
      <c r="U42" s="56"/>
      <c r="V42" s="56"/>
      <c r="W42" s="56"/>
      <c r="X42" s="56"/>
      <c r="Y42" s="58"/>
      <c r="Z42" s="59" t="str">
        <f t="shared" si="5"/>
        <v/>
      </c>
      <c r="AB42" s="48" t="str">
        <f t="shared" si="6"/>
        <v/>
      </c>
    </row>
    <row r="43" spans="1:28" x14ac:dyDescent="0.3">
      <c r="A43" s="50"/>
      <c r="B43" s="60"/>
      <c r="C43" s="51"/>
      <c r="D43" s="52"/>
      <c r="E43" s="66"/>
      <c r="F43" s="53" t="str">
        <f>IFERROR(VLOOKUP(E43,auxiliar!$W$2:$X$8,2,FALSE),"")</f>
        <v/>
      </c>
      <c r="G43" s="40"/>
      <c r="H43" s="54"/>
      <c r="I43" s="54"/>
      <c r="J43" s="54"/>
      <c r="K43" s="54"/>
      <c r="L43" s="54"/>
      <c r="M43" s="54"/>
      <c r="N43" s="54"/>
      <c r="O43" s="54"/>
      <c r="P43" s="54"/>
      <c r="Q43" s="55" t="str">
        <f t="shared" si="4"/>
        <v/>
      </c>
      <c r="R43" s="56"/>
      <c r="S43" s="57"/>
      <c r="T43" s="56"/>
      <c r="U43" s="56"/>
      <c r="V43" s="56"/>
      <c r="W43" s="56"/>
      <c r="X43" s="56"/>
      <c r="Y43" s="58"/>
      <c r="Z43" s="59" t="str">
        <f t="shared" si="5"/>
        <v/>
      </c>
      <c r="AB43" s="48" t="str">
        <f t="shared" si="6"/>
        <v/>
      </c>
    </row>
    <row r="44" spans="1:28" x14ac:dyDescent="0.3">
      <c r="A44" s="50"/>
      <c r="B44" s="60"/>
      <c r="C44" s="51"/>
      <c r="D44" s="52"/>
      <c r="E44" s="66"/>
      <c r="F44" s="53" t="str">
        <f>IFERROR(VLOOKUP(E44,auxiliar!$W$2:$X$8,2,FALSE),"")</f>
        <v/>
      </c>
      <c r="G44" s="40"/>
      <c r="H44" s="54"/>
      <c r="I44" s="54"/>
      <c r="J44" s="54"/>
      <c r="K44" s="54"/>
      <c r="L44" s="54"/>
      <c r="M44" s="54"/>
      <c r="N44" s="54"/>
      <c r="O44" s="54"/>
      <c r="P44" s="54"/>
      <c r="Q44" s="55" t="str">
        <f t="shared" si="4"/>
        <v/>
      </c>
      <c r="R44" s="56"/>
      <c r="S44" s="57"/>
      <c r="T44" s="56"/>
      <c r="U44" s="56"/>
      <c r="V44" s="56"/>
      <c r="W44" s="56"/>
      <c r="X44" s="56"/>
      <c r="Y44" s="58"/>
      <c r="Z44" s="59" t="str">
        <f t="shared" si="5"/>
        <v/>
      </c>
      <c r="AB44" s="48" t="str">
        <f t="shared" si="6"/>
        <v/>
      </c>
    </row>
    <row r="45" spans="1:28" x14ac:dyDescent="0.3">
      <c r="A45" s="50"/>
      <c r="B45" s="60"/>
      <c r="C45" s="51"/>
      <c r="D45" s="52"/>
      <c r="E45" s="66"/>
      <c r="F45" s="53" t="str">
        <f>IFERROR(VLOOKUP(E45,auxiliar!$W$2:$X$8,2,FALSE),"")</f>
        <v/>
      </c>
      <c r="G45" s="40"/>
      <c r="H45" s="54"/>
      <c r="I45" s="54"/>
      <c r="J45" s="54"/>
      <c r="K45" s="54"/>
      <c r="L45" s="54"/>
      <c r="M45" s="54"/>
      <c r="N45" s="54"/>
      <c r="O45" s="54"/>
      <c r="P45" s="54"/>
      <c r="Q45" s="55" t="str">
        <f t="shared" si="4"/>
        <v/>
      </c>
      <c r="R45" s="56"/>
      <c r="S45" s="57"/>
      <c r="T45" s="56"/>
      <c r="U45" s="56"/>
      <c r="V45" s="56"/>
      <c r="W45" s="56"/>
      <c r="X45" s="56"/>
      <c r="Y45" s="58"/>
      <c r="Z45" s="59" t="str">
        <f t="shared" si="5"/>
        <v/>
      </c>
      <c r="AB45" s="48" t="str">
        <f t="shared" si="6"/>
        <v/>
      </c>
    </row>
    <row r="46" spans="1:28" x14ac:dyDescent="0.3">
      <c r="A46" s="50"/>
      <c r="B46" s="60"/>
      <c r="C46" s="51"/>
      <c r="D46" s="52"/>
      <c r="E46" s="66"/>
      <c r="F46" s="53" t="str">
        <f>IFERROR(VLOOKUP(E46,auxiliar!$W$2:$X$8,2,FALSE),"")</f>
        <v/>
      </c>
      <c r="G46" s="40"/>
      <c r="H46" s="54"/>
      <c r="I46" s="54"/>
      <c r="J46" s="54"/>
      <c r="K46" s="54"/>
      <c r="L46" s="54"/>
      <c r="M46" s="54"/>
      <c r="N46" s="54"/>
      <c r="O46" s="54"/>
      <c r="P46" s="54"/>
      <c r="Q46" s="55" t="str">
        <f t="shared" si="4"/>
        <v/>
      </c>
      <c r="R46" s="56"/>
      <c r="S46" s="57"/>
      <c r="T46" s="56"/>
      <c r="U46" s="56"/>
      <c r="V46" s="56"/>
      <c r="W46" s="56"/>
      <c r="X46" s="56"/>
      <c r="Y46" s="58"/>
      <c r="Z46" s="59" t="str">
        <f t="shared" si="5"/>
        <v/>
      </c>
      <c r="AB46" s="48" t="str">
        <f t="shared" si="6"/>
        <v/>
      </c>
    </row>
    <row r="47" spans="1:28" x14ac:dyDescent="0.3">
      <c r="A47" s="50"/>
      <c r="B47" s="60"/>
      <c r="C47" s="51"/>
      <c r="D47" s="52"/>
      <c r="E47" s="66"/>
      <c r="F47" s="53" t="str">
        <f>IFERROR(VLOOKUP(E47,auxiliar!$W$2:$X$8,2,FALSE),"")</f>
        <v/>
      </c>
      <c r="G47" s="40"/>
      <c r="H47" s="54"/>
      <c r="I47" s="54"/>
      <c r="J47" s="54"/>
      <c r="K47" s="54"/>
      <c r="L47" s="54"/>
      <c r="M47" s="54"/>
      <c r="N47" s="54"/>
      <c r="O47" s="54"/>
      <c r="P47" s="54"/>
      <c r="Q47" s="55" t="str">
        <f t="shared" si="4"/>
        <v/>
      </c>
      <c r="R47" s="56"/>
      <c r="S47" s="57"/>
      <c r="T47" s="56"/>
      <c r="U47" s="56"/>
      <c r="V47" s="56"/>
      <c r="W47" s="56"/>
      <c r="X47" s="56"/>
      <c r="Y47" s="58"/>
      <c r="Z47" s="59" t="str">
        <f t="shared" si="5"/>
        <v/>
      </c>
      <c r="AB47" s="48" t="str">
        <f t="shared" si="6"/>
        <v/>
      </c>
    </row>
    <row r="48" spans="1:28" x14ac:dyDescent="0.3">
      <c r="A48" s="50"/>
      <c r="B48" s="60"/>
      <c r="C48" s="51"/>
      <c r="D48" s="52"/>
      <c r="E48" s="66"/>
      <c r="F48" s="53" t="str">
        <f>IFERROR(VLOOKUP(E48,auxiliar!$W$2:$X$8,2,FALSE),"")</f>
        <v/>
      </c>
      <c r="G48" s="40"/>
      <c r="H48" s="54"/>
      <c r="I48" s="54"/>
      <c r="J48" s="54"/>
      <c r="K48" s="54"/>
      <c r="L48" s="54"/>
      <c r="M48" s="54"/>
      <c r="N48" s="54"/>
      <c r="O48" s="54"/>
      <c r="P48" s="54"/>
      <c r="Q48" s="55" t="str">
        <f t="shared" si="4"/>
        <v/>
      </c>
      <c r="R48" s="56"/>
      <c r="S48" s="57"/>
      <c r="T48" s="56"/>
      <c r="U48" s="56"/>
      <c r="V48" s="56"/>
      <c r="W48" s="56"/>
      <c r="X48" s="56"/>
      <c r="Y48" s="58"/>
      <c r="Z48" s="59" t="str">
        <f t="shared" si="5"/>
        <v/>
      </c>
      <c r="AB48" s="48" t="str">
        <f t="shared" si="6"/>
        <v/>
      </c>
    </row>
    <row r="49" spans="1:28" x14ac:dyDescent="0.3">
      <c r="A49" s="50"/>
      <c r="B49" s="60"/>
      <c r="C49" s="51"/>
      <c r="D49" s="52"/>
      <c r="E49" s="66"/>
      <c r="F49" s="53" t="str">
        <f>IFERROR(VLOOKUP(E49,auxiliar!$W$2:$X$8,2,FALSE),"")</f>
        <v/>
      </c>
      <c r="G49" s="40"/>
      <c r="H49" s="54"/>
      <c r="I49" s="54"/>
      <c r="J49" s="54"/>
      <c r="K49" s="54"/>
      <c r="L49" s="54"/>
      <c r="M49" s="54"/>
      <c r="N49" s="54"/>
      <c r="O49" s="54"/>
      <c r="P49" s="54"/>
      <c r="Q49" s="55" t="str">
        <f t="shared" si="4"/>
        <v/>
      </c>
      <c r="R49" s="56"/>
      <c r="S49" s="57"/>
      <c r="T49" s="56"/>
      <c r="U49" s="56"/>
      <c r="V49" s="56"/>
      <c r="W49" s="56"/>
      <c r="X49" s="56"/>
      <c r="Y49" s="58"/>
      <c r="Z49" s="59" t="str">
        <f t="shared" si="5"/>
        <v/>
      </c>
      <c r="AB49" s="48" t="str">
        <f t="shared" si="6"/>
        <v/>
      </c>
    </row>
    <row r="50" spans="1:28" x14ac:dyDescent="0.3">
      <c r="A50" s="50"/>
      <c r="B50" s="60"/>
      <c r="C50" s="51"/>
      <c r="D50" s="52"/>
      <c r="E50" s="66"/>
      <c r="F50" s="53" t="str">
        <f>IFERROR(VLOOKUP(E50,auxiliar!$W$2:$X$8,2,FALSE),"")</f>
        <v/>
      </c>
      <c r="G50" s="40"/>
      <c r="H50" s="54"/>
      <c r="I50" s="54"/>
      <c r="J50" s="54"/>
      <c r="K50" s="54"/>
      <c r="L50" s="54"/>
      <c r="M50" s="54"/>
      <c r="N50" s="54"/>
      <c r="O50" s="54"/>
      <c r="P50" s="54"/>
      <c r="Q50" s="55" t="str">
        <f t="shared" si="4"/>
        <v/>
      </c>
      <c r="R50" s="56"/>
      <c r="S50" s="57"/>
      <c r="T50" s="56"/>
      <c r="U50" s="56"/>
      <c r="V50" s="56"/>
      <c r="W50" s="56"/>
      <c r="X50" s="56"/>
      <c r="Y50" s="58"/>
      <c r="Z50" s="59" t="str">
        <f t="shared" si="5"/>
        <v/>
      </c>
      <c r="AB50" s="48" t="str">
        <f t="shared" si="6"/>
        <v/>
      </c>
    </row>
    <row r="51" spans="1:28" x14ac:dyDescent="0.3">
      <c r="A51" s="50"/>
      <c r="B51" s="60"/>
      <c r="C51" s="51"/>
      <c r="D51" s="52"/>
      <c r="E51" s="66"/>
      <c r="F51" s="53" t="str">
        <f>IFERROR(VLOOKUP(E51,auxiliar!$W$2:$X$8,2,FALSE),"")</f>
        <v/>
      </c>
      <c r="G51" s="40"/>
      <c r="H51" s="54"/>
      <c r="I51" s="54"/>
      <c r="J51" s="54"/>
      <c r="K51" s="54"/>
      <c r="L51" s="54"/>
      <c r="M51" s="54"/>
      <c r="N51" s="54"/>
      <c r="O51" s="54"/>
      <c r="P51" s="54"/>
      <c r="Q51" s="55" t="str">
        <f t="shared" si="4"/>
        <v/>
      </c>
      <c r="R51" s="56"/>
      <c r="S51" s="57"/>
      <c r="T51" s="56"/>
      <c r="U51" s="56"/>
      <c r="V51" s="56"/>
      <c r="W51" s="56"/>
      <c r="X51" s="56"/>
      <c r="Y51" s="58"/>
      <c r="Z51" s="59" t="str">
        <f t="shared" si="5"/>
        <v/>
      </c>
      <c r="AB51" s="48" t="str">
        <f t="shared" si="6"/>
        <v/>
      </c>
    </row>
    <row r="52" spans="1:28" x14ac:dyDescent="0.3">
      <c r="A52" s="50"/>
      <c r="B52" s="60"/>
      <c r="C52" s="51"/>
      <c r="D52" s="52"/>
      <c r="E52" s="66"/>
      <c r="F52" s="53" t="str">
        <f>IFERROR(VLOOKUP(E52,auxiliar!$W$2:$X$8,2,FALSE),"")</f>
        <v/>
      </c>
      <c r="G52" s="40"/>
      <c r="H52" s="54"/>
      <c r="I52" s="54"/>
      <c r="J52" s="54"/>
      <c r="K52" s="54"/>
      <c r="L52" s="54"/>
      <c r="M52" s="54"/>
      <c r="N52" s="54"/>
      <c r="O52" s="54"/>
      <c r="P52" s="54"/>
      <c r="Q52" s="55" t="str">
        <f t="shared" si="4"/>
        <v/>
      </c>
      <c r="R52" s="56"/>
      <c r="S52" s="57"/>
      <c r="T52" s="56"/>
      <c r="U52" s="56"/>
      <c r="V52" s="56"/>
      <c r="W52" s="56"/>
      <c r="X52" s="56"/>
      <c r="Y52" s="58"/>
      <c r="Z52" s="59" t="str">
        <f t="shared" si="5"/>
        <v/>
      </c>
      <c r="AB52" s="48" t="str">
        <f t="shared" si="6"/>
        <v/>
      </c>
    </row>
    <row r="53" spans="1:28" x14ac:dyDescent="0.3">
      <c r="A53" s="50"/>
      <c r="B53" s="60"/>
      <c r="C53" s="51"/>
      <c r="D53" s="52"/>
      <c r="E53" s="66"/>
      <c r="F53" s="53" t="str">
        <f>IFERROR(VLOOKUP(E53,auxiliar!$W$2:$X$8,2,FALSE),"")</f>
        <v/>
      </c>
      <c r="G53" s="40"/>
      <c r="H53" s="54"/>
      <c r="I53" s="54"/>
      <c r="J53" s="54"/>
      <c r="K53" s="54"/>
      <c r="L53" s="54"/>
      <c r="M53" s="54"/>
      <c r="N53" s="54"/>
      <c r="O53" s="54"/>
      <c r="P53" s="54"/>
      <c r="Q53" s="55" t="str">
        <f t="shared" si="4"/>
        <v/>
      </c>
      <c r="R53" s="56"/>
      <c r="S53" s="57"/>
      <c r="T53" s="56"/>
      <c r="U53" s="56"/>
      <c r="V53" s="56"/>
      <c r="W53" s="56"/>
      <c r="X53" s="56"/>
      <c r="Y53" s="58"/>
      <c r="Z53" s="59" t="str">
        <f t="shared" si="5"/>
        <v/>
      </c>
      <c r="AB53" s="48" t="str">
        <f t="shared" si="6"/>
        <v/>
      </c>
    </row>
    <row r="54" spans="1:28" x14ac:dyDescent="0.3">
      <c r="A54" s="50"/>
      <c r="B54" s="60"/>
      <c r="C54" s="51"/>
      <c r="D54" s="52"/>
      <c r="E54" s="66"/>
      <c r="F54" s="53" t="str">
        <f>IFERROR(VLOOKUP(E54,auxiliar!$W$2:$X$8,2,FALSE),"")</f>
        <v/>
      </c>
      <c r="G54" s="40"/>
      <c r="H54" s="54"/>
      <c r="I54" s="54"/>
      <c r="J54" s="54"/>
      <c r="K54" s="54"/>
      <c r="L54" s="54"/>
      <c r="M54" s="54"/>
      <c r="N54" s="54"/>
      <c r="O54" s="54"/>
      <c r="P54" s="54"/>
      <c r="Q54" s="55" t="str">
        <f t="shared" si="4"/>
        <v/>
      </c>
      <c r="R54" s="56"/>
      <c r="S54" s="57"/>
      <c r="T54" s="56"/>
      <c r="U54" s="56"/>
      <c r="V54" s="56"/>
      <c r="W54" s="56"/>
      <c r="X54" s="56"/>
      <c r="Y54" s="58"/>
      <c r="Z54" s="59" t="str">
        <f t="shared" si="5"/>
        <v/>
      </c>
      <c r="AB54" s="48" t="str">
        <f t="shared" si="6"/>
        <v/>
      </c>
    </row>
    <row r="55" spans="1:28" x14ac:dyDescent="0.3">
      <c r="A55" s="50"/>
      <c r="B55" s="60"/>
      <c r="C55" s="51"/>
      <c r="D55" s="52"/>
      <c r="E55" s="66"/>
      <c r="F55" s="53" t="str">
        <f>IFERROR(VLOOKUP(E55,auxiliar!$W$2:$X$8,2,FALSE),"")</f>
        <v/>
      </c>
      <c r="G55" s="40"/>
      <c r="H55" s="54"/>
      <c r="I55" s="54"/>
      <c r="J55" s="54"/>
      <c r="K55" s="54"/>
      <c r="L55" s="54"/>
      <c r="M55" s="54"/>
      <c r="N55" s="54"/>
      <c r="O55" s="54"/>
      <c r="P55" s="54"/>
      <c r="Q55" s="55" t="str">
        <f t="shared" si="4"/>
        <v/>
      </c>
      <c r="R55" s="56"/>
      <c r="S55" s="57"/>
      <c r="T55" s="56"/>
      <c r="U55" s="56"/>
      <c r="V55" s="56"/>
      <c r="W55" s="56"/>
      <c r="X55" s="56"/>
      <c r="Y55" s="58"/>
      <c r="Z55" s="59" t="str">
        <f t="shared" si="5"/>
        <v/>
      </c>
      <c r="AB55" s="48" t="str">
        <f t="shared" si="6"/>
        <v/>
      </c>
    </row>
    <row r="56" spans="1:28" x14ac:dyDescent="0.3">
      <c r="A56" s="50"/>
      <c r="B56" s="60"/>
      <c r="C56" s="51"/>
      <c r="D56" s="52"/>
      <c r="E56" s="66"/>
      <c r="F56" s="53" t="str">
        <f>IFERROR(VLOOKUP(E56,auxiliar!$W$2:$X$8,2,FALSE),"")</f>
        <v/>
      </c>
      <c r="G56" s="40"/>
      <c r="H56" s="54"/>
      <c r="I56" s="54"/>
      <c r="J56" s="54"/>
      <c r="K56" s="54"/>
      <c r="L56" s="54"/>
      <c r="M56" s="54"/>
      <c r="N56" s="54"/>
      <c r="O56" s="54"/>
      <c r="P56" s="54"/>
      <c r="Q56" s="55" t="str">
        <f t="shared" si="4"/>
        <v/>
      </c>
      <c r="R56" s="56"/>
      <c r="S56" s="57"/>
      <c r="T56" s="56"/>
      <c r="U56" s="56"/>
      <c r="V56" s="56"/>
      <c r="W56" s="56"/>
      <c r="X56" s="56"/>
      <c r="Y56" s="58"/>
      <c r="Z56" s="59" t="str">
        <f t="shared" si="5"/>
        <v/>
      </c>
      <c r="AB56" s="48" t="str">
        <f t="shared" si="6"/>
        <v/>
      </c>
    </row>
    <row r="57" spans="1:28" x14ac:dyDescent="0.3">
      <c r="A57" s="50"/>
      <c r="B57" s="60"/>
      <c r="C57" s="51"/>
      <c r="D57" s="52"/>
      <c r="E57" s="66"/>
      <c r="F57" s="53" t="str">
        <f>IFERROR(VLOOKUP(E57,auxiliar!$W$2:$X$8,2,FALSE),"")</f>
        <v/>
      </c>
      <c r="G57" s="40"/>
      <c r="H57" s="54"/>
      <c r="I57" s="54"/>
      <c r="J57" s="54"/>
      <c r="K57" s="54"/>
      <c r="L57" s="54"/>
      <c r="M57" s="54"/>
      <c r="N57" s="54"/>
      <c r="O57" s="54"/>
      <c r="P57" s="54"/>
      <c r="Q57" s="55" t="str">
        <f t="shared" si="4"/>
        <v/>
      </c>
      <c r="R57" s="56"/>
      <c r="S57" s="57"/>
      <c r="T57" s="56"/>
      <c r="U57" s="56"/>
      <c r="V57" s="56"/>
      <c r="W57" s="56"/>
      <c r="X57" s="56"/>
      <c r="Y57" s="58"/>
      <c r="Z57" s="59" t="str">
        <f t="shared" si="5"/>
        <v/>
      </c>
      <c r="AB57" s="48" t="str">
        <f t="shared" si="6"/>
        <v/>
      </c>
    </row>
    <row r="58" spans="1:28" x14ac:dyDescent="0.3">
      <c r="A58" s="50"/>
      <c r="B58" s="60"/>
      <c r="C58" s="51"/>
      <c r="D58" s="52"/>
      <c r="E58" s="66"/>
      <c r="F58" s="53" t="str">
        <f>IFERROR(VLOOKUP(E58,auxiliar!$W$2:$X$8,2,FALSE),"")</f>
        <v/>
      </c>
      <c r="G58" s="40"/>
      <c r="H58" s="54"/>
      <c r="I58" s="54"/>
      <c r="J58" s="54"/>
      <c r="K58" s="54"/>
      <c r="L58" s="54"/>
      <c r="M58" s="54"/>
      <c r="N58" s="54"/>
      <c r="O58" s="54"/>
      <c r="P58" s="54"/>
      <c r="Q58" s="55" t="str">
        <f t="shared" si="4"/>
        <v/>
      </c>
      <c r="R58" s="56"/>
      <c r="S58" s="57"/>
      <c r="T58" s="56"/>
      <c r="U58" s="56"/>
      <c r="V58" s="56"/>
      <c r="W58" s="56"/>
      <c r="X58" s="56"/>
      <c r="Y58" s="58"/>
      <c r="Z58" s="59" t="str">
        <f t="shared" si="5"/>
        <v/>
      </c>
      <c r="AB58" s="48" t="str">
        <f t="shared" si="6"/>
        <v/>
      </c>
    </row>
    <row r="59" spans="1:28" x14ac:dyDescent="0.3">
      <c r="A59" s="50"/>
      <c r="B59" s="60"/>
      <c r="C59" s="51"/>
      <c r="D59" s="52"/>
      <c r="E59" s="66"/>
      <c r="F59" s="53" t="str">
        <f>IFERROR(VLOOKUP(E59,auxiliar!$W$2:$X$8,2,FALSE),"")</f>
        <v/>
      </c>
      <c r="G59" s="40"/>
      <c r="H59" s="54"/>
      <c r="I59" s="54"/>
      <c r="J59" s="54"/>
      <c r="K59" s="54"/>
      <c r="L59" s="54"/>
      <c r="M59" s="54"/>
      <c r="N59" s="54"/>
      <c r="O59" s="54"/>
      <c r="P59" s="54"/>
      <c r="Q59" s="55" t="str">
        <f t="shared" si="4"/>
        <v/>
      </c>
      <c r="R59" s="56"/>
      <c r="S59" s="57"/>
      <c r="T59" s="56"/>
      <c r="U59" s="56"/>
      <c r="V59" s="56"/>
      <c r="W59" s="56"/>
      <c r="X59" s="56"/>
      <c r="Y59" s="58"/>
      <c r="Z59" s="59" t="str">
        <f t="shared" si="5"/>
        <v/>
      </c>
      <c r="AB59" s="48" t="str">
        <f t="shared" si="6"/>
        <v/>
      </c>
    </row>
    <row r="60" spans="1:28" x14ac:dyDescent="0.3">
      <c r="A60" s="50"/>
      <c r="B60" s="60"/>
      <c r="C60" s="51"/>
      <c r="D60" s="52"/>
      <c r="E60" s="66"/>
      <c r="F60" s="53" t="str">
        <f>IFERROR(VLOOKUP(E60,auxiliar!$W$2:$X$8,2,FALSE),"")</f>
        <v/>
      </c>
      <c r="G60" s="40"/>
      <c r="H60" s="54"/>
      <c r="I60" s="54"/>
      <c r="J60" s="54"/>
      <c r="K60" s="54"/>
      <c r="L60" s="54"/>
      <c r="M60" s="54"/>
      <c r="N60" s="54"/>
      <c r="O60" s="54"/>
      <c r="P60" s="54"/>
      <c r="Q60" s="55" t="str">
        <f t="shared" si="4"/>
        <v/>
      </c>
      <c r="R60" s="56"/>
      <c r="S60" s="57"/>
      <c r="T60" s="56"/>
      <c r="U60" s="56"/>
      <c r="V60" s="56"/>
      <c r="W60" s="56"/>
      <c r="X60" s="56"/>
      <c r="Y60" s="58"/>
      <c r="Z60" s="59" t="str">
        <f t="shared" si="5"/>
        <v/>
      </c>
      <c r="AB60" s="48" t="str">
        <f t="shared" si="6"/>
        <v/>
      </c>
    </row>
    <row r="61" spans="1:28" x14ac:dyDescent="0.3">
      <c r="A61" s="50"/>
      <c r="B61" s="60"/>
      <c r="C61" s="51"/>
      <c r="D61" s="52"/>
      <c r="E61" s="66"/>
      <c r="F61" s="53" t="str">
        <f>IFERROR(VLOOKUP(E61,auxiliar!$W$2:$X$8,2,FALSE),"")</f>
        <v/>
      </c>
      <c r="G61" s="40"/>
      <c r="H61" s="54"/>
      <c r="I61" s="54"/>
      <c r="J61" s="54"/>
      <c r="K61" s="54"/>
      <c r="L61" s="54"/>
      <c r="M61" s="54"/>
      <c r="N61" s="54"/>
      <c r="O61" s="54"/>
      <c r="P61" s="54"/>
      <c r="Q61" s="55" t="str">
        <f t="shared" si="4"/>
        <v/>
      </c>
      <c r="R61" s="56"/>
      <c r="S61" s="57"/>
      <c r="T61" s="56"/>
      <c r="U61" s="56"/>
      <c r="V61" s="56"/>
      <c r="W61" s="56"/>
      <c r="X61" s="56"/>
      <c r="Y61" s="58"/>
      <c r="Z61" s="59" t="str">
        <f t="shared" si="5"/>
        <v/>
      </c>
      <c r="AB61" s="48" t="str">
        <f t="shared" si="6"/>
        <v/>
      </c>
    </row>
    <row r="62" spans="1:28" x14ac:dyDescent="0.3">
      <c r="A62" s="50"/>
      <c r="B62" s="60"/>
      <c r="C62" s="51"/>
      <c r="D62" s="52"/>
      <c r="E62" s="66"/>
      <c r="F62" s="53" t="str">
        <f>IFERROR(VLOOKUP(E62,auxiliar!$W$2:$X$8,2,FALSE),"")</f>
        <v/>
      </c>
      <c r="G62" s="40"/>
      <c r="H62" s="54"/>
      <c r="I62" s="54"/>
      <c r="J62" s="54"/>
      <c r="K62" s="54"/>
      <c r="L62" s="54"/>
      <c r="M62" s="54"/>
      <c r="N62" s="54"/>
      <c r="O62" s="54"/>
      <c r="P62" s="54"/>
      <c r="Q62" s="55" t="str">
        <f t="shared" si="4"/>
        <v/>
      </c>
      <c r="R62" s="56"/>
      <c r="S62" s="57"/>
      <c r="T62" s="56"/>
      <c r="U62" s="56"/>
      <c r="V62" s="56"/>
      <c r="W62" s="56"/>
      <c r="X62" s="56"/>
      <c r="Y62" s="58"/>
      <c r="Z62" s="59" t="str">
        <f t="shared" si="5"/>
        <v/>
      </c>
      <c r="AB62" s="48" t="str">
        <f t="shared" si="6"/>
        <v/>
      </c>
    </row>
    <row r="63" spans="1:28" x14ac:dyDescent="0.3">
      <c r="A63" s="50"/>
      <c r="B63" s="60"/>
      <c r="C63" s="51"/>
      <c r="D63" s="52"/>
      <c r="E63" s="66"/>
      <c r="F63" s="53" t="str">
        <f>IFERROR(VLOOKUP(E63,auxiliar!$W$2:$X$8,2,FALSE),"")</f>
        <v/>
      </c>
      <c r="G63" s="40"/>
      <c r="H63" s="54"/>
      <c r="I63" s="54"/>
      <c r="J63" s="54"/>
      <c r="K63" s="54"/>
      <c r="L63" s="54"/>
      <c r="M63" s="54"/>
      <c r="N63" s="54"/>
      <c r="O63" s="54"/>
      <c r="P63" s="54"/>
      <c r="Q63" s="55" t="str">
        <f t="shared" si="4"/>
        <v/>
      </c>
      <c r="R63" s="56"/>
      <c r="S63" s="57"/>
      <c r="T63" s="56"/>
      <c r="U63" s="56"/>
      <c r="V63" s="56"/>
      <c r="W63" s="56"/>
      <c r="X63" s="56"/>
      <c r="Y63" s="58"/>
      <c r="Z63" s="59" t="str">
        <f t="shared" si="5"/>
        <v/>
      </c>
      <c r="AB63" s="48" t="str">
        <f t="shared" si="6"/>
        <v/>
      </c>
    </row>
    <row r="64" spans="1:28" x14ac:dyDescent="0.3">
      <c r="A64" s="50"/>
      <c r="B64" s="60"/>
      <c r="C64" s="51"/>
      <c r="D64" s="52"/>
      <c r="E64" s="66"/>
      <c r="F64" s="53" t="str">
        <f>IFERROR(VLOOKUP(E64,auxiliar!$W$2:$X$8,2,FALSE),"")</f>
        <v/>
      </c>
      <c r="G64" s="40"/>
      <c r="H64" s="54"/>
      <c r="I64" s="54"/>
      <c r="J64" s="54"/>
      <c r="K64" s="54"/>
      <c r="L64" s="54"/>
      <c r="M64" s="54"/>
      <c r="N64" s="54"/>
      <c r="O64" s="54"/>
      <c r="P64" s="54"/>
      <c r="Q64" s="55" t="str">
        <f t="shared" si="4"/>
        <v/>
      </c>
      <c r="R64" s="56"/>
      <c r="S64" s="57"/>
      <c r="T64" s="56"/>
      <c r="U64" s="56"/>
      <c r="V64" s="56"/>
      <c r="W64" s="56"/>
      <c r="X64" s="56"/>
      <c r="Y64" s="58"/>
      <c r="Z64" s="59" t="str">
        <f t="shared" si="5"/>
        <v/>
      </c>
      <c r="AB64" s="48" t="str">
        <f t="shared" si="6"/>
        <v/>
      </c>
    </row>
    <row r="65" spans="1:28" x14ac:dyDescent="0.3">
      <c r="A65" s="50"/>
      <c r="B65" s="60"/>
      <c r="C65" s="51"/>
      <c r="D65" s="52"/>
      <c r="E65" s="66"/>
      <c r="F65" s="53" t="str">
        <f>IFERROR(VLOOKUP(E65,auxiliar!$W$2:$X$8,2,FALSE),"")</f>
        <v/>
      </c>
      <c r="G65" s="40"/>
      <c r="H65" s="54"/>
      <c r="I65" s="54"/>
      <c r="J65" s="54"/>
      <c r="K65" s="54"/>
      <c r="L65" s="54"/>
      <c r="M65" s="54"/>
      <c r="N65" s="54"/>
      <c r="O65" s="54"/>
      <c r="P65" s="54"/>
      <c r="Q65" s="55" t="str">
        <f t="shared" si="4"/>
        <v/>
      </c>
      <c r="R65" s="56"/>
      <c r="S65" s="57"/>
      <c r="T65" s="56"/>
      <c r="U65" s="56"/>
      <c r="V65" s="56"/>
      <c r="W65" s="56"/>
      <c r="X65" s="56"/>
      <c r="Y65" s="58"/>
      <c r="Z65" s="59" t="str">
        <f t="shared" si="5"/>
        <v/>
      </c>
      <c r="AB65" s="48" t="str">
        <f t="shared" si="6"/>
        <v/>
      </c>
    </row>
    <row r="66" spans="1:28" x14ac:dyDescent="0.3">
      <c r="A66" s="50"/>
      <c r="B66" s="60"/>
      <c r="C66" s="51"/>
      <c r="D66" s="52"/>
      <c r="E66" s="66"/>
      <c r="F66" s="53" t="str">
        <f>IFERROR(VLOOKUP(E66,auxiliar!$W$2:$X$8,2,FALSE),"")</f>
        <v/>
      </c>
      <c r="G66" s="40"/>
      <c r="H66" s="54"/>
      <c r="I66" s="54"/>
      <c r="J66" s="54"/>
      <c r="K66" s="54"/>
      <c r="L66" s="54"/>
      <c r="M66" s="54"/>
      <c r="N66" s="54"/>
      <c r="O66" s="54"/>
      <c r="P66" s="54"/>
      <c r="Q66" s="55" t="str">
        <f t="shared" si="4"/>
        <v/>
      </c>
      <c r="R66" s="56"/>
      <c r="S66" s="57"/>
      <c r="T66" s="56"/>
      <c r="U66" s="56"/>
      <c r="V66" s="56"/>
      <c r="W66" s="56"/>
      <c r="X66" s="56"/>
      <c r="Y66" s="58"/>
      <c r="Z66" s="59" t="str">
        <f t="shared" si="5"/>
        <v/>
      </c>
      <c r="AB66" s="48" t="str">
        <f t="shared" si="6"/>
        <v/>
      </c>
    </row>
    <row r="67" spans="1:28" x14ac:dyDescent="0.3">
      <c r="A67" s="50"/>
      <c r="B67" s="60"/>
      <c r="C67" s="51"/>
      <c r="D67" s="52"/>
      <c r="E67" s="66"/>
      <c r="F67" s="53" t="str">
        <f>IFERROR(VLOOKUP(E67,auxiliar!$W$2:$X$8,2,FALSE),"")</f>
        <v/>
      </c>
      <c r="G67" s="40"/>
      <c r="H67" s="54"/>
      <c r="I67" s="54"/>
      <c r="J67" s="54"/>
      <c r="K67" s="54"/>
      <c r="L67" s="54"/>
      <c r="M67" s="54"/>
      <c r="N67" s="54"/>
      <c r="O67" s="54"/>
      <c r="P67" s="54"/>
      <c r="Q67" s="55" t="str">
        <f t="shared" si="4"/>
        <v/>
      </c>
      <c r="R67" s="56"/>
      <c r="S67" s="57"/>
      <c r="T67" s="56"/>
      <c r="U67" s="56"/>
      <c r="V67" s="56"/>
      <c r="W67" s="56"/>
      <c r="X67" s="56"/>
      <c r="Y67" s="58"/>
      <c r="Z67" s="59" t="str">
        <f t="shared" si="5"/>
        <v/>
      </c>
      <c r="AB67" s="48" t="str">
        <f t="shared" si="6"/>
        <v/>
      </c>
    </row>
    <row r="68" spans="1:28" x14ac:dyDescent="0.3">
      <c r="A68" s="50"/>
      <c r="B68" s="60"/>
      <c r="C68" s="51"/>
      <c r="D68" s="52"/>
      <c r="E68" s="66"/>
      <c r="F68" s="53" t="str">
        <f>IFERROR(VLOOKUP(E68,auxiliar!$W$2:$X$8,2,FALSE),"")</f>
        <v/>
      </c>
      <c r="G68" s="40"/>
      <c r="H68" s="54"/>
      <c r="I68" s="54"/>
      <c r="J68" s="54"/>
      <c r="K68" s="54"/>
      <c r="L68" s="54"/>
      <c r="M68" s="54"/>
      <c r="N68" s="54"/>
      <c r="O68" s="54"/>
      <c r="P68" s="54"/>
      <c r="Q68" s="55" t="str">
        <f t="shared" si="4"/>
        <v/>
      </c>
      <c r="R68" s="56"/>
      <c r="S68" s="57"/>
      <c r="T68" s="56"/>
      <c r="U68" s="56"/>
      <c r="V68" s="56"/>
      <c r="W68" s="56"/>
      <c r="X68" s="56"/>
      <c r="Y68" s="58"/>
      <c r="Z68" s="59" t="str">
        <f t="shared" si="5"/>
        <v/>
      </c>
      <c r="AB68" s="48" t="str">
        <f t="shared" si="6"/>
        <v/>
      </c>
    </row>
    <row r="69" spans="1:28" x14ac:dyDescent="0.3">
      <c r="A69" s="50"/>
      <c r="B69" s="60"/>
      <c r="C69" s="51"/>
      <c r="D69" s="52"/>
      <c r="E69" s="66"/>
      <c r="F69" s="53" t="str">
        <f>IFERROR(VLOOKUP(E69,auxiliar!$W$2:$X$8,2,FALSE),"")</f>
        <v/>
      </c>
      <c r="G69" s="40"/>
      <c r="H69" s="54"/>
      <c r="I69" s="54"/>
      <c r="J69" s="54"/>
      <c r="K69" s="54"/>
      <c r="L69" s="54"/>
      <c r="M69" s="54"/>
      <c r="N69" s="54"/>
      <c r="O69" s="54"/>
      <c r="P69" s="54"/>
      <c r="Q69" s="55" t="str">
        <f t="shared" si="4"/>
        <v/>
      </c>
      <c r="R69" s="56"/>
      <c r="S69" s="57"/>
      <c r="T69" s="56"/>
      <c r="U69" s="56"/>
      <c r="V69" s="56"/>
      <c r="W69" s="56"/>
      <c r="X69" s="56"/>
      <c r="Y69" s="58"/>
      <c r="Z69" s="59" t="str">
        <f t="shared" si="5"/>
        <v/>
      </c>
      <c r="AB69" s="48" t="str">
        <f t="shared" si="6"/>
        <v/>
      </c>
    </row>
    <row r="70" spans="1:28" x14ac:dyDescent="0.3">
      <c r="A70" s="50"/>
      <c r="B70" s="60"/>
      <c r="C70" s="51"/>
      <c r="D70" s="52"/>
      <c r="E70" s="66"/>
      <c r="F70" s="53" t="str">
        <f>IFERROR(VLOOKUP(E70,auxiliar!$W$2:$X$8,2,FALSE),"")</f>
        <v/>
      </c>
      <c r="G70" s="40"/>
      <c r="H70" s="54"/>
      <c r="I70" s="54"/>
      <c r="J70" s="54"/>
      <c r="K70" s="54"/>
      <c r="L70" s="54"/>
      <c r="M70" s="54"/>
      <c r="N70" s="54"/>
      <c r="O70" s="54"/>
      <c r="P70" s="54"/>
      <c r="Q70" s="55" t="str">
        <f t="shared" si="4"/>
        <v/>
      </c>
      <c r="R70" s="56"/>
      <c r="S70" s="57"/>
      <c r="T70" s="56"/>
      <c r="U70" s="56"/>
      <c r="V70" s="56"/>
      <c r="W70" s="56"/>
      <c r="X70" s="56"/>
      <c r="Y70" s="58"/>
      <c r="Z70" s="59" t="str">
        <f t="shared" si="5"/>
        <v/>
      </c>
      <c r="AB70" s="48" t="str">
        <f t="shared" si="6"/>
        <v/>
      </c>
    </row>
    <row r="71" spans="1:28" x14ac:dyDescent="0.3">
      <c r="A71" s="50"/>
      <c r="B71" s="60"/>
      <c r="C71" s="51"/>
      <c r="D71" s="52"/>
      <c r="E71" s="66"/>
      <c r="F71" s="53" t="str">
        <f>IFERROR(VLOOKUP(E71,auxiliar!$W$2:$X$8,2,FALSE),"")</f>
        <v/>
      </c>
      <c r="G71" s="40"/>
      <c r="H71" s="54"/>
      <c r="I71" s="54"/>
      <c r="J71" s="54"/>
      <c r="K71" s="54"/>
      <c r="L71" s="54"/>
      <c r="M71" s="54"/>
      <c r="N71" s="54"/>
      <c r="O71" s="54"/>
      <c r="P71" s="54"/>
      <c r="Q71" s="55" t="str">
        <f t="shared" si="4"/>
        <v/>
      </c>
      <c r="R71" s="56"/>
      <c r="S71" s="57"/>
      <c r="T71" s="56"/>
      <c r="U71" s="56"/>
      <c r="V71" s="56"/>
      <c r="W71" s="56"/>
      <c r="X71" s="56"/>
      <c r="Y71" s="58"/>
      <c r="Z71" s="59" t="str">
        <f t="shared" si="5"/>
        <v/>
      </c>
      <c r="AB71" s="48" t="str">
        <f t="shared" ref="AB71:AB78" si="7">IF(R71="","",IF(SUM(T71:Y71)=R71,"OK","Erro"))</f>
        <v/>
      </c>
    </row>
    <row r="72" spans="1:28" x14ac:dyDescent="0.3">
      <c r="A72" s="50"/>
      <c r="B72" s="60"/>
      <c r="C72" s="51"/>
      <c r="D72" s="52"/>
      <c r="E72" s="66"/>
      <c r="F72" s="53" t="str">
        <f>IFERROR(VLOOKUP(E72,auxiliar!$W$2:$X$8,2,FALSE),"")</f>
        <v/>
      </c>
      <c r="G72" s="40"/>
      <c r="H72" s="54"/>
      <c r="I72" s="54"/>
      <c r="J72" s="54"/>
      <c r="K72" s="54"/>
      <c r="L72" s="54"/>
      <c r="M72" s="54"/>
      <c r="N72" s="54"/>
      <c r="O72" s="54"/>
      <c r="P72" s="54"/>
      <c r="Q72" s="55" t="str">
        <f t="shared" ref="Q72:Q75" si="8">IF(A72="","",SUM(H72:P72))</f>
        <v/>
      </c>
      <c r="R72" s="56"/>
      <c r="S72" s="57"/>
      <c r="T72" s="56"/>
      <c r="U72" s="56"/>
      <c r="V72" s="56"/>
      <c r="W72" s="56"/>
      <c r="X72" s="56"/>
      <c r="Y72" s="58"/>
      <c r="Z72" s="59" t="str">
        <f t="shared" ref="Z72:Z78" si="9">IF(OR(AND(A72="",A73&lt;&gt;""),(AND(A72&lt;&gt;"",OR(E72="",Q72=0,R72="",S72="")))),"NÃO","")</f>
        <v/>
      </c>
      <c r="AB72" s="48" t="str">
        <f t="shared" si="7"/>
        <v/>
      </c>
    </row>
    <row r="73" spans="1:28" x14ac:dyDescent="0.3">
      <c r="A73" s="50"/>
      <c r="B73" s="60"/>
      <c r="C73" s="51"/>
      <c r="D73" s="52"/>
      <c r="E73" s="66"/>
      <c r="F73" s="53" t="str">
        <f>IFERROR(VLOOKUP(E73,auxiliar!$W$2:$X$8,2,FALSE),"")</f>
        <v/>
      </c>
      <c r="G73" s="40"/>
      <c r="H73" s="54"/>
      <c r="I73" s="54"/>
      <c r="J73" s="54"/>
      <c r="K73" s="54"/>
      <c r="L73" s="54"/>
      <c r="M73" s="54"/>
      <c r="N73" s="54"/>
      <c r="O73" s="54"/>
      <c r="P73" s="54"/>
      <c r="Q73" s="55" t="str">
        <f t="shared" si="8"/>
        <v/>
      </c>
      <c r="R73" s="56"/>
      <c r="S73" s="57"/>
      <c r="T73" s="56"/>
      <c r="U73" s="56"/>
      <c r="V73" s="56"/>
      <c r="W73" s="56"/>
      <c r="X73" s="56"/>
      <c r="Y73" s="58"/>
      <c r="Z73" s="59" t="str">
        <f t="shared" si="9"/>
        <v/>
      </c>
      <c r="AB73" s="48" t="str">
        <f t="shared" si="7"/>
        <v/>
      </c>
    </row>
    <row r="74" spans="1:28" x14ac:dyDescent="0.3">
      <c r="A74" s="50"/>
      <c r="B74" s="60"/>
      <c r="C74" s="51"/>
      <c r="D74" s="52"/>
      <c r="E74" s="66"/>
      <c r="F74" s="53" t="str">
        <f>IFERROR(VLOOKUP(E74,auxiliar!$W$2:$X$8,2,FALSE),"")</f>
        <v/>
      </c>
      <c r="G74" s="40"/>
      <c r="H74" s="54"/>
      <c r="I74" s="54"/>
      <c r="J74" s="54"/>
      <c r="K74" s="54"/>
      <c r="L74" s="54"/>
      <c r="M74" s="54"/>
      <c r="N74" s="54"/>
      <c r="O74" s="54"/>
      <c r="P74" s="54"/>
      <c r="Q74" s="55" t="str">
        <f t="shared" si="8"/>
        <v/>
      </c>
      <c r="R74" s="56"/>
      <c r="S74" s="57"/>
      <c r="T74" s="56"/>
      <c r="U74" s="56"/>
      <c r="V74" s="56"/>
      <c r="W74" s="56"/>
      <c r="X74" s="56"/>
      <c r="Y74" s="58"/>
      <c r="Z74" s="59" t="str">
        <f t="shared" si="9"/>
        <v/>
      </c>
      <c r="AB74" s="48" t="str">
        <f t="shared" si="7"/>
        <v/>
      </c>
    </row>
    <row r="75" spans="1:28" x14ac:dyDescent="0.3">
      <c r="A75" s="50"/>
      <c r="B75" s="60"/>
      <c r="C75" s="51"/>
      <c r="D75" s="52"/>
      <c r="E75" s="66"/>
      <c r="F75" s="53" t="str">
        <f>IFERROR(VLOOKUP(E75,auxiliar!$W$2:$X$8,2,FALSE),"")</f>
        <v/>
      </c>
      <c r="G75" s="40"/>
      <c r="H75" s="54"/>
      <c r="I75" s="54"/>
      <c r="J75" s="54"/>
      <c r="K75" s="54"/>
      <c r="L75" s="54"/>
      <c r="M75" s="54"/>
      <c r="N75" s="54"/>
      <c r="O75" s="54"/>
      <c r="P75" s="54"/>
      <c r="Q75" s="55" t="str">
        <f t="shared" si="8"/>
        <v/>
      </c>
      <c r="R75" s="56"/>
      <c r="S75" s="57"/>
      <c r="T75" s="56"/>
      <c r="U75" s="56"/>
      <c r="V75" s="56"/>
      <c r="W75" s="56"/>
      <c r="X75" s="56"/>
      <c r="Y75" s="58"/>
      <c r="Z75" s="59" t="str">
        <f t="shared" si="9"/>
        <v/>
      </c>
      <c r="AB75" s="48" t="str">
        <f t="shared" si="7"/>
        <v/>
      </c>
    </row>
    <row r="76" spans="1:28" x14ac:dyDescent="0.3">
      <c r="A76" s="50"/>
      <c r="B76" s="60"/>
      <c r="C76" s="51"/>
      <c r="D76" s="52"/>
      <c r="E76" s="66"/>
      <c r="F76" s="53" t="str">
        <f>IFERROR(VLOOKUP(E76,auxiliar!$W$2:$X$8,2,FALSE),"")</f>
        <v/>
      </c>
      <c r="G76" s="40"/>
      <c r="H76" s="54"/>
      <c r="I76" s="54"/>
      <c r="J76" s="54"/>
      <c r="K76" s="54"/>
      <c r="L76" s="54"/>
      <c r="M76" s="54"/>
      <c r="N76" s="54"/>
      <c r="O76" s="54"/>
      <c r="P76" s="54"/>
      <c r="Q76" s="55" t="str">
        <f t="shared" ref="Q76:Q120" si="10">IF(A76="","",SUM(H76:P76))</f>
        <v/>
      </c>
      <c r="R76" s="56"/>
      <c r="S76" s="57"/>
      <c r="T76" s="56"/>
      <c r="U76" s="56"/>
      <c r="V76" s="56"/>
      <c r="W76" s="56"/>
      <c r="X76" s="56"/>
      <c r="Y76" s="58"/>
      <c r="Z76" s="59" t="str">
        <f t="shared" si="9"/>
        <v/>
      </c>
      <c r="AB76" s="48" t="str">
        <f t="shared" si="7"/>
        <v/>
      </c>
    </row>
    <row r="77" spans="1:28" x14ac:dyDescent="0.3">
      <c r="A77" s="50"/>
      <c r="B77" s="60"/>
      <c r="C77" s="51"/>
      <c r="D77" s="52"/>
      <c r="E77" s="66"/>
      <c r="F77" s="53" t="str">
        <f>IFERROR(VLOOKUP(E77,auxiliar!$W$2:$X$8,2,FALSE),"")</f>
        <v/>
      </c>
      <c r="G77" s="40"/>
      <c r="H77" s="54"/>
      <c r="I77" s="54"/>
      <c r="J77" s="54"/>
      <c r="K77" s="54"/>
      <c r="L77" s="54"/>
      <c r="M77" s="54"/>
      <c r="N77" s="54"/>
      <c r="O77" s="54"/>
      <c r="P77" s="54"/>
      <c r="Q77" s="55" t="str">
        <f t="shared" si="10"/>
        <v/>
      </c>
      <c r="R77" s="56"/>
      <c r="S77" s="57"/>
      <c r="T77" s="56"/>
      <c r="U77" s="56"/>
      <c r="V77" s="56"/>
      <c r="W77" s="56"/>
      <c r="X77" s="56"/>
      <c r="Y77" s="58"/>
      <c r="Z77" s="59" t="str">
        <f t="shared" si="9"/>
        <v/>
      </c>
      <c r="AB77" s="48" t="str">
        <f t="shared" si="7"/>
        <v/>
      </c>
    </row>
    <row r="78" spans="1:28" x14ac:dyDescent="0.3">
      <c r="A78" s="50"/>
      <c r="B78" s="60"/>
      <c r="C78" s="51"/>
      <c r="D78" s="52"/>
      <c r="E78" s="66"/>
      <c r="F78" s="53" t="str">
        <f>IFERROR(VLOOKUP(E78,auxiliar!$W$2:$X$8,2,FALSE),"")</f>
        <v/>
      </c>
      <c r="G78" s="40"/>
      <c r="H78" s="54"/>
      <c r="I78" s="54"/>
      <c r="J78" s="54"/>
      <c r="K78" s="54"/>
      <c r="L78" s="54"/>
      <c r="M78" s="54"/>
      <c r="N78" s="54"/>
      <c r="O78" s="54"/>
      <c r="P78" s="54"/>
      <c r="Q78" s="55" t="str">
        <f t="shared" si="10"/>
        <v/>
      </c>
      <c r="R78" s="56"/>
      <c r="S78" s="57"/>
      <c r="T78" s="56"/>
      <c r="U78" s="56"/>
      <c r="V78" s="56"/>
      <c r="W78" s="56"/>
      <c r="X78" s="56"/>
      <c r="Y78" s="58"/>
      <c r="Z78" s="59" t="str">
        <f t="shared" si="9"/>
        <v/>
      </c>
      <c r="AB78" s="48" t="str">
        <f t="shared" si="7"/>
        <v/>
      </c>
    </row>
    <row r="79" spans="1:28" x14ac:dyDescent="0.3">
      <c r="A79" s="50"/>
      <c r="B79" s="60"/>
      <c r="C79" s="51"/>
      <c r="D79" s="52"/>
      <c r="E79" s="66"/>
      <c r="F79" s="53"/>
      <c r="G79" s="40"/>
      <c r="H79" s="54"/>
      <c r="I79" s="54"/>
      <c r="J79" s="54"/>
      <c r="K79" s="54"/>
      <c r="L79" s="54"/>
      <c r="M79" s="54"/>
      <c r="N79" s="54"/>
      <c r="O79" s="54"/>
      <c r="P79" s="54"/>
      <c r="Q79" s="55" t="str">
        <f t="shared" si="10"/>
        <v/>
      </c>
      <c r="R79" s="56"/>
      <c r="S79" s="57"/>
      <c r="T79" s="56"/>
      <c r="U79" s="56"/>
      <c r="V79" s="56"/>
      <c r="W79" s="56"/>
      <c r="X79" s="56"/>
      <c r="Y79" s="58"/>
      <c r="Z79" s="59"/>
      <c r="AB79" s="48"/>
    </row>
    <row r="80" spans="1:28" x14ac:dyDescent="0.3">
      <c r="A80" s="50"/>
      <c r="B80" s="60"/>
      <c r="C80" s="51"/>
      <c r="D80" s="52"/>
      <c r="E80" s="66"/>
      <c r="F80" s="53"/>
      <c r="G80" s="40"/>
      <c r="H80" s="54"/>
      <c r="I80" s="54"/>
      <c r="J80" s="54"/>
      <c r="K80" s="54"/>
      <c r="L80" s="54"/>
      <c r="M80" s="54"/>
      <c r="N80" s="54"/>
      <c r="O80" s="54"/>
      <c r="P80" s="54"/>
      <c r="Q80" s="55" t="str">
        <f t="shared" si="10"/>
        <v/>
      </c>
      <c r="R80" s="56"/>
      <c r="S80" s="57"/>
      <c r="T80" s="56"/>
      <c r="U80" s="56"/>
      <c r="V80" s="56"/>
      <c r="W80" s="56"/>
      <c r="X80" s="56"/>
      <c r="Y80" s="58"/>
      <c r="Z80" s="59"/>
      <c r="AB80" s="48"/>
    </row>
    <row r="81" spans="1:28" x14ac:dyDescent="0.3">
      <c r="A81" s="50"/>
      <c r="B81" s="60"/>
      <c r="C81" s="51"/>
      <c r="D81" s="52"/>
      <c r="E81" s="66"/>
      <c r="F81" s="53"/>
      <c r="G81" s="40"/>
      <c r="H81" s="54"/>
      <c r="I81" s="54"/>
      <c r="J81" s="54"/>
      <c r="K81" s="54"/>
      <c r="L81" s="54"/>
      <c r="M81" s="54"/>
      <c r="N81" s="54"/>
      <c r="O81" s="54"/>
      <c r="P81" s="54"/>
      <c r="Q81" s="55" t="str">
        <f t="shared" si="10"/>
        <v/>
      </c>
      <c r="R81" s="56"/>
      <c r="S81" s="57"/>
      <c r="T81" s="56"/>
      <c r="U81" s="56"/>
      <c r="V81" s="56"/>
      <c r="W81" s="56"/>
      <c r="X81" s="56"/>
      <c r="Y81" s="58"/>
      <c r="Z81" s="59"/>
      <c r="AB81" s="48"/>
    </row>
    <row r="82" spans="1:28" x14ac:dyDescent="0.3">
      <c r="A82" s="50"/>
      <c r="B82" s="60"/>
      <c r="C82" s="51"/>
      <c r="D82" s="52"/>
      <c r="E82" s="66"/>
      <c r="F82" s="53"/>
      <c r="G82" s="40"/>
      <c r="H82" s="54"/>
      <c r="I82" s="54"/>
      <c r="J82" s="54"/>
      <c r="K82" s="54"/>
      <c r="L82" s="54"/>
      <c r="M82" s="54"/>
      <c r="N82" s="54"/>
      <c r="O82" s="54"/>
      <c r="P82" s="54"/>
      <c r="Q82" s="55" t="str">
        <f t="shared" si="10"/>
        <v/>
      </c>
      <c r="R82" s="56"/>
      <c r="S82" s="57"/>
      <c r="T82" s="56"/>
      <c r="U82" s="56"/>
      <c r="V82" s="56"/>
      <c r="W82" s="56"/>
      <c r="X82" s="56"/>
      <c r="Y82" s="58"/>
      <c r="Z82" s="59"/>
      <c r="AB82" s="48"/>
    </row>
    <row r="83" spans="1:28" x14ac:dyDescent="0.3">
      <c r="A83" s="50"/>
      <c r="B83" s="60"/>
      <c r="C83" s="51"/>
      <c r="D83" s="52"/>
      <c r="E83" s="66"/>
      <c r="F83" s="53"/>
      <c r="G83" s="40"/>
      <c r="H83" s="54"/>
      <c r="I83" s="54"/>
      <c r="J83" s="54"/>
      <c r="K83" s="54"/>
      <c r="L83" s="54"/>
      <c r="M83" s="54"/>
      <c r="N83" s="54"/>
      <c r="O83" s="54"/>
      <c r="P83" s="54"/>
      <c r="Q83" s="55" t="str">
        <f t="shared" si="10"/>
        <v/>
      </c>
      <c r="R83" s="56"/>
      <c r="S83" s="57"/>
      <c r="T83" s="56"/>
      <c r="U83" s="56"/>
      <c r="V83" s="56"/>
      <c r="W83" s="56"/>
      <c r="X83" s="56"/>
      <c r="Y83" s="58"/>
      <c r="Z83" s="59"/>
      <c r="AB83" s="48"/>
    </row>
    <row r="84" spans="1:28" x14ac:dyDescent="0.3">
      <c r="A84" s="50"/>
      <c r="B84" s="60"/>
      <c r="C84" s="51"/>
      <c r="D84" s="52"/>
      <c r="E84" s="66"/>
      <c r="F84" s="53"/>
      <c r="G84" s="40"/>
      <c r="H84" s="54"/>
      <c r="I84" s="54"/>
      <c r="J84" s="54"/>
      <c r="K84" s="54"/>
      <c r="L84" s="54"/>
      <c r="M84" s="54"/>
      <c r="N84" s="54"/>
      <c r="O84" s="54"/>
      <c r="P84" s="54"/>
      <c r="Q84" s="55" t="str">
        <f t="shared" si="10"/>
        <v/>
      </c>
      <c r="R84" s="56"/>
      <c r="S84" s="57"/>
      <c r="T84" s="56"/>
      <c r="U84" s="56"/>
      <c r="V84" s="56"/>
      <c r="W84" s="56"/>
      <c r="X84" s="56"/>
      <c r="Y84" s="58"/>
      <c r="Z84" s="59"/>
      <c r="AB84" s="48"/>
    </row>
    <row r="85" spans="1:28" x14ac:dyDescent="0.3">
      <c r="A85" s="50"/>
      <c r="B85" s="60"/>
      <c r="C85" s="51"/>
      <c r="D85" s="52"/>
      <c r="E85" s="66"/>
      <c r="F85" s="53"/>
      <c r="G85" s="40"/>
      <c r="H85" s="54"/>
      <c r="I85" s="54"/>
      <c r="J85" s="54"/>
      <c r="K85" s="54"/>
      <c r="L85" s="54"/>
      <c r="M85" s="54"/>
      <c r="N85" s="54"/>
      <c r="O85" s="54"/>
      <c r="P85" s="54"/>
      <c r="Q85" s="55" t="str">
        <f t="shared" si="10"/>
        <v/>
      </c>
      <c r="R85" s="56"/>
      <c r="S85" s="57"/>
      <c r="T85" s="56"/>
      <c r="U85" s="56"/>
      <c r="V85" s="56"/>
      <c r="W85" s="56"/>
      <c r="X85" s="56"/>
      <c r="Y85" s="58"/>
      <c r="Z85" s="59"/>
      <c r="AB85" s="48"/>
    </row>
    <row r="86" spans="1:28" x14ac:dyDescent="0.3">
      <c r="A86" s="50"/>
      <c r="B86" s="60"/>
      <c r="C86" s="51"/>
      <c r="D86" s="52"/>
      <c r="E86" s="66"/>
      <c r="F86" s="53"/>
      <c r="G86" s="40"/>
      <c r="H86" s="54"/>
      <c r="I86" s="54"/>
      <c r="J86" s="54"/>
      <c r="K86" s="54"/>
      <c r="L86" s="54"/>
      <c r="M86" s="54"/>
      <c r="N86" s="54"/>
      <c r="O86" s="54"/>
      <c r="P86" s="54"/>
      <c r="Q86" s="55" t="str">
        <f t="shared" si="10"/>
        <v/>
      </c>
      <c r="R86" s="56"/>
      <c r="S86" s="57"/>
      <c r="T86" s="56"/>
      <c r="U86" s="56"/>
      <c r="V86" s="56"/>
      <c r="W86" s="56"/>
      <c r="X86" s="56"/>
      <c r="Y86" s="58"/>
      <c r="Z86" s="59"/>
      <c r="AB86" s="48"/>
    </row>
    <row r="87" spans="1:28" x14ac:dyDescent="0.3">
      <c r="A87" s="50"/>
      <c r="B87" s="60"/>
      <c r="C87" s="51"/>
      <c r="D87" s="52"/>
      <c r="E87" s="66"/>
      <c r="F87" s="53"/>
      <c r="G87" s="40"/>
      <c r="H87" s="54"/>
      <c r="I87" s="54"/>
      <c r="J87" s="54"/>
      <c r="K87" s="54"/>
      <c r="L87" s="54"/>
      <c r="M87" s="54"/>
      <c r="N87" s="54"/>
      <c r="O87" s="54"/>
      <c r="P87" s="54"/>
      <c r="Q87" s="55" t="str">
        <f t="shared" si="10"/>
        <v/>
      </c>
      <c r="R87" s="56"/>
      <c r="S87" s="57"/>
      <c r="T87" s="56"/>
      <c r="U87" s="56"/>
      <c r="V87" s="56"/>
      <c r="W87" s="56"/>
      <c r="X87" s="56"/>
      <c r="Y87" s="58"/>
      <c r="Z87" s="59"/>
      <c r="AB87" s="48"/>
    </row>
    <row r="88" spans="1:28" x14ac:dyDescent="0.3">
      <c r="A88" s="50"/>
      <c r="B88" s="60"/>
      <c r="C88" s="51"/>
      <c r="D88" s="52"/>
      <c r="E88" s="66"/>
      <c r="F88" s="53"/>
      <c r="G88" s="40"/>
      <c r="H88" s="54"/>
      <c r="I88" s="54"/>
      <c r="J88" s="54"/>
      <c r="K88" s="54"/>
      <c r="L88" s="54"/>
      <c r="M88" s="54"/>
      <c r="N88" s="54"/>
      <c r="O88" s="54"/>
      <c r="P88" s="54"/>
      <c r="Q88" s="55" t="str">
        <f t="shared" si="10"/>
        <v/>
      </c>
      <c r="R88" s="56"/>
      <c r="S88" s="57"/>
      <c r="T88" s="56"/>
      <c r="U88" s="56"/>
      <c r="V88" s="56"/>
      <c r="W88" s="56"/>
      <c r="X88" s="56"/>
      <c r="Y88" s="58"/>
      <c r="Z88" s="59"/>
      <c r="AB88" s="48"/>
    </row>
    <row r="89" spans="1:28" x14ac:dyDescent="0.3">
      <c r="A89" s="50"/>
      <c r="B89" s="60"/>
      <c r="C89" s="51"/>
      <c r="D89" s="52"/>
      <c r="E89" s="66"/>
      <c r="F89" s="53"/>
      <c r="G89" s="40"/>
      <c r="H89" s="54"/>
      <c r="I89" s="54"/>
      <c r="J89" s="54"/>
      <c r="K89" s="54"/>
      <c r="L89" s="54"/>
      <c r="M89" s="54"/>
      <c r="N89" s="54"/>
      <c r="O89" s="54"/>
      <c r="P89" s="54"/>
      <c r="Q89" s="55" t="str">
        <f t="shared" si="10"/>
        <v/>
      </c>
      <c r="R89" s="56"/>
      <c r="S89" s="57"/>
      <c r="T89" s="56"/>
      <c r="U89" s="56"/>
      <c r="V89" s="56"/>
      <c r="W89" s="56"/>
      <c r="X89" s="56"/>
      <c r="Y89" s="58"/>
      <c r="Z89" s="59"/>
      <c r="AB89" s="48"/>
    </row>
    <row r="90" spans="1:28" x14ac:dyDescent="0.3">
      <c r="A90" s="50"/>
      <c r="B90" s="60"/>
      <c r="C90" s="51"/>
      <c r="D90" s="52"/>
      <c r="E90" s="66"/>
      <c r="F90" s="53"/>
      <c r="G90" s="40"/>
      <c r="H90" s="54"/>
      <c r="I90" s="54"/>
      <c r="J90" s="54"/>
      <c r="K90" s="54"/>
      <c r="L90" s="54"/>
      <c r="M90" s="54"/>
      <c r="N90" s="54"/>
      <c r="O90" s="54"/>
      <c r="P90" s="54"/>
      <c r="Q90" s="55" t="str">
        <f t="shared" si="10"/>
        <v/>
      </c>
      <c r="R90" s="56"/>
      <c r="S90" s="57"/>
      <c r="T90" s="56"/>
      <c r="U90" s="56"/>
      <c r="V90" s="56"/>
      <c r="W90" s="56"/>
      <c r="X90" s="56"/>
      <c r="Y90" s="58"/>
      <c r="Z90" s="59"/>
      <c r="AB90" s="48"/>
    </row>
    <row r="91" spans="1:28" x14ac:dyDescent="0.3">
      <c r="A91" s="50"/>
      <c r="B91" s="60"/>
      <c r="C91" s="51"/>
      <c r="D91" s="52"/>
      <c r="E91" s="66"/>
      <c r="F91" s="53"/>
      <c r="G91" s="40"/>
      <c r="H91" s="54"/>
      <c r="I91" s="54"/>
      <c r="J91" s="54"/>
      <c r="K91" s="54"/>
      <c r="L91" s="54"/>
      <c r="M91" s="54"/>
      <c r="N91" s="54"/>
      <c r="O91" s="54"/>
      <c r="P91" s="54"/>
      <c r="Q91" s="55" t="str">
        <f t="shared" si="10"/>
        <v/>
      </c>
      <c r="R91" s="56"/>
      <c r="S91" s="57"/>
      <c r="T91" s="56"/>
      <c r="U91" s="56"/>
      <c r="V91" s="56"/>
      <c r="W91" s="56"/>
      <c r="X91" s="56"/>
      <c r="Y91" s="58"/>
      <c r="Z91" s="59"/>
      <c r="AB91" s="48"/>
    </row>
    <row r="92" spans="1:28" x14ac:dyDescent="0.3">
      <c r="A92" s="50"/>
      <c r="B92" s="60"/>
      <c r="C92" s="51"/>
      <c r="D92" s="52"/>
      <c r="E92" s="66"/>
      <c r="F92" s="53"/>
      <c r="G92" s="40"/>
      <c r="H92" s="54"/>
      <c r="I92" s="54"/>
      <c r="J92" s="54"/>
      <c r="K92" s="54"/>
      <c r="L92" s="54"/>
      <c r="M92" s="54"/>
      <c r="N92" s="54"/>
      <c r="O92" s="54"/>
      <c r="P92" s="54"/>
      <c r="Q92" s="55" t="str">
        <f t="shared" si="10"/>
        <v/>
      </c>
      <c r="R92" s="56"/>
      <c r="S92" s="57"/>
      <c r="T92" s="56"/>
      <c r="U92" s="56"/>
      <c r="V92" s="56"/>
      <c r="W92" s="56"/>
      <c r="X92" s="56"/>
      <c r="Y92" s="58"/>
      <c r="Z92" s="59"/>
      <c r="AB92" s="48"/>
    </row>
    <row r="93" spans="1:28" x14ac:dyDescent="0.3">
      <c r="A93" s="50"/>
      <c r="B93" s="60"/>
      <c r="C93" s="51"/>
      <c r="D93" s="52"/>
      <c r="E93" s="66"/>
      <c r="F93" s="53"/>
      <c r="G93" s="40"/>
      <c r="H93" s="54"/>
      <c r="I93" s="54"/>
      <c r="J93" s="54"/>
      <c r="K93" s="54"/>
      <c r="L93" s="54"/>
      <c r="M93" s="54"/>
      <c r="N93" s="54"/>
      <c r="O93" s="54"/>
      <c r="P93" s="54"/>
      <c r="Q93" s="55" t="str">
        <f t="shared" si="10"/>
        <v/>
      </c>
      <c r="R93" s="56"/>
      <c r="S93" s="57"/>
      <c r="T93" s="56"/>
      <c r="U93" s="56"/>
      <c r="V93" s="56"/>
      <c r="W93" s="56"/>
      <c r="X93" s="56"/>
      <c r="Y93" s="58"/>
      <c r="Z93" s="59"/>
      <c r="AB93" s="48"/>
    </row>
    <row r="94" spans="1:28" x14ac:dyDescent="0.3">
      <c r="A94" s="50"/>
      <c r="B94" s="60"/>
      <c r="C94" s="51"/>
      <c r="D94" s="52"/>
      <c r="E94" s="66"/>
      <c r="F94" s="53"/>
      <c r="G94" s="40"/>
      <c r="H94" s="54"/>
      <c r="I94" s="54"/>
      <c r="J94" s="54"/>
      <c r="K94" s="54"/>
      <c r="L94" s="54"/>
      <c r="M94" s="54"/>
      <c r="N94" s="54"/>
      <c r="O94" s="54"/>
      <c r="P94" s="54"/>
      <c r="Q94" s="55" t="str">
        <f t="shared" si="10"/>
        <v/>
      </c>
      <c r="R94" s="56"/>
      <c r="S94" s="57"/>
      <c r="T94" s="56"/>
      <c r="U94" s="56"/>
      <c r="V94" s="56"/>
      <c r="W94" s="56"/>
      <c r="X94" s="56"/>
      <c r="Y94" s="58"/>
      <c r="Z94" s="59"/>
      <c r="AB94" s="48"/>
    </row>
    <row r="95" spans="1:28" x14ac:dyDescent="0.3">
      <c r="A95" s="50"/>
      <c r="B95" s="60"/>
      <c r="C95" s="51"/>
      <c r="D95" s="52"/>
      <c r="E95" s="66"/>
      <c r="F95" s="53"/>
      <c r="G95" s="40"/>
      <c r="H95" s="54"/>
      <c r="I95" s="54"/>
      <c r="J95" s="54"/>
      <c r="K95" s="54"/>
      <c r="L95" s="54"/>
      <c r="M95" s="54"/>
      <c r="N95" s="54"/>
      <c r="O95" s="54"/>
      <c r="P95" s="54"/>
      <c r="Q95" s="55" t="str">
        <f t="shared" si="10"/>
        <v/>
      </c>
      <c r="R95" s="56"/>
      <c r="S95" s="57"/>
      <c r="T95" s="56"/>
      <c r="U95" s="56"/>
      <c r="V95" s="56"/>
      <c r="W95" s="56"/>
      <c r="X95" s="56"/>
      <c r="Y95" s="58"/>
      <c r="Z95" s="59"/>
      <c r="AB95" s="48"/>
    </row>
    <row r="96" spans="1:28" x14ac:dyDescent="0.3">
      <c r="A96" s="50"/>
      <c r="B96" s="60"/>
      <c r="C96" s="51"/>
      <c r="D96" s="52"/>
      <c r="E96" s="66"/>
      <c r="F96" s="53"/>
      <c r="G96" s="40"/>
      <c r="H96" s="54"/>
      <c r="I96" s="54"/>
      <c r="J96" s="54"/>
      <c r="K96" s="54"/>
      <c r="L96" s="54"/>
      <c r="M96" s="54"/>
      <c r="N96" s="54"/>
      <c r="O96" s="54"/>
      <c r="P96" s="54"/>
      <c r="Q96" s="55" t="str">
        <f t="shared" si="10"/>
        <v/>
      </c>
      <c r="R96" s="56"/>
      <c r="S96" s="57"/>
      <c r="T96" s="56"/>
      <c r="U96" s="56"/>
      <c r="V96" s="56"/>
      <c r="W96" s="56"/>
      <c r="X96" s="56"/>
      <c r="Y96" s="58"/>
      <c r="Z96" s="59"/>
      <c r="AB96" s="48"/>
    </row>
    <row r="97" spans="1:28" x14ac:dyDescent="0.3">
      <c r="A97" s="50"/>
      <c r="B97" s="60"/>
      <c r="C97" s="51"/>
      <c r="D97" s="52"/>
      <c r="E97" s="66"/>
      <c r="F97" s="53"/>
      <c r="G97" s="40"/>
      <c r="H97" s="54"/>
      <c r="I97" s="54"/>
      <c r="J97" s="54"/>
      <c r="K97" s="54"/>
      <c r="L97" s="54"/>
      <c r="M97" s="54"/>
      <c r="N97" s="54"/>
      <c r="O97" s="54"/>
      <c r="P97" s="54"/>
      <c r="Q97" s="55" t="str">
        <f t="shared" si="10"/>
        <v/>
      </c>
      <c r="R97" s="56"/>
      <c r="S97" s="57"/>
      <c r="T97" s="56"/>
      <c r="U97" s="56"/>
      <c r="V97" s="56"/>
      <c r="W97" s="56"/>
      <c r="X97" s="56"/>
      <c r="Y97" s="58"/>
      <c r="Z97" s="59"/>
      <c r="AB97" s="48"/>
    </row>
    <row r="98" spans="1:28" x14ac:dyDescent="0.3">
      <c r="A98" s="50"/>
      <c r="B98" s="60"/>
      <c r="C98" s="51"/>
      <c r="D98" s="52"/>
      <c r="E98" s="66"/>
      <c r="F98" s="53"/>
      <c r="G98" s="40"/>
      <c r="H98" s="54"/>
      <c r="I98" s="54"/>
      <c r="J98" s="54"/>
      <c r="K98" s="54"/>
      <c r="L98" s="54"/>
      <c r="M98" s="54"/>
      <c r="N98" s="54"/>
      <c r="O98" s="54"/>
      <c r="P98" s="54"/>
      <c r="Q98" s="55" t="str">
        <f t="shared" si="10"/>
        <v/>
      </c>
      <c r="R98" s="56"/>
      <c r="S98" s="57"/>
      <c r="T98" s="56"/>
      <c r="U98" s="56"/>
      <c r="V98" s="56"/>
      <c r="W98" s="56"/>
      <c r="X98" s="56"/>
      <c r="Y98" s="58"/>
      <c r="Z98" s="59"/>
      <c r="AB98" s="48"/>
    </row>
    <row r="99" spans="1:28" x14ac:dyDescent="0.3">
      <c r="A99" s="50"/>
      <c r="B99" s="60"/>
      <c r="C99" s="51"/>
      <c r="D99" s="52"/>
      <c r="E99" s="66"/>
      <c r="F99" s="53"/>
      <c r="G99" s="40"/>
      <c r="H99" s="54"/>
      <c r="I99" s="54"/>
      <c r="J99" s="54"/>
      <c r="K99" s="54"/>
      <c r="L99" s="54"/>
      <c r="M99" s="54"/>
      <c r="N99" s="54"/>
      <c r="O99" s="54"/>
      <c r="P99" s="54"/>
      <c r="Q99" s="55" t="str">
        <f t="shared" si="10"/>
        <v/>
      </c>
      <c r="R99" s="56"/>
      <c r="S99" s="57"/>
      <c r="T99" s="56"/>
      <c r="U99" s="56"/>
      <c r="V99" s="56"/>
      <c r="W99" s="56"/>
      <c r="X99" s="56"/>
      <c r="Y99" s="58"/>
      <c r="Z99" s="59"/>
      <c r="AB99" s="48"/>
    </row>
    <row r="100" spans="1:28" x14ac:dyDescent="0.3">
      <c r="A100" s="50"/>
      <c r="B100" s="60"/>
      <c r="C100" s="51"/>
      <c r="D100" s="52"/>
      <c r="E100" s="66"/>
      <c r="F100" s="53"/>
      <c r="G100" s="40"/>
      <c r="H100" s="54"/>
      <c r="I100" s="54"/>
      <c r="J100" s="54"/>
      <c r="K100" s="54"/>
      <c r="L100" s="54"/>
      <c r="M100" s="54"/>
      <c r="N100" s="54"/>
      <c r="O100" s="54"/>
      <c r="P100" s="54"/>
      <c r="Q100" s="55" t="str">
        <f t="shared" si="10"/>
        <v/>
      </c>
      <c r="R100" s="56"/>
      <c r="S100" s="57"/>
      <c r="T100" s="56"/>
      <c r="U100" s="56"/>
      <c r="V100" s="56"/>
      <c r="W100" s="56"/>
      <c r="X100" s="56"/>
      <c r="Y100" s="58"/>
      <c r="Z100" s="59"/>
      <c r="AB100" s="48"/>
    </row>
    <row r="101" spans="1:28" x14ac:dyDescent="0.3">
      <c r="A101" s="50"/>
      <c r="B101" s="60"/>
      <c r="C101" s="51"/>
      <c r="D101" s="52"/>
      <c r="E101" s="66"/>
      <c r="F101" s="53"/>
      <c r="G101" s="40"/>
      <c r="H101" s="54"/>
      <c r="I101" s="54"/>
      <c r="J101" s="54"/>
      <c r="K101" s="54"/>
      <c r="L101" s="54"/>
      <c r="M101" s="54"/>
      <c r="N101" s="54"/>
      <c r="O101" s="54"/>
      <c r="P101" s="54"/>
      <c r="Q101" s="55" t="str">
        <f t="shared" si="10"/>
        <v/>
      </c>
      <c r="R101" s="56"/>
      <c r="S101" s="57"/>
      <c r="T101" s="56"/>
      <c r="U101" s="56"/>
      <c r="V101" s="56"/>
      <c r="W101" s="56"/>
      <c r="X101" s="56"/>
      <c r="Y101" s="58"/>
      <c r="Z101" s="59"/>
      <c r="AB101" s="48"/>
    </row>
    <row r="102" spans="1:28" x14ac:dyDescent="0.3">
      <c r="A102" s="50"/>
      <c r="B102" s="60"/>
      <c r="C102" s="51"/>
      <c r="D102" s="52"/>
      <c r="E102" s="66"/>
      <c r="F102" s="53"/>
      <c r="G102" s="40"/>
      <c r="H102" s="54"/>
      <c r="I102" s="54"/>
      <c r="J102" s="54"/>
      <c r="K102" s="54"/>
      <c r="L102" s="54"/>
      <c r="M102" s="54"/>
      <c r="N102" s="54"/>
      <c r="O102" s="54"/>
      <c r="P102" s="54"/>
      <c r="Q102" s="55" t="str">
        <f t="shared" si="10"/>
        <v/>
      </c>
      <c r="R102" s="56"/>
      <c r="S102" s="57"/>
      <c r="T102" s="56"/>
      <c r="U102" s="56"/>
      <c r="V102" s="56"/>
      <c r="W102" s="56"/>
      <c r="X102" s="56"/>
      <c r="Y102" s="58"/>
      <c r="Z102" s="59"/>
      <c r="AB102" s="48"/>
    </row>
    <row r="103" spans="1:28" x14ac:dyDescent="0.3">
      <c r="A103" s="50"/>
      <c r="B103" s="60"/>
      <c r="C103" s="51"/>
      <c r="D103" s="52"/>
      <c r="E103" s="66"/>
      <c r="F103" s="53"/>
      <c r="G103" s="40"/>
      <c r="H103" s="54"/>
      <c r="I103" s="54"/>
      <c r="J103" s="54"/>
      <c r="K103" s="54"/>
      <c r="L103" s="54"/>
      <c r="M103" s="54"/>
      <c r="N103" s="54"/>
      <c r="O103" s="54"/>
      <c r="P103" s="54"/>
      <c r="Q103" s="55" t="str">
        <f t="shared" si="10"/>
        <v/>
      </c>
      <c r="R103" s="56"/>
      <c r="S103" s="57"/>
      <c r="T103" s="56"/>
      <c r="U103" s="56"/>
      <c r="V103" s="56"/>
      <c r="W103" s="56"/>
      <c r="X103" s="56"/>
      <c r="Y103" s="58"/>
      <c r="Z103" s="59"/>
      <c r="AB103" s="48"/>
    </row>
    <row r="104" spans="1:28" x14ac:dyDescent="0.3">
      <c r="A104" s="50"/>
      <c r="B104" s="60"/>
      <c r="C104" s="51"/>
      <c r="D104" s="52"/>
      <c r="E104" s="66"/>
      <c r="F104" s="53"/>
      <c r="G104" s="40"/>
      <c r="H104" s="54"/>
      <c r="I104" s="54"/>
      <c r="J104" s="54"/>
      <c r="K104" s="54"/>
      <c r="L104" s="54"/>
      <c r="M104" s="54"/>
      <c r="N104" s="54"/>
      <c r="O104" s="54"/>
      <c r="P104" s="54"/>
      <c r="Q104" s="55" t="str">
        <f t="shared" si="10"/>
        <v/>
      </c>
      <c r="R104" s="56"/>
      <c r="S104" s="57"/>
      <c r="T104" s="56"/>
      <c r="U104" s="56"/>
      <c r="V104" s="56"/>
      <c r="W104" s="56"/>
      <c r="X104" s="56"/>
      <c r="Y104" s="58"/>
      <c r="Z104" s="59"/>
      <c r="AB104" s="48"/>
    </row>
    <row r="105" spans="1:28" x14ac:dyDescent="0.3">
      <c r="A105" s="50"/>
      <c r="B105" s="60"/>
      <c r="C105" s="51"/>
      <c r="D105" s="52"/>
      <c r="E105" s="66"/>
      <c r="F105" s="53"/>
      <c r="G105" s="40"/>
      <c r="H105" s="54"/>
      <c r="I105" s="54"/>
      <c r="J105" s="54"/>
      <c r="K105" s="54"/>
      <c r="L105" s="54"/>
      <c r="M105" s="54"/>
      <c r="N105" s="54"/>
      <c r="O105" s="54"/>
      <c r="P105" s="54"/>
      <c r="Q105" s="55" t="str">
        <f t="shared" si="10"/>
        <v/>
      </c>
      <c r="R105" s="56"/>
      <c r="S105" s="57"/>
      <c r="T105" s="56"/>
      <c r="U105" s="56"/>
      <c r="V105" s="56"/>
      <c r="W105" s="56"/>
      <c r="X105" s="56"/>
      <c r="Y105" s="58"/>
      <c r="Z105" s="59"/>
      <c r="AB105" s="48"/>
    </row>
    <row r="106" spans="1:28" x14ac:dyDescent="0.3">
      <c r="A106" s="50"/>
      <c r="B106" s="60"/>
      <c r="C106" s="51"/>
      <c r="D106" s="52"/>
      <c r="E106" s="66"/>
      <c r="F106" s="53"/>
      <c r="G106" s="40"/>
      <c r="H106" s="54"/>
      <c r="I106" s="54"/>
      <c r="J106" s="54"/>
      <c r="K106" s="54"/>
      <c r="L106" s="54"/>
      <c r="M106" s="54"/>
      <c r="N106" s="54"/>
      <c r="O106" s="54"/>
      <c r="P106" s="54"/>
      <c r="Q106" s="55" t="str">
        <f t="shared" si="10"/>
        <v/>
      </c>
      <c r="R106" s="56"/>
      <c r="S106" s="57"/>
      <c r="T106" s="56"/>
      <c r="U106" s="56"/>
      <c r="V106" s="56"/>
      <c r="W106" s="56"/>
      <c r="X106" s="56"/>
      <c r="Y106" s="58"/>
      <c r="Z106" s="59"/>
      <c r="AB106" s="48"/>
    </row>
    <row r="107" spans="1:28" x14ac:dyDescent="0.3">
      <c r="A107" s="50"/>
      <c r="B107" s="60"/>
      <c r="C107" s="51"/>
      <c r="D107" s="52"/>
      <c r="E107" s="66"/>
      <c r="F107" s="53"/>
      <c r="G107" s="40"/>
      <c r="H107" s="54"/>
      <c r="I107" s="54"/>
      <c r="J107" s="54"/>
      <c r="K107" s="54"/>
      <c r="L107" s="54"/>
      <c r="M107" s="54"/>
      <c r="N107" s="54"/>
      <c r="O107" s="54"/>
      <c r="P107" s="54"/>
      <c r="Q107" s="55" t="str">
        <f t="shared" si="10"/>
        <v/>
      </c>
      <c r="R107" s="56"/>
      <c r="S107" s="57"/>
      <c r="T107" s="56"/>
      <c r="U107" s="56"/>
      <c r="V107" s="56"/>
      <c r="W107" s="56"/>
      <c r="X107" s="56"/>
      <c r="Y107" s="58"/>
      <c r="Z107" s="59"/>
      <c r="AB107" s="48"/>
    </row>
    <row r="108" spans="1:28" x14ac:dyDescent="0.3">
      <c r="A108" s="50"/>
      <c r="B108" s="60"/>
      <c r="C108" s="51"/>
      <c r="D108" s="52"/>
      <c r="E108" s="66"/>
      <c r="F108" s="53"/>
      <c r="G108" s="40"/>
      <c r="H108" s="54"/>
      <c r="I108" s="54"/>
      <c r="J108" s="54"/>
      <c r="K108" s="54"/>
      <c r="L108" s="54"/>
      <c r="M108" s="54"/>
      <c r="N108" s="54"/>
      <c r="O108" s="54"/>
      <c r="P108" s="54"/>
      <c r="Q108" s="55" t="str">
        <f t="shared" si="10"/>
        <v/>
      </c>
      <c r="R108" s="56"/>
      <c r="S108" s="57"/>
      <c r="T108" s="56"/>
      <c r="U108" s="56"/>
      <c r="V108" s="56"/>
      <c r="W108" s="56"/>
      <c r="X108" s="56"/>
      <c r="Y108" s="58"/>
      <c r="Z108" s="59"/>
      <c r="AB108" s="48"/>
    </row>
    <row r="109" spans="1:28" x14ac:dyDescent="0.3">
      <c r="A109" s="50"/>
      <c r="B109" s="60"/>
      <c r="C109" s="51"/>
      <c r="D109" s="52"/>
      <c r="E109" s="66"/>
      <c r="F109" s="53"/>
      <c r="G109" s="40"/>
      <c r="H109" s="54"/>
      <c r="I109" s="54"/>
      <c r="J109" s="54"/>
      <c r="K109" s="54"/>
      <c r="L109" s="54"/>
      <c r="M109" s="54"/>
      <c r="N109" s="54"/>
      <c r="O109" s="54"/>
      <c r="P109" s="54"/>
      <c r="Q109" s="55" t="str">
        <f t="shared" si="10"/>
        <v/>
      </c>
      <c r="R109" s="56"/>
      <c r="S109" s="57"/>
      <c r="T109" s="56"/>
      <c r="U109" s="56"/>
      <c r="V109" s="56"/>
      <c r="W109" s="56"/>
      <c r="X109" s="56"/>
      <c r="Y109" s="58"/>
      <c r="Z109" s="59"/>
      <c r="AB109" s="48"/>
    </row>
    <row r="110" spans="1:28" x14ac:dyDescent="0.3">
      <c r="A110" s="50"/>
      <c r="B110" s="60"/>
      <c r="C110" s="51"/>
      <c r="D110" s="52"/>
      <c r="E110" s="66"/>
      <c r="F110" s="53"/>
      <c r="G110" s="40"/>
      <c r="H110" s="54"/>
      <c r="I110" s="54"/>
      <c r="J110" s="54"/>
      <c r="K110" s="54"/>
      <c r="L110" s="54"/>
      <c r="M110" s="54"/>
      <c r="N110" s="54"/>
      <c r="O110" s="54"/>
      <c r="P110" s="54"/>
      <c r="Q110" s="55" t="str">
        <f t="shared" si="10"/>
        <v/>
      </c>
      <c r="R110" s="56"/>
      <c r="S110" s="57"/>
      <c r="T110" s="56"/>
      <c r="U110" s="56"/>
      <c r="V110" s="56"/>
      <c r="W110" s="56"/>
      <c r="X110" s="56"/>
      <c r="Y110" s="58"/>
      <c r="Z110" s="59"/>
      <c r="AB110" s="48"/>
    </row>
    <row r="111" spans="1:28" x14ac:dyDescent="0.3">
      <c r="A111" s="50"/>
      <c r="B111" s="60"/>
      <c r="C111" s="51"/>
      <c r="D111" s="52"/>
      <c r="E111" s="66"/>
      <c r="F111" s="53"/>
      <c r="G111" s="40"/>
      <c r="H111" s="54"/>
      <c r="I111" s="54"/>
      <c r="J111" s="54"/>
      <c r="K111" s="54"/>
      <c r="L111" s="54"/>
      <c r="M111" s="54"/>
      <c r="N111" s="54"/>
      <c r="O111" s="54"/>
      <c r="P111" s="54"/>
      <c r="Q111" s="55" t="str">
        <f t="shared" si="10"/>
        <v/>
      </c>
      <c r="R111" s="56"/>
      <c r="S111" s="57"/>
      <c r="T111" s="56"/>
      <c r="U111" s="56"/>
      <c r="V111" s="56"/>
      <c r="W111" s="56"/>
      <c r="X111" s="56"/>
      <c r="Y111" s="58"/>
      <c r="Z111" s="59"/>
      <c r="AB111" s="48"/>
    </row>
    <row r="112" spans="1:28" x14ac:dyDescent="0.3">
      <c r="A112" s="50"/>
      <c r="B112" s="60"/>
      <c r="C112" s="51"/>
      <c r="D112" s="52"/>
      <c r="E112" s="66"/>
      <c r="F112" s="53"/>
      <c r="G112" s="40"/>
      <c r="H112" s="54"/>
      <c r="I112" s="54"/>
      <c r="J112" s="54"/>
      <c r="K112" s="54"/>
      <c r="L112" s="54"/>
      <c r="M112" s="54"/>
      <c r="N112" s="54"/>
      <c r="O112" s="54"/>
      <c r="P112" s="54"/>
      <c r="Q112" s="55" t="str">
        <f t="shared" si="10"/>
        <v/>
      </c>
      <c r="R112" s="56"/>
      <c r="S112" s="57"/>
      <c r="T112" s="56"/>
      <c r="U112" s="56"/>
      <c r="V112" s="56"/>
      <c r="W112" s="56"/>
      <c r="X112" s="56"/>
      <c r="Y112" s="58"/>
      <c r="Z112" s="59"/>
      <c r="AB112" s="48"/>
    </row>
    <row r="113" spans="1:28" x14ac:dyDescent="0.3">
      <c r="A113" s="50"/>
      <c r="B113" s="60"/>
      <c r="C113" s="51"/>
      <c r="D113" s="52"/>
      <c r="E113" s="66"/>
      <c r="F113" s="53"/>
      <c r="G113" s="40"/>
      <c r="H113" s="54"/>
      <c r="I113" s="54"/>
      <c r="J113" s="54"/>
      <c r="K113" s="54"/>
      <c r="L113" s="54"/>
      <c r="M113" s="54"/>
      <c r="N113" s="54"/>
      <c r="O113" s="54"/>
      <c r="P113" s="54"/>
      <c r="Q113" s="55" t="str">
        <f t="shared" si="10"/>
        <v/>
      </c>
      <c r="R113" s="56"/>
      <c r="S113" s="57"/>
      <c r="T113" s="56"/>
      <c r="U113" s="56"/>
      <c r="V113" s="56"/>
      <c r="W113" s="56"/>
      <c r="X113" s="56"/>
      <c r="Y113" s="58"/>
      <c r="Z113" s="59"/>
      <c r="AB113" s="48"/>
    </row>
    <row r="114" spans="1:28" x14ac:dyDescent="0.3">
      <c r="A114" s="50"/>
      <c r="B114" s="60"/>
      <c r="C114" s="51"/>
      <c r="D114" s="52"/>
      <c r="E114" s="66"/>
      <c r="F114" s="53"/>
      <c r="G114" s="40"/>
      <c r="H114" s="54"/>
      <c r="I114" s="54"/>
      <c r="J114" s="54"/>
      <c r="K114" s="54"/>
      <c r="L114" s="54"/>
      <c r="M114" s="54"/>
      <c r="N114" s="54"/>
      <c r="O114" s="54"/>
      <c r="P114" s="54"/>
      <c r="Q114" s="55" t="str">
        <f t="shared" si="10"/>
        <v/>
      </c>
      <c r="R114" s="56"/>
      <c r="S114" s="57"/>
      <c r="T114" s="56"/>
      <c r="U114" s="56"/>
      <c r="V114" s="56"/>
      <c r="W114" s="56"/>
      <c r="X114" s="56"/>
      <c r="Y114" s="58"/>
      <c r="Z114" s="59"/>
      <c r="AB114" s="48"/>
    </row>
    <row r="115" spans="1:28" x14ac:dyDescent="0.3">
      <c r="A115" s="50"/>
      <c r="B115" s="60"/>
      <c r="C115" s="51"/>
      <c r="D115" s="52"/>
      <c r="E115" s="66"/>
      <c r="F115" s="53"/>
      <c r="G115" s="40"/>
      <c r="H115" s="54"/>
      <c r="I115" s="54"/>
      <c r="J115" s="54"/>
      <c r="K115" s="54"/>
      <c r="L115" s="54"/>
      <c r="M115" s="54"/>
      <c r="N115" s="54"/>
      <c r="O115" s="54"/>
      <c r="P115" s="54"/>
      <c r="Q115" s="55" t="str">
        <f t="shared" si="10"/>
        <v/>
      </c>
      <c r="R115" s="56"/>
      <c r="S115" s="57"/>
      <c r="T115" s="56"/>
      <c r="U115" s="56"/>
      <c r="V115" s="56"/>
      <c r="W115" s="56"/>
      <c r="X115" s="56"/>
      <c r="Y115" s="58"/>
      <c r="Z115" s="59"/>
      <c r="AB115" s="48"/>
    </row>
    <row r="116" spans="1:28" x14ac:dyDescent="0.3">
      <c r="A116" s="50"/>
      <c r="B116" s="60"/>
      <c r="C116" s="51"/>
      <c r="D116" s="52"/>
      <c r="E116" s="66"/>
      <c r="F116" s="53"/>
      <c r="G116" s="40"/>
      <c r="H116" s="54"/>
      <c r="I116" s="54"/>
      <c r="J116" s="54"/>
      <c r="K116" s="54"/>
      <c r="L116" s="54"/>
      <c r="M116" s="54"/>
      <c r="N116" s="54"/>
      <c r="O116" s="54"/>
      <c r="P116" s="54"/>
      <c r="Q116" s="55" t="str">
        <f t="shared" si="10"/>
        <v/>
      </c>
      <c r="R116" s="56"/>
      <c r="S116" s="57"/>
      <c r="T116" s="56"/>
      <c r="U116" s="56"/>
      <c r="V116" s="56"/>
      <c r="W116" s="56"/>
      <c r="X116" s="56"/>
      <c r="Y116" s="58"/>
      <c r="Z116" s="59"/>
      <c r="AB116" s="48"/>
    </row>
    <row r="117" spans="1:28" x14ac:dyDescent="0.3">
      <c r="A117" s="50"/>
      <c r="B117" s="60"/>
      <c r="C117" s="51"/>
      <c r="D117" s="52"/>
      <c r="E117" s="66"/>
      <c r="F117" s="53"/>
      <c r="G117" s="40"/>
      <c r="H117" s="54"/>
      <c r="I117" s="54"/>
      <c r="J117" s="54"/>
      <c r="K117" s="54"/>
      <c r="L117" s="54"/>
      <c r="M117" s="54"/>
      <c r="N117" s="54"/>
      <c r="O117" s="54"/>
      <c r="P117" s="54"/>
      <c r="Q117" s="55" t="str">
        <f t="shared" si="10"/>
        <v/>
      </c>
      <c r="R117" s="56"/>
      <c r="S117" s="57"/>
      <c r="T117" s="56"/>
      <c r="U117" s="56"/>
      <c r="V117" s="56"/>
      <c r="W117" s="56"/>
      <c r="X117" s="56"/>
      <c r="Y117" s="58"/>
      <c r="Z117" s="59"/>
      <c r="AB117" s="48"/>
    </row>
    <row r="118" spans="1:28" x14ac:dyDescent="0.3">
      <c r="A118" s="50"/>
      <c r="B118" s="60"/>
      <c r="C118" s="51"/>
      <c r="D118" s="52"/>
      <c r="E118" s="66"/>
      <c r="F118" s="53"/>
      <c r="G118" s="40"/>
      <c r="H118" s="54"/>
      <c r="I118" s="54"/>
      <c r="J118" s="54"/>
      <c r="K118" s="54"/>
      <c r="L118" s="54"/>
      <c r="M118" s="54"/>
      <c r="N118" s="54"/>
      <c r="O118" s="54"/>
      <c r="P118" s="54"/>
      <c r="Q118" s="55" t="str">
        <f t="shared" si="10"/>
        <v/>
      </c>
      <c r="R118" s="56"/>
      <c r="S118" s="57"/>
      <c r="T118" s="56"/>
      <c r="U118" s="56"/>
      <c r="V118" s="56"/>
      <c r="W118" s="56"/>
      <c r="X118" s="56"/>
      <c r="Y118" s="58"/>
      <c r="Z118" s="59"/>
      <c r="AB118" s="48"/>
    </row>
    <row r="119" spans="1:28" x14ac:dyDescent="0.3">
      <c r="A119" s="50"/>
      <c r="B119" s="60"/>
      <c r="C119" s="51"/>
      <c r="D119" s="52"/>
      <c r="E119" s="66"/>
      <c r="F119" s="53"/>
      <c r="G119" s="40"/>
      <c r="H119" s="54"/>
      <c r="I119" s="54"/>
      <c r="J119" s="54"/>
      <c r="K119" s="54"/>
      <c r="L119" s="54"/>
      <c r="M119" s="54"/>
      <c r="N119" s="54"/>
      <c r="O119" s="54"/>
      <c r="P119" s="54"/>
      <c r="Q119" s="55" t="str">
        <f t="shared" si="10"/>
        <v/>
      </c>
      <c r="R119" s="56"/>
      <c r="S119" s="57"/>
      <c r="T119" s="56"/>
      <c r="U119" s="56"/>
      <c r="V119" s="56"/>
      <c r="W119" s="56"/>
      <c r="X119" s="56"/>
      <c r="Y119" s="58"/>
      <c r="Z119" s="59"/>
      <c r="AB119" s="48"/>
    </row>
    <row r="120" spans="1:28" x14ac:dyDescent="0.3">
      <c r="A120" s="50"/>
      <c r="B120" s="60"/>
      <c r="C120" s="51"/>
      <c r="D120" s="52"/>
      <c r="E120" s="66"/>
      <c r="F120" s="53"/>
      <c r="G120" s="40"/>
      <c r="H120" s="54"/>
      <c r="I120" s="54"/>
      <c r="J120" s="54"/>
      <c r="K120" s="54"/>
      <c r="L120" s="54"/>
      <c r="M120" s="54"/>
      <c r="N120" s="54"/>
      <c r="O120" s="54"/>
      <c r="P120" s="54"/>
      <c r="Q120" s="55" t="str">
        <f t="shared" si="10"/>
        <v/>
      </c>
      <c r="R120" s="56"/>
      <c r="S120" s="57"/>
      <c r="T120" s="56"/>
      <c r="U120" s="56"/>
      <c r="V120" s="56"/>
      <c r="W120" s="56"/>
      <c r="X120" s="56"/>
      <c r="Y120" s="58"/>
      <c r="Z120" s="59"/>
      <c r="AB120" s="48"/>
    </row>
  </sheetData>
  <mergeCells count="13">
    <mergeCell ref="Z4:Z6"/>
    <mergeCell ref="A1:Y1"/>
    <mergeCell ref="T4:Y4"/>
    <mergeCell ref="A3:Y3"/>
    <mergeCell ref="R4:R5"/>
    <mergeCell ref="A2:Y2"/>
    <mergeCell ref="H4:Q4"/>
    <mergeCell ref="A4:A6"/>
    <mergeCell ref="E4:E6"/>
    <mergeCell ref="G4:G6"/>
    <mergeCell ref="S4:S6"/>
    <mergeCell ref="F4:F6"/>
    <mergeCell ref="B4:D5"/>
  </mergeCells>
  <conditionalFormatting sqref="G9:G77">
    <cfRule type="expression" dxfId="29" priority="9">
      <formula>(OR($F9="Rpaud",$F9="Arr"))</formula>
    </cfRule>
  </conditionalFormatting>
  <conditionalFormatting sqref="T8:Y77 T7:U7 W7:Y7">
    <cfRule type="expression" dxfId="28" priority="8">
      <formula>$AB7="Erro"</formula>
    </cfRule>
  </conditionalFormatting>
  <conditionalFormatting sqref="C7:D7">
    <cfRule type="expression" dxfId="27" priority="7">
      <formula>$A7="Disperso"</formula>
    </cfRule>
  </conditionalFormatting>
  <conditionalFormatting sqref="C8:D77">
    <cfRule type="expression" dxfId="26" priority="6">
      <formula>$A8="Disperso"</formula>
    </cfRule>
  </conditionalFormatting>
  <conditionalFormatting sqref="B7:B77">
    <cfRule type="expression" dxfId="25" priority="5">
      <formula>$A7="Disperso"</formula>
    </cfRule>
  </conditionalFormatting>
  <conditionalFormatting sqref="G78:G120">
    <cfRule type="expression" dxfId="24" priority="4">
      <formula>(OR($F78="Rpaud",$F78="Arr"))</formula>
    </cfRule>
  </conditionalFormatting>
  <conditionalFormatting sqref="T78:Y120">
    <cfRule type="expression" dxfId="23" priority="3">
      <formula>$AB78="Erro"</formula>
    </cfRule>
  </conditionalFormatting>
  <conditionalFormatting sqref="C78:D120">
    <cfRule type="expression" dxfId="22" priority="2">
      <formula>$A78="Disperso"</formula>
    </cfRule>
  </conditionalFormatting>
  <conditionalFormatting sqref="B78:B120">
    <cfRule type="expression" dxfId="21" priority="1">
      <formula>$A78="Disperso"</formula>
    </cfRule>
  </conditionalFormatting>
  <conditionalFormatting sqref="G7">
    <cfRule type="expression" dxfId="20" priority="21">
      <formula>(OR($F8="Rpaud",$F8="Arr"))</formula>
    </cfRule>
  </conditionalFormatting>
  <dataValidations count="5">
    <dataValidation type="whole" allowBlank="1" showInputMessage="1" showErrorMessage="1" sqref="S79:S97 H7:P97">
      <formula1>0</formula1>
      <formula2>150</formula2>
    </dataValidation>
    <dataValidation type="decimal" allowBlank="1" showInputMessage="1" showErrorMessage="1" sqref="R1:R1048576">
      <formula1>0</formula1>
      <formula2>20000000</formula2>
    </dataValidation>
    <dataValidation type="decimal" allowBlank="1" showInputMessage="1" showErrorMessage="1" sqref="T7:Y78">
      <formula1>0</formula1>
      <formula2>10000000</formula2>
    </dataValidation>
    <dataValidation type="list" allowBlank="1" showInputMessage="1" showErrorMessage="1" sqref="G9:G78">
      <formula1>INDIRECT($F9)</formula1>
    </dataValidation>
    <dataValidation type="list" allowBlank="1" showInputMessage="1" showErrorMessage="1" sqref="G7">
      <formula1>INDIRECT($F8)</formula1>
    </dataValidation>
  </dataValidations>
  <pageMargins left="0.70866141732283472" right="0.70866141732283472" top="0.74803149606299213" bottom="0.74803149606299213" header="0.31496062992125984" footer="0.31496062992125984"/>
  <pageSetup paperSize="8" scale="93" fitToHeight="0" orientation="landscape" horizontalDpi="1200" verticalDpi="1200" r:id="rId1"/>
  <headerFooter>
    <oddFooter>Página &amp;P de &amp;N</oddFooter>
  </headerFooter>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14:formula1>
            <xm:f>auxiliar!$AA$2:$AA$4</xm:f>
          </x14:formula1>
          <xm:sqref>S7:S78</xm:sqref>
        </x14:dataValidation>
        <x14:dataValidation type="list" allowBlank="1" showInputMessage="1" showErrorMessage="1">
          <x14:formula1>
            <xm:f>auxiliar!$W$2:$W$8</xm:f>
          </x14:formula1>
          <xm:sqref>E7:E97</xm:sqref>
        </x14:dataValidation>
        <x14:dataValidation type="list" allowBlank="1" showInputMessage="1" showErrorMessage="1">
          <x14:formula1>
            <xm:f>INDIRECT("Aux!$Ao$2:$Ao$"&amp;auxiliar!$AY$1)</xm:f>
          </x14:formula1>
          <xm:sqref>B7:B78</xm:sqref>
        </x14:dataValidation>
        <x14:dataValidation type="decimal" allowBlank="1" showInputMessage="1" showErrorMessage="1">
          <x14:formula1>
            <xm:f>auxiliar!AD6</xm:f>
          </x14:formula1>
          <x14:formula2>
            <xm:f>auxiliar!AD4</xm:f>
          </x14:formula2>
          <xm:sqref>C7:C78</xm:sqref>
        </x14:dataValidation>
        <x14:dataValidation type="decimal" allowBlank="1" showInputMessage="1" showErrorMessage="1">
          <x14:formula1>
            <xm:f>auxiliar!AC5</xm:f>
          </x14:formula1>
          <x14:formula2>
            <xm:f>auxiliar!AE5</xm:f>
          </x14:formula2>
          <xm:sqref>D7:D78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296"/>
  <sheetViews>
    <sheetView showGridLines="0" view="pageBreakPreview" zoomScale="90" zoomScaleNormal="100" zoomScaleSheetLayoutView="90" workbookViewId="0">
      <pane ySplit="4" topLeftCell="A5" activePane="bottomLeft" state="frozen"/>
      <selection activeCell="D6" sqref="D6:H6"/>
      <selection pane="bottomLeft" activeCell="G5" sqref="G5"/>
    </sheetView>
  </sheetViews>
  <sheetFormatPr defaultColWidth="9.109375" defaultRowHeight="13.8" zeroHeight="1" x14ac:dyDescent="0.3"/>
  <cols>
    <col min="1" max="1" width="18.33203125" style="238" customWidth="1"/>
    <col min="2" max="2" width="36.33203125" style="238" customWidth="1"/>
    <col min="3" max="3" width="10.88671875" style="238" bestFit="1" customWidth="1"/>
    <col min="4" max="4" width="13.6640625" style="238" bestFit="1" customWidth="1"/>
    <col min="5" max="5" width="11.6640625" style="238" bestFit="1" customWidth="1"/>
    <col min="6" max="6" width="13.5546875" style="238" bestFit="1" customWidth="1"/>
    <col min="7" max="7" width="17.33203125" style="238" customWidth="1"/>
    <col min="8" max="9" width="12.6640625" style="342" customWidth="1"/>
    <col min="10" max="10" width="15.5546875" style="238" bestFit="1" customWidth="1"/>
    <col min="11" max="11" width="10.6640625" style="238" customWidth="1"/>
    <col min="12" max="13" width="9.109375" style="238" customWidth="1"/>
    <col min="14" max="14" width="7.5546875" style="238" customWidth="1"/>
    <col min="15" max="5987" width="9.109375" style="238" customWidth="1"/>
    <col min="5988" max="6110" width="8.88671875" style="238" customWidth="1"/>
    <col min="6111" max="16384" width="9.109375" style="238"/>
  </cols>
  <sheetData>
    <row r="1" spans="1:10" ht="63.6" customHeight="1" x14ac:dyDescent="0.3">
      <c r="A1" s="450"/>
      <c r="B1" s="450"/>
      <c r="C1" s="450"/>
      <c r="D1" s="450"/>
      <c r="E1" s="450"/>
      <c r="F1" s="450"/>
      <c r="G1" s="450"/>
      <c r="H1" s="450"/>
      <c r="I1" s="450"/>
      <c r="J1" s="237"/>
    </row>
    <row r="2" spans="1:10" ht="15" x14ac:dyDescent="0.3">
      <c r="A2" s="451" t="str">
        <f>CONCATENATE(Entrada!D8," | Identificação de Agregados e Pessoas - NÚCLEOS / ORIGEM (de acordo com o Diagnóstico ELH)")</f>
        <v xml:space="preserve"> | Identificação de Agregados e Pessoas - NÚCLEOS / ORIGEM (de acordo com o Diagnóstico ELH)</v>
      </c>
      <c r="B2" s="451"/>
      <c r="C2" s="451"/>
      <c r="D2" s="451"/>
      <c r="E2" s="451"/>
      <c r="F2" s="451"/>
      <c r="G2" s="451"/>
      <c r="H2" s="451"/>
      <c r="I2" s="451"/>
    </row>
    <row r="3" spans="1:10" ht="17.399999999999999" x14ac:dyDescent="0.3">
      <c r="A3" s="306"/>
      <c r="B3" s="306"/>
      <c r="C3" s="306"/>
      <c r="D3" s="306"/>
      <c r="E3" s="306"/>
      <c r="F3" s="306"/>
      <c r="G3" s="306"/>
      <c r="H3" s="306"/>
      <c r="I3" s="306"/>
    </row>
    <row r="4" spans="1:10" s="255" customFormat="1" ht="26.4" x14ac:dyDescent="0.3">
      <c r="A4" s="239" t="s">
        <v>6384</v>
      </c>
      <c r="B4" s="240" t="s">
        <v>6383</v>
      </c>
      <c r="C4" s="240" t="s">
        <v>6385</v>
      </c>
      <c r="D4" s="240" t="s">
        <v>5591</v>
      </c>
      <c r="E4" s="240" t="s">
        <v>5592</v>
      </c>
      <c r="F4" s="240" t="s">
        <v>22</v>
      </c>
      <c r="G4" s="240" t="s">
        <v>6386</v>
      </c>
      <c r="H4" s="334" t="s">
        <v>29</v>
      </c>
      <c r="I4" s="335" t="s">
        <v>28</v>
      </c>
      <c r="J4" s="336" t="s">
        <v>6374</v>
      </c>
    </row>
    <row r="5" spans="1:10" ht="25.05" customHeight="1" x14ac:dyDescent="0.3">
      <c r="A5" s="337"/>
      <c r="B5" s="305"/>
      <c r="C5" s="245" t="str">
        <f>IF(A5="Localizado",CONCATENATE("L.",auxiliar!A2),IF(A5="Disperso",CONCATENATE("D.",auxiliar!A2),""))</f>
        <v/>
      </c>
      <c r="D5" s="303" t="str">
        <f>IF(C5="","",COUNTIF(Table8[[Código do agregado '[Entidade']]:[Código do núcleo]],A.Núcleos!C5))</f>
        <v/>
      </c>
      <c r="E5" s="303" t="str">
        <f>IF(C5="","",SUMIF(Table8[[Código do núcleo]:[Nº de membros]],Table1[[#This Row],[Código]],Table8[Nº de membros]))</f>
        <v/>
      </c>
      <c r="F5" s="304"/>
      <c r="G5" s="246"/>
      <c r="H5" s="338"/>
      <c r="I5" s="339"/>
      <c r="J5" s="340" t="str">
        <f>IF(A5="Localizado",IF(Table1[[#This Row],[Tipo]]="","",IF(AND(A5&lt;&gt;"",OR(F5="",G5="")),"NÃO","SIM")),IF(Table1[[#This Row],[Tipo]]="","",IF(AND(A5&lt;&gt;"",F5=""),"NÃO","SIM")))</f>
        <v/>
      </c>
    </row>
    <row r="6" spans="1:10" ht="25.05" customHeight="1" x14ac:dyDescent="0.3">
      <c r="A6" s="337"/>
      <c r="B6" s="305"/>
      <c r="C6" s="245" t="str">
        <f>IF(A6="Localizado",CONCATENATE("L.",auxiliar!A3),IF(A6="Disperso",CONCATENATE("D.",auxiliar!A3),""))</f>
        <v/>
      </c>
      <c r="D6" s="303" t="str">
        <f>IF(C6="","",COUNTIF(Table8[[Código do agregado '[Entidade']]:[Código do núcleo]],A.Núcleos!C6))</f>
        <v/>
      </c>
      <c r="E6" s="303" t="str">
        <f>IF(C6="","",SUMIF(Table8[[Código do núcleo]:[Nº de membros]],Table1[[#This Row],[Código]],Table8[Nº de membros]))</f>
        <v/>
      </c>
      <c r="F6" s="304"/>
      <c r="G6" s="246"/>
      <c r="H6" s="338"/>
      <c r="I6" s="339"/>
      <c r="J6" s="340" t="str">
        <f>IF(A6="Localizado",IF(Table1[[#This Row],[Tipo]]="","",IF(AND(A6&lt;&gt;"",OR(F6="",G6="")),"NÃO","SIM")),IF(Table1[[#This Row],[Tipo]]="","",IF(AND(A6&lt;&gt;"",F6=""),"NÃO","SIM")))</f>
        <v/>
      </c>
    </row>
    <row r="7" spans="1:10" ht="25.05" customHeight="1" x14ac:dyDescent="0.3">
      <c r="A7" s="337"/>
      <c r="B7" s="305"/>
      <c r="C7" s="245" t="str">
        <f>IF(A7="Localizado",CONCATENATE("L.",auxiliar!A4),IF(A7="Disperso",CONCATENATE("D.",auxiliar!A4),""))</f>
        <v/>
      </c>
      <c r="D7" s="303" t="str">
        <f>IF(C7="","",COUNTIF(Table8[[Código do agregado '[Entidade']]:[Código do núcleo]],A.Núcleos!C7))</f>
        <v/>
      </c>
      <c r="E7" s="303" t="str">
        <f>IF(C7="","",SUMIF(Table8[[Código do núcleo]:[Nº de membros]],Table1[[#This Row],[Código]],Table8[Nº de membros]))</f>
        <v/>
      </c>
      <c r="F7" s="304"/>
      <c r="G7" s="246"/>
      <c r="H7" s="338"/>
      <c r="I7" s="339"/>
      <c r="J7" s="340" t="str">
        <f>IF(A7="Localizado",IF(Table1[[#This Row],[Tipo]]="","",IF(AND(A7&lt;&gt;"",OR(F7="",G7="")),"NÃO","SIM")),IF(Table1[[#This Row],[Tipo]]="","",IF(AND(A7&lt;&gt;"",F7=""),"NÃO","SIM")))</f>
        <v/>
      </c>
    </row>
    <row r="8" spans="1:10" ht="25.05" customHeight="1" x14ac:dyDescent="0.3">
      <c r="A8" s="337"/>
      <c r="B8" s="305"/>
      <c r="C8" s="245" t="str">
        <f>IF(A8="Localizado",CONCATENATE("L.",auxiliar!A5),IF(A8="Disperso",CONCATENATE("D.",auxiliar!A5),""))</f>
        <v/>
      </c>
      <c r="D8" s="303" t="str">
        <f>IF(C8="","",COUNTIF(Table8[[Código do agregado '[Entidade']]:[Código do núcleo]],A.Núcleos!C8))</f>
        <v/>
      </c>
      <c r="E8" s="303" t="str">
        <f>IF(C8="","",SUMIF(Table8[[Código do núcleo]:[Nº de membros]],Table1[[#This Row],[Código]],Table8[Nº de membros]))</f>
        <v/>
      </c>
      <c r="F8" s="304"/>
      <c r="G8" s="246"/>
      <c r="H8" s="338"/>
      <c r="I8" s="339"/>
      <c r="J8" s="340" t="str">
        <f>IF(A8="Localizado",IF(Table1[[#This Row],[Tipo]]="","",IF(AND(A8&lt;&gt;"",OR(F8="",G8="")),"NÃO","SIM")),IF(Table1[[#This Row],[Tipo]]="","",IF(AND(A8&lt;&gt;"",F8=""),"NÃO","SIM")))</f>
        <v/>
      </c>
    </row>
    <row r="9" spans="1:10" ht="25.05" customHeight="1" x14ac:dyDescent="0.3">
      <c r="A9" s="337"/>
      <c r="B9" s="305"/>
      <c r="C9" s="245" t="str">
        <f>IF(A9="Localizado",CONCATENATE("L.",auxiliar!A6),IF(A9="Disperso",CONCATENATE("D.",auxiliar!A6),""))</f>
        <v/>
      </c>
      <c r="D9" s="303" t="str">
        <f>IF(C9="","",COUNTIF(Table8[[Código do agregado '[Entidade']]:[Código do núcleo]],A.Núcleos!C9))</f>
        <v/>
      </c>
      <c r="E9" s="303" t="str">
        <f>IF(C9="","",SUMIF(Table8[[Código do núcleo]:[Nº de membros]],Table1[[#This Row],[Código]],Table8[Nº de membros]))</f>
        <v/>
      </c>
      <c r="F9" s="304"/>
      <c r="G9" s="246"/>
      <c r="H9" s="338"/>
      <c r="I9" s="339"/>
      <c r="J9" s="340" t="str">
        <f>IF(A9="Localizado",IF(Table1[[#This Row],[Tipo]]="","",IF(AND(A9&lt;&gt;"",OR(F9="",G9="")),"NÃO","SIM")),IF(Table1[[#This Row],[Tipo]]="","",IF(AND(A9&lt;&gt;"",F9=""),"NÃO","SIM")))</f>
        <v/>
      </c>
    </row>
    <row r="10" spans="1:10" ht="25.05" customHeight="1" x14ac:dyDescent="0.3">
      <c r="A10" s="337"/>
      <c r="B10" s="305"/>
      <c r="C10" s="245" t="str">
        <f>IF(A10="Localizado",CONCATENATE("L.",auxiliar!A7),IF(A10="Disperso",CONCATENATE("D.",auxiliar!A7),""))</f>
        <v/>
      </c>
      <c r="D10" s="303" t="str">
        <f>IF(C10="","",COUNTIF(Table8[[Código do agregado '[Entidade']]:[Código do núcleo]],A.Núcleos!C10))</f>
        <v/>
      </c>
      <c r="E10" s="303" t="str">
        <f>IF(C10="","",SUMIF(Table8[[Código do núcleo]:[Nº de membros]],Table1[[#This Row],[Código]],Table8[Nº de membros]))</f>
        <v/>
      </c>
      <c r="F10" s="304"/>
      <c r="G10" s="246"/>
      <c r="H10" s="338"/>
      <c r="I10" s="339"/>
      <c r="J10" s="340" t="str">
        <f>IF(A10="Localizado",IF(Table1[[#This Row],[Tipo]]="","",IF(AND(A10&lt;&gt;"",OR(F10="",G10="")),"NÃO","SIM")),IF(Table1[[#This Row],[Tipo]]="","",IF(AND(A10&lt;&gt;"",F10=""),"NÃO","SIM")))</f>
        <v/>
      </c>
    </row>
    <row r="11" spans="1:10" ht="25.05" customHeight="1" x14ac:dyDescent="0.3">
      <c r="A11" s="337"/>
      <c r="B11" s="305"/>
      <c r="C11" s="245" t="str">
        <f>IF(A11="Localizado",CONCATENATE("L.",auxiliar!A8),IF(A11="Disperso",CONCATENATE("D.",auxiliar!A8),""))</f>
        <v/>
      </c>
      <c r="D11" s="303" t="str">
        <f>IF(C11="","",COUNTIF(Table8[[Código do agregado '[Entidade']]:[Código do núcleo]],A.Núcleos!C11))</f>
        <v/>
      </c>
      <c r="E11" s="303" t="str">
        <f>IF(C11="","",SUMIF(Table8[[Código do núcleo]:[Nº de membros]],Table1[[#This Row],[Código]],Table8[Nº de membros]))</f>
        <v/>
      </c>
      <c r="F11" s="304"/>
      <c r="G11" s="246"/>
      <c r="H11" s="338"/>
      <c r="I11" s="339"/>
      <c r="J11" s="340" t="str">
        <f>IF(A11="Localizado",IF(Table1[[#This Row],[Tipo]]="","",IF(AND(A11&lt;&gt;"",OR(F11="",G11="")),"NÃO","SIM")),IF(Table1[[#This Row],[Tipo]]="","",IF(AND(A11&lt;&gt;"",F11=""),"NÃO","SIM")))</f>
        <v/>
      </c>
    </row>
    <row r="12" spans="1:10" ht="25.05" customHeight="1" x14ac:dyDescent="0.3">
      <c r="A12" s="337"/>
      <c r="B12" s="305"/>
      <c r="C12" s="245" t="str">
        <f>IF(A12="Localizado",CONCATENATE("L.",auxiliar!A9),IF(A12="Disperso",CONCATENATE("D.",auxiliar!A9),""))</f>
        <v/>
      </c>
      <c r="D12" s="303" t="str">
        <f>IF(C12="","",COUNTIF(Table8[[Código do agregado '[Entidade']]:[Código do núcleo]],A.Núcleos!C12))</f>
        <v/>
      </c>
      <c r="E12" s="303" t="str">
        <f>IF(C12="","",SUMIF(Table8[[Código do núcleo]:[Nº de membros]],Table1[[#This Row],[Código]],Table8[Nº de membros]))</f>
        <v/>
      </c>
      <c r="F12" s="304"/>
      <c r="G12" s="246"/>
      <c r="H12" s="338"/>
      <c r="I12" s="339"/>
      <c r="J12" s="340" t="str">
        <f>IF(A12="Localizado",IF(Table1[[#This Row],[Tipo]]="","",IF(AND(A12&lt;&gt;"",OR(F12="",G12="")),"NÃO","SIM")),IF(Table1[[#This Row],[Tipo]]="","",IF(AND(A12&lt;&gt;"",F12=""),"NÃO","SIM")))</f>
        <v/>
      </c>
    </row>
    <row r="13" spans="1:10" ht="25.05" customHeight="1" x14ac:dyDescent="0.3">
      <c r="A13" s="337"/>
      <c r="B13" s="305"/>
      <c r="C13" s="245" t="str">
        <f>IF(A13="Localizado",CONCATENATE("L.",auxiliar!A10),IF(A13="Disperso",CONCATENATE("D.",auxiliar!A10),""))</f>
        <v/>
      </c>
      <c r="D13" s="303" t="str">
        <f>IF(C13="","",COUNTIF(Table8[[Código do agregado '[Entidade']]:[Código do núcleo]],A.Núcleos!C13))</f>
        <v/>
      </c>
      <c r="E13" s="303" t="str">
        <f>IF(C13="","",SUMIF(Table8[[Código do núcleo]:[Nº de membros]],Table1[[#This Row],[Código]],Table8[Nº de membros]))</f>
        <v/>
      </c>
      <c r="F13" s="304"/>
      <c r="G13" s="246"/>
      <c r="H13" s="338"/>
      <c r="I13" s="339"/>
      <c r="J13" s="340" t="str">
        <f>IF(A13="Localizado",IF(Table1[[#This Row],[Tipo]]="","",IF(AND(A13&lt;&gt;"",OR(F13="",G13="")),"NÃO","SIM")),IF(Table1[[#This Row],[Tipo]]="","",IF(AND(A13&lt;&gt;"",F13=""),"NÃO","SIM")))</f>
        <v/>
      </c>
    </row>
    <row r="14" spans="1:10" ht="25.05" customHeight="1" thickBot="1" x14ac:dyDescent="0.35">
      <c r="A14" s="337"/>
      <c r="B14" s="305"/>
      <c r="C14" s="245" t="str">
        <f>IF(A14="Localizado",CONCATENATE("L.",auxiliar!A11),IF(A14="Disperso",CONCATENATE("D.",auxiliar!A11),""))</f>
        <v/>
      </c>
      <c r="D14" s="303" t="str">
        <f>IF(C14="","",COUNTIF(Table8[[Código do agregado '[Entidade']]:[Código do núcleo]],A.Núcleos!C14))</f>
        <v/>
      </c>
      <c r="E14" s="303" t="str">
        <f>IF(C14="","",SUMIF(Table8[[Código do núcleo]:[Nº de membros]],Table1[[#This Row],[Código]],Table8[Nº de membros]))</f>
        <v/>
      </c>
      <c r="F14" s="304"/>
      <c r="G14" s="246"/>
      <c r="H14" s="338"/>
      <c r="I14" s="339"/>
      <c r="J14" s="340" t="str">
        <f>IF(A14="Localizado",IF(Table1[[#This Row],[Tipo]]="","",IF(AND(A14&lt;&gt;"",OR(F14="",G14="")),"NÃO","SIM")),IF(Table1[[#This Row],[Tipo]]="","",IF(AND(A14&lt;&gt;"",F14=""),"NÃO","SIM")))</f>
        <v/>
      </c>
    </row>
    <row r="15" spans="1:10" ht="25.05" hidden="1" customHeight="1" x14ac:dyDescent="0.3">
      <c r="A15" s="337"/>
      <c r="B15" s="305"/>
      <c r="C15" s="245" t="str">
        <f>IF(A15="Localizado",CONCATENATE("L.",auxiliar!A12),IF(A15="Disperso",CONCATENATE("D.",auxiliar!A12),""))</f>
        <v/>
      </c>
      <c r="D15" s="303" t="str">
        <f>IF(C15="","",COUNTIF(Table8[[Código do agregado '[Entidade']]:[Código do núcleo]],A.Núcleos!C15))</f>
        <v/>
      </c>
      <c r="E15" s="303" t="str">
        <f>IF(C15="","",SUMIF(Table8[[Código do núcleo]:[Nº de membros]],Table1[[#This Row],[Código]],Table8[Nº de membros]))</f>
        <v/>
      </c>
      <c r="F15" s="304"/>
      <c r="G15" s="246"/>
      <c r="H15" s="338"/>
      <c r="I15" s="339"/>
      <c r="J15" s="340" t="str">
        <f>IF(A15="Localizado",IF(Table1[[#This Row],[Tipo]]="","",IF(AND(A15&lt;&gt;"",OR(F15="",G15="")),"NÃO","SIM")),IF(Table1[[#This Row],[Tipo]]="","",IF(AND(A15&lt;&gt;"",F15=""),"NÃO","SIM")))</f>
        <v/>
      </c>
    </row>
    <row r="16" spans="1:10" ht="25.05" hidden="1" customHeight="1" x14ac:dyDescent="0.3">
      <c r="A16" s="337"/>
      <c r="B16" s="305"/>
      <c r="C16" s="245" t="str">
        <f>IF(A16="Localizado",CONCATENATE("L.",auxiliar!A13),IF(A16="Disperso",CONCATENATE("D.",auxiliar!A13),""))</f>
        <v/>
      </c>
      <c r="D16" s="303" t="str">
        <f>IF(C16="","",COUNTIF(Table8[[Código do agregado '[Entidade']]:[Código do núcleo]],A.Núcleos!C16))</f>
        <v/>
      </c>
      <c r="E16" s="303" t="str">
        <f>IF(C16="","",SUMIF(Table8[[Código do núcleo]:[Nº de membros]],Table1[[#This Row],[Código]],Table8[Nº de membros]))</f>
        <v/>
      </c>
      <c r="F16" s="304"/>
      <c r="G16" s="246"/>
      <c r="H16" s="338"/>
      <c r="I16" s="339"/>
      <c r="J16" s="340" t="str">
        <f>IF(A16="Localizado",IF(Table1[[#This Row],[Tipo]]="","",IF(AND(A16&lt;&gt;"",OR(F16="",G16="")),"NÃO","SIM")),IF(Table1[[#This Row],[Tipo]]="","",IF(AND(A16&lt;&gt;"",F16=""),"NÃO","SIM")))</f>
        <v/>
      </c>
    </row>
    <row r="17" spans="1:10" ht="25.05" hidden="1" customHeight="1" x14ac:dyDescent="0.3">
      <c r="A17" s="337"/>
      <c r="B17" s="305"/>
      <c r="C17" s="245" t="str">
        <f>IF(A17="Localizado",CONCATENATE("L.",auxiliar!A14),IF(A17="Disperso",CONCATENATE("D.",auxiliar!A14),""))</f>
        <v/>
      </c>
      <c r="D17" s="303" t="str">
        <f>IF(C17="","",COUNTIF(Table8[[Código do agregado '[Entidade']]:[Código do núcleo]],A.Núcleos!C17))</f>
        <v/>
      </c>
      <c r="E17" s="303" t="str">
        <f>IF(C17="","",SUMIF(Table8[[Código do núcleo]:[Nº de membros]],Table1[[#This Row],[Código]],Table8[Nº de membros]))</f>
        <v/>
      </c>
      <c r="F17" s="304"/>
      <c r="G17" s="246"/>
      <c r="H17" s="338"/>
      <c r="I17" s="339"/>
      <c r="J17" s="340" t="str">
        <f>IF(A17="Localizado",IF(Table1[[#This Row],[Tipo]]="","",IF(AND(A17&lt;&gt;"",OR(F17="",G17="")),"NÃO","SIM")),IF(Table1[[#This Row],[Tipo]]="","",IF(AND(A17&lt;&gt;"",F17=""),"NÃO","SIM")))</f>
        <v/>
      </c>
    </row>
    <row r="18" spans="1:10" ht="25.05" hidden="1" customHeight="1" x14ac:dyDescent="0.3">
      <c r="A18" s="337"/>
      <c r="B18" s="305"/>
      <c r="C18" s="245" t="str">
        <f>IF(A18="Localizado",CONCATENATE("L.",auxiliar!A15),IF(A18="Disperso",CONCATENATE("D.",auxiliar!A15),""))</f>
        <v/>
      </c>
      <c r="D18" s="303" t="str">
        <f>IF(C18="","",COUNTIF(Table8[[Código do agregado '[Entidade']]:[Código do núcleo]],A.Núcleos!C18))</f>
        <v/>
      </c>
      <c r="E18" s="303" t="str">
        <f>IF(C18="","",SUMIF(Table8[[Código do núcleo]:[Nº de membros]],Table1[[#This Row],[Código]],Table8[Nº de membros]))</f>
        <v/>
      </c>
      <c r="F18" s="304"/>
      <c r="G18" s="246"/>
      <c r="H18" s="338"/>
      <c r="I18" s="339"/>
      <c r="J18" s="340" t="str">
        <f>IF(A18="Localizado",IF(Table1[[#This Row],[Tipo]]="","",IF(AND(A18&lt;&gt;"",OR(F18="",G18="")),"NÃO","SIM")),IF(Table1[[#This Row],[Tipo]]="","",IF(AND(A18&lt;&gt;"",F18=""),"NÃO","SIM")))</f>
        <v/>
      </c>
    </row>
    <row r="19" spans="1:10" ht="25.05" hidden="1" customHeight="1" x14ac:dyDescent="0.3">
      <c r="A19" s="337"/>
      <c r="B19" s="305"/>
      <c r="C19" s="245" t="str">
        <f>IF(A19="Localizado",CONCATENATE("L.",auxiliar!A16),IF(A19="Disperso",CONCATENATE("D.",auxiliar!A16),""))</f>
        <v/>
      </c>
      <c r="D19" s="303" t="str">
        <f>IF(C19="","",COUNTIF(Table8[[Código do agregado '[Entidade']]:[Código do núcleo]],A.Núcleos!C19))</f>
        <v/>
      </c>
      <c r="E19" s="303" t="str">
        <f>IF(C19="","",SUMIF(Table8[[Código do núcleo]:[Nº de membros]],Table1[[#This Row],[Código]],Table8[Nº de membros]))</f>
        <v/>
      </c>
      <c r="F19" s="304"/>
      <c r="G19" s="246"/>
      <c r="H19" s="338"/>
      <c r="I19" s="339"/>
      <c r="J19" s="340" t="str">
        <f>IF(A19="Localizado",IF(Table1[[#This Row],[Tipo]]="","",IF(AND(A19&lt;&gt;"",OR(F19="",G19="")),"NÃO","SIM")),IF(Table1[[#This Row],[Tipo]]="","",IF(AND(A19&lt;&gt;"",F19=""),"NÃO","SIM")))</f>
        <v/>
      </c>
    </row>
    <row r="20" spans="1:10" ht="25.05" hidden="1" customHeight="1" x14ac:dyDescent="0.3">
      <c r="A20" s="337"/>
      <c r="B20" s="305"/>
      <c r="C20" s="245" t="str">
        <f>IF(A20="Localizado",CONCATENATE("L.",auxiliar!A17),IF(A20="Disperso",CONCATENATE("D.",auxiliar!A17),""))</f>
        <v/>
      </c>
      <c r="D20" s="303" t="str">
        <f>IF(C20="","",COUNTIF(Table8[[Código do agregado '[Entidade']]:[Código do núcleo]],A.Núcleos!C20))</f>
        <v/>
      </c>
      <c r="E20" s="303" t="str">
        <f>IF(C20="","",SUMIF(Table8[[Código do núcleo]:[Nº de membros]],Table1[[#This Row],[Código]],Table8[Nº de membros]))</f>
        <v/>
      </c>
      <c r="F20" s="304"/>
      <c r="G20" s="246"/>
      <c r="H20" s="338"/>
      <c r="I20" s="339"/>
      <c r="J20" s="340" t="str">
        <f>IF(A20="Localizado",IF(Table1[[#This Row],[Tipo]]="","",IF(AND(A20&lt;&gt;"",OR(F20="",G20="")),"NÃO","SIM")),IF(Table1[[#This Row],[Tipo]]="","",IF(AND(A20&lt;&gt;"",F20=""),"NÃO","SIM")))</f>
        <v/>
      </c>
    </row>
    <row r="21" spans="1:10" ht="25.05" hidden="1" customHeight="1" x14ac:dyDescent="0.3">
      <c r="A21" s="337"/>
      <c r="B21" s="305"/>
      <c r="C21" s="245" t="str">
        <f>IF(A21="Localizado",CONCATENATE("L.",auxiliar!A18),IF(A21="Disperso",CONCATENATE("D.",auxiliar!A18),""))</f>
        <v/>
      </c>
      <c r="D21" s="303" t="str">
        <f>IF(C21="","",COUNTIF(Table8[[Código do agregado '[Entidade']]:[Código do núcleo]],A.Núcleos!C21))</f>
        <v/>
      </c>
      <c r="E21" s="303" t="str">
        <f>IF(C21="","",SUMIF(Table8[[Código do núcleo]:[Nº de membros]],Table1[[#This Row],[Código]],Table8[Nº de membros]))</f>
        <v/>
      </c>
      <c r="F21" s="304"/>
      <c r="G21" s="246"/>
      <c r="H21" s="338"/>
      <c r="I21" s="339"/>
      <c r="J21" s="340" t="str">
        <f>IF(A21="Localizado",IF(Table1[[#This Row],[Tipo]]="","",IF(AND(A21&lt;&gt;"",OR(F21="",G21="")),"NÃO","SIM")),IF(Table1[[#This Row],[Tipo]]="","",IF(AND(A21&lt;&gt;"",F21=""),"NÃO","SIM")))</f>
        <v/>
      </c>
    </row>
    <row r="22" spans="1:10" ht="25.05" hidden="1" customHeight="1" x14ac:dyDescent="0.3">
      <c r="A22" s="337"/>
      <c r="B22" s="305"/>
      <c r="C22" s="245" t="str">
        <f>IF(A22="Localizado",CONCATENATE("L.",auxiliar!A19),IF(A22="Disperso",CONCATENATE("D.",auxiliar!A19),""))</f>
        <v/>
      </c>
      <c r="D22" s="303" t="str">
        <f>IF(C22="","",COUNTIF(Table8[[Código do agregado '[Entidade']]:[Código do núcleo]],A.Núcleos!C22))</f>
        <v/>
      </c>
      <c r="E22" s="303" t="str">
        <f>IF(C22="","",SUMIF(Table8[[Código do núcleo]:[Nº de membros]],Table1[[#This Row],[Código]],Table8[Nº de membros]))</f>
        <v/>
      </c>
      <c r="F22" s="304"/>
      <c r="G22" s="246"/>
      <c r="H22" s="338"/>
      <c r="I22" s="339"/>
      <c r="J22" s="340" t="str">
        <f>IF(A22="Localizado",IF(Table1[[#This Row],[Tipo]]="","",IF(AND(A22&lt;&gt;"",OR(F22="",G22="")),"NÃO","SIM")),IF(Table1[[#This Row],[Tipo]]="","",IF(AND(A22&lt;&gt;"",F22=""),"NÃO","SIM")))</f>
        <v/>
      </c>
    </row>
    <row r="23" spans="1:10" ht="25.05" hidden="1" customHeight="1" x14ac:dyDescent="0.3">
      <c r="A23" s="337"/>
      <c r="B23" s="305"/>
      <c r="C23" s="245" t="str">
        <f>IF(A23="Localizado",CONCATENATE("L.",auxiliar!A20),IF(A23="Disperso",CONCATENATE("D.",auxiliar!A20),""))</f>
        <v/>
      </c>
      <c r="D23" s="303" t="str">
        <f>IF(C23="","",COUNTIF(Table8[[Código do agregado '[Entidade']]:[Código do núcleo]],A.Núcleos!C23))</f>
        <v/>
      </c>
      <c r="E23" s="303" t="str">
        <f>IF(C23="","",SUMIF(Table8[[Código do núcleo]:[Nº de membros]],Table1[[#This Row],[Código]],Table8[Nº de membros]))</f>
        <v/>
      </c>
      <c r="F23" s="304"/>
      <c r="G23" s="246"/>
      <c r="H23" s="338"/>
      <c r="I23" s="339"/>
      <c r="J23" s="340" t="str">
        <f>IF(A23="Localizado",IF(Table1[[#This Row],[Tipo]]="","",IF(AND(A23&lt;&gt;"",OR(F23="",G23="")),"NÃO","SIM")),IF(Table1[[#This Row],[Tipo]]="","",IF(AND(A23&lt;&gt;"",F23=""),"NÃO","SIM")))</f>
        <v/>
      </c>
    </row>
    <row r="24" spans="1:10" ht="25.05" hidden="1" customHeight="1" x14ac:dyDescent="0.3">
      <c r="A24" s="337"/>
      <c r="B24" s="305"/>
      <c r="C24" s="245" t="str">
        <f>IF(A24="Localizado",CONCATENATE("L.",auxiliar!A21),IF(A24="Disperso",CONCATENATE("D.",auxiliar!A21),""))</f>
        <v/>
      </c>
      <c r="D24" s="303" t="str">
        <f>IF(C24="","",COUNTIF(Table8[[Código do agregado '[Entidade']]:[Código do núcleo]],A.Núcleos!C24))</f>
        <v/>
      </c>
      <c r="E24" s="303" t="str">
        <f>IF(C24="","",SUMIF(Table8[[Código do núcleo]:[Nº de membros]],Table1[[#This Row],[Código]],Table8[Nº de membros]))</f>
        <v/>
      </c>
      <c r="F24" s="304"/>
      <c r="G24" s="246"/>
      <c r="H24" s="338"/>
      <c r="I24" s="339"/>
      <c r="J24" s="340" t="str">
        <f>IF(A24="Localizado",IF(Table1[[#This Row],[Tipo]]="","",IF(AND(A24&lt;&gt;"",OR(F24="",G24="")),"NÃO","SIM")),IF(Table1[[#This Row],[Tipo]]="","",IF(AND(A24&lt;&gt;"",F24=""),"NÃO","SIM")))</f>
        <v/>
      </c>
    </row>
    <row r="25" spans="1:10" ht="25.05" hidden="1" customHeight="1" x14ac:dyDescent="0.3">
      <c r="A25" s="337"/>
      <c r="B25" s="305"/>
      <c r="C25" s="245" t="str">
        <f>IF(A25="Localizado",CONCATENATE("L.",auxiliar!A22),IF(A25="Disperso",CONCATENATE("D.",auxiliar!A22),""))</f>
        <v/>
      </c>
      <c r="D25" s="303" t="str">
        <f>IF(C25="","",COUNTIF(Table8[[Código do agregado '[Entidade']]:[Código do núcleo]],A.Núcleos!C25))</f>
        <v/>
      </c>
      <c r="E25" s="303" t="str">
        <f>IF(C25="","",SUMIF(Table8[[Código do núcleo]:[Nº de membros]],Table1[[#This Row],[Código]],Table8[Nº de membros]))</f>
        <v/>
      </c>
      <c r="F25" s="304"/>
      <c r="G25" s="246"/>
      <c r="H25" s="338"/>
      <c r="I25" s="339"/>
      <c r="J25" s="340" t="str">
        <f>IF(A25="Localizado",IF(Table1[[#This Row],[Tipo]]="","",IF(AND(A25&lt;&gt;"",OR(F25="",G25="")),"NÃO","SIM")),IF(Table1[[#This Row],[Tipo]]="","",IF(AND(A25&lt;&gt;"",F25=""),"NÃO","SIM")))</f>
        <v/>
      </c>
    </row>
    <row r="26" spans="1:10" ht="25.05" hidden="1" customHeight="1" x14ac:dyDescent="0.3">
      <c r="A26" s="337"/>
      <c r="B26" s="305"/>
      <c r="C26" s="245" t="str">
        <f>IF(A26="Localizado",CONCATENATE("L.",auxiliar!A23),IF(A26="Disperso",CONCATENATE("D.",auxiliar!A23),""))</f>
        <v/>
      </c>
      <c r="D26" s="303" t="str">
        <f>IF(C26="","",COUNTIF(Table8[[Código do agregado '[Entidade']]:[Código do núcleo]],A.Núcleos!C26))</f>
        <v/>
      </c>
      <c r="E26" s="303" t="str">
        <f>IF(C26="","",SUMIF(Table8[[Código do núcleo]:[Nº de membros]],Table1[[#This Row],[Código]],Table8[Nº de membros]))</f>
        <v/>
      </c>
      <c r="F26" s="304"/>
      <c r="G26" s="246"/>
      <c r="H26" s="338"/>
      <c r="I26" s="339"/>
      <c r="J26" s="340" t="str">
        <f>IF(A26="Localizado",IF(Table1[[#This Row],[Tipo]]="","",IF(AND(A26&lt;&gt;"",OR(F26="",G26="")),"NÃO","SIM")),IF(Table1[[#This Row],[Tipo]]="","",IF(AND(A26&lt;&gt;"",F26=""),"NÃO","SIM")))</f>
        <v/>
      </c>
    </row>
    <row r="27" spans="1:10" ht="25.05" hidden="1" customHeight="1" x14ac:dyDescent="0.3">
      <c r="A27" s="337"/>
      <c r="B27" s="305"/>
      <c r="C27" s="245" t="str">
        <f>IF(A27="Localizado",CONCATENATE("L.",auxiliar!A24),IF(A27="Disperso",CONCATENATE("D.",auxiliar!A24),""))</f>
        <v/>
      </c>
      <c r="D27" s="303" t="str">
        <f>IF(C27="","",COUNTIF(Table8[[Código do agregado '[Entidade']]:[Código do núcleo]],A.Núcleos!C27))</f>
        <v/>
      </c>
      <c r="E27" s="303" t="str">
        <f>IF(C27="","",SUMIF(Table8[[Código do núcleo]:[Nº de membros]],Table1[[#This Row],[Código]],Table8[Nº de membros]))</f>
        <v/>
      </c>
      <c r="F27" s="304"/>
      <c r="G27" s="246"/>
      <c r="H27" s="338"/>
      <c r="I27" s="339"/>
      <c r="J27" s="340" t="str">
        <f>IF(A27="Localizado",IF(Table1[[#This Row],[Tipo]]="","",IF(AND(A27&lt;&gt;"",OR(F27="",G27="")),"NÃO","SIM")),IF(Table1[[#This Row],[Tipo]]="","",IF(AND(A27&lt;&gt;"",F27=""),"NÃO","SIM")))</f>
        <v/>
      </c>
    </row>
    <row r="28" spans="1:10" ht="25.05" hidden="1" customHeight="1" x14ac:dyDescent="0.3">
      <c r="A28" s="337"/>
      <c r="B28" s="305"/>
      <c r="C28" s="245" t="str">
        <f>IF(A28="Localizado",CONCATENATE("L.",auxiliar!A25),IF(A28="Disperso",CONCATENATE("D.",auxiliar!A25),""))</f>
        <v/>
      </c>
      <c r="D28" s="303" t="str">
        <f>IF(C28="","",COUNTIF(Table8[[Código do agregado '[Entidade']]:[Código do núcleo]],A.Núcleos!C28))</f>
        <v/>
      </c>
      <c r="E28" s="303" t="str">
        <f>IF(C28="","",SUMIF(Table8[[Código do núcleo]:[Nº de membros]],Table1[[#This Row],[Código]],Table8[Nº de membros]))</f>
        <v/>
      </c>
      <c r="F28" s="304"/>
      <c r="G28" s="246"/>
      <c r="H28" s="338"/>
      <c r="I28" s="339"/>
      <c r="J28" s="340" t="str">
        <f>IF(A28="Localizado",IF(Table1[[#This Row],[Tipo]]="","",IF(AND(A28&lt;&gt;"",OR(F28="",G28="")),"NÃO","SIM")),IF(Table1[[#This Row],[Tipo]]="","",IF(AND(A28&lt;&gt;"",F28=""),"NÃO","SIM")))</f>
        <v/>
      </c>
    </row>
    <row r="29" spans="1:10" ht="25.05" hidden="1" customHeight="1" x14ac:dyDescent="0.3">
      <c r="A29" s="337"/>
      <c r="B29" s="305"/>
      <c r="C29" s="245" t="str">
        <f>IF(A29="Localizado",CONCATENATE("L.",auxiliar!A26),IF(A29="Disperso",CONCATENATE("D.",auxiliar!A26),""))</f>
        <v/>
      </c>
      <c r="D29" s="303" t="str">
        <f>IF(C29="","",COUNTIF(Table8[[Código do agregado '[Entidade']]:[Código do núcleo]],A.Núcleos!C29))</f>
        <v/>
      </c>
      <c r="E29" s="303" t="str">
        <f>IF(C29="","",SUMIF(Table8[[Código do núcleo]:[Nº de membros]],Table1[[#This Row],[Código]],Table8[Nº de membros]))</f>
        <v/>
      </c>
      <c r="F29" s="304"/>
      <c r="G29" s="246"/>
      <c r="H29" s="338"/>
      <c r="I29" s="339"/>
      <c r="J29" s="340" t="str">
        <f>IF(A29="Localizado",IF(Table1[[#This Row],[Tipo]]="","",IF(AND(A29&lt;&gt;"",OR(F29="",G29="")),"NÃO","SIM")),IF(Table1[[#This Row],[Tipo]]="","",IF(AND(A29&lt;&gt;"",F29=""),"NÃO","SIM")))</f>
        <v/>
      </c>
    </row>
    <row r="30" spans="1:10" ht="25.05" hidden="1" customHeight="1" x14ac:dyDescent="0.3">
      <c r="A30" s="337"/>
      <c r="B30" s="305"/>
      <c r="C30" s="245" t="str">
        <f>IF(A30="Localizado",CONCATENATE("L.",auxiliar!A27),IF(A30="Disperso",CONCATENATE("D.",auxiliar!A27),""))</f>
        <v/>
      </c>
      <c r="D30" s="303" t="str">
        <f>IF(C30="","",COUNTIF(Table8[[Código do agregado '[Entidade']]:[Código do núcleo]],A.Núcleos!C30))</f>
        <v/>
      </c>
      <c r="E30" s="303" t="str">
        <f>IF(C30="","",SUMIF(Table8[[Código do núcleo]:[Nº de membros]],Table1[[#This Row],[Código]],Table8[Nº de membros]))</f>
        <v/>
      </c>
      <c r="F30" s="304"/>
      <c r="G30" s="246"/>
      <c r="H30" s="338"/>
      <c r="I30" s="339"/>
      <c r="J30" s="340" t="str">
        <f>IF(A30="Localizado",IF(Table1[[#This Row],[Tipo]]="","",IF(AND(A30&lt;&gt;"",OR(F30="",G30="")),"NÃO","SIM")),IF(Table1[[#This Row],[Tipo]]="","",IF(AND(A30&lt;&gt;"",F30=""),"NÃO","SIM")))</f>
        <v/>
      </c>
    </row>
    <row r="31" spans="1:10" ht="25.05" hidden="1" customHeight="1" x14ac:dyDescent="0.3">
      <c r="A31" s="337"/>
      <c r="B31" s="305"/>
      <c r="C31" s="245" t="str">
        <f>IF(A31="Localizado",CONCATENATE("L.",auxiliar!A28),IF(A31="Disperso",CONCATENATE("D.",auxiliar!A28),""))</f>
        <v/>
      </c>
      <c r="D31" s="303" t="str">
        <f>IF(C31="","",COUNTIF(Table8[[Código do agregado '[Entidade']]:[Código do núcleo]],A.Núcleos!C31))</f>
        <v/>
      </c>
      <c r="E31" s="303" t="str">
        <f>IF(C31="","",SUMIF(Table8[[Código do núcleo]:[Nº de membros]],Table1[[#This Row],[Código]],Table8[Nº de membros]))</f>
        <v/>
      </c>
      <c r="F31" s="304"/>
      <c r="G31" s="246"/>
      <c r="H31" s="338"/>
      <c r="I31" s="339"/>
      <c r="J31" s="340" t="str">
        <f>IF(A31="Localizado",IF(Table1[[#This Row],[Tipo]]="","",IF(AND(A31&lt;&gt;"",OR(F31="",G31="")),"NÃO","SIM")),IF(Table1[[#This Row],[Tipo]]="","",IF(AND(A31&lt;&gt;"",F31=""),"NÃO","SIM")))</f>
        <v/>
      </c>
    </row>
    <row r="32" spans="1:10" ht="25.05" hidden="1" customHeight="1" x14ac:dyDescent="0.3">
      <c r="A32" s="337"/>
      <c r="B32" s="305"/>
      <c r="C32" s="245" t="str">
        <f>IF(A32="Localizado",CONCATENATE("L.",auxiliar!A29),IF(A32="Disperso",CONCATENATE("D.",auxiliar!A29),""))</f>
        <v/>
      </c>
      <c r="D32" s="303" t="str">
        <f>IF(C32="","",COUNTIF(Table8[[Código do agregado '[Entidade']]:[Código do núcleo]],A.Núcleos!C32))</f>
        <v/>
      </c>
      <c r="E32" s="303" t="str">
        <f>IF(C32="","",SUMIF(Table8[[Código do núcleo]:[Nº de membros]],Table1[[#This Row],[Código]],Table8[Nº de membros]))</f>
        <v/>
      </c>
      <c r="F32" s="304"/>
      <c r="G32" s="246"/>
      <c r="H32" s="338"/>
      <c r="I32" s="339"/>
      <c r="J32" s="340" t="str">
        <f>IF(A32="Localizado",IF(Table1[[#This Row],[Tipo]]="","",IF(AND(A32&lt;&gt;"",OR(F32="",G32="")),"NÃO","SIM")),IF(Table1[[#This Row],[Tipo]]="","",IF(AND(A32&lt;&gt;"",F32=""),"NÃO","SIM")))</f>
        <v/>
      </c>
    </row>
    <row r="33" spans="1:10" ht="25.05" hidden="1" customHeight="1" x14ac:dyDescent="0.3">
      <c r="A33" s="337"/>
      <c r="B33" s="305"/>
      <c r="C33" s="245" t="str">
        <f>IF(A33="Localizado",CONCATENATE("L.",auxiliar!A30),IF(A33="Disperso",CONCATENATE("D.",auxiliar!A30),""))</f>
        <v/>
      </c>
      <c r="D33" s="303" t="str">
        <f>IF(C33="","",COUNTIF(Table8[[Código do agregado '[Entidade']]:[Código do núcleo]],A.Núcleos!C33))</f>
        <v/>
      </c>
      <c r="E33" s="303" t="str">
        <f>IF(C33="","",SUMIF(Table8[[Código do núcleo]:[Nº de membros]],Table1[[#This Row],[Código]],Table8[Nº de membros]))</f>
        <v/>
      </c>
      <c r="F33" s="304"/>
      <c r="G33" s="246"/>
      <c r="H33" s="338"/>
      <c r="I33" s="339"/>
      <c r="J33" s="340" t="str">
        <f>IF(A33="Localizado",IF(Table1[[#This Row],[Tipo]]="","",IF(AND(A33&lt;&gt;"",OR(F33="",G33="")),"NÃO","SIM")),IF(Table1[[#This Row],[Tipo]]="","",IF(AND(A33&lt;&gt;"",F33=""),"NÃO","SIM")))</f>
        <v/>
      </c>
    </row>
    <row r="34" spans="1:10" ht="25.05" hidden="1" customHeight="1" x14ac:dyDescent="0.3">
      <c r="A34" s="337"/>
      <c r="B34" s="305"/>
      <c r="C34" s="245" t="str">
        <f>IF(A34="Localizado",CONCATENATE("L.",auxiliar!A31),IF(A34="Disperso",CONCATENATE("D.",auxiliar!A31),""))</f>
        <v/>
      </c>
      <c r="D34" s="303" t="str">
        <f>IF(C34="","",COUNTIF(Table8[[Código do agregado '[Entidade']]:[Código do núcleo]],A.Núcleos!C34))</f>
        <v/>
      </c>
      <c r="E34" s="303" t="str">
        <f>IF(C34="","",SUMIF(Table8[[Código do núcleo]:[Nº de membros]],Table1[[#This Row],[Código]],Table8[Nº de membros]))</f>
        <v/>
      </c>
      <c r="F34" s="304"/>
      <c r="G34" s="246"/>
      <c r="H34" s="338"/>
      <c r="I34" s="339"/>
      <c r="J34" s="340" t="str">
        <f>IF(A34="Localizado",IF(Table1[[#This Row],[Tipo]]="","",IF(AND(A34&lt;&gt;"",OR(F34="",G34="")),"NÃO","SIM")),IF(Table1[[#This Row],[Tipo]]="","",IF(AND(A34&lt;&gt;"",F34=""),"NÃO","SIM")))</f>
        <v/>
      </c>
    </row>
    <row r="35" spans="1:10" ht="25.05" hidden="1" customHeight="1" x14ac:dyDescent="0.3">
      <c r="A35" s="337"/>
      <c r="B35" s="305"/>
      <c r="C35" s="245" t="str">
        <f>IF(A35="Localizado",CONCATENATE("L.",auxiliar!A32),IF(A35="Disperso",CONCATENATE("D.",auxiliar!A32),""))</f>
        <v/>
      </c>
      <c r="D35" s="303" t="str">
        <f>IF(C35="","",COUNTIF(Table8[[Código do agregado '[Entidade']]:[Código do núcleo]],A.Núcleos!C35))</f>
        <v/>
      </c>
      <c r="E35" s="303" t="str">
        <f>IF(C35="","",SUMIF(Table8[[Código do núcleo]:[Nº de membros]],Table1[[#This Row],[Código]],Table8[Nº de membros]))</f>
        <v/>
      </c>
      <c r="F35" s="304"/>
      <c r="G35" s="246"/>
      <c r="H35" s="338"/>
      <c r="I35" s="339"/>
      <c r="J35" s="340" t="str">
        <f>IF(A35="Localizado",IF(Table1[[#This Row],[Tipo]]="","",IF(AND(A35&lt;&gt;"",OR(F35="",G35="")),"NÃO","SIM")),IF(Table1[[#This Row],[Tipo]]="","",IF(AND(A35&lt;&gt;"",F35=""),"NÃO","SIM")))</f>
        <v/>
      </c>
    </row>
    <row r="36" spans="1:10" ht="25.05" hidden="1" customHeight="1" x14ac:dyDescent="0.3">
      <c r="A36" s="337"/>
      <c r="B36" s="305"/>
      <c r="C36" s="245" t="str">
        <f>IF(A36="Localizado",CONCATENATE("L.",auxiliar!A33),IF(A36="Disperso",CONCATENATE("D.",auxiliar!A33),""))</f>
        <v/>
      </c>
      <c r="D36" s="303" t="str">
        <f>IF(C36="","",COUNTIF(Table8[[Código do agregado '[Entidade']]:[Código do núcleo]],A.Núcleos!C36))</f>
        <v/>
      </c>
      <c r="E36" s="303" t="str">
        <f>IF(C36="","",SUMIF(Table8[[Código do núcleo]:[Nº de membros]],Table1[[#This Row],[Código]],Table8[Nº de membros]))</f>
        <v/>
      </c>
      <c r="F36" s="304"/>
      <c r="G36" s="246"/>
      <c r="H36" s="338"/>
      <c r="I36" s="339"/>
      <c r="J36" s="340" t="str">
        <f>IF(A36="Localizado",IF(Table1[[#This Row],[Tipo]]="","",IF(AND(A36&lt;&gt;"",OR(F36="",G36="")),"NÃO","SIM")),IF(Table1[[#This Row],[Tipo]]="","",IF(AND(A36&lt;&gt;"",F36=""),"NÃO","SIM")))</f>
        <v/>
      </c>
    </row>
    <row r="37" spans="1:10" ht="25.05" hidden="1" customHeight="1" x14ac:dyDescent="0.3">
      <c r="A37" s="337"/>
      <c r="B37" s="305"/>
      <c r="C37" s="245" t="str">
        <f>IF(A37="Localizado",CONCATENATE("L.",auxiliar!A34),IF(A37="Disperso",CONCATENATE("D.",auxiliar!A34),""))</f>
        <v/>
      </c>
      <c r="D37" s="303" t="str">
        <f>IF(C37="","",COUNTIF(Table8[[Código do agregado '[Entidade']]:[Código do núcleo]],A.Núcleos!C37))</f>
        <v/>
      </c>
      <c r="E37" s="303" t="str">
        <f>IF(C37="","",SUMIF(Table8[[Código do núcleo]:[Nº de membros]],Table1[[#This Row],[Código]],Table8[Nº de membros]))</f>
        <v/>
      </c>
      <c r="F37" s="304"/>
      <c r="G37" s="246"/>
      <c r="H37" s="338"/>
      <c r="I37" s="339"/>
      <c r="J37" s="340" t="str">
        <f>IF(A37="Localizado",IF(Table1[[#This Row],[Tipo]]="","",IF(AND(A37&lt;&gt;"",OR(F37="",G37="")),"NÃO","SIM")),IF(Table1[[#This Row],[Tipo]]="","",IF(AND(A37&lt;&gt;"",F37=""),"NÃO","SIM")))</f>
        <v/>
      </c>
    </row>
    <row r="38" spans="1:10" ht="25.05" hidden="1" customHeight="1" x14ac:dyDescent="0.3">
      <c r="A38" s="337"/>
      <c r="B38" s="305"/>
      <c r="C38" s="245" t="str">
        <f>IF(A38="Localizado",CONCATENATE("L.",auxiliar!A35),IF(A38="Disperso",CONCATENATE("D.",auxiliar!A35),""))</f>
        <v/>
      </c>
      <c r="D38" s="303" t="str">
        <f>IF(C38="","",COUNTIF(Table8[[Código do agregado '[Entidade']]:[Código do núcleo]],A.Núcleos!C38))</f>
        <v/>
      </c>
      <c r="E38" s="303" t="str">
        <f>IF(C38="","",SUMIF(Table8[[Código do núcleo]:[Nº de membros]],Table1[[#This Row],[Código]],Table8[Nº de membros]))</f>
        <v/>
      </c>
      <c r="F38" s="304"/>
      <c r="G38" s="246"/>
      <c r="H38" s="338"/>
      <c r="I38" s="339"/>
      <c r="J38" s="340" t="str">
        <f>IF(A38="Localizado",IF(Table1[[#This Row],[Tipo]]="","",IF(AND(A38&lt;&gt;"",OR(F38="",G38="")),"NÃO","SIM")),IF(Table1[[#This Row],[Tipo]]="","",IF(AND(A38&lt;&gt;"",F38=""),"NÃO","SIM")))</f>
        <v/>
      </c>
    </row>
    <row r="39" spans="1:10" ht="25.05" hidden="1" customHeight="1" x14ac:dyDescent="0.3">
      <c r="A39" s="337"/>
      <c r="B39" s="305"/>
      <c r="C39" s="245" t="str">
        <f>IF(A39="Localizado",CONCATENATE("L.",auxiliar!A36),IF(A39="Disperso",CONCATENATE("D.",auxiliar!A36),""))</f>
        <v/>
      </c>
      <c r="D39" s="303" t="str">
        <f>IF(C39="","",COUNTIF(Table8[[Código do agregado '[Entidade']]:[Código do núcleo]],A.Núcleos!C39))</f>
        <v/>
      </c>
      <c r="E39" s="303" t="str">
        <f>IF(C39="","",SUMIF(Table8[[Código do núcleo]:[Nº de membros]],Table1[[#This Row],[Código]],Table8[Nº de membros]))</f>
        <v/>
      </c>
      <c r="F39" s="304"/>
      <c r="G39" s="246"/>
      <c r="H39" s="338"/>
      <c r="I39" s="339"/>
      <c r="J39" s="340" t="str">
        <f>IF(A39="Localizado",IF(Table1[[#This Row],[Tipo]]="","",IF(AND(A39&lt;&gt;"",OR(F39="",G39="")),"NÃO","SIM")),IF(Table1[[#This Row],[Tipo]]="","",IF(AND(A39&lt;&gt;"",F39=""),"NÃO","SIM")))</f>
        <v/>
      </c>
    </row>
    <row r="40" spans="1:10" ht="25.05" hidden="1" customHeight="1" x14ac:dyDescent="0.3">
      <c r="A40" s="337"/>
      <c r="B40" s="305"/>
      <c r="C40" s="245" t="str">
        <f>IF(A40="Localizado",CONCATENATE("L.",auxiliar!A37),IF(A40="Disperso",CONCATENATE("D.",auxiliar!A37),""))</f>
        <v/>
      </c>
      <c r="D40" s="303" t="str">
        <f>IF(C40="","",COUNTIF(Table8[[Código do agregado '[Entidade']]:[Código do núcleo]],A.Núcleos!C40))</f>
        <v/>
      </c>
      <c r="E40" s="303" t="str">
        <f>IF(C40="","",SUMIF(Table8[[Código do núcleo]:[Nº de membros]],Table1[[#This Row],[Código]],Table8[Nº de membros]))</f>
        <v/>
      </c>
      <c r="F40" s="304"/>
      <c r="G40" s="246"/>
      <c r="H40" s="338"/>
      <c r="I40" s="339"/>
      <c r="J40" s="340" t="str">
        <f>IF(A40="Localizado",IF(Table1[[#This Row],[Tipo]]="","",IF(AND(A40&lt;&gt;"",OR(F40="",G40="")),"NÃO","SIM")),IF(Table1[[#This Row],[Tipo]]="","",IF(AND(A40&lt;&gt;"",F40=""),"NÃO","SIM")))</f>
        <v/>
      </c>
    </row>
    <row r="41" spans="1:10" ht="25.05" hidden="1" customHeight="1" x14ac:dyDescent="0.3">
      <c r="A41" s="337"/>
      <c r="B41" s="305"/>
      <c r="C41" s="245" t="str">
        <f>IF(A41="Localizado",CONCATENATE("L.",auxiliar!A38),IF(A41="Disperso",CONCATENATE("D.",auxiliar!A38),""))</f>
        <v/>
      </c>
      <c r="D41" s="303" t="str">
        <f>IF(C41="","",COUNTIF(Table8[[Código do agregado '[Entidade']]:[Código do núcleo]],A.Núcleos!C41))</f>
        <v/>
      </c>
      <c r="E41" s="303" t="str">
        <f>IF(C41="","",SUMIF(Table8[[Código do núcleo]:[Nº de membros]],Table1[[#This Row],[Código]],Table8[Nº de membros]))</f>
        <v/>
      </c>
      <c r="F41" s="304"/>
      <c r="G41" s="246"/>
      <c r="H41" s="338"/>
      <c r="I41" s="339"/>
      <c r="J41" s="340" t="str">
        <f>IF(A41="Localizado",IF(Table1[[#This Row],[Tipo]]="","",IF(AND(A41&lt;&gt;"",OR(F41="",G41="")),"NÃO","SIM")),IF(Table1[[#This Row],[Tipo]]="","",IF(AND(A41&lt;&gt;"",F41=""),"NÃO","SIM")))</f>
        <v/>
      </c>
    </row>
    <row r="42" spans="1:10" ht="25.05" hidden="1" customHeight="1" x14ac:dyDescent="0.3">
      <c r="A42" s="337"/>
      <c r="B42" s="305"/>
      <c r="C42" s="245" t="str">
        <f>IF(A42="Localizado",CONCATENATE("L.",auxiliar!A39),IF(A42="Disperso",CONCATENATE("D.",auxiliar!A39),""))</f>
        <v/>
      </c>
      <c r="D42" s="303" t="str">
        <f>IF(C42="","",COUNTIF(Table8[[Código do agregado '[Entidade']]:[Código do núcleo]],A.Núcleos!C42))</f>
        <v/>
      </c>
      <c r="E42" s="303" t="str">
        <f>IF(C42="","",SUMIF(Table8[[Código do núcleo]:[Nº de membros]],Table1[[#This Row],[Código]],Table8[Nº de membros]))</f>
        <v/>
      </c>
      <c r="F42" s="304"/>
      <c r="G42" s="246"/>
      <c r="H42" s="338"/>
      <c r="I42" s="339"/>
      <c r="J42" s="340" t="str">
        <f>IF(A42="Localizado",IF(Table1[[#This Row],[Tipo]]="","",IF(AND(A42&lt;&gt;"",OR(F42="",G42="")),"NÃO","SIM")),IF(Table1[[#This Row],[Tipo]]="","",IF(AND(A42&lt;&gt;"",F42=""),"NÃO","SIM")))</f>
        <v/>
      </c>
    </row>
    <row r="43" spans="1:10" ht="25.05" hidden="1" customHeight="1" x14ac:dyDescent="0.3">
      <c r="A43" s="337"/>
      <c r="B43" s="305"/>
      <c r="C43" s="245" t="str">
        <f>IF(A43="Localizado",CONCATENATE("L.",auxiliar!A40),IF(A43="Disperso",CONCATENATE("D.",auxiliar!A40),""))</f>
        <v/>
      </c>
      <c r="D43" s="303" t="str">
        <f>IF(C43="","",COUNTIF(Table8[[Código do agregado '[Entidade']]:[Código do núcleo]],A.Núcleos!C43))</f>
        <v/>
      </c>
      <c r="E43" s="303" t="str">
        <f>IF(C43="","",SUMIF(Table8[[Código do núcleo]:[Nº de membros]],Table1[[#This Row],[Código]],Table8[Nº de membros]))</f>
        <v/>
      </c>
      <c r="F43" s="304"/>
      <c r="G43" s="246"/>
      <c r="H43" s="338"/>
      <c r="I43" s="339"/>
      <c r="J43" s="340" t="str">
        <f>IF(A43="Localizado",IF(Table1[[#This Row],[Tipo]]="","",IF(AND(A43&lt;&gt;"",OR(F43="",G43="")),"NÃO","SIM")),IF(Table1[[#This Row],[Tipo]]="","",IF(AND(A43&lt;&gt;"",F43=""),"NÃO","SIM")))</f>
        <v/>
      </c>
    </row>
    <row r="44" spans="1:10" ht="25.05" hidden="1" customHeight="1" x14ac:dyDescent="0.3">
      <c r="A44" s="337"/>
      <c r="B44" s="305"/>
      <c r="C44" s="245" t="str">
        <f>IF(A44="Localizado",CONCATENATE("L.",auxiliar!A41),IF(A44="Disperso",CONCATENATE("D.",auxiliar!A41),""))</f>
        <v/>
      </c>
      <c r="D44" s="303" t="str">
        <f>IF(C44="","",COUNTIF(Table8[[Código do agregado '[Entidade']]:[Código do núcleo]],A.Núcleos!C44))</f>
        <v/>
      </c>
      <c r="E44" s="303" t="str">
        <f>IF(C44="","",SUMIF(Table8[[Código do núcleo]:[Nº de membros]],Table1[[#This Row],[Código]],Table8[Nº de membros]))</f>
        <v/>
      </c>
      <c r="F44" s="304"/>
      <c r="G44" s="246"/>
      <c r="H44" s="338"/>
      <c r="I44" s="339"/>
      <c r="J44" s="340" t="str">
        <f>IF(A44="Localizado",IF(Table1[[#This Row],[Tipo]]="","",IF(AND(A44&lt;&gt;"",OR(F44="",G44="")),"NÃO","SIM")),IF(Table1[[#This Row],[Tipo]]="","",IF(AND(A44&lt;&gt;"",F44=""),"NÃO","SIM")))</f>
        <v/>
      </c>
    </row>
    <row r="45" spans="1:10" ht="25.05" hidden="1" customHeight="1" x14ac:dyDescent="0.3">
      <c r="A45" s="337"/>
      <c r="B45" s="305"/>
      <c r="C45" s="245" t="str">
        <f>IF(A45="Localizado",CONCATENATE("L.",auxiliar!A42),IF(A45="Disperso",CONCATENATE("D.",auxiliar!A42),""))</f>
        <v/>
      </c>
      <c r="D45" s="303" t="str">
        <f>IF(C45="","",COUNTIF(Table8[[Código do agregado '[Entidade']]:[Código do núcleo]],A.Núcleos!C45))</f>
        <v/>
      </c>
      <c r="E45" s="303" t="str">
        <f>IF(C45="","",SUMIF(Table8[[Código do núcleo]:[Nº de membros]],Table1[[#This Row],[Código]],Table8[Nº de membros]))</f>
        <v/>
      </c>
      <c r="F45" s="304"/>
      <c r="G45" s="246"/>
      <c r="H45" s="338"/>
      <c r="I45" s="339"/>
      <c r="J45" s="340" t="str">
        <f>IF(A45="Localizado",IF(Table1[[#This Row],[Tipo]]="","",IF(AND(A45&lt;&gt;"",OR(F45="",G45="")),"NÃO","SIM")),IF(Table1[[#This Row],[Tipo]]="","",IF(AND(A45&lt;&gt;"",F45=""),"NÃO","SIM")))</f>
        <v/>
      </c>
    </row>
    <row r="46" spans="1:10" ht="25.05" hidden="1" customHeight="1" x14ac:dyDescent="0.3">
      <c r="A46" s="337"/>
      <c r="B46" s="305"/>
      <c r="C46" s="245" t="str">
        <f>IF(A46="Localizado",CONCATENATE("L.",auxiliar!A43),IF(A46="Disperso",CONCATENATE("D.",auxiliar!A43),""))</f>
        <v/>
      </c>
      <c r="D46" s="303" t="str">
        <f>IF(C46="","",COUNTIF(Table8[[Código do agregado '[Entidade']]:[Código do núcleo]],A.Núcleos!C46))</f>
        <v/>
      </c>
      <c r="E46" s="303" t="str">
        <f>IF(C46="","",SUMIF(Table8[[Código do núcleo]:[Nº de membros]],Table1[[#This Row],[Código]],Table8[Nº de membros]))</f>
        <v/>
      </c>
      <c r="F46" s="304"/>
      <c r="G46" s="246"/>
      <c r="H46" s="338"/>
      <c r="I46" s="339"/>
      <c r="J46" s="340" t="str">
        <f>IF(A46="Localizado",IF(Table1[[#This Row],[Tipo]]="","",IF(AND(A46&lt;&gt;"",OR(F46="",G46="")),"NÃO","SIM")),IF(Table1[[#This Row],[Tipo]]="","",IF(AND(A46&lt;&gt;"",F46=""),"NÃO","SIM")))</f>
        <v/>
      </c>
    </row>
    <row r="47" spans="1:10" ht="25.05" hidden="1" customHeight="1" x14ac:dyDescent="0.3">
      <c r="A47" s="337"/>
      <c r="B47" s="305"/>
      <c r="C47" s="245" t="str">
        <f>IF(A47="Localizado",CONCATENATE("L.",auxiliar!A44),IF(A47="Disperso",CONCATENATE("D.",auxiliar!A44),""))</f>
        <v/>
      </c>
      <c r="D47" s="303" t="str">
        <f>IF(C47="","",COUNTIF(Table8[[Código do agregado '[Entidade']]:[Código do núcleo]],A.Núcleos!C47))</f>
        <v/>
      </c>
      <c r="E47" s="303" t="str">
        <f>IF(C47="","",SUMIF(Table8[[Código do núcleo]:[Nº de membros]],Table1[[#This Row],[Código]],Table8[Nº de membros]))</f>
        <v/>
      </c>
      <c r="F47" s="304"/>
      <c r="G47" s="246"/>
      <c r="H47" s="338"/>
      <c r="I47" s="339"/>
      <c r="J47" s="340" t="str">
        <f>IF(A47="Localizado",IF(Table1[[#This Row],[Tipo]]="","",IF(AND(A47&lt;&gt;"",OR(F47="",G47="")),"NÃO","SIM")),IF(Table1[[#This Row],[Tipo]]="","",IF(AND(A47&lt;&gt;"",F47=""),"NÃO","SIM")))</f>
        <v/>
      </c>
    </row>
    <row r="48" spans="1:10" ht="25.05" hidden="1" customHeight="1" x14ac:dyDescent="0.3">
      <c r="A48" s="337"/>
      <c r="B48" s="305"/>
      <c r="C48" s="245" t="str">
        <f>IF(A48="Localizado",CONCATENATE("L.",auxiliar!A45),IF(A48="Disperso",CONCATENATE("D.",auxiliar!A45),""))</f>
        <v/>
      </c>
      <c r="D48" s="303" t="str">
        <f>IF(C48="","",COUNTIF(Table8[[Código do agregado '[Entidade']]:[Código do núcleo]],A.Núcleos!C48))</f>
        <v/>
      </c>
      <c r="E48" s="303" t="str">
        <f>IF(C48="","",SUMIF(Table8[[Código do núcleo]:[Nº de membros]],Table1[[#This Row],[Código]],Table8[Nº de membros]))</f>
        <v/>
      </c>
      <c r="F48" s="304"/>
      <c r="G48" s="246"/>
      <c r="H48" s="338"/>
      <c r="I48" s="339"/>
      <c r="J48" s="340" t="str">
        <f>IF(A48="Localizado",IF(Table1[[#This Row],[Tipo]]="","",IF(AND(A48&lt;&gt;"",OR(F48="",G48="")),"NÃO","SIM")),IF(Table1[[#This Row],[Tipo]]="","",IF(AND(A48&lt;&gt;"",F48=""),"NÃO","SIM")))</f>
        <v/>
      </c>
    </row>
    <row r="49" spans="1:10" ht="25.05" hidden="1" customHeight="1" x14ac:dyDescent="0.3">
      <c r="A49" s="337"/>
      <c r="B49" s="305"/>
      <c r="C49" s="245" t="str">
        <f>IF(A49="Localizado",CONCATENATE("L.",auxiliar!A46),IF(A49="Disperso",CONCATENATE("D.",auxiliar!A46),""))</f>
        <v/>
      </c>
      <c r="D49" s="303" t="str">
        <f>IF(C49="","",COUNTIF(Table8[[Código do agregado '[Entidade']]:[Código do núcleo]],A.Núcleos!C49))</f>
        <v/>
      </c>
      <c r="E49" s="303" t="str">
        <f>IF(C49="","",SUMIF(Table8[[Código do núcleo]:[Nº de membros]],Table1[[#This Row],[Código]],Table8[Nº de membros]))</f>
        <v/>
      </c>
      <c r="F49" s="304"/>
      <c r="G49" s="246"/>
      <c r="H49" s="338"/>
      <c r="I49" s="339"/>
      <c r="J49" s="340" t="str">
        <f>IF(A49="Localizado",IF(Table1[[#This Row],[Tipo]]="","",IF(AND(A49&lt;&gt;"",OR(F49="",G49="")),"NÃO","SIM")),IF(Table1[[#This Row],[Tipo]]="","",IF(AND(A49&lt;&gt;"",F49=""),"NÃO","SIM")))</f>
        <v/>
      </c>
    </row>
    <row r="50" spans="1:10" ht="25.05" hidden="1" customHeight="1" x14ac:dyDescent="0.3">
      <c r="A50" s="337"/>
      <c r="B50" s="305"/>
      <c r="C50" s="245" t="str">
        <f>IF(A50="Localizado",CONCATENATE("L.",auxiliar!A47),IF(A50="Disperso",CONCATENATE("D.",auxiliar!A47),""))</f>
        <v/>
      </c>
      <c r="D50" s="303" t="str">
        <f>IF(C50="","",COUNTIF(Table8[[Código do agregado '[Entidade']]:[Código do núcleo]],A.Núcleos!C50))</f>
        <v/>
      </c>
      <c r="E50" s="303" t="str">
        <f>IF(C50="","",SUMIF(Table8[[Código do núcleo]:[Nº de membros]],Table1[[#This Row],[Código]],Table8[Nº de membros]))</f>
        <v/>
      </c>
      <c r="F50" s="304"/>
      <c r="G50" s="246"/>
      <c r="H50" s="338"/>
      <c r="I50" s="339"/>
      <c r="J50" s="340" t="str">
        <f>IF(A50="Localizado",IF(Table1[[#This Row],[Tipo]]="","",IF(AND(A50&lt;&gt;"",OR(F50="",G50="")),"NÃO","SIM")),IF(Table1[[#This Row],[Tipo]]="","",IF(AND(A50&lt;&gt;"",F50=""),"NÃO","SIM")))</f>
        <v/>
      </c>
    </row>
    <row r="51" spans="1:10" ht="25.05" hidden="1" customHeight="1" x14ac:dyDescent="0.3">
      <c r="A51" s="337"/>
      <c r="B51" s="305"/>
      <c r="C51" s="245" t="str">
        <f>IF(A51="Localizado",CONCATENATE("L.",auxiliar!A48),IF(A51="Disperso",CONCATENATE("D.",auxiliar!A48),""))</f>
        <v/>
      </c>
      <c r="D51" s="303" t="str">
        <f>IF(C51="","",COUNTIF(Table8[[Código do agregado '[Entidade']]:[Código do núcleo]],A.Núcleos!C51))</f>
        <v/>
      </c>
      <c r="E51" s="303" t="str">
        <f>IF(C51="","",SUMIF(Table8[[Código do núcleo]:[Nº de membros]],Table1[[#This Row],[Código]],Table8[Nº de membros]))</f>
        <v/>
      </c>
      <c r="F51" s="304"/>
      <c r="G51" s="246"/>
      <c r="H51" s="338"/>
      <c r="I51" s="339"/>
      <c r="J51" s="340" t="str">
        <f>IF(A51="Localizado",IF(Table1[[#This Row],[Tipo]]="","",IF(AND(A51&lt;&gt;"",OR(F51="",G51="")),"NÃO","SIM")),IF(Table1[[#This Row],[Tipo]]="","",IF(AND(A51&lt;&gt;"",F51=""),"NÃO","SIM")))</f>
        <v/>
      </c>
    </row>
    <row r="52" spans="1:10" ht="25.05" hidden="1" customHeight="1" x14ac:dyDescent="0.3">
      <c r="A52" s="337"/>
      <c r="B52" s="305"/>
      <c r="C52" s="245" t="str">
        <f>IF(A52="Localizado",CONCATENATE("L.",auxiliar!A49),IF(A52="Disperso",CONCATENATE("D.",auxiliar!A49),""))</f>
        <v/>
      </c>
      <c r="D52" s="303" t="str">
        <f>IF(C52="","",COUNTIF(Table8[[Código do agregado '[Entidade']]:[Código do núcleo]],A.Núcleos!C52))</f>
        <v/>
      </c>
      <c r="E52" s="303" t="str">
        <f>IF(C52="","",SUMIF(Table8[[Código do núcleo]:[Nº de membros]],Table1[[#This Row],[Código]],Table8[Nº de membros]))</f>
        <v/>
      </c>
      <c r="F52" s="304"/>
      <c r="G52" s="246"/>
      <c r="H52" s="338"/>
      <c r="I52" s="339"/>
      <c r="J52" s="340" t="str">
        <f>IF(A52="Localizado",IF(Table1[[#This Row],[Tipo]]="","",IF(AND(A52&lt;&gt;"",OR(F52="",G52="")),"NÃO","SIM")),IF(Table1[[#This Row],[Tipo]]="","",IF(AND(A52&lt;&gt;"",F52=""),"NÃO","SIM")))</f>
        <v/>
      </c>
    </row>
    <row r="53" spans="1:10" ht="25.05" hidden="1" customHeight="1" x14ac:dyDescent="0.3">
      <c r="A53" s="337"/>
      <c r="B53" s="305"/>
      <c r="C53" s="245" t="str">
        <f>IF(A53="Localizado",CONCATENATE("L.",auxiliar!A50),IF(A53="Disperso",CONCATENATE("D.",auxiliar!A50),""))</f>
        <v/>
      </c>
      <c r="D53" s="303" t="str">
        <f>IF(C53="","",COUNTIF(Table8[[Código do agregado '[Entidade']]:[Código do núcleo]],A.Núcleos!C53))</f>
        <v/>
      </c>
      <c r="E53" s="303" t="str">
        <f>IF(C53="","",SUMIF(Table8[[Código do núcleo]:[Nº de membros]],Table1[[#This Row],[Código]],Table8[Nº de membros]))</f>
        <v/>
      </c>
      <c r="F53" s="304"/>
      <c r="G53" s="246"/>
      <c r="H53" s="338"/>
      <c r="I53" s="339"/>
      <c r="J53" s="340" t="str">
        <f>IF(A53="Localizado",IF(Table1[[#This Row],[Tipo]]="","",IF(AND(A53&lt;&gt;"",OR(F53="",G53="")),"NÃO","SIM")),IF(Table1[[#This Row],[Tipo]]="","",IF(AND(A53&lt;&gt;"",F53=""),"NÃO","SIM")))</f>
        <v/>
      </c>
    </row>
    <row r="54" spans="1:10" ht="25.05" hidden="1" customHeight="1" x14ac:dyDescent="0.3">
      <c r="A54" s="337"/>
      <c r="B54" s="305"/>
      <c r="C54" s="245" t="str">
        <f>IF(A54="Localizado",CONCATENATE("L.",auxiliar!A51),IF(A54="Disperso",CONCATENATE("D.",auxiliar!A51),""))</f>
        <v/>
      </c>
      <c r="D54" s="303" t="str">
        <f>IF(C54="","",COUNTIF(Table8[[Código do agregado '[Entidade']]:[Código do núcleo]],A.Núcleos!C54))</f>
        <v/>
      </c>
      <c r="E54" s="303" t="str">
        <f>IF(C54="","",SUMIF(Table8[[Código do núcleo]:[Nº de membros]],Table1[[#This Row],[Código]],Table8[Nº de membros]))</f>
        <v/>
      </c>
      <c r="F54" s="304"/>
      <c r="G54" s="246"/>
      <c r="H54" s="338"/>
      <c r="I54" s="339"/>
      <c r="J54" s="340" t="str">
        <f>IF(A54="Localizado",IF(Table1[[#This Row],[Tipo]]="","",IF(AND(A54&lt;&gt;"",OR(F54="",G54="")),"NÃO","SIM")),IF(Table1[[#This Row],[Tipo]]="","",IF(AND(A54&lt;&gt;"",F54=""),"NÃO","SIM")))</f>
        <v/>
      </c>
    </row>
    <row r="55" spans="1:10" ht="25.05" hidden="1" customHeight="1" x14ac:dyDescent="0.3">
      <c r="A55" s="337"/>
      <c r="B55" s="305"/>
      <c r="C55" s="245" t="str">
        <f>IF(A55="Localizado",CONCATENATE("L.",auxiliar!A52),IF(A55="Disperso",CONCATENATE("D.",auxiliar!A52),""))</f>
        <v/>
      </c>
      <c r="D55" s="303" t="str">
        <f>IF(C55="","",COUNTIF(Table8[[Código do agregado '[Entidade']]:[Código do núcleo]],A.Núcleos!C55))</f>
        <v/>
      </c>
      <c r="E55" s="303" t="str">
        <f>IF(C55="","",SUMIF(Table8[[Código do núcleo]:[Nº de membros]],Table1[[#This Row],[Código]],Table8[Nº de membros]))</f>
        <v/>
      </c>
      <c r="F55" s="304"/>
      <c r="G55" s="246"/>
      <c r="H55" s="338"/>
      <c r="I55" s="339"/>
      <c r="J55" s="340" t="str">
        <f>IF(A55="Localizado",IF(Table1[[#This Row],[Tipo]]="","",IF(AND(A55&lt;&gt;"",OR(F55="",G55="")),"NÃO","SIM")),IF(Table1[[#This Row],[Tipo]]="","",IF(AND(A55&lt;&gt;"",F55=""),"NÃO","SIM")))</f>
        <v/>
      </c>
    </row>
    <row r="56" spans="1:10" ht="25.05" hidden="1" customHeight="1" x14ac:dyDescent="0.3">
      <c r="A56" s="337"/>
      <c r="B56" s="305"/>
      <c r="C56" s="245" t="str">
        <f>IF(A56="Localizado",CONCATENATE("L.",auxiliar!A53),IF(A56="Disperso",CONCATENATE("D.",auxiliar!A53),""))</f>
        <v/>
      </c>
      <c r="D56" s="303" t="str">
        <f>IF(C56="","",COUNTIF(Table8[[Código do agregado '[Entidade']]:[Código do núcleo]],A.Núcleos!C56))</f>
        <v/>
      </c>
      <c r="E56" s="303" t="str">
        <f>IF(C56="","",SUMIF(Table8[[Código do núcleo]:[Nº de membros]],Table1[[#This Row],[Código]],Table8[Nº de membros]))</f>
        <v/>
      </c>
      <c r="F56" s="304"/>
      <c r="G56" s="246"/>
      <c r="H56" s="338"/>
      <c r="I56" s="339"/>
      <c r="J56" s="340" t="str">
        <f>IF(A56="Localizado",IF(Table1[[#This Row],[Tipo]]="","",IF(AND(A56&lt;&gt;"",OR(F56="",G56="")),"NÃO","SIM")),IF(Table1[[#This Row],[Tipo]]="","",IF(AND(A56&lt;&gt;"",F56=""),"NÃO","SIM")))</f>
        <v/>
      </c>
    </row>
    <row r="57" spans="1:10" ht="25.05" hidden="1" customHeight="1" x14ac:dyDescent="0.3">
      <c r="A57" s="337"/>
      <c r="B57" s="305"/>
      <c r="C57" s="245" t="str">
        <f>IF(A57="Localizado",CONCATENATE("L.",auxiliar!A54),IF(A57="Disperso",CONCATENATE("D.",auxiliar!A54),""))</f>
        <v/>
      </c>
      <c r="D57" s="303" t="str">
        <f>IF(C57="","",COUNTIF(Table8[[Código do agregado '[Entidade']]:[Código do núcleo]],A.Núcleos!C57))</f>
        <v/>
      </c>
      <c r="E57" s="303" t="str">
        <f>IF(C57="","",SUMIF(Table8[[Código do núcleo]:[Nº de membros]],Table1[[#This Row],[Código]],Table8[Nº de membros]))</f>
        <v/>
      </c>
      <c r="F57" s="304"/>
      <c r="G57" s="246"/>
      <c r="H57" s="338"/>
      <c r="I57" s="339"/>
      <c r="J57" s="340" t="str">
        <f>IF(A57="Localizado",IF(Table1[[#This Row],[Tipo]]="","",IF(AND(A57&lt;&gt;"",OR(F57="",G57="")),"NÃO","SIM")),IF(Table1[[#This Row],[Tipo]]="","",IF(AND(A57&lt;&gt;"",F57=""),"NÃO","SIM")))</f>
        <v/>
      </c>
    </row>
    <row r="58" spans="1:10" ht="25.05" hidden="1" customHeight="1" x14ac:dyDescent="0.3">
      <c r="A58" s="337"/>
      <c r="B58" s="305"/>
      <c r="C58" s="245" t="str">
        <f>IF(A58="Localizado",CONCATENATE("L.",auxiliar!A55),IF(A58="Disperso",CONCATENATE("D.",auxiliar!A55),""))</f>
        <v/>
      </c>
      <c r="D58" s="303" t="str">
        <f>IF(C58="","",COUNTIF(Table8[[Código do agregado '[Entidade']]:[Código do núcleo]],A.Núcleos!C58))</f>
        <v/>
      </c>
      <c r="E58" s="303" t="str">
        <f>IF(C58="","",SUMIF(Table8[[Código do núcleo]:[Nº de membros]],Table1[[#This Row],[Código]],Table8[Nº de membros]))</f>
        <v/>
      </c>
      <c r="F58" s="304"/>
      <c r="G58" s="246"/>
      <c r="H58" s="338"/>
      <c r="I58" s="339"/>
      <c r="J58" s="340" t="str">
        <f>IF(A58="Localizado",IF(Table1[[#This Row],[Tipo]]="","",IF(AND(A58&lt;&gt;"",OR(F58="",G58="")),"NÃO","SIM")),IF(Table1[[#This Row],[Tipo]]="","",IF(AND(A58&lt;&gt;"",F58=""),"NÃO","SIM")))</f>
        <v/>
      </c>
    </row>
    <row r="59" spans="1:10" ht="25.05" hidden="1" customHeight="1" x14ac:dyDescent="0.3">
      <c r="A59" s="337"/>
      <c r="B59" s="305"/>
      <c r="C59" s="245" t="str">
        <f>IF(A59="Localizado",CONCATENATE("L.",auxiliar!A56),IF(A59="Disperso",CONCATENATE("D.",auxiliar!A56),""))</f>
        <v/>
      </c>
      <c r="D59" s="303" t="str">
        <f>IF(C59="","",COUNTIF(Table8[[Código do agregado '[Entidade']]:[Código do núcleo]],A.Núcleos!C59))</f>
        <v/>
      </c>
      <c r="E59" s="303" t="str">
        <f>IF(C59="","",SUMIF(Table8[[Código do núcleo]:[Nº de membros]],Table1[[#This Row],[Código]],Table8[Nº de membros]))</f>
        <v/>
      </c>
      <c r="F59" s="304"/>
      <c r="G59" s="246"/>
      <c r="H59" s="338"/>
      <c r="I59" s="339"/>
      <c r="J59" s="340" t="str">
        <f>IF(A59="Localizado",IF(Table1[[#This Row],[Tipo]]="","",IF(AND(A59&lt;&gt;"",OR(F59="",G59="")),"NÃO","SIM")),IF(Table1[[#This Row],[Tipo]]="","",IF(AND(A59&lt;&gt;"",F59=""),"NÃO","SIM")))</f>
        <v/>
      </c>
    </row>
    <row r="60" spans="1:10" ht="25.05" hidden="1" customHeight="1" x14ac:dyDescent="0.3">
      <c r="A60" s="337"/>
      <c r="B60" s="305"/>
      <c r="C60" s="245" t="str">
        <f>IF(A60="Localizado",CONCATENATE("L.",auxiliar!A57),IF(A60="Disperso",CONCATENATE("D.",auxiliar!A57),""))</f>
        <v/>
      </c>
      <c r="D60" s="303" t="str">
        <f>IF(C60="","",COUNTIF(Table8[[Código do agregado '[Entidade']]:[Código do núcleo]],A.Núcleos!C60))</f>
        <v/>
      </c>
      <c r="E60" s="303" t="str">
        <f>IF(C60="","",SUMIF(Table8[[Código do núcleo]:[Nº de membros]],Table1[[#This Row],[Código]],Table8[Nº de membros]))</f>
        <v/>
      </c>
      <c r="F60" s="304"/>
      <c r="G60" s="246"/>
      <c r="H60" s="338"/>
      <c r="I60" s="339"/>
      <c r="J60" s="340" t="str">
        <f>IF(A60="Localizado",IF(Table1[[#This Row],[Tipo]]="","",IF(AND(A60&lt;&gt;"",OR(F60="",G60="")),"NÃO","SIM")),IF(Table1[[#This Row],[Tipo]]="","",IF(AND(A60&lt;&gt;"",F60=""),"NÃO","SIM")))</f>
        <v/>
      </c>
    </row>
    <row r="61" spans="1:10" ht="25.05" hidden="1" customHeight="1" x14ac:dyDescent="0.3">
      <c r="A61" s="337"/>
      <c r="B61" s="305"/>
      <c r="C61" s="245" t="str">
        <f>IF(A61="Localizado",CONCATENATE("L.",auxiliar!A58),IF(A61="Disperso",CONCATENATE("D.",auxiliar!A58),""))</f>
        <v/>
      </c>
      <c r="D61" s="303" t="str">
        <f>IF(C61="","",COUNTIF(Table8[[Código do agregado '[Entidade']]:[Código do núcleo]],A.Núcleos!C61))</f>
        <v/>
      </c>
      <c r="E61" s="303" t="str">
        <f>IF(C61="","",SUMIF(Table8[[Código do núcleo]:[Nº de membros]],Table1[[#This Row],[Código]],Table8[Nº de membros]))</f>
        <v/>
      </c>
      <c r="F61" s="304"/>
      <c r="G61" s="246"/>
      <c r="H61" s="338"/>
      <c r="I61" s="339"/>
      <c r="J61" s="340" t="str">
        <f>IF(A61="Localizado",IF(Table1[[#This Row],[Tipo]]="","",IF(AND(A61&lt;&gt;"",OR(F61="",G61="")),"NÃO","SIM")),IF(Table1[[#This Row],[Tipo]]="","",IF(AND(A61&lt;&gt;"",F61=""),"NÃO","SIM")))</f>
        <v/>
      </c>
    </row>
    <row r="62" spans="1:10" ht="25.05" hidden="1" customHeight="1" x14ac:dyDescent="0.3">
      <c r="A62" s="337"/>
      <c r="B62" s="305"/>
      <c r="C62" s="245" t="str">
        <f>IF(A62="Localizado",CONCATENATE("L.",auxiliar!A59),IF(A62="Disperso",CONCATENATE("D.",auxiliar!A59),""))</f>
        <v/>
      </c>
      <c r="D62" s="303" t="str">
        <f>IF(C62="","",COUNTIF(Table8[[Código do agregado '[Entidade']]:[Código do núcleo]],A.Núcleos!C62))</f>
        <v/>
      </c>
      <c r="E62" s="303" t="str">
        <f>IF(C62="","",SUMIF(Table8[[Código do núcleo]:[Nº de membros]],Table1[[#This Row],[Código]],Table8[Nº de membros]))</f>
        <v/>
      </c>
      <c r="F62" s="304"/>
      <c r="G62" s="246"/>
      <c r="H62" s="338"/>
      <c r="I62" s="339"/>
      <c r="J62" s="340" t="str">
        <f>IF(A62="Localizado",IF(Table1[[#This Row],[Tipo]]="","",IF(AND(A62&lt;&gt;"",OR(F62="",G62="")),"NÃO","SIM")),IF(Table1[[#This Row],[Tipo]]="","",IF(AND(A62&lt;&gt;"",F62=""),"NÃO","SIM")))</f>
        <v/>
      </c>
    </row>
    <row r="63" spans="1:10" ht="25.05" hidden="1" customHeight="1" x14ac:dyDescent="0.3">
      <c r="A63" s="337"/>
      <c r="B63" s="305"/>
      <c r="C63" s="245" t="str">
        <f>IF(A63="Localizado",CONCATENATE("L.",auxiliar!A60),IF(A63="Disperso",CONCATENATE("D.",auxiliar!A60),""))</f>
        <v/>
      </c>
      <c r="D63" s="303" t="str">
        <f>IF(C63="","",COUNTIF(Table8[[Código do agregado '[Entidade']]:[Código do núcleo]],A.Núcleos!C63))</f>
        <v/>
      </c>
      <c r="E63" s="303" t="str">
        <f>IF(C63="","",SUMIF(Table8[[Código do núcleo]:[Nº de membros]],Table1[[#This Row],[Código]],Table8[Nº de membros]))</f>
        <v/>
      </c>
      <c r="F63" s="304"/>
      <c r="G63" s="246"/>
      <c r="H63" s="338"/>
      <c r="I63" s="339"/>
      <c r="J63" s="340" t="str">
        <f>IF(A63="Localizado",IF(Table1[[#This Row],[Tipo]]="","",IF(AND(A63&lt;&gt;"",OR(F63="",G63="")),"NÃO","SIM")),IF(Table1[[#This Row],[Tipo]]="","",IF(AND(A63&lt;&gt;"",F63=""),"NÃO","SIM")))</f>
        <v/>
      </c>
    </row>
    <row r="64" spans="1:10" ht="25.05" hidden="1" customHeight="1" x14ac:dyDescent="0.3">
      <c r="A64" s="337"/>
      <c r="B64" s="305"/>
      <c r="C64" s="245" t="str">
        <f>IF(A64="Localizado",CONCATENATE("L.",auxiliar!A61),IF(A64="Disperso",CONCATENATE("D.",auxiliar!A61),""))</f>
        <v/>
      </c>
      <c r="D64" s="303" t="str">
        <f>IF(C64="","",COUNTIF(Table8[[Código do agregado '[Entidade']]:[Código do núcleo]],A.Núcleos!C64))</f>
        <v/>
      </c>
      <c r="E64" s="303" t="str">
        <f>IF(C64="","",SUMIF(Table8[[Código do núcleo]:[Nº de membros]],Table1[[#This Row],[Código]],Table8[Nº de membros]))</f>
        <v/>
      </c>
      <c r="F64" s="304"/>
      <c r="G64" s="246"/>
      <c r="H64" s="338"/>
      <c r="I64" s="339"/>
      <c r="J64" s="340" t="str">
        <f>IF(A64="Localizado",IF(Table1[[#This Row],[Tipo]]="","",IF(AND(A64&lt;&gt;"",OR(F64="",G64="")),"NÃO","SIM")),IF(Table1[[#This Row],[Tipo]]="","",IF(AND(A64&lt;&gt;"",F64=""),"NÃO","SIM")))</f>
        <v/>
      </c>
    </row>
    <row r="65" spans="1:10" ht="25.05" hidden="1" customHeight="1" x14ac:dyDescent="0.3">
      <c r="A65" s="337"/>
      <c r="B65" s="305"/>
      <c r="C65" s="245" t="str">
        <f>IF(A65="Localizado",CONCATENATE("L.",auxiliar!A62),IF(A65="Disperso",CONCATENATE("D.",auxiliar!A62),""))</f>
        <v/>
      </c>
      <c r="D65" s="303" t="str">
        <f>IF(C65="","",COUNTIF(Table8[[Código do agregado '[Entidade']]:[Código do núcleo]],A.Núcleos!C65))</f>
        <v/>
      </c>
      <c r="E65" s="303" t="str">
        <f>IF(C65="","",SUMIF(Table8[[Código do núcleo]:[Nº de membros]],Table1[[#This Row],[Código]],Table8[Nº de membros]))</f>
        <v/>
      </c>
      <c r="F65" s="304"/>
      <c r="G65" s="246"/>
      <c r="H65" s="338"/>
      <c r="I65" s="339"/>
      <c r="J65" s="340" t="str">
        <f>IF(A65="Localizado",IF(Table1[[#This Row],[Tipo]]="","",IF(AND(A65&lt;&gt;"",OR(F65="",G65="")),"NÃO","SIM")),IF(Table1[[#This Row],[Tipo]]="","",IF(AND(A65&lt;&gt;"",F65=""),"NÃO","SIM")))</f>
        <v/>
      </c>
    </row>
    <row r="66" spans="1:10" ht="25.05" hidden="1" customHeight="1" x14ac:dyDescent="0.3">
      <c r="A66" s="337"/>
      <c r="B66" s="305"/>
      <c r="C66" s="245" t="str">
        <f>IF(A66="Localizado",CONCATENATE("L.",auxiliar!A63),IF(A66="Disperso",CONCATENATE("D.",auxiliar!A63),""))</f>
        <v/>
      </c>
      <c r="D66" s="303" t="str">
        <f>IF(C66="","",COUNTIF(Table8[[Código do agregado '[Entidade']]:[Código do núcleo]],A.Núcleos!C66))</f>
        <v/>
      </c>
      <c r="E66" s="303" t="str">
        <f>IF(C66="","",SUMIF(Table8[[Código do núcleo]:[Nº de membros]],Table1[[#This Row],[Código]],Table8[Nº de membros]))</f>
        <v/>
      </c>
      <c r="F66" s="304"/>
      <c r="G66" s="246"/>
      <c r="H66" s="338"/>
      <c r="I66" s="339"/>
      <c r="J66" s="340" t="str">
        <f>IF(A66="Localizado",IF(Table1[[#This Row],[Tipo]]="","",IF(AND(A66&lt;&gt;"",OR(F66="",G66="")),"NÃO","SIM")),IF(Table1[[#This Row],[Tipo]]="","",IF(AND(A66&lt;&gt;"",F66=""),"NÃO","SIM")))</f>
        <v/>
      </c>
    </row>
    <row r="67" spans="1:10" ht="25.05" hidden="1" customHeight="1" x14ac:dyDescent="0.3">
      <c r="A67" s="337"/>
      <c r="B67" s="305"/>
      <c r="C67" s="245" t="str">
        <f>IF(A67="Localizado",CONCATENATE("L.",auxiliar!A64),IF(A67="Disperso",CONCATENATE("D.",auxiliar!A64),""))</f>
        <v/>
      </c>
      <c r="D67" s="303" t="str">
        <f>IF(C67="","",COUNTIF(Table8[[Código do agregado '[Entidade']]:[Código do núcleo]],A.Núcleos!C67))</f>
        <v/>
      </c>
      <c r="E67" s="303" t="str">
        <f>IF(C67="","",SUMIF(Table8[[Código do núcleo]:[Nº de membros]],Table1[[#This Row],[Código]],Table8[Nº de membros]))</f>
        <v/>
      </c>
      <c r="F67" s="304"/>
      <c r="G67" s="246"/>
      <c r="H67" s="338"/>
      <c r="I67" s="339"/>
      <c r="J67" s="340" t="str">
        <f>IF(A67="Localizado",IF(Table1[[#This Row],[Tipo]]="","",IF(AND(A67&lt;&gt;"",OR(F67="",G67="")),"NÃO","SIM")),IF(Table1[[#This Row],[Tipo]]="","",IF(AND(A67&lt;&gt;"",F67=""),"NÃO","SIM")))</f>
        <v/>
      </c>
    </row>
    <row r="68" spans="1:10" ht="25.05" hidden="1" customHeight="1" x14ac:dyDescent="0.3">
      <c r="A68" s="337"/>
      <c r="B68" s="305"/>
      <c r="C68" s="245" t="str">
        <f>IF(A68="Localizado",CONCATENATE("L.",auxiliar!A65),IF(A68="Disperso",CONCATENATE("D.",auxiliar!A65),""))</f>
        <v/>
      </c>
      <c r="D68" s="303" t="str">
        <f>IF(C68="","",COUNTIF(Table8[[Código do agregado '[Entidade']]:[Código do núcleo]],A.Núcleos!C68))</f>
        <v/>
      </c>
      <c r="E68" s="303" t="str">
        <f>IF(C68="","",SUMIF(Table8[[Código do núcleo]:[Nº de membros]],Table1[[#This Row],[Código]],Table8[Nº de membros]))</f>
        <v/>
      </c>
      <c r="F68" s="304"/>
      <c r="G68" s="246"/>
      <c r="H68" s="338"/>
      <c r="I68" s="339"/>
      <c r="J68" s="340" t="str">
        <f>IF(A68="Localizado",IF(Table1[[#This Row],[Tipo]]="","",IF(AND(A68&lt;&gt;"",OR(F68="",G68="")),"NÃO","SIM")),IF(Table1[[#This Row],[Tipo]]="","",IF(AND(A68&lt;&gt;"",F68=""),"NÃO","SIM")))</f>
        <v/>
      </c>
    </row>
    <row r="69" spans="1:10" ht="25.05" hidden="1" customHeight="1" x14ac:dyDescent="0.3">
      <c r="A69" s="337"/>
      <c r="B69" s="305"/>
      <c r="C69" s="245" t="str">
        <f>IF(A69="Localizado",CONCATENATE("L.",auxiliar!A66),IF(A69="Disperso",CONCATENATE("D.",auxiliar!A66),""))</f>
        <v/>
      </c>
      <c r="D69" s="303" t="str">
        <f>IF(C69="","",COUNTIF(Table8[[Código do agregado '[Entidade']]:[Código do núcleo]],A.Núcleos!C69))</f>
        <v/>
      </c>
      <c r="E69" s="303" t="str">
        <f>IF(C69="","",SUMIF(Table8[[Código do núcleo]:[Nº de membros]],Table1[[#This Row],[Código]],Table8[Nº de membros]))</f>
        <v/>
      </c>
      <c r="F69" s="304"/>
      <c r="G69" s="246"/>
      <c r="H69" s="338"/>
      <c r="I69" s="339"/>
      <c r="J69" s="340" t="str">
        <f>IF(A69="Localizado",IF(Table1[[#This Row],[Tipo]]="","",IF(AND(A69&lt;&gt;"",OR(F69="",G69="")),"NÃO","SIM")),IF(Table1[[#This Row],[Tipo]]="","",IF(AND(A69&lt;&gt;"",F69=""),"NÃO","SIM")))</f>
        <v/>
      </c>
    </row>
    <row r="70" spans="1:10" ht="25.05" hidden="1" customHeight="1" x14ac:dyDescent="0.3">
      <c r="A70" s="337"/>
      <c r="B70" s="305"/>
      <c r="C70" s="245" t="str">
        <f>IF(A70="Localizado",CONCATENATE("L.",auxiliar!A67),IF(A70="Disperso",CONCATENATE("D.",auxiliar!A67),""))</f>
        <v/>
      </c>
      <c r="D70" s="303" t="str">
        <f>IF(C70="","",COUNTIF(Table8[[Código do agregado '[Entidade']]:[Código do núcleo]],A.Núcleos!C70))</f>
        <v/>
      </c>
      <c r="E70" s="303" t="str">
        <f>IF(C70="","",SUMIF(Table8[[Código do núcleo]:[Nº de membros]],Table1[[#This Row],[Código]],Table8[Nº de membros]))</f>
        <v/>
      </c>
      <c r="F70" s="304"/>
      <c r="G70" s="246"/>
      <c r="H70" s="338"/>
      <c r="I70" s="339"/>
      <c r="J70" s="340" t="str">
        <f>IF(A70="Localizado",IF(Table1[[#This Row],[Tipo]]="","",IF(AND(A70&lt;&gt;"",OR(F70="",G70="")),"NÃO","SIM")),IF(Table1[[#This Row],[Tipo]]="","",IF(AND(A70&lt;&gt;"",F70=""),"NÃO","SIM")))</f>
        <v/>
      </c>
    </row>
    <row r="71" spans="1:10" ht="25.05" hidden="1" customHeight="1" x14ac:dyDescent="0.3">
      <c r="A71" s="337"/>
      <c r="B71" s="305"/>
      <c r="C71" s="245" t="str">
        <f>IF(A71="Localizado",CONCATENATE("L.",auxiliar!A68),IF(A71="Disperso",CONCATENATE("D.",auxiliar!A68),""))</f>
        <v/>
      </c>
      <c r="D71" s="303" t="str">
        <f>IF(C71="","",COUNTIF(Table8[[Código do agregado '[Entidade']]:[Código do núcleo]],A.Núcleos!C71))</f>
        <v/>
      </c>
      <c r="E71" s="303" t="str">
        <f>IF(C71="","",SUMIF(Table8[[Código do núcleo]:[Nº de membros]],Table1[[#This Row],[Código]],Table8[Nº de membros]))</f>
        <v/>
      </c>
      <c r="F71" s="304"/>
      <c r="G71" s="246"/>
      <c r="H71" s="338"/>
      <c r="I71" s="339"/>
      <c r="J71" s="340" t="str">
        <f>IF(A71="Localizado",IF(Table1[[#This Row],[Tipo]]="","",IF(AND(A71&lt;&gt;"",OR(F71="",G71="")),"NÃO","SIM")),IF(Table1[[#This Row],[Tipo]]="","",IF(AND(A71&lt;&gt;"",F71=""),"NÃO","SIM")))</f>
        <v/>
      </c>
    </row>
    <row r="72" spans="1:10" ht="25.05" hidden="1" customHeight="1" x14ac:dyDescent="0.3">
      <c r="A72" s="337"/>
      <c r="B72" s="305"/>
      <c r="C72" s="245" t="str">
        <f>IF(A72="Localizado",CONCATENATE("L.",auxiliar!A69),IF(A72="Disperso",CONCATENATE("D.",auxiliar!A69),""))</f>
        <v/>
      </c>
      <c r="D72" s="303" t="str">
        <f>IF(C72="","",COUNTIF(Table8[[Código do agregado '[Entidade']]:[Código do núcleo]],A.Núcleos!C72))</f>
        <v/>
      </c>
      <c r="E72" s="303" t="str">
        <f>IF(C72="","",SUMIF(Table8[[Código do núcleo]:[Nº de membros]],Table1[[#This Row],[Código]],Table8[Nº de membros]))</f>
        <v/>
      </c>
      <c r="F72" s="304"/>
      <c r="G72" s="246"/>
      <c r="H72" s="338"/>
      <c r="I72" s="339"/>
      <c r="J72" s="340" t="str">
        <f>IF(A72="Localizado",IF(Table1[[#This Row],[Tipo]]="","",IF(AND(A72&lt;&gt;"",OR(F72="",G72="")),"NÃO","SIM")),IF(Table1[[#This Row],[Tipo]]="","",IF(AND(A72&lt;&gt;"",F72=""),"NÃO","SIM")))</f>
        <v/>
      </c>
    </row>
    <row r="73" spans="1:10" ht="25.05" hidden="1" customHeight="1" x14ac:dyDescent="0.3">
      <c r="A73" s="337"/>
      <c r="B73" s="305"/>
      <c r="C73" s="245" t="str">
        <f>IF(A73="Localizado",CONCATENATE("L.",auxiliar!A70),IF(A73="Disperso",CONCATENATE("D.",auxiliar!A70),""))</f>
        <v/>
      </c>
      <c r="D73" s="303" t="str">
        <f>IF(C73="","",COUNTIF(Table8[[Código do agregado '[Entidade']]:[Código do núcleo]],A.Núcleos!C73))</f>
        <v/>
      </c>
      <c r="E73" s="303" t="str">
        <f>IF(C73="","",SUMIF(Table8[[Código do núcleo]:[Nº de membros]],Table1[[#This Row],[Código]],Table8[Nº de membros]))</f>
        <v/>
      </c>
      <c r="F73" s="304"/>
      <c r="G73" s="246"/>
      <c r="H73" s="338"/>
      <c r="I73" s="339"/>
      <c r="J73" s="340" t="str">
        <f>IF(A73="Localizado",IF(Table1[[#This Row],[Tipo]]="","",IF(AND(A73&lt;&gt;"",OR(F73="",G73="")),"NÃO","SIM")),IF(Table1[[#This Row],[Tipo]]="","",IF(AND(A73&lt;&gt;"",F73=""),"NÃO","SIM")))</f>
        <v/>
      </c>
    </row>
    <row r="74" spans="1:10" ht="25.05" hidden="1" customHeight="1" x14ac:dyDescent="0.3">
      <c r="A74" s="337"/>
      <c r="B74" s="305"/>
      <c r="C74" s="245" t="str">
        <f>IF(A74="Localizado",CONCATENATE("L.",auxiliar!A71),IF(A74="Disperso",CONCATENATE("D.",auxiliar!A71),""))</f>
        <v/>
      </c>
      <c r="D74" s="303" t="str">
        <f>IF(C74="","",COUNTIF(Table8[[Código do agregado '[Entidade']]:[Código do núcleo]],A.Núcleos!C74))</f>
        <v/>
      </c>
      <c r="E74" s="303" t="str">
        <f>IF(C74="","",SUMIF(Table8[[Código do núcleo]:[Nº de membros]],Table1[[#This Row],[Código]],Table8[Nº de membros]))</f>
        <v/>
      </c>
      <c r="F74" s="304"/>
      <c r="G74" s="246"/>
      <c r="H74" s="338"/>
      <c r="I74" s="339"/>
      <c r="J74" s="340" t="str">
        <f>IF(A74="Localizado",IF(Table1[[#This Row],[Tipo]]="","",IF(AND(A74&lt;&gt;"",OR(F74="",G74="")),"NÃO","SIM")),IF(Table1[[#This Row],[Tipo]]="","",IF(AND(A74&lt;&gt;"",F74=""),"NÃO","SIM")))</f>
        <v/>
      </c>
    </row>
    <row r="75" spans="1:10" ht="25.05" hidden="1" customHeight="1" x14ac:dyDescent="0.3">
      <c r="A75" s="337"/>
      <c r="B75" s="305"/>
      <c r="C75" s="245" t="str">
        <f>IF(A75="Localizado",CONCATENATE("L.",auxiliar!A72),IF(A75="Disperso",CONCATENATE("D.",auxiliar!A72),""))</f>
        <v/>
      </c>
      <c r="D75" s="303" t="str">
        <f>IF(C75="","",COUNTIF(Table8[[Código do agregado '[Entidade']]:[Código do núcleo]],A.Núcleos!C75))</f>
        <v/>
      </c>
      <c r="E75" s="303" t="str">
        <f>IF(C75="","",SUMIF(Table8[[Código do núcleo]:[Nº de membros]],Table1[[#This Row],[Código]],Table8[Nº de membros]))</f>
        <v/>
      </c>
      <c r="F75" s="304"/>
      <c r="G75" s="246"/>
      <c r="H75" s="338"/>
      <c r="I75" s="339"/>
      <c r="J75" s="340" t="str">
        <f>IF(A75="Localizado",IF(Table1[[#This Row],[Tipo]]="","",IF(AND(A75&lt;&gt;"",OR(F75="",G75="")),"NÃO","SIM")),IF(Table1[[#This Row],[Tipo]]="","",IF(AND(A75&lt;&gt;"",F75=""),"NÃO","SIM")))</f>
        <v/>
      </c>
    </row>
    <row r="76" spans="1:10" ht="25.05" hidden="1" customHeight="1" x14ac:dyDescent="0.3">
      <c r="A76" s="337"/>
      <c r="B76" s="305"/>
      <c r="C76" s="245" t="str">
        <f>IF(A76="Localizado",CONCATENATE("L.",auxiliar!A73),IF(A76="Disperso",CONCATENATE("D.",auxiliar!A73),""))</f>
        <v/>
      </c>
      <c r="D76" s="303" t="str">
        <f>IF(C76="","",COUNTIF(Table8[[Código do agregado '[Entidade']]:[Código do núcleo]],A.Núcleos!C76))</f>
        <v/>
      </c>
      <c r="E76" s="303" t="str">
        <f>IF(C76="","",SUMIF(Table8[[Código do núcleo]:[Nº de membros]],Table1[[#This Row],[Código]],Table8[Nº de membros]))</f>
        <v/>
      </c>
      <c r="F76" s="304"/>
      <c r="G76" s="246"/>
      <c r="H76" s="338"/>
      <c r="I76" s="339"/>
      <c r="J76" s="340" t="str">
        <f>IF(A76="Localizado",IF(Table1[[#This Row],[Tipo]]="","",IF(AND(A76&lt;&gt;"",OR(F76="",G76="")),"NÃO","SIM")),IF(Table1[[#This Row],[Tipo]]="","",IF(AND(A76&lt;&gt;"",F76=""),"NÃO","SIM")))</f>
        <v/>
      </c>
    </row>
    <row r="77" spans="1:10" ht="25.05" hidden="1" customHeight="1" x14ac:dyDescent="0.3">
      <c r="A77" s="337"/>
      <c r="B77" s="305"/>
      <c r="C77" s="245" t="str">
        <f>IF(A77="Localizado",CONCATENATE("L.",auxiliar!A74),IF(A77="Disperso",CONCATENATE("D.",auxiliar!A74),""))</f>
        <v/>
      </c>
      <c r="D77" s="303" t="str">
        <f>IF(C77="","",COUNTIF(Table8[[Código do agregado '[Entidade']]:[Código do núcleo]],A.Núcleos!C77))</f>
        <v/>
      </c>
      <c r="E77" s="303" t="str">
        <f>IF(C77="","",SUMIF(Table8[[Código do núcleo]:[Nº de membros]],Table1[[#This Row],[Código]],Table8[Nº de membros]))</f>
        <v/>
      </c>
      <c r="F77" s="304"/>
      <c r="G77" s="246"/>
      <c r="H77" s="338"/>
      <c r="I77" s="339"/>
      <c r="J77" s="340" t="str">
        <f>IF(A77="Localizado",IF(Table1[[#This Row],[Tipo]]="","",IF(AND(A77&lt;&gt;"",OR(F77="",G77="")),"NÃO","SIM")),IF(Table1[[#This Row],[Tipo]]="","",IF(AND(A77&lt;&gt;"",F77=""),"NÃO","SIM")))</f>
        <v/>
      </c>
    </row>
    <row r="78" spans="1:10" ht="25.05" hidden="1" customHeight="1" x14ac:dyDescent="0.3">
      <c r="A78" s="337"/>
      <c r="B78" s="305"/>
      <c r="C78" s="245" t="str">
        <f>IF(A78="Localizado",CONCATENATE("L.",auxiliar!A75),IF(A78="Disperso",CONCATENATE("D.",auxiliar!A75),""))</f>
        <v/>
      </c>
      <c r="D78" s="303" t="str">
        <f>IF(C78="","",COUNTIF(Table8[[Código do agregado '[Entidade']]:[Código do núcleo]],A.Núcleos!C78))</f>
        <v/>
      </c>
      <c r="E78" s="303" t="str">
        <f>IF(C78="","",SUMIF(Table8[[Código do núcleo]:[Nº de membros]],Table1[[#This Row],[Código]],Table8[Nº de membros]))</f>
        <v/>
      </c>
      <c r="F78" s="304"/>
      <c r="G78" s="246"/>
      <c r="H78" s="338"/>
      <c r="I78" s="339"/>
      <c r="J78" s="340" t="str">
        <f>IF(A78="Localizado",IF(Table1[[#This Row],[Tipo]]="","",IF(AND(A78&lt;&gt;"",OR(F78="",G78="")),"NÃO","SIM")),IF(Table1[[#This Row],[Tipo]]="","",IF(AND(A78&lt;&gt;"",F78=""),"NÃO","SIM")))</f>
        <v/>
      </c>
    </row>
    <row r="79" spans="1:10" ht="25.05" hidden="1" customHeight="1" x14ac:dyDescent="0.3">
      <c r="A79" s="337"/>
      <c r="B79" s="305"/>
      <c r="C79" s="245" t="str">
        <f>IF(A79="Localizado",CONCATENATE("L.",auxiliar!A76),IF(A79="Disperso",CONCATENATE("D.",auxiliar!A76),""))</f>
        <v/>
      </c>
      <c r="D79" s="303" t="str">
        <f>IF(C79="","",COUNTIF(Table8[[Código do agregado '[Entidade']]:[Código do núcleo]],A.Núcleos!C79))</f>
        <v/>
      </c>
      <c r="E79" s="303" t="str">
        <f>IF(C79="","",SUMIF(Table8[[Código do núcleo]:[Nº de membros]],Table1[[#This Row],[Código]],Table8[Nº de membros]))</f>
        <v/>
      </c>
      <c r="F79" s="304"/>
      <c r="G79" s="246"/>
      <c r="H79" s="338"/>
      <c r="I79" s="339"/>
      <c r="J79" s="340" t="str">
        <f>IF(A79="Localizado",IF(Table1[[#This Row],[Tipo]]="","",IF(AND(A79&lt;&gt;"",OR(F79="",G79="")),"NÃO","SIM")),IF(Table1[[#This Row],[Tipo]]="","",IF(AND(A79&lt;&gt;"",F79=""),"NÃO","SIM")))</f>
        <v/>
      </c>
    </row>
    <row r="80" spans="1:10" ht="25.05" hidden="1" customHeight="1" x14ac:dyDescent="0.3">
      <c r="A80" s="337"/>
      <c r="B80" s="305"/>
      <c r="C80" s="245" t="str">
        <f>IF(A80="Localizado",CONCATENATE("L.",auxiliar!A77),IF(A80="Disperso",CONCATENATE("D.",auxiliar!A77),""))</f>
        <v/>
      </c>
      <c r="D80" s="303" t="str">
        <f>IF(C80="","",COUNTIF(Table8[[Código do agregado '[Entidade']]:[Código do núcleo]],A.Núcleos!C80))</f>
        <v/>
      </c>
      <c r="E80" s="303" t="str">
        <f>IF(C80="","",SUMIF(Table8[[Código do núcleo]:[Nº de membros]],Table1[[#This Row],[Código]],Table8[Nº de membros]))</f>
        <v/>
      </c>
      <c r="F80" s="304"/>
      <c r="G80" s="246"/>
      <c r="H80" s="338"/>
      <c r="I80" s="339"/>
      <c r="J80" s="340" t="str">
        <f>IF(A80="Localizado",IF(Table1[[#This Row],[Tipo]]="","",IF(AND(A80&lt;&gt;"",OR(F80="",G80="")),"NÃO","SIM")),IF(Table1[[#This Row],[Tipo]]="","",IF(AND(A80&lt;&gt;"",F80=""),"NÃO","SIM")))</f>
        <v/>
      </c>
    </row>
    <row r="81" spans="1:10" ht="25.05" hidden="1" customHeight="1" x14ac:dyDescent="0.3">
      <c r="A81" s="337"/>
      <c r="B81" s="305"/>
      <c r="C81" s="245" t="str">
        <f>IF(A81="Localizado",CONCATENATE("L.",auxiliar!A78),IF(A81="Disperso",CONCATENATE("D.",auxiliar!A78),""))</f>
        <v/>
      </c>
      <c r="D81" s="303" t="str">
        <f>IF(C81="","",COUNTIF(Table8[[Código do agregado '[Entidade']]:[Código do núcleo]],A.Núcleos!C81))</f>
        <v/>
      </c>
      <c r="E81" s="303" t="str">
        <f>IF(C81="","",SUMIF(Table8[[Código do núcleo]:[Nº de membros]],Table1[[#This Row],[Código]],Table8[Nº de membros]))</f>
        <v/>
      </c>
      <c r="F81" s="304"/>
      <c r="G81" s="246"/>
      <c r="H81" s="338"/>
      <c r="I81" s="339"/>
      <c r="J81" s="340" t="str">
        <f>IF(A81="Localizado",IF(Table1[[#This Row],[Tipo]]="","",IF(AND(A81&lt;&gt;"",OR(F81="",G81="")),"NÃO","SIM")),IF(Table1[[#This Row],[Tipo]]="","",IF(AND(A81&lt;&gt;"",F81=""),"NÃO","SIM")))</f>
        <v/>
      </c>
    </row>
    <row r="82" spans="1:10" ht="25.05" hidden="1" customHeight="1" x14ac:dyDescent="0.3">
      <c r="A82" s="337"/>
      <c r="B82" s="305"/>
      <c r="C82" s="245" t="str">
        <f>IF(A82="Localizado",CONCATENATE("L.",auxiliar!A79),IF(A82="Disperso",CONCATENATE("D.",auxiliar!A79),""))</f>
        <v/>
      </c>
      <c r="D82" s="303" t="str">
        <f>IF(C82="","",COUNTIF(Table8[[Código do agregado '[Entidade']]:[Código do núcleo]],A.Núcleos!C82))</f>
        <v/>
      </c>
      <c r="E82" s="303" t="str">
        <f>IF(C82="","",SUMIF(Table8[[Código do núcleo]:[Nº de membros]],Table1[[#This Row],[Código]],Table8[Nº de membros]))</f>
        <v/>
      </c>
      <c r="F82" s="304"/>
      <c r="G82" s="246"/>
      <c r="H82" s="338"/>
      <c r="I82" s="339"/>
      <c r="J82" s="340" t="str">
        <f>IF(A82="Localizado",IF(Table1[[#This Row],[Tipo]]="","",IF(AND(A82&lt;&gt;"",OR(F82="",G82="")),"NÃO","SIM")),IF(Table1[[#This Row],[Tipo]]="","",IF(AND(A82&lt;&gt;"",F82=""),"NÃO","SIM")))</f>
        <v/>
      </c>
    </row>
    <row r="83" spans="1:10" ht="25.05" hidden="1" customHeight="1" x14ac:dyDescent="0.3">
      <c r="A83" s="337"/>
      <c r="B83" s="305"/>
      <c r="C83" s="245" t="str">
        <f>IF(A83="Localizado",CONCATENATE("L.",auxiliar!A80),IF(A83="Disperso",CONCATENATE("D.",auxiliar!A80),""))</f>
        <v/>
      </c>
      <c r="D83" s="303" t="str">
        <f>IF(C83="","",COUNTIF(Table8[[Código do agregado '[Entidade']]:[Código do núcleo]],A.Núcleos!C83))</f>
        <v/>
      </c>
      <c r="E83" s="303" t="str">
        <f>IF(C83="","",SUMIF(Table8[[Código do núcleo]:[Nº de membros]],Table1[[#This Row],[Código]],Table8[Nº de membros]))</f>
        <v/>
      </c>
      <c r="F83" s="304"/>
      <c r="G83" s="246"/>
      <c r="H83" s="338"/>
      <c r="I83" s="339"/>
      <c r="J83" s="340" t="str">
        <f>IF(A83="Localizado",IF(Table1[[#This Row],[Tipo]]="","",IF(AND(A83&lt;&gt;"",OR(F83="",G83="")),"NÃO","SIM")),IF(Table1[[#This Row],[Tipo]]="","",IF(AND(A83&lt;&gt;"",F83=""),"NÃO","SIM")))</f>
        <v/>
      </c>
    </row>
    <row r="84" spans="1:10" ht="25.05" hidden="1" customHeight="1" x14ac:dyDescent="0.3">
      <c r="A84" s="337"/>
      <c r="B84" s="305"/>
      <c r="C84" s="245" t="str">
        <f>IF(A84="Localizado",CONCATENATE("L.",auxiliar!A81),IF(A84="Disperso",CONCATENATE("D.",auxiliar!A81),""))</f>
        <v/>
      </c>
      <c r="D84" s="303" t="str">
        <f>IF(C84="","",COUNTIF(Table8[[Código do agregado '[Entidade']]:[Código do núcleo]],A.Núcleos!C84))</f>
        <v/>
      </c>
      <c r="E84" s="303" t="str">
        <f>IF(C84="","",SUMIF(Table8[[Código do núcleo]:[Nº de membros]],Table1[[#This Row],[Código]],Table8[Nº de membros]))</f>
        <v/>
      </c>
      <c r="F84" s="304"/>
      <c r="G84" s="246"/>
      <c r="H84" s="338"/>
      <c r="I84" s="339"/>
      <c r="J84" s="340" t="str">
        <f>IF(A84="Localizado",IF(Table1[[#This Row],[Tipo]]="","",IF(AND(A84&lt;&gt;"",OR(F84="",G84="")),"NÃO","SIM")),IF(Table1[[#This Row],[Tipo]]="","",IF(AND(A84&lt;&gt;"",F84=""),"NÃO","SIM")))</f>
        <v/>
      </c>
    </row>
    <row r="85" spans="1:10" ht="25.05" hidden="1" customHeight="1" x14ac:dyDescent="0.3">
      <c r="A85" s="337"/>
      <c r="B85" s="305"/>
      <c r="C85" s="245" t="str">
        <f>IF(A85="Localizado",CONCATENATE("L.",auxiliar!A82),IF(A85="Disperso",CONCATENATE("D.",auxiliar!A82),""))</f>
        <v/>
      </c>
      <c r="D85" s="303" t="str">
        <f>IF(C85="","",COUNTIF(Table8[[Código do agregado '[Entidade']]:[Código do núcleo]],A.Núcleos!C85))</f>
        <v/>
      </c>
      <c r="E85" s="303" t="str">
        <f>IF(C85="","",SUMIF(Table8[[Código do núcleo]:[Nº de membros]],Table1[[#This Row],[Código]],Table8[Nº de membros]))</f>
        <v/>
      </c>
      <c r="F85" s="304"/>
      <c r="G85" s="246"/>
      <c r="H85" s="338"/>
      <c r="I85" s="339"/>
      <c r="J85" s="340" t="str">
        <f>IF(A85="Localizado",IF(Table1[[#This Row],[Tipo]]="","",IF(AND(A85&lt;&gt;"",OR(F85="",G85="")),"NÃO","SIM")),IF(Table1[[#This Row],[Tipo]]="","",IF(AND(A85&lt;&gt;"",F85=""),"NÃO","SIM")))</f>
        <v/>
      </c>
    </row>
    <row r="86" spans="1:10" ht="25.05" hidden="1" customHeight="1" x14ac:dyDescent="0.3">
      <c r="A86" s="337"/>
      <c r="B86" s="305"/>
      <c r="C86" s="245" t="str">
        <f>IF(A86="Localizado",CONCATENATE("L.",auxiliar!A83),IF(A86="Disperso",CONCATENATE("D.",auxiliar!A83),""))</f>
        <v/>
      </c>
      <c r="D86" s="303" t="str">
        <f>IF(C86="","",COUNTIF(Table8[[Código do agregado '[Entidade']]:[Código do núcleo]],A.Núcleos!C86))</f>
        <v/>
      </c>
      <c r="E86" s="303" t="str">
        <f>IF(C86="","",SUMIF(Table8[[Código do núcleo]:[Nº de membros]],Table1[[#This Row],[Código]],Table8[Nº de membros]))</f>
        <v/>
      </c>
      <c r="F86" s="304"/>
      <c r="G86" s="246"/>
      <c r="H86" s="338"/>
      <c r="I86" s="339"/>
      <c r="J86" s="340" t="str">
        <f>IF(A86="Localizado",IF(Table1[[#This Row],[Tipo]]="","",IF(AND(A86&lt;&gt;"",OR(F86="",G86="")),"NÃO","SIM")),IF(Table1[[#This Row],[Tipo]]="","",IF(AND(A86&lt;&gt;"",F86=""),"NÃO","SIM")))</f>
        <v/>
      </c>
    </row>
    <row r="87" spans="1:10" ht="25.05" hidden="1" customHeight="1" x14ac:dyDescent="0.3">
      <c r="A87" s="337"/>
      <c r="B87" s="305"/>
      <c r="C87" s="245" t="str">
        <f>IF(A87="Localizado",CONCATENATE("L.",auxiliar!A84),IF(A87="Disperso",CONCATENATE("D.",auxiliar!A84),""))</f>
        <v/>
      </c>
      <c r="D87" s="303" t="str">
        <f>IF(C87="","",COUNTIF(Table8[[Código do agregado '[Entidade']]:[Código do núcleo]],A.Núcleos!C87))</f>
        <v/>
      </c>
      <c r="E87" s="303" t="str">
        <f>IF(C87="","",SUMIF(Table8[[Código do núcleo]:[Nº de membros]],Table1[[#This Row],[Código]],Table8[Nº de membros]))</f>
        <v/>
      </c>
      <c r="F87" s="304"/>
      <c r="G87" s="246"/>
      <c r="H87" s="338"/>
      <c r="I87" s="339"/>
      <c r="J87" s="340" t="str">
        <f>IF(A87="Localizado",IF(Table1[[#This Row],[Tipo]]="","",IF(AND(A87&lt;&gt;"",OR(F87="",G87="")),"NÃO","SIM")),IF(Table1[[#This Row],[Tipo]]="","",IF(AND(A87&lt;&gt;"",F87=""),"NÃO","SIM")))</f>
        <v/>
      </c>
    </row>
    <row r="88" spans="1:10" ht="25.05" hidden="1" customHeight="1" x14ac:dyDescent="0.3">
      <c r="A88" s="337"/>
      <c r="B88" s="305"/>
      <c r="C88" s="245" t="str">
        <f>IF(A88="Localizado",CONCATENATE("L.",auxiliar!A85),IF(A88="Disperso",CONCATENATE("D.",auxiliar!A85),""))</f>
        <v/>
      </c>
      <c r="D88" s="303" t="str">
        <f>IF(C88="","",COUNTIF(Table8[[Código do agregado '[Entidade']]:[Código do núcleo]],A.Núcleos!C88))</f>
        <v/>
      </c>
      <c r="E88" s="303" t="str">
        <f>IF(C88="","",SUMIF(Table8[[Código do núcleo]:[Nº de membros]],Table1[[#This Row],[Código]],Table8[Nº de membros]))</f>
        <v/>
      </c>
      <c r="F88" s="304"/>
      <c r="G88" s="246"/>
      <c r="H88" s="338"/>
      <c r="I88" s="339"/>
      <c r="J88" s="340" t="str">
        <f>IF(A88="Localizado",IF(Table1[[#This Row],[Tipo]]="","",IF(AND(A88&lt;&gt;"",OR(F88="",G88="")),"NÃO","SIM")),IF(Table1[[#This Row],[Tipo]]="","",IF(AND(A88&lt;&gt;"",F88=""),"NÃO","SIM")))</f>
        <v/>
      </c>
    </row>
    <row r="89" spans="1:10" ht="25.05" hidden="1" customHeight="1" x14ac:dyDescent="0.3">
      <c r="A89" s="337"/>
      <c r="B89" s="305"/>
      <c r="C89" s="245" t="str">
        <f>IF(A89="Localizado",CONCATENATE("L.",auxiliar!A86),IF(A89="Disperso",CONCATENATE("D.",auxiliar!A86),""))</f>
        <v/>
      </c>
      <c r="D89" s="303" t="str">
        <f>IF(C89="","",COUNTIF(Table8[[Código do agregado '[Entidade']]:[Código do núcleo]],A.Núcleos!C89))</f>
        <v/>
      </c>
      <c r="E89" s="303" t="str">
        <f>IF(C89="","",SUMIF(Table8[[Código do núcleo]:[Nº de membros]],Table1[[#This Row],[Código]],Table8[Nº de membros]))</f>
        <v/>
      </c>
      <c r="F89" s="304"/>
      <c r="G89" s="246"/>
      <c r="H89" s="338"/>
      <c r="I89" s="339"/>
      <c r="J89" s="340" t="str">
        <f>IF(A89="Localizado",IF(Table1[[#This Row],[Tipo]]="","",IF(AND(A89&lt;&gt;"",OR(F89="",G89="")),"NÃO","SIM")),IF(Table1[[#This Row],[Tipo]]="","",IF(AND(A89&lt;&gt;"",F89=""),"NÃO","SIM")))</f>
        <v/>
      </c>
    </row>
    <row r="90" spans="1:10" ht="25.05" hidden="1" customHeight="1" x14ac:dyDescent="0.3">
      <c r="A90" s="337"/>
      <c r="B90" s="305"/>
      <c r="C90" s="245" t="str">
        <f>IF(A90="Localizado",CONCATENATE("L.",auxiliar!A87),IF(A90="Disperso",CONCATENATE("D.",auxiliar!A87),""))</f>
        <v/>
      </c>
      <c r="D90" s="303" t="str">
        <f>IF(C90="","",COUNTIF(Table8[[Código do agregado '[Entidade']]:[Código do núcleo]],A.Núcleos!C90))</f>
        <v/>
      </c>
      <c r="E90" s="303" t="str">
        <f>IF(C90="","",SUMIF(Table8[[Código do núcleo]:[Nº de membros]],Table1[[#This Row],[Código]],Table8[Nº de membros]))</f>
        <v/>
      </c>
      <c r="F90" s="304"/>
      <c r="G90" s="246"/>
      <c r="H90" s="338"/>
      <c r="I90" s="339"/>
      <c r="J90" s="340" t="str">
        <f>IF(A90="Localizado",IF(Table1[[#This Row],[Tipo]]="","",IF(AND(A90&lt;&gt;"",OR(F90="",G90="")),"NÃO","SIM")),IF(Table1[[#This Row],[Tipo]]="","",IF(AND(A90&lt;&gt;"",F90=""),"NÃO","SIM")))</f>
        <v/>
      </c>
    </row>
    <row r="91" spans="1:10" ht="25.05" hidden="1" customHeight="1" x14ac:dyDescent="0.3">
      <c r="A91" s="337"/>
      <c r="B91" s="305"/>
      <c r="C91" s="245" t="str">
        <f>IF(A91="Localizado",CONCATENATE("L.",auxiliar!A88),IF(A91="Disperso",CONCATENATE("D.",auxiliar!A88),""))</f>
        <v/>
      </c>
      <c r="D91" s="303" t="str">
        <f>IF(C91="","",COUNTIF(Table8[[Código do agregado '[Entidade']]:[Código do núcleo]],A.Núcleos!C91))</f>
        <v/>
      </c>
      <c r="E91" s="303" t="str">
        <f>IF(C91="","",SUMIF(Table8[[Código do núcleo]:[Nº de membros]],Table1[[#This Row],[Código]],Table8[Nº de membros]))</f>
        <v/>
      </c>
      <c r="F91" s="304"/>
      <c r="G91" s="246"/>
      <c r="H91" s="338"/>
      <c r="I91" s="339"/>
      <c r="J91" s="340" t="str">
        <f>IF(A91="Localizado",IF(Table1[[#This Row],[Tipo]]="","",IF(AND(A91&lt;&gt;"",OR(F91="",G91="")),"NÃO","SIM")),IF(Table1[[#This Row],[Tipo]]="","",IF(AND(A91&lt;&gt;"",F91=""),"NÃO","SIM")))</f>
        <v/>
      </c>
    </row>
    <row r="92" spans="1:10" ht="25.05" hidden="1" customHeight="1" x14ac:dyDescent="0.3">
      <c r="A92" s="337"/>
      <c r="B92" s="305"/>
      <c r="C92" s="245" t="str">
        <f>IF(A92="Localizado",CONCATENATE("L.",auxiliar!A89),IF(A92="Disperso",CONCATENATE("D.",auxiliar!A89),""))</f>
        <v/>
      </c>
      <c r="D92" s="303" t="str">
        <f>IF(C92="","",COUNTIF(Table8[[Código do agregado '[Entidade']]:[Código do núcleo]],A.Núcleos!C92))</f>
        <v/>
      </c>
      <c r="E92" s="303" t="str">
        <f>IF(C92="","",SUMIF(Table8[[Código do núcleo]:[Nº de membros]],Table1[[#This Row],[Código]],Table8[Nº de membros]))</f>
        <v/>
      </c>
      <c r="F92" s="304"/>
      <c r="G92" s="246"/>
      <c r="H92" s="338"/>
      <c r="I92" s="339"/>
      <c r="J92" s="340" t="str">
        <f>IF(A92="Localizado",IF(Table1[[#This Row],[Tipo]]="","",IF(AND(A92&lt;&gt;"",OR(F92="",G92="")),"NÃO","SIM")),IF(Table1[[#This Row],[Tipo]]="","",IF(AND(A92&lt;&gt;"",F92=""),"NÃO","SIM")))</f>
        <v/>
      </c>
    </row>
    <row r="93" spans="1:10" ht="25.05" hidden="1" customHeight="1" x14ac:dyDescent="0.3">
      <c r="A93" s="337"/>
      <c r="B93" s="305"/>
      <c r="C93" s="245" t="str">
        <f>IF(A93="Localizado",CONCATENATE("L.",auxiliar!A90),IF(A93="Disperso",CONCATENATE("D.",auxiliar!A90),""))</f>
        <v/>
      </c>
      <c r="D93" s="303" t="str">
        <f>IF(C93="","",COUNTIF(Table8[[Código do agregado '[Entidade']]:[Código do núcleo]],A.Núcleos!C93))</f>
        <v/>
      </c>
      <c r="E93" s="303" t="str">
        <f>IF(C93="","",SUMIF(Table8[[Código do núcleo]:[Nº de membros]],Table1[[#This Row],[Código]],Table8[Nº de membros]))</f>
        <v/>
      </c>
      <c r="F93" s="304"/>
      <c r="G93" s="246"/>
      <c r="H93" s="338"/>
      <c r="I93" s="339"/>
      <c r="J93" s="340" t="str">
        <f>IF(A93="Localizado",IF(Table1[[#This Row],[Tipo]]="","",IF(AND(A93&lt;&gt;"",OR(F93="",G93="")),"NÃO","SIM")),IF(Table1[[#This Row],[Tipo]]="","",IF(AND(A93&lt;&gt;"",F93=""),"NÃO","SIM")))</f>
        <v/>
      </c>
    </row>
    <row r="94" spans="1:10" ht="25.05" hidden="1" customHeight="1" x14ac:dyDescent="0.3">
      <c r="A94" s="337"/>
      <c r="B94" s="305"/>
      <c r="C94" s="245" t="str">
        <f>IF(A94="Localizado",CONCATENATE("L.",auxiliar!A91),IF(A94="Disperso",CONCATENATE("D.",auxiliar!A91),""))</f>
        <v/>
      </c>
      <c r="D94" s="303" t="str">
        <f>IF(C94="","",COUNTIF(Table8[[Código do agregado '[Entidade']]:[Código do núcleo]],A.Núcleos!C94))</f>
        <v/>
      </c>
      <c r="E94" s="303" t="str">
        <f>IF(C94="","",SUMIF(Table8[[Código do núcleo]:[Nº de membros]],Table1[[#This Row],[Código]],Table8[Nº de membros]))</f>
        <v/>
      </c>
      <c r="F94" s="304"/>
      <c r="G94" s="246"/>
      <c r="H94" s="338"/>
      <c r="I94" s="339"/>
      <c r="J94" s="340" t="str">
        <f>IF(A94="Localizado",IF(Table1[[#This Row],[Tipo]]="","",IF(AND(A94&lt;&gt;"",OR(F94="",G94="")),"NÃO","SIM")),IF(Table1[[#This Row],[Tipo]]="","",IF(AND(A94&lt;&gt;"",F94=""),"NÃO","SIM")))</f>
        <v/>
      </c>
    </row>
    <row r="95" spans="1:10" ht="25.05" hidden="1" customHeight="1" x14ac:dyDescent="0.3">
      <c r="A95" s="337"/>
      <c r="B95" s="305"/>
      <c r="C95" s="245" t="str">
        <f>IF(A95="Localizado",CONCATENATE("L.",auxiliar!A92),IF(A95="Disperso",CONCATENATE("D.",auxiliar!A92),""))</f>
        <v/>
      </c>
      <c r="D95" s="303" t="str">
        <f>IF(C95="","",COUNTIF(Table8[[Código do agregado '[Entidade']]:[Código do núcleo]],A.Núcleos!C95))</f>
        <v/>
      </c>
      <c r="E95" s="303" t="str">
        <f>IF(C95="","",SUMIF(Table8[[Código do núcleo]:[Nº de membros]],Table1[[#This Row],[Código]],Table8[Nº de membros]))</f>
        <v/>
      </c>
      <c r="F95" s="304"/>
      <c r="G95" s="246"/>
      <c r="H95" s="338"/>
      <c r="I95" s="339"/>
      <c r="J95" s="340" t="str">
        <f>IF(A95="Localizado",IF(Table1[[#This Row],[Tipo]]="","",IF(AND(A95&lt;&gt;"",OR(F95="",G95="")),"NÃO","SIM")),IF(Table1[[#This Row],[Tipo]]="","",IF(AND(A95&lt;&gt;"",F95=""),"NÃO","SIM")))</f>
        <v/>
      </c>
    </row>
    <row r="96" spans="1:10" ht="25.05" hidden="1" customHeight="1" x14ac:dyDescent="0.3">
      <c r="A96" s="337"/>
      <c r="B96" s="305"/>
      <c r="C96" s="245" t="str">
        <f>IF(A96="Localizado",CONCATENATE("L.",auxiliar!A93),IF(A96="Disperso",CONCATENATE("D.",auxiliar!A93),""))</f>
        <v/>
      </c>
      <c r="D96" s="303" t="str">
        <f>IF(C96="","",COUNTIF(Table8[[Código do agregado '[Entidade']]:[Código do núcleo]],A.Núcleos!C96))</f>
        <v/>
      </c>
      <c r="E96" s="303" t="str">
        <f>IF(C96="","",SUMIF(Table8[[Código do núcleo]:[Nº de membros]],Table1[[#This Row],[Código]],Table8[Nº de membros]))</f>
        <v/>
      </c>
      <c r="F96" s="304"/>
      <c r="G96" s="246"/>
      <c r="H96" s="338"/>
      <c r="I96" s="339"/>
      <c r="J96" s="340" t="str">
        <f>IF(A96="Localizado",IF(Table1[[#This Row],[Tipo]]="","",IF(AND(A96&lt;&gt;"",OR(F96="",G96="")),"NÃO","SIM")),IF(Table1[[#This Row],[Tipo]]="","",IF(AND(A96&lt;&gt;"",F96=""),"NÃO","SIM")))</f>
        <v/>
      </c>
    </row>
    <row r="97" spans="1:10" ht="25.05" hidden="1" customHeight="1" x14ac:dyDescent="0.3">
      <c r="A97" s="337"/>
      <c r="B97" s="305"/>
      <c r="C97" s="245" t="str">
        <f>IF(A97="Localizado",CONCATENATE("L.",auxiliar!A94),IF(A97="Disperso",CONCATENATE("D.",auxiliar!A94),""))</f>
        <v/>
      </c>
      <c r="D97" s="303" t="str">
        <f>IF(C97="","",COUNTIF(Table8[[Código do agregado '[Entidade']]:[Código do núcleo]],A.Núcleos!C97))</f>
        <v/>
      </c>
      <c r="E97" s="303" t="str">
        <f>IF(C97="","",SUMIF(Table8[[Código do núcleo]:[Nº de membros]],Table1[[#This Row],[Código]],Table8[Nº de membros]))</f>
        <v/>
      </c>
      <c r="F97" s="304"/>
      <c r="G97" s="246"/>
      <c r="H97" s="338"/>
      <c r="I97" s="339"/>
      <c r="J97" s="340" t="str">
        <f>IF(A97="Localizado",IF(Table1[[#This Row],[Tipo]]="","",IF(AND(A97&lt;&gt;"",OR(F97="",G97="")),"NÃO","SIM")),IF(Table1[[#This Row],[Tipo]]="","",IF(AND(A97&lt;&gt;"",F97=""),"NÃO","SIM")))</f>
        <v/>
      </c>
    </row>
    <row r="98" spans="1:10" ht="25.05" hidden="1" customHeight="1" x14ac:dyDescent="0.3">
      <c r="A98" s="337"/>
      <c r="B98" s="305"/>
      <c r="C98" s="245" t="str">
        <f>IF(A98="Localizado",CONCATENATE("L.",auxiliar!A95),IF(A98="Disperso",CONCATENATE("D.",auxiliar!A95),""))</f>
        <v/>
      </c>
      <c r="D98" s="303" t="str">
        <f>IF(C98="","",COUNTIF(Table8[[Código do agregado '[Entidade']]:[Código do núcleo]],A.Núcleos!C98))</f>
        <v/>
      </c>
      <c r="E98" s="303" t="str">
        <f>IF(C98="","",SUMIF(Table8[[Código do núcleo]:[Nº de membros]],Table1[[#This Row],[Código]],Table8[Nº de membros]))</f>
        <v/>
      </c>
      <c r="F98" s="304"/>
      <c r="G98" s="246"/>
      <c r="H98" s="338"/>
      <c r="I98" s="339"/>
      <c r="J98" s="340" t="str">
        <f>IF(A98="Localizado",IF(Table1[[#This Row],[Tipo]]="","",IF(AND(A98&lt;&gt;"",OR(F98="",G98="")),"NÃO","SIM")),IF(Table1[[#This Row],[Tipo]]="","",IF(AND(A98&lt;&gt;"",F98=""),"NÃO","SIM")))</f>
        <v/>
      </c>
    </row>
    <row r="99" spans="1:10" ht="25.05" hidden="1" customHeight="1" x14ac:dyDescent="0.3">
      <c r="A99" s="337"/>
      <c r="B99" s="305"/>
      <c r="C99" s="245" t="str">
        <f>IF(A99="Localizado",CONCATENATE("L.",auxiliar!A96),IF(A99="Disperso",CONCATENATE("D.",auxiliar!A96),""))</f>
        <v/>
      </c>
      <c r="D99" s="303" t="str">
        <f>IF(C99="","",COUNTIF(Table8[[Código do agregado '[Entidade']]:[Código do núcleo]],A.Núcleos!C99))</f>
        <v/>
      </c>
      <c r="E99" s="303" t="str">
        <f>IF(C99="","",SUMIF(Table8[[Código do núcleo]:[Nº de membros]],Table1[[#This Row],[Código]],Table8[Nº de membros]))</f>
        <v/>
      </c>
      <c r="F99" s="304"/>
      <c r="G99" s="246"/>
      <c r="H99" s="338"/>
      <c r="I99" s="339"/>
      <c r="J99" s="340" t="str">
        <f>IF(A99="Localizado",IF(Table1[[#This Row],[Tipo]]="","",IF(AND(A99&lt;&gt;"",OR(F99="",G99="")),"NÃO","SIM")),IF(Table1[[#This Row],[Tipo]]="","",IF(AND(A99&lt;&gt;"",F99=""),"NÃO","SIM")))</f>
        <v/>
      </c>
    </row>
    <row r="100" spans="1:10" ht="25.05" hidden="1" customHeight="1" x14ac:dyDescent="0.3">
      <c r="A100" s="337"/>
      <c r="B100" s="305"/>
      <c r="C100" s="245" t="str">
        <f>IF(A100="Localizado",CONCATENATE("L.",auxiliar!A97),IF(A100="Disperso",CONCATENATE("D.",auxiliar!A97),""))</f>
        <v/>
      </c>
      <c r="D100" s="303" t="str">
        <f>IF(C100="","",COUNTIF(Table8[[Código do agregado '[Entidade']]:[Código do núcleo]],A.Núcleos!C100))</f>
        <v/>
      </c>
      <c r="E100" s="303" t="str">
        <f>IF(C100="","",SUMIF(Table8[[Código do núcleo]:[Nº de membros]],Table1[[#This Row],[Código]],Table8[Nº de membros]))</f>
        <v/>
      </c>
      <c r="F100" s="304"/>
      <c r="G100" s="246"/>
      <c r="H100" s="338"/>
      <c r="I100" s="339"/>
      <c r="J100" s="340" t="str">
        <f>IF(A100="Localizado",IF(Table1[[#This Row],[Tipo]]="","",IF(AND(A100&lt;&gt;"",OR(F100="",G100="")),"NÃO","SIM")),IF(Table1[[#This Row],[Tipo]]="","",IF(AND(A100&lt;&gt;"",F100=""),"NÃO","SIM")))</f>
        <v/>
      </c>
    </row>
    <row r="101" spans="1:10" ht="25.05" hidden="1" customHeight="1" x14ac:dyDescent="0.3">
      <c r="A101" s="337"/>
      <c r="B101" s="305"/>
      <c r="C101" s="245" t="str">
        <f>IF(A101="Localizado",CONCATENATE("L.",auxiliar!A98),IF(A101="Disperso",CONCATENATE("D.",auxiliar!A98),""))</f>
        <v/>
      </c>
      <c r="D101" s="303" t="str">
        <f>IF(C101="","",COUNTIF(Table8[[Código do agregado '[Entidade']]:[Código do núcleo]],A.Núcleos!C101))</f>
        <v/>
      </c>
      <c r="E101" s="303" t="str">
        <f>IF(C101="","",SUMIF(Table8[[Código do núcleo]:[Nº de membros]],Table1[[#This Row],[Código]],Table8[Nº de membros]))</f>
        <v/>
      </c>
      <c r="F101" s="304"/>
      <c r="G101" s="246"/>
      <c r="H101" s="338"/>
      <c r="I101" s="339"/>
      <c r="J101" s="340" t="str">
        <f>IF(A101="Localizado",IF(Table1[[#This Row],[Tipo]]="","",IF(AND(A101&lt;&gt;"",OR(F101="",G101="")),"NÃO","SIM")),IF(Table1[[#This Row],[Tipo]]="","",IF(AND(A101&lt;&gt;"",F101=""),"NÃO","SIM")))</f>
        <v/>
      </c>
    </row>
    <row r="102" spans="1:10" ht="25.05" hidden="1" customHeight="1" x14ac:dyDescent="0.3">
      <c r="A102" s="337"/>
      <c r="B102" s="305"/>
      <c r="C102" s="245" t="str">
        <f>IF(A102="Localizado",CONCATENATE("L.",auxiliar!A99),IF(A102="Disperso",CONCATENATE("D.",auxiliar!A99),""))</f>
        <v/>
      </c>
      <c r="D102" s="303" t="str">
        <f>IF(C102="","",COUNTIF(Table8[[Código do agregado '[Entidade']]:[Código do núcleo]],A.Núcleos!C102))</f>
        <v/>
      </c>
      <c r="E102" s="303" t="str">
        <f>IF(C102="","",SUMIF(Table8[[Código do núcleo]:[Nº de membros]],Table1[[#This Row],[Código]],Table8[Nº de membros]))</f>
        <v/>
      </c>
      <c r="F102" s="304"/>
      <c r="G102" s="246"/>
      <c r="H102" s="338"/>
      <c r="I102" s="339"/>
      <c r="J102" s="340" t="str">
        <f>IF(A102="Localizado",IF(Table1[[#This Row],[Tipo]]="","",IF(AND(A102&lt;&gt;"",OR(F102="",G102="")),"NÃO","SIM")),IF(Table1[[#This Row],[Tipo]]="","",IF(AND(A102&lt;&gt;"",F102=""),"NÃO","SIM")))</f>
        <v/>
      </c>
    </row>
    <row r="103" spans="1:10" ht="25.05" hidden="1" customHeight="1" x14ac:dyDescent="0.3">
      <c r="A103" s="337"/>
      <c r="B103" s="305"/>
      <c r="C103" s="245" t="str">
        <f>IF(A103="Localizado",CONCATENATE("L.",auxiliar!A100),IF(A103="Disperso",CONCATENATE("D.",auxiliar!A100),""))</f>
        <v/>
      </c>
      <c r="D103" s="303" t="str">
        <f>IF(C103="","",COUNTIF(Table8[[Código do agregado '[Entidade']]:[Código do núcleo]],A.Núcleos!C103))</f>
        <v/>
      </c>
      <c r="E103" s="303" t="str">
        <f>IF(C103="","",SUMIF(Table8[[Código do núcleo]:[Nº de membros]],Table1[[#This Row],[Código]],Table8[Nº de membros]))</f>
        <v/>
      </c>
      <c r="F103" s="304"/>
      <c r="G103" s="246"/>
      <c r="H103" s="338"/>
      <c r="I103" s="339"/>
      <c r="J103" s="340" t="str">
        <f>IF(A103="Localizado",IF(Table1[[#This Row],[Tipo]]="","",IF(AND(A103&lt;&gt;"",OR(F103="",G103="")),"NÃO","SIM")),IF(Table1[[#This Row],[Tipo]]="","",IF(AND(A103&lt;&gt;"",F103=""),"NÃO","SIM")))</f>
        <v/>
      </c>
    </row>
    <row r="104" spans="1:10" ht="25.05" hidden="1" customHeight="1" x14ac:dyDescent="0.3">
      <c r="A104" s="337"/>
      <c r="B104" s="305"/>
      <c r="C104" s="245" t="str">
        <f>IF(A104="Localizado",CONCATENATE("L.",auxiliar!A101),IF(A104="Disperso",CONCATENATE("D.",auxiliar!A101),""))</f>
        <v/>
      </c>
      <c r="D104" s="303" t="str">
        <f>IF(C104="","",COUNTIF(Table8[[Código do agregado '[Entidade']]:[Código do núcleo]],A.Núcleos!C104))</f>
        <v/>
      </c>
      <c r="E104" s="303" t="str">
        <f>IF(C104="","",SUMIF(Table8[[Código do núcleo]:[Nº de membros]],Table1[[#This Row],[Código]],Table8[Nº de membros]))</f>
        <v/>
      </c>
      <c r="F104" s="304"/>
      <c r="G104" s="246"/>
      <c r="H104" s="338"/>
      <c r="I104" s="339"/>
      <c r="J104" s="340" t="str">
        <f>IF(A104="Localizado",IF(Table1[[#This Row],[Tipo]]="","",IF(AND(A104&lt;&gt;"",OR(F104="",G104="")),"NÃO","SIM")),IF(Table1[[#This Row],[Tipo]]="","",IF(AND(A104&lt;&gt;"",F104=""),"NÃO","SIM")))</f>
        <v/>
      </c>
    </row>
    <row r="105" spans="1:10" ht="25.05" hidden="1" customHeight="1" x14ac:dyDescent="0.3">
      <c r="A105" s="337"/>
      <c r="B105" s="305"/>
      <c r="C105" s="245" t="str">
        <f>IF(A105="Localizado",CONCATENATE("L.",auxiliar!A102),IF(A105="Disperso",CONCATENATE("D.",auxiliar!A102),""))</f>
        <v/>
      </c>
      <c r="D105" s="303" t="str">
        <f>IF(C105="","",COUNTIF(Table8[[Código do agregado '[Entidade']]:[Código do núcleo]],A.Núcleos!C105))</f>
        <v/>
      </c>
      <c r="E105" s="303" t="str">
        <f>IF(C105="","",SUMIF(Table8[[Código do núcleo]:[Nº de membros]],Table1[[#This Row],[Código]],Table8[Nº de membros]))</f>
        <v/>
      </c>
      <c r="F105" s="304"/>
      <c r="G105" s="246"/>
      <c r="H105" s="338"/>
      <c r="I105" s="339"/>
      <c r="J105" s="340" t="str">
        <f>IF(A105="Localizado",IF(Table1[[#This Row],[Tipo]]="","",IF(AND(A105&lt;&gt;"",OR(F105="",G105="")),"NÃO","SIM")),IF(Table1[[#This Row],[Tipo]]="","",IF(AND(A105&lt;&gt;"",F105=""),"NÃO","SIM")))</f>
        <v/>
      </c>
    </row>
    <row r="106" spans="1:10" ht="25.05" hidden="1" customHeight="1" x14ac:dyDescent="0.3">
      <c r="A106" s="337"/>
      <c r="B106" s="305"/>
      <c r="C106" s="245" t="str">
        <f>IF(A106="Localizado",CONCATENATE("L.",auxiliar!A103),IF(A106="Disperso",CONCATENATE("D.",auxiliar!A103),""))</f>
        <v/>
      </c>
      <c r="D106" s="303" t="str">
        <f>IF(C106="","",COUNTIF(Table8[[Código do agregado '[Entidade']]:[Código do núcleo]],A.Núcleos!C106))</f>
        <v/>
      </c>
      <c r="E106" s="303" t="str">
        <f>IF(C106="","",SUMIF(Table8[[Código do núcleo]:[Nº de membros]],Table1[[#This Row],[Código]],Table8[Nº de membros]))</f>
        <v/>
      </c>
      <c r="F106" s="304"/>
      <c r="G106" s="246"/>
      <c r="H106" s="338"/>
      <c r="I106" s="339"/>
      <c r="J106" s="340" t="str">
        <f>IF(A106="Localizado",IF(Table1[[#This Row],[Tipo]]="","",IF(AND(A106&lt;&gt;"",OR(F106="",G106="")),"NÃO","SIM")),IF(Table1[[#This Row],[Tipo]]="","",IF(AND(A106&lt;&gt;"",F106=""),"NÃO","SIM")))</f>
        <v/>
      </c>
    </row>
    <row r="107" spans="1:10" ht="25.05" hidden="1" customHeight="1" x14ac:dyDescent="0.3">
      <c r="A107" s="337"/>
      <c r="B107" s="305"/>
      <c r="C107" s="245" t="str">
        <f>IF(A107="Localizado",CONCATENATE("L.",auxiliar!A104),IF(A107="Disperso",CONCATENATE("D.",auxiliar!A104),""))</f>
        <v/>
      </c>
      <c r="D107" s="303" t="str">
        <f>IF(C107="","",COUNTIF(Table8[[Código do agregado '[Entidade']]:[Código do núcleo]],A.Núcleos!C107))</f>
        <v/>
      </c>
      <c r="E107" s="303" t="str">
        <f>IF(C107="","",SUMIF(Table8[[Código do núcleo]:[Nº de membros]],Table1[[#This Row],[Código]],Table8[Nº de membros]))</f>
        <v/>
      </c>
      <c r="F107" s="304"/>
      <c r="G107" s="246"/>
      <c r="H107" s="338"/>
      <c r="I107" s="339"/>
      <c r="J107" s="340" t="str">
        <f>IF(A107="Localizado",IF(Table1[[#This Row],[Tipo]]="","",IF(AND(A107&lt;&gt;"",OR(F107="",G107="")),"NÃO","SIM")),IF(Table1[[#This Row],[Tipo]]="","",IF(AND(A107&lt;&gt;"",F107=""),"NÃO","SIM")))</f>
        <v/>
      </c>
    </row>
    <row r="108" spans="1:10" ht="25.05" hidden="1" customHeight="1" x14ac:dyDescent="0.3">
      <c r="A108" s="337"/>
      <c r="B108" s="305"/>
      <c r="C108" s="245" t="str">
        <f>IF(A108="Localizado",CONCATENATE("L.",auxiliar!A105),IF(A108="Disperso",CONCATENATE("D.",auxiliar!A105),""))</f>
        <v/>
      </c>
      <c r="D108" s="303" t="str">
        <f>IF(C108="","",COUNTIF(Table8[[Código do agregado '[Entidade']]:[Código do núcleo]],A.Núcleos!C108))</f>
        <v/>
      </c>
      <c r="E108" s="303" t="str">
        <f>IF(C108="","",SUMIF(Table8[[Código do núcleo]:[Nº de membros]],Table1[[#This Row],[Código]],Table8[Nº de membros]))</f>
        <v/>
      </c>
      <c r="F108" s="304"/>
      <c r="G108" s="246"/>
      <c r="H108" s="338"/>
      <c r="I108" s="339"/>
      <c r="J108" s="340" t="str">
        <f>IF(A108="Localizado",IF(Table1[[#This Row],[Tipo]]="","",IF(AND(A108&lt;&gt;"",OR(F108="",G108="")),"NÃO","SIM")),IF(Table1[[#This Row],[Tipo]]="","",IF(AND(A108&lt;&gt;"",F108=""),"NÃO","SIM")))</f>
        <v/>
      </c>
    </row>
    <row r="109" spans="1:10" ht="25.05" hidden="1" customHeight="1" x14ac:dyDescent="0.3">
      <c r="A109" s="337"/>
      <c r="B109" s="305"/>
      <c r="C109" s="245" t="str">
        <f>IF(A109="Localizado",CONCATENATE("L.",auxiliar!A106),IF(A109="Disperso",CONCATENATE("D.",auxiliar!A106),""))</f>
        <v/>
      </c>
      <c r="D109" s="303" t="str">
        <f>IF(C109="","",COUNTIF(Table8[[Código do agregado '[Entidade']]:[Código do núcleo]],A.Núcleos!C109))</f>
        <v/>
      </c>
      <c r="E109" s="303" t="str">
        <f>IF(C109="","",SUMIF(Table8[[Código do núcleo]:[Nº de membros]],Table1[[#This Row],[Código]],Table8[Nº de membros]))</f>
        <v/>
      </c>
      <c r="F109" s="304"/>
      <c r="G109" s="246"/>
      <c r="H109" s="338"/>
      <c r="I109" s="339"/>
      <c r="J109" s="340" t="str">
        <f>IF(A109="Localizado",IF(Table1[[#This Row],[Tipo]]="","",IF(AND(A109&lt;&gt;"",OR(F109="",G109="")),"NÃO","SIM")),IF(Table1[[#This Row],[Tipo]]="","",IF(AND(A109&lt;&gt;"",F109=""),"NÃO","SIM")))</f>
        <v/>
      </c>
    </row>
    <row r="110" spans="1:10" ht="25.05" hidden="1" customHeight="1" x14ac:dyDescent="0.3">
      <c r="A110" s="337"/>
      <c r="B110" s="305"/>
      <c r="C110" s="245" t="str">
        <f>IF(A110="Localizado",CONCATENATE("L.",auxiliar!A107),IF(A110="Disperso",CONCATENATE("D.",auxiliar!A107),""))</f>
        <v/>
      </c>
      <c r="D110" s="303" t="str">
        <f>IF(C110="","",COUNTIF(Table8[[Código do agregado '[Entidade']]:[Código do núcleo]],A.Núcleos!C110))</f>
        <v/>
      </c>
      <c r="E110" s="303" t="str">
        <f>IF(C110="","",SUMIF(Table8[[Código do núcleo]:[Nº de membros]],Table1[[#This Row],[Código]],Table8[Nº de membros]))</f>
        <v/>
      </c>
      <c r="F110" s="304"/>
      <c r="G110" s="246"/>
      <c r="H110" s="338"/>
      <c r="I110" s="339"/>
      <c r="J110" s="340" t="str">
        <f>IF(A110="Localizado",IF(Table1[[#This Row],[Tipo]]="","",IF(AND(A110&lt;&gt;"",OR(F110="",G110="")),"NÃO","SIM")),IF(Table1[[#This Row],[Tipo]]="","",IF(AND(A110&lt;&gt;"",F110=""),"NÃO","SIM")))</f>
        <v/>
      </c>
    </row>
    <row r="111" spans="1:10" ht="25.05" hidden="1" customHeight="1" x14ac:dyDescent="0.3">
      <c r="A111" s="337"/>
      <c r="B111" s="305"/>
      <c r="C111" s="245" t="str">
        <f>IF(A111="Localizado",CONCATENATE("L.",auxiliar!A108),IF(A111="Disperso",CONCATENATE("D.",auxiliar!A108),""))</f>
        <v/>
      </c>
      <c r="D111" s="303" t="str">
        <f>IF(C111="","",COUNTIF(Table8[[Código do agregado '[Entidade']]:[Código do núcleo]],A.Núcleos!C111))</f>
        <v/>
      </c>
      <c r="E111" s="303" t="str">
        <f>IF(C111="","",SUMIF(Table8[[Código do núcleo]:[Nº de membros]],Table1[[#This Row],[Código]],Table8[Nº de membros]))</f>
        <v/>
      </c>
      <c r="F111" s="304"/>
      <c r="G111" s="246"/>
      <c r="H111" s="338"/>
      <c r="I111" s="339"/>
      <c r="J111" s="340" t="str">
        <f>IF(A111="Localizado",IF(Table1[[#This Row],[Tipo]]="","",IF(AND(A111&lt;&gt;"",OR(F111="",G111="")),"NÃO","SIM")),IF(Table1[[#This Row],[Tipo]]="","",IF(AND(A111&lt;&gt;"",F111=""),"NÃO","SIM")))</f>
        <v/>
      </c>
    </row>
    <row r="112" spans="1:10" ht="25.05" hidden="1" customHeight="1" x14ac:dyDescent="0.3">
      <c r="A112" s="337"/>
      <c r="B112" s="305"/>
      <c r="C112" s="245" t="str">
        <f>IF(A112="Localizado",CONCATENATE("L.",auxiliar!A109),IF(A112="Disperso",CONCATENATE("D.",auxiliar!A109),""))</f>
        <v/>
      </c>
      <c r="D112" s="303" t="str">
        <f>IF(C112="","",COUNTIF(Table8[[Código do agregado '[Entidade']]:[Código do núcleo]],A.Núcleos!C112))</f>
        <v/>
      </c>
      <c r="E112" s="303" t="str">
        <f>IF(C112="","",SUMIF(Table8[[Código do núcleo]:[Nº de membros]],Table1[[#This Row],[Código]],Table8[Nº de membros]))</f>
        <v/>
      </c>
      <c r="F112" s="304"/>
      <c r="G112" s="246"/>
      <c r="H112" s="338"/>
      <c r="I112" s="339"/>
      <c r="J112" s="340" t="str">
        <f>IF(A112="Localizado",IF(Table1[[#This Row],[Tipo]]="","",IF(AND(A112&lt;&gt;"",OR(F112="",G112="")),"NÃO","SIM")),IF(Table1[[#This Row],[Tipo]]="","",IF(AND(A112&lt;&gt;"",F112=""),"NÃO","SIM")))</f>
        <v/>
      </c>
    </row>
    <row r="113" spans="1:10" ht="25.05" hidden="1" customHeight="1" x14ac:dyDescent="0.3">
      <c r="A113" s="337"/>
      <c r="B113" s="305"/>
      <c r="C113" s="245" t="str">
        <f>IF(A113="Localizado",CONCATENATE("L.",auxiliar!A110),IF(A113="Disperso",CONCATENATE("D.",auxiliar!A110),""))</f>
        <v/>
      </c>
      <c r="D113" s="303" t="str">
        <f>IF(C113="","",COUNTIF(Table8[[Código do agregado '[Entidade']]:[Código do núcleo]],A.Núcleos!C113))</f>
        <v/>
      </c>
      <c r="E113" s="303" t="str">
        <f>IF(C113="","",SUMIF(Table8[[Código do núcleo]:[Nº de membros]],Table1[[#This Row],[Código]],Table8[Nº de membros]))</f>
        <v/>
      </c>
      <c r="F113" s="304"/>
      <c r="G113" s="246"/>
      <c r="H113" s="338"/>
      <c r="I113" s="339"/>
      <c r="J113" s="340" t="str">
        <f>IF(A113="Localizado",IF(Table1[[#This Row],[Tipo]]="","",IF(AND(A113&lt;&gt;"",OR(F113="",G113="")),"NÃO","SIM")),IF(Table1[[#This Row],[Tipo]]="","",IF(AND(A113&lt;&gt;"",F113=""),"NÃO","SIM")))</f>
        <v/>
      </c>
    </row>
    <row r="114" spans="1:10" ht="25.05" hidden="1" customHeight="1" x14ac:dyDescent="0.3">
      <c r="A114" s="337"/>
      <c r="B114" s="305"/>
      <c r="C114" s="245" t="str">
        <f>IF(A114="Localizado",CONCATENATE("L.",auxiliar!A111),IF(A114="Disperso",CONCATENATE("D.",auxiliar!A111),""))</f>
        <v/>
      </c>
      <c r="D114" s="303" t="str">
        <f>IF(C114="","",COUNTIF(Table8[[Código do agregado '[Entidade']]:[Código do núcleo]],A.Núcleos!C114))</f>
        <v/>
      </c>
      <c r="E114" s="303" t="str">
        <f>IF(C114="","",SUMIF(Table8[[Código do núcleo]:[Nº de membros]],Table1[[#This Row],[Código]],Table8[Nº de membros]))</f>
        <v/>
      </c>
      <c r="F114" s="304"/>
      <c r="G114" s="246"/>
      <c r="H114" s="338"/>
      <c r="I114" s="339"/>
      <c r="J114" s="340" t="str">
        <f>IF(A114="Localizado",IF(Table1[[#This Row],[Tipo]]="","",IF(AND(A114&lt;&gt;"",OR(F114="",G114="")),"NÃO","SIM")),IF(Table1[[#This Row],[Tipo]]="","",IF(AND(A114&lt;&gt;"",F114=""),"NÃO","SIM")))</f>
        <v/>
      </c>
    </row>
    <row r="115" spans="1:10" ht="25.05" hidden="1" customHeight="1" x14ac:dyDescent="0.3">
      <c r="A115" s="337"/>
      <c r="B115" s="305"/>
      <c r="C115" s="245" t="str">
        <f>IF(A115="Localizado",CONCATENATE("L.",auxiliar!A112),IF(A115="Disperso",CONCATENATE("D.",auxiliar!A112),""))</f>
        <v/>
      </c>
      <c r="D115" s="303" t="str">
        <f>IF(C115="","",COUNTIF(Table8[[Código do agregado '[Entidade']]:[Código do núcleo]],A.Núcleos!C115))</f>
        <v/>
      </c>
      <c r="E115" s="303" t="str">
        <f>IF(C115="","",SUMIF(Table8[[Código do núcleo]:[Nº de membros]],Table1[[#This Row],[Código]],Table8[Nº de membros]))</f>
        <v/>
      </c>
      <c r="F115" s="304"/>
      <c r="G115" s="246"/>
      <c r="H115" s="338"/>
      <c r="I115" s="339"/>
      <c r="J115" s="340" t="str">
        <f>IF(A115="Localizado",IF(Table1[[#This Row],[Tipo]]="","",IF(AND(A115&lt;&gt;"",OR(F115="",G115="")),"NÃO","SIM")),IF(Table1[[#This Row],[Tipo]]="","",IF(AND(A115&lt;&gt;"",F115=""),"NÃO","SIM")))</f>
        <v/>
      </c>
    </row>
    <row r="116" spans="1:10" ht="25.05" hidden="1" customHeight="1" x14ac:dyDescent="0.3">
      <c r="A116" s="337"/>
      <c r="B116" s="305"/>
      <c r="C116" s="245" t="str">
        <f>IF(A116="Localizado",CONCATENATE("L.",auxiliar!A113),IF(A116="Disperso",CONCATENATE("D.",auxiliar!A113),""))</f>
        <v/>
      </c>
      <c r="D116" s="303" t="str">
        <f>IF(C116="","",COUNTIF(Table8[[Código do agregado '[Entidade']]:[Código do núcleo]],A.Núcleos!C116))</f>
        <v/>
      </c>
      <c r="E116" s="303" t="str">
        <f>IF(C116="","",SUMIF(Table8[[Código do núcleo]:[Nº de membros]],Table1[[#This Row],[Código]],Table8[Nº de membros]))</f>
        <v/>
      </c>
      <c r="F116" s="304"/>
      <c r="G116" s="246"/>
      <c r="H116" s="338"/>
      <c r="I116" s="339"/>
      <c r="J116" s="340" t="str">
        <f>IF(A116="Localizado",IF(Table1[[#This Row],[Tipo]]="","",IF(AND(A116&lt;&gt;"",OR(F116="",G116="")),"NÃO","SIM")),IF(Table1[[#This Row],[Tipo]]="","",IF(AND(A116&lt;&gt;"",F116=""),"NÃO","SIM")))</f>
        <v/>
      </c>
    </row>
    <row r="117" spans="1:10" ht="25.05" hidden="1" customHeight="1" x14ac:dyDescent="0.3">
      <c r="A117" s="337"/>
      <c r="B117" s="305"/>
      <c r="C117" s="245" t="str">
        <f>IF(A117="Localizado",CONCATENATE("L.",auxiliar!A114),IF(A117="Disperso",CONCATENATE("D.",auxiliar!A114),""))</f>
        <v/>
      </c>
      <c r="D117" s="303" t="str">
        <f>IF(C117="","",COUNTIF(Table8[[Código do agregado '[Entidade']]:[Código do núcleo]],A.Núcleos!C117))</f>
        <v/>
      </c>
      <c r="E117" s="303" t="str">
        <f>IF(C117="","",SUMIF(Table8[[Código do núcleo]:[Nº de membros]],Table1[[#This Row],[Código]],Table8[Nº de membros]))</f>
        <v/>
      </c>
      <c r="F117" s="304"/>
      <c r="G117" s="246"/>
      <c r="H117" s="338"/>
      <c r="I117" s="339"/>
      <c r="J117" s="340" t="str">
        <f>IF(A117="Localizado",IF(Table1[[#This Row],[Tipo]]="","",IF(AND(A117&lt;&gt;"",OR(F117="",G117="")),"NÃO","SIM")),IF(Table1[[#This Row],[Tipo]]="","",IF(AND(A117&lt;&gt;"",F117=""),"NÃO","SIM")))</f>
        <v/>
      </c>
    </row>
    <row r="118" spans="1:10" ht="25.05" hidden="1" customHeight="1" x14ac:dyDescent="0.3">
      <c r="A118" s="337"/>
      <c r="B118" s="305"/>
      <c r="C118" s="245" t="str">
        <f>IF(A118="Localizado",CONCATENATE("L.",auxiliar!A115),IF(A118="Disperso",CONCATENATE("D.",auxiliar!A115),""))</f>
        <v/>
      </c>
      <c r="D118" s="303" t="str">
        <f>IF(C118="","",COUNTIF(Table8[[Código do agregado '[Entidade']]:[Código do núcleo]],A.Núcleos!C118))</f>
        <v/>
      </c>
      <c r="E118" s="303" t="str">
        <f>IF(C118="","",SUMIF(Table8[[Código do núcleo]:[Nº de membros]],Table1[[#This Row],[Código]],Table8[Nº de membros]))</f>
        <v/>
      </c>
      <c r="F118" s="304"/>
      <c r="G118" s="246"/>
      <c r="H118" s="338"/>
      <c r="I118" s="339"/>
      <c r="J118" s="340" t="str">
        <f>IF(A118="Localizado",IF(Table1[[#This Row],[Tipo]]="","",IF(AND(A118&lt;&gt;"",OR(F118="",G118="")),"NÃO","SIM")),IF(Table1[[#This Row],[Tipo]]="","",IF(AND(A118&lt;&gt;"",F118=""),"NÃO","SIM")))</f>
        <v/>
      </c>
    </row>
    <row r="119" spans="1:10" ht="25.05" hidden="1" customHeight="1" x14ac:dyDescent="0.3">
      <c r="A119" s="337"/>
      <c r="B119" s="305"/>
      <c r="C119" s="245" t="str">
        <f>IF(A119="Localizado",CONCATENATE("L.",auxiliar!A116),IF(A119="Disperso",CONCATENATE("D.",auxiliar!A116),""))</f>
        <v/>
      </c>
      <c r="D119" s="303" t="str">
        <f>IF(C119="","",COUNTIF(Table8[[Código do agregado '[Entidade']]:[Código do núcleo]],A.Núcleos!C119))</f>
        <v/>
      </c>
      <c r="E119" s="303" t="str">
        <f>IF(C119="","",SUMIF(Table8[[Código do núcleo]:[Nº de membros]],Table1[[#This Row],[Código]],Table8[Nº de membros]))</f>
        <v/>
      </c>
      <c r="F119" s="304"/>
      <c r="G119" s="246"/>
      <c r="H119" s="338"/>
      <c r="I119" s="339"/>
      <c r="J119" s="340" t="str">
        <f>IF(A119="Localizado",IF(Table1[[#This Row],[Tipo]]="","",IF(AND(A119&lt;&gt;"",OR(F119="",G119="")),"NÃO","SIM")),IF(Table1[[#This Row],[Tipo]]="","",IF(AND(A119&lt;&gt;"",F119=""),"NÃO","SIM")))</f>
        <v/>
      </c>
    </row>
    <row r="120" spans="1:10" ht="25.05" hidden="1" customHeight="1" x14ac:dyDescent="0.3">
      <c r="A120" s="337"/>
      <c r="B120" s="305"/>
      <c r="C120" s="245" t="str">
        <f>IF(A120="Localizado",CONCATENATE("L.",auxiliar!A117),IF(A120="Disperso",CONCATENATE("D.",auxiliar!A117),""))</f>
        <v/>
      </c>
      <c r="D120" s="303" t="str">
        <f>IF(C120="","",COUNTIF(Table8[[Código do agregado '[Entidade']]:[Código do núcleo]],A.Núcleos!C120))</f>
        <v/>
      </c>
      <c r="E120" s="303" t="str">
        <f>IF(C120="","",SUMIF(Table8[[Código do núcleo]:[Nº de membros]],Table1[[#This Row],[Código]],Table8[Nº de membros]))</f>
        <v/>
      </c>
      <c r="F120" s="304"/>
      <c r="G120" s="246"/>
      <c r="H120" s="338"/>
      <c r="I120" s="339"/>
      <c r="J120" s="340" t="str">
        <f>IF(A120="Localizado",IF(Table1[[#This Row],[Tipo]]="","",IF(AND(A120&lt;&gt;"",OR(F120="",G120="")),"NÃO","SIM")),IF(Table1[[#This Row],[Tipo]]="","",IF(AND(A120&lt;&gt;"",F120=""),"NÃO","SIM")))</f>
        <v/>
      </c>
    </row>
    <row r="121" spans="1:10" ht="25.05" hidden="1" customHeight="1" x14ac:dyDescent="0.3">
      <c r="A121" s="337"/>
      <c r="B121" s="305"/>
      <c r="C121" s="245" t="str">
        <f>IF(A121="Localizado",CONCATENATE("L.",auxiliar!A118),IF(A121="Disperso",CONCATENATE("D.",auxiliar!A118),""))</f>
        <v/>
      </c>
      <c r="D121" s="303" t="str">
        <f>IF(C121="","",COUNTIF(Table8[[Código do agregado '[Entidade']]:[Código do núcleo]],A.Núcleos!C121))</f>
        <v/>
      </c>
      <c r="E121" s="303" t="str">
        <f>IF(C121="","",SUMIF(Table8[[Código do núcleo]:[Nº de membros]],Table1[[#This Row],[Código]],Table8[Nº de membros]))</f>
        <v/>
      </c>
      <c r="F121" s="304"/>
      <c r="G121" s="246"/>
      <c r="H121" s="338"/>
      <c r="I121" s="339"/>
      <c r="J121" s="340" t="str">
        <f>IF(A121="Localizado",IF(Table1[[#This Row],[Tipo]]="","",IF(AND(A121&lt;&gt;"",OR(F121="",G121="")),"NÃO","SIM")),IF(Table1[[#This Row],[Tipo]]="","",IF(AND(A121&lt;&gt;"",F121=""),"NÃO","SIM")))</f>
        <v/>
      </c>
    </row>
    <row r="122" spans="1:10" ht="25.05" hidden="1" customHeight="1" x14ac:dyDescent="0.3">
      <c r="A122" s="337"/>
      <c r="B122" s="305"/>
      <c r="C122" s="245" t="str">
        <f>IF(A122="Localizado",CONCATENATE("L.",auxiliar!A119),IF(A122="Disperso",CONCATENATE("D.",auxiliar!A119),""))</f>
        <v/>
      </c>
      <c r="D122" s="303" t="str">
        <f>IF(C122="","",COUNTIF(Table8[[Código do agregado '[Entidade']]:[Código do núcleo]],A.Núcleos!C122))</f>
        <v/>
      </c>
      <c r="E122" s="303" t="str">
        <f>IF(C122="","",SUMIF(Table8[[Código do núcleo]:[Nº de membros]],Table1[[#This Row],[Código]],Table8[Nº de membros]))</f>
        <v/>
      </c>
      <c r="F122" s="304"/>
      <c r="G122" s="246"/>
      <c r="H122" s="338"/>
      <c r="I122" s="339"/>
      <c r="J122" s="340" t="str">
        <f>IF(A122="Localizado",IF(Table1[[#This Row],[Tipo]]="","",IF(AND(A122&lt;&gt;"",OR(F122="",G122="")),"NÃO","SIM")),IF(Table1[[#This Row],[Tipo]]="","",IF(AND(A122&lt;&gt;"",F122=""),"NÃO","SIM")))</f>
        <v/>
      </c>
    </row>
    <row r="123" spans="1:10" ht="25.05" hidden="1" customHeight="1" x14ac:dyDescent="0.3">
      <c r="A123" s="337"/>
      <c r="B123" s="305"/>
      <c r="C123" s="245" t="str">
        <f>IF(A123="Localizado",CONCATENATE("L.",auxiliar!A120),IF(A123="Disperso",CONCATENATE("D.",auxiliar!A120),""))</f>
        <v/>
      </c>
      <c r="D123" s="303" t="str">
        <f>IF(C123="","",COUNTIF(Table8[[Código do agregado '[Entidade']]:[Código do núcleo]],A.Núcleos!C123))</f>
        <v/>
      </c>
      <c r="E123" s="303" t="str">
        <f>IF(C123="","",SUMIF(Table8[[Código do núcleo]:[Nº de membros]],Table1[[#This Row],[Código]],Table8[Nº de membros]))</f>
        <v/>
      </c>
      <c r="F123" s="304"/>
      <c r="G123" s="246"/>
      <c r="H123" s="338"/>
      <c r="I123" s="339"/>
      <c r="J123" s="340" t="str">
        <f>IF(A123="Localizado",IF(Table1[[#This Row],[Tipo]]="","",IF(AND(A123&lt;&gt;"",OR(F123="",G123="")),"NÃO","SIM")),IF(Table1[[#This Row],[Tipo]]="","",IF(AND(A123&lt;&gt;"",F123=""),"NÃO","SIM")))</f>
        <v/>
      </c>
    </row>
    <row r="124" spans="1:10" ht="25.05" hidden="1" customHeight="1" x14ac:dyDescent="0.3">
      <c r="A124" s="337"/>
      <c r="B124" s="305"/>
      <c r="C124" s="245" t="str">
        <f>IF(A124="Localizado",CONCATENATE("L.",auxiliar!A121),IF(A124="Disperso",CONCATENATE("D.",auxiliar!A121),""))</f>
        <v/>
      </c>
      <c r="D124" s="303" t="str">
        <f>IF(C124="","",COUNTIF(Table8[[Código do agregado '[Entidade']]:[Código do núcleo]],A.Núcleos!C124))</f>
        <v/>
      </c>
      <c r="E124" s="303" t="str">
        <f>IF(C124="","",SUMIF(Table8[[Código do núcleo]:[Nº de membros]],Table1[[#This Row],[Código]],Table8[Nº de membros]))</f>
        <v/>
      </c>
      <c r="F124" s="304"/>
      <c r="G124" s="246"/>
      <c r="H124" s="338"/>
      <c r="I124" s="339"/>
      <c r="J124" s="340" t="str">
        <f>IF(A124="Localizado",IF(Table1[[#This Row],[Tipo]]="","",IF(AND(A124&lt;&gt;"",OR(F124="",G124="")),"NÃO","SIM")),IF(Table1[[#This Row],[Tipo]]="","",IF(AND(A124&lt;&gt;"",F124=""),"NÃO","SIM")))</f>
        <v/>
      </c>
    </row>
    <row r="125" spans="1:10" ht="25.05" hidden="1" customHeight="1" x14ac:dyDescent="0.3">
      <c r="A125" s="337"/>
      <c r="B125" s="305"/>
      <c r="C125" s="245" t="str">
        <f>IF(A125="Localizado",CONCATENATE("L.",auxiliar!A122),IF(A125="Disperso",CONCATENATE("D.",auxiliar!A122),""))</f>
        <v/>
      </c>
      <c r="D125" s="303" t="str">
        <f>IF(C125="","",COUNTIF(Table8[[Código do agregado '[Entidade']]:[Código do núcleo]],A.Núcleos!C125))</f>
        <v/>
      </c>
      <c r="E125" s="303" t="str">
        <f>IF(C125="","",SUMIF(Table8[[Código do núcleo]:[Nº de membros]],Table1[[#This Row],[Código]],Table8[Nº de membros]))</f>
        <v/>
      </c>
      <c r="F125" s="304"/>
      <c r="G125" s="246"/>
      <c r="H125" s="338"/>
      <c r="I125" s="339"/>
      <c r="J125" s="340" t="str">
        <f>IF(A125="Localizado",IF(Table1[[#This Row],[Tipo]]="","",IF(AND(A125&lt;&gt;"",OR(F125="",G125="")),"NÃO","SIM")),IF(Table1[[#This Row],[Tipo]]="","",IF(AND(A125&lt;&gt;"",F125=""),"NÃO","SIM")))</f>
        <v/>
      </c>
    </row>
    <row r="126" spans="1:10" ht="25.05" hidden="1" customHeight="1" x14ac:dyDescent="0.3">
      <c r="A126" s="337"/>
      <c r="B126" s="305"/>
      <c r="C126" s="245" t="str">
        <f>IF(A126="Localizado",CONCATENATE("L.",auxiliar!A123),IF(A126="Disperso",CONCATENATE("D.",auxiliar!A123),""))</f>
        <v/>
      </c>
      <c r="D126" s="303" t="str">
        <f>IF(C126="","",COUNTIF(Table8[[Código do agregado '[Entidade']]:[Código do núcleo]],A.Núcleos!C126))</f>
        <v/>
      </c>
      <c r="E126" s="303" t="str">
        <f>IF(C126="","",SUMIF(Table8[[Código do núcleo]:[Nº de membros]],Table1[[#This Row],[Código]],Table8[Nº de membros]))</f>
        <v/>
      </c>
      <c r="F126" s="304"/>
      <c r="G126" s="246"/>
      <c r="H126" s="338"/>
      <c r="I126" s="339"/>
      <c r="J126" s="340" t="str">
        <f>IF(A126="Localizado",IF(Table1[[#This Row],[Tipo]]="","",IF(AND(A126&lt;&gt;"",OR(F126="",G126="")),"NÃO","SIM")),IF(Table1[[#This Row],[Tipo]]="","",IF(AND(A126&lt;&gt;"",F126=""),"NÃO","SIM")))</f>
        <v/>
      </c>
    </row>
    <row r="127" spans="1:10" ht="25.05" hidden="1" customHeight="1" x14ac:dyDescent="0.3">
      <c r="A127" s="337"/>
      <c r="B127" s="305"/>
      <c r="C127" s="245" t="str">
        <f>IF(A127="Localizado",CONCATENATE("L.",auxiliar!A124),IF(A127="Disperso",CONCATENATE("D.",auxiliar!A124),""))</f>
        <v/>
      </c>
      <c r="D127" s="303" t="str">
        <f>IF(C127="","",COUNTIF(Table8[[Código do agregado '[Entidade']]:[Código do núcleo]],A.Núcleos!C127))</f>
        <v/>
      </c>
      <c r="E127" s="303" t="str">
        <f>IF(C127="","",SUMIF(Table8[[Código do núcleo]:[Nº de membros]],Table1[[#This Row],[Código]],Table8[Nº de membros]))</f>
        <v/>
      </c>
      <c r="F127" s="304"/>
      <c r="G127" s="246"/>
      <c r="H127" s="338"/>
      <c r="I127" s="339"/>
      <c r="J127" s="340" t="str">
        <f>IF(A127="Localizado",IF(Table1[[#This Row],[Tipo]]="","",IF(AND(A127&lt;&gt;"",OR(F127="",G127="")),"NÃO","SIM")),IF(Table1[[#This Row],[Tipo]]="","",IF(AND(A127&lt;&gt;"",F127=""),"NÃO","SIM")))</f>
        <v/>
      </c>
    </row>
    <row r="128" spans="1:10" ht="25.05" hidden="1" customHeight="1" x14ac:dyDescent="0.3">
      <c r="A128" s="337"/>
      <c r="B128" s="305"/>
      <c r="C128" s="245" t="str">
        <f>IF(A128="Localizado",CONCATENATE("L.",auxiliar!A125),IF(A128="Disperso",CONCATENATE("D.",auxiliar!A125),""))</f>
        <v/>
      </c>
      <c r="D128" s="303" t="str">
        <f>IF(C128="","",COUNTIF(Table8[[Código do agregado '[Entidade']]:[Código do núcleo]],A.Núcleos!C128))</f>
        <v/>
      </c>
      <c r="E128" s="303" t="str">
        <f>IF(C128="","",SUMIF(Table8[[Código do núcleo]:[Nº de membros]],Table1[[#This Row],[Código]],Table8[Nº de membros]))</f>
        <v/>
      </c>
      <c r="F128" s="304"/>
      <c r="G128" s="246"/>
      <c r="H128" s="338"/>
      <c r="I128" s="339"/>
      <c r="J128" s="340" t="str">
        <f>IF(A128="Localizado",IF(Table1[[#This Row],[Tipo]]="","",IF(AND(A128&lt;&gt;"",OR(F128="",G128="")),"NÃO","SIM")),IF(Table1[[#This Row],[Tipo]]="","",IF(AND(A128&lt;&gt;"",F128=""),"NÃO","SIM")))</f>
        <v/>
      </c>
    </row>
    <row r="129" spans="1:10" ht="25.05" hidden="1" customHeight="1" x14ac:dyDescent="0.3">
      <c r="A129" s="337"/>
      <c r="B129" s="305"/>
      <c r="C129" s="245" t="str">
        <f>IF(A129="Localizado",CONCATENATE("L.",auxiliar!A126),IF(A129="Disperso",CONCATENATE("D.",auxiliar!A126),""))</f>
        <v/>
      </c>
      <c r="D129" s="303" t="str">
        <f>IF(C129="","",COUNTIF(Table8[[Código do agregado '[Entidade']]:[Código do núcleo]],A.Núcleos!C129))</f>
        <v/>
      </c>
      <c r="E129" s="303" t="str">
        <f>IF(C129="","",SUMIF(Table8[[Código do núcleo]:[Nº de membros]],Table1[[#This Row],[Código]],Table8[Nº de membros]))</f>
        <v/>
      </c>
      <c r="F129" s="304"/>
      <c r="G129" s="246"/>
      <c r="H129" s="338"/>
      <c r="I129" s="339"/>
      <c r="J129" s="340" t="str">
        <f>IF(A129="Localizado",IF(Table1[[#This Row],[Tipo]]="","",IF(AND(A129&lt;&gt;"",OR(F129="",G129="")),"NÃO","SIM")),IF(Table1[[#This Row],[Tipo]]="","",IF(AND(A129&lt;&gt;"",F129=""),"NÃO","SIM")))</f>
        <v/>
      </c>
    </row>
    <row r="130" spans="1:10" ht="25.05" hidden="1" customHeight="1" x14ac:dyDescent="0.3">
      <c r="A130" s="337"/>
      <c r="B130" s="305"/>
      <c r="C130" s="245" t="str">
        <f>IF(A130="Localizado",CONCATENATE("L.",auxiliar!A127),IF(A130="Disperso",CONCATENATE("D.",auxiliar!A127),""))</f>
        <v/>
      </c>
      <c r="D130" s="303" t="str">
        <f>IF(C130="","",COUNTIF(Table8[[Código do agregado '[Entidade']]:[Código do núcleo]],A.Núcleos!C130))</f>
        <v/>
      </c>
      <c r="E130" s="303" t="str">
        <f>IF(C130="","",SUMIF(Table8[[Código do núcleo]:[Nº de membros]],Table1[[#This Row],[Código]],Table8[Nº de membros]))</f>
        <v/>
      </c>
      <c r="F130" s="304"/>
      <c r="G130" s="246"/>
      <c r="H130" s="338"/>
      <c r="I130" s="339"/>
      <c r="J130" s="340" t="str">
        <f>IF(A130="Localizado",IF(Table1[[#This Row],[Tipo]]="","",IF(AND(A130&lt;&gt;"",OR(F130="",G130="")),"NÃO","SIM")),IF(Table1[[#This Row],[Tipo]]="","",IF(AND(A130&lt;&gt;"",F130=""),"NÃO","SIM")))</f>
        <v/>
      </c>
    </row>
    <row r="131" spans="1:10" ht="25.05" hidden="1" customHeight="1" x14ac:dyDescent="0.3">
      <c r="A131" s="337"/>
      <c r="B131" s="305"/>
      <c r="C131" s="245" t="str">
        <f>IF(A131="Localizado",CONCATENATE("L.",auxiliar!A128),IF(A131="Disperso",CONCATENATE("D.",auxiliar!A128),""))</f>
        <v/>
      </c>
      <c r="D131" s="303" t="str">
        <f>IF(C131="","",COUNTIF(Table8[[Código do agregado '[Entidade']]:[Código do núcleo]],A.Núcleos!C131))</f>
        <v/>
      </c>
      <c r="E131" s="303" t="str">
        <f>IF(C131="","",SUMIF(Table8[[Código do núcleo]:[Nº de membros]],Table1[[#This Row],[Código]],Table8[Nº de membros]))</f>
        <v/>
      </c>
      <c r="F131" s="304"/>
      <c r="G131" s="246"/>
      <c r="H131" s="338"/>
      <c r="I131" s="339"/>
      <c r="J131" s="340" t="str">
        <f>IF(A131="Localizado",IF(Table1[[#This Row],[Tipo]]="","",IF(AND(A131&lt;&gt;"",OR(F131="",G131="")),"NÃO","SIM")),IF(Table1[[#This Row],[Tipo]]="","",IF(AND(A131&lt;&gt;"",F131=""),"NÃO","SIM")))</f>
        <v/>
      </c>
    </row>
    <row r="132" spans="1:10" ht="25.05" hidden="1" customHeight="1" x14ac:dyDescent="0.3">
      <c r="A132" s="337"/>
      <c r="B132" s="305"/>
      <c r="C132" s="245" t="str">
        <f>IF(A132="Localizado",CONCATENATE("L.",auxiliar!A129),IF(A132="Disperso",CONCATENATE("D.",auxiliar!A129),""))</f>
        <v/>
      </c>
      <c r="D132" s="303" t="str">
        <f>IF(C132="","",COUNTIF(Table8[[Código do agregado '[Entidade']]:[Código do núcleo]],A.Núcleos!C132))</f>
        <v/>
      </c>
      <c r="E132" s="303" t="str">
        <f>IF(C132="","",SUMIF(Table8[[Código do núcleo]:[Nº de membros]],Table1[[#This Row],[Código]],Table8[Nº de membros]))</f>
        <v/>
      </c>
      <c r="F132" s="304"/>
      <c r="G132" s="246"/>
      <c r="H132" s="338"/>
      <c r="I132" s="339"/>
      <c r="J132" s="340" t="str">
        <f>IF(A132="Localizado",IF(Table1[[#This Row],[Tipo]]="","",IF(AND(A132&lt;&gt;"",OR(F132="",G132="")),"NÃO","SIM")),IF(Table1[[#This Row],[Tipo]]="","",IF(AND(A132&lt;&gt;"",F132=""),"NÃO","SIM")))</f>
        <v/>
      </c>
    </row>
    <row r="133" spans="1:10" ht="25.05" hidden="1" customHeight="1" x14ac:dyDescent="0.3">
      <c r="A133" s="337"/>
      <c r="B133" s="305"/>
      <c r="C133" s="245" t="str">
        <f>IF(A133="Localizado",CONCATENATE("L.",auxiliar!A130),IF(A133="Disperso",CONCATENATE("D.",auxiliar!A130),""))</f>
        <v/>
      </c>
      <c r="D133" s="303" t="str">
        <f>IF(C133="","",COUNTIF(Table8[[Código do agregado '[Entidade']]:[Código do núcleo]],A.Núcleos!C133))</f>
        <v/>
      </c>
      <c r="E133" s="303" t="str">
        <f>IF(C133="","",SUMIF(Table8[[Código do núcleo]:[Nº de membros]],Table1[[#This Row],[Código]],Table8[Nº de membros]))</f>
        <v/>
      </c>
      <c r="F133" s="304"/>
      <c r="G133" s="246"/>
      <c r="H133" s="338"/>
      <c r="I133" s="339"/>
      <c r="J133" s="340" t="str">
        <f>IF(A133="Localizado",IF(Table1[[#This Row],[Tipo]]="","",IF(AND(A133&lt;&gt;"",OR(F133="",G133="")),"NÃO","SIM")),IF(Table1[[#This Row],[Tipo]]="","",IF(AND(A133&lt;&gt;"",F133=""),"NÃO","SIM")))</f>
        <v/>
      </c>
    </row>
    <row r="134" spans="1:10" ht="25.05" hidden="1" customHeight="1" x14ac:dyDescent="0.3">
      <c r="A134" s="337"/>
      <c r="B134" s="305"/>
      <c r="C134" s="245" t="str">
        <f>IF(A134="Localizado",CONCATENATE("L.",auxiliar!A131),IF(A134="Disperso",CONCATENATE("D.",auxiliar!A131),""))</f>
        <v/>
      </c>
      <c r="D134" s="303" t="str">
        <f>IF(C134="","",COUNTIF(Table8[[Código do agregado '[Entidade']]:[Código do núcleo]],A.Núcleos!C134))</f>
        <v/>
      </c>
      <c r="E134" s="303" t="str">
        <f>IF(C134="","",SUMIF(Table8[[Código do núcleo]:[Nº de membros]],Table1[[#This Row],[Código]],Table8[Nº de membros]))</f>
        <v/>
      </c>
      <c r="F134" s="304"/>
      <c r="G134" s="246"/>
      <c r="H134" s="338"/>
      <c r="I134" s="339"/>
      <c r="J134" s="340" t="str">
        <f>IF(A134="Localizado",IF(Table1[[#This Row],[Tipo]]="","",IF(AND(A134&lt;&gt;"",OR(F134="",G134="")),"NÃO","SIM")),IF(Table1[[#This Row],[Tipo]]="","",IF(AND(A134&lt;&gt;"",F134=""),"NÃO","SIM")))</f>
        <v/>
      </c>
    </row>
    <row r="135" spans="1:10" ht="25.05" hidden="1" customHeight="1" x14ac:dyDescent="0.3">
      <c r="A135" s="337"/>
      <c r="B135" s="305"/>
      <c r="C135" s="245" t="str">
        <f>IF(A135="Localizado",CONCATENATE("L.",auxiliar!A132),IF(A135="Disperso",CONCATENATE("D.",auxiliar!A132),""))</f>
        <v/>
      </c>
      <c r="D135" s="303" t="str">
        <f>IF(C135="","",COUNTIF(Table8[[Código do agregado '[Entidade']]:[Código do núcleo]],A.Núcleos!C135))</f>
        <v/>
      </c>
      <c r="E135" s="303" t="str">
        <f>IF(C135="","",SUMIF(Table8[[Código do núcleo]:[Nº de membros]],Table1[[#This Row],[Código]],Table8[Nº de membros]))</f>
        <v/>
      </c>
      <c r="F135" s="304"/>
      <c r="G135" s="246"/>
      <c r="H135" s="338"/>
      <c r="I135" s="339"/>
      <c r="J135" s="340" t="str">
        <f>IF(A135="Localizado",IF(Table1[[#This Row],[Tipo]]="","",IF(AND(A135&lt;&gt;"",OR(F135="",G135="")),"NÃO","SIM")),IF(Table1[[#This Row],[Tipo]]="","",IF(AND(A135&lt;&gt;"",F135=""),"NÃO","SIM")))</f>
        <v/>
      </c>
    </row>
    <row r="136" spans="1:10" ht="25.05" hidden="1" customHeight="1" x14ac:dyDescent="0.3">
      <c r="A136" s="337"/>
      <c r="B136" s="305"/>
      <c r="C136" s="245" t="str">
        <f>IF(A136="Localizado",CONCATENATE("L.",auxiliar!A133),IF(A136="Disperso",CONCATENATE("D.",auxiliar!A133),""))</f>
        <v/>
      </c>
      <c r="D136" s="303" t="str">
        <f>IF(C136="","",COUNTIF(Table8[[Código do agregado '[Entidade']]:[Código do núcleo]],A.Núcleos!C136))</f>
        <v/>
      </c>
      <c r="E136" s="303" t="str">
        <f>IF(C136="","",SUMIF(Table8[[Código do núcleo]:[Nº de membros]],Table1[[#This Row],[Código]],Table8[Nº de membros]))</f>
        <v/>
      </c>
      <c r="F136" s="304"/>
      <c r="G136" s="246"/>
      <c r="H136" s="338"/>
      <c r="I136" s="339"/>
      <c r="J136" s="340" t="str">
        <f>IF(A136="Localizado",IF(Table1[[#This Row],[Tipo]]="","",IF(AND(A136&lt;&gt;"",OR(F136="",G136="")),"NÃO","SIM")),IF(Table1[[#This Row],[Tipo]]="","",IF(AND(A136&lt;&gt;"",F136=""),"NÃO","SIM")))</f>
        <v/>
      </c>
    </row>
    <row r="137" spans="1:10" ht="25.05" hidden="1" customHeight="1" x14ac:dyDescent="0.3">
      <c r="A137" s="337"/>
      <c r="B137" s="305"/>
      <c r="C137" s="245" t="str">
        <f>IF(A137="Localizado",CONCATENATE("L.",auxiliar!A134),IF(A137="Disperso",CONCATENATE("D.",auxiliar!A134),""))</f>
        <v/>
      </c>
      <c r="D137" s="303" t="str">
        <f>IF(C137="","",COUNTIF(Table8[[Código do agregado '[Entidade']]:[Código do núcleo]],A.Núcleos!C137))</f>
        <v/>
      </c>
      <c r="E137" s="303" t="str">
        <f>IF(C137="","",SUMIF(Table8[[Código do núcleo]:[Nº de membros]],Table1[[#This Row],[Código]],Table8[Nº de membros]))</f>
        <v/>
      </c>
      <c r="F137" s="304"/>
      <c r="G137" s="246"/>
      <c r="H137" s="338"/>
      <c r="I137" s="339"/>
      <c r="J137" s="340" t="str">
        <f>IF(A137="Localizado",IF(Table1[[#This Row],[Tipo]]="","",IF(AND(A137&lt;&gt;"",OR(F137="",G137="")),"NÃO","SIM")),IF(Table1[[#This Row],[Tipo]]="","",IF(AND(A137&lt;&gt;"",F137=""),"NÃO","SIM")))</f>
        <v/>
      </c>
    </row>
    <row r="138" spans="1:10" ht="25.05" hidden="1" customHeight="1" x14ac:dyDescent="0.3">
      <c r="A138" s="337"/>
      <c r="B138" s="305"/>
      <c r="C138" s="245" t="str">
        <f>IF(A138="Localizado",CONCATENATE("L.",auxiliar!A135),IF(A138="Disperso",CONCATENATE("D.",auxiliar!A135),""))</f>
        <v/>
      </c>
      <c r="D138" s="303" t="str">
        <f>IF(C138="","",COUNTIF(Table8[[Código do agregado '[Entidade']]:[Código do núcleo]],A.Núcleos!C138))</f>
        <v/>
      </c>
      <c r="E138" s="303" t="str">
        <f>IF(C138="","",SUMIF(Table8[[Código do núcleo]:[Nº de membros]],Table1[[#This Row],[Código]],Table8[Nº de membros]))</f>
        <v/>
      </c>
      <c r="F138" s="304"/>
      <c r="G138" s="246"/>
      <c r="H138" s="338"/>
      <c r="I138" s="339"/>
      <c r="J138" s="340" t="str">
        <f>IF(A138="Localizado",IF(Table1[[#This Row],[Tipo]]="","",IF(AND(A138&lt;&gt;"",OR(F138="",G138="")),"NÃO","SIM")),IF(Table1[[#This Row],[Tipo]]="","",IF(AND(A138&lt;&gt;"",F138=""),"NÃO","SIM")))</f>
        <v/>
      </c>
    </row>
    <row r="139" spans="1:10" ht="25.05" hidden="1" customHeight="1" x14ac:dyDescent="0.3">
      <c r="A139" s="337"/>
      <c r="B139" s="305"/>
      <c r="C139" s="245" t="str">
        <f>IF(A139="Localizado",CONCATENATE("L.",auxiliar!A136),IF(A139="Disperso",CONCATENATE("D.",auxiliar!A136),""))</f>
        <v/>
      </c>
      <c r="D139" s="303" t="str">
        <f>IF(C139="","",COUNTIF(Table8[[Código do agregado '[Entidade']]:[Código do núcleo]],A.Núcleos!C139))</f>
        <v/>
      </c>
      <c r="E139" s="303" t="str">
        <f>IF(C139="","",SUMIF(Table8[[Código do núcleo]:[Nº de membros]],Table1[[#This Row],[Código]],Table8[Nº de membros]))</f>
        <v/>
      </c>
      <c r="F139" s="304"/>
      <c r="G139" s="246"/>
      <c r="H139" s="338"/>
      <c r="I139" s="339"/>
      <c r="J139" s="340" t="str">
        <f>IF(A139="Localizado",IF(Table1[[#This Row],[Tipo]]="","",IF(AND(A139&lt;&gt;"",OR(F139="",G139="")),"NÃO","SIM")),IF(Table1[[#This Row],[Tipo]]="","",IF(AND(A139&lt;&gt;"",F139=""),"NÃO","SIM")))</f>
        <v/>
      </c>
    </row>
    <row r="140" spans="1:10" ht="25.05" hidden="1" customHeight="1" x14ac:dyDescent="0.3">
      <c r="A140" s="337"/>
      <c r="B140" s="305"/>
      <c r="C140" s="245" t="str">
        <f>IF(A140="Localizado",CONCATENATE("L.",auxiliar!A137),IF(A140="Disperso",CONCATENATE("D.",auxiliar!A137),""))</f>
        <v/>
      </c>
      <c r="D140" s="303" t="str">
        <f>IF(C140="","",COUNTIF(Table8[[Código do agregado '[Entidade']]:[Código do núcleo]],A.Núcleos!C140))</f>
        <v/>
      </c>
      <c r="E140" s="303" t="str">
        <f>IF(C140="","",SUMIF(Table8[[Código do núcleo]:[Nº de membros]],Table1[[#This Row],[Código]],Table8[Nº de membros]))</f>
        <v/>
      </c>
      <c r="F140" s="304"/>
      <c r="G140" s="246"/>
      <c r="H140" s="338"/>
      <c r="I140" s="339"/>
      <c r="J140" s="340" t="str">
        <f>IF(A140="Localizado",IF(Table1[[#This Row],[Tipo]]="","",IF(AND(A140&lt;&gt;"",OR(F140="",G140="")),"NÃO","SIM")),IF(Table1[[#This Row],[Tipo]]="","",IF(AND(A140&lt;&gt;"",F140=""),"NÃO","SIM")))</f>
        <v/>
      </c>
    </row>
    <row r="141" spans="1:10" ht="25.05" hidden="1" customHeight="1" x14ac:dyDescent="0.3">
      <c r="A141" s="337"/>
      <c r="B141" s="305"/>
      <c r="C141" s="245" t="str">
        <f>IF(A141="Localizado",CONCATENATE("L.",auxiliar!A138),IF(A141="Disperso",CONCATENATE("D.",auxiliar!A138),""))</f>
        <v/>
      </c>
      <c r="D141" s="303" t="str">
        <f>IF(C141="","",COUNTIF(Table8[[Código do agregado '[Entidade']]:[Código do núcleo]],A.Núcleos!C141))</f>
        <v/>
      </c>
      <c r="E141" s="303" t="str">
        <f>IF(C141="","",SUMIF(Table8[[Código do núcleo]:[Nº de membros]],Table1[[#This Row],[Código]],Table8[Nº de membros]))</f>
        <v/>
      </c>
      <c r="F141" s="304"/>
      <c r="G141" s="246"/>
      <c r="H141" s="338"/>
      <c r="I141" s="339"/>
      <c r="J141" s="340" t="str">
        <f>IF(A141="Localizado",IF(Table1[[#This Row],[Tipo]]="","",IF(AND(A141&lt;&gt;"",OR(F141="",G141="")),"NÃO","SIM")),IF(Table1[[#This Row],[Tipo]]="","",IF(AND(A141&lt;&gt;"",F141=""),"NÃO","SIM")))</f>
        <v/>
      </c>
    </row>
    <row r="142" spans="1:10" ht="25.05" hidden="1" customHeight="1" x14ac:dyDescent="0.3">
      <c r="A142" s="337"/>
      <c r="B142" s="305"/>
      <c r="C142" s="245" t="str">
        <f>IF(A142="Localizado",CONCATENATE("L.",auxiliar!A139),IF(A142="Disperso",CONCATENATE("D.",auxiliar!A139),""))</f>
        <v/>
      </c>
      <c r="D142" s="303" t="str">
        <f>IF(C142="","",COUNTIF(Table8[[Código do agregado '[Entidade']]:[Código do núcleo]],A.Núcleos!C142))</f>
        <v/>
      </c>
      <c r="E142" s="303" t="str">
        <f>IF(C142="","",SUMIF(Table8[[Código do núcleo]:[Nº de membros]],Table1[[#This Row],[Código]],Table8[Nº de membros]))</f>
        <v/>
      </c>
      <c r="F142" s="304"/>
      <c r="G142" s="246"/>
      <c r="H142" s="338"/>
      <c r="I142" s="339"/>
      <c r="J142" s="340" t="str">
        <f>IF(A142="Localizado",IF(Table1[[#This Row],[Tipo]]="","",IF(AND(A142&lt;&gt;"",OR(F142="",G142="")),"NÃO","SIM")),IF(Table1[[#This Row],[Tipo]]="","",IF(AND(A142&lt;&gt;"",F142=""),"NÃO","SIM")))</f>
        <v/>
      </c>
    </row>
    <row r="143" spans="1:10" ht="25.05" hidden="1" customHeight="1" x14ac:dyDescent="0.3">
      <c r="A143" s="337"/>
      <c r="B143" s="305"/>
      <c r="C143" s="245" t="str">
        <f>IF(A143="Localizado",CONCATENATE("L.",auxiliar!A140),IF(A143="Disperso",CONCATENATE("D.",auxiliar!A140),""))</f>
        <v/>
      </c>
      <c r="D143" s="303" t="str">
        <f>IF(C143="","",COUNTIF(Table8[[Código do agregado '[Entidade']]:[Código do núcleo]],A.Núcleos!C143))</f>
        <v/>
      </c>
      <c r="E143" s="303" t="str">
        <f>IF(C143="","",SUMIF(Table8[[Código do núcleo]:[Nº de membros]],Table1[[#This Row],[Código]],Table8[Nº de membros]))</f>
        <v/>
      </c>
      <c r="F143" s="304"/>
      <c r="G143" s="246"/>
      <c r="H143" s="338"/>
      <c r="I143" s="339"/>
      <c r="J143" s="340" t="str">
        <f>IF(A143="Localizado",IF(Table1[[#This Row],[Tipo]]="","",IF(AND(A143&lt;&gt;"",OR(F143="",G143="")),"NÃO","SIM")),IF(Table1[[#This Row],[Tipo]]="","",IF(AND(A143&lt;&gt;"",F143=""),"NÃO","SIM")))</f>
        <v/>
      </c>
    </row>
    <row r="144" spans="1:10" ht="25.05" hidden="1" customHeight="1" x14ac:dyDescent="0.3">
      <c r="A144" s="337"/>
      <c r="B144" s="305"/>
      <c r="C144" s="245" t="str">
        <f>IF(A144="Localizado",CONCATENATE("L.",auxiliar!A141),IF(A144="Disperso",CONCATENATE("D.",auxiliar!A141),""))</f>
        <v/>
      </c>
      <c r="D144" s="303" t="str">
        <f>IF(C144="","",COUNTIF(Table8[[Código do agregado '[Entidade']]:[Código do núcleo]],A.Núcleos!C144))</f>
        <v/>
      </c>
      <c r="E144" s="303" t="str">
        <f>IF(C144="","",SUMIF(Table8[[Código do núcleo]:[Nº de membros]],Table1[[#This Row],[Código]],Table8[Nº de membros]))</f>
        <v/>
      </c>
      <c r="F144" s="304"/>
      <c r="G144" s="246"/>
      <c r="H144" s="338"/>
      <c r="I144" s="339"/>
      <c r="J144" s="340" t="str">
        <f>IF(A144="Localizado",IF(Table1[[#This Row],[Tipo]]="","",IF(AND(A144&lt;&gt;"",OR(F144="",G144="")),"NÃO","SIM")),IF(Table1[[#This Row],[Tipo]]="","",IF(AND(A144&lt;&gt;"",F144=""),"NÃO","SIM")))</f>
        <v/>
      </c>
    </row>
    <row r="145" spans="1:10" ht="25.05" hidden="1" customHeight="1" x14ac:dyDescent="0.3">
      <c r="A145" s="337"/>
      <c r="B145" s="305"/>
      <c r="C145" s="245" t="str">
        <f>IF(A145="Localizado",CONCATENATE("L.",auxiliar!A142),IF(A145="Disperso",CONCATENATE("D.",auxiliar!A142),""))</f>
        <v/>
      </c>
      <c r="D145" s="303" t="str">
        <f>IF(C145="","",COUNTIF(Table8[[Código do agregado '[Entidade']]:[Código do núcleo]],A.Núcleos!C145))</f>
        <v/>
      </c>
      <c r="E145" s="303" t="str">
        <f>IF(C145="","",SUMIF(Table8[[Código do núcleo]:[Nº de membros]],Table1[[#This Row],[Código]],Table8[Nº de membros]))</f>
        <v/>
      </c>
      <c r="F145" s="304"/>
      <c r="G145" s="246"/>
      <c r="H145" s="338"/>
      <c r="I145" s="339"/>
      <c r="J145" s="340" t="str">
        <f>IF(A145="Localizado",IF(Table1[[#This Row],[Tipo]]="","",IF(AND(A145&lt;&gt;"",OR(F145="",G145="")),"NÃO","SIM")),IF(Table1[[#This Row],[Tipo]]="","",IF(AND(A145&lt;&gt;"",F145=""),"NÃO","SIM")))</f>
        <v/>
      </c>
    </row>
    <row r="146" spans="1:10" ht="25.05" hidden="1" customHeight="1" x14ac:dyDescent="0.3">
      <c r="A146" s="337"/>
      <c r="B146" s="305"/>
      <c r="C146" s="245" t="str">
        <f>IF(A146="Localizado",CONCATENATE("L.",auxiliar!A143),IF(A146="Disperso",CONCATENATE("D.",auxiliar!A143),""))</f>
        <v/>
      </c>
      <c r="D146" s="303" t="str">
        <f>IF(C146="","",COUNTIF(Table8[[Código do agregado '[Entidade']]:[Código do núcleo]],A.Núcleos!C146))</f>
        <v/>
      </c>
      <c r="E146" s="303" t="str">
        <f>IF(C146="","",SUMIF(Table8[[Código do núcleo]:[Nº de membros]],Table1[[#This Row],[Código]],Table8[Nº de membros]))</f>
        <v/>
      </c>
      <c r="F146" s="304"/>
      <c r="G146" s="246"/>
      <c r="H146" s="338"/>
      <c r="I146" s="339"/>
      <c r="J146" s="340" t="str">
        <f>IF(A146="Localizado",IF(Table1[[#This Row],[Tipo]]="","",IF(AND(A146&lt;&gt;"",OR(F146="",G146="")),"NÃO","SIM")),IF(Table1[[#This Row],[Tipo]]="","",IF(AND(A146&lt;&gt;"",F146=""),"NÃO","SIM")))</f>
        <v/>
      </c>
    </row>
    <row r="147" spans="1:10" ht="25.05" hidden="1" customHeight="1" x14ac:dyDescent="0.3">
      <c r="A147" s="337"/>
      <c r="B147" s="305"/>
      <c r="C147" s="245" t="str">
        <f>IF(A147="Localizado",CONCATENATE("L.",auxiliar!A144),IF(A147="Disperso",CONCATENATE("D.",auxiliar!A144),""))</f>
        <v/>
      </c>
      <c r="D147" s="303" t="str">
        <f>IF(C147="","",COUNTIF(Table8[[Código do agregado '[Entidade']]:[Código do núcleo]],A.Núcleos!C147))</f>
        <v/>
      </c>
      <c r="E147" s="303" t="str">
        <f>IF(C147="","",SUMIF(Table8[[Código do núcleo]:[Nº de membros]],Table1[[#This Row],[Código]],Table8[Nº de membros]))</f>
        <v/>
      </c>
      <c r="F147" s="304"/>
      <c r="G147" s="246"/>
      <c r="H147" s="338"/>
      <c r="I147" s="339"/>
      <c r="J147" s="340" t="str">
        <f>IF(A147="Localizado",IF(Table1[[#This Row],[Tipo]]="","",IF(AND(A147&lt;&gt;"",OR(F147="",G147="")),"NÃO","SIM")),IF(Table1[[#This Row],[Tipo]]="","",IF(AND(A147&lt;&gt;"",F147=""),"NÃO","SIM")))</f>
        <v/>
      </c>
    </row>
    <row r="148" spans="1:10" ht="25.05" hidden="1" customHeight="1" x14ac:dyDescent="0.3">
      <c r="A148" s="337"/>
      <c r="B148" s="305"/>
      <c r="C148" s="245" t="str">
        <f>IF(A148="Localizado",CONCATENATE("L.",auxiliar!A145),IF(A148="Disperso",CONCATENATE("D.",auxiliar!A145),""))</f>
        <v/>
      </c>
      <c r="D148" s="303" t="str">
        <f>IF(C148="","",COUNTIF(Table8[[Código do agregado '[Entidade']]:[Código do núcleo]],A.Núcleos!C148))</f>
        <v/>
      </c>
      <c r="E148" s="303" t="str">
        <f>IF(C148="","",SUMIF(Table8[[Código do núcleo]:[Nº de membros]],Table1[[#This Row],[Código]],Table8[Nº de membros]))</f>
        <v/>
      </c>
      <c r="F148" s="304"/>
      <c r="G148" s="246"/>
      <c r="H148" s="338"/>
      <c r="I148" s="339"/>
      <c r="J148" s="340" t="str">
        <f>IF(A148="Localizado",IF(Table1[[#This Row],[Tipo]]="","",IF(AND(A148&lt;&gt;"",OR(F148="",G148="")),"NÃO","SIM")),IF(Table1[[#This Row],[Tipo]]="","",IF(AND(A148&lt;&gt;"",F148=""),"NÃO","SIM")))</f>
        <v/>
      </c>
    </row>
    <row r="149" spans="1:10" ht="25.05" hidden="1" customHeight="1" x14ac:dyDescent="0.3">
      <c r="A149" s="337"/>
      <c r="B149" s="305"/>
      <c r="C149" s="245" t="str">
        <f>IF(A149="Localizado",CONCATENATE("L.",auxiliar!A146),IF(A149="Disperso",CONCATENATE("D.",auxiliar!A146),""))</f>
        <v/>
      </c>
      <c r="D149" s="303" t="str">
        <f>IF(C149="","",COUNTIF(Table8[[Código do agregado '[Entidade']]:[Código do núcleo]],A.Núcleos!C149))</f>
        <v/>
      </c>
      <c r="E149" s="303" t="str">
        <f>IF(C149="","",SUMIF(Table8[[Código do núcleo]:[Nº de membros]],Table1[[#This Row],[Código]],Table8[Nº de membros]))</f>
        <v/>
      </c>
      <c r="F149" s="304"/>
      <c r="G149" s="246"/>
      <c r="H149" s="338"/>
      <c r="I149" s="339"/>
      <c r="J149" s="340" t="str">
        <f>IF(A149="Localizado",IF(Table1[[#This Row],[Tipo]]="","",IF(AND(A149&lt;&gt;"",OR(F149="",G149="")),"NÃO","SIM")),IF(Table1[[#This Row],[Tipo]]="","",IF(AND(A149&lt;&gt;"",F149=""),"NÃO","SIM")))</f>
        <v/>
      </c>
    </row>
    <row r="150" spans="1:10" ht="25.05" hidden="1" customHeight="1" x14ac:dyDescent="0.3">
      <c r="A150" s="337"/>
      <c r="B150" s="305"/>
      <c r="C150" s="245" t="str">
        <f>IF(A150="Localizado",CONCATENATE("L.",auxiliar!A147),IF(A150="Disperso",CONCATENATE("D.",auxiliar!A147),""))</f>
        <v/>
      </c>
      <c r="D150" s="303" t="str">
        <f>IF(C150="","",COUNTIF(Table8[[Código do agregado '[Entidade']]:[Código do núcleo]],A.Núcleos!C150))</f>
        <v/>
      </c>
      <c r="E150" s="303" t="str">
        <f>IF(C150="","",SUMIF(Table8[[Código do núcleo]:[Nº de membros]],Table1[[#This Row],[Código]],Table8[Nº de membros]))</f>
        <v/>
      </c>
      <c r="F150" s="304"/>
      <c r="G150" s="246"/>
      <c r="H150" s="338"/>
      <c r="I150" s="339"/>
      <c r="J150" s="340" t="str">
        <f>IF(A150="Localizado",IF(Table1[[#This Row],[Tipo]]="","",IF(AND(A150&lt;&gt;"",OR(F150="",G150="")),"NÃO","SIM")),IF(Table1[[#This Row],[Tipo]]="","",IF(AND(A150&lt;&gt;"",F150=""),"NÃO","SIM")))</f>
        <v/>
      </c>
    </row>
    <row r="151" spans="1:10" ht="25.05" hidden="1" customHeight="1" x14ac:dyDescent="0.3">
      <c r="A151" s="337"/>
      <c r="B151" s="305"/>
      <c r="C151" s="245" t="str">
        <f>IF(A151="Localizado",CONCATENATE("L.",auxiliar!A148),IF(A151="Disperso",CONCATENATE("D.",auxiliar!A148),""))</f>
        <v/>
      </c>
      <c r="D151" s="303" t="str">
        <f>IF(C151="","",COUNTIF(Table8[[Código do agregado '[Entidade']]:[Código do núcleo]],A.Núcleos!C151))</f>
        <v/>
      </c>
      <c r="E151" s="303" t="str">
        <f>IF(C151="","",SUMIF(Table8[[Código do núcleo]:[Nº de membros]],Table1[[#This Row],[Código]],Table8[Nº de membros]))</f>
        <v/>
      </c>
      <c r="F151" s="304"/>
      <c r="G151" s="246"/>
      <c r="H151" s="338"/>
      <c r="I151" s="339"/>
      <c r="J151" s="340" t="str">
        <f>IF(A151="Localizado",IF(Table1[[#This Row],[Tipo]]="","",IF(AND(A151&lt;&gt;"",OR(F151="",G151="")),"NÃO","SIM")),IF(Table1[[#This Row],[Tipo]]="","",IF(AND(A151&lt;&gt;"",F151=""),"NÃO","SIM")))</f>
        <v/>
      </c>
    </row>
    <row r="152" spans="1:10" ht="25.05" hidden="1" customHeight="1" x14ac:dyDescent="0.3">
      <c r="A152" s="337"/>
      <c r="B152" s="305"/>
      <c r="C152" s="245" t="str">
        <f>IF(A152="Localizado",CONCATENATE("L.",auxiliar!A149),IF(A152="Disperso",CONCATENATE("D.",auxiliar!A149),""))</f>
        <v/>
      </c>
      <c r="D152" s="303" t="str">
        <f>IF(C152="","",COUNTIF(Table8[[Código do agregado '[Entidade']]:[Código do núcleo]],A.Núcleos!C152))</f>
        <v/>
      </c>
      <c r="E152" s="303" t="str">
        <f>IF(C152="","",SUMIF(Table8[[Código do núcleo]:[Nº de membros]],Table1[[#This Row],[Código]],Table8[Nº de membros]))</f>
        <v/>
      </c>
      <c r="F152" s="304"/>
      <c r="G152" s="246"/>
      <c r="H152" s="338"/>
      <c r="I152" s="339"/>
      <c r="J152" s="340" t="str">
        <f>IF(A152="Localizado",IF(Table1[[#This Row],[Tipo]]="","",IF(AND(A152&lt;&gt;"",OR(F152="",G152="")),"NÃO","SIM")),IF(Table1[[#This Row],[Tipo]]="","",IF(AND(A152&lt;&gt;"",F152=""),"NÃO","SIM")))</f>
        <v/>
      </c>
    </row>
    <row r="153" spans="1:10" ht="25.05" hidden="1" customHeight="1" x14ac:dyDescent="0.3">
      <c r="A153" s="337"/>
      <c r="B153" s="305"/>
      <c r="C153" s="245" t="str">
        <f>IF(A153="Localizado",CONCATENATE("L.",auxiliar!A150),IF(A153="Disperso",CONCATENATE("D.",auxiliar!A150),""))</f>
        <v/>
      </c>
      <c r="D153" s="303" t="str">
        <f>IF(C153="","",COUNTIF(Table8[[Código do agregado '[Entidade']]:[Código do núcleo]],A.Núcleos!C153))</f>
        <v/>
      </c>
      <c r="E153" s="303" t="str">
        <f>IF(C153="","",SUMIF(Table8[[Código do núcleo]:[Nº de membros]],Table1[[#This Row],[Código]],Table8[Nº de membros]))</f>
        <v/>
      </c>
      <c r="F153" s="304"/>
      <c r="G153" s="246"/>
      <c r="H153" s="338"/>
      <c r="I153" s="339"/>
      <c r="J153" s="340" t="str">
        <f>IF(A153="Localizado",IF(Table1[[#This Row],[Tipo]]="","",IF(AND(A153&lt;&gt;"",OR(F153="",G153="")),"NÃO","SIM")),IF(Table1[[#This Row],[Tipo]]="","",IF(AND(A153&lt;&gt;"",F153=""),"NÃO","SIM")))</f>
        <v/>
      </c>
    </row>
    <row r="154" spans="1:10" ht="25.05" hidden="1" customHeight="1" x14ac:dyDescent="0.3">
      <c r="A154" s="337"/>
      <c r="B154" s="305"/>
      <c r="C154" s="245" t="str">
        <f>IF(A154="Localizado",CONCATENATE("L.",auxiliar!A151),IF(A154="Disperso",CONCATENATE("D.",auxiliar!A151),""))</f>
        <v/>
      </c>
      <c r="D154" s="303" t="str">
        <f>IF(C154="","",COUNTIF(Table8[[Código do agregado '[Entidade']]:[Código do núcleo]],A.Núcleos!C154))</f>
        <v/>
      </c>
      <c r="E154" s="303" t="str">
        <f>IF(C154="","",SUMIF(Table8[[Código do núcleo]:[Nº de membros]],Table1[[#This Row],[Código]],Table8[Nº de membros]))</f>
        <v/>
      </c>
      <c r="F154" s="304"/>
      <c r="G154" s="246"/>
      <c r="H154" s="338"/>
      <c r="I154" s="339"/>
      <c r="J154" s="340" t="str">
        <f>IF(A154="Localizado",IF(Table1[[#This Row],[Tipo]]="","",IF(AND(A154&lt;&gt;"",OR(F154="",G154="")),"NÃO","SIM")),IF(Table1[[#This Row],[Tipo]]="","",IF(AND(A154&lt;&gt;"",F154=""),"NÃO","SIM")))</f>
        <v/>
      </c>
    </row>
    <row r="155" spans="1:10" ht="25.05" hidden="1" customHeight="1" x14ac:dyDescent="0.3">
      <c r="A155" s="337"/>
      <c r="B155" s="305"/>
      <c r="C155" s="245" t="str">
        <f>IF(A155="Localizado",CONCATENATE("L.",auxiliar!A152),IF(A155="Disperso",CONCATENATE("D.",auxiliar!A152),""))</f>
        <v/>
      </c>
      <c r="D155" s="303" t="str">
        <f>IF(C155="","",COUNTIF(Table8[[Código do agregado '[Entidade']]:[Código do núcleo]],A.Núcleos!C155))</f>
        <v/>
      </c>
      <c r="E155" s="303" t="str">
        <f>IF(C155="","",SUMIF(Table8[[Código do núcleo]:[Nº de membros]],Table1[[#This Row],[Código]],Table8[Nº de membros]))</f>
        <v/>
      </c>
      <c r="F155" s="304"/>
      <c r="G155" s="246"/>
      <c r="H155" s="338"/>
      <c r="I155" s="339"/>
      <c r="J155" s="340" t="str">
        <f>IF(A155="Localizado",IF(Table1[[#This Row],[Tipo]]="","",IF(AND(A155&lt;&gt;"",OR(F155="",G155="")),"NÃO","SIM")),IF(Table1[[#This Row],[Tipo]]="","",IF(AND(A155&lt;&gt;"",F155=""),"NÃO","SIM")))</f>
        <v/>
      </c>
    </row>
    <row r="156" spans="1:10" ht="25.05" hidden="1" customHeight="1" x14ac:dyDescent="0.3">
      <c r="A156" s="337"/>
      <c r="B156" s="305"/>
      <c r="C156" s="245" t="str">
        <f>IF(A156="Localizado",CONCATENATE("L.",auxiliar!A153),IF(A156="Disperso",CONCATENATE("D.",auxiliar!A153),""))</f>
        <v/>
      </c>
      <c r="D156" s="303" t="str">
        <f>IF(C156="","",COUNTIF(Table8[[Código do agregado '[Entidade']]:[Código do núcleo]],A.Núcleos!C156))</f>
        <v/>
      </c>
      <c r="E156" s="303" t="str">
        <f>IF(C156="","",SUMIF(Table8[[Código do núcleo]:[Nº de membros]],Table1[[#This Row],[Código]],Table8[Nº de membros]))</f>
        <v/>
      </c>
      <c r="F156" s="304"/>
      <c r="G156" s="246"/>
      <c r="H156" s="338"/>
      <c r="I156" s="339"/>
      <c r="J156" s="340" t="str">
        <f>IF(A156="Localizado",IF(Table1[[#This Row],[Tipo]]="","",IF(AND(A156&lt;&gt;"",OR(F156="",G156="")),"NÃO","SIM")),IF(Table1[[#This Row],[Tipo]]="","",IF(AND(A156&lt;&gt;"",F156=""),"NÃO","SIM")))</f>
        <v/>
      </c>
    </row>
    <row r="157" spans="1:10" ht="25.05" hidden="1" customHeight="1" x14ac:dyDescent="0.3">
      <c r="A157" s="337"/>
      <c r="B157" s="305"/>
      <c r="C157" s="245" t="str">
        <f>IF(A157="Localizado",CONCATENATE("L.",auxiliar!A154),IF(A157="Disperso",CONCATENATE("D.",auxiliar!A154),""))</f>
        <v/>
      </c>
      <c r="D157" s="303" t="str">
        <f>IF(C157="","",COUNTIF(Table8[[Código do agregado '[Entidade']]:[Código do núcleo]],A.Núcleos!C157))</f>
        <v/>
      </c>
      <c r="E157" s="303" t="str">
        <f>IF(C157="","",SUMIF(Table8[[Código do núcleo]:[Nº de membros]],Table1[[#This Row],[Código]],Table8[Nº de membros]))</f>
        <v/>
      </c>
      <c r="F157" s="304"/>
      <c r="G157" s="246"/>
      <c r="H157" s="338"/>
      <c r="I157" s="339"/>
      <c r="J157" s="340" t="str">
        <f>IF(A157="Localizado",IF(Table1[[#This Row],[Tipo]]="","",IF(AND(A157&lt;&gt;"",OR(F157="",G157="")),"NÃO","SIM")),IF(Table1[[#This Row],[Tipo]]="","",IF(AND(A157&lt;&gt;"",F157=""),"NÃO","SIM")))</f>
        <v/>
      </c>
    </row>
    <row r="158" spans="1:10" ht="25.05" hidden="1" customHeight="1" x14ac:dyDescent="0.3">
      <c r="A158" s="337"/>
      <c r="B158" s="305"/>
      <c r="C158" s="245" t="str">
        <f>IF(A158="Localizado",CONCATENATE("L.",auxiliar!A155),IF(A158="Disperso",CONCATENATE("D.",auxiliar!A155),""))</f>
        <v/>
      </c>
      <c r="D158" s="303" t="str">
        <f>IF(C158="","",COUNTIF(Table8[[Código do agregado '[Entidade']]:[Código do núcleo]],A.Núcleos!C158))</f>
        <v/>
      </c>
      <c r="E158" s="303" t="str">
        <f>IF(C158="","",SUMIF(Table8[[Código do núcleo]:[Nº de membros]],Table1[[#This Row],[Código]],Table8[Nº de membros]))</f>
        <v/>
      </c>
      <c r="F158" s="304"/>
      <c r="G158" s="246"/>
      <c r="H158" s="338"/>
      <c r="I158" s="339"/>
      <c r="J158" s="340" t="str">
        <f>IF(A158="Localizado",IF(Table1[[#This Row],[Tipo]]="","",IF(AND(A158&lt;&gt;"",OR(F158="",G158="")),"NÃO","SIM")),IF(Table1[[#This Row],[Tipo]]="","",IF(AND(A158&lt;&gt;"",F158=""),"NÃO","SIM")))</f>
        <v/>
      </c>
    </row>
    <row r="159" spans="1:10" ht="25.05" hidden="1" customHeight="1" x14ac:dyDescent="0.3">
      <c r="A159" s="337"/>
      <c r="B159" s="305"/>
      <c r="C159" s="245" t="str">
        <f>IF(A159="Localizado",CONCATENATE("L.",auxiliar!A156),IF(A159="Disperso",CONCATENATE("D.",auxiliar!A156),""))</f>
        <v/>
      </c>
      <c r="D159" s="303" t="str">
        <f>IF(C159="","",COUNTIF(Table8[[Código do agregado '[Entidade']]:[Código do núcleo]],A.Núcleos!C159))</f>
        <v/>
      </c>
      <c r="E159" s="303" t="str">
        <f>IF(C159="","",SUMIF(Table8[[Código do núcleo]:[Nº de membros]],Table1[[#This Row],[Código]],Table8[Nº de membros]))</f>
        <v/>
      </c>
      <c r="F159" s="304"/>
      <c r="G159" s="246"/>
      <c r="H159" s="338"/>
      <c r="I159" s="339"/>
      <c r="J159" s="340" t="str">
        <f>IF(A159="Localizado",IF(Table1[[#This Row],[Tipo]]="","",IF(AND(A159&lt;&gt;"",OR(F159="",G159="")),"NÃO","SIM")),IF(Table1[[#This Row],[Tipo]]="","",IF(AND(A159&lt;&gt;"",F159=""),"NÃO","SIM")))</f>
        <v/>
      </c>
    </row>
    <row r="160" spans="1:10" ht="25.05" hidden="1" customHeight="1" x14ac:dyDescent="0.3">
      <c r="A160" s="337"/>
      <c r="B160" s="305"/>
      <c r="C160" s="245" t="str">
        <f>IF(A160="Localizado",CONCATENATE("L.",auxiliar!A157),IF(A160="Disperso",CONCATENATE("D.",auxiliar!A157),""))</f>
        <v/>
      </c>
      <c r="D160" s="303" t="str">
        <f>IF(C160="","",COUNTIF(Table8[[Código do agregado '[Entidade']]:[Código do núcleo]],A.Núcleos!C160))</f>
        <v/>
      </c>
      <c r="E160" s="303" t="str">
        <f>IF(C160="","",SUMIF(Table8[[Código do núcleo]:[Nº de membros]],Table1[[#This Row],[Código]],Table8[Nº de membros]))</f>
        <v/>
      </c>
      <c r="F160" s="304"/>
      <c r="G160" s="246"/>
      <c r="H160" s="338"/>
      <c r="I160" s="339"/>
      <c r="J160" s="340" t="str">
        <f>IF(A160="Localizado",IF(Table1[[#This Row],[Tipo]]="","",IF(AND(A160&lt;&gt;"",OR(F160="",G160="")),"NÃO","SIM")),IF(Table1[[#This Row],[Tipo]]="","",IF(AND(A160&lt;&gt;"",F160=""),"NÃO","SIM")))</f>
        <v/>
      </c>
    </row>
    <row r="161" spans="1:10" ht="25.05" hidden="1" customHeight="1" x14ac:dyDescent="0.3">
      <c r="A161" s="337"/>
      <c r="B161" s="305"/>
      <c r="C161" s="245" t="str">
        <f>IF(A161="Localizado",CONCATENATE("L.",auxiliar!A158),IF(A161="Disperso",CONCATENATE("D.",auxiliar!A158),""))</f>
        <v/>
      </c>
      <c r="D161" s="303" t="str">
        <f>IF(C161="","",COUNTIF(Table8[[Código do agregado '[Entidade']]:[Código do núcleo]],A.Núcleos!C161))</f>
        <v/>
      </c>
      <c r="E161" s="303" t="str">
        <f>IF(C161="","",SUMIF(Table8[[Código do núcleo]:[Nº de membros]],Table1[[#This Row],[Código]],Table8[Nº de membros]))</f>
        <v/>
      </c>
      <c r="F161" s="304"/>
      <c r="G161" s="246"/>
      <c r="H161" s="338"/>
      <c r="I161" s="339"/>
      <c r="J161" s="340" t="str">
        <f>IF(A161="Localizado",IF(Table1[[#This Row],[Tipo]]="","",IF(AND(A161&lt;&gt;"",OR(F161="",G161="")),"NÃO","SIM")),IF(Table1[[#This Row],[Tipo]]="","",IF(AND(A161&lt;&gt;"",F161=""),"NÃO","SIM")))</f>
        <v/>
      </c>
    </row>
    <row r="162" spans="1:10" ht="25.05" hidden="1" customHeight="1" x14ac:dyDescent="0.3">
      <c r="A162" s="337"/>
      <c r="B162" s="305"/>
      <c r="C162" s="245" t="str">
        <f>IF(A162="Localizado",CONCATENATE("L.",auxiliar!A159),IF(A162="Disperso",CONCATENATE("D.",auxiliar!A159),""))</f>
        <v/>
      </c>
      <c r="D162" s="303" t="str">
        <f>IF(C162="","",COUNTIF(Table8[[Código do agregado '[Entidade']]:[Código do núcleo]],A.Núcleos!C162))</f>
        <v/>
      </c>
      <c r="E162" s="303" t="str">
        <f>IF(C162="","",SUMIF(Table8[[Código do núcleo]:[Nº de membros]],Table1[[#This Row],[Código]],Table8[Nº de membros]))</f>
        <v/>
      </c>
      <c r="F162" s="304"/>
      <c r="G162" s="246"/>
      <c r="H162" s="338"/>
      <c r="I162" s="339"/>
      <c r="J162" s="340" t="str">
        <f>IF(A162="Localizado",IF(Table1[[#This Row],[Tipo]]="","",IF(AND(A162&lt;&gt;"",OR(F162="",G162="")),"NÃO","SIM")),IF(Table1[[#This Row],[Tipo]]="","",IF(AND(A162&lt;&gt;"",F162=""),"NÃO","SIM")))</f>
        <v/>
      </c>
    </row>
    <row r="163" spans="1:10" ht="25.05" hidden="1" customHeight="1" x14ac:dyDescent="0.3">
      <c r="A163" s="337"/>
      <c r="B163" s="305"/>
      <c r="C163" s="245" t="str">
        <f>IF(A163="Localizado",CONCATENATE("L.",auxiliar!A160),IF(A163="Disperso",CONCATENATE("D.",auxiliar!A160),""))</f>
        <v/>
      </c>
      <c r="D163" s="303" t="str">
        <f>IF(C163="","",COUNTIF(Table8[[Código do agregado '[Entidade']]:[Código do núcleo]],A.Núcleos!C163))</f>
        <v/>
      </c>
      <c r="E163" s="303" t="str">
        <f>IF(C163="","",SUMIF(Table8[[Código do núcleo]:[Nº de membros]],Table1[[#This Row],[Código]],Table8[Nº de membros]))</f>
        <v/>
      </c>
      <c r="F163" s="304"/>
      <c r="G163" s="246"/>
      <c r="H163" s="338"/>
      <c r="I163" s="339"/>
      <c r="J163" s="340" t="str">
        <f>IF(A163="Localizado",IF(Table1[[#This Row],[Tipo]]="","",IF(AND(A163&lt;&gt;"",OR(F163="",G163="")),"NÃO","SIM")),IF(Table1[[#This Row],[Tipo]]="","",IF(AND(A163&lt;&gt;"",F163=""),"NÃO","SIM")))</f>
        <v/>
      </c>
    </row>
    <row r="164" spans="1:10" ht="25.05" hidden="1" customHeight="1" x14ac:dyDescent="0.3">
      <c r="A164" s="337"/>
      <c r="B164" s="305"/>
      <c r="C164" s="245" t="str">
        <f>IF(A164="Localizado",CONCATENATE("L.",auxiliar!A161),IF(A164="Disperso",CONCATENATE("D.",auxiliar!A161),""))</f>
        <v/>
      </c>
      <c r="D164" s="303" t="str">
        <f>IF(C164="","",COUNTIF(Table8[[Código do agregado '[Entidade']]:[Código do núcleo]],A.Núcleos!C164))</f>
        <v/>
      </c>
      <c r="E164" s="303" t="str">
        <f>IF(C164="","",SUMIF(Table8[[Código do núcleo]:[Nº de membros]],Table1[[#This Row],[Código]],Table8[Nº de membros]))</f>
        <v/>
      </c>
      <c r="F164" s="304"/>
      <c r="G164" s="246"/>
      <c r="H164" s="338"/>
      <c r="I164" s="339"/>
      <c r="J164" s="340" t="str">
        <f>IF(A164="Localizado",IF(Table1[[#This Row],[Tipo]]="","",IF(AND(A164&lt;&gt;"",OR(F164="",G164="")),"NÃO","SIM")),IF(Table1[[#This Row],[Tipo]]="","",IF(AND(A164&lt;&gt;"",F164=""),"NÃO","SIM")))</f>
        <v/>
      </c>
    </row>
    <row r="165" spans="1:10" ht="25.05" hidden="1" customHeight="1" x14ac:dyDescent="0.3">
      <c r="A165" s="337"/>
      <c r="B165" s="305"/>
      <c r="C165" s="245" t="str">
        <f>IF(A165="Localizado",CONCATENATE("L.",auxiliar!A162),IF(A165="Disperso",CONCATENATE("D.",auxiliar!A162),""))</f>
        <v/>
      </c>
      <c r="D165" s="303" t="str">
        <f>IF(C165="","",COUNTIF(Table8[[Código do agregado '[Entidade']]:[Código do núcleo]],A.Núcleos!C165))</f>
        <v/>
      </c>
      <c r="E165" s="303" t="str">
        <f>IF(C165="","",SUMIF(Table8[[Código do núcleo]:[Nº de membros]],Table1[[#This Row],[Código]],Table8[Nº de membros]))</f>
        <v/>
      </c>
      <c r="F165" s="304"/>
      <c r="G165" s="246"/>
      <c r="H165" s="338"/>
      <c r="I165" s="339"/>
      <c r="J165" s="340" t="str">
        <f>IF(A165="Localizado",IF(Table1[[#This Row],[Tipo]]="","",IF(AND(A165&lt;&gt;"",OR(F165="",G165="")),"NÃO","SIM")),IF(Table1[[#This Row],[Tipo]]="","",IF(AND(A165&lt;&gt;"",F165=""),"NÃO","SIM")))</f>
        <v/>
      </c>
    </row>
    <row r="166" spans="1:10" ht="25.05" hidden="1" customHeight="1" x14ac:dyDescent="0.3">
      <c r="A166" s="337"/>
      <c r="B166" s="305"/>
      <c r="C166" s="245" t="str">
        <f>IF(A166="Localizado",CONCATENATE("L.",auxiliar!A163),IF(A166="Disperso",CONCATENATE("D.",auxiliar!A163),""))</f>
        <v/>
      </c>
      <c r="D166" s="303" t="str">
        <f>IF(C166="","",COUNTIF(Table8[[Código do agregado '[Entidade']]:[Código do núcleo]],A.Núcleos!C166))</f>
        <v/>
      </c>
      <c r="E166" s="303" t="str">
        <f>IF(C166="","",SUMIF(Table8[[Código do núcleo]:[Nº de membros]],Table1[[#This Row],[Código]],Table8[Nº de membros]))</f>
        <v/>
      </c>
      <c r="F166" s="304"/>
      <c r="G166" s="246"/>
      <c r="H166" s="338"/>
      <c r="I166" s="339"/>
      <c r="J166" s="340" t="str">
        <f>IF(A166="Localizado",IF(Table1[[#This Row],[Tipo]]="","",IF(AND(A166&lt;&gt;"",OR(F166="",G166="")),"NÃO","SIM")),IF(Table1[[#This Row],[Tipo]]="","",IF(AND(A166&lt;&gt;"",F166=""),"NÃO","SIM")))</f>
        <v/>
      </c>
    </row>
    <row r="167" spans="1:10" ht="25.05" hidden="1" customHeight="1" x14ac:dyDescent="0.3">
      <c r="A167" s="337"/>
      <c r="B167" s="305"/>
      <c r="C167" s="245" t="str">
        <f>IF(A167="Localizado",CONCATENATE("L.",auxiliar!A164),IF(A167="Disperso",CONCATENATE("D.",auxiliar!A164),""))</f>
        <v/>
      </c>
      <c r="D167" s="303" t="str">
        <f>IF(C167="","",COUNTIF(Table8[[Código do agregado '[Entidade']]:[Código do núcleo]],A.Núcleos!C167))</f>
        <v/>
      </c>
      <c r="E167" s="303" t="str">
        <f>IF(C167="","",SUMIF(Table8[[Código do núcleo]:[Nº de membros]],Table1[[#This Row],[Código]],Table8[Nº de membros]))</f>
        <v/>
      </c>
      <c r="F167" s="304"/>
      <c r="G167" s="246"/>
      <c r="H167" s="338"/>
      <c r="I167" s="339"/>
      <c r="J167" s="340" t="str">
        <f>IF(A167="Localizado",IF(Table1[[#This Row],[Tipo]]="","",IF(AND(A167&lt;&gt;"",OR(F167="",G167="")),"NÃO","SIM")),IF(Table1[[#This Row],[Tipo]]="","",IF(AND(A167&lt;&gt;"",F167=""),"NÃO","SIM")))</f>
        <v/>
      </c>
    </row>
    <row r="168" spans="1:10" ht="25.05" hidden="1" customHeight="1" x14ac:dyDescent="0.3">
      <c r="A168" s="337"/>
      <c r="B168" s="305"/>
      <c r="C168" s="245" t="str">
        <f>IF(A168="Localizado",CONCATENATE("L.",auxiliar!A165),IF(A168="Disperso",CONCATENATE("D.",auxiliar!A165),""))</f>
        <v/>
      </c>
      <c r="D168" s="303" t="str">
        <f>IF(C168="","",COUNTIF(Table8[[Código do agregado '[Entidade']]:[Código do núcleo]],A.Núcleos!C168))</f>
        <v/>
      </c>
      <c r="E168" s="303" t="str">
        <f>IF(C168="","",SUMIF(Table8[[Código do núcleo]:[Nº de membros]],Table1[[#This Row],[Código]],Table8[Nº de membros]))</f>
        <v/>
      </c>
      <c r="F168" s="304"/>
      <c r="G168" s="246"/>
      <c r="H168" s="338"/>
      <c r="I168" s="339"/>
      <c r="J168" s="340" t="str">
        <f>IF(A168="Localizado",IF(Table1[[#This Row],[Tipo]]="","",IF(AND(A168&lt;&gt;"",OR(F168="",G168="")),"NÃO","SIM")),IF(Table1[[#This Row],[Tipo]]="","",IF(AND(A168&lt;&gt;"",F168=""),"NÃO","SIM")))</f>
        <v/>
      </c>
    </row>
    <row r="169" spans="1:10" ht="25.05" hidden="1" customHeight="1" x14ac:dyDescent="0.3">
      <c r="A169" s="337"/>
      <c r="B169" s="305"/>
      <c r="C169" s="245" t="str">
        <f>IF(A169="Localizado",CONCATENATE("L.",auxiliar!A166),IF(A169="Disperso",CONCATENATE("D.",auxiliar!A166),""))</f>
        <v/>
      </c>
      <c r="D169" s="303" t="str">
        <f>IF(C169="","",COUNTIF(Table8[[Código do agregado '[Entidade']]:[Código do núcleo]],A.Núcleos!C169))</f>
        <v/>
      </c>
      <c r="E169" s="303" t="str">
        <f>IF(C169="","",SUMIF(Table8[[Código do núcleo]:[Nº de membros]],Table1[[#This Row],[Código]],Table8[Nº de membros]))</f>
        <v/>
      </c>
      <c r="F169" s="304"/>
      <c r="G169" s="246"/>
      <c r="H169" s="338"/>
      <c r="I169" s="339"/>
      <c r="J169" s="340" t="str">
        <f>IF(A169="Localizado",IF(Table1[[#This Row],[Tipo]]="","",IF(AND(A169&lt;&gt;"",OR(F169="",G169="")),"NÃO","SIM")),IF(Table1[[#This Row],[Tipo]]="","",IF(AND(A169&lt;&gt;"",F169=""),"NÃO","SIM")))</f>
        <v/>
      </c>
    </row>
    <row r="170" spans="1:10" ht="25.05" hidden="1" customHeight="1" x14ac:dyDescent="0.3">
      <c r="A170" s="337"/>
      <c r="B170" s="305"/>
      <c r="C170" s="245" t="str">
        <f>IF(A170="Localizado",CONCATENATE("L.",auxiliar!A167),IF(A170="Disperso",CONCATENATE("D.",auxiliar!A167),""))</f>
        <v/>
      </c>
      <c r="D170" s="303" t="str">
        <f>IF(C170="","",COUNTIF(Table8[[Código do agregado '[Entidade']]:[Código do núcleo]],A.Núcleos!C170))</f>
        <v/>
      </c>
      <c r="E170" s="303" t="str">
        <f>IF(C170="","",SUMIF(Table8[[Código do núcleo]:[Nº de membros]],Table1[[#This Row],[Código]],Table8[Nº de membros]))</f>
        <v/>
      </c>
      <c r="F170" s="304"/>
      <c r="G170" s="246"/>
      <c r="H170" s="338"/>
      <c r="I170" s="339"/>
      <c r="J170" s="340" t="str">
        <f>IF(A170="Localizado",IF(Table1[[#This Row],[Tipo]]="","",IF(AND(A170&lt;&gt;"",OR(F170="",G170="")),"NÃO","SIM")),IF(Table1[[#This Row],[Tipo]]="","",IF(AND(A170&lt;&gt;"",F170=""),"NÃO","SIM")))</f>
        <v/>
      </c>
    </row>
    <row r="171" spans="1:10" ht="25.05" hidden="1" customHeight="1" x14ac:dyDescent="0.3">
      <c r="A171" s="337"/>
      <c r="B171" s="305"/>
      <c r="C171" s="245" t="str">
        <f>IF(A171="Localizado",CONCATENATE("L.",auxiliar!A168),IF(A171="Disperso",CONCATENATE("D.",auxiliar!A168),""))</f>
        <v/>
      </c>
      <c r="D171" s="303" t="str">
        <f>IF(C171="","",COUNTIF(Table8[[Código do agregado '[Entidade']]:[Código do núcleo]],A.Núcleos!C171))</f>
        <v/>
      </c>
      <c r="E171" s="303" t="str">
        <f>IF(C171="","",SUMIF(Table8[[Código do núcleo]:[Nº de membros]],Table1[[#This Row],[Código]],Table8[Nº de membros]))</f>
        <v/>
      </c>
      <c r="F171" s="304"/>
      <c r="G171" s="246"/>
      <c r="H171" s="338"/>
      <c r="I171" s="339"/>
      <c r="J171" s="340" t="str">
        <f>IF(A171="Localizado",IF(Table1[[#This Row],[Tipo]]="","",IF(AND(A171&lt;&gt;"",OR(F171="",G171="")),"NÃO","SIM")),IF(Table1[[#This Row],[Tipo]]="","",IF(AND(A171&lt;&gt;"",F171=""),"NÃO","SIM")))</f>
        <v/>
      </c>
    </row>
    <row r="172" spans="1:10" ht="25.05" hidden="1" customHeight="1" x14ac:dyDescent="0.3">
      <c r="A172" s="337"/>
      <c r="B172" s="305"/>
      <c r="C172" s="245" t="str">
        <f>IF(A172="Localizado",CONCATENATE("L.",auxiliar!A169),IF(A172="Disperso",CONCATENATE("D.",auxiliar!A169),""))</f>
        <v/>
      </c>
      <c r="D172" s="303" t="str">
        <f>IF(C172="","",COUNTIF(Table8[[Código do agregado '[Entidade']]:[Código do núcleo]],A.Núcleos!C172))</f>
        <v/>
      </c>
      <c r="E172" s="303" t="str">
        <f>IF(C172="","",SUMIF(Table8[[Código do núcleo]:[Nº de membros]],Table1[[#This Row],[Código]],Table8[Nº de membros]))</f>
        <v/>
      </c>
      <c r="F172" s="304"/>
      <c r="G172" s="246"/>
      <c r="H172" s="338"/>
      <c r="I172" s="339"/>
      <c r="J172" s="340" t="str">
        <f>IF(A172="Localizado",IF(Table1[[#This Row],[Tipo]]="","",IF(AND(A172&lt;&gt;"",OR(F172="",G172="")),"NÃO","SIM")),IF(Table1[[#This Row],[Tipo]]="","",IF(AND(A172&lt;&gt;"",F172=""),"NÃO","SIM")))</f>
        <v/>
      </c>
    </row>
    <row r="173" spans="1:10" ht="25.05" hidden="1" customHeight="1" x14ac:dyDescent="0.3">
      <c r="A173" s="337"/>
      <c r="B173" s="305"/>
      <c r="C173" s="245" t="str">
        <f>IF(A173="Localizado",CONCATENATE("L.",auxiliar!A170),IF(A173="Disperso",CONCATENATE("D.",auxiliar!A170),""))</f>
        <v/>
      </c>
      <c r="D173" s="303" t="str">
        <f>IF(C173="","",COUNTIF(Table8[[Código do agregado '[Entidade']]:[Código do núcleo]],A.Núcleos!C173))</f>
        <v/>
      </c>
      <c r="E173" s="303" t="str">
        <f>IF(C173="","",SUMIF(Table8[[Código do núcleo]:[Nº de membros]],Table1[[#This Row],[Código]],Table8[Nº de membros]))</f>
        <v/>
      </c>
      <c r="F173" s="304"/>
      <c r="G173" s="246"/>
      <c r="H173" s="338"/>
      <c r="I173" s="339"/>
      <c r="J173" s="340" t="str">
        <f>IF(A173="Localizado",IF(Table1[[#This Row],[Tipo]]="","",IF(AND(A173&lt;&gt;"",OR(F173="",G173="")),"NÃO","SIM")),IF(Table1[[#This Row],[Tipo]]="","",IF(AND(A173&lt;&gt;"",F173=""),"NÃO","SIM")))</f>
        <v/>
      </c>
    </row>
    <row r="174" spans="1:10" ht="25.05" hidden="1" customHeight="1" x14ac:dyDescent="0.3">
      <c r="A174" s="337"/>
      <c r="B174" s="305"/>
      <c r="C174" s="245" t="str">
        <f>IF(A174="Localizado",CONCATENATE("L.",auxiliar!A171),IF(A174="Disperso",CONCATENATE("D.",auxiliar!A171),""))</f>
        <v/>
      </c>
      <c r="D174" s="303" t="str">
        <f>IF(C174="","",COUNTIF(Table8[[Código do agregado '[Entidade']]:[Código do núcleo]],A.Núcleos!C174))</f>
        <v/>
      </c>
      <c r="E174" s="303" t="str">
        <f>IF(C174="","",SUMIF(Table8[[Código do núcleo]:[Nº de membros]],Table1[[#This Row],[Código]],Table8[Nº de membros]))</f>
        <v/>
      </c>
      <c r="F174" s="304"/>
      <c r="G174" s="246"/>
      <c r="H174" s="338"/>
      <c r="I174" s="339"/>
      <c r="J174" s="340" t="str">
        <f>IF(A174="Localizado",IF(Table1[[#This Row],[Tipo]]="","",IF(AND(A174&lt;&gt;"",OR(F174="",G174="")),"NÃO","SIM")),IF(Table1[[#This Row],[Tipo]]="","",IF(AND(A174&lt;&gt;"",F174=""),"NÃO","SIM")))</f>
        <v/>
      </c>
    </row>
    <row r="175" spans="1:10" ht="25.05" hidden="1" customHeight="1" x14ac:dyDescent="0.3">
      <c r="A175" s="337"/>
      <c r="B175" s="305"/>
      <c r="C175" s="245" t="str">
        <f>IF(A175="Localizado",CONCATENATE("L.",auxiliar!A172),IF(A175="Disperso",CONCATENATE("D.",auxiliar!A172),""))</f>
        <v/>
      </c>
      <c r="D175" s="303" t="str">
        <f>IF(C175="","",COUNTIF(Table8[[Código do agregado '[Entidade']]:[Código do núcleo]],A.Núcleos!C175))</f>
        <v/>
      </c>
      <c r="E175" s="303" t="str">
        <f>IF(C175="","",SUMIF(Table8[[Código do núcleo]:[Nº de membros]],Table1[[#This Row],[Código]],Table8[Nº de membros]))</f>
        <v/>
      </c>
      <c r="F175" s="304"/>
      <c r="G175" s="246"/>
      <c r="H175" s="338"/>
      <c r="I175" s="339"/>
      <c r="J175" s="340" t="str">
        <f>IF(A175="Localizado",IF(Table1[[#This Row],[Tipo]]="","",IF(AND(A175&lt;&gt;"",OR(F175="",G175="")),"NÃO","SIM")),IF(Table1[[#This Row],[Tipo]]="","",IF(AND(A175&lt;&gt;"",F175=""),"NÃO","SIM")))</f>
        <v/>
      </c>
    </row>
    <row r="176" spans="1:10" ht="25.05" hidden="1" customHeight="1" x14ac:dyDescent="0.3">
      <c r="A176" s="337"/>
      <c r="B176" s="305"/>
      <c r="C176" s="245" t="str">
        <f>IF(A176="Localizado",CONCATENATE("L.",auxiliar!A173),IF(A176="Disperso",CONCATENATE("D.",auxiliar!A173),""))</f>
        <v/>
      </c>
      <c r="D176" s="303" t="str">
        <f>IF(C176="","",COUNTIF(Table8[[Código do agregado '[Entidade']]:[Código do núcleo]],A.Núcleos!C176))</f>
        <v/>
      </c>
      <c r="E176" s="303" t="str">
        <f>IF(C176="","",SUMIF(Table8[[Código do núcleo]:[Nº de membros]],Table1[[#This Row],[Código]],Table8[Nº de membros]))</f>
        <v/>
      </c>
      <c r="F176" s="304"/>
      <c r="G176" s="246"/>
      <c r="H176" s="338"/>
      <c r="I176" s="339"/>
      <c r="J176" s="340" t="str">
        <f>IF(A176="Localizado",IF(Table1[[#This Row],[Tipo]]="","",IF(AND(A176&lt;&gt;"",OR(F176="",G176="")),"NÃO","SIM")),IF(Table1[[#This Row],[Tipo]]="","",IF(AND(A176&lt;&gt;"",F176=""),"NÃO","SIM")))</f>
        <v/>
      </c>
    </row>
    <row r="177" spans="1:10" ht="25.05" hidden="1" customHeight="1" x14ac:dyDescent="0.3">
      <c r="A177" s="337"/>
      <c r="B177" s="305"/>
      <c r="C177" s="245" t="str">
        <f>IF(A177="Localizado",CONCATENATE("L.",auxiliar!A174),IF(A177="Disperso",CONCATENATE("D.",auxiliar!A174),""))</f>
        <v/>
      </c>
      <c r="D177" s="303" t="str">
        <f>IF(C177="","",COUNTIF(Table8[[Código do agregado '[Entidade']]:[Código do núcleo]],A.Núcleos!C177))</f>
        <v/>
      </c>
      <c r="E177" s="303" t="str">
        <f>IF(C177="","",SUMIF(Table8[[Código do núcleo]:[Nº de membros]],Table1[[#This Row],[Código]],Table8[Nº de membros]))</f>
        <v/>
      </c>
      <c r="F177" s="304"/>
      <c r="G177" s="246"/>
      <c r="H177" s="338"/>
      <c r="I177" s="339"/>
      <c r="J177" s="340" t="str">
        <f>IF(A177="Localizado",IF(Table1[[#This Row],[Tipo]]="","",IF(AND(A177&lt;&gt;"",OR(F177="",G177="")),"NÃO","SIM")),IF(Table1[[#This Row],[Tipo]]="","",IF(AND(A177&lt;&gt;"",F177=""),"NÃO","SIM")))</f>
        <v/>
      </c>
    </row>
    <row r="178" spans="1:10" ht="25.05" hidden="1" customHeight="1" x14ac:dyDescent="0.3">
      <c r="A178" s="337"/>
      <c r="B178" s="305"/>
      <c r="C178" s="245" t="str">
        <f>IF(A178="Localizado",CONCATENATE("L.",auxiliar!A175),IF(A178="Disperso",CONCATENATE("D.",auxiliar!A175),""))</f>
        <v/>
      </c>
      <c r="D178" s="303" t="str">
        <f>IF(C178="","",COUNTIF(Table8[[Código do agregado '[Entidade']]:[Código do núcleo]],A.Núcleos!C178))</f>
        <v/>
      </c>
      <c r="E178" s="303" t="str">
        <f>IF(C178="","",SUMIF(Table8[[Código do núcleo]:[Nº de membros]],Table1[[#This Row],[Código]],Table8[Nº de membros]))</f>
        <v/>
      </c>
      <c r="F178" s="304"/>
      <c r="G178" s="246"/>
      <c r="H178" s="338"/>
      <c r="I178" s="339"/>
      <c r="J178" s="340" t="str">
        <f>IF(A178="Localizado",IF(Table1[[#This Row],[Tipo]]="","",IF(AND(A178&lt;&gt;"",OR(F178="",G178="")),"NÃO","SIM")),IF(Table1[[#This Row],[Tipo]]="","",IF(AND(A178&lt;&gt;"",F178=""),"NÃO","SIM")))</f>
        <v/>
      </c>
    </row>
    <row r="179" spans="1:10" ht="25.05" hidden="1" customHeight="1" x14ac:dyDescent="0.3">
      <c r="A179" s="337"/>
      <c r="B179" s="305"/>
      <c r="C179" s="245" t="str">
        <f>IF(A179="Localizado",CONCATENATE("L.",auxiliar!A176),IF(A179="Disperso",CONCATENATE("D.",auxiliar!A176),""))</f>
        <v/>
      </c>
      <c r="D179" s="303" t="str">
        <f>IF(C179="","",COUNTIF(Table8[[Código do agregado '[Entidade']]:[Código do núcleo]],A.Núcleos!C179))</f>
        <v/>
      </c>
      <c r="E179" s="303" t="str">
        <f>IF(C179="","",SUMIF(Table8[[Código do núcleo]:[Nº de membros]],Table1[[#This Row],[Código]],Table8[Nº de membros]))</f>
        <v/>
      </c>
      <c r="F179" s="304"/>
      <c r="G179" s="246"/>
      <c r="H179" s="338"/>
      <c r="I179" s="339"/>
      <c r="J179" s="340" t="str">
        <f>IF(A179="Localizado",IF(Table1[[#This Row],[Tipo]]="","",IF(AND(A179&lt;&gt;"",OR(F179="",G179="")),"NÃO","SIM")),IF(Table1[[#This Row],[Tipo]]="","",IF(AND(A179&lt;&gt;"",F179=""),"NÃO","SIM")))</f>
        <v/>
      </c>
    </row>
    <row r="180" spans="1:10" ht="25.05" hidden="1" customHeight="1" x14ac:dyDescent="0.3">
      <c r="A180" s="337"/>
      <c r="B180" s="305"/>
      <c r="C180" s="245" t="str">
        <f>IF(A180="Localizado",CONCATENATE("L.",auxiliar!A177),IF(A180="Disperso",CONCATENATE("D.",auxiliar!A177),""))</f>
        <v/>
      </c>
      <c r="D180" s="303" t="str">
        <f>IF(C180="","",COUNTIF(Table8[[Código do agregado '[Entidade']]:[Código do núcleo]],A.Núcleos!C180))</f>
        <v/>
      </c>
      <c r="E180" s="303" t="str">
        <f>IF(C180="","",SUMIF(Table8[[Código do núcleo]:[Nº de membros]],Table1[[#This Row],[Código]],Table8[Nº de membros]))</f>
        <v/>
      </c>
      <c r="F180" s="304"/>
      <c r="G180" s="246"/>
      <c r="H180" s="338"/>
      <c r="I180" s="339"/>
      <c r="J180" s="340" t="str">
        <f>IF(A180="Localizado",IF(Table1[[#This Row],[Tipo]]="","",IF(AND(A180&lt;&gt;"",OR(F180="",G180="")),"NÃO","SIM")),IF(Table1[[#This Row],[Tipo]]="","",IF(AND(A180&lt;&gt;"",F180=""),"NÃO","SIM")))</f>
        <v/>
      </c>
    </row>
    <row r="181" spans="1:10" ht="25.05" hidden="1" customHeight="1" x14ac:dyDescent="0.3">
      <c r="A181" s="337"/>
      <c r="B181" s="305"/>
      <c r="C181" s="245" t="str">
        <f>IF(A181="Localizado",CONCATENATE("L.",auxiliar!A178),IF(A181="Disperso",CONCATENATE("D.",auxiliar!A178),""))</f>
        <v/>
      </c>
      <c r="D181" s="303" t="str">
        <f>IF(C181="","",COUNTIF(Table8[[Código do agregado '[Entidade']]:[Código do núcleo]],A.Núcleos!C181))</f>
        <v/>
      </c>
      <c r="E181" s="303" t="str">
        <f>IF(C181="","",SUMIF(Table8[[Código do núcleo]:[Nº de membros]],Table1[[#This Row],[Código]],Table8[Nº de membros]))</f>
        <v/>
      </c>
      <c r="F181" s="304"/>
      <c r="G181" s="246"/>
      <c r="H181" s="338"/>
      <c r="I181" s="339"/>
      <c r="J181" s="340" t="str">
        <f>IF(A181="Localizado",IF(Table1[[#This Row],[Tipo]]="","",IF(AND(A181&lt;&gt;"",OR(F181="",G181="")),"NÃO","SIM")),IF(Table1[[#This Row],[Tipo]]="","",IF(AND(A181&lt;&gt;"",F181=""),"NÃO","SIM")))</f>
        <v/>
      </c>
    </row>
    <row r="182" spans="1:10" ht="25.05" hidden="1" customHeight="1" x14ac:dyDescent="0.3">
      <c r="A182" s="337"/>
      <c r="B182" s="305"/>
      <c r="C182" s="245" t="str">
        <f>IF(A182="Localizado",CONCATENATE("L.",auxiliar!A179),IF(A182="Disperso",CONCATENATE("D.",auxiliar!A179),""))</f>
        <v/>
      </c>
      <c r="D182" s="303" t="str">
        <f>IF(C182="","",COUNTIF(Table8[[Código do agregado '[Entidade']]:[Código do núcleo]],A.Núcleos!C182))</f>
        <v/>
      </c>
      <c r="E182" s="303" t="str">
        <f>IF(C182="","",SUMIF(Table8[[Código do núcleo]:[Nº de membros]],Table1[[#This Row],[Código]],Table8[Nº de membros]))</f>
        <v/>
      </c>
      <c r="F182" s="304"/>
      <c r="G182" s="246"/>
      <c r="H182" s="338"/>
      <c r="I182" s="339"/>
      <c r="J182" s="340" t="str">
        <f>IF(A182="Localizado",IF(Table1[[#This Row],[Tipo]]="","",IF(AND(A182&lt;&gt;"",OR(F182="",G182="")),"NÃO","SIM")),IF(Table1[[#This Row],[Tipo]]="","",IF(AND(A182&lt;&gt;"",F182=""),"NÃO","SIM")))</f>
        <v/>
      </c>
    </row>
    <row r="183" spans="1:10" ht="25.05" hidden="1" customHeight="1" x14ac:dyDescent="0.3">
      <c r="A183" s="337"/>
      <c r="B183" s="305"/>
      <c r="C183" s="245" t="str">
        <f>IF(A183="Localizado",CONCATENATE("L.",auxiliar!A180),IF(A183="Disperso",CONCATENATE("D.",auxiliar!A180),""))</f>
        <v/>
      </c>
      <c r="D183" s="303" t="str">
        <f>IF(C183="","",COUNTIF(Table8[[Código do agregado '[Entidade']]:[Código do núcleo]],A.Núcleos!C183))</f>
        <v/>
      </c>
      <c r="E183" s="303" t="str">
        <f>IF(C183="","",SUMIF(Table8[[Código do núcleo]:[Nº de membros]],Table1[[#This Row],[Código]],Table8[Nº de membros]))</f>
        <v/>
      </c>
      <c r="F183" s="304"/>
      <c r="G183" s="246"/>
      <c r="H183" s="338"/>
      <c r="I183" s="339"/>
      <c r="J183" s="340" t="str">
        <f>IF(A183="Localizado",IF(Table1[[#This Row],[Tipo]]="","",IF(AND(A183&lt;&gt;"",OR(F183="",G183="")),"NÃO","SIM")),IF(Table1[[#This Row],[Tipo]]="","",IF(AND(A183&lt;&gt;"",F183=""),"NÃO","SIM")))</f>
        <v/>
      </c>
    </row>
    <row r="184" spans="1:10" ht="25.05" hidden="1" customHeight="1" x14ac:dyDescent="0.3">
      <c r="A184" s="337"/>
      <c r="B184" s="305"/>
      <c r="C184" s="245" t="str">
        <f>IF(A184="Localizado",CONCATENATE("L.",auxiliar!A181),IF(A184="Disperso",CONCATENATE("D.",auxiliar!A181),""))</f>
        <v/>
      </c>
      <c r="D184" s="303" t="str">
        <f>IF(C184="","",COUNTIF(Table8[[Código do agregado '[Entidade']]:[Código do núcleo]],A.Núcleos!C184))</f>
        <v/>
      </c>
      <c r="E184" s="303" t="str">
        <f>IF(C184="","",SUMIF(Table8[[Código do núcleo]:[Nº de membros]],Table1[[#This Row],[Código]],Table8[Nº de membros]))</f>
        <v/>
      </c>
      <c r="F184" s="304"/>
      <c r="G184" s="246"/>
      <c r="H184" s="338"/>
      <c r="I184" s="339"/>
      <c r="J184" s="340" t="str">
        <f>IF(A184="Localizado",IF(Table1[[#This Row],[Tipo]]="","",IF(AND(A184&lt;&gt;"",OR(F184="",G184="")),"NÃO","SIM")),IF(Table1[[#This Row],[Tipo]]="","",IF(AND(A184&lt;&gt;"",F184=""),"NÃO","SIM")))</f>
        <v/>
      </c>
    </row>
    <row r="185" spans="1:10" ht="25.05" hidden="1" customHeight="1" x14ac:dyDescent="0.3">
      <c r="A185" s="337"/>
      <c r="B185" s="305"/>
      <c r="C185" s="245" t="str">
        <f>IF(A185="Localizado",CONCATENATE("L.",auxiliar!A182),IF(A185="Disperso",CONCATENATE("D.",auxiliar!A182),""))</f>
        <v/>
      </c>
      <c r="D185" s="303" t="str">
        <f>IF(C185="","",COUNTIF(Table8[[Código do agregado '[Entidade']]:[Código do núcleo]],A.Núcleos!C185))</f>
        <v/>
      </c>
      <c r="E185" s="303" t="str">
        <f>IF(C185="","",SUMIF(Table8[[Código do núcleo]:[Nº de membros]],Table1[[#This Row],[Código]],Table8[Nº de membros]))</f>
        <v/>
      </c>
      <c r="F185" s="304"/>
      <c r="G185" s="246"/>
      <c r="H185" s="338"/>
      <c r="I185" s="339"/>
      <c r="J185" s="340" t="str">
        <f>IF(A185="Localizado",IF(Table1[[#This Row],[Tipo]]="","",IF(AND(A185&lt;&gt;"",OR(F185="",G185="")),"NÃO","SIM")),IF(Table1[[#This Row],[Tipo]]="","",IF(AND(A185&lt;&gt;"",F185=""),"NÃO","SIM")))</f>
        <v/>
      </c>
    </row>
    <row r="186" spans="1:10" ht="25.05" hidden="1" customHeight="1" x14ac:dyDescent="0.3">
      <c r="A186" s="337"/>
      <c r="B186" s="305"/>
      <c r="C186" s="245" t="str">
        <f>IF(A186="Localizado",CONCATENATE("L.",auxiliar!A183),IF(A186="Disperso",CONCATENATE("D.",auxiliar!A183),""))</f>
        <v/>
      </c>
      <c r="D186" s="303" t="str">
        <f>IF(C186="","",COUNTIF(Table8[[Código do agregado '[Entidade']]:[Código do núcleo]],A.Núcleos!C186))</f>
        <v/>
      </c>
      <c r="E186" s="303" t="str">
        <f>IF(C186="","",SUMIF(Table8[[Código do núcleo]:[Nº de membros]],Table1[[#This Row],[Código]],Table8[Nº de membros]))</f>
        <v/>
      </c>
      <c r="F186" s="304"/>
      <c r="G186" s="246"/>
      <c r="H186" s="338"/>
      <c r="I186" s="339"/>
      <c r="J186" s="340" t="str">
        <f>IF(A186="Localizado",IF(Table1[[#This Row],[Tipo]]="","",IF(AND(A186&lt;&gt;"",OR(F186="",G186="")),"NÃO","SIM")),IF(Table1[[#This Row],[Tipo]]="","",IF(AND(A186&lt;&gt;"",F186=""),"NÃO","SIM")))</f>
        <v/>
      </c>
    </row>
    <row r="187" spans="1:10" ht="25.05" hidden="1" customHeight="1" x14ac:dyDescent="0.3">
      <c r="A187" s="337"/>
      <c r="B187" s="305"/>
      <c r="C187" s="245" t="str">
        <f>IF(A187="Localizado",CONCATENATE("L.",auxiliar!A184),IF(A187="Disperso",CONCATENATE("D.",auxiliar!A184),""))</f>
        <v/>
      </c>
      <c r="D187" s="303" t="str">
        <f>IF(C187="","",COUNTIF(Table8[[Código do agregado '[Entidade']]:[Código do núcleo]],A.Núcleos!C187))</f>
        <v/>
      </c>
      <c r="E187" s="303" t="str">
        <f>IF(C187="","",SUMIF(Table8[[Código do núcleo]:[Nº de membros]],Table1[[#This Row],[Código]],Table8[Nº de membros]))</f>
        <v/>
      </c>
      <c r="F187" s="304"/>
      <c r="G187" s="246"/>
      <c r="H187" s="338"/>
      <c r="I187" s="339"/>
      <c r="J187" s="340" t="str">
        <f>IF(A187="Localizado",IF(Table1[[#This Row],[Tipo]]="","",IF(AND(A187&lt;&gt;"",OR(F187="",G187="")),"NÃO","SIM")),IF(Table1[[#This Row],[Tipo]]="","",IF(AND(A187&lt;&gt;"",F187=""),"NÃO","SIM")))</f>
        <v/>
      </c>
    </row>
    <row r="188" spans="1:10" ht="25.05" hidden="1" customHeight="1" x14ac:dyDescent="0.3">
      <c r="A188" s="337"/>
      <c r="B188" s="305"/>
      <c r="C188" s="245" t="str">
        <f>IF(A188="Localizado",CONCATENATE("L.",auxiliar!A185),IF(A188="Disperso",CONCATENATE("D.",auxiliar!A185),""))</f>
        <v/>
      </c>
      <c r="D188" s="303" t="str">
        <f>IF(C188="","",COUNTIF(Table8[[Código do agregado '[Entidade']]:[Código do núcleo]],A.Núcleos!C188))</f>
        <v/>
      </c>
      <c r="E188" s="303" t="str">
        <f>IF(C188="","",SUMIF(Table8[[Código do núcleo]:[Nº de membros]],Table1[[#This Row],[Código]],Table8[Nº de membros]))</f>
        <v/>
      </c>
      <c r="F188" s="304"/>
      <c r="G188" s="246"/>
      <c r="H188" s="338"/>
      <c r="I188" s="339"/>
      <c r="J188" s="340" t="str">
        <f>IF(A188="Localizado",IF(Table1[[#This Row],[Tipo]]="","",IF(AND(A188&lt;&gt;"",OR(F188="",G188="")),"NÃO","SIM")),IF(Table1[[#This Row],[Tipo]]="","",IF(AND(A188&lt;&gt;"",F188=""),"NÃO","SIM")))</f>
        <v/>
      </c>
    </row>
    <row r="189" spans="1:10" ht="25.05" hidden="1" customHeight="1" x14ac:dyDescent="0.3">
      <c r="A189" s="337"/>
      <c r="B189" s="305"/>
      <c r="C189" s="245" t="str">
        <f>IF(A189="Localizado",CONCATENATE("L.",auxiliar!A186),IF(A189="Disperso",CONCATENATE("D.",auxiliar!A186),""))</f>
        <v/>
      </c>
      <c r="D189" s="303" t="str">
        <f>IF(C189="","",COUNTIF(Table8[[Código do agregado '[Entidade']]:[Código do núcleo]],A.Núcleos!C189))</f>
        <v/>
      </c>
      <c r="E189" s="303" t="str">
        <f>IF(C189="","",SUMIF(Table8[[Código do núcleo]:[Nº de membros]],Table1[[#This Row],[Código]],Table8[Nº de membros]))</f>
        <v/>
      </c>
      <c r="F189" s="304"/>
      <c r="G189" s="246"/>
      <c r="H189" s="338"/>
      <c r="I189" s="339"/>
      <c r="J189" s="340" t="str">
        <f>IF(A189="Localizado",IF(Table1[[#This Row],[Tipo]]="","",IF(AND(A189&lt;&gt;"",OR(F189="",G189="")),"NÃO","SIM")),IF(Table1[[#This Row],[Tipo]]="","",IF(AND(A189&lt;&gt;"",F189=""),"NÃO","SIM")))</f>
        <v/>
      </c>
    </row>
    <row r="190" spans="1:10" ht="25.05" hidden="1" customHeight="1" x14ac:dyDescent="0.3">
      <c r="A190" s="337"/>
      <c r="B190" s="305"/>
      <c r="C190" s="245" t="str">
        <f>IF(A190="Localizado",CONCATENATE("L.",auxiliar!A187),IF(A190="Disperso",CONCATENATE("D.",auxiliar!A187),""))</f>
        <v/>
      </c>
      <c r="D190" s="303" t="str">
        <f>IF(C190="","",COUNTIF(Table8[[Código do agregado '[Entidade']]:[Código do núcleo]],A.Núcleos!C190))</f>
        <v/>
      </c>
      <c r="E190" s="303" t="str">
        <f>IF(C190="","",SUMIF(Table8[[Código do núcleo]:[Nº de membros]],Table1[[#This Row],[Código]],Table8[Nº de membros]))</f>
        <v/>
      </c>
      <c r="F190" s="304"/>
      <c r="G190" s="246"/>
      <c r="H190" s="338"/>
      <c r="I190" s="339"/>
      <c r="J190" s="340" t="str">
        <f>IF(A190="Localizado",IF(Table1[[#This Row],[Tipo]]="","",IF(AND(A190&lt;&gt;"",OR(F190="",G190="")),"NÃO","SIM")),IF(Table1[[#This Row],[Tipo]]="","",IF(AND(A190&lt;&gt;"",F190=""),"NÃO","SIM")))</f>
        <v/>
      </c>
    </row>
    <row r="191" spans="1:10" ht="25.05" hidden="1" customHeight="1" x14ac:dyDescent="0.3">
      <c r="A191" s="337"/>
      <c r="B191" s="305"/>
      <c r="C191" s="245" t="str">
        <f>IF(A191="Localizado",CONCATENATE("L.",auxiliar!A188),IF(A191="Disperso",CONCATENATE("D.",auxiliar!A188),""))</f>
        <v/>
      </c>
      <c r="D191" s="303" t="str">
        <f>IF(C191="","",COUNTIF(Table8[[Código do agregado '[Entidade']]:[Código do núcleo]],A.Núcleos!C191))</f>
        <v/>
      </c>
      <c r="E191" s="303" t="str">
        <f>IF(C191="","",SUMIF(Table8[[Código do núcleo]:[Nº de membros]],Table1[[#This Row],[Código]],Table8[Nº de membros]))</f>
        <v/>
      </c>
      <c r="F191" s="304"/>
      <c r="G191" s="246"/>
      <c r="H191" s="338"/>
      <c r="I191" s="339"/>
      <c r="J191" s="340" t="str">
        <f>IF(A191="Localizado",IF(Table1[[#This Row],[Tipo]]="","",IF(AND(A191&lt;&gt;"",OR(F191="",G191="")),"NÃO","SIM")),IF(Table1[[#This Row],[Tipo]]="","",IF(AND(A191&lt;&gt;"",F191=""),"NÃO","SIM")))</f>
        <v/>
      </c>
    </row>
    <row r="192" spans="1:10" ht="25.05" hidden="1" customHeight="1" x14ac:dyDescent="0.3">
      <c r="A192" s="337"/>
      <c r="B192" s="305"/>
      <c r="C192" s="245" t="str">
        <f>IF(A192="Localizado",CONCATENATE("L.",auxiliar!A189),IF(A192="Disperso",CONCATENATE("D.",auxiliar!A189),""))</f>
        <v/>
      </c>
      <c r="D192" s="303" t="str">
        <f>IF(C192="","",COUNTIF(Table8[[Código do agregado '[Entidade']]:[Código do núcleo]],A.Núcleos!C192))</f>
        <v/>
      </c>
      <c r="E192" s="303" t="str">
        <f>IF(C192="","",SUMIF(Table8[[Código do núcleo]:[Nº de membros]],Table1[[#This Row],[Código]],Table8[Nº de membros]))</f>
        <v/>
      </c>
      <c r="F192" s="304"/>
      <c r="G192" s="246"/>
      <c r="H192" s="338"/>
      <c r="I192" s="339"/>
      <c r="J192" s="340" t="str">
        <f>IF(A192="Localizado",IF(Table1[[#This Row],[Tipo]]="","",IF(AND(A192&lt;&gt;"",OR(F192="",G192="")),"NÃO","SIM")),IF(Table1[[#This Row],[Tipo]]="","",IF(AND(A192&lt;&gt;"",F192=""),"NÃO","SIM")))</f>
        <v/>
      </c>
    </row>
    <row r="193" spans="1:10" ht="25.05" hidden="1" customHeight="1" x14ac:dyDescent="0.3">
      <c r="A193" s="337"/>
      <c r="B193" s="305"/>
      <c r="C193" s="245" t="str">
        <f>IF(A193="Localizado",CONCATENATE("L.",auxiliar!A190),IF(A193="Disperso",CONCATENATE("D.",auxiliar!A190),""))</f>
        <v/>
      </c>
      <c r="D193" s="303" t="str">
        <f>IF(C193="","",COUNTIF(Table8[[Código do agregado '[Entidade']]:[Código do núcleo]],A.Núcleos!C193))</f>
        <v/>
      </c>
      <c r="E193" s="303" t="str">
        <f>IF(C193="","",SUMIF(Table8[[Código do núcleo]:[Nº de membros]],Table1[[#This Row],[Código]],Table8[Nº de membros]))</f>
        <v/>
      </c>
      <c r="F193" s="304"/>
      <c r="G193" s="246"/>
      <c r="H193" s="338"/>
      <c r="I193" s="339"/>
      <c r="J193" s="340" t="str">
        <f>IF(A193="Localizado",IF(Table1[[#This Row],[Tipo]]="","",IF(AND(A193&lt;&gt;"",OR(F193="",G193="")),"NÃO","SIM")),IF(Table1[[#This Row],[Tipo]]="","",IF(AND(A193&lt;&gt;"",F193=""),"NÃO","SIM")))</f>
        <v/>
      </c>
    </row>
    <row r="194" spans="1:10" ht="25.05" hidden="1" customHeight="1" x14ac:dyDescent="0.3">
      <c r="A194" s="337"/>
      <c r="B194" s="305"/>
      <c r="C194" s="245" t="str">
        <f>IF(A194="Localizado",CONCATENATE("L.",auxiliar!A191),IF(A194="Disperso",CONCATENATE("D.",auxiliar!A191),""))</f>
        <v/>
      </c>
      <c r="D194" s="303" t="str">
        <f>IF(C194="","",COUNTIF(Table8[[Código do agregado '[Entidade']]:[Código do núcleo]],A.Núcleos!C194))</f>
        <v/>
      </c>
      <c r="E194" s="303" t="str">
        <f>IF(C194="","",SUMIF(Table8[[Código do núcleo]:[Nº de membros]],Table1[[#This Row],[Código]],Table8[Nº de membros]))</f>
        <v/>
      </c>
      <c r="F194" s="304"/>
      <c r="G194" s="246"/>
      <c r="H194" s="338"/>
      <c r="I194" s="339"/>
      <c r="J194" s="340" t="str">
        <f>IF(A194="Localizado",IF(Table1[[#This Row],[Tipo]]="","",IF(AND(A194&lt;&gt;"",OR(F194="",G194="")),"NÃO","SIM")),IF(Table1[[#This Row],[Tipo]]="","",IF(AND(A194&lt;&gt;"",F194=""),"NÃO","SIM")))</f>
        <v/>
      </c>
    </row>
    <row r="195" spans="1:10" ht="25.05" hidden="1" customHeight="1" x14ac:dyDescent="0.3">
      <c r="A195" s="337"/>
      <c r="B195" s="305"/>
      <c r="C195" s="245" t="str">
        <f>IF(A195="Localizado",CONCATENATE("L.",auxiliar!A192),IF(A195="Disperso",CONCATENATE("D.",auxiliar!A192),""))</f>
        <v/>
      </c>
      <c r="D195" s="303" t="str">
        <f>IF(C195="","",COUNTIF(Table8[[Código do agregado '[Entidade']]:[Código do núcleo]],A.Núcleos!C195))</f>
        <v/>
      </c>
      <c r="E195" s="303" t="str">
        <f>IF(C195="","",SUMIF(Table8[[Código do núcleo]:[Nº de membros]],Table1[[#This Row],[Código]],Table8[Nº de membros]))</f>
        <v/>
      </c>
      <c r="F195" s="304"/>
      <c r="G195" s="246"/>
      <c r="H195" s="338"/>
      <c r="I195" s="339"/>
      <c r="J195" s="340" t="str">
        <f>IF(A195="Localizado",IF(Table1[[#This Row],[Tipo]]="","",IF(AND(A195&lt;&gt;"",OR(F195="",G195="")),"NÃO","SIM")),IF(Table1[[#This Row],[Tipo]]="","",IF(AND(A195&lt;&gt;"",F195=""),"NÃO","SIM")))</f>
        <v/>
      </c>
    </row>
    <row r="196" spans="1:10" ht="25.05" hidden="1" customHeight="1" x14ac:dyDescent="0.3">
      <c r="A196" s="337"/>
      <c r="B196" s="305"/>
      <c r="C196" s="245" t="str">
        <f>IF(A196="Localizado",CONCATENATE("L.",auxiliar!A193),IF(A196="Disperso",CONCATENATE("D.",auxiliar!A193),""))</f>
        <v/>
      </c>
      <c r="D196" s="303" t="str">
        <f>IF(C196="","",COUNTIF(Table8[[Código do agregado '[Entidade']]:[Código do núcleo]],A.Núcleos!C196))</f>
        <v/>
      </c>
      <c r="E196" s="303" t="str">
        <f>IF(C196="","",SUMIF(Table8[[Código do núcleo]:[Nº de membros]],Table1[[#This Row],[Código]],Table8[Nº de membros]))</f>
        <v/>
      </c>
      <c r="F196" s="304"/>
      <c r="G196" s="246"/>
      <c r="H196" s="338"/>
      <c r="I196" s="339"/>
      <c r="J196" s="340" t="str">
        <f>IF(A196="Localizado",IF(Table1[[#This Row],[Tipo]]="","",IF(AND(A196&lt;&gt;"",OR(F196="",G196="")),"NÃO","SIM")),IF(Table1[[#This Row],[Tipo]]="","",IF(AND(A196&lt;&gt;"",F196=""),"NÃO","SIM")))</f>
        <v/>
      </c>
    </row>
    <row r="197" spans="1:10" ht="25.05" hidden="1" customHeight="1" x14ac:dyDescent="0.3">
      <c r="A197" s="337"/>
      <c r="B197" s="305"/>
      <c r="C197" s="245" t="str">
        <f>IF(A197="Localizado",CONCATENATE("L.",auxiliar!A194),IF(A197="Disperso",CONCATENATE("D.",auxiliar!A194),""))</f>
        <v/>
      </c>
      <c r="D197" s="303" t="str">
        <f>IF(C197="","",COUNTIF(Table8[[Código do agregado '[Entidade']]:[Código do núcleo]],A.Núcleos!C197))</f>
        <v/>
      </c>
      <c r="E197" s="303" t="str">
        <f>IF(C197="","",SUMIF(Table8[[Código do núcleo]:[Nº de membros]],Table1[[#This Row],[Código]],Table8[Nº de membros]))</f>
        <v/>
      </c>
      <c r="F197" s="304"/>
      <c r="G197" s="246"/>
      <c r="H197" s="338"/>
      <c r="I197" s="339"/>
      <c r="J197" s="340" t="str">
        <f>IF(A197="Localizado",IF(Table1[[#This Row],[Tipo]]="","",IF(AND(A197&lt;&gt;"",OR(F197="",G197="")),"NÃO","SIM")),IF(Table1[[#This Row],[Tipo]]="","",IF(AND(A197&lt;&gt;"",F197=""),"NÃO","SIM")))</f>
        <v/>
      </c>
    </row>
    <row r="198" spans="1:10" ht="25.05" hidden="1" customHeight="1" x14ac:dyDescent="0.3">
      <c r="A198" s="337"/>
      <c r="B198" s="305"/>
      <c r="C198" s="245" t="str">
        <f>IF(A198="Localizado",CONCATENATE("L.",auxiliar!A195),IF(A198="Disperso",CONCATENATE("D.",auxiliar!A195),""))</f>
        <v/>
      </c>
      <c r="D198" s="303" t="str">
        <f>IF(C198="","",COUNTIF(Table8[[Código do agregado '[Entidade']]:[Código do núcleo]],A.Núcleos!C198))</f>
        <v/>
      </c>
      <c r="E198" s="303" t="str">
        <f>IF(C198="","",SUMIF(Table8[[Código do núcleo]:[Nº de membros]],Table1[[#This Row],[Código]],Table8[Nº de membros]))</f>
        <v/>
      </c>
      <c r="F198" s="304"/>
      <c r="G198" s="246"/>
      <c r="H198" s="338"/>
      <c r="I198" s="339"/>
      <c r="J198" s="340" t="str">
        <f>IF(A198="Localizado",IF(Table1[[#This Row],[Tipo]]="","",IF(AND(A198&lt;&gt;"",OR(F198="",G198="")),"NÃO","SIM")),IF(Table1[[#This Row],[Tipo]]="","",IF(AND(A198&lt;&gt;"",F198=""),"NÃO","SIM")))</f>
        <v/>
      </c>
    </row>
    <row r="199" spans="1:10" ht="25.05" hidden="1" customHeight="1" x14ac:dyDescent="0.3">
      <c r="A199" s="337"/>
      <c r="B199" s="305"/>
      <c r="C199" s="245" t="str">
        <f>IF(A199="Localizado",CONCATENATE("L.",auxiliar!A196),IF(A199="Disperso",CONCATENATE("D.",auxiliar!A196),""))</f>
        <v/>
      </c>
      <c r="D199" s="303" t="str">
        <f>IF(C199="","",COUNTIF(Table8[[Código do agregado '[Entidade']]:[Código do núcleo]],A.Núcleos!C199))</f>
        <v/>
      </c>
      <c r="E199" s="303" t="str">
        <f>IF(C199="","",SUMIF(Table8[[Código do núcleo]:[Nº de membros]],Table1[[#This Row],[Código]],Table8[Nº de membros]))</f>
        <v/>
      </c>
      <c r="F199" s="304"/>
      <c r="G199" s="246"/>
      <c r="H199" s="338"/>
      <c r="I199" s="339"/>
      <c r="J199" s="340" t="str">
        <f>IF(A199="Localizado",IF(Table1[[#This Row],[Tipo]]="","",IF(AND(A199&lt;&gt;"",OR(F199="",G199="")),"NÃO","SIM")),IF(Table1[[#This Row],[Tipo]]="","",IF(AND(A199&lt;&gt;"",F199=""),"NÃO","SIM")))</f>
        <v/>
      </c>
    </row>
    <row r="200" spans="1:10" ht="25.05" hidden="1" customHeight="1" x14ac:dyDescent="0.3">
      <c r="A200" s="337"/>
      <c r="B200" s="305"/>
      <c r="C200" s="245" t="str">
        <f>IF(A200="Localizado",CONCATENATE("L.",auxiliar!A197),IF(A200="Disperso",CONCATENATE("D.",auxiliar!A197),""))</f>
        <v/>
      </c>
      <c r="D200" s="303" t="str">
        <f>IF(C200="","",COUNTIF(Table8[[Código do agregado '[Entidade']]:[Código do núcleo]],A.Núcleos!C200))</f>
        <v/>
      </c>
      <c r="E200" s="303" t="str">
        <f>IF(C200="","",SUMIF(Table8[[Código do núcleo]:[Nº de membros]],Table1[[#This Row],[Código]],Table8[Nº de membros]))</f>
        <v/>
      </c>
      <c r="F200" s="304"/>
      <c r="G200" s="246"/>
      <c r="H200" s="338"/>
      <c r="I200" s="339"/>
      <c r="J200" s="340" t="str">
        <f>IF(A200="Localizado",IF(Table1[[#This Row],[Tipo]]="","",IF(AND(A200&lt;&gt;"",OR(F200="",G200="")),"NÃO","SIM")),IF(Table1[[#This Row],[Tipo]]="","",IF(AND(A200&lt;&gt;"",F200=""),"NÃO","SIM")))</f>
        <v/>
      </c>
    </row>
    <row r="201" spans="1:10" ht="25.05" hidden="1" customHeight="1" x14ac:dyDescent="0.3">
      <c r="A201" s="337"/>
      <c r="B201" s="305"/>
      <c r="C201" s="245" t="str">
        <f>IF(A201="Localizado",CONCATENATE("L.",auxiliar!A198),IF(A201="Disperso",CONCATENATE("D.",auxiliar!A198),""))</f>
        <v/>
      </c>
      <c r="D201" s="303" t="str">
        <f>IF(C201="","",COUNTIF(Table8[[Código do agregado '[Entidade']]:[Código do núcleo]],A.Núcleos!C201))</f>
        <v/>
      </c>
      <c r="E201" s="303" t="str">
        <f>IF(C201="","",SUMIF(Table8[[Código do núcleo]:[Nº de membros]],Table1[[#This Row],[Código]],Table8[Nº de membros]))</f>
        <v/>
      </c>
      <c r="F201" s="304"/>
      <c r="G201" s="246"/>
      <c r="H201" s="338"/>
      <c r="I201" s="339"/>
      <c r="J201" s="340" t="str">
        <f>IF(A201="Localizado",IF(Table1[[#This Row],[Tipo]]="","",IF(AND(A201&lt;&gt;"",OR(F201="",G201="")),"NÃO","SIM")),IF(Table1[[#This Row],[Tipo]]="","",IF(AND(A201&lt;&gt;"",F201=""),"NÃO","SIM")))</f>
        <v/>
      </c>
    </row>
    <row r="202" spans="1:10" ht="25.05" hidden="1" customHeight="1" x14ac:dyDescent="0.3">
      <c r="A202" s="337"/>
      <c r="B202" s="305"/>
      <c r="C202" s="245" t="str">
        <f>IF(A202="Localizado",CONCATENATE("L.",auxiliar!A199),IF(A202="Disperso",CONCATENATE("D.",auxiliar!A199),""))</f>
        <v/>
      </c>
      <c r="D202" s="303" t="str">
        <f>IF(C202="","",COUNTIF(Table8[[Código do agregado '[Entidade']]:[Código do núcleo]],A.Núcleos!C202))</f>
        <v/>
      </c>
      <c r="E202" s="303" t="str">
        <f>IF(C202="","",SUMIF(Table8[[Código do núcleo]:[Nº de membros]],Table1[[#This Row],[Código]],Table8[Nº de membros]))</f>
        <v/>
      </c>
      <c r="F202" s="304"/>
      <c r="G202" s="246"/>
      <c r="H202" s="338"/>
      <c r="I202" s="339"/>
      <c r="J202" s="340" t="str">
        <f>IF(A202="Localizado",IF(Table1[[#This Row],[Tipo]]="","",IF(AND(A202&lt;&gt;"",OR(F202="",G202="")),"NÃO","SIM")),IF(Table1[[#This Row],[Tipo]]="","",IF(AND(A202&lt;&gt;"",F202=""),"NÃO","SIM")))</f>
        <v/>
      </c>
    </row>
    <row r="203" spans="1:10" ht="25.05" hidden="1" customHeight="1" x14ac:dyDescent="0.3">
      <c r="A203" s="337"/>
      <c r="B203" s="305"/>
      <c r="C203" s="245" t="str">
        <f>IF(A203="Localizado",CONCATENATE("L.",auxiliar!A200),IF(A203="Disperso",CONCATENATE("D.",auxiliar!A200),""))</f>
        <v/>
      </c>
      <c r="D203" s="303" t="str">
        <f>IF(C203="","",COUNTIF(Table8[[Código do agregado '[Entidade']]:[Código do núcleo]],A.Núcleos!C203))</f>
        <v/>
      </c>
      <c r="E203" s="303" t="str">
        <f>IF(C203="","",SUMIF(Table8[[Código do núcleo]:[Nº de membros]],Table1[[#This Row],[Código]],Table8[Nº de membros]))</f>
        <v/>
      </c>
      <c r="F203" s="304"/>
      <c r="G203" s="246"/>
      <c r="H203" s="338"/>
      <c r="I203" s="339"/>
      <c r="J203" s="340" t="str">
        <f>IF(A203="Localizado",IF(Table1[[#This Row],[Tipo]]="","",IF(AND(A203&lt;&gt;"",OR(F203="",G203="")),"NÃO","SIM")),IF(Table1[[#This Row],[Tipo]]="","",IF(AND(A203&lt;&gt;"",F203=""),"NÃO","SIM")))</f>
        <v/>
      </c>
    </row>
    <row r="204" spans="1:10" ht="25.05" hidden="1" customHeight="1" x14ac:dyDescent="0.3">
      <c r="A204" s="337"/>
      <c r="B204" s="305"/>
      <c r="C204" s="245" t="str">
        <f>IF(A204="Localizado",CONCATENATE("L.",auxiliar!A201),IF(A204="Disperso",CONCATENATE("D.",auxiliar!A201),""))</f>
        <v/>
      </c>
      <c r="D204" s="303" t="str">
        <f>IF(C204="","",COUNTIF(Table8[[Código do agregado '[Entidade']]:[Código do núcleo]],A.Núcleos!C204))</f>
        <v/>
      </c>
      <c r="E204" s="303" t="str">
        <f>IF(C204="","",SUMIF(Table8[[Código do núcleo]:[Nº de membros]],Table1[[#This Row],[Código]],Table8[Nº de membros]))</f>
        <v/>
      </c>
      <c r="F204" s="304"/>
      <c r="G204" s="246"/>
      <c r="H204" s="338"/>
      <c r="I204" s="339"/>
      <c r="J204" s="340" t="str">
        <f>IF(A204="Localizado",IF(Table1[[#This Row],[Tipo]]="","",IF(AND(A204&lt;&gt;"",OR(F204="",G204="")),"NÃO","SIM")),IF(Table1[[#This Row],[Tipo]]="","",IF(AND(A204&lt;&gt;"",F204=""),"NÃO","SIM")))</f>
        <v/>
      </c>
    </row>
    <row r="205" spans="1:10" ht="25.05" hidden="1" customHeight="1" x14ac:dyDescent="0.3">
      <c r="A205" s="337"/>
      <c r="B205" s="305"/>
      <c r="C205" s="245" t="str">
        <f>IF(A205="Localizado",CONCATENATE("L.",auxiliar!A202),IF(A205="Disperso",CONCATENATE("D.",auxiliar!A202),""))</f>
        <v/>
      </c>
      <c r="D205" s="303" t="str">
        <f>IF(C205="","",COUNTIF(Table8[[Código do agregado '[Entidade']]:[Código do núcleo]],A.Núcleos!C205))</f>
        <v/>
      </c>
      <c r="E205" s="303" t="str">
        <f>IF(C205="","",SUMIF(Table8[[Código do núcleo]:[Nº de membros]],Table1[[#This Row],[Código]],Table8[Nº de membros]))</f>
        <v/>
      </c>
      <c r="F205" s="304"/>
      <c r="G205" s="246"/>
      <c r="H205" s="338"/>
      <c r="I205" s="339"/>
      <c r="J205" s="340" t="str">
        <f>IF(A205="Localizado",IF(Table1[[#This Row],[Tipo]]="","",IF(AND(A205&lt;&gt;"",OR(F205="",G205="")),"NÃO","SIM")),IF(Table1[[#This Row],[Tipo]]="","",IF(AND(A205&lt;&gt;"",F205=""),"NÃO","SIM")))</f>
        <v/>
      </c>
    </row>
    <row r="206" spans="1:10" ht="25.05" hidden="1" customHeight="1" x14ac:dyDescent="0.3">
      <c r="A206" s="337"/>
      <c r="B206" s="305"/>
      <c r="C206" s="245" t="str">
        <f>IF(A206="Localizado",CONCATENATE("L.",auxiliar!A203),IF(A206="Disperso",CONCATENATE("D.",auxiliar!A203),""))</f>
        <v/>
      </c>
      <c r="D206" s="303" t="str">
        <f>IF(C206="","",COUNTIF(Table8[[Código do agregado '[Entidade']]:[Código do núcleo]],A.Núcleos!C206))</f>
        <v/>
      </c>
      <c r="E206" s="303" t="str">
        <f>IF(C206="","",SUMIF(Table8[[Código do núcleo]:[Nº de membros]],Table1[[#This Row],[Código]],Table8[Nº de membros]))</f>
        <v/>
      </c>
      <c r="F206" s="304"/>
      <c r="G206" s="246"/>
      <c r="H206" s="338"/>
      <c r="I206" s="339"/>
      <c r="J206" s="340" t="str">
        <f>IF(A206="Localizado",IF(Table1[[#This Row],[Tipo]]="","",IF(AND(A206&lt;&gt;"",OR(F206="",G206="")),"NÃO","SIM")),IF(Table1[[#This Row],[Tipo]]="","",IF(AND(A206&lt;&gt;"",F206=""),"NÃO","SIM")))</f>
        <v/>
      </c>
    </row>
    <row r="207" spans="1:10" ht="25.05" hidden="1" customHeight="1" x14ac:dyDescent="0.3">
      <c r="A207" s="337"/>
      <c r="B207" s="305"/>
      <c r="C207" s="245" t="str">
        <f>IF(A207="Localizado",CONCATENATE("L.",auxiliar!A204),IF(A207="Disperso",CONCATENATE("D.",auxiliar!A204),""))</f>
        <v/>
      </c>
      <c r="D207" s="303" t="str">
        <f>IF(C207="","",COUNTIF(Table8[[Código do agregado '[Entidade']]:[Código do núcleo]],A.Núcleos!C207))</f>
        <v/>
      </c>
      <c r="E207" s="303" t="str">
        <f>IF(C207="","",SUMIF(Table8[[Código do núcleo]:[Nº de membros]],Table1[[#This Row],[Código]],Table8[Nº de membros]))</f>
        <v/>
      </c>
      <c r="F207" s="304"/>
      <c r="G207" s="246"/>
      <c r="H207" s="338"/>
      <c r="I207" s="339"/>
      <c r="J207" s="340" t="str">
        <f>IF(A207="Localizado",IF(Table1[[#This Row],[Tipo]]="","",IF(AND(A207&lt;&gt;"",OR(F207="",G207="")),"NÃO","SIM")),IF(Table1[[#This Row],[Tipo]]="","",IF(AND(A207&lt;&gt;"",F207=""),"NÃO","SIM")))</f>
        <v/>
      </c>
    </row>
    <row r="208" spans="1:10" ht="25.05" hidden="1" customHeight="1" x14ac:dyDescent="0.3">
      <c r="A208" s="337"/>
      <c r="B208" s="305"/>
      <c r="C208" s="245" t="str">
        <f>IF(A208="Localizado",CONCATENATE("L.",auxiliar!A205),IF(A208="Disperso",CONCATENATE("D.",auxiliar!A205),""))</f>
        <v/>
      </c>
      <c r="D208" s="303" t="str">
        <f>IF(C208="","",COUNTIF(Table8[[Código do agregado '[Entidade']]:[Código do núcleo]],A.Núcleos!C208))</f>
        <v/>
      </c>
      <c r="E208" s="303" t="str">
        <f>IF(C208="","",SUMIF(Table8[[Código do núcleo]:[Nº de membros]],Table1[[#This Row],[Código]],Table8[Nº de membros]))</f>
        <v/>
      </c>
      <c r="F208" s="304"/>
      <c r="G208" s="246"/>
      <c r="H208" s="338"/>
      <c r="I208" s="339"/>
      <c r="J208" s="340" t="str">
        <f>IF(A208="Localizado",IF(Table1[[#This Row],[Tipo]]="","",IF(AND(A208&lt;&gt;"",OR(F208="",G208="")),"NÃO","SIM")),IF(Table1[[#This Row],[Tipo]]="","",IF(AND(A208&lt;&gt;"",F208=""),"NÃO","SIM")))</f>
        <v/>
      </c>
    </row>
    <row r="209" spans="1:10" ht="25.05" hidden="1" customHeight="1" x14ac:dyDescent="0.3">
      <c r="A209" s="337"/>
      <c r="B209" s="305"/>
      <c r="C209" s="245" t="str">
        <f>IF(A209="Localizado",CONCATENATE("L.",auxiliar!A206),IF(A209="Disperso",CONCATENATE("D.",auxiliar!A206),""))</f>
        <v/>
      </c>
      <c r="D209" s="303" t="str">
        <f>IF(C209="","",COUNTIF(Table8[[Código do agregado '[Entidade']]:[Código do núcleo]],A.Núcleos!C209))</f>
        <v/>
      </c>
      <c r="E209" s="303" t="str">
        <f>IF(C209="","",SUMIF(Table8[[Código do núcleo]:[Nº de membros]],Table1[[#This Row],[Código]],Table8[Nº de membros]))</f>
        <v/>
      </c>
      <c r="F209" s="304"/>
      <c r="G209" s="246"/>
      <c r="H209" s="338"/>
      <c r="I209" s="339"/>
      <c r="J209" s="340" t="str">
        <f>IF(A209="Localizado",IF(Table1[[#This Row],[Tipo]]="","",IF(AND(A209&lt;&gt;"",OR(F209="",G209="")),"NÃO","SIM")),IF(Table1[[#This Row],[Tipo]]="","",IF(AND(A209&lt;&gt;"",F209=""),"NÃO","SIM")))</f>
        <v/>
      </c>
    </row>
    <row r="210" spans="1:10" ht="25.05" hidden="1" customHeight="1" x14ac:dyDescent="0.3">
      <c r="A210" s="337"/>
      <c r="B210" s="305"/>
      <c r="C210" s="245" t="str">
        <f>IF(A210="Localizado",CONCATENATE("L.",auxiliar!A207),IF(A210="Disperso",CONCATENATE("D.",auxiliar!A207),""))</f>
        <v/>
      </c>
      <c r="D210" s="303" t="str">
        <f>IF(C210="","",COUNTIF(Table8[[Código do agregado '[Entidade']]:[Código do núcleo]],A.Núcleos!C210))</f>
        <v/>
      </c>
      <c r="E210" s="303" t="str">
        <f>IF(C210="","",SUMIF(Table8[[Código do núcleo]:[Nº de membros]],Table1[[#This Row],[Código]],Table8[Nº de membros]))</f>
        <v/>
      </c>
      <c r="F210" s="304"/>
      <c r="G210" s="246"/>
      <c r="H210" s="338"/>
      <c r="I210" s="339"/>
      <c r="J210" s="340" t="str">
        <f>IF(A210="Localizado",IF(Table1[[#This Row],[Tipo]]="","",IF(AND(A210&lt;&gt;"",OR(F210="",G210="")),"NÃO","SIM")),IF(Table1[[#This Row],[Tipo]]="","",IF(AND(A210&lt;&gt;"",F210=""),"NÃO","SIM")))</f>
        <v/>
      </c>
    </row>
    <row r="211" spans="1:10" ht="25.05" hidden="1" customHeight="1" x14ac:dyDescent="0.3">
      <c r="A211" s="337"/>
      <c r="B211" s="305"/>
      <c r="C211" s="245" t="str">
        <f>IF(A211="Localizado",CONCATENATE("L.",auxiliar!A208),IF(A211="Disperso",CONCATENATE("D.",auxiliar!A208),""))</f>
        <v/>
      </c>
      <c r="D211" s="303" t="str">
        <f>IF(C211="","",COUNTIF(Table8[[Código do agregado '[Entidade']]:[Código do núcleo]],A.Núcleos!C211))</f>
        <v/>
      </c>
      <c r="E211" s="303" t="str">
        <f>IF(C211="","",SUMIF(Table8[[Código do núcleo]:[Nº de membros]],Table1[[#This Row],[Código]],Table8[Nº de membros]))</f>
        <v/>
      </c>
      <c r="F211" s="304"/>
      <c r="G211" s="246"/>
      <c r="H211" s="338"/>
      <c r="I211" s="339"/>
      <c r="J211" s="340" t="str">
        <f>IF(A211="Localizado",IF(Table1[[#This Row],[Tipo]]="","",IF(AND(A211&lt;&gt;"",OR(F211="",G211="")),"NÃO","SIM")),IF(Table1[[#This Row],[Tipo]]="","",IF(AND(A211&lt;&gt;"",F211=""),"NÃO","SIM")))</f>
        <v/>
      </c>
    </row>
    <row r="212" spans="1:10" ht="25.05" hidden="1" customHeight="1" x14ac:dyDescent="0.3">
      <c r="A212" s="337"/>
      <c r="B212" s="305"/>
      <c r="C212" s="245" t="str">
        <f>IF(A212="Localizado",CONCATENATE("L.",auxiliar!A209),IF(A212="Disperso",CONCATENATE("D.",auxiliar!A209),""))</f>
        <v/>
      </c>
      <c r="D212" s="303" t="str">
        <f>IF(C212="","",COUNTIF(Table8[[Código do agregado '[Entidade']]:[Código do núcleo]],A.Núcleos!C212))</f>
        <v/>
      </c>
      <c r="E212" s="303" t="str">
        <f>IF(C212="","",SUMIF(Table8[[Código do núcleo]:[Nº de membros]],Table1[[#This Row],[Código]],Table8[Nº de membros]))</f>
        <v/>
      </c>
      <c r="F212" s="304"/>
      <c r="G212" s="246"/>
      <c r="H212" s="338"/>
      <c r="I212" s="339"/>
      <c r="J212" s="340" t="str">
        <f>IF(A212="Localizado",IF(Table1[[#This Row],[Tipo]]="","",IF(AND(A212&lt;&gt;"",OR(F212="",G212="")),"NÃO","SIM")),IF(Table1[[#This Row],[Tipo]]="","",IF(AND(A212&lt;&gt;"",F212=""),"NÃO","SIM")))</f>
        <v/>
      </c>
    </row>
    <row r="213" spans="1:10" ht="25.05" hidden="1" customHeight="1" x14ac:dyDescent="0.3">
      <c r="A213" s="337"/>
      <c r="B213" s="305"/>
      <c r="C213" s="245" t="str">
        <f>IF(A213="Localizado",CONCATENATE("L.",auxiliar!A210),IF(A213="Disperso",CONCATENATE("D.",auxiliar!A210),""))</f>
        <v/>
      </c>
      <c r="D213" s="303" t="str">
        <f>IF(C213="","",COUNTIF(Table8[[Código do agregado '[Entidade']]:[Código do núcleo]],A.Núcleos!C213))</f>
        <v/>
      </c>
      <c r="E213" s="303" t="str">
        <f>IF(C213="","",SUMIF(Table8[[Código do núcleo]:[Nº de membros]],Table1[[#This Row],[Código]],Table8[Nº de membros]))</f>
        <v/>
      </c>
      <c r="F213" s="304"/>
      <c r="G213" s="246"/>
      <c r="H213" s="338"/>
      <c r="I213" s="339"/>
      <c r="J213" s="340" t="str">
        <f>IF(A213="Localizado",IF(Table1[[#This Row],[Tipo]]="","",IF(AND(A213&lt;&gt;"",OR(F213="",G213="")),"NÃO","SIM")),IF(Table1[[#This Row],[Tipo]]="","",IF(AND(A213&lt;&gt;"",F213=""),"NÃO","SIM")))</f>
        <v/>
      </c>
    </row>
    <row r="214" spans="1:10" ht="25.05" hidden="1" customHeight="1" x14ac:dyDescent="0.3">
      <c r="A214" s="337"/>
      <c r="B214" s="305"/>
      <c r="C214" s="245" t="str">
        <f>IF(A214="Localizado",CONCATENATE("L.",auxiliar!A211),IF(A214="Disperso",CONCATENATE("D.",auxiliar!A211),""))</f>
        <v/>
      </c>
      <c r="D214" s="303" t="str">
        <f>IF(C214="","",COUNTIF(Table8[[Código do agregado '[Entidade']]:[Código do núcleo]],A.Núcleos!C214))</f>
        <v/>
      </c>
      <c r="E214" s="303" t="str">
        <f>IF(C214="","",SUMIF(Table8[[Código do núcleo]:[Nº de membros]],Table1[[#This Row],[Código]],Table8[Nº de membros]))</f>
        <v/>
      </c>
      <c r="F214" s="304"/>
      <c r="G214" s="246"/>
      <c r="H214" s="338"/>
      <c r="I214" s="339"/>
      <c r="J214" s="340" t="str">
        <f>IF(A214="Localizado",IF(Table1[[#This Row],[Tipo]]="","",IF(AND(A214&lt;&gt;"",OR(F214="",G214="")),"NÃO","SIM")),IF(Table1[[#This Row],[Tipo]]="","",IF(AND(A214&lt;&gt;"",F214=""),"NÃO","SIM")))</f>
        <v/>
      </c>
    </row>
    <row r="215" spans="1:10" ht="25.05" hidden="1" customHeight="1" x14ac:dyDescent="0.3">
      <c r="A215" s="337"/>
      <c r="B215" s="305"/>
      <c r="C215" s="245" t="str">
        <f>IF(A215="Localizado",CONCATENATE("L.",auxiliar!A212),IF(A215="Disperso",CONCATENATE("D.",auxiliar!A212),""))</f>
        <v/>
      </c>
      <c r="D215" s="303" t="str">
        <f>IF(C215="","",COUNTIF(Table8[[Código do agregado '[Entidade']]:[Código do núcleo]],A.Núcleos!C215))</f>
        <v/>
      </c>
      <c r="E215" s="303" t="str">
        <f>IF(C215="","",SUMIF(Table8[[Código do núcleo]:[Nº de membros]],Table1[[#This Row],[Código]],Table8[Nº de membros]))</f>
        <v/>
      </c>
      <c r="F215" s="304"/>
      <c r="G215" s="246"/>
      <c r="H215" s="338"/>
      <c r="I215" s="339"/>
      <c r="J215" s="340" t="str">
        <f>IF(A215="Localizado",IF(Table1[[#This Row],[Tipo]]="","",IF(AND(A215&lt;&gt;"",OR(F215="",G215="")),"NÃO","SIM")),IF(Table1[[#This Row],[Tipo]]="","",IF(AND(A215&lt;&gt;"",F215=""),"NÃO","SIM")))</f>
        <v/>
      </c>
    </row>
    <row r="216" spans="1:10" ht="25.05" hidden="1" customHeight="1" x14ac:dyDescent="0.3">
      <c r="A216" s="337"/>
      <c r="B216" s="305"/>
      <c r="C216" s="245" t="str">
        <f>IF(A216="Localizado",CONCATENATE("L.",auxiliar!A213),IF(A216="Disperso",CONCATENATE("D.",auxiliar!A213),""))</f>
        <v/>
      </c>
      <c r="D216" s="303" t="str">
        <f>IF(C216="","",COUNTIF(Table8[[Código do agregado '[Entidade']]:[Código do núcleo]],A.Núcleos!C216))</f>
        <v/>
      </c>
      <c r="E216" s="303" t="str">
        <f>IF(C216="","",SUMIF(Table8[[Código do núcleo]:[Nº de membros]],Table1[[#This Row],[Código]],Table8[Nº de membros]))</f>
        <v/>
      </c>
      <c r="F216" s="304"/>
      <c r="G216" s="246"/>
      <c r="H216" s="338"/>
      <c r="I216" s="339"/>
      <c r="J216" s="340" t="str">
        <f>IF(A216="Localizado",IF(Table1[[#This Row],[Tipo]]="","",IF(AND(A216&lt;&gt;"",OR(F216="",G216="")),"NÃO","SIM")),IF(Table1[[#This Row],[Tipo]]="","",IF(AND(A216&lt;&gt;"",F216=""),"NÃO","SIM")))</f>
        <v/>
      </c>
    </row>
    <row r="217" spans="1:10" ht="25.05" hidden="1" customHeight="1" x14ac:dyDescent="0.3">
      <c r="A217" s="337"/>
      <c r="B217" s="305"/>
      <c r="C217" s="245" t="str">
        <f>IF(A217="Localizado",CONCATENATE("L.",auxiliar!A214),IF(A217="Disperso",CONCATENATE("D.",auxiliar!A214),""))</f>
        <v/>
      </c>
      <c r="D217" s="303" t="str">
        <f>IF(C217="","",COUNTIF(Table8[[Código do agregado '[Entidade']]:[Código do núcleo]],A.Núcleos!C217))</f>
        <v/>
      </c>
      <c r="E217" s="303" t="str">
        <f>IF(C217="","",SUMIF(Table8[[Código do núcleo]:[Nº de membros]],Table1[[#This Row],[Código]],Table8[Nº de membros]))</f>
        <v/>
      </c>
      <c r="F217" s="304"/>
      <c r="G217" s="246"/>
      <c r="H217" s="338"/>
      <c r="I217" s="339"/>
      <c r="J217" s="340" t="str">
        <f>IF(A217="Localizado",IF(Table1[[#This Row],[Tipo]]="","",IF(AND(A217&lt;&gt;"",OR(F217="",G217="")),"NÃO","SIM")),IF(Table1[[#This Row],[Tipo]]="","",IF(AND(A217&lt;&gt;"",F217=""),"NÃO","SIM")))</f>
        <v/>
      </c>
    </row>
    <row r="218" spans="1:10" ht="25.05" hidden="1" customHeight="1" x14ac:dyDescent="0.3">
      <c r="A218" s="337"/>
      <c r="B218" s="305"/>
      <c r="C218" s="245" t="str">
        <f>IF(A218="Localizado",CONCATENATE("L.",auxiliar!A215),IF(A218="Disperso",CONCATENATE("D.",auxiliar!A215),""))</f>
        <v/>
      </c>
      <c r="D218" s="303" t="str">
        <f>IF(C218="","",COUNTIF(Table8[[Código do agregado '[Entidade']]:[Código do núcleo]],A.Núcleos!C218))</f>
        <v/>
      </c>
      <c r="E218" s="303" t="str">
        <f>IF(C218="","",SUMIF(Table8[[Código do núcleo]:[Nº de membros]],Table1[[#This Row],[Código]],Table8[Nº de membros]))</f>
        <v/>
      </c>
      <c r="F218" s="304"/>
      <c r="G218" s="246"/>
      <c r="H218" s="338"/>
      <c r="I218" s="339"/>
      <c r="J218" s="340" t="str">
        <f>IF(A218="Localizado",IF(Table1[[#This Row],[Tipo]]="","",IF(AND(A218&lt;&gt;"",OR(F218="",G218="")),"NÃO","SIM")),IF(Table1[[#This Row],[Tipo]]="","",IF(AND(A218&lt;&gt;"",F218=""),"NÃO","SIM")))</f>
        <v/>
      </c>
    </row>
    <row r="219" spans="1:10" ht="25.05" hidden="1" customHeight="1" x14ac:dyDescent="0.3">
      <c r="A219" s="337"/>
      <c r="B219" s="305"/>
      <c r="C219" s="245" t="str">
        <f>IF(A219="Localizado",CONCATENATE("L.",auxiliar!A216),IF(A219="Disperso",CONCATENATE("D.",auxiliar!A216),""))</f>
        <v/>
      </c>
      <c r="D219" s="303" t="str">
        <f>IF(C219="","",COUNTIF(Table8[[Código do agregado '[Entidade']]:[Código do núcleo]],A.Núcleos!C219))</f>
        <v/>
      </c>
      <c r="E219" s="303" t="str">
        <f>IF(C219="","",SUMIF(Table8[[Código do núcleo]:[Nº de membros]],Table1[[#This Row],[Código]],Table8[Nº de membros]))</f>
        <v/>
      </c>
      <c r="F219" s="304"/>
      <c r="G219" s="246"/>
      <c r="H219" s="338"/>
      <c r="I219" s="339"/>
      <c r="J219" s="340" t="str">
        <f>IF(A219="Localizado",IF(Table1[[#This Row],[Tipo]]="","",IF(AND(A219&lt;&gt;"",OR(F219="",G219="")),"NÃO","SIM")),IF(Table1[[#This Row],[Tipo]]="","",IF(AND(A219&lt;&gt;"",F219=""),"NÃO","SIM")))</f>
        <v/>
      </c>
    </row>
    <row r="220" spans="1:10" ht="25.05" hidden="1" customHeight="1" x14ac:dyDescent="0.3">
      <c r="A220" s="337"/>
      <c r="B220" s="305"/>
      <c r="C220" s="245" t="str">
        <f>IF(A220="Localizado",CONCATENATE("L.",auxiliar!A217),IF(A220="Disperso",CONCATENATE("D.",auxiliar!A217),""))</f>
        <v/>
      </c>
      <c r="D220" s="303" t="str">
        <f>IF(C220="","",COUNTIF(Table8[[Código do agregado '[Entidade']]:[Código do núcleo]],A.Núcleos!C220))</f>
        <v/>
      </c>
      <c r="E220" s="303" t="str">
        <f>IF(C220="","",SUMIF(Table8[[Código do núcleo]:[Nº de membros]],Table1[[#This Row],[Código]],Table8[Nº de membros]))</f>
        <v/>
      </c>
      <c r="F220" s="304"/>
      <c r="G220" s="246"/>
      <c r="H220" s="338"/>
      <c r="I220" s="339"/>
      <c r="J220" s="340" t="str">
        <f>IF(A220="Localizado",IF(Table1[[#This Row],[Tipo]]="","",IF(AND(A220&lt;&gt;"",OR(F220="",G220="")),"NÃO","SIM")),IF(Table1[[#This Row],[Tipo]]="","",IF(AND(A220&lt;&gt;"",F220=""),"NÃO","SIM")))</f>
        <v/>
      </c>
    </row>
    <row r="221" spans="1:10" ht="25.05" hidden="1" customHeight="1" x14ac:dyDescent="0.3">
      <c r="A221" s="337"/>
      <c r="B221" s="305"/>
      <c r="C221" s="245" t="str">
        <f>IF(A221="Localizado",CONCATENATE("L.",auxiliar!A218),IF(A221="Disperso",CONCATENATE("D.",auxiliar!A218),""))</f>
        <v/>
      </c>
      <c r="D221" s="303" t="str">
        <f>IF(C221="","",COUNTIF(Table8[[Código do agregado '[Entidade']]:[Código do núcleo]],A.Núcleos!C221))</f>
        <v/>
      </c>
      <c r="E221" s="303" t="str">
        <f>IF(C221="","",SUMIF(Table8[[Código do núcleo]:[Nº de membros]],Table1[[#This Row],[Código]],Table8[Nº de membros]))</f>
        <v/>
      </c>
      <c r="F221" s="304"/>
      <c r="G221" s="246"/>
      <c r="H221" s="338"/>
      <c r="I221" s="339"/>
      <c r="J221" s="340" t="str">
        <f>IF(A221="Localizado",IF(Table1[[#This Row],[Tipo]]="","",IF(AND(A221&lt;&gt;"",OR(F221="",G221="")),"NÃO","SIM")),IF(Table1[[#This Row],[Tipo]]="","",IF(AND(A221&lt;&gt;"",F221=""),"NÃO","SIM")))</f>
        <v/>
      </c>
    </row>
    <row r="222" spans="1:10" ht="25.05" hidden="1" customHeight="1" x14ac:dyDescent="0.3">
      <c r="A222" s="337"/>
      <c r="B222" s="305"/>
      <c r="C222" s="245" t="str">
        <f>IF(A222="Localizado",CONCATENATE("L.",auxiliar!A219),IF(A222="Disperso",CONCATENATE("D.",auxiliar!A219),""))</f>
        <v/>
      </c>
      <c r="D222" s="303" t="str">
        <f>IF(C222="","",COUNTIF(Table8[[Código do agregado '[Entidade']]:[Código do núcleo]],A.Núcleos!C222))</f>
        <v/>
      </c>
      <c r="E222" s="303" t="str">
        <f>IF(C222="","",SUMIF(Table8[[Código do núcleo]:[Nº de membros]],Table1[[#This Row],[Código]],Table8[Nº de membros]))</f>
        <v/>
      </c>
      <c r="F222" s="304"/>
      <c r="G222" s="246"/>
      <c r="H222" s="338"/>
      <c r="I222" s="339"/>
      <c r="J222" s="340" t="str">
        <f>IF(A222="Localizado",IF(Table1[[#This Row],[Tipo]]="","",IF(AND(A222&lt;&gt;"",OR(F222="",G222="")),"NÃO","SIM")),IF(Table1[[#This Row],[Tipo]]="","",IF(AND(A222&lt;&gt;"",F222=""),"NÃO","SIM")))</f>
        <v/>
      </c>
    </row>
    <row r="223" spans="1:10" ht="25.05" hidden="1" customHeight="1" x14ac:dyDescent="0.3">
      <c r="A223" s="337"/>
      <c r="B223" s="305"/>
      <c r="C223" s="245" t="str">
        <f>IF(A223="Localizado",CONCATENATE("L.",auxiliar!A220),IF(A223="Disperso",CONCATENATE("D.",auxiliar!A220),""))</f>
        <v/>
      </c>
      <c r="D223" s="303" t="str">
        <f>IF(C223="","",COUNTIF(Table8[[Código do agregado '[Entidade']]:[Código do núcleo]],A.Núcleos!C223))</f>
        <v/>
      </c>
      <c r="E223" s="303" t="str">
        <f>IF(C223="","",SUMIF(Table8[[Código do núcleo]:[Nº de membros]],Table1[[#This Row],[Código]],Table8[Nº de membros]))</f>
        <v/>
      </c>
      <c r="F223" s="304"/>
      <c r="G223" s="246"/>
      <c r="H223" s="338"/>
      <c r="I223" s="339"/>
      <c r="J223" s="340" t="str">
        <f>IF(A223="Localizado",IF(Table1[[#This Row],[Tipo]]="","",IF(AND(A223&lt;&gt;"",OR(F223="",G223="")),"NÃO","SIM")),IF(Table1[[#This Row],[Tipo]]="","",IF(AND(A223&lt;&gt;"",F223=""),"NÃO","SIM")))</f>
        <v/>
      </c>
    </row>
    <row r="224" spans="1:10" ht="25.05" hidden="1" customHeight="1" x14ac:dyDescent="0.3">
      <c r="A224" s="337"/>
      <c r="B224" s="305"/>
      <c r="C224" s="245" t="str">
        <f>IF(A224="Localizado",CONCATENATE("L.",auxiliar!A221),IF(A224="Disperso",CONCATENATE("D.",auxiliar!A221),""))</f>
        <v/>
      </c>
      <c r="D224" s="303" t="str">
        <f>IF(C224="","",COUNTIF(Table8[[Código do agregado '[Entidade']]:[Código do núcleo]],A.Núcleos!C224))</f>
        <v/>
      </c>
      <c r="E224" s="303" t="str">
        <f>IF(C224="","",SUMIF(Table8[[Código do núcleo]:[Nº de membros]],Table1[[#This Row],[Código]],Table8[Nº de membros]))</f>
        <v/>
      </c>
      <c r="F224" s="304"/>
      <c r="G224" s="246"/>
      <c r="H224" s="338"/>
      <c r="I224" s="339"/>
      <c r="J224" s="340" t="str">
        <f>IF(A224="Localizado",IF(Table1[[#This Row],[Tipo]]="","",IF(AND(A224&lt;&gt;"",OR(F224="",G224="")),"NÃO","SIM")),IF(Table1[[#This Row],[Tipo]]="","",IF(AND(A224&lt;&gt;"",F224=""),"NÃO","SIM")))</f>
        <v/>
      </c>
    </row>
    <row r="225" spans="1:10" ht="25.05" hidden="1" customHeight="1" x14ac:dyDescent="0.3">
      <c r="A225" s="337"/>
      <c r="B225" s="305"/>
      <c r="C225" s="245" t="str">
        <f>IF(A225="Localizado",CONCATENATE("L.",auxiliar!A222),IF(A225="Disperso",CONCATENATE("D.",auxiliar!A222),""))</f>
        <v/>
      </c>
      <c r="D225" s="303" t="str">
        <f>IF(C225="","",COUNTIF(Table8[[Código do agregado '[Entidade']]:[Código do núcleo]],A.Núcleos!C225))</f>
        <v/>
      </c>
      <c r="E225" s="303" t="str">
        <f>IF(C225="","",SUMIF(Table8[[Código do núcleo]:[Nº de membros]],Table1[[#This Row],[Código]],Table8[Nº de membros]))</f>
        <v/>
      </c>
      <c r="F225" s="304"/>
      <c r="G225" s="246"/>
      <c r="H225" s="338"/>
      <c r="I225" s="339"/>
      <c r="J225" s="340" t="str">
        <f>IF(A225="Localizado",IF(Table1[[#This Row],[Tipo]]="","",IF(AND(A225&lt;&gt;"",OR(F225="",G225="")),"NÃO","SIM")),IF(Table1[[#This Row],[Tipo]]="","",IF(AND(A225&lt;&gt;"",F225=""),"NÃO","SIM")))</f>
        <v/>
      </c>
    </row>
    <row r="226" spans="1:10" ht="25.05" hidden="1" customHeight="1" x14ac:dyDescent="0.3">
      <c r="A226" s="337"/>
      <c r="B226" s="305"/>
      <c r="C226" s="245" t="str">
        <f>IF(A226="Localizado",CONCATENATE("L.",auxiliar!A223),IF(A226="Disperso",CONCATENATE("D.",auxiliar!A223),""))</f>
        <v/>
      </c>
      <c r="D226" s="303" t="str">
        <f>IF(C226="","",COUNTIF(Table8[[Código do agregado '[Entidade']]:[Código do núcleo]],A.Núcleos!C226))</f>
        <v/>
      </c>
      <c r="E226" s="303" t="str">
        <f>IF(C226="","",SUMIF(Table8[[Código do núcleo]:[Nº de membros]],Table1[[#This Row],[Código]],Table8[Nº de membros]))</f>
        <v/>
      </c>
      <c r="F226" s="304"/>
      <c r="G226" s="246"/>
      <c r="H226" s="338"/>
      <c r="I226" s="339"/>
      <c r="J226" s="340" t="str">
        <f>IF(A226="Localizado",IF(Table1[[#This Row],[Tipo]]="","",IF(AND(A226&lt;&gt;"",OR(F226="",G226="")),"NÃO","SIM")),IF(Table1[[#This Row],[Tipo]]="","",IF(AND(A226&lt;&gt;"",F226=""),"NÃO","SIM")))</f>
        <v/>
      </c>
    </row>
    <row r="227" spans="1:10" ht="25.05" hidden="1" customHeight="1" x14ac:dyDescent="0.3">
      <c r="A227" s="337"/>
      <c r="B227" s="305"/>
      <c r="C227" s="245" t="str">
        <f>IF(A227="Localizado",CONCATENATE("L.",auxiliar!A224),IF(A227="Disperso",CONCATENATE("D.",auxiliar!A224),""))</f>
        <v/>
      </c>
      <c r="D227" s="303" t="str">
        <f>IF(C227="","",COUNTIF(Table8[[Código do agregado '[Entidade']]:[Código do núcleo]],A.Núcleos!C227))</f>
        <v/>
      </c>
      <c r="E227" s="303" t="str">
        <f>IF(C227="","",SUMIF(Table8[[Código do núcleo]:[Nº de membros]],Table1[[#This Row],[Código]],Table8[Nº de membros]))</f>
        <v/>
      </c>
      <c r="F227" s="304"/>
      <c r="G227" s="246"/>
      <c r="H227" s="338"/>
      <c r="I227" s="339"/>
      <c r="J227" s="340" t="str">
        <f>IF(A227="Localizado",IF(Table1[[#This Row],[Tipo]]="","",IF(AND(A227&lt;&gt;"",OR(F227="",G227="")),"NÃO","SIM")),IF(Table1[[#This Row],[Tipo]]="","",IF(AND(A227&lt;&gt;"",F227=""),"NÃO","SIM")))</f>
        <v/>
      </c>
    </row>
    <row r="228" spans="1:10" ht="25.05" hidden="1" customHeight="1" x14ac:dyDescent="0.3">
      <c r="A228" s="337"/>
      <c r="B228" s="305"/>
      <c r="C228" s="245" t="str">
        <f>IF(A228="Localizado",CONCATENATE("L.",auxiliar!A225),IF(A228="Disperso",CONCATENATE("D.",auxiliar!A225),""))</f>
        <v/>
      </c>
      <c r="D228" s="303" t="str">
        <f>IF(C228="","",COUNTIF(Table8[[Código do agregado '[Entidade']]:[Código do núcleo]],A.Núcleos!C228))</f>
        <v/>
      </c>
      <c r="E228" s="303" t="str">
        <f>IF(C228="","",SUMIF(Table8[[Código do núcleo]:[Nº de membros]],Table1[[#This Row],[Código]],Table8[Nº de membros]))</f>
        <v/>
      </c>
      <c r="F228" s="304"/>
      <c r="G228" s="246"/>
      <c r="H228" s="338"/>
      <c r="I228" s="339"/>
      <c r="J228" s="340" t="str">
        <f>IF(A228="Localizado",IF(Table1[[#This Row],[Tipo]]="","",IF(AND(A228&lt;&gt;"",OR(F228="",G228="")),"NÃO","SIM")),IF(Table1[[#This Row],[Tipo]]="","",IF(AND(A228&lt;&gt;"",F228=""),"NÃO","SIM")))</f>
        <v/>
      </c>
    </row>
    <row r="229" spans="1:10" ht="25.05" hidden="1" customHeight="1" x14ac:dyDescent="0.3">
      <c r="A229" s="337"/>
      <c r="B229" s="305"/>
      <c r="C229" s="245" t="str">
        <f>IF(A229="Localizado",CONCATENATE("L.",auxiliar!A226),IF(A229="Disperso",CONCATENATE("D.",auxiliar!A226),""))</f>
        <v/>
      </c>
      <c r="D229" s="303" t="str">
        <f>IF(C229="","",COUNTIF(Table8[[Código do agregado '[Entidade']]:[Código do núcleo]],A.Núcleos!C229))</f>
        <v/>
      </c>
      <c r="E229" s="303" t="str">
        <f>IF(C229="","",SUMIF(Table8[[Código do núcleo]:[Nº de membros]],Table1[[#This Row],[Código]],Table8[Nº de membros]))</f>
        <v/>
      </c>
      <c r="F229" s="304"/>
      <c r="G229" s="246"/>
      <c r="H229" s="338"/>
      <c r="I229" s="339"/>
      <c r="J229" s="340" t="str">
        <f>IF(A229="Localizado",IF(Table1[[#This Row],[Tipo]]="","",IF(AND(A229&lt;&gt;"",OR(F229="",G229="")),"NÃO","SIM")),IF(Table1[[#This Row],[Tipo]]="","",IF(AND(A229&lt;&gt;"",F229=""),"NÃO","SIM")))</f>
        <v/>
      </c>
    </row>
    <row r="230" spans="1:10" ht="25.05" hidden="1" customHeight="1" x14ac:dyDescent="0.3">
      <c r="A230" s="337"/>
      <c r="B230" s="305"/>
      <c r="C230" s="245" t="str">
        <f>IF(A230="Localizado",CONCATENATE("L.",auxiliar!A227),IF(A230="Disperso",CONCATENATE("D.",auxiliar!A227),""))</f>
        <v/>
      </c>
      <c r="D230" s="303" t="str">
        <f>IF(C230="","",COUNTIF(Table8[[Código do agregado '[Entidade']]:[Código do núcleo]],A.Núcleos!C230))</f>
        <v/>
      </c>
      <c r="E230" s="303" t="str">
        <f>IF(C230="","",SUMIF(Table8[[Código do núcleo]:[Nº de membros]],Table1[[#This Row],[Código]],Table8[Nº de membros]))</f>
        <v/>
      </c>
      <c r="F230" s="304"/>
      <c r="G230" s="246"/>
      <c r="H230" s="338"/>
      <c r="I230" s="339"/>
      <c r="J230" s="340" t="str">
        <f>IF(A230="Localizado",IF(Table1[[#This Row],[Tipo]]="","",IF(AND(A230&lt;&gt;"",OR(F230="",G230="")),"NÃO","SIM")),IF(Table1[[#This Row],[Tipo]]="","",IF(AND(A230&lt;&gt;"",F230=""),"NÃO","SIM")))</f>
        <v/>
      </c>
    </row>
    <row r="231" spans="1:10" ht="25.05" hidden="1" customHeight="1" x14ac:dyDescent="0.3">
      <c r="A231" s="337"/>
      <c r="B231" s="305"/>
      <c r="C231" s="245" t="str">
        <f>IF(A231="Localizado",CONCATENATE("L.",auxiliar!A228),IF(A231="Disperso",CONCATENATE("D.",auxiliar!A228),""))</f>
        <v/>
      </c>
      <c r="D231" s="303" t="str">
        <f>IF(C231="","",COUNTIF(Table8[[Código do agregado '[Entidade']]:[Código do núcleo]],A.Núcleos!C231))</f>
        <v/>
      </c>
      <c r="E231" s="303" t="str">
        <f>IF(C231="","",SUMIF(Table8[[Código do núcleo]:[Nº de membros]],Table1[[#This Row],[Código]],Table8[Nº de membros]))</f>
        <v/>
      </c>
      <c r="F231" s="304"/>
      <c r="G231" s="246"/>
      <c r="H231" s="338"/>
      <c r="I231" s="339"/>
      <c r="J231" s="340" t="str">
        <f>IF(A231="Localizado",IF(Table1[[#This Row],[Tipo]]="","",IF(AND(A231&lt;&gt;"",OR(F231="",G231="")),"NÃO","SIM")),IF(Table1[[#This Row],[Tipo]]="","",IF(AND(A231&lt;&gt;"",F231=""),"NÃO","SIM")))</f>
        <v/>
      </c>
    </row>
    <row r="232" spans="1:10" ht="25.05" hidden="1" customHeight="1" x14ac:dyDescent="0.3">
      <c r="A232" s="337"/>
      <c r="B232" s="305"/>
      <c r="C232" s="245" t="str">
        <f>IF(A232="Localizado",CONCATENATE("L.",auxiliar!A229),IF(A232="Disperso",CONCATENATE("D.",auxiliar!A229),""))</f>
        <v/>
      </c>
      <c r="D232" s="303" t="str">
        <f>IF(C232="","",COUNTIF(Table8[[Código do agregado '[Entidade']]:[Código do núcleo]],A.Núcleos!C232))</f>
        <v/>
      </c>
      <c r="E232" s="303" t="str">
        <f>IF(C232="","",SUMIF(Table8[[Código do núcleo]:[Nº de membros]],Table1[[#This Row],[Código]],Table8[Nº de membros]))</f>
        <v/>
      </c>
      <c r="F232" s="304"/>
      <c r="G232" s="246"/>
      <c r="H232" s="338"/>
      <c r="I232" s="339"/>
      <c r="J232" s="340" t="str">
        <f>IF(A232="Localizado",IF(Table1[[#This Row],[Tipo]]="","",IF(AND(A232&lt;&gt;"",OR(F232="",G232="")),"NÃO","SIM")),IF(Table1[[#This Row],[Tipo]]="","",IF(AND(A232&lt;&gt;"",F232=""),"NÃO","SIM")))</f>
        <v/>
      </c>
    </row>
    <row r="233" spans="1:10" ht="25.05" hidden="1" customHeight="1" x14ac:dyDescent="0.3">
      <c r="A233" s="337"/>
      <c r="B233" s="305"/>
      <c r="C233" s="245" t="str">
        <f>IF(A233="Localizado",CONCATENATE("L.",auxiliar!A230),IF(A233="Disperso",CONCATENATE("D.",auxiliar!A230),""))</f>
        <v/>
      </c>
      <c r="D233" s="303" t="str">
        <f>IF(C233="","",COUNTIF(Table8[[Código do agregado '[Entidade']]:[Código do núcleo]],A.Núcleos!C233))</f>
        <v/>
      </c>
      <c r="E233" s="303" t="str">
        <f>IF(C233="","",SUMIF(Table8[[Código do núcleo]:[Nº de membros]],Table1[[#This Row],[Código]],Table8[Nº de membros]))</f>
        <v/>
      </c>
      <c r="F233" s="304"/>
      <c r="G233" s="246"/>
      <c r="H233" s="338"/>
      <c r="I233" s="339"/>
      <c r="J233" s="340" t="str">
        <f>IF(A233="Localizado",IF(Table1[[#This Row],[Tipo]]="","",IF(AND(A233&lt;&gt;"",OR(F233="",G233="")),"NÃO","SIM")),IF(Table1[[#This Row],[Tipo]]="","",IF(AND(A233&lt;&gt;"",F233=""),"NÃO","SIM")))</f>
        <v/>
      </c>
    </row>
    <row r="234" spans="1:10" ht="25.05" hidden="1" customHeight="1" x14ac:dyDescent="0.3">
      <c r="A234" s="337"/>
      <c r="B234" s="305"/>
      <c r="C234" s="245" t="str">
        <f>IF(A234="Localizado",CONCATENATE("L.",auxiliar!A231),IF(A234="Disperso",CONCATENATE("D.",auxiliar!A231),""))</f>
        <v/>
      </c>
      <c r="D234" s="303" t="str">
        <f>IF(C234="","",COUNTIF(Table8[[Código do agregado '[Entidade']]:[Código do núcleo]],A.Núcleos!C234))</f>
        <v/>
      </c>
      <c r="E234" s="303" t="str">
        <f>IF(C234="","",SUMIF(Table8[[Código do núcleo]:[Nº de membros]],Table1[[#This Row],[Código]],Table8[Nº de membros]))</f>
        <v/>
      </c>
      <c r="F234" s="304"/>
      <c r="G234" s="246"/>
      <c r="H234" s="338"/>
      <c r="I234" s="339"/>
      <c r="J234" s="340" t="str">
        <f>IF(A234="Localizado",IF(Table1[[#This Row],[Tipo]]="","",IF(AND(A234&lt;&gt;"",OR(F234="",G234="")),"NÃO","SIM")),IF(Table1[[#This Row],[Tipo]]="","",IF(AND(A234&lt;&gt;"",F234=""),"NÃO","SIM")))</f>
        <v/>
      </c>
    </row>
    <row r="235" spans="1:10" ht="25.05" hidden="1" customHeight="1" x14ac:dyDescent="0.3">
      <c r="A235" s="337"/>
      <c r="B235" s="305"/>
      <c r="C235" s="245" t="str">
        <f>IF(A235="Localizado",CONCATENATE("L.",auxiliar!A232),IF(A235="Disperso",CONCATENATE("D.",auxiliar!A232),""))</f>
        <v/>
      </c>
      <c r="D235" s="303" t="str">
        <f>IF(C235="","",COUNTIF(Table8[[Código do agregado '[Entidade']]:[Código do núcleo]],A.Núcleos!C235))</f>
        <v/>
      </c>
      <c r="E235" s="303" t="str">
        <f>IF(C235="","",SUMIF(Table8[[Código do núcleo]:[Nº de membros]],Table1[[#This Row],[Código]],Table8[Nº de membros]))</f>
        <v/>
      </c>
      <c r="F235" s="304"/>
      <c r="G235" s="246"/>
      <c r="H235" s="338"/>
      <c r="I235" s="339"/>
      <c r="J235" s="340" t="str">
        <f>IF(A235="Localizado",IF(Table1[[#This Row],[Tipo]]="","",IF(AND(A235&lt;&gt;"",OR(F235="",G235="")),"NÃO","SIM")),IF(Table1[[#This Row],[Tipo]]="","",IF(AND(A235&lt;&gt;"",F235=""),"NÃO","SIM")))</f>
        <v/>
      </c>
    </row>
    <row r="236" spans="1:10" ht="25.05" hidden="1" customHeight="1" x14ac:dyDescent="0.3">
      <c r="A236" s="337"/>
      <c r="B236" s="305"/>
      <c r="C236" s="245" t="str">
        <f>IF(A236="Localizado",CONCATENATE("L.",auxiliar!A233),IF(A236="Disperso",CONCATENATE("D.",auxiliar!A233),""))</f>
        <v/>
      </c>
      <c r="D236" s="303" t="str">
        <f>IF(C236="","",COUNTIF(Table8[[Código do agregado '[Entidade']]:[Código do núcleo]],A.Núcleos!C236))</f>
        <v/>
      </c>
      <c r="E236" s="303" t="str">
        <f>IF(C236="","",SUMIF(Table8[[Código do núcleo]:[Nº de membros]],Table1[[#This Row],[Código]],Table8[Nº de membros]))</f>
        <v/>
      </c>
      <c r="F236" s="304"/>
      <c r="G236" s="246"/>
      <c r="H236" s="338"/>
      <c r="I236" s="339"/>
      <c r="J236" s="340" t="str">
        <f>IF(A236="Localizado",IF(Table1[[#This Row],[Tipo]]="","",IF(AND(A236&lt;&gt;"",OR(F236="",G236="")),"NÃO","SIM")),IF(Table1[[#This Row],[Tipo]]="","",IF(AND(A236&lt;&gt;"",F236=""),"NÃO","SIM")))</f>
        <v/>
      </c>
    </row>
    <row r="237" spans="1:10" ht="25.05" hidden="1" customHeight="1" x14ac:dyDescent="0.3">
      <c r="A237" s="337"/>
      <c r="B237" s="305"/>
      <c r="C237" s="245" t="str">
        <f>IF(A237="Localizado",CONCATENATE("L.",auxiliar!A234),IF(A237="Disperso",CONCATENATE("D.",auxiliar!A234),""))</f>
        <v/>
      </c>
      <c r="D237" s="303" t="str">
        <f>IF(C237="","",COUNTIF(Table8[[Código do agregado '[Entidade']]:[Código do núcleo]],A.Núcleos!C237))</f>
        <v/>
      </c>
      <c r="E237" s="303" t="str">
        <f>IF(C237="","",SUMIF(Table8[[Código do núcleo]:[Nº de membros]],Table1[[#This Row],[Código]],Table8[Nº de membros]))</f>
        <v/>
      </c>
      <c r="F237" s="304"/>
      <c r="G237" s="246"/>
      <c r="H237" s="338"/>
      <c r="I237" s="339"/>
      <c r="J237" s="340" t="str">
        <f>IF(A237="Localizado",IF(Table1[[#This Row],[Tipo]]="","",IF(AND(A237&lt;&gt;"",OR(F237="",G237="")),"NÃO","SIM")),IF(Table1[[#This Row],[Tipo]]="","",IF(AND(A237&lt;&gt;"",F237=""),"NÃO","SIM")))</f>
        <v/>
      </c>
    </row>
    <row r="238" spans="1:10" ht="25.05" hidden="1" customHeight="1" x14ac:dyDescent="0.3">
      <c r="A238" s="337"/>
      <c r="B238" s="305"/>
      <c r="C238" s="245" t="str">
        <f>IF(A238="Localizado",CONCATENATE("L.",auxiliar!A235),IF(A238="Disperso",CONCATENATE("D.",auxiliar!A235),""))</f>
        <v/>
      </c>
      <c r="D238" s="303" t="str">
        <f>IF(C238="","",COUNTIF(Table8[[Código do agregado '[Entidade']]:[Código do núcleo]],A.Núcleos!C238))</f>
        <v/>
      </c>
      <c r="E238" s="303" t="str">
        <f>IF(C238="","",SUMIF(Table8[[Código do núcleo]:[Nº de membros]],Table1[[#This Row],[Código]],Table8[Nº de membros]))</f>
        <v/>
      </c>
      <c r="F238" s="304"/>
      <c r="G238" s="246"/>
      <c r="H238" s="338"/>
      <c r="I238" s="339"/>
      <c r="J238" s="340" t="str">
        <f>IF(A238="Localizado",IF(Table1[[#This Row],[Tipo]]="","",IF(AND(A238&lt;&gt;"",OR(F238="",G238="")),"NÃO","SIM")),IF(Table1[[#This Row],[Tipo]]="","",IF(AND(A238&lt;&gt;"",F238=""),"NÃO","SIM")))</f>
        <v/>
      </c>
    </row>
    <row r="239" spans="1:10" ht="25.05" hidden="1" customHeight="1" x14ac:dyDescent="0.3">
      <c r="A239" s="337"/>
      <c r="B239" s="305"/>
      <c r="C239" s="245" t="str">
        <f>IF(A239="Localizado",CONCATENATE("L.",auxiliar!A236),IF(A239="Disperso",CONCATENATE("D.",auxiliar!A236),""))</f>
        <v/>
      </c>
      <c r="D239" s="303" t="str">
        <f>IF(C239="","",COUNTIF(Table8[[Código do agregado '[Entidade']]:[Código do núcleo]],A.Núcleos!C239))</f>
        <v/>
      </c>
      <c r="E239" s="303" t="str">
        <f>IF(C239="","",SUMIF(Table8[[Código do núcleo]:[Nº de membros]],Table1[[#This Row],[Código]],Table8[Nº de membros]))</f>
        <v/>
      </c>
      <c r="F239" s="304"/>
      <c r="G239" s="246"/>
      <c r="H239" s="338"/>
      <c r="I239" s="339"/>
      <c r="J239" s="340" t="str">
        <f>IF(A239="Localizado",IF(Table1[[#This Row],[Tipo]]="","",IF(AND(A239&lt;&gt;"",OR(F239="",G239="")),"NÃO","SIM")),IF(Table1[[#This Row],[Tipo]]="","",IF(AND(A239&lt;&gt;"",F239=""),"NÃO","SIM")))</f>
        <v/>
      </c>
    </row>
    <row r="240" spans="1:10" ht="25.05" hidden="1" customHeight="1" x14ac:dyDescent="0.3">
      <c r="A240" s="337"/>
      <c r="B240" s="305"/>
      <c r="C240" s="245" t="str">
        <f>IF(A240="Localizado",CONCATENATE("L.",auxiliar!A237),IF(A240="Disperso",CONCATENATE("D.",auxiliar!A237),""))</f>
        <v/>
      </c>
      <c r="D240" s="303" t="str">
        <f>IF(C240="","",COUNTIF(Table8[[Código do agregado '[Entidade']]:[Código do núcleo]],A.Núcleos!C240))</f>
        <v/>
      </c>
      <c r="E240" s="303" t="str">
        <f>IF(C240="","",SUMIF(Table8[[Código do núcleo]:[Nº de membros]],Table1[[#This Row],[Código]],Table8[Nº de membros]))</f>
        <v/>
      </c>
      <c r="F240" s="304"/>
      <c r="G240" s="246"/>
      <c r="H240" s="338"/>
      <c r="I240" s="339"/>
      <c r="J240" s="340" t="str">
        <f>IF(A240="Localizado",IF(Table1[[#This Row],[Tipo]]="","",IF(AND(A240&lt;&gt;"",OR(F240="",G240="")),"NÃO","SIM")),IF(Table1[[#This Row],[Tipo]]="","",IF(AND(A240&lt;&gt;"",F240=""),"NÃO","SIM")))</f>
        <v/>
      </c>
    </row>
    <row r="241" spans="1:10" ht="25.05" hidden="1" customHeight="1" x14ac:dyDescent="0.3">
      <c r="A241" s="337"/>
      <c r="B241" s="305"/>
      <c r="C241" s="245" t="str">
        <f>IF(A241="Localizado",CONCATENATE("L.",auxiliar!A238),IF(A241="Disperso",CONCATENATE("D.",auxiliar!A238),""))</f>
        <v/>
      </c>
      <c r="D241" s="303" t="str">
        <f>IF(C241="","",COUNTIF(Table8[[Código do agregado '[Entidade']]:[Código do núcleo]],A.Núcleos!C241))</f>
        <v/>
      </c>
      <c r="E241" s="303" t="str">
        <f>IF(C241="","",SUMIF(Table8[[Código do núcleo]:[Nº de membros]],Table1[[#This Row],[Código]],Table8[Nº de membros]))</f>
        <v/>
      </c>
      <c r="F241" s="304"/>
      <c r="G241" s="246"/>
      <c r="H241" s="338"/>
      <c r="I241" s="339"/>
      <c r="J241" s="340" t="str">
        <f>IF(A241="Localizado",IF(Table1[[#This Row],[Tipo]]="","",IF(AND(A241&lt;&gt;"",OR(F241="",G241="")),"NÃO","SIM")),IF(Table1[[#This Row],[Tipo]]="","",IF(AND(A241&lt;&gt;"",F241=""),"NÃO","SIM")))</f>
        <v/>
      </c>
    </row>
    <row r="242" spans="1:10" ht="25.05" hidden="1" customHeight="1" x14ac:dyDescent="0.3">
      <c r="A242" s="337"/>
      <c r="B242" s="305"/>
      <c r="C242" s="245" t="str">
        <f>IF(A242="Localizado",CONCATENATE("L.",auxiliar!A239),IF(A242="Disperso",CONCATENATE("D.",auxiliar!A239),""))</f>
        <v/>
      </c>
      <c r="D242" s="303" t="str">
        <f>IF(C242="","",COUNTIF(Table8[[Código do agregado '[Entidade']]:[Código do núcleo]],A.Núcleos!C242))</f>
        <v/>
      </c>
      <c r="E242" s="303" t="str">
        <f>IF(C242="","",SUMIF(Table8[[Código do núcleo]:[Nº de membros]],Table1[[#This Row],[Código]],Table8[Nº de membros]))</f>
        <v/>
      </c>
      <c r="F242" s="304"/>
      <c r="G242" s="246"/>
      <c r="H242" s="338"/>
      <c r="I242" s="339"/>
      <c r="J242" s="340" t="str">
        <f>IF(A242="Localizado",IF(Table1[[#This Row],[Tipo]]="","",IF(AND(A242&lt;&gt;"",OR(F242="",G242="")),"NÃO","SIM")),IF(Table1[[#This Row],[Tipo]]="","",IF(AND(A242&lt;&gt;"",F242=""),"NÃO","SIM")))</f>
        <v/>
      </c>
    </row>
    <row r="243" spans="1:10" ht="25.05" hidden="1" customHeight="1" x14ac:dyDescent="0.3">
      <c r="A243" s="337"/>
      <c r="B243" s="305"/>
      <c r="C243" s="245" t="str">
        <f>IF(A243="Localizado",CONCATENATE("L.",auxiliar!A240),IF(A243="Disperso",CONCATENATE("D.",auxiliar!A240),""))</f>
        <v/>
      </c>
      <c r="D243" s="303" t="str">
        <f>IF(C243="","",COUNTIF(Table8[[Código do agregado '[Entidade']]:[Código do núcleo]],A.Núcleos!C243))</f>
        <v/>
      </c>
      <c r="E243" s="303" t="str">
        <f>IF(C243="","",SUMIF(Table8[[Código do núcleo]:[Nº de membros]],Table1[[#This Row],[Código]],Table8[Nº de membros]))</f>
        <v/>
      </c>
      <c r="F243" s="304"/>
      <c r="G243" s="246"/>
      <c r="H243" s="338"/>
      <c r="I243" s="339"/>
      <c r="J243" s="340" t="str">
        <f>IF(A243="Localizado",IF(Table1[[#This Row],[Tipo]]="","",IF(AND(A243&lt;&gt;"",OR(F243="",G243="")),"NÃO","SIM")),IF(Table1[[#This Row],[Tipo]]="","",IF(AND(A243&lt;&gt;"",F243=""),"NÃO","SIM")))</f>
        <v/>
      </c>
    </row>
    <row r="244" spans="1:10" ht="25.05" hidden="1" customHeight="1" x14ac:dyDescent="0.3">
      <c r="A244" s="337"/>
      <c r="B244" s="305"/>
      <c r="C244" s="245" t="str">
        <f>IF(A244="Localizado",CONCATENATE("L.",auxiliar!A241),IF(A244="Disperso",CONCATENATE("D.",auxiliar!A241),""))</f>
        <v/>
      </c>
      <c r="D244" s="303" t="str">
        <f>IF(C244="","",COUNTIF(Table8[[Código do agregado '[Entidade']]:[Código do núcleo]],A.Núcleos!C244))</f>
        <v/>
      </c>
      <c r="E244" s="303" t="str">
        <f>IF(C244="","",SUMIF(Table8[[Código do núcleo]:[Nº de membros]],Table1[[#This Row],[Código]],Table8[Nº de membros]))</f>
        <v/>
      </c>
      <c r="F244" s="304"/>
      <c r="G244" s="246"/>
      <c r="H244" s="338"/>
      <c r="I244" s="339"/>
      <c r="J244" s="340" t="str">
        <f>IF(A244="Localizado",IF(Table1[[#This Row],[Tipo]]="","",IF(AND(A244&lt;&gt;"",OR(F244="",G244="")),"NÃO","SIM")),IF(Table1[[#This Row],[Tipo]]="","",IF(AND(A244&lt;&gt;"",F244=""),"NÃO","SIM")))</f>
        <v/>
      </c>
    </row>
    <row r="245" spans="1:10" ht="25.05" hidden="1" customHeight="1" x14ac:dyDescent="0.3">
      <c r="A245" s="337"/>
      <c r="B245" s="305"/>
      <c r="C245" s="245" t="str">
        <f>IF(A245="Localizado",CONCATENATE("L.",auxiliar!A242),IF(A245="Disperso",CONCATENATE("D.",auxiliar!A242),""))</f>
        <v/>
      </c>
      <c r="D245" s="303" t="str">
        <f>IF(C245="","",COUNTIF(Table8[[Código do agregado '[Entidade']]:[Código do núcleo]],A.Núcleos!C245))</f>
        <v/>
      </c>
      <c r="E245" s="303" t="str">
        <f>IF(C245="","",SUMIF(Table8[[Código do núcleo]:[Nº de membros]],Table1[[#This Row],[Código]],Table8[Nº de membros]))</f>
        <v/>
      </c>
      <c r="F245" s="304"/>
      <c r="G245" s="246"/>
      <c r="H245" s="338"/>
      <c r="I245" s="339"/>
      <c r="J245" s="340" t="str">
        <f>IF(A245="Localizado",IF(Table1[[#This Row],[Tipo]]="","",IF(AND(A245&lt;&gt;"",OR(F245="",G245="")),"NÃO","SIM")),IF(Table1[[#This Row],[Tipo]]="","",IF(AND(A245&lt;&gt;"",F245=""),"NÃO","SIM")))</f>
        <v/>
      </c>
    </row>
    <row r="246" spans="1:10" ht="25.05" hidden="1" customHeight="1" x14ac:dyDescent="0.3">
      <c r="A246" s="337"/>
      <c r="B246" s="305"/>
      <c r="C246" s="245" t="str">
        <f>IF(A246="Localizado",CONCATENATE("L.",auxiliar!A243),IF(A246="Disperso",CONCATENATE("D.",auxiliar!A243),""))</f>
        <v/>
      </c>
      <c r="D246" s="303" t="str">
        <f>IF(C246="","",COUNTIF(Table8[[Código do agregado '[Entidade']]:[Código do núcleo]],A.Núcleos!C246))</f>
        <v/>
      </c>
      <c r="E246" s="303" t="str">
        <f>IF(C246="","",SUMIF(Table8[[Código do núcleo]:[Nº de membros]],Table1[[#This Row],[Código]],Table8[Nº de membros]))</f>
        <v/>
      </c>
      <c r="F246" s="304"/>
      <c r="G246" s="246"/>
      <c r="H246" s="338"/>
      <c r="I246" s="339"/>
      <c r="J246" s="340" t="str">
        <f>IF(A246="Localizado",IF(Table1[[#This Row],[Tipo]]="","",IF(AND(A246&lt;&gt;"",OR(F246="",G246="")),"NÃO","SIM")),IF(Table1[[#This Row],[Tipo]]="","",IF(AND(A246&lt;&gt;"",F246=""),"NÃO","SIM")))</f>
        <v/>
      </c>
    </row>
    <row r="247" spans="1:10" ht="25.05" hidden="1" customHeight="1" x14ac:dyDescent="0.3">
      <c r="A247" s="337"/>
      <c r="B247" s="305"/>
      <c r="C247" s="245" t="str">
        <f>IF(A247="Localizado",CONCATENATE("L.",auxiliar!A244),IF(A247="Disperso",CONCATENATE("D.",auxiliar!A244),""))</f>
        <v/>
      </c>
      <c r="D247" s="303" t="str">
        <f>IF(C247="","",COUNTIF(Table8[[Código do agregado '[Entidade']]:[Código do núcleo]],A.Núcleos!C247))</f>
        <v/>
      </c>
      <c r="E247" s="303" t="str">
        <f>IF(C247="","",SUMIF(Table8[[Código do núcleo]:[Nº de membros]],Table1[[#This Row],[Código]],Table8[Nº de membros]))</f>
        <v/>
      </c>
      <c r="F247" s="304"/>
      <c r="G247" s="246"/>
      <c r="H247" s="338"/>
      <c r="I247" s="339"/>
      <c r="J247" s="340" t="str">
        <f>IF(A247="Localizado",IF(Table1[[#This Row],[Tipo]]="","",IF(AND(A247&lt;&gt;"",OR(F247="",G247="")),"NÃO","SIM")),IF(Table1[[#This Row],[Tipo]]="","",IF(AND(A247&lt;&gt;"",F247=""),"NÃO","SIM")))</f>
        <v/>
      </c>
    </row>
    <row r="248" spans="1:10" ht="25.05" hidden="1" customHeight="1" x14ac:dyDescent="0.3">
      <c r="A248" s="337"/>
      <c r="B248" s="305"/>
      <c r="C248" s="245" t="str">
        <f>IF(A248="Localizado",CONCATENATE("L.",auxiliar!A245),IF(A248="Disperso",CONCATENATE("D.",auxiliar!A245),""))</f>
        <v/>
      </c>
      <c r="D248" s="303" t="str">
        <f>IF(C248="","",COUNTIF(Table8[[Código do agregado '[Entidade']]:[Código do núcleo]],A.Núcleos!C248))</f>
        <v/>
      </c>
      <c r="E248" s="303" t="str">
        <f>IF(C248="","",SUMIF(Table8[[Código do núcleo]:[Nº de membros]],Table1[[#This Row],[Código]],Table8[Nº de membros]))</f>
        <v/>
      </c>
      <c r="F248" s="304"/>
      <c r="G248" s="246"/>
      <c r="H248" s="338"/>
      <c r="I248" s="339"/>
      <c r="J248" s="340" t="str">
        <f>IF(A248="Localizado",IF(Table1[[#This Row],[Tipo]]="","",IF(AND(A248&lt;&gt;"",OR(F248="",G248="")),"NÃO","SIM")),IF(Table1[[#This Row],[Tipo]]="","",IF(AND(A248&lt;&gt;"",F248=""),"NÃO","SIM")))</f>
        <v/>
      </c>
    </row>
    <row r="249" spans="1:10" ht="25.05" hidden="1" customHeight="1" x14ac:dyDescent="0.3">
      <c r="A249" s="337"/>
      <c r="B249" s="305"/>
      <c r="C249" s="245" t="str">
        <f>IF(A249="Localizado",CONCATENATE("L.",auxiliar!A246),IF(A249="Disperso",CONCATENATE("D.",auxiliar!A246),""))</f>
        <v/>
      </c>
      <c r="D249" s="303" t="str">
        <f>IF(C249="","",COUNTIF(Table8[[Código do agregado '[Entidade']]:[Código do núcleo]],A.Núcleos!C249))</f>
        <v/>
      </c>
      <c r="E249" s="303" t="str">
        <f>IF(C249="","",SUMIF(Table8[[Código do núcleo]:[Nº de membros]],Table1[[#This Row],[Código]],Table8[Nº de membros]))</f>
        <v/>
      </c>
      <c r="F249" s="304"/>
      <c r="G249" s="246"/>
      <c r="H249" s="338"/>
      <c r="I249" s="339"/>
      <c r="J249" s="340" t="str">
        <f>IF(A249="Localizado",IF(Table1[[#This Row],[Tipo]]="","",IF(AND(A249&lt;&gt;"",OR(F249="",G249="")),"NÃO","SIM")),IF(Table1[[#This Row],[Tipo]]="","",IF(AND(A249&lt;&gt;"",F249=""),"NÃO","SIM")))</f>
        <v/>
      </c>
    </row>
    <row r="250" spans="1:10" ht="25.05" hidden="1" customHeight="1" x14ac:dyDescent="0.3">
      <c r="A250" s="337"/>
      <c r="B250" s="305"/>
      <c r="C250" s="245" t="str">
        <f>IF(A250="Localizado",CONCATENATE("L.",auxiliar!A247),IF(A250="Disperso",CONCATENATE("D.",auxiliar!A247),""))</f>
        <v/>
      </c>
      <c r="D250" s="303" t="str">
        <f>IF(C250="","",COUNTIF(Table8[[Código do agregado '[Entidade']]:[Código do núcleo]],A.Núcleos!C250))</f>
        <v/>
      </c>
      <c r="E250" s="303" t="str">
        <f>IF(C250="","",SUMIF(Table8[[Código do núcleo]:[Nº de membros]],Table1[[#This Row],[Código]],Table8[Nº de membros]))</f>
        <v/>
      </c>
      <c r="F250" s="304"/>
      <c r="G250" s="246"/>
      <c r="H250" s="338"/>
      <c r="I250" s="339"/>
      <c r="J250" s="340" t="str">
        <f>IF(A250="Localizado",IF(Table1[[#This Row],[Tipo]]="","",IF(AND(A250&lt;&gt;"",OR(F250="",G250="")),"NÃO","SIM")),IF(Table1[[#This Row],[Tipo]]="","",IF(AND(A250&lt;&gt;"",F250=""),"NÃO","SIM")))</f>
        <v/>
      </c>
    </row>
    <row r="251" spans="1:10" ht="25.05" hidden="1" customHeight="1" x14ac:dyDescent="0.3">
      <c r="A251" s="337"/>
      <c r="B251" s="305"/>
      <c r="C251" s="245" t="str">
        <f>IF(A251="Localizado",CONCATENATE("L.",auxiliar!A248),IF(A251="Disperso",CONCATENATE("D.",auxiliar!A248),""))</f>
        <v/>
      </c>
      <c r="D251" s="303" t="str">
        <f>IF(C251="","",COUNTIF(Table8[[Código do agregado '[Entidade']]:[Código do núcleo]],A.Núcleos!C251))</f>
        <v/>
      </c>
      <c r="E251" s="303" t="str">
        <f>IF(C251="","",SUMIF(Table8[[Código do núcleo]:[Nº de membros]],Table1[[#This Row],[Código]],Table8[Nº de membros]))</f>
        <v/>
      </c>
      <c r="F251" s="304"/>
      <c r="G251" s="246"/>
      <c r="H251" s="338"/>
      <c r="I251" s="339"/>
      <c r="J251" s="340" t="str">
        <f>IF(A251="Localizado",IF(Table1[[#This Row],[Tipo]]="","",IF(AND(A251&lt;&gt;"",OR(F251="",G251="")),"NÃO","SIM")),IF(Table1[[#This Row],[Tipo]]="","",IF(AND(A251&lt;&gt;"",F251=""),"NÃO","SIM")))</f>
        <v/>
      </c>
    </row>
    <row r="252" spans="1:10" ht="25.05" hidden="1" customHeight="1" x14ac:dyDescent="0.3">
      <c r="A252" s="337"/>
      <c r="B252" s="305"/>
      <c r="C252" s="245" t="str">
        <f>IF(A252="Localizado",CONCATENATE("L.",auxiliar!A249),IF(A252="Disperso",CONCATENATE("D.",auxiliar!A249),""))</f>
        <v/>
      </c>
      <c r="D252" s="303" t="str">
        <f>IF(C252="","",COUNTIF(Table8[[Código do agregado '[Entidade']]:[Código do núcleo]],A.Núcleos!C252))</f>
        <v/>
      </c>
      <c r="E252" s="303" t="str">
        <f>IF(C252="","",SUMIF(Table8[[Código do núcleo]:[Nº de membros]],Table1[[#This Row],[Código]],Table8[Nº de membros]))</f>
        <v/>
      </c>
      <c r="F252" s="304"/>
      <c r="G252" s="246"/>
      <c r="H252" s="338"/>
      <c r="I252" s="339"/>
      <c r="J252" s="340" t="str">
        <f>IF(A252="Localizado",IF(Table1[[#This Row],[Tipo]]="","",IF(AND(A252&lt;&gt;"",OR(F252="",G252="")),"NÃO","SIM")),IF(Table1[[#This Row],[Tipo]]="","",IF(AND(A252&lt;&gt;"",F252=""),"NÃO","SIM")))</f>
        <v/>
      </c>
    </row>
    <row r="253" spans="1:10" ht="25.05" hidden="1" customHeight="1" x14ac:dyDescent="0.3">
      <c r="A253" s="337"/>
      <c r="B253" s="305"/>
      <c r="C253" s="245" t="str">
        <f>IF(A253="Localizado",CONCATENATE("L.",auxiliar!A250),IF(A253="Disperso",CONCATENATE("D.",auxiliar!A250),""))</f>
        <v/>
      </c>
      <c r="D253" s="303" t="str">
        <f>IF(C253="","",COUNTIF(Table8[[Código do agregado '[Entidade']]:[Código do núcleo]],A.Núcleos!C253))</f>
        <v/>
      </c>
      <c r="E253" s="303" t="str">
        <f>IF(C253="","",SUMIF(Table8[[Código do núcleo]:[Nº de membros]],Table1[[#This Row],[Código]],Table8[Nº de membros]))</f>
        <v/>
      </c>
      <c r="F253" s="304"/>
      <c r="G253" s="246"/>
      <c r="H253" s="338"/>
      <c r="I253" s="339"/>
      <c r="J253" s="340" t="str">
        <f>IF(A253="Localizado",IF(Table1[[#This Row],[Tipo]]="","",IF(AND(A253&lt;&gt;"",OR(F253="",G253="")),"NÃO","SIM")),IF(Table1[[#This Row],[Tipo]]="","",IF(AND(A253&lt;&gt;"",F253=""),"NÃO","SIM")))</f>
        <v/>
      </c>
    </row>
    <row r="254" spans="1:10" ht="25.05" hidden="1" customHeight="1" x14ac:dyDescent="0.3">
      <c r="A254" s="337"/>
      <c r="B254" s="305"/>
      <c r="C254" s="245" t="str">
        <f>IF(A254="Localizado",CONCATENATE("L.",auxiliar!A251),IF(A254="Disperso",CONCATENATE("D.",auxiliar!A251),""))</f>
        <v/>
      </c>
      <c r="D254" s="303" t="str">
        <f>IF(C254="","",COUNTIF(Table8[[Código do agregado '[Entidade']]:[Código do núcleo]],A.Núcleos!C254))</f>
        <v/>
      </c>
      <c r="E254" s="303" t="str">
        <f>IF(C254="","",SUMIF(Table8[[Código do núcleo]:[Nº de membros]],Table1[[#This Row],[Código]],Table8[Nº de membros]))</f>
        <v/>
      </c>
      <c r="F254" s="304"/>
      <c r="G254" s="246"/>
      <c r="H254" s="338"/>
      <c r="I254" s="339"/>
      <c r="J254" s="340" t="str">
        <f>IF(A254="Localizado",IF(Table1[[#This Row],[Tipo]]="","",IF(AND(A254&lt;&gt;"",OR(F254="",G254="")),"NÃO","SIM")),IF(Table1[[#This Row],[Tipo]]="","",IF(AND(A254&lt;&gt;"",F254=""),"NÃO","SIM")))</f>
        <v/>
      </c>
    </row>
    <row r="255" spans="1:10" ht="25.05" hidden="1" customHeight="1" x14ac:dyDescent="0.3">
      <c r="A255" s="337"/>
      <c r="B255" s="305"/>
      <c r="C255" s="245" t="str">
        <f>IF(A255="Localizado",CONCATENATE("L.",auxiliar!A252),IF(A255="Disperso",CONCATENATE("D.",auxiliar!A252),""))</f>
        <v/>
      </c>
      <c r="D255" s="303" t="str">
        <f>IF(C255="","",COUNTIF(Table8[[Código do agregado '[Entidade']]:[Código do núcleo]],A.Núcleos!C255))</f>
        <v/>
      </c>
      <c r="E255" s="303" t="str">
        <f>IF(C255="","",SUMIF(Table8[[Código do núcleo]:[Nº de membros]],Table1[[#This Row],[Código]],Table8[Nº de membros]))</f>
        <v/>
      </c>
      <c r="F255" s="304"/>
      <c r="G255" s="246"/>
      <c r="H255" s="338"/>
      <c r="I255" s="339"/>
      <c r="J255" s="340" t="str">
        <f>IF(A255="Localizado",IF(Table1[[#This Row],[Tipo]]="","",IF(AND(A255&lt;&gt;"",OR(F255="",G255="")),"NÃO","SIM")),IF(Table1[[#This Row],[Tipo]]="","",IF(AND(A255&lt;&gt;"",F255=""),"NÃO","SIM")))</f>
        <v/>
      </c>
    </row>
    <row r="256" spans="1:10" ht="25.05" hidden="1" customHeight="1" x14ac:dyDescent="0.3">
      <c r="A256" s="337"/>
      <c r="B256" s="305"/>
      <c r="C256" s="245" t="str">
        <f>IF(A256="Localizado",CONCATENATE("L.",auxiliar!A253),IF(A256="Disperso",CONCATENATE("D.",auxiliar!A253),""))</f>
        <v/>
      </c>
      <c r="D256" s="303" t="str">
        <f>IF(C256="","",COUNTIF(Table8[[Código do agregado '[Entidade']]:[Código do núcleo]],A.Núcleos!C256))</f>
        <v/>
      </c>
      <c r="E256" s="303" t="str">
        <f>IF(C256="","",SUMIF(Table8[[Código do núcleo]:[Nº de membros]],Table1[[#This Row],[Código]],Table8[Nº de membros]))</f>
        <v/>
      </c>
      <c r="F256" s="304"/>
      <c r="G256" s="246"/>
      <c r="H256" s="338"/>
      <c r="I256" s="339"/>
      <c r="J256" s="340" t="str">
        <f>IF(A256="Localizado",IF(Table1[[#This Row],[Tipo]]="","",IF(AND(A256&lt;&gt;"",OR(F256="",G256="")),"NÃO","SIM")),IF(Table1[[#This Row],[Tipo]]="","",IF(AND(A256&lt;&gt;"",F256=""),"NÃO","SIM")))</f>
        <v/>
      </c>
    </row>
    <row r="257" spans="1:10" ht="25.05" hidden="1" customHeight="1" x14ac:dyDescent="0.3">
      <c r="A257" s="337"/>
      <c r="B257" s="305"/>
      <c r="C257" s="245" t="str">
        <f>IF(A257="Localizado",CONCATENATE("L.",auxiliar!A254),IF(A257="Disperso",CONCATENATE("D.",auxiliar!A254),""))</f>
        <v/>
      </c>
      <c r="D257" s="303" t="str">
        <f>IF(C257="","",COUNTIF(Table8[[Código do agregado '[Entidade']]:[Código do núcleo]],A.Núcleos!C257))</f>
        <v/>
      </c>
      <c r="E257" s="303" t="str">
        <f>IF(C257="","",SUMIF(Table8[[Código do núcleo]:[Nº de membros]],Table1[[#This Row],[Código]],Table8[Nº de membros]))</f>
        <v/>
      </c>
      <c r="F257" s="304"/>
      <c r="G257" s="246"/>
      <c r="H257" s="338"/>
      <c r="I257" s="339"/>
      <c r="J257" s="340" t="str">
        <f>IF(A257="Localizado",IF(Table1[[#This Row],[Tipo]]="","",IF(AND(A257&lt;&gt;"",OR(F257="",G257="")),"NÃO","SIM")),IF(Table1[[#This Row],[Tipo]]="","",IF(AND(A257&lt;&gt;"",F257=""),"NÃO","SIM")))</f>
        <v/>
      </c>
    </row>
    <row r="258" spans="1:10" ht="25.05" hidden="1" customHeight="1" x14ac:dyDescent="0.3">
      <c r="A258" s="337"/>
      <c r="B258" s="305"/>
      <c r="C258" s="245" t="str">
        <f>IF(A258="Localizado",CONCATENATE("L.",auxiliar!A255),IF(A258="Disperso",CONCATENATE("D.",auxiliar!A255),""))</f>
        <v/>
      </c>
      <c r="D258" s="303" t="str">
        <f>IF(C258="","",COUNTIF(Table8[[Código do agregado '[Entidade']]:[Código do núcleo]],A.Núcleos!C258))</f>
        <v/>
      </c>
      <c r="E258" s="303" t="str">
        <f>IF(C258="","",SUMIF(Table8[[Código do núcleo]:[Nº de membros]],Table1[[#This Row],[Código]],Table8[Nº de membros]))</f>
        <v/>
      </c>
      <c r="F258" s="304"/>
      <c r="G258" s="246"/>
      <c r="H258" s="338"/>
      <c r="I258" s="339"/>
      <c r="J258" s="340" t="str">
        <f>IF(A258="Localizado",IF(Table1[[#This Row],[Tipo]]="","",IF(AND(A258&lt;&gt;"",OR(F258="",G258="")),"NÃO","SIM")),IF(Table1[[#This Row],[Tipo]]="","",IF(AND(A258&lt;&gt;"",F258=""),"NÃO","SIM")))</f>
        <v/>
      </c>
    </row>
    <row r="259" spans="1:10" ht="25.05" hidden="1" customHeight="1" x14ac:dyDescent="0.3">
      <c r="A259" s="337"/>
      <c r="B259" s="305"/>
      <c r="C259" s="245" t="str">
        <f>IF(A259="Localizado",CONCATENATE("L.",auxiliar!A256),IF(A259="Disperso",CONCATENATE("D.",auxiliar!A256),""))</f>
        <v/>
      </c>
      <c r="D259" s="303" t="str">
        <f>IF(C259="","",COUNTIF(Table8[[Código do agregado '[Entidade']]:[Código do núcleo]],A.Núcleos!C259))</f>
        <v/>
      </c>
      <c r="E259" s="303" t="str">
        <f>IF(C259="","",SUMIF(Table8[[Código do núcleo]:[Nº de membros]],Table1[[#This Row],[Código]],Table8[Nº de membros]))</f>
        <v/>
      </c>
      <c r="F259" s="304"/>
      <c r="G259" s="246"/>
      <c r="H259" s="338"/>
      <c r="I259" s="339"/>
      <c r="J259" s="340" t="str">
        <f>IF(A259="Localizado",IF(Table1[[#This Row],[Tipo]]="","",IF(AND(A259&lt;&gt;"",OR(F259="",G259="")),"NÃO","SIM")),IF(Table1[[#This Row],[Tipo]]="","",IF(AND(A259&lt;&gt;"",F259=""),"NÃO","SIM")))</f>
        <v/>
      </c>
    </row>
    <row r="260" spans="1:10" ht="25.05" hidden="1" customHeight="1" x14ac:dyDescent="0.3">
      <c r="A260" s="337"/>
      <c r="B260" s="305"/>
      <c r="C260" s="245" t="str">
        <f>IF(A260="Localizado",CONCATENATE("L.",auxiliar!A257),IF(A260="Disperso",CONCATENATE("D.",auxiliar!A257),""))</f>
        <v/>
      </c>
      <c r="D260" s="303" t="str">
        <f>IF(C260="","",COUNTIF(Table8[[Código do agregado '[Entidade']]:[Código do núcleo]],A.Núcleos!C260))</f>
        <v/>
      </c>
      <c r="E260" s="303" t="str">
        <f>IF(C260="","",SUMIF(Table8[[Código do núcleo]:[Nº de membros]],Table1[[#This Row],[Código]],Table8[Nº de membros]))</f>
        <v/>
      </c>
      <c r="F260" s="304"/>
      <c r="G260" s="246"/>
      <c r="H260" s="338"/>
      <c r="I260" s="339"/>
      <c r="J260" s="340" t="str">
        <f>IF(A260="Localizado",IF(Table1[[#This Row],[Tipo]]="","",IF(AND(A260&lt;&gt;"",OR(F260="",G260="")),"NÃO","SIM")),IF(Table1[[#This Row],[Tipo]]="","",IF(AND(A260&lt;&gt;"",F260=""),"NÃO","SIM")))</f>
        <v/>
      </c>
    </row>
    <row r="261" spans="1:10" ht="25.05" hidden="1" customHeight="1" x14ac:dyDescent="0.3">
      <c r="A261" s="337"/>
      <c r="B261" s="305"/>
      <c r="C261" s="245" t="str">
        <f>IF(A261="Localizado",CONCATENATE("L.",auxiliar!A258),IF(A261="Disperso",CONCATENATE("D.",auxiliar!A258),""))</f>
        <v/>
      </c>
      <c r="D261" s="303" t="str">
        <f>IF(C261="","",COUNTIF(Table8[[Código do agregado '[Entidade']]:[Código do núcleo]],A.Núcleos!C261))</f>
        <v/>
      </c>
      <c r="E261" s="303" t="str">
        <f>IF(C261="","",SUMIF(Table8[[Código do núcleo]:[Nº de membros]],Table1[[#This Row],[Código]],Table8[Nº de membros]))</f>
        <v/>
      </c>
      <c r="F261" s="304"/>
      <c r="G261" s="246"/>
      <c r="H261" s="338"/>
      <c r="I261" s="339"/>
      <c r="J261" s="340" t="str">
        <f>IF(A261="Localizado",IF(Table1[[#This Row],[Tipo]]="","",IF(AND(A261&lt;&gt;"",OR(F261="",G261="")),"NÃO","SIM")),IF(Table1[[#This Row],[Tipo]]="","",IF(AND(A261&lt;&gt;"",F261=""),"NÃO","SIM")))</f>
        <v/>
      </c>
    </row>
    <row r="262" spans="1:10" ht="25.05" hidden="1" customHeight="1" x14ac:dyDescent="0.3">
      <c r="A262" s="337"/>
      <c r="B262" s="305"/>
      <c r="C262" s="245" t="str">
        <f>IF(A262="Localizado",CONCATENATE("L.",auxiliar!A259),IF(A262="Disperso",CONCATENATE("D.",auxiliar!A259),""))</f>
        <v/>
      </c>
      <c r="D262" s="303" t="str">
        <f>IF(C262="","",COUNTIF(Table8[[Código do agregado '[Entidade']]:[Código do núcleo]],A.Núcleos!C262))</f>
        <v/>
      </c>
      <c r="E262" s="303" t="str">
        <f>IF(C262="","",SUMIF(Table8[[Código do núcleo]:[Nº de membros]],Table1[[#This Row],[Código]],Table8[Nº de membros]))</f>
        <v/>
      </c>
      <c r="F262" s="304"/>
      <c r="G262" s="246"/>
      <c r="H262" s="338"/>
      <c r="I262" s="339"/>
      <c r="J262" s="340" t="str">
        <f>IF(A262="Localizado",IF(Table1[[#This Row],[Tipo]]="","",IF(AND(A262&lt;&gt;"",OR(F262="",G262="")),"NÃO","SIM")),IF(Table1[[#This Row],[Tipo]]="","",IF(AND(A262&lt;&gt;"",F262=""),"NÃO","SIM")))</f>
        <v/>
      </c>
    </row>
    <row r="263" spans="1:10" ht="25.05" hidden="1" customHeight="1" x14ac:dyDescent="0.3">
      <c r="A263" s="337"/>
      <c r="B263" s="305"/>
      <c r="C263" s="245" t="str">
        <f>IF(A263="Localizado",CONCATENATE("L.",auxiliar!A260),IF(A263="Disperso",CONCATENATE("D.",auxiliar!A260),""))</f>
        <v/>
      </c>
      <c r="D263" s="303" t="str">
        <f>IF(C263="","",COUNTIF(Table8[[Código do agregado '[Entidade']]:[Código do núcleo]],A.Núcleos!C263))</f>
        <v/>
      </c>
      <c r="E263" s="303" t="str">
        <f>IF(C263="","",SUMIF(Table8[[Código do núcleo]:[Nº de membros]],Table1[[#This Row],[Código]],Table8[Nº de membros]))</f>
        <v/>
      </c>
      <c r="F263" s="304"/>
      <c r="G263" s="246"/>
      <c r="H263" s="338"/>
      <c r="I263" s="339"/>
      <c r="J263" s="340" t="str">
        <f>IF(A263="Localizado",IF(Table1[[#This Row],[Tipo]]="","",IF(AND(A263&lt;&gt;"",OR(F263="",G263="")),"NÃO","SIM")),IF(Table1[[#This Row],[Tipo]]="","",IF(AND(A263&lt;&gt;"",F263=""),"NÃO","SIM")))</f>
        <v/>
      </c>
    </row>
    <row r="264" spans="1:10" ht="25.05" hidden="1" customHeight="1" x14ac:dyDescent="0.3">
      <c r="A264" s="337"/>
      <c r="B264" s="305"/>
      <c r="C264" s="245" t="str">
        <f>IF(A264="Localizado",CONCATENATE("L.",auxiliar!A261),IF(A264="Disperso",CONCATENATE("D.",auxiliar!A261),""))</f>
        <v/>
      </c>
      <c r="D264" s="303" t="str">
        <f>IF(C264="","",COUNTIF(Table8[[Código do agregado '[Entidade']]:[Código do núcleo]],A.Núcleos!C264))</f>
        <v/>
      </c>
      <c r="E264" s="303" t="str">
        <f>IF(C264="","",SUMIF(Table8[[Código do núcleo]:[Nº de membros]],Table1[[#This Row],[Código]],Table8[Nº de membros]))</f>
        <v/>
      </c>
      <c r="F264" s="304"/>
      <c r="G264" s="246"/>
      <c r="H264" s="338"/>
      <c r="I264" s="339"/>
      <c r="J264" s="340" t="str">
        <f>IF(A264="Localizado",IF(Table1[[#This Row],[Tipo]]="","",IF(AND(A264&lt;&gt;"",OR(F264="",G264="")),"NÃO","SIM")),IF(Table1[[#This Row],[Tipo]]="","",IF(AND(A264&lt;&gt;"",F264=""),"NÃO","SIM")))</f>
        <v/>
      </c>
    </row>
    <row r="265" spans="1:10" ht="25.05" hidden="1" customHeight="1" x14ac:dyDescent="0.3">
      <c r="A265" s="337"/>
      <c r="B265" s="305"/>
      <c r="C265" s="245" t="str">
        <f>IF(A265="Localizado",CONCATENATE("L.",auxiliar!A262),IF(A265="Disperso",CONCATENATE("D.",auxiliar!A262),""))</f>
        <v/>
      </c>
      <c r="D265" s="303" t="str">
        <f>IF(C265="","",COUNTIF(Table8[[Código do agregado '[Entidade']]:[Código do núcleo]],A.Núcleos!C265))</f>
        <v/>
      </c>
      <c r="E265" s="303" t="str">
        <f>IF(C265="","",SUMIF(Table8[[Código do núcleo]:[Nº de membros]],Table1[[#This Row],[Código]],Table8[Nº de membros]))</f>
        <v/>
      </c>
      <c r="F265" s="304"/>
      <c r="G265" s="246"/>
      <c r="H265" s="338"/>
      <c r="I265" s="339"/>
      <c r="J265" s="340" t="str">
        <f>IF(A265="Localizado",IF(Table1[[#This Row],[Tipo]]="","",IF(AND(A265&lt;&gt;"",OR(F265="",G265="")),"NÃO","SIM")),IF(Table1[[#This Row],[Tipo]]="","",IF(AND(A265&lt;&gt;"",F265=""),"NÃO","SIM")))</f>
        <v/>
      </c>
    </row>
    <row r="266" spans="1:10" ht="25.05" hidden="1" customHeight="1" x14ac:dyDescent="0.3">
      <c r="A266" s="337"/>
      <c r="B266" s="305"/>
      <c r="C266" s="245" t="str">
        <f>IF(A266="Localizado",CONCATENATE("L.",auxiliar!A263),IF(A266="Disperso",CONCATENATE("D.",auxiliar!A263),""))</f>
        <v/>
      </c>
      <c r="D266" s="303" t="str">
        <f>IF(C266="","",COUNTIF(Table8[[Código do agregado '[Entidade']]:[Código do núcleo]],A.Núcleos!C266))</f>
        <v/>
      </c>
      <c r="E266" s="303" t="str">
        <f>IF(C266="","",SUMIF(Table8[[Código do núcleo]:[Nº de membros]],Table1[[#This Row],[Código]],Table8[Nº de membros]))</f>
        <v/>
      </c>
      <c r="F266" s="304"/>
      <c r="G266" s="246"/>
      <c r="H266" s="338"/>
      <c r="I266" s="339"/>
      <c r="J266" s="340" t="str">
        <f>IF(A266="Localizado",IF(Table1[[#This Row],[Tipo]]="","",IF(AND(A266&lt;&gt;"",OR(F266="",G266="")),"NÃO","SIM")),IF(Table1[[#This Row],[Tipo]]="","",IF(AND(A266&lt;&gt;"",F266=""),"NÃO","SIM")))</f>
        <v/>
      </c>
    </row>
    <row r="267" spans="1:10" ht="25.05" hidden="1" customHeight="1" x14ac:dyDescent="0.3">
      <c r="A267" s="337"/>
      <c r="B267" s="305"/>
      <c r="C267" s="245" t="str">
        <f>IF(A267="Localizado",CONCATENATE("L.",auxiliar!A264),IF(A267="Disperso",CONCATENATE("D.",auxiliar!A264),""))</f>
        <v/>
      </c>
      <c r="D267" s="303" t="str">
        <f>IF(C267="","",COUNTIF(Table8[[Código do agregado '[Entidade']]:[Código do núcleo]],A.Núcleos!C267))</f>
        <v/>
      </c>
      <c r="E267" s="303" t="str">
        <f>IF(C267="","",SUMIF(Table8[[Código do núcleo]:[Nº de membros]],Table1[[#This Row],[Código]],Table8[Nº de membros]))</f>
        <v/>
      </c>
      <c r="F267" s="304"/>
      <c r="G267" s="246"/>
      <c r="H267" s="338"/>
      <c r="I267" s="339"/>
      <c r="J267" s="340" t="str">
        <f>IF(A267="Localizado",IF(Table1[[#This Row],[Tipo]]="","",IF(AND(A267&lt;&gt;"",OR(F267="",G267="")),"NÃO","SIM")),IF(Table1[[#This Row],[Tipo]]="","",IF(AND(A267&lt;&gt;"",F267=""),"NÃO","SIM")))</f>
        <v/>
      </c>
    </row>
    <row r="268" spans="1:10" ht="25.05" hidden="1" customHeight="1" x14ac:dyDescent="0.3">
      <c r="A268" s="337"/>
      <c r="B268" s="305"/>
      <c r="C268" s="245" t="str">
        <f>IF(A268="Localizado",CONCATENATE("L.",auxiliar!A265),IF(A268="Disperso",CONCATENATE("D.",auxiliar!A265),""))</f>
        <v/>
      </c>
      <c r="D268" s="303" t="str">
        <f>IF(C268="","",COUNTIF(Table8[[Código do agregado '[Entidade']]:[Código do núcleo]],A.Núcleos!C268))</f>
        <v/>
      </c>
      <c r="E268" s="303" t="str">
        <f>IF(C268="","",SUMIF(Table8[[Código do núcleo]:[Nº de membros]],Table1[[#This Row],[Código]],Table8[Nº de membros]))</f>
        <v/>
      </c>
      <c r="F268" s="304"/>
      <c r="G268" s="246"/>
      <c r="H268" s="338"/>
      <c r="I268" s="339"/>
      <c r="J268" s="340" t="str">
        <f>IF(A268="Localizado",IF(Table1[[#This Row],[Tipo]]="","",IF(AND(A268&lt;&gt;"",OR(F268="",G268="")),"NÃO","SIM")),IF(Table1[[#This Row],[Tipo]]="","",IF(AND(A268&lt;&gt;"",F268=""),"NÃO","SIM")))</f>
        <v/>
      </c>
    </row>
    <row r="269" spans="1:10" ht="25.05" hidden="1" customHeight="1" x14ac:dyDescent="0.3">
      <c r="A269" s="337"/>
      <c r="B269" s="305"/>
      <c r="C269" s="245" t="str">
        <f>IF(A269="Localizado",CONCATENATE("L.",auxiliar!A266),IF(A269="Disperso",CONCATENATE("D.",auxiliar!A266),""))</f>
        <v/>
      </c>
      <c r="D269" s="303" t="str">
        <f>IF(C269="","",COUNTIF(Table8[[Código do agregado '[Entidade']]:[Código do núcleo]],A.Núcleos!C269))</f>
        <v/>
      </c>
      <c r="E269" s="303" t="str">
        <f>IF(C269="","",SUMIF(Table8[[Código do núcleo]:[Nº de membros]],Table1[[#This Row],[Código]],Table8[Nº de membros]))</f>
        <v/>
      </c>
      <c r="F269" s="304"/>
      <c r="G269" s="246"/>
      <c r="H269" s="338"/>
      <c r="I269" s="339"/>
      <c r="J269" s="340" t="str">
        <f>IF(A269="Localizado",IF(Table1[[#This Row],[Tipo]]="","",IF(AND(A269&lt;&gt;"",OR(F269="",G269="")),"NÃO","SIM")),IF(Table1[[#This Row],[Tipo]]="","",IF(AND(A269&lt;&gt;"",F269=""),"NÃO","SIM")))</f>
        <v/>
      </c>
    </row>
    <row r="270" spans="1:10" ht="25.05" hidden="1" customHeight="1" x14ac:dyDescent="0.3">
      <c r="A270" s="337"/>
      <c r="B270" s="305"/>
      <c r="C270" s="245" t="str">
        <f>IF(A270="Localizado",CONCATENATE("L.",auxiliar!A267),IF(A270="Disperso",CONCATENATE("D.",auxiliar!A267),""))</f>
        <v/>
      </c>
      <c r="D270" s="303" t="str">
        <f>IF(C270="","",COUNTIF(Table8[[Código do agregado '[Entidade']]:[Código do núcleo]],A.Núcleos!C270))</f>
        <v/>
      </c>
      <c r="E270" s="303" t="str">
        <f>IF(C270="","",SUMIF(Table8[[Código do núcleo]:[Nº de membros]],Table1[[#This Row],[Código]],Table8[Nº de membros]))</f>
        <v/>
      </c>
      <c r="F270" s="304"/>
      <c r="G270" s="246"/>
      <c r="H270" s="338"/>
      <c r="I270" s="339"/>
      <c r="J270" s="340" t="str">
        <f>IF(A270="Localizado",IF(Table1[[#This Row],[Tipo]]="","",IF(AND(A270&lt;&gt;"",OR(F270="",G270="")),"NÃO","SIM")),IF(Table1[[#This Row],[Tipo]]="","",IF(AND(A270&lt;&gt;"",F270=""),"NÃO","SIM")))</f>
        <v/>
      </c>
    </row>
    <row r="271" spans="1:10" ht="25.05" hidden="1" customHeight="1" x14ac:dyDescent="0.3">
      <c r="A271" s="337"/>
      <c r="B271" s="305"/>
      <c r="C271" s="245" t="str">
        <f>IF(A271="Localizado",CONCATENATE("L.",auxiliar!A268),IF(A271="Disperso",CONCATENATE("D.",auxiliar!A268),""))</f>
        <v/>
      </c>
      <c r="D271" s="303" t="str">
        <f>IF(C271="","",COUNTIF(Table8[[Código do agregado '[Entidade']]:[Código do núcleo]],A.Núcleos!C271))</f>
        <v/>
      </c>
      <c r="E271" s="303" t="str">
        <f>IF(C271="","",SUMIF(Table8[[Código do núcleo]:[Nº de membros]],Table1[[#This Row],[Código]],Table8[Nº de membros]))</f>
        <v/>
      </c>
      <c r="F271" s="304"/>
      <c r="G271" s="246"/>
      <c r="H271" s="338"/>
      <c r="I271" s="339"/>
      <c r="J271" s="340" t="str">
        <f>IF(A271="Localizado",IF(Table1[[#This Row],[Tipo]]="","",IF(AND(A271&lt;&gt;"",OR(F271="",G271="")),"NÃO","SIM")),IF(Table1[[#This Row],[Tipo]]="","",IF(AND(A271&lt;&gt;"",F271=""),"NÃO","SIM")))</f>
        <v/>
      </c>
    </row>
    <row r="272" spans="1:10" ht="25.05" hidden="1" customHeight="1" x14ac:dyDescent="0.3">
      <c r="A272" s="337"/>
      <c r="B272" s="305"/>
      <c r="C272" s="245" t="str">
        <f>IF(A272="Localizado",CONCATENATE("L.",auxiliar!A269),IF(A272="Disperso",CONCATENATE("D.",auxiliar!A269),""))</f>
        <v/>
      </c>
      <c r="D272" s="303" t="str">
        <f>IF(C272="","",COUNTIF(Table8[[Código do agregado '[Entidade']]:[Código do núcleo]],A.Núcleos!C272))</f>
        <v/>
      </c>
      <c r="E272" s="303" t="str">
        <f>IF(C272="","",SUMIF(Table8[[Código do núcleo]:[Nº de membros]],Table1[[#This Row],[Código]],Table8[Nº de membros]))</f>
        <v/>
      </c>
      <c r="F272" s="304"/>
      <c r="G272" s="246"/>
      <c r="H272" s="338"/>
      <c r="I272" s="339"/>
      <c r="J272" s="340" t="str">
        <f>IF(A272="Localizado",IF(Table1[[#This Row],[Tipo]]="","",IF(AND(A272&lt;&gt;"",OR(F272="",G272="")),"NÃO","SIM")),IF(Table1[[#This Row],[Tipo]]="","",IF(AND(A272&lt;&gt;"",F272=""),"NÃO","SIM")))</f>
        <v/>
      </c>
    </row>
    <row r="273" spans="1:10" ht="25.05" hidden="1" customHeight="1" x14ac:dyDescent="0.3">
      <c r="A273" s="337"/>
      <c r="B273" s="305"/>
      <c r="C273" s="245" t="str">
        <f>IF(A273="Localizado",CONCATENATE("L.",auxiliar!A270),IF(A273="Disperso",CONCATENATE("D.",auxiliar!A270),""))</f>
        <v/>
      </c>
      <c r="D273" s="303" t="str">
        <f>IF(C273="","",COUNTIF(Table8[[Código do agregado '[Entidade']]:[Código do núcleo]],A.Núcleos!C273))</f>
        <v/>
      </c>
      <c r="E273" s="303" t="str">
        <f>IF(C273="","",SUMIF(Table8[[Código do núcleo]:[Nº de membros]],Table1[[#This Row],[Código]],Table8[Nº de membros]))</f>
        <v/>
      </c>
      <c r="F273" s="304"/>
      <c r="G273" s="246"/>
      <c r="H273" s="338"/>
      <c r="I273" s="339"/>
      <c r="J273" s="340" t="str">
        <f>IF(A273="Localizado",IF(Table1[[#This Row],[Tipo]]="","",IF(AND(A273&lt;&gt;"",OR(F273="",G273="")),"NÃO","SIM")),IF(Table1[[#This Row],[Tipo]]="","",IF(AND(A273&lt;&gt;"",F273=""),"NÃO","SIM")))</f>
        <v/>
      </c>
    </row>
    <row r="274" spans="1:10" ht="25.05" hidden="1" customHeight="1" x14ac:dyDescent="0.3">
      <c r="A274" s="337"/>
      <c r="B274" s="305"/>
      <c r="C274" s="245" t="str">
        <f>IF(A274="Localizado",CONCATENATE("L.",auxiliar!A271),IF(A274="Disperso",CONCATENATE("D.",auxiliar!A271),""))</f>
        <v/>
      </c>
      <c r="D274" s="303" t="str">
        <f>IF(C274="","",COUNTIF(Table8[[Código do agregado '[Entidade']]:[Código do núcleo]],A.Núcleos!C274))</f>
        <v/>
      </c>
      <c r="E274" s="303" t="str">
        <f>IF(C274="","",SUMIF(Table8[[Código do núcleo]:[Nº de membros]],Table1[[#This Row],[Código]],Table8[Nº de membros]))</f>
        <v/>
      </c>
      <c r="F274" s="304"/>
      <c r="G274" s="246"/>
      <c r="H274" s="338"/>
      <c r="I274" s="339"/>
      <c r="J274" s="340" t="str">
        <f>IF(A274="Localizado",IF(Table1[[#This Row],[Tipo]]="","",IF(AND(A274&lt;&gt;"",OR(F274="",G274="")),"NÃO","SIM")),IF(Table1[[#This Row],[Tipo]]="","",IF(AND(A274&lt;&gt;"",F274=""),"NÃO","SIM")))</f>
        <v/>
      </c>
    </row>
    <row r="275" spans="1:10" ht="25.05" hidden="1" customHeight="1" x14ac:dyDescent="0.3">
      <c r="A275" s="337"/>
      <c r="B275" s="305"/>
      <c r="C275" s="245" t="str">
        <f>IF(A275="Localizado",CONCATENATE("L.",auxiliar!A272),IF(A275="Disperso",CONCATENATE("D.",auxiliar!A272),""))</f>
        <v/>
      </c>
      <c r="D275" s="303" t="str">
        <f>IF(C275="","",COUNTIF(Table8[[Código do agregado '[Entidade']]:[Código do núcleo]],A.Núcleos!C275))</f>
        <v/>
      </c>
      <c r="E275" s="303" t="str">
        <f>IF(C275="","",SUMIF(Table8[[Código do núcleo]:[Nº de membros]],Table1[[#This Row],[Código]],Table8[Nº de membros]))</f>
        <v/>
      </c>
      <c r="F275" s="304"/>
      <c r="G275" s="246"/>
      <c r="H275" s="338"/>
      <c r="I275" s="339"/>
      <c r="J275" s="340" t="str">
        <f>IF(A275="Localizado",IF(Table1[[#This Row],[Tipo]]="","",IF(AND(A275&lt;&gt;"",OR(F275="",G275="")),"NÃO","SIM")),IF(Table1[[#This Row],[Tipo]]="","",IF(AND(A275&lt;&gt;"",F275=""),"NÃO","SIM")))</f>
        <v/>
      </c>
    </row>
    <row r="276" spans="1:10" ht="25.05" hidden="1" customHeight="1" x14ac:dyDescent="0.3">
      <c r="A276" s="337"/>
      <c r="B276" s="305"/>
      <c r="C276" s="245" t="str">
        <f>IF(A276="Localizado",CONCATENATE("L.",auxiliar!A273),IF(A276="Disperso",CONCATENATE("D.",auxiliar!A273),""))</f>
        <v/>
      </c>
      <c r="D276" s="303" t="str">
        <f>IF(C276="","",COUNTIF(Table8[[Código do agregado '[Entidade']]:[Código do núcleo]],A.Núcleos!C276))</f>
        <v/>
      </c>
      <c r="E276" s="303" t="str">
        <f>IF(C276="","",SUMIF(Table8[[Código do núcleo]:[Nº de membros]],Table1[[#This Row],[Código]],Table8[Nº de membros]))</f>
        <v/>
      </c>
      <c r="F276" s="304"/>
      <c r="G276" s="246"/>
      <c r="H276" s="338"/>
      <c r="I276" s="339"/>
      <c r="J276" s="340" t="str">
        <f>IF(A276="Localizado",IF(Table1[[#This Row],[Tipo]]="","",IF(AND(A276&lt;&gt;"",OR(F276="",G276="")),"NÃO","SIM")),IF(Table1[[#This Row],[Tipo]]="","",IF(AND(A276&lt;&gt;"",F276=""),"NÃO","SIM")))</f>
        <v/>
      </c>
    </row>
    <row r="277" spans="1:10" ht="25.05" hidden="1" customHeight="1" x14ac:dyDescent="0.3">
      <c r="A277" s="337"/>
      <c r="B277" s="305"/>
      <c r="C277" s="245" t="str">
        <f>IF(A277="Localizado",CONCATENATE("L.",auxiliar!A274),IF(A277="Disperso",CONCATENATE("D.",auxiliar!A274),""))</f>
        <v/>
      </c>
      <c r="D277" s="303" t="str">
        <f>IF(C277="","",COUNTIF(Table8[[Código do agregado '[Entidade']]:[Código do núcleo]],A.Núcleos!C277))</f>
        <v/>
      </c>
      <c r="E277" s="303" t="str">
        <f>IF(C277="","",SUMIF(Table8[[Código do núcleo]:[Nº de membros]],Table1[[#This Row],[Código]],Table8[Nº de membros]))</f>
        <v/>
      </c>
      <c r="F277" s="304"/>
      <c r="G277" s="246"/>
      <c r="H277" s="338"/>
      <c r="I277" s="339"/>
      <c r="J277" s="340" t="str">
        <f>IF(A277="Localizado",IF(Table1[[#This Row],[Tipo]]="","",IF(AND(A277&lt;&gt;"",OR(F277="",G277="")),"NÃO","SIM")),IF(Table1[[#This Row],[Tipo]]="","",IF(AND(A277&lt;&gt;"",F277=""),"NÃO","SIM")))</f>
        <v/>
      </c>
    </row>
    <row r="278" spans="1:10" ht="25.05" hidden="1" customHeight="1" x14ac:dyDescent="0.3">
      <c r="A278" s="337"/>
      <c r="B278" s="305"/>
      <c r="C278" s="245" t="str">
        <f>IF(A278="Localizado",CONCATENATE("L.",auxiliar!A275),IF(A278="Disperso",CONCATENATE("D.",auxiliar!A275),""))</f>
        <v/>
      </c>
      <c r="D278" s="303" t="str">
        <f>IF(C278="","",COUNTIF(Table8[[Código do agregado '[Entidade']]:[Código do núcleo]],A.Núcleos!C278))</f>
        <v/>
      </c>
      <c r="E278" s="303" t="str">
        <f>IF(C278="","",SUMIF(Table8[[Código do núcleo]:[Nº de membros]],Table1[[#This Row],[Código]],Table8[Nº de membros]))</f>
        <v/>
      </c>
      <c r="F278" s="304"/>
      <c r="G278" s="246"/>
      <c r="H278" s="338"/>
      <c r="I278" s="339"/>
      <c r="J278" s="340" t="str">
        <f>IF(A278="Localizado",IF(Table1[[#This Row],[Tipo]]="","",IF(AND(A278&lt;&gt;"",OR(F278="",G278="")),"NÃO","SIM")),IF(Table1[[#This Row],[Tipo]]="","",IF(AND(A278&lt;&gt;"",F278=""),"NÃO","SIM")))</f>
        <v/>
      </c>
    </row>
    <row r="279" spans="1:10" ht="25.05" hidden="1" customHeight="1" x14ac:dyDescent="0.3">
      <c r="A279" s="337"/>
      <c r="B279" s="305"/>
      <c r="C279" s="245" t="str">
        <f>IF(A279="Localizado",CONCATENATE("L.",auxiliar!A276),IF(A279="Disperso",CONCATENATE("D.",auxiliar!A276),""))</f>
        <v/>
      </c>
      <c r="D279" s="303" t="str">
        <f>IF(C279="","",COUNTIF(Table8[[Código do agregado '[Entidade']]:[Código do núcleo]],A.Núcleos!C279))</f>
        <v/>
      </c>
      <c r="E279" s="303" t="str">
        <f>IF(C279="","",SUMIF(Table8[[Código do núcleo]:[Nº de membros]],Table1[[#This Row],[Código]],Table8[Nº de membros]))</f>
        <v/>
      </c>
      <c r="F279" s="304"/>
      <c r="G279" s="246"/>
      <c r="H279" s="338"/>
      <c r="I279" s="339"/>
      <c r="J279" s="340" t="str">
        <f>IF(A279="Localizado",IF(Table1[[#This Row],[Tipo]]="","",IF(AND(A279&lt;&gt;"",OR(F279="",G279="")),"NÃO","SIM")),IF(Table1[[#This Row],[Tipo]]="","",IF(AND(A279&lt;&gt;"",F279=""),"NÃO","SIM")))</f>
        <v/>
      </c>
    </row>
    <row r="280" spans="1:10" ht="25.05" hidden="1" customHeight="1" x14ac:dyDescent="0.3">
      <c r="A280" s="337"/>
      <c r="B280" s="305"/>
      <c r="C280" s="245" t="str">
        <f>IF(A280="Localizado",CONCATENATE("L.",auxiliar!A277),IF(A280="Disperso",CONCATENATE("D.",auxiliar!A277),""))</f>
        <v/>
      </c>
      <c r="D280" s="303" t="str">
        <f>IF(C280="","",COUNTIF(Table8[[Código do agregado '[Entidade']]:[Código do núcleo]],A.Núcleos!C280))</f>
        <v/>
      </c>
      <c r="E280" s="303" t="str">
        <f>IF(C280="","",SUMIF(Table8[[Código do núcleo]:[Nº de membros]],Table1[[#This Row],[Código]],Table8[Nº de membros]))</f>
        <v/>
      </c>
      <c r="F280" s="304"/>
      <c r="G280" s="246"/>
      <c r="H280" s="338"/>
      <c r="I280" s="339"/>
      <c r="J280" s="340" t="str">
        <f>IF(A280="Localizado",IF(Table1[[#This Row],[Tipo]]="","",IF(AND(A280&lt;&gt;"",OR(F280="",G280="")),"NÃO","SIM")),IF(Table1[[#This Row],[Tipo]]="","",IF(AND(A280&lt;&gt;"",F280=""),"NÃO","SIM")))</f>
        <v/>
      </c>
    </row>
    <row r="281" spans="1:10" ht="25.05" hidden="1" customHeight="1" x14ac:dyDescent="0.3">
      <c r="A281" s="337"/>
      <c r="B281" s="305"/>
      <c r="C281" s="245" t="str">
        <f>IF(A281="Localizado",CONCATENATE("L.",auxiliar!A278),IF(A281="Disperso",CONCATENATE("D.",auxiliar!A278),""))</f>
        <v/>
      </c>
      <c r="D281" s="303" t="str">
        <f>IF(C281="","",COUNTIF(Table8[[Código do agregado '[Entidade']]:[Código do núcleo]],A.Núcleos!C281))</f>
        <v/>
      </c>
      <c r="E281" s="303" t="str">
        <f>IF(C281="","",SUMIF(Table8[[Código do núcleo]:[Nº de membros]],Table1[[#This Row],[Código]],Table8[Nº de membros]))</f>
        <v/>
      </c>
      <c r="F281" s="304"/>
      <c r="G281" s="246"/>
      <c r="H281" s="338"/>
      <c r="I281" s="339"/>
      <c r="J281" s="340" t="str">
        <f>IF(A281="Localizado",IF(Table1[[#This Row],[Tipo]]="","",IF(AND(A281&lt;&gt;"",OR(F281="",G281="")),"NÃO","SIM")),IF(Table1[[#This Row],[Tipo]]="","",IF(AND(A281&lt;&gt;"",F281=""),"NÃO","SIM")))</f>
        <v/>
      </c>
    </row>
    <row r="282" spans="1:10" ht="25.05" hidden="1" customHeight="1" x14ac:dyDescent="0.3">
      <c r="A282" s="337"/>
      <c r="B282" s="305"/>
      <c r="C282" s="245" t="str">
        <f>IF(A282="Localizado",CONCATENATE("L.",auxiliar!A279),IF(A282="Disperso",CONCATENATE("D.",auxiliar!A279),""))</f>
        <v/>
      </c>
      <c r="D282" s="303" t="str">
        <f>IF(C282="","",COUNTIF(Table8[[Código do agregado '[Entidade']]:[Código do núcleo]],A.Núcleos!C282))</f>
        <v/>
      </c>
      <c r="E282" s="303" t="str">
        <f>IF(C282="","",SUMIF(Table8[[Código do núcleo]:[Nº de membros]],Table1[[#This Row],[Código]],Table8[Nº de membros]))</f>
        <v/>
      </c>
      <c r="F282" s="304"/>
      <c r="G282" s="246"/>
      <c r="H282" s="338"/>
      <c r="I282" s="339"/>
      <c r="J282" s="340" t="str">
        <f>IF(A282="Localizado",IF(Table1[[#This Row],[Tipo]]="","",IF(AND(A282&lt;&gt;"",OR(F282="",G282="")),"NÃO","SIM")),IF(Table1[[#This Row],[Tipo]]="","",IF(AND(A282&lt;&gt;"",F282=""),"NÃO","SIM")))</f>
        <v/>
      </c>
    </row>
    <row r="283" spans="1:10" ht="25.05" hidden="1" customHeight="1" x14ac:dyDescent="0.3">
      <c r="A283" s="337"/>
      <c r="B283" s="305"/>
      <c r="C283" s="245" t="str">
        <f>IF(A283="Localizado",CONCATENATE("L.",auxiliar!A280),IF(A283="Disperso",CONCATENATE("D.",auxiliar!A280),""))</f>
        <v/>
      </c>
      <c r="D283" s="303" t="str">
        <f>IF(C283="","",COUNTIF(Table8[[Código do agregado '[Entidade']]:[Código do núcleo]],A.Núcleos!C283))</f>
        <v/>
      </c>
      <c r="E283" s="303" t="str">
        <f>IF(C283="","",SUMIF(Table8[[Código do núcleo]:[Nº de membros]],Table1[[#This Row],[Código]],Table8[Nº de membros]))</f>
        <v/>
      </c>
      <c r="F283" s="304"/>
      <c r="G283" s="246"/>
      <c r="H283" s="338"/>
      <c r="I283" s="339"/>
      <c r="J283" s="340" t="str">
        <f>IF(A283="Localizado",IF(Table1[[#This Row],[Tipo]]="","",IF(AND(A283&lt;&gt;"",OR(F283="",G283="")),"NÃO","SIM")),IF(Table1[[#This Row],[Tipo]]="","",IF(AND(A283&lt;&gt;"",F283=""),"NÃO","SIM")))</f>
        <v/>
      </c>
    </row>
    <row r="284" spans="1:10" ht="25.05" hidden="1" customHeight="1" x14ac:dyDescent="0.3">
      <c r="A284" s="337"/>
      <c r="B284" s="305"/>
      <c r="C284" s="245" t="str">
        <f>IF(A284="Localizado",CONCATENATE("L.",auxiliar!A281),IF(A284="Disperso",CONCATENATE("D.",auxiliar!A281),""))</f>
        <v/>
      </c>
      <c r="D284" s="303" t="str">
        <f>IF(C284="","",COUNTIF(Table8[[Código do agregado '[Entidade']]:[Código do núcleo]],A.Núcleos!C284))</f>
        <v/>
      </c>
      <c r="E284" s="303" t="str">
        <f>IF(C284="","",SUMIF(Table8[[Código do núcleo]:[Nº de membros]],Table1[[#This Row],[Código]],Table8[Nº de membros]))</f>
        <v/>
      </c>
      <c r="F284" s="304"/>
      <c r="G284" s="246"/>
      <c r="H284" s="338"/>
      <c r="I284" s="339"/>
      <c r="J284" s="340" t="str">
        <f>IF(A284="Localizado",IF(Table1[[#This Row],[Tipo]]="","",IF(AND(A284&lt;&gt;"",OR(F284="",G284="")),"NÃO","SIM")),IF(Table1[[#This Row],[Tipo]]="","",IF(AND(A284&lt;&gt;"",F284=""),"NÃO","SIM")))</f>
        <v/>
      </c>
    </row>
    <row r="285" spans="1:10" ht="25.05" hidden="1" customHeight="1" x14ac:dyDescent="0.3">
      <c r="A285" s="337"/>
      <c r="B285" s="305"/>
      <c r="C285" s="245" t="str">
        <f>IF(A285="Localizado",CONCATENATE("L.",auxiliar!A282),IF(A285="Disperso",CONCATENATE("D.",auxiliar!A282),""))</f>
        <v/>
      </c>
      <c r="D285" s="303" t="str">
        <f>IF(C285="","",COUNTIF(Table8[[Código do agregado '[Entidade']]:[Código do núcleo]],A.Núcleos!C285))</f>
        <v/>
      </c>
      <c r="E285" s="303" t="str">
        <f>IF(C285="","",SUMIF(Table8[[Código do núcleo]:[Nº de membros]],Table1[[#This Row],[Código]],Table8[Nº de membros]))</f>
        <v/>
      </c>
      <c r="F285" s="304"/>
      <c r="G285" s="246"/>
      <c r="H285" s="338"/>
      <c r="I285" s="339"/>
      <c r="J285" s="340" t="str">
        <f>IF(A285="Localizado",IF(Table1[[#This Row],[Tipo]]="","",IF(AND(A285&lt;&gt;"",OR(F285="",G285="")),"NÃO","SIM")),IF(Table1[[#This Row],[Tipo]]="","",IF(AND(A285&lt;&gt;"",F285=""),"NÃO","SIM")))</f>
        <v/>
      </c>
    </row>
    <row r="286" spans="1:10" ht="25.05" hidden="1" customHeight="1" x14ac:dyDescent="0.3">
      <c r="A286" s="337"/>
      <c r="B286" s="305"/>
      <c r="C286" s="245" t="str">
        <f>IF(A286="Localizado",CONCATENATE("L.",auxiliar!A283),IF(A286="Disperso",CONCATENATE("D.",auxiliar!A283),""))</f>
        <v/>
      </c>
      <c r="D286" s="303" t="str">
        <f>IF(C286="","",COUNTIF(Table8[[Código do agregado '[Entidade']]:[Código do núcleo]],A.Núcleos!C286))</f>
        <v/>
      </c>
      <c r="E286" s="303" t="str">
        <f>IF(C286="","",SUMIF(Table8[[Código do núcleo]:[Nº de membros]],Table1[[#This Row],[Código]],Table8[Nº de membros]))</f>
        <v/>
      </c>
      <c r="F286" s="304"/>
      <c r="G286" s="246"/>
      <c r="H286" s="338"/>
      <c r="I286" s="339"/>
      <c r="J286" s="340" t="str">
        <f>IF(A286="Localizado",IF(Table1[[#This Row],[Tipo]]="","",IF(AND(A286&lt;&gt;"",OR(F286="",G286="")),"NÃO","SIM")),IF(Table1[[#This Row],[Tipo]]="","",IF(AND(A286&lt;&gt;"",F286=""),"NÃO","SIM")))</f>
        <v/>
      </c>
    </row>
    <row r="287" spans="1:10" ht="25.05" hidden="1" customHeight="1" x14ac:dyDescent="0.3">
      <c r="A287" s="337"/>
      <c r="B287" s="305"/>
      <c r="C287" s="245" t="str">
        <f>IF(A287="Localizado",CONCATENATE("L.",auxiliar!A284),IF(A287="Disperso",CONCATENATE("D.",auxiliar!A284),""))</f>
        <v/>
      </c>
      <c r="D287" s="303" t="str">
        <f>IF(C287="","",COUNTIF(Table8[[Código do agregado '[Entidade']]:[Código do núcleo]],A.Núcleos!C287))</f>
        <v/>
      </c>
      <c r="E287" s="303" t="str">
        <f>IF(C287="","",SUMIF(Table8[[Código do núcleo]:[Nº de membros]],Table1[[#This Row],[Código]],Table8[Nº de membros]))</f>
        <v/>
      </c>
      <c r="F287" s="304"/>
      <c r="G287" s="246"/>
      <c r="H287" s="338"/>
      <c r="I287" s="339"/>
      <c r="J287" s="340" t="str">
        <f>IF(A287="Localizado",IF(Table1[[#This Row],[Tipo]]="","",IF(AND(A287&lt;&gt;"",OR(F287="",G287="")),"NÃO","SIM")),IF(Table1[[#This Row],[Tipo]]="","",IF(AND(A287&lt;&gt;"",F287=""),"NÃO","SIM")))</f>
        <v/>
      </c>
    </row>
    <row r="288" spans="1:10" ht="25.05" hidden="1" customHeight="1" x14ac:dyDescent="0.3">
      <c r="A288" s="337"/>
      <c r="B288" s="305"/>
      <c r="C288" s="245" t="str">
        <f>IF(A288="Localizado",CONCATENATE("L.",auxiliar!A285),IF(A288="Disperso",CONCATENATE("D.",auxiliar!A285),""))</f>
        <v/>
      </c>
      <c r="D288" s="303" t="str">
        <f>IF(C288="","",COUNTIF(Table8[[Código do agregado '[Entidade']]:[Código do núcleo]],A.Núcleos!C288))</f>
        <v/>
      </c>
      <c r="E288" s="303" t="str">
        <f>IF(C288="","",SUMIF(Table8[[Código do núcleo]:[Nº de membros]],Table1[[#This Row],[Código]],Table8[Nº de membros]))</f>
        <v/>
      </c>
      <c r="F288" s="304"/>
      <c r="G288" s="246"/>
      <c r="H288" s="338"/>
      <c r="I288" s="339"/>
      <c r="J288" s="340" t="str">
        <f>IF(A288="Localizado",IF(Table1[[#This Row],[Tipo]]="","",IF(AND(A288&lt;&gt;"",OR(F288="",G288="")),"NÃO","SIM")),IF(Table1[[#This Row],[Tipo]]="","",IF(AND(A288&lt;&gt;"",F288=""),"NÃO","SIM")))</f>
        <v/>
      </c>
    </row>
    <row r="289" spans="1:10" ht="25.05" hidden="1" customHeight="1" x14ac:dyDescent="0.3">
      <c r="A289" s="337"/>
      <c r="B289" s="305"/>
      <c r="C289" s="245" t="str">
        <f>IF(A289="Localizado",CONCATENATE("L.",auxiliar!A286),IF(A289="Disperso",CONCATENATE("D.",auxiliar!A286),""))</f>
        <v/>
      </c>
      <c r="D289" s="303" t="str">
        <f>IF(C289="","",COUNTIF(Table8[[Código do agregado '[Entidade']]:[Código do núcleo]],A.Núcleos!C289))</f>
        <v/>
      </c>
      <c r="E289" s="303" t="str">
        <f>IF(C289="","",SUMIF(Table8[[Código do núcleo]:[Nº de membros]],Table1[[#This Row],[Código]],Table8[Nº de membros]))</f>
        <v/>
      </c>
      <c r="F289" s="304"/>
      <c r="G289" s="246"/>
      <c r="H289" s="338"/>
      <c r="I289" s="339"/>
      <c r="J289" s="340" t="str">
        <f>IF(A289="Localizado",IF(Table1[[#This Row],[Tipo]]="","",IF(AND(A289&lt;&gt;"",OR(F289="",G289="")),"NÃO","SIM")),IF(Table1[[#This Row],[Tipo]]="","",IF(AND(A289&lt;&gt;"",F289=""),"NÃO","SIM")))</f>
        <v/>
      </c>
    </row>
    <row r="290" spans="1:10" ht="25.05" hidden="1" customHeight="1" x14ac:dyDescent="0.3">
      <c r="A290" s="337"/>
      <c r="B290" s="305"/>
      <c r="C290" s="245" t="str">
        <f>IF(A290="Localizado",CONCATENATE("L.",auxiliar!A287),IF(A290="Disperso",CONCATENATE("D.",auxiliar!A287),""))</f>
        <v/>
      </c>
      <c r="D290" s="303" t="str">
        <f>IF(C290="","",COUNTIF(Table8[[Código do agregado '[Entidade']]:[Código do núcleo]],A.Núcleos!C290))</f>
        <v/>
      </c>
      <c r="E290" s="303" t="str">
        <f>IF(C290="","",SUMIF(Table8[[Código do núcleo]:[Nº de membros]],Table1[[#This Row],[Código]],Table8[Nº de membros]))</f>
        <v/>
      </c>
      <c r="F290" s="304"/>
      <c r="G290" s="246"/>
      <c r="H290" s="338"/>
      <c r="I290" s="339"/>
      <c r="J290" s="340" t="str">
        <f>IF(A290="Localizado",IF(Table1[[#This Row],[Tipo]]="","",IF(AND(A290&lt;&gt;"",OR(F290="",G290="")),"NÃO","SIM")),IF(Table1[[#This Row],[Tipo]]="","",IF(AND(A290&lt;&gt;"",F290=""),"NÃO","SIM")))</f>
        <v/>
      </c>
    </row>
    <row r="291" spans="1:10" ht="25.05" hidden="1" customHeight="1" thickBot="1" x14ac:dyDescent="0.35">
      <c r="A291" s="337"/>
      <c r="B291" s="305"/>
      <c r="C291" s="245" t="str">
        <f>IF(A291="Localizado",CONCATENATE("L.",auxiliar!A288),IF(A291="Disperso",CONCATENATE("D.",auxiliar!A288),""))</f>
        <v/>
      </c>
      <c r="D291" s="303" t="str">
        <f>IF(C291="","",COUNTIF(Table8[[Código do agregado '[Entidade']]:[Código do núcleo]],A.Núcleos!C291))</f>
        <v/>
      </c>
      <c r="E291" s="303" t="str">
        <f>IF(C291="","",SUMIF(Table8[[Código do núcleo]:[Nº de membros]],Table1[[#This Row],[Código]],Table8[Nº de membros]))</f>
        <v/>
      </c>
      <c r="F291" s="304"/>
      <c r="G291" s="246"/>
      <c r="H291" s="338"/>
      <c r="I291" s="339"/>
      <c r="J291" s="340" t="str">
        <f>IF(A291="Localizado",IF(Table1[[#This Row],[Tipo]]="","",IF(AND(A291&lt;&gt;"",OR(F291="",G291="")),"NÃO","SIM")),IF(Table1[[#This Row],[Tipo]]="","",IF(AND(A291&lt;&gt;"",F291=""),"NÃO","SIM")))</f>
        <v/>
      </c>
    </row>
    <row r="292" spans="1:10" s="236" customFormat="1" ht="19.95" customHeight="1" thickTop="1" x14ac:dyDescent="0.3">
      <c r="A292" s="257" t="s">
        <v>5586</v>
      </c>
      <c r="B292" s="258">
        <f>SUBTOTAL(103,Table1[Designação])</f>
        <v>0</v>
      </c>
      <c r="C292" s="258"/>
      <c r="D292" s="258">
        <f>SUBTOTAL(109,Table1[Agregados])</f>
        <v>0</v>
      </c>
      <c r="E292" s="258">
        <f>SUBTOTAL(109,Table1[Pessoas])</f>
        <v>0</v>
      </c>
      <c r="F292" s="258"/>
      <c r="G292" s="258"/>
      <c r="H292" s="258"/>
      <c r="I292" s="259"/>
      <c r="J292" s="341">
        <f>SUBTOTAL(103,Table1[Informação completa?])</f>
        <v>10</v>
      </c>
    </row>
    <row r="293" spans="1:10" x14ac:dyDescent="0.3"/>
    <row r="294" spans="1:10" x14ac:dyDescent="0.3"/>
    <row r="295" spans="1:10" x14ac:dyDescent="0.3"/>
    <row r="296" spans="1:10" x14ac:dyDescent="0.3"/>
  </sheetData>
  <sheetProtection sheet="1" objects="1" scenarios="1" formatRows="0" autoFilter="0"/>
  <dataConsolidate function="count"/>
  <mergeCells count="2">
    <mergeCell ref="A1:I1"/>
    <mergeCell ref="A2:I2"/>
  </mergeCells>
  <conditionalFormatting sqref="G4:I291">
    <cfRule type="expression" dxfId="407" priority="2">
      <formula>$A4="Disperso"</formula>
    </cfRule>
  </conditionalFormatting>
  <printOptions horizontalCentered="1"/>
  <pageMargins left="0.25" right="0.25" top="0.75" bottom="0.75" header="0.3" footer="0.3"/>
  <pageSetup paperSize="9" scale="67" fitToHeight="0" orientation="portrait" r:id="rId1"/>
  <headerFooter>
    <oddFooter>&amp;L&amp;"Bahnschrift Light,Regular"&amp;9&amp;F&amp;R&amp;"Bahnschrift Light,Regular"&amp;9&amp;P / &amp;N</oddFooter>
  </headerFooter>
  <drawing r:id="rId2"/>
  <legacyDrawing r:id="rId3"/>
  <tableParts count="1">
    <tablePart r:id="rId4"/>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auxiliar!$H$2:$H$6</xm:f>
          </x14:formula1>
          <xm:sqref>G5:G291</xm:sqref>
        </x14:dataValidation>
        <x14:dataValidation type="list" allowBlank="1" showInputMessage="1" showErrorMessage="1">
          <x14:formula1>
            <xm:f>auxiliar!$D$2:$D$3</xm:f>
          </x14:formula1>
          <xm:sqref>A5:A291</xm:sqref>
        </x14:dataValidation>
        <x14:dataValidation type="list" allowBlank="1" showInputMessage="1" showErrorMessage="1">
          <x14:formula1>
            <xm:f>auxiliar!$E$2:$E$7</xm:f>
          </x14:formula1>
          <xm:sqref>F5:F291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561"/>
  <sheetViews>
    <sheetView showGridLines="0" view="pageBreakPreview" zoomScale="90" zoomScaleSheetLayoutView="90" workbookViewId="0">
      <pane ySplit="5" topLeftCell="A6" activePane="bottomLeft" state="frozen"/>
      <selection activeCell="D6" sqref="D6:H6"/>
      <selection pane="bottomLeft" activeCell="A6" sqref="A6"/>
    </sheetView>
  </sheetViews>
  <sheetFormatPr defaultColWidth="0" defaultRowHeight="13.2" zeroHeight="1" x14ac:dyDescent="0.3"/>
  <cols>
    <col min="1" max="1" width="12.88671875" style="255" bestFit="1" customWidth="1"/>
    <col min="2" max="2" width="28.88671875" style="255" customWidth="1"/>
    <col min="3" max="3" width="30.77734375" style="255" customWidth="1"/>
    <col min="4" max="4" width="14.33203125" style="255" bestFit="1" customWidth="1"/>
    <col min="5" max="5" width="11" style="255" customWidth="1"/>
    <col min="6" max="6" width="52.109375" style="255" bestFit="1" customWidth="1"/>
    <col min="7" max="7" width="11.5546875" style="255" bestFit="1" customWidth="1"/>
    <col min="8" max="8" width="11.44140625" style="255" customWidth="1"/>
    <col min="9" max="18" width="4.5546875" style="255" customWidth="1"/>
    <col min="19" max="19" width="12.33203125" style="255" bestFit="1" customWidth="1"/>
    <col min="20" max="20" width="8.88671875" style="255" hidden="1" customWidth="1"/>
    <col min="21" max="24" width="0" style="255" hidden="1" customWidth="1"/>
    <col min="25" max="16384" width="8.88671875" style="255" hidden="1"/>
  </cols>
  <sheetData>
    <row r="1" spans="1:24" ht="55.5" customHeight="1" x14ac:dyDescent="0.3">
      <c r="A1" s="366"/>
      <c r="B1" s="366"/>
      <c r="C1" s="366"/>
      <c r="D1" s="366"/>
      <c r="E1" s="366"/>
      <c r="F1" s="366"/>
      <c r="G1" s="366"/>
      <c r="H1" s="366"/>
      <c r="I1" s="366"/>
      <c r="J1" s="366"/>
    </row>
    <row r="2" spans="1:24" ht="18.75" customHeight="1" x14ac:dyDescent="0.3">
      <c r="A2" s="452" t="str">
        <f>CONCATENATE(Entrada!D8," | Identificação de Agregados e Pessoas - CANDIDATURAS")</f>
        <v xml:space="preserve"> | Identificação de Agregados e Pessoas - CANDIDATURAS</v>
      </c>
      <c r="B2" s="452"/>
      <c r="C2" s="452"/>
      <c r="D2" s="452"/>
      <c r="E2" s="452"/>
      <c r="F2" s="452"/>
      <c r="G2" s="452"/>
      <c r="H2" s="452"/>
      <c r="I2" s="452"/>
      <c r="J2" s="452"/>
      <c r="K2" s="452"/>
      <c r="L2" s="452"/>
      <c r="M2" s="452"/>
      <c r="N2" s="452"/>
      <c r="O2" s="452"/>
      <c r="P2" s="452"/>
      <c r="Q2" s="452"/>
      <c r="R2" s="452"/>
    </row>
    <row r="3" spans="1:24" x14ac:dyDescent="0.3">
      <c r="A3" s="386"/>
      <c r="B3" s="386"/>
      <c r="C3" s="386"/>
      <c r="D3" s="386"/>
      <c r="E3" s="386"/>
      <c r="F3" s="386"/>
      <c r="G3" s="386"/>
      <c r="H3" s="386"/>
      <c r="I3" s="386"/>
      <c r="J3" s="386"/>
      <c r="K3" s="386"/>
      <c r="L3" s="386"/>
      <c r="M3" s="386"/>
      <c r="N3" s="386"/>
      <c r="O3" s="386"/>
      <c r="P3" s="386"/>
      <c r="Q3" s="386"/>
      <c r="R3" s="386"/>
    </row>
    <row r="4" spans="1:24" ht="18.600000000000001" customHeight="1" x14ac:dyDescent="0.3">
      <c r="A4" s="386"/>
      <c r="B4" s="386"/>
      <c r="C4" s="386"/>
      <c r="D4" s="386"/>
      <c r="E4" s="386"/>
      <c r="F4" s="386"/>
      <c r="G4" s="456" t="s">
        <v>6387</v>
      </c>
      <c r="H4" s="455"/>
      <c r="I4" s="453" t="s">
        <v>516</v>
      </c>
      <c r="J4" s="454"/>
      <c r="K4" s="454"/>
      <c r="L4" s="454"/>
      <c r="M4" s="454"/>
      <c r="N4" s="454"/>
      <c r="O4" s="454"/>
      <c r="P4" s="454"/>
      <c r="Q4" s="454"/>
      <c r="R4" s="455"/>
    </row>
    <row r="5" spans="1:24" ht="52.8" x14ac:dyDescent="0.25">
      <c r="A5" s="387" t="s">
        <v>7100</v>
      </c>
      <c r="B5" s="307" t="s">
        <v>6388</v>
      </c>
      <c r="C5" s="361" t="s">
        <v>7070</v>
      </c>
      <c r="D5" s="361" t="s">
        <v>5591</v>
      </c>
      <c r="E5" s="361" t="s">
        <v>5592</v>
      </c>
      <c r="F5" s="308" t="s">
        <v>6389</v>
      </c>
      <c r="G5" s="363" t="s">
        <v>29</v>
      </c>
      <c r="H5" s="362" t="s">
        <v>28</v>
      </c>
      <c r="I5" s="360" t="s">
        <v>14</v>
      </c>
      <c r="J5" s="361" t="s">
        <v>15</v>
      </c>
      <c r="K5" s="361" t="s">
        <v>16</v>
      </c>
      <c r="L5" s="361" t="s">
        <v>17</v>
      </c>
      <c r="M5" s="361" t="s">
        <v>18</v>
      </c>
      <c r="N5" s="361" t="s">
        <v>19</v>
      </c>
      <c r="O5" s="361" t="s">
        <v>20</v>
      </c>
      <c r="P5" s="361" t="s">
        <v>21</v>
      </c>
      <c r="Q5" s="361" t="s">
        <v>6367</v>
      </c>
      <c r="R5" s="362" t="s">
        <v>5586</v>
      </c>
      <c r="S5" s="388" t="s">
        <v>6374</v>
      </c>
      <c r="T5" s="241" t="s">
        <v>6433</v>
      </c>
      <c r="X5" s="309"/>
    </row>
    <row r="6" spans="1:24" ht="25.05" customHeight="1" x14ac:dyDescent="0.25">
      <c r="A6" s="310"/>
      <c r="B6" s="247"/>
      <c r="C6" s="311"/>
      <c r="D6" s="245" t="str">
        <f>IF(Table13[[#This Row],[Tipo de Beneficiário]]="","",COUNTIF(Table8[Código da Candidatura],Table13[[#This Row],[Código da candidatura]]))</f>
        <v/>
      </c>
      <c r="E6" s="251" t="str">
        <f>IF(Table13[[#This Row],[Tipo de Beneficiário]]="","",SUMIF(Table8[[Código da Candidatura]:[Nº de membros]],Table13[[#This Row],[Código da candidatura]],Table8[Nº de membros]))</f>
        <v/>
      </c>
      <c r="F6" s="312"/>
      <c r="G6" s="313"/>
      <c r="H6" s="314"/>
      <c r="I6" s="315" t="str">
        <f>IF(Table13[[#This Row],[Tipo de Beneficiário]]="","",COUNTIFS(Table8[Código da Candidatura],Table13[[#This Row],[Código da candidatura]],Table8[Tipologia proposta],"T0"))</f>
        <v/>
      </c>
      <c r="J6" s="316" t="str">
        <f>IF(Table13[[#This Row],[Tipo de Beneficiário]]="","",COUNTIFS(Table8[Código da Candidatura],Table13[[#This Row],[Código da candidatura]],Table8[Tipologia proposta],"T1"))</f>
        <v/>
      </c>
      <c r="K6" s="316" t="str">
        <f>IF(Table13[[#This Row],[Tipo de Beneficiário]]="","",COUNTIFS(Table8[Código da Candidatura],Table13[[#This Row],[Código da candidatura]],Table8[Tipologia proposta],"T2"))</f>
        <v/>
      </c>
      <c r="L6" s="245" t="str">
        <f>IF(Table13[[#This Row],[Tipo de Beneficiário]]="","",COUNTIFS(Table8[Código da Candidatura],Table13[[#This Row],[Código da candidatura]],Table8[Tipologia proposta],"T3"))</f>
        <v/>
      </c>
      <c r="M6" s="245" t="str">
        <f>IF(Table13[[#This Row],[Tipo de Beneficiário]]="","",COUNTIFS(Table8[Código da Candidatura],Table13[[#This Row],[Código da candidatura]],Table8[Tipologia proposta],"T4"))</f>
        <v/>
      </c>
      <c r="N6" s="245" t="str">
        <f>IF(Table13[[#This Row],[Tipo de Beneficiário]]="","",COUNTIFS(Table8[Código da Candidatura],Table13[[#This Row],[Código da candidatura]],Table8[Tipologia proposta],"T5"))</f>
        <v/>
      </c>
      <c r="O6" s="245" t="str">
        <f>IF(Table13[[#This Row],[Tipo de Beneficiário]]="","",COUNTIFS(Table8[Código da Candidatura],Table13[[#This Row],[Código da candidatura]],Table8[Tipologia proposta],"T6"))</f>
        <v/>
      </c>
      <c r="P6" s="245" t="str">
        <f>IF(Table13[[#This Row],[Tipo de Beneficiário]]="","",COUNTIFS(Table8[Código da Candidatura],Table13[[#This Row],[Código da candidatura]],Table8[Tipologia proposta],"T7"))</f>
        <v/>
      </c>
      <c r="Q6" s="245" t="str">
        <f>IF(Table13[[#This Row],[Tipo de Beneficiário]]="","",COUNTIFS(Table8[Código da Candidatura],Table13[[#This Row],[Código da candidatura]],Table8[Tipologia proposta],"Unid. Resid."))</f>
        <v/>
      </c>
      <c r="R6" s="317">
        <f>SUM(Table13[[#This Row],[T0]:[Unid. resid.]])</f>
        <v>0</v>
      </c>
      <c r="S6" s="318" t="str">
        <f>IF(OR(Table13[[#This Row],[Tipo de Beneficiário]]="",Table13[[#This Row],[Identificação da Entidade]]="",Table13[[#This Row],[Tipo de Solução Habitacional]]=""),"NÃO","SIM")</f>
        <v>NÃO</v>
      </c>
      <c r="T6" s="319" t="e">
        <f>VLOOKUP(Table13[[#This Row],[Tipo de Beneficiário]],Table3[],3,FALSE)</f>
        <v>#N/A</v>
      </c>
      <c r="X6" s="309"/>
    </row>
    <row r="7" spans="1:24" ht="25.05" customHeight="1" x14ac:dyDescent="0.25">
      <c r="A7" s="320"/>
      <c r="B7" s="389"/>
      <c r="C7" s="321"/>
      <c r="D7" s="325" t="str">
        <f>IF(Table13[[#This Row],[Tipo de Beneficiário]]="","",COUNTIF(Table8[Código da Candidatura],Table13[[#This Row],[Código da candidatura]]))</f>
        <v/>
      </c>
      <c r="E7" s="379" t="str">
        <f>IF(Table13[[#This Row],[Tipo de Beneficiário]]="","",SUMIF(Table8[[Código da Candidatura]:[Nº de membros]],Table13[[#This Row],[Código da candidatura]],Table8[Nº de membros]))</f>
        <v/>
      </c>
      <c r="F7" s="390"/>
      <c r="G7" s="322"/>
      <c r="H7" s="323"/>
      <c r="I7" s="324" t="str">
        <f>IF(Table13[[#This Row],[Tipo de Beneficiário]]="","",COUNTIFS(Table8[Código da Candidatura],Table13[[#This Row],[Código da candidatura]],Table8[Tipologia proposta],"T0"))</f>
        <v/>
      </c>
      <c r="J7" s="325" t="str">
        <f>IF(Table13[[#This Row],[Tipo de Beneficiário]]="","",COUNTIFS(Table8[Código da Candidatura],Table13[[#This Row],[Código da candidatura]],Table8[Tipologia proposta],"T1"))</f>
        <v/>
      </c>
      <c r="K7" s="325" t="str">
        <f>IF(Table13[[#This Row],[Tipo de Beneficiário]]="","",COUNTIFS(Table8[Código da Candidatura],Table13[[#This Row],[Código da candidatura]],Table8[Tipologia proposta],"T2"))</f>
        <v/>
      </c>
      <c r="L7" s="325" t="str">
        <f>IF(Table13[[#This Row],[Tipo de Beneficiário]]="","",COUNTIFS(Table8[Código da Candidatura],Table13[[#This Row],[Código da candidatura]],Table8[Tipologia proposta],"T3"))</f>
        <v/>
      </c>
      <c r="M7" s="325" t="str">
        <f>IF(Table13[[#This Row],[Tipo de Beneficiário]]="","",COUNTIFS(Table8[Código da Candidatura],Table13[[#This Row],[Código da candidatura]],Table8[Tipologia proposta],"T4"))</f>
        <v/>
      </c>
      <c r="N7" s="325" t="str">
        <f>IF(Table13[[#This Row],[Tipo de Beneficiário]]="","",COUNTIFS(Table8[Código da Candidatura],Table13[[#This Row],[Código da candidatura]],Table8[Tipologia proposta],"T5"))</f>
        <v/>
      </c>
      <c r="O7" s="325" t="str">
        <f>IF(Table13[[#This Row],[Tipo de Beneficiário]]="","",COUNTIFS(Table8[Código da Candidatura],Table13[[#This Row],[Código da candidatura]],Table8[Tipologia proposta],"T6"))</f>
        <v/>
      </c>
      <c r="P7" s="325" t="str">
        <f>IF(Table13[[#This Row],[Tipo de Beneficiário]]="","",COUNTIFS(Table8[Código da Candidatura],Table13[[#This Row],[Código da candidatura]],Table8[Tipologia proposta],"T7"))</f>
        <v/>
      </c>
      <c r="Q7" s="325" t="str">
        <f>IF(Table13[[#This Row],[Tipo de Beneficiário]]="","",COUNTIFS(Table8[Código da Candidatura],Table13[[#This Row],[Código da candidatura]],Table8[Tipologia proposta],"Unid. Resid."))</f>
        <v/>
      </c>
      <c r="R7" s="326">
        <f>SUM(Table13[[#This Row],[T0]:[Unid. resid.]])</f>
        <v>0</v>
      </c>
      <c r="S7" s="391" t="str">
        <f>IF(OR(Table13[[#This Row],[Tipo de Beneficiário]]="",Table13[[#This Row],[Identificação da Entidade]]="",Table13[[#This Row],[Tipo de Solução Habitacional]]=""),"NÃO","SIM")</f>
        <v>NÃO</v>
      </c>
      <c r="T7" s="327" t="e">
        <f>VLOOKUP(Table13[[#This Row],[Tipo de Beneficiário]],Table3[],3,FALSE)</f>
        <v>#N/A</v>
      </c>
      <c r="X7" s="309"/>
    </row>
    <row r="8" spans="1:24" ht="25.05" customHeight="1" x14ac:dyDescent="0.25">
      <c r="A8" s="320"/>
      <c r="B8" s="389"/>
      <c r="C8" s="321"/>
      <c r="D8" s="325" t="str">
        <f>IF(Table13[[#This Row],[Tipo de Beneficiário]]="","",COUNTIF(Table8[Código da Candidatura],Table13[[#This Row],[Código da candidatura]]))</f>
        <v/>
      </c>
      <c r="E8" s="379" t="str">
        <f>IF(Table13[[#This Row],[Tipo de Beneficiário]]="","",SUMIF(Table8[[Código da Candidatura]:[Nº de membros]],Table13[[#This Row],[Código da candidatura]],Table8[Nº de membros]))</f>
        <v/>
      </c>
      <c r="F8" s="392"/>
      <c r="G8" s="322"/>
      <c r="H8" s="323"/>
      <c r="I8" s="324" t="str">
        <f>IF(Table13[[#This Row],[Tipo de Beneficiário]]="","",COUNTIFS(Table8[Código da Candidatura],Table13[[#This Row],[Código da candidatura]],Table8[Tipologia proposta],"T0"))</f>
        <v/>
      </c>
      <c r="J8" s="325" t="str">
        <f>IF(Table13[[#This Row],[Tipo de Beneficiário]]="","",COUNTIFS(Table8[Código da Candidatura],Table13[[#This Row],[Código da candidatura]],Table8[Tipologia proposta],"T1"))</f>
        <v/>
      </c>
      <c r="K8" s="325" t="str">
        <f>IF(Table13[[#This Row],[Tipo de Beneficiário]]="","",COUNTIFS(Table8[Código da Candidatura],Table13[[#This Row],[Código da candidatura]],Table8[Tipologia proposta],"T2"))</f>
        <v/>
      </c>
      <c r="L8" s="325" t="str">
        <f>IF(Table13[[#This Row],[Tipo de Beneficiário]]="","",COUNTIFS(Table8[Código da Candidatura],Table13[[#This Row],[Código da candidatura]],Table8[Tipologia proposta],"T3"))</f>
        <v/>
      </c>
      <c r="M8" s="325" t="str">
        <f>IF(Table13[[#This Row],[Tipo de Beneficiário]]="","",COUNTIFS(Table8[Código da Candidatura],Table13[[#This Row],[Código da candidatura]],Table8[Tipologia proposta],"T4"))</f>
        <v/>
      </c>
      <c r="N8" s="325" t="str">
        <f>IF(Table13[[#This Row],[Tipo de Beneficiário]]="","",COUNTIFS(Table8[Código da Candidatura],Table13[[#This Row],[Código da candidatura]],Table8[Tipologia proposta],"T5"))</f>
        <v/>
      </c>
      <c r="O8" s="325" t="str">
        <f>IF(Table13[[#This Row],[Tipo de Beneficiário]]="","",COUNTIFS(Table8[Código da Candidatura],Table13[[#This Row],[Código da candidatura]],Table8[Tipologia proposta],"T6"))</f>
        <v/>
      </c>
      <c r="P8" s="325" t="str">
        <f>IF(Table13[[#This Row],[Tipo de Beneficiário]]="","",COUNTIFS(Table8[Código da Candidatura],Table13[[#This Row],[Código da candidatura]],Table8[Tipologia proposta],"T7"))</f>
        <v/>
      </c>
      <c r="Q8" s="325" t="str">
        <f>IF(Table13[[#This Row],[Tipo de Beneficiário]]="","",COUNTIFS(Table8[Código da Candidatura],Table13[[#This Row],[Código da candidatura]],Table8[Tipologia proposta],"Unid. Resid."))</f>
        <v/>
      </c>
      <c r="R8" s="326">
        <f>SUM(Table13[[#This Row],[T0]:[Unid. resid.]])</f>
        <v>0</v>
      </c>
      <c r="S8" s="391" t="str">
        <f>IF(OR(Table13[[#This Row],[Tipo de Beneficiário]]="",Table13[[#This Row],[Identificação da Entidade]]="",Table13[[#This Row],[Tipo de Solução Habitacional]]=""),"NÃO","SIM")</f>
        <v>NÃO</v>
      </c>
      <c r="T8" s="327" t="e">
        <f>VLOOKUP(Table13[[#This Row],[Tipo de Beneficiário]],Table3[],3,FALSE)</f>
        <v>#N/A</v>
      </c>
      <c r="X8" s="309"/>
    </row>
    <row r="9" spans="1:24" ht="25.05" customHeight="1" x14ac:dyDescent="0.25">
      <c r="A9" s="320"/>
      <c r="B9" s="389"/>
      <c r="C9" s="321"/>
      <c r="D9" s="325" t="str">
        <f>IF(Table13[[#This Row],[Tipo de Beneficiário]]="","",COUNTIF(Table8[Código da Candidatura],Table13[[#This Row],[Código da candidatura]]))</f>
        <v/>
      </c>
      <c r="E9" s="379" t="str">
        <f>IF(Table13[[#This Row],[Tipo de Beneficiário]]="","",SUMIF(Table8[[Código da Candidatura]:[Nº de membros]],Table13[[#This Row],[Código da candidatura]],Table8[Nº de membros]))</f>
        <v/>
      </c>
      <c r="F9" s="392"/>
      <c r="G9" s="322"/>
      <c r="H9" s="323"/>
      <c r="I9" s="324" t="str">
        <f>IF(Table13[[#This Row],[Tipo de Beneficiário]]="","",COUNTIFS(Table8[Código da Candidatura],Table13[[#This Row],[Código da candidatura]],Table8[Tipologia proposta],"T0"))</f>
        <v/>
      </c>
      <c r="J9" s="325" t="str">
        <f>IF(Table13[[#This Row],[Tipo de Beneficiário]]="","",COUNTIFS(Table8[Código da Candidatura],Table13[[#This Row],[Código da candidatura]],Table8[Tipologia proposta],"T1"))</f>
        <v/>
      </c>
      <c r="K9" s="325" t="str">
        <f>IF(Table13[[#This Row],[Tipo de Beneficiário]]="","",COUNTIFS(Table8[Código da Candidatura],Table13[[#This Row],[Código da candidatura]],Table8[Tipologia proposta],"T2"))</f>
        <v/>
      </c>
      <c r="L9" s="325" t="str">
        <f>IF(Table13[[#This Row],[Tipo de Beneficiário]]="","",COUNTIFS(Table8[Código da Candidatura],Table13[[#This Row],[Código da candidatura]],Table8[Tipologia proposta],"T3"))</f>
        <v/>
      </c>
      <c r="M9" s="325" t="str">
        <f>IF(Table13[[#This Row],[Tipo de Beneficiário]]="","",COUNTIFS(Table8[Código da Candidatura],Table13[[#This Row],[Código da candidatura]],Table8[Tipologia proposta],"T4"))</f>
        <v/>
      </c>
      <c r="N9" s="325" t="str">
        <f>IF(Table13[[#This Row],[Tipo de Beneficiário]]="","",COUNTIFS(Table8[Código da Candidatura],Table13[[#This Row],[Código da candidatura]],Table8[Tipologia proposta],"T5"))</f>
        <v/>
      </c>
      <c r="O9" s="325" t="str">
        <f>IF(Table13[[#This Row],[Tipo de Beneficiário]]="","",COUNTIFS(Table8[Código da Candidatura],Table13[[#This Row],[Código da candidatura]],Table8[Tipologia proposta],"T6"))</f>
        <v/>
      </c>
      <c r="P9" s="325" t="str">
        <f>IF(Table13[[#This Row],[Tipo de Beneficiário]]="","",COUNTIFS(Table8[Código da Candidatura],Table13[[#This Row],[Código da candidatura]],Table8[Tipologia proposta],"T7"))</f>
        <v/>
      </c>
      <c r="Q9" s="325" t="str">
        <f>IF(Table13[[#This Row],[Tipo de Beneficiário]]="","",COUNTIFS(Table8[Código da Candidatura],Table13[[#This Row],[Código da candidatura]],Table8[Tipologia proposta],"Unid. Resid."))</f>
        <v/>
      </c>
      <c r="R9" s="326">
        <f>SUM(Table13[[#This Row],[T0]:[Unid. resid.]])</f>
        <v>0</v>
      </c>
      <c r="S9" s="391" t="str">
        <f>IF(OR(Table13[[#This Row],[Tipo de Beneficiário]]="",Table13[[#This Row],[Identificação da Entidade]]="",Table13[[#This Row],[Tipo de Solução Habitacional]]=""),"NÃO","SIM")</f>
        <v>NÃO</v>
      </c>
      <c r="T9" s="327" t="e">
        <f>VLOOKUP(Table13[[#This Row],[Tipo de Beneficiário]],Table3[],3,FALSE)</f>
        <v>#N/A</v>
      </c>
      <c r="X9" s="309"/>
    </row>
    <row r="10" spans="1:24" ht="25.05" customHeight="1" x14ac:dyDescent="0.25">
      <c r="A10" s="320"/>
      <c r="B10" s="389"/>
      <c r="C10" s="321"/>
      <c r="D10" s="325" t="str">
        <f>IF(Table13[[#This Row],[Tipo de Beneficiário]]="","",COUNTIF(Table8[Código da Candidatura],Table13[[#This Row],[Código da candidatura]]))</f>
        <v/>
      </c>
      <c r="E10" s="379" t="str">
        <f>IF(Table13[[#This Row],[Tipo de Beneficiário]]="","",SUMIF(Table8[[Código da Candidatura]:[Nº de membros]],Table13[[#This Row],[Código da candidatura]],Table8[Nº de membros]))</f>
        <v/>
      </c>
      <c r="F10" s="392"/>
      <c r="G10" s="322"/>
      <c r="H10" s="323"/>
      <c r="I10" s="324" t="str">
        <f>IF(Table13[[#This Row],[Tipo de Beneficiário]]="","",COUNTIFS(Table8[Código da Candidatura],Table13[[#This Row],[Código da candidatura]],Table8[Tipologia proposta],"T0"))</f>
        <v/>
      </c>
      <c r="J10" s="325" t="str">
        <f>IF(Table13[[#This Row],[Tipo de Beneficiário]]="","",COUNTIFS(Table8[Código da Candidatura],Table13[[#This Row],[Código da candidatura]],Table8[Tipologia proposta],"T1"))</f>
        <v/>
      </c>
      <c r="K10" s="325" t="str">
        <f>IF(Table13[[#This Row],[Tipo de Beneficiário]]="","",COUNTIFS(Table8[Código da Candidatura],Table13[[#This Row],[Código da candidatura]],Table8[Tipologia proposta],"T2"))</f>
        <v/>
      </c>
      <c r="L10" s="325" t="str">
        <f>IF(Table13[[#This Row],[Tipo de Beneficiário]]="","",COUNTIFS(Table8[Código da Candidatura],Table13[[#This Row],[Código da candidatura]],Table8[Tipologia proposta],"T3"))</f>
        <v/>
      </c>
      <c r="M10" s="325" t="str">
        <f>IF(Table13[[#This Row],[Tipo de Beneficiário]]="","",COUNTIFS(Table8[Código da Candidatura],Table13[[#This Row],[Código da candidatura]],Table8[Tipologia proposta],"T4"))</f>
        <v/>
      </c>
      <c r="N10" s="325" t="str">
        <f>IF(Table13[[#This Row],[Tipo de Beneficiário]]="","",COUNTIFS(Table8[Código da Candidatura],Table13[[#This Row],[Código da candidatura]],Table8[Tipologia proposta],"T5"))</f>
        <v/>
      </c>
      <c r="O10" s="325" t="str">
        <f>IF(Table13[[#This Row],[Tipo de Beneficiário]]="","",COUNTIFS(Table8[Código da Candidatura],Table13[[#This Row],[Código da candidatura]],Table8[Tipologia proposta],"T6"))</f>
        <v/>
      </c>
      <c r="P10" s="325" t="str">
        <f>IF(Table13[[#This Row],[Tipo de Beneficiário]]="","",COUNTIFS(Table8[Código da Candidatura],Table13[[#This Row],[Código da candidatura]],Table8[Tipologia proposta],"T7"))</f>
        <v/>
      </c>
      <c r="Q10" s="325" t="str">
        <f>IF(Table13[[#This Row],[Tipo de Beneficiário]]="","",COUNTIFS(Table8[Código da Candidatura],Table13[[#This Row],[Código da candidatura]],Table8[Tipologia proposta],"Unid. Resid."))</f>
        <v/>
      </c>
      <c r="R10" s="326">
        <f>SUM(Table13[[#This Row],[T0]:[Unid. resid.]])</f>
        <v>0</v>
      </c>
      <c r="S10" s="391" t="str">
        <f>IF(OR(Table13[[#This Row],[Tipo de Beneficiário]]="",Table13[[#This Row],[Identificação da Entidade]]="",Table13[[#This Row],[Tipo de Solução Habitacional]]=""),"NÃO","SIM")</f>
        <v>NÃO</v>
      </c>
      <c r="T10" s="327" t="e">
        <f>VLOOKUP(Table13[[#This Row],[Tipo de Beneficiário]],Table3[],3,FALSE)</f>
        <v>#N/A</v>
      </c>
      <c r="X10" s="309"/>
    </row>
    <row r="11" spans="1:24" ht="25.05" customHeight="1" x14ac:dyDescent="0.25">
      <c r="A11" s="320"/>
      <c r="B11" s="389"/>
      <c r="C11" s="321"/>
      <c r="D11" s="325" t="str">
        <f>IF(Table13[[#This Row],[Tipo de Beneficiário]]="","",COUNTIF(Table8[Código da Candidatura],Table13[[#This Row],[Código da candidatura]]))</f>
        <v/>
      </c>
      <c r="E11" s="379" t="str">
        <f>IF(Table13[[#This Row],[Tipo de Beneficiário]]="","",SUMIF(Table8[[Código da Candidatura]:[Nº de membros]],Table13[[#This Row],[Código da candidatura]],Table8[Nº de membros]))</f>
        <v/>
      </c>
      <c r="F11" s="392"/>
      <c r="G11" s="322"/>
      <c r="H11" s="323"/>
      <c r="I11" s="324" t="str">
        <f>IF(Table13[[#This Row],[Tipo de Beneficiário]]="","",COUNTIFS(Table8[Código da Candidatura],Table13[[#This Row],[Código da candidatura]],Table8[Tipologia proposta],"T0"))</f>
        <v/>
      </c>
      <c r="J11" s="325" t="str">
        <f>IF(Table13[[#This Row],[Tipo de Beneficiário]]="","",COUNTIFS(Table8[Código da Candidatura],Table13[[#This Row],[Código da candidatura]],Table8[Tipologia proposta],"T1"))</f>
        <v/>
      </c>
      <c r="K11" s="325" t="str">
        <f>IF(Table13[[#This Row],[Tipo de Beneficiário]]="","",COUNTIFS(Table8[Código da Candidatura],Table13[[#This Row],[Código da candidatura]],Table8[Tipologia proposta],"T2"))</f>
        <v/>
      </c>
      <c r="L11" s="325" t="str">
        <f>IF(Table13[[#This Row],[Tipo de Beneficiário]]="","",COUNTIFS(Table8[Código da Candidatura],Table13[[#This Row],[Código da candidatura]],Table8[Tipologia proposta],"T3"))</f>
        <v/>
      </c>
      <c r="M11" s="325" t="str">
        <f>IF(Table13[[#This Row],[Tipo de Beneficiário]]="","",COUNTIFS(Table8[Código da Candidatura],Table13[[#This Row],[Código da candidatura]],Table8[Tipologia proposta],"T4"))</f>
        <v/>
      </c>
      <c r="N11" s="325" t="str">
        <f>IF(Table13[[#This Row],[Tipo de Beneficiário]]="","",COUNTIFS(Table8[Código da Candidatura],Table13[[#This Row],[Código da candidatura]],Table8[Tipologia proposta],"T5"))</f>
        <v/>
      </c>
      <c r="O11" s="325" t="str">
        <f>IF(Table13[[#This Row],[Tipo de Beneficiário]]="","",COUNTIFS(Table8[Código da Candidatura],Table13[[#This Row],[Código da candidatura]],Table8[Tipologia proposta],"T6"))</f>
        <v/>
      </c>
      <c r="P11" s="325" t="str">
        <f>IF(Table13[[#This Row],[Tipo de Beneficiário]]="","",COUNTIFS(Table8[Código da Candidatura],Table13[[#This Row],[Código da candidatura]],Table8[Tipologia proposta],"T7"))</f>
        <v/>
      </c>
      <c r="Q11" s="325" t="str">
        <f>IF(Table13[[#This Row],[Tipo de Beneficiário]]="","",COUNTIFS(Table8[Código da Candidatura],Table13[[#This Row],[Código da candidatura]],Table8[Tipologia proposta],"Unid. Resid."))</f>
        <v/>
      </c>
      <c r="R11" s="326">
        <f>SUM(Table13[[#This Row],[T0]:[Unid. resid.]])</f>
        <v>0</v>
      </c>
      <c r="S11" s="391" t="str">
        <f>IF(OR(Table13[[#This Row],[Tipo de Beneficiário]]="",Table13[[#This Row],[Identificação da Entidade]]="",Table13[[#This Row],[Tipo de Solução Habitacional]]=""),"NÃO","SIM")</f>
        <v>NÃO</v>
      </c>
      <c r="T11" s="327" t="e">
        <f>VLOOKUP(Table13[[#This Row],[Tipo de Beneficiário]],Table3[],3,FALSE)</f>
        <v>#N/A</v>
      </c>
      <c r="X11" s="309"/>
    </row>
    <row r="12" spans="1:24" ht="25.05" customHeight="1" x14ac:dyDescent="0.25">
      <c r="A12" s="320"/>
      <c r="B12" s="389"/>
      <c r="C12" s="321"/>
      <c r="D12" s="325" t="str">
        <f>IF(Table13[[#This Row],[Tipo de Beneficiário]]="","",COUNTIF(Table8[Código da Candidatura],Table13[[#This Row],[Código da candidatura]]))</f>
        <v/>
      </c>
      <c r="E12" s="379" t="str">
        <f>IF(Table13[[#This Row],[Tipo de Beneficiário]]="","",SUMIF(Table8[[Código da Candidatura]:[Nº de membros]],Table13[[#This Row],[Código da candidatura]],Table8[Nº de membros]))</f>
        <v/>
      </c>
      <c r="F12" s="392"/>
      <c r="G12" s="322"/>
      <c r="H12" s="323"/>
      <c r="I12" s="324" t="str">
        <f>IF(Table13[[#This Row],[Tipo de Beneficiário]]="","",COUNTIFS(Table8[Código da Candidatura],Table13[[#This Row],[Código da candidatura]],Table8[Tipologia proposta],"T0"))</f>
        <v/>
      </c>
      <c r="J12" s="325" t="str">
        <f>IF(Table13[[#This Row],[Tipo de Beneficiário]]="","",COUNTIFS(Table8[Código da Candidatura],Table13[[#This Row],[Código da candidatura]],Table8[Tipologia proposta],"T1"))</f>
        <v/>
      </c>
      <c r="K12" s="325" t="str">
        <f>IF(Table13[[#This Row],[Tipo de Beneficiário]]="","",COUNTIFS(Table8[Código da Candidatura],Table13[[#This Row],[Código da candidatura]],Table8[Tipologia proposta],"T2"))</f>
        <v/>
      </c>
      <c r="L12" s="325" t="str">
        <f>IF(Table13[[#This Row],[Tipo de Beneficiário]]="","",COUNTIFS(Table8[Código da Candidatura],Table13[[#This Row],[Código da candidatura]],Table8[Tipologia proposta],"T3"))</f>
        <v/>
      </c>
      <c r="M12" s="325" t="str">
        <f>IF(Table13[[#This Row],[Tipo de Beneficiário]]="","",COUNTIFS(Table8[Código da Candidatura],Table13[[#This Row],[Código da candidatura]],Table8[Tipologia proposta],"T4"))</f>
        <v/>
      </c>
      <c r="N12" s="325" t="str">
        <f>IF(Table13[[#This Row],[Tipo de Beneficiário]]="","",COUNTIFS(Table8[Código da Candidatura],Table13[[#This Row],[Código da candidatura]],Table8[Tipologia proposta],"T5"))</f>
        <v/>
      </c>
      <c r="O12" s="325" t="str">
        <f>IF(Table13[[#This Row],[Tipo de Beneficiário]]="","",COUNTIFS(Table8[Código da Candidatura],Table13[[#This Row],[Código da candidatura]],Table8[Tipologia proposta],"T6"))</f>
        <v/>
      </c>
      <c r="P12" s="325" t="str">
        <f>IF(Table13[[#This Row],[Tipo de Beneficiário]]="","",COUNTIFS(Table8[Código da Candidatura],Table13[[#This Row],[Código da candidatura]],Table8[Tipologia proposta],"T7"))</f>
        <v/>
      </c>
      <c r="Q12" s="325" t="str">
        <f>IF(Table13[[#This Row],[Tipo de Beneficiário]]="","",COUNTIFS(Table8[Código da Candidatura],Table13[[#This Row],[Código da candidatura]],Table8[Tipologia proposta],"Unid. Resid."))</f>
        <v/>
      </c>
      <c r="R12" s="326">
        <f>SUM(Table13[[#This Row],[T0]:[Unid. resid.]])</f>
        <v>0</v>
      </c>
      <c r="S12" s="391" t="str">
        <f>IF(OR(Table13[[#This Row],[Tipo de Beneficiário]]="",Table13[[#This Row],[Identificação da Entidade]]="",Table13[[#This Row],[Tipo de Solução Habitacional]]=""),"NÃO","SIM")</f>
        <v>NÃO</v>
      </c>
      <c r="T12" s="327" t="e">
        <f>VLOOKUP(Table13[[#This Row],[Tipo de Beneficiário]],Table3[],3,FALSE)</f>
        <v>#N/A</v>
      </c>
      <c r="X12" s="309"/>
    </row>
    <row r="13" spans="1:24" ht="25.05" customHeight="1" x14ac:dyDescent="0.25">
      <c r="A13" s="320"/>
      <c r="B13" s="389"/>
      <c r="C13" s="321"/>
      <c r="D13" s="325" t="str">
        <f>IF(Table13[[#This Row],[Tipo de Beneficiário]]="","",COUNTIF(Table8[Código da Candidatura],Table13[[#This Row],[Código da candidatura]]))</f>
        <v/>
      </c>
      <c r="E13" s="379" t="str">
        <f>IF(Table13[[#This Row],[Tipo de Beneficiário]]="","",SUMIF(Table8[[Código da Candidatura]:[Nº de membros]],Table13[[#This Row],[Código da candidatura]],Table8[Nº de membros]))</f>
        <v/>
      </c>
      <c r="F13" s="392"/>
      <c r="G13" s="322"/>
      <c r="H13" s="323"/>
      <c r="I13" s="324" t="str">
        <f>IF(Table13[[#This Row],[Tipo de Beneficiário]]="","",COUNTIFS(Table8[Código da Candidatura],Table13[[#This Row],[Código da candidatura]],Table8[Tipologia proposta],"T0"))</f>
        <v/>
      </c>
      <c r="J13" s="325" t="str">
        <f>IF(Table13[[#This Row],[Tipo de Beneficiário]]="","",COUNTIFS(Table8[Código da Candidatura],Table13[[#This Row],[Código da candidatura]],Table8[Tipologia proposta],"T1"))</f>
        <v/>
      </c>
      <c r="K13" s="325" t="str">
        <f>IF(Table13[[#This Row],[Tipo de Beneficiário]]="","",COUNTIFS(Table8[Código da Candidatura],Table13[[#This Row],[Código da candidatura]],Table8[Tipologia proposta],"T2"))</f>
        <v/>
      </c>
      <c r="L13" s="325" t="str">
        <f>IF(Table13[[#This Row],[Tipo de Beneficiário]]="","",COUNTIFS(Table8[Código da Candidatura],Table13[[#This Row],[Código da candidatura]],Table8[Tipologia proposta],"T3"))</f>
        <v/>
      </c>
      <c r="M13" s="325" t="str">
        <f>IF(Table13[[#This Row],[Tipo de Beneficiário]]="","",COUNTIFS(Table8[Código da Candidatura],Table13[[#This Row],[Código da candidatura]],Table8[Tipologia proposta],"T4"))</f>
        <v/>
      </c>
      <c r="N13" s="325" t="str">
        <f>IF(Table13[[#This Row],[Tipo de Beneficiário]]="","",COUNTIFS(Table8[Código da Candidatura],Table13[[#This Row],[Código da candidatura]],Table8[Tipologia proposta],"T5"))</f>
        <v/>
      </c>
      <c r="O13" s="325" t="str">
        <f>IF(Table13[[#This Row],[Tipo de Beneficiário]]="","",COUNTIFS(Table8[Código da Candidatura],Table13[[#This Row],[Código da candidatura]],Table8[Tipologia proposta],"T6"))</f>
        <v/>
      </c>
      <c r="P13" s="325" t="str">
        <f>IF(Table13[[#This Row],[Tipo de Beneficiário]]="","",COUNTIFS(Table8[Código da Candidatura],Table13[[#This Row],[Código da candidatura]],Table8[Tipologia proposta],"T7"))</f>
        <v/>
      </c>
      <c r="Q13" s="325" t="str">
        <f>IF(Table13[[#This Row],[Tipo de Beneficiário]]="","",COUNTIFS(Table8[Código da Candidatura],Table13[[#This Row],[Código da candidatura]],Table8[Tipologia proposta],"Unid. Resid."))</f>
        <v/>
      </c>
      <c r="R13" s="326">
        <f>SUM(Table13[[#This Row],[T0]:[Unid. resid.]])</f>
        <v>0</v>
      </c>
      <c r="S13" s="391" t="str">
        <f>IF(OR(Table13[[#This Row],[Tipo de Beneficiário]]="",Table13[[#This Row],[Identificação da Entidade]]="",Table13[[#This Row],[Tipo de Solução Habitacional]]=""),"NÃO","SIM")</f>
        <v>NÃO</v>
      </c>
      <c r="T13" s="327" t="e">
        <f>VLOOKUP(Table13[[#This Row],[Tipo de Beneficiário]],Table3[],3,FALSE)</f>
        <v>#N/A</v>
      </c>
      <c r="X13" s="309"/>
    </row>
    <row r="14" spans="1:24" ht="25.05" customHeight="1" x14ac:dyDescent="0.25">
      <c r="A14" s="320"/>
      <c r="B14" s="389"/>
      <c r="C14" s="321"/>
      <c r="D14" s="325" t="str">
        <f>IF(Table13[[#This Row],[Tipo de Beneficiário]]="","",COUNTIF(Table8[Código da Candidatura],Table13[[#This Row],[Código da candidatura]]))</f>
        <v/>
      </c>
      <c r="E14" s="379" t="str">
        <f>IF(Table13[[#This Row],[Tipo de Beneficiário]]="","",SUMIF(Table8[[Código da Candidatura]:[Nº de membros]],Table13[[#This Row],[Código da candidatura]],Table8[Nº de membros]))</f>
        <v/>
      </c>
      <c r="F14" s="392"/>
      <c r="G14" s="322"/>
      <c r="H14" s="323"/>
      <c r="I14" s="324" t="str">
        <f>IF(Table13[[#This Row],[Tipo de Beneficiário]]="","",COUNTIFS(Table8[Código da Candidatura],Table13[[#This Row],[Código da candidatura]],Table8[Tipologia proposta],"T0"))</f>
        <v/>
      </c>
      <c r="J14" s="325" t="str">
        <f>IF(Table13[[#This Row],[Tipo de Beneficiário]]="","",COUNTIFS(Table8[Código da Candidatura],Table13[[#This Row],[Código da candidatura]],Table8[Tipologia proposta],"T1"))</f>
        <v/>
      </c>
      <c r="K14" s="325" t="str">
        <f>IF(Table13[[#This Row],[Tipo de Beneficiário]]="","",COUNTIFS(Table8[Código da Candidatura],Table13[[#This Row],[Código da candidatura]],Table8[Tipologia proposta],"T2"))</f>
        <v/>
      </c>
      <c r="L14" s="325" t="str">
        <f>IF(Table13[[#This Row],[Tipo de Beneficiário]]="","",COUNTIFS(Table8[Código da Candidatura],Table13[[#This Row],[Código da candidatura]],Table8[Tipologia proposta],"T3"))</f>
        <v/>
      </c>
      <c r="M14" s="325" t="str">
        <f>IF(Table13[[#This Row],[Tipo de Beneficiário]]="","",COUNTIFS(Table8[Código da Candidatura],Table13[[#This Row],[Código da candidatura]],Table8[Tipologia proposta],"T4"))</f>
        <v/>
      </c>
      <c r="N14" s="325" t="str">
        <f>IF(Table13[[#This Row],[Tipo de Beneficiário]]="","",COUNTIFS(Table8[Código da Candidatura],Table13[[#This Row],[Código da candidatura]],Table8[Tipologia proposta],"T5"))</f>
        <v/>
      </c>
      <c r="O14" s="325" t="str">
        <f>IF(Table13[[#This Row],[Tipo de Beneficiário]]="","",COUNTIFS(Table8[Código da Candidatura],Table13[[#This Row],[Código da candidatura]],Table8[Tipologia proposta],"T6"))</f>
        <v/>
      </c>
      <c r="P14" s="325" t="str">
        <f>IF(Table13[[#This Row],[Tipo de Beneficiário]]="","",COUNTIFS(Table8[Código da Candidatura],Table13[[#This Row],[Código da candidatura]],Table8[Tipologia proposta],"T7"))</f>
        <v/>
      </c>
      <c r="Q14" s="325" t="str">
        <f>IF(Table13[[#This Row],[Tipo de Beneficiário]]="","",COUNTIFS(Table8[Código da Candidatura],Table13[[#This Row],[Código da candidatura]],Table8[Tipologia proposta],"Unid. Resid."))</f>
        <v/>
      </c>
      <c r="R14" s="326">
        <f>SUM(Table13[[#This Row],[T0]:[Unid. resid.]])</f>
        <v>0</v>
      </c>
      <c r="S14" s="391" t="str">
        <f>IF(OR(Table13[[#This Row],[Tipo de Beneficiário]]="",Table13[[#This Row],[Identificação da Entidade]]="",Table13[[#This Row],[Tipo de Solução Habitacional]]=""),"NÃO","SIM")</f>
        <v>NÃO</v>
      </c>
      <c r="T14" s="327" t="e">
        <f>VLOOKUP(Table13[[#This Row],[Tipo de Beneficiário]],Table3[],3,FALSE)</f>
        <v>#N/A</v>
      </c>
      <c r="X14" s="309"/>
    </row>
    <row r="15" spans="1:24" ht="25.05" customHeight="1" x14ac:dyDescent="0.25">
      <c r="A15" s="320"/>
      <c r="B15" s="389"/>
      <c r="C15" s="321"/>
      <c r="D15" s="325" t="str">
        <f>IF(Table13[[#This Row],[Tipo de Beneficiário]]="","",COUNTIF(Table8[Código da Candidatura],Table13[[#This Row],[Código da candidatura]]))</f>
        <v/>
      </c>
      <c r="E15" s="379" t="str">
        <f>IF(Table13[[#This Row],[Tipo de Beneficiário]]="","",SUMIF(Table8[[Código da Candidatura]:[Nº de membros]],Table13[[#This Row],[Código da candidatura]],Table8[Nº de membros]))</f>
        <v/>
      </c>
      <c r="F15" s="392"/>
      <c r="G15" s="322"/>
      <c r="H15" s="323"/>
      <c r="I15" s="324" t="str">
        <f>IF(Table13[[#This Row],[Tipo de Beneficiário]]="","",COUNTIFS(Table8[Código da Candidatura],Table13[[#This Row],[Código da candidatura]],Table8[Tipologia proposta],"T0"))</f>
        <v/>
      </c>
      <c r="J15" s="325" t="str">
        <f>IF(Table13[[#This Row],[Tipo de Beneficiário]]="","",COUNTIFS(Table8[Código da Candidatura],Table13[[#This Row],[Código da candidatura]],Table8[Tipologia proposta],"T1"))</f>
        <v/>
      </c>
      <c r="K15" s="325" t="str">
        <f>IF(Table13[[#This Row],[Tipo de Beneficiário]]="","",COUNTIFS(Table8[Código da Candidatura],Table13[[#This Row],[Código da candidatura]],Table8[Tipologia proposta],"T2"))</f>
        <v/>
      </c>
      <c r="L15" s="325" t="str">
        <f>IF(Table13[[#This Row],[Tipo de Beneficiário]]="","",COUNTIFS(Table8[Código da Candidatura],Table13[[#This Row],[Código da candidatura]],Table8[Tipologia proposta],"T3"))</f>
        <v/>
      </c>
      <c r="M15" s="325" t="str">
        <f>IF(Table13[[#This Row],[Tipo de Beneficiário]]="","",COUNTIFS(Table8[Código da Candidatura],Table13[[#This Row],[Código da candidatura]],Table8[Tipologia proposta],"T4"))</f>
        <v/>
      </c>
      <c r="N15" s="325" t="str">
        <f>IF(Table13[[#This Row],[Tipo de Beneficiário]]="","",COUNTIFS(Table8[Código da Candidatura],Table13[[#This Row],[Código da candidatura]],Table8[Tipologia proposta],"T5"))</f>
        <v/>
      </c>
      <c r="O15" s="325" t="str">
        <f>IF(Table13[[#This Row],[Tipo de Beneficiário]]="","",COUNTIFS(Table8[Código da Candidatura],Table13[[#This Row],[Código da candidatura]],Table8[Tipologia proposta],"T6"))</f>
        <v/>
      </c>
      <c r="P15" s="325" t="str">
        <f>IF(Table13[[#This Row],[Tipo de Beneficiário]]="","",COUNTIFS(Table8[Código da Candidatura],Table13[[#This Row],[Código da candidatura]],Table8[Tipologia proposta],"T7"))</f>
        <v/>
      </c>
      <c r="Q15" s="325" t="str">
        <f>IF(Table13[[#This Row],[Tipo de Beneficiário]]="","",COUNTIFS(Table8[Código da Candidatura],Table13[[#This Row],[Código da candidatura]],Table8[Tipologia proposta],"Unid. Resid."))</f>
        <v/>
      </c>
      <c r="R15" s="326">
        <f>SUM(Table13[[#This Row],[T0]:[Unid. resid.]])</f>
        <v>0</v>
      </c>
      <c r="S15" s="391" t="str">
        <f>IF(OR(Table13[[#This Row],[Tipo de Beneficiário]]="",Table13[[#This Row],[Identificação da Entidade]]="",Table13[[#This Row],[Tipo de Solução Habitacional]]=""),"NÃO","SIM")</f>
        <v>NÃO</v>
      </c>
      <c r="T15" s="327" t="e">
        <f>VLOOKUP(Table13[[#This Row],[Tipo de Beneficiário]],Table3[],3,FALSE)</f>
        <v>#N/A</v>
      </c>
      <c r="X15" s="309"/>
    </row>
    <row r="16" spans="1:24" ht="25.05" customHeight="1" x14ac:dyDescent="0.25">
      <c r="A16" s="320"/>
      <c r="B16" s="389"/>
      <c r="C16" s="321"/>
      <c r="D16" s="325" t="str">
        <f>IF(Table13[[#This Row],[Tipo de Beneficiário]]="","",COUNTIF(Table8[Código da Candidatura],Table13[[#This Row],[Código da candidatura]]))</f>
        <v/>
      </c>
      <c r="E16" s="379" t="str">
        <f>IF(Table13[[#This Row],[Tipo de Beneficiário]]="","",SUMIF(Table8[[Código da Candidatura]:[Nº de membros]],Table13[[#This Row],[Código da candidatura]],Table8[Nº de membros]))</f>
        <v/>
      </c>
      <c r="F16" s="392"/>
      <c r="G16" s="322"/>
      <c r="H16" s="323"/>
      <c r="I16" s="324" t="str">
        <f>IF(Table13[[#This Row],[Tipo de Beneficiário]]="","",COUNTIFS(Table8[Código da Candidatura],Table13[[#This Row],[Código da candidatura]],Table8[Tipologia proposta],"T0"))</f>
        <v/>
      </c>
      <c r="J16" s="325" t="str">
        <f>IF(Table13[[#This Row],[Tipo de Beneficiário]]="","",COUNTIFS(Table8[Código da Candidatura],Table13[[#This Row],[Código da candidatura]],Table8[Tipologia proposta],"T1"))</f>
        <v/>
      </c>
      <c r="K16" s="325" t="str">
        <f>IF(Table13[[#This Row],[Tipo de Beneficiário]]="","",COUNTIFS(Table8[Código da Candidatura],Table13[[#This Row],[Código da candidatura]],Table8[Tipologia proposta],"T2"))</f>
        <v/>
      </c>
      <c r="L16" s="325" t="str">
        <f>IF(Table13[[#This Row],[Tipo de Beneficiário]]="","",COUNTIFS(Table8[Código da Candidatura],Table13[[#This Row],[Código da candidatura]],Table8[Tipologia proposta],"T3"))</f>
        <v/>
      </c>
      <c r="M16" s="325" t="str">
        <f>IF(Table13[[#This Row],[Tipo de Beneficiário]]="","",COUNTIFS(Table8[Código da Candidatura],Table13[[#This Row],[Código da candidatura]],Table8[Tipologia proposta],"T4"))</f>
        <v/>
      </c>
      <c r="N16" s="325" t="str">
        <f>IF(Table13[[#This Row],[Tipo de Beneficiário]]="","",COUNTIFS(Table8[Código da Candidatura],Table13[[#This Row],[Código da candidatura]],Table8[Tipologia proposta],"T5"))</f>
        <v/>
      </c>
      <c r="O16" s="325" t="str">
        <f>IF(Table13[[#This Row],[Tipo de Beneficiário]]="","",COUNTIFS(Table8[Código da Candidatura],Table13[[#This Row],[Código da candidatura]],Table8[Tipologia proposta],"T6"))</f>
        <v/>
      </c>
      <c r="P16" s="325" t="str">
        <f>IF(Table13[[#This Row],[Tipo de Beneficiário]]="","",COUNTIFS(Table8[Código da Candidatura],Table13[[#This Row],[Código da candidatura]],Table8[Tipologia proposta],"T7"))</f>
        <v/>
      </c>
      <c r="Q16" s="325" t="str">
        <f>IF(Table13[[#This Row],[Tipo de Beneficiário]]="","",COUNTIFS(Table8[Código da Candidatura],Table13[[#This Row],[Código da candidatura]],Table8[Tipologia proposta],"Unid. Resid."))</f>
        <v/>
      </c>
      <c r="R16" s="326">
        <f>SUM(Table13[[#This Row],[T0]:[Unid. resid.]])</f>
        <v>0</v>
      </c>
      <c r="S16" s="391" t="str">
        <f>IF(OR(Table13[[#This Row],[Tipo de Beneficiário]]="",Table13[[#This Row],[Identificação da Entidade]]="",Table13[[#This Row],[Tipo de Solução Habitacional]]=""),"NÃO","SIM")</f>
        <v>NÃO</v>
      </c>
      <c r="T16" s="327" t="e">
        <f>VLOOKUP(Table13[[#This Row],[Tipo de Beneficiário]],Table3[],3,FALSE)</f>
        <v>#N/A</v>
      </c>
      <c r="X16" s="309"/>
    </row>
    <row r="17" spans="1:24" ht="25.05" customHeight="1" x14ac:dyDescent="0.25">
      <c r="A17" s="320"/>
      <c r="B17" s="389"/>
      <c r="C17" s="321"/>
      <c r="D17" s="325" t="str">
        <f>IF(Table13[[#This Row],[Tipo de Beneficiário]]="","",COUNTIF(Table8[Código da Candidatura],Table13[[#This Row],[Código da candidatura]]))</f>
        <v/>
      </c>
      <c r="E17" s="379" t="str">
        <f>IF(Table13[[#This Row],[Tipo de Beneficiário]]="","",SUMIF(Table8[[Código da Candidatura]:[Nº de membros]],Table13[[#This Row],[Código da candidatura]],Table8[Nº de membros]))</f>
        <v/>
      </c>
      <c r="F17" s="392"/>
      <c r="G17" s="322"/>
      <c r="H17" s="323"/>
      <c r="I17" s="324" t="str">
        <f>IF(Table13[[#This Row],[Tipo de Beneficiário]]="","",COUNTIFS(Table8[Código da Candidatura],Table13[[#This Row],[Código da candidatura]],Table8[Tipologia proposta],"T0"))</f>
        <v/>
      </c>
      <c r="J17" s="325" t="str">
        <f>IF(Table13[[#This Row],[Tipo de Beneficiário]]="","",COUNTIFS(Table8[Código da Candidatura],Table13[[#This Row],[Código da candidatura]],Table8[Tipologia proposta],"T1"))</f>
        <v/>
      </c>
      <c r="K17" s="325" t="str">
        <f>IF(Table13[[#This Row],[Tipo de Beneficiário]]="","",COUNTIFS(Table8[Código da Candidatura],Table13[[#This Row],[Código da candidatura]],Table8[Tipologia proposta],"T2"))</f>
        <v/>
      </c>
      <c r="L17" s="325" t="str">
        <f>IF(Table13[[#This Row],[Tipo de Beneficiário]]="","",COUNTIFS(Table8[Código da Candidatura],Table13[[#This Row],[Código da candidatura]],Table8[Tipologia proposta],"T3"))</f>
        <v/>
      </c>
      <c r="M17" s="325" t="str">
        <f>IF(Table13[[#This Row],[Tipo de Beneficiário]]="","",COUNTIFS(Table8[Código da Candidatura],Table13[[#This Row],[Código da candidatura]],Table8[Tipologia proposta],"T4"))</f>
        <v/>
      </c>
      <c r="N17" s="325" t="str">
        <f>IF(Table13[[#This Row],[Tipo de Beneficiário]]="","",COUNTIFS(Table8[Código da Candidatura],Table13[[#This Row],[Código da candidatura]],Table8[Tipologia proposta],"T5"))</f>
        <v/>
      </c>
      <c r="O17" s="325" t="str">
        <f>IF(Table13[[#This Row],[Tipo de Beneficiário]]="","",COUNTIFS(Table8[Código da Candidatura],Table13[[#This Row],[Código da candidatura]],Table8[Tipologia proposta],"T6"))</f>
        <v/>
      </c>
      <c r="P17" s="325" t="str">
        <f>IF(Table13[[#This Row],[Tipo de Beneficiário]]="","",COUNTIFS(Table8[Código da Candidatura],Table13[[#This Row],[Código da candidatura]],Table8[Tipologia proposta],"T7"))</f>
        <v/>
      </c>
      <c r="Q17" s="325" t="str">
        <f>IF(Table13[[#This Row],[Tipo de Beneficiário]]="","",COUNTIFS(Table8[Código da Candidatura],Table13[[#This Row],[Código da candidatura]],Table8[Tipologia proposta],"Unid. Resid."))</f>
        <v/>
      </c>
      <c r="R17" s="326">
        <f>SUM(Table13[[#This Row],[T0]:[Unid. resid.]])</f>
        <v>0</v>
      </c>
      <c r="S17" s="391" t="str">
        <f>IF(OR(Table13[[#This Row],[Tipo de Beneficiário]]="",Table13[[#This Row],[Identificação da Entidade]]="",Table13[[#This Row],[Tipo de Solução Habitacional]]=""),"NÃO","SIM")</f>
        <v>NÃO</v>
      </c>
      <c r="T17" s="327" t="e">
        <f>VLOOKUP(Table13[[#This Row],[Tipo de Beneficiário]],Table3[],3,FALSE)</f>
        <v>#N/A</v>
      </c>
      <c r="X17" s="309"/>
    </row>
    <row r="18" spans="1:24" ht="25.05" customHeight="1" x14ac:dyDescent="0.25">
      <c r="A18" s="320"/>
      <c r="B18" s="321"/>
      <c r="C18" s="321"/>
      <c r="D18" s="325" t="str">
        <f>IF(Table13[[#This Row],[Tipo de Beneficiário]]="","",COUNTIF(Table8[Código da Candidatura],Table13[[#This Row],[Código da candidatura]]))</f>
        <v/>
      </c>
      <c r="E18" s="379" t="str">
        <f>IF(Table13[[#This Row],[Tipo de Beneficiário]]="","",SUMIF(Table8[[Código da Candidatura]:[Nº de membros]],Table13[[#This Row],[Código da candidatura]],Table8[Nº de membros]))</f>
        <v/>
      </c>
      <c r="F18" s="392"/>
      <c r="G18" s="322"/>
      <c r="H18" s="323"/>
      <c r="I18" s="324" t="str">
        <f>IF(Table13[[#This Row],[Tipo de Beneficiário]]="","",COUNTIFS(Table8[Código da Candidatura],Table13[[#This Row],[Código da candidatura]],Table8[Tipologia proposta],"T0"))</f>
        <v/>
      </c>
      <c r="J18" s="325" t="str">
        <f>IF(Table13[[#This Row],[Tipo de Beneficiário]]="","",COUNTIFS(Table8[Código da Candidatura],Table13[[#This Row],[Código da candidatura]],Table8[Tipologia proposta],"T1"))</f>
        <v/>
      </c>
      <c r="K18" s="325" t="str">
        <f>IF(Table13[[#This Row],[Tipo de Beneficiário]]="","",COUNTIFS(Table8[Código da Candidatura],Table13[[#This Row],[Código da candidatura]],Table8[Tipologia proposta],"T2"))</f>
        <v/>
      </c>
      <c r="L18" s="325" t="str">
        <f>IF(Table13[[#This Row],[Tipo de Beneficiário]]="","",COUNTIFS(Table8[Código da Candidatura],Table13[[#This Row],[Código da candidatura]],Table8[Tipologia proposta],"T3"))</f>
        <v/>
      </c>
      <c r="M18" s="325" t="str">
        <f>IF(Table13[[#This Row],[Tipo de Beneficiário]]="","",COUNTIFS(Table8[Código da Candidatura],Table13[[#This Row],[Código da candidatura]],Table8[Tipologia proposta],"T4"))</f>
        <v/>
      </c>
      <c r="N18" s="325" t="str">
        <f>IF(Table13[[#This Row],[Tipo de Beneficiário]]="","",COUNTIFS(Table8[Código da Candidatura],Table13[[#This Row],[Código da candidatura]],Table8[Tipologia proposta],"T5"))</f>
        <v/>
      </c>
      <c r="O18" s="325" t="str">
        <f>IF(Table13[[#This Row],[Tipo de Beneficiário]]="","",COUNTIFS(Table8[Código da Candidatura],Table13[[#This Row],[Código da candidatura]],Table8[Tipologia proposta],"T6"))</f>
        <v/>
      </c>
      <c r="P18" s="325" t="str">
        <f>IF(Table13[[#This Row],[Tipo de Beneficiário]]="","",COUNTIFS(Table8[Código da Candidatura],Table13[[#This Row],[Código da candidatura]],Table8[Tipologia proposta],"T7"))</f>
        <v/>
      </c>
      <c r="Q18" s="325" t="str">
        <f>IF(Table13[[#This Row],[Tipo de Beneficiário]]="","",COUNTIFS(Table8[Código da Candidatura],Table13[[#This Row],[Código da candidatura]],Table8[Tipologia proposta],"Unid. Resid."))</f>
        <v/>
      </c>
      <c r="R18" s="326">
        <f>SUM(Table13[[#This Row],[T0]:[Unid. resid.]])</f>
        <v>0</v>
      </c>
      <c r="S18" s="391" t="str">
        <f>IF(OR(Table13[[#This Row],[Tipo de Beneficiário]]="",Table13[[#This Row],[Identificação da Entidade]]="",Table13[[#This Row],[Tipo de Solução Habitacional]]=""),"NÃO","SIM")</f>
        <v>NÃO</v>
      </c>
      <c r="T18" s="327" t="e">
        <f>VLOOKUP(Table13[[#This Row],[Tipo de Beneficiário]],Table3[],3,FALSE)</f>
        <v>#N/A</v>
      </c>
      <c r="X18" s="309"/>
    </row>
    <row r="19" spans="1:24" ht="25.05" customHeight="1" x14ac:dyDescent="0.25">
      <c r="A19" s="320"/>
      <c r="B19" s="389"/>
      <c r="C19" s="321"/>
      <c r="D19" s="325" t="str">
        <f>IF(Table13[[#This Row],[Tipo de Beneficiário]]="","",COUNTIF(Table8[Código da Candidatura],Table13[[#This Row],[Código da candidatura]]))</f>
        <v/>
      </c>
      <c r="E19" s="379" t="str">
        <f>IF(Table13[[#This Row],[Tipo de Beneficiário]]="","",SUMIF(Table8[[Código da Candidatura]:[Nº de membros]],Table13[[#This Row],[Código da candidatura]],Table8[Nº de membros]))</f>
        <v/>
      </c>
      <c r="F19" s="392"/>
      <c r="G19" s="322"/>
      <c r="H19" s="323"/>
      <c r="I19" s="324" t="str">
        <f>IF(Table13[[#This Row],[Tipo de Beneficiário]]="","",COUNTIFS(Table8[Código da Candidatura],Table13[[#This Row],[Código da candidatura]],Table8[Tipologia proposta],"T0"))</f>
        <v/>
      </c>
      <c r="J19" s="325" t="str">
        <f>IF(Table13[[#This Row],[Tipo de Beneficiário]]="","",COUNTIFS(Table8[Código da Candidatura],Table13[[#This Row],[Código da candidatura]],Table8[Tipologia proposta],"T1"))</f>
        <v/>
      </c>
      <c r="K19" s="325" t="str">
        <f>IF(Table13[[#This Row],[Tipo de Beneficiário]]="","",COUNTIFS(Table8[Código da Candidatura],Table13[[#This Row],[Código da candidatura]],Table8[Tipologia proposta],"T2"))</f>
        <v/>
      </c>
      <c r="L19" s="325" t="str">
        <f>IF(Table13[[#This Row],[Tipo de Beneficiário]]="","",COUNTIFS(Table8[Código da Candidatura],Table13[[#This Row],[Código da candidatura]],Table8[Tipologia proposta],"T3"))</f>
        <v/>
      </c>
      <c r="M19" s="325" t="str">
        <f>IF(Table13[[#This Row],[Tipo de Beneficiário]]="","",COUNTIFS(Table8[Código da Candidatura],Table13[[#This Row],[Código da candidatura]],Table8[Tipologia proposta],"T4"))</f>
        <v/>
      </c>
      <c r="N19" s="325" t="str">
        <f>IF(Table13[[#This Row],[Tipo de Beneficiário]]="","",COUNTIFS(Table8[Código da Candidatura],Table13[[#This Row],[Código da candidatura]],Table8[Tipologia proposta],"T5"))</f>
        <v/>
      </c>
      <c r="O19" s="325" t="str">
        <f>IF(Table13[[#This Row],[Tipo de Beneficiário]]="","",COUNTIFS(Table8[Código da Candidatura],Table13[[#This Row],[Código da candidatura]],Table8[Tipologia proposta],"T6"))</f>
        <v/>
      </c>
      <c r="P19" s="325" t="str">
        <f>IF(Table13[[#This Row],[Tipo de Beneficiário]]="","",COUNTIFS(Table8[Código da Candidatura],Table13[[#This Row],[Código da candidatura]],Table8[Tipologia proposta],"T7"))</f>
        <v/>
      </c>
      <c r="Q19" s="325" t="str">
        <f>IF(Table13[[#This Row],[Tipo de Beneficiário]]="","",COUNTIFS(Table8[Código da Candidatura],Table13[[#This Row],[Código da candidatura]],Table8[Tipologia proposta],"Unid. Resid."))</f>
        <v/>
      </c>
      <c r="R19" s="326">
        <f>SUM(Table13[[#This Row],[T0]:[Unid. resid.]])</f>
        <v>0</v>
      </c>
      <c r="S19" s="391" t="str">
        <f>IF(OR(Table13[[#This Row],[Tipo de Beneficiário]]="",Table13[[#This Row],[Identificação da Entidade]]="",Table13[[#This Row],[Tipo de Solução Habitacional]]=""),"NÃO","SIM")</f>
        <v>NÃO</v>
      </c>
      <c r="T19" s="327" t="e">
        <f>VLOOKUP(Table13[[#This Row],[Tipo de Beneficiário]],Table3[],3,FALSE)</f>
        <v>#N/A</v>
      </c>
      <c r="X19" s="309"/>
    </row>
    <row r="20" spans="1:24" ht="25.05" customHeight="1" x14ac:dyDescent="0.25">
      <c r="A20" s="320"/>
      <c r="B20" s="389"/>
      <c r="C20" s="321"/>
      <c r="D20" s="325" t="str">
        <f>IF(Table13[[#This Row],[Tipo de Beneficiário]]="","",COUNTIF(Table8[Código da Candidatura],Table13[[#This Row],[Código da candidatura]]))</f>
        <v/>
      </c>
      <c r="E20" s="379" t="str">
        <f>IF(Table13[[#This Row],[Tipo de Beneficiário]]="","",SUMIF(Table8[[Código da Candidatura]:[Nº de membros]],Table13[[#This Row],[Código da candidatura]],Table8[Nº de membros]))</f>
        <v/>
      </c>
      <c r="F20" s="392"/>
      <c r="G20" s="322"/>
      <c r="H20" s="323"/>
      <c r="I20" s="324" t="str">
        <f>IF(Table13[[#This Row],[Tipo de Beneficiário]]="","",COUNTIFS(Table8[Código da Candidatura],Table13[[#This Row],[Código da candidatura]],Table8[Tipologia proposta],"T0"))</f>
        <v/>
      </c>
      <c r="J20" s="325" t="str">
        <f>IF(Table13[[#This Row],[Tipo de Beneficiário]]="","",COUNTIFS(Table8[Código da Candidatura],Table13[[#This Row],[Código da candidatura]],Table8[Tipologia proposta],"T1"))</f>
        <v/>
      </c>
      <c r="K20" s="325" t="str">
        <f>IF(Table13[[#This Row],[Tipo de Beneficiário]]="","",COUNTIFS(Table8[Código da Candidatura],Table13[[#This Row],[Código da candidatura]],Table8[Tipologia proposta],"T2"))</f>
        <v/>
      </c>
      <c r="L20" s="325" t="str">
        <f>IF(Table13[[#This Row],[Tipo de Beneficiário]]="","",COUNTIFS(Table8[Código da Candidatura],Table13[[#This Row],[Código da candidatura]],Table8[Tipologia proposta],"T3"))</f>
        <v/>
      </c>
      <c r="M20" s="325" t="str">
        <f>IF(Table13[[#This Row],[Tipo de Beneficiário]]="","",COUNTIFS(Table8[Código da Candidatura],Table13[[#This Row],[Código da candidatura]],Table8[Tipologia proposta],"T4"))</f>
        <v/>
      </c>
      <c r="N20" s="325" t="str">
        <f>IF(Table13[[#This Row],[Tipo de Beneficiário]]="","",COUNTIFS(Table8[Código da Candidatura],Table13[[#This Row],[Código da candidatura]],Table8[Tipologia proposta],"T5"))</f>
        <v/>
      </c>
      <c r="O20" s="325" t="str">
        <f>IF(Table13[[#This Row],[Tipo de Beneficiário]]="","",COUNTIFS(Table8[Código da Candidatura],Table13[[#This Row],[Código da candidatura]],Table8[Tipologia proposta],"T6"))</f>
        <v/>
      </c>
      <c r="P20" s="325" t="str">
        <f>IF(Table13[[#This Row],[Tipo de Beneficiário]]="","",COUNTIFS(Table8[Código da Candidatura],Table13[[#This Row],[Código da candidatura]],Table8[Tipologia proposta],"T7"))</f>
        <v/>
      </c>
      <c r="Q20" s="325" t="str">
        <f>IF(Table13[[#This Row],[Tipo de Beneficiário]]="","",COUNTIFS(Table8[Código da Candidatura],Table13[[#This Row],[Código da candidatura]],Table8[Tipologia proposta],"Unid. Resid."))</f>
        <v/>
      </c>
      <c r="R20" s="326">
        <f>SUM(Table13[[#This Row],[T0]:[Unid. resid.]])</f>
        <v>0</v>
      </c>
      <c r="S20" s="391" t="str">
        <f>IF(OR(Table13[[#This Row],[Tipo de Beneficiário]]="",Table13[[#This Row],[Identificação da Entidade]]="",Table13[[#This Row],[Tipo de Solução Habitacional]]=""),"NÃO","SIM")</f>
        <v>NÃO</v>
      </c>
      <c r="T20" s="327" t="e">
        <f>VLOOKUP(Table13[[#This Row],[Tipo de Beneficiário]],Table3[],3,FALSE)</f>
        <v>#N/A</v>
      </c>
      <c r="X20" s="309"/>
    </row>
    <row r="21" spans="1:24" ht="25.05" customHeight="1" x14ac:dyDescent="0.25">
      <c r="A21" s="320"/>
      <c r="B21" s="389"/>
      <c r="C21" s="321"/>
      <c r="D21" s="325" t="str">
        <f>IF(Table13[[#This Row],[Tipo de Beneficiário]]="","",COUNTIF(Table8[Código da Candidatura],Table13[[#This Row],[Código da candidatura]]))</f>
        <v/>
      </c>
      <c r="E21" s="379" t="str">
        <f>IF(Table13[[#This Row],[Tipo de Beneficiário]]="","",SUMIF(Table8[[Código da Candidatura]:[Nº de membros]],Table13[[#This Row],[Código da candidatura]],Table8[Nº de membros]))</f>
        <v/>
      </c>
      <c r="F21" s="392"/>
      <c r="G21" s="322"/>
      <c r="H21" s="323"/>
      <c r="I21" s="324" t="str">
        <f>IF(Table13[[#This Row],[Tipo de Beneficiário]]="","",COUNTIFS(Table8[Código da Candidatura],Table13[[#This Row],[Código da candidatura]],Table8[Tipologia proposta],"T0"))</f>
        <v/>
      </c>
      <c r="J21" s="325" t="str">
        <f>IF(Table13[[#This Row],[Tipo de Beneficiário]]="","",COUNTIFS(Table8[Código da Candidatura],Table13[[#This Row],[Código da candidatura]],Table8[Tipologia proposta],"T1"))</f>
        <v/>
      </c>
      <c r="K21" s="325" t="str">
        <f>IF(Table13[[#This Row],[Tipo de Beneficiário]]="","",COUNTIFS(Table8[Código da Candidatura],Table13[[#This Row],[Código da candidatura]],Table8[Tipologia proposta],"T2"))</f>
        <v/>
      </c>
      <c r="L21" s="325" t="str">
        <f>IF(Table13[[#This Row],[Tipo de Beneficiário]]="","",COUNTIFS(Table8[Código da Candidatura],Table13[[#This Row],[Código da candidatura]],Table8[Tipologia proposta],"T3"))</f>
        <v/>
      </c>
      <c r="M21" s="325" t="str">
        <f>IF(Table13[[#This Row],[Tipo de Beneficiário]]="","",COUNTIFS(Table8[Código da Candidatura],Table13[[#This Row],[Código da candidatura]],Table8[Tipologia proposta],"T4"))</f>
        <v/>
      </c>
      <c r="N21" s="325" t="str">
        <f>IF(Table13[[#This Row],[Tipo de Beneficiário]]="","",COUNTIFS(Table8[Código da Candidatura],Table13[[#This Row],[Código da candidatura]],Table8[Tipologia proposta],"T5"))</f>
        <v/>
      </c>
      <c r="O21" s="325" t="str">
        <f>IF(Table13[[#This Row],[Tipo de Beneficiário]]="","",COUNTIFS(Table8[Código da Candidatura],Table13[[#This Row],[Código da candidatura]],Table8[Tipologia proposta],"T6"))</f>
        <v/>
      </c>
      <c r="P21" s="325" t="str">
        <f>IF(Table13[[#This Row],[Tipo de Beneficiário]]="","",COUNTIFS(Table8[Código da Candidatura],Table13[[#This Row],[Código da candidatura]],Table8[Tipologia proposta],"T7"))</f>
        <v/>
      </c>
      <c r="Q21" s="325" t="str">
        <f>IF(Table13[[#This Row],[Tipo de Beneficiário]]="","",COUNTIFS(Table8[Código da Candidatura],Table13[[#This Row],[Código da candidatura]],Table8[Tipologia proposta],"Unid. Resid."))</f>
        <v/>
      </c>
      <c r="R21" s="326">
        <f>SUM(Table13[[#This Row],[T0]:[Unid. resid.]])</f>
        <v>0</v>
      </c>
      <c r="S21" s="391" t="str">
        <f>IF(OR(Table13[[#This Row],[Tipo de Beneficiário]]="",Table13[[#This Row],[Identificação da Entidade]]="",Table13[[#This Row],[Tipo de Solução Habitacional]]=""),"NÃO","SIM")</f>
        <v>NÃO</v>
      </c>
      <c r="T21" s="327" t="e">
        <f>VLOOKUP(Table13[[#This Row],[Tipo de Beneficiário]],Table3[],3,FALSE)</f>
        <v>#N/A</v>
      </c>
      <c r="X21" s="309"/>
    </row>
    <row r="22" spans="1:24" ht="25.05" customHeight="1" x14ac:dyDescent="0.25">
      <c r="A22" s="320"/>
      <c r="B22" s="389"/>
      <c r="C22" s="321"/>
      <c r="D22" s="325" t="str">
        <f>IF(Table13[[#This Row],[Tipo de Beneficiário]]="","",COUNTIF(Table8[Código da Candidatura],Table13[[#This Row],[Código da candidatura]]))</f>
        <v/>
      </c>
      <c r="E22" s="379" t="str">
        <f>IF(Table13[[#This Row],[Tipo de Beneficiário]]="","",SUMIF(Table8[[Código da Candidatura]:[Nº de membros]],Table13[[#This Row],[Código da candidatura]],Table8[Nº de membros]))</f>
        <v/>
      </c>
      <c r="F22" s="392"/>
      <c r="G22" s="322"/>
      <c r="H22" s="323"/>
      <c r="I22" s="324" t="str">
        <f>IF(Table13[[#This Row],[Tipo de Beneficiário]]="","",COUNTIFS(Table8[Código da Candidatura],Table13[[#This Row],[Código da candidatura]],Table8[Tipologia proposta],"T0"))</f>
        <v/>
      </c>
      <c r="J22" s="325" t="str">
        <f>IF(Table13[[#This Row],[Tipo de Beneficiário]]="","",COUNTIFS(Table8[Código da Candidatura],Table13[[#This Row],[Código da candidatura]],Table8[Tipologia proposta],"T1"))</f>
        <v/>
      </c>
      <c r="K22" s="325" t="str">
        <f>IF(Table13[[#This Row],[Tipo de Beneficiário]]="","",COUNTIFS(Table8[Código da Candidatura],Table13[[#This Row],[Código da candidatura]],Table8[Tipologia proposta],"T2"))</f>
        <v/>
      </c>
      <c r="L22" s="325" t="str">
        <f>IF(Table13[[#This Row],[Tipo de Beneficiário]]="","",COUNTIFS(Table8[Código da Candidatura],Table13[[#This Row],[Código da candidatura]],Table8[Tipologia proposta],"T3"))</f>
        <v/>
      </c>
      <c r="M22" s="325" t="str">
        <f>IF(Table13[[#This Row],[Tipo de Beneficiário]]="","",COUNTIFS(Table8[Código da Candidatura],Table13[[#This Row],[Código da candidatura]],Table8[Tipologia proposta],"T4"))</f>
        <v/>
      </c>
      <c r="N22" s="325" t="str">
        <f>IF(Table13[[#This Row],[Tipo de Beneficiário]]="","",COUNTIFS(Table8[Código da Candidatura],Table13[[#This Row],[Código da candidatura]],Table8[Tipologia proposta],"T5"))</f>
        <v/>
      </c>
      <c r="O22" s="325" t="str">
        <f>IF(Table13[[#This Row],[Tipo de Beneficiário]]="","",COUNTIFS(Table8[Código da Candidatura],Table13[[#This Row],[Código da candidatura]],Table8[Tipologia proposta],"T6"))</f>
        <v/>
      </c>
      <c r="P22" s="325" t="str">
        <f>IF(Table13[[#This Row],[Tipo de Beneficiário]]="","",COUNTIFS(Table8[Código da Candidatura],Table13[[#This Row],[Código da candidatura]],Table8[Tipologia proposta],"T7"))</f>
        <v/>
      </c>
      <c r="Q22" s="325" t="str">
        <f>IF(Table13[[#This Row],[Tipo de Beneficiário]]="","",COUNTIFS(Table8[Código da Candidatura],Table13[[#This Row],[Código da candidatura]],Table8[Tipologia proposta],"Unid. Resid."))</f>
        <v/>
      </c>
      <c r="R22" s="326">
        <f>SUM(Table13[[#This Row],[T0]:[Unid. resid.]])</f>
        <v>0</v>
      </c>
      <c r="S22" s="391" t="str">
        <f>IF(OR(Table13[[#This Row],[Tipo de Beneficiário]]="",Table13[[#This Row],[Identificação da Entidade]]="",Table13[[#This Row],[Tipo de Solução Habitacional]]=""),"NÃO","SIM")</f>
        <v>NÃO</v>
      </c>
      <c r="T22" s="327" t="e">
        <f>VLOOKUP(Table13[[#This Row],[Tipo de Beneficiário]],Table3[],3,FALSE)</f>
        <v>#N/A</v>
      </c>
      <c r="X22" s="309"/>
    </row>
    <row r="23" spans="1:24" ht="25.05" customHeight="1" x14ac:dyDescent="0.25">
      <c r="A23" s="320"/>
      <c r="B23" s="389"/>
      <c r="C23" s="321"/>
      <c r="D23" s="325" t="str">
        <f>IF(Table13[[#This Row],[Tipo de Beneficiário]]="","",COUNTIF(Table8[Código da Candidatura],Table13[[#This Row],[Código da candidatura]]))</f>
        <v/>
      </c>
      <c r="E23" s="379" t="str">
        <f>IF(Table13[[#This Row],[Tipo de Beneficiário]]="","",SUMIF(Table8[[Código da Candidatura]:[Nº de membros]],Table13[[#This Row],[Código da candidatura]],Table8[Nº de membros]))</f>
        <v/>
      </c>
      <c r="F23" s="392"/>
      <c r="G23" s="322"/>
      <c r="H23" s="323"/>
      <c r="I23" s="324" t="str">
        <f>IF(Table13[[#This Row],[Tipo de Beneficiário]]="","",COUNTIFS(Table8[Código da Candidatura],Table13[[#This Row],[Código da candidatura]],Table8[Tipologia proposta],"T0"))</f>
        <v/>
      </c>
      <c r="J23" s="325" t="str">
        <f>IF(Table13[[#This Row],[Tipo de Beneficiário]]="","",COUNTIFS(Table8[Código da Candidatura],Table13[[#This Row],[Código da candidatura]],Table8[Tipologia proposta],"T1"))</f>
        <v/>
      </c>
      <c r="K23" s="325" t="str">
        <f>IF(Table13[[#This Row],[Tipo de Beneficiário]]="","",COUNTIFS(Table8[Código da Candidatura],Table13[[#This Row],[Código da candidatura]],Table8[Tipologia proposta],"T2"))</f>
        <v/>
      </c>
      <c r="L23" s="325" t="str">
        <f>IF(Table13[[#This Row],[Tipo de Beneficiário]]="","",COUNTIFS(Table8[Código da Candidatura],Table13[[#This Row],[Código da candidatura]],Table8[Tipologia proposta],"T3"))</f>
        <v/>
      </c>
      <c r="M23" s="325" t="str">
        <f>IF(Table13[[#This Row],[Tipo de Beneficiário]]="","",COUNTIFS(Table8[Código da Candidatura],Table13[[#This Row],[Código da candidatura]],Table8[Tipologia proposta],"T4"))</f>
        <v/>
      </c>
      <c r="N23" s="325" t="str">
        <f>IF(Table13[[#This Row],[Tipo de Beneficiário]]="","",COUNTIFS(Table8[Código da Candidatura],Table13[[#This Row],[Código da candidatura]],Table8[Tipologia proposta],"T5"))</f>
        <v/>
      </c>
      <c r="O23" s="325" t="str">
        <f>IF(Table13[[#This Row],[Tipo de Beneficiário]]="","",COUNTIFS(Table8[Código da Candidatura],Table13[[#This Row],[Código da candidatura]],Table8[Tipologia proposta],"T6"))</f>
        <v/>
      </c>
      <c r="P23" s="325" t="str">
        <f>IF(Table13[[#This Row],[Tipo de Beneficiário]]="","",COUNTIFS(Table8[Código da Candidatura],Table13[[#This Row],[Código da candidatura]],Table8[Tipologia proposta],"T7"))</f>
        <v/>
      </c>
      <c r="Q23" s="325" t="str">
        <f>IF(Table13[[#This Row],[Tipo de Beneficiário]]="","",COUNTIFS(Table8[Código da Candidatura],Table13[[#This Row],[Código da candidatura]],Table8[Tipologia proposta],"Unid. Resid."))</f>
        <v/>
      </c>
      <c r="R23" s="326">
        <f>SUM(Table13[[#This Row],[T0]:[Unid. resid.]])</f>
        <v>0</v>
      </c>
      <c r="S23" s="391" t="str">
        <f>IF(OR(Table13[[#This Row],[Tipo de Beneficiário]]="",Table13[[#This Row],[Identificação da Entidade]]="",Table13[[#This Row],[Tipo de Solução Habitacional]]=""),"NÃO","SIM")</f>
        <v>NÃO</v>
      </c>
      <c r="T23" s="327" t="e">
        <f>VLOOKUP(Table13[[#This Row],[Tipo de Beneficiário]],Table3[],3,FALSE)</f>
        <v>#N/A</v>
      </c>
      <c r="X23" s="309"/>
    </row>
    <row r="24" spans="1:24" ht="25.05" customHeight="1" x14ac:dyDescent="0.25">
      <c r="A24" s="320"/>
      <c r="B24" s="389"/>
      <c r="C24" s="321"/>
      <c r="D24" s="325" t="str">
        <f>IF(Table13[[#This Row],[Tipo de Beneficiário]]="","",COUNTIF(Table8[Código da Candidatura],Table13[[#This Row],[Código da candidatura]]))</f>
        <v/>
      </c>
      <c r="E24" s="379" t="str">
        <f>IF(Table13[[#This Row],[Tipo de Beneficiário]]="","",SUMIF(Table8[[Código da Candidatura]:[Nº de membros]],Table13[[#This Row],[Código da candidatura]],Table8[Nº de membros]))</f>
        <v/>
      </c>
      <c r="F24" s="392"/>
      <c r="G24" s="322"/>
      <c r="H24" s="323"/>
      <c r="I24" s="324" t="str">
        <f>IF(Table13[[#This Row],[Tipo de Beneficiário]]="","",COUNTIFS(Table8[Código da Candidatura],Table13[[#This Row],[Código da candidatura]],Table8[Tipologia proposta],"T0"))</f>
        <v/>
      </c>
      <c r="J24" s="325" t="str">
        <f>IF(Table13[[#This Row],[Tipo de Beneficiário]]="","",COUNTIFS(Table8[Código da Candidatura],Table13[[#This Row],[Código da candidatura]],Table8[Tipologia proposta],"T1"))</f>
        <v/>
      </c>
      <c r="K24" s="325" t="str">
        <f>IF(Table13[[#This Row],[Tipo de Beneficiário]]="","",COUNTIFS(Table8[Código da Candidatura],Table13[[#This Row],[Código da candidatura]],Table8[Tipologia proposta],"T2"))</f>
        <v/>
      </c>
      <c r="L24" s="325" t="str">
        <f>IF(Table13[[#This Row],[Tipo de Beneficiário]]="","",COUNTIFS(Table8[Código da Candidatura],Table13[[#This Row],[Código da candidatura]],Table8[Tipologia proposta],"T3"))</f>
        <v/>
      </c>
      <c r="M24" s="325" t="str">
        <f>IF(Table13[[#This Row],[Tipo de Beneficiário]]="","",COUNTIFS(Table8[Código da Candidatura],Table13[[#This Row],[Código da candidatura]],Table8[Tipologia proposta],"T4"))</f>
        <v/>
      </c>
      <c r="N24" s="325" t="str">
        <f>IF(Table13[[#This Row],[Tipo de Beneficiário]]="","",COUNTIFS(Table8[Código da Candidatura],Table13[[#This Row],[Código da candidatura]],Table8[Tipologia proposta],"T5"))</f>
        <v/>
      </c>
      <c r="O24" s="325" t="str">
        <f>IF(Table13[[#This Row],[Tipo de Beneficiário]]="","",COUNTIFS(Table8[Código da Candidatura],Table13[[#This Row],[Código da candidatura]],Table8[Tipologia proposta],"T6"))</f>
        <v/>
      </c>
      <c r="P24" s="325" t="str">
        <f>IF(Table13[[#This Row],[Tipo de Beneficiário]]="","",COUNTIFS(Table8[Código da Candidatura],Table13[[#This Row],[Código da candidatura]],Table8[Tipologia proposta],"T7"))</f>
        <v/>
      </c>
      <c r="Q24" s="325" t="str">
        <f>IF(Table13[[#This Row],[Tipo de Beneficiário]]="","",COUNTIFS(Table8[Código da Candidatura],Table13[[#This Row],[Código da candidatura]],Table8[Tipologia proposta],"Unid. Resid."))</f>
        <v/>
      </c>
      <c r="R24" s="326">
        <f>SUM(Table13[[#This Row],[T0]:[Unid. resid.]])</f>
        <v>0</v>
      </c>
      <c r="S24" s="391" t="str">
        <f>IF(OR(Table13[[#This Row],[Tipo de Beneficiário]]="",Table13[[#This Row],[Identificação da Entidade]]="",Table13[[#This Row],[Tipo de Solução Habitacional]]=""),"NÃO","SIM")</f>
        <v>NÃO</v>
      </c>
      <c r="T24" s="327" t="e">
        <f>VLOOKUP(Table13[[#This Row],[Tipo de Beneficiário]],Table3[],3,FALSE)</f>
        <v>#N/A</v>
      </c>
      <c r="X24" s="309"/>
    </row>
    <row r="25" spans="1:24" ht="25.05" customHeight="1" x14ac:dyDescent="0.25">
      <c r="A25" s="320"/>
      <c r="B25" s="389"/>
      <c r="C25" s="321"/>
      <c r="D25" s="325" t="str">
        <f>IF(Table13[[#This Row],[Tipo de Beneficiário]]="","",COUNTIF(Table8[Código da Candidatura],Table13[[#This Row],[Código da candidatura]]))</f>
        <v/>
      </c>
      <c r="E25" s="379" t="str">
        <f>IF(Table13[[#This Row],[Tipo de Beneficiário]]="","",SUMIF(Table8[[Código da Candidatura]:[Nº de membros]],Table13[[#This Row],[Código da candidatura]],Table8[Nº de membros]))</f>
        <v/>
      </c>
      <c r="F25" s="392"/>
      <c r="G25" s="322"/>
      <c r="H25" s="323"/>
      <c r="I25" s="324" t="str">
        <f>IF(Table13[[#This Row],[Tipo de Beneficiário]]="","",COUNTIFS(Table8[Código da Candidatura],Table13[[#This Row],[Código da candidatura]],Table8[Tipologia proposta],"T0"))</f>
        <v/>
      </c>
      <c r="J25" s="325" t="str">
        <f>IF(Table13[[#This Row],[Tipo de Beneficiário]]="","",COUNTIFS(Table8[Código da Candidatura],Table13[[#This Row],[Código da candidatura]],Table8[Tipologia proposta],"T1"))</f>
        <v/>
      </c>
      <c r="K25" s="325" t="str">
        <f>IF(Table13[[#This Row],[Tipo de Beneficiário]]="","",COUNTIFS(Table8[Código da Candidatura],Table13[[#This Row],[Código da candidatura]],Table8[Tipologia proposta],"T2"))</f>
        <v/>
      </c>
      <c r="L25" s="325" t="str">
        <f>IF(Table13[[#This Row],[Tipo de Beneficiário]]="","",COUNTIFS(Table8[Código da Candidatura],Table13[[#This Row],[Código da candidatura]],Table8[Tipologia proposta],"T3"))</f>
        <v/>
      </c>
      <c r="M25" s="325" t="str">
        <f>IF(Table13[[#This Row],[Tipo de Beneficiário]]="","",COUNTIFS(Table8[Código da Candidatura],Table13[[#This Row],[Código da candidatura]],Table8[Tipologia proposta],"T4"))</f>
        <v/>
      </c>
      <c r="N25" s="325" t="str">
        <f>IF(Table13[[#This Row],[Tipo de Beneficiário]]="","",COUNTIFS(Table8[Código da Candidatura],Table13[[#This Row],[Código da candidatura]],Table8[Tipologia proposta],"T5"))</f>
        <v/>
      </c>
      <c r="O25" s="325" t="str">
        <f>IF(Table13[[#This Row],[Tipo de Beneficiário]]="","",COUNTIFS(Table8[Código da Candidatura],Table13[[#This Row],[Código da candidatura]],Table8[Tipologia proposta],"T6"))</f>
        <v/>
      </c>
      <c r="P25" s="325" t="str">
        <f>IF(Table13[[#This Row],[Tipo de Beneficiário]]="","",COUNTIFS(Table8[Código da Candidatura],Table13[[#This Row],[Código da candidatura]],Table8[Tipologia proposta],"T7"))</f>
        <v/>
      </c>
      <c r="Q25" s="325" t="str">
        <f>IF(Table13[[#This Row],[Tipo de Beneficiário]]="","",COUNTIFS(Table8[Código da Candidatura],Table13[[#This Row],[Código da candidatura]],Table8[Tipologia proposta],"Unid. Resid."))</f>
        <v/>
      </c>
      <c r="R25" s="326">
        <f>SUM(Table13[[#This Row],[T0]:[Unid. resid.]])</f>
        <v>0</v>
      </c>
      <c r="S25" s="391" t="str">
        <f>IF(OR(Table13[[#This Row],[Tipo de Beneficiário]]="",Table13[[#This Row],[Identificação da Entidade]]="",Table13[[#This Row],[Tipo de Solução Habitacional]]=""),"NÃO","SIM")</f>
        <v>NÃO</v>
      </c>
      <c r="T25" s="327" t="e">
        <f>VLOOKUP(Table13[[#This Row],[Tipo de Beneficiário]],Table3[],3,FALSE)</f>
        <v>#N/A</v>
      </c>
      <c r="X25" s="309"/>
    </row>
    <row r="26" spans="1:24" ht="25.05" customHeight="1" thickBot="1" x14ac:dyDescent="0.3">
      <c r="A26" s="320"/>
      <c r="B26" s="389"/>
      <c r="C26" s="321"/>
      <c r="D26" s="325" t="str">
        <f>IF(Table13[[#This Row],[Tipo de Beneficiário]]="","",COUNTIF(Table8[Código da Candidatura],Table13[[#This Row],[Código da candidatura]]))</f>
        <v/>
      </c>
      <c r="E26" s="379" t="str">
        <f>IF(Table13[[#This Row],[Tipo de Beneficiário]]="","",SUMIF(Table8[[Código da Candidatura]:[Nº de membros]],Table13[[#This Row],[Código da candidatura]],Table8[Nº de membros]))</f>
        <v/>
      </c>
      <c r="F26" s="392"/>
      <c r="G26" s="322"/>
      <c r="H26" s="323"/>
      <c r="I26" s="324" t="str">
        <f>IF(Table13[[#This Row],[Tipo de Beneficiário]]="","",COUNTIFS(Table8[Código da Candidatura],Table13[[#This Row],[Código da candidatura]],Table8[Tipologia proposta],"T0"))</f>
        <v/>
      </c>
      <c r="J26" s="325" t="str">
        <f>IF(Table13[[#This Row],[Tipo de Beneficiário]]="","",COUNTIFS(Table8[Código da Candidatura],Table13[[#This Row],[Código da candidatura]],Table8[Tipologia proposta],"T1"))</f>
        <v/>
      </c>
      <c r="K26" s="325" t="str">
        <f>IF(Table13[[#This Row],[Tipo de Beneficiário]]="","",COUNTIFS(Table8[Código da Candidatura],Table13[[#This Row],[Código da candidatura]],Table8[Tipologia proposta],"T2"))</f>
        <v/>
      </c>
      <c r="L26" s="325" t="str">
        <f>IF(Table13[[#This Row],[Tipo de Beneficiário]]="","",COUNTIFS(Table8[Código da Candidatura],Table13[[#This Row],[Código da candidatura]],Table8[Tipologia proposta],"T3"))</f>
        <v/>
      </c>
      <c r="M26" s="325" t="str">
        <f>IF(Table13[[#This Row],[Tipo de Beneficiário]]="","",COUNTIFS(Table8[Código da Candidatura],Table13[[#This Row],[Código da candidatura]],Table8[Tipologia proposta],"T4"))</f>
        <v/>
      </c>
      <c r="N26" s="325" t="str">
        <f>IF(Table13[[#This Row],[Tipo de Beneficiário]]="","",COUNTIFS(Table8[Código da Candidatura],Table13[[#This Row],[Código da candidatura]],Table8[Tipologia proposta],"T5"))</f>
        <v/>
      </c>
      <c r="O26" s="325" t="str">
        <f>IF(Table13[[#This Row],[Tipo de Beneficiário]]="","",COUNTIFS(Table8[Código da Candidatura],Table13[[#This Row],[Código da candidatura]],Table8[Tipologia proposta],"T6"))</f>
        <v/>
      </c>
      <c r="P26" s="325" t="str">
        <f>IF(Table13[[#This Row],[Tipo de Beneficiário]]="","",COUNTIFS(Table8[Código da Candidatura],Table13[[#This Row],[Código da candidatura]],Table8[Tipologia proposta],"T7"))</f>
        <v/>
      </c>
      <c r="Q26" s="325" t="str">
        <f>IF(Table13[[#This Row],[Tipo de Beneficiário]]="","",COUNTIFS(Table8[Código da Candidatura],Table13[[#This Row],[Código da candidatura]],Table8[Tipologia proposta],"Unid. Resid."))</f>
        <v/>
      </c>
      <c r="R26" s="326">
        <f>SUM(Table13[[#This Row],[T0]:[Unid. resid.]])</f>
        <v>0</v>
      </c>
      <c r="S26" s="391" t="str">
        <f>IF(OR(Table13[[#This Row],[Tipo de Beneficiário]]="",Table13[[#This Row],[Identificação da Entidade]]="",Table13[[#This Row],[Tipo de Solução Habitacional]]=""),"NÃO","SIM")</f>
        <v>NÃO</v>
      </c>
      <c r="T26" s="327" t="e">
        <f>VLOOKUP(Table13[[#This Row],[Tipo de Beneficiário]],Table3[],3,FALSE)</f>
        <v>#N/A</v>
      </c>
      <c r="X26" s="309"/>
    </row>
    <row r="27" spans="1:24" ht="25.05" hidden="1" customHeight="1" x14ac:dyDescent="0.25">
      <c r="A27" s="320"/>
      <c r="B27" s="389"/>
      <c r="C27" s="321"/>
      <c r="D27" s="325" t="str">
        <f>IF(Table13[[#This Row],[Tipo de Beneficiário]]="","",COUNTIF(Table8[Código da Candidatura],Table13[[#This Row],[Código da candidatura]]))</f>
        <v/>
      </c>
      <c r="E27" s="379" t="str">
        <f>IF(Table13[[#This Row],[Tipo de Beneficiário]]="","",SUMIF(Table8[[Código da Candidatura]:[Nº de membros]],Table13[[#This Row],[Código da candidatura]],Table8[Nº de membros]))</f>
        <v/>
      </c>
      <c r="F27" s="392"/>
      <c r="G27" s="322"/>
      <c r="H27" s="323"/>
      <c r="I27" s="324" t="str">
        <f>IF(Table13[[#This Row],[Tipo de Beneficiário]]="","",COUNTIFS(Table8[Código da Candidatura],Table13[[#This Row],[Código da candidatura]],Table8[Tipologia proposta],"T0"))</f>
        <v/>
      </c>
      <c r="J27" s="325" t="str">
        <f>IF(Table13[[#This Row],[Tipo de Beneficiário]]="","",COUNTIFS(Table8[Código da Candidatura],Table13[[#This Row],[Código da candidatura]],Table8[Tipologia proposta],"T1"))</f>
        <v/>
      </c>
      <c r="K27" s="325" t="str">
        <f>IF(Table13[[#This Row],[Tipo de Beneficiário]]="","",COUNTIFS(Table8[Código da Candidatura],Table13[[#This Row],[Código da candidatura]],Table8[Tipologia proposta],"T2"))</f>
        <v/>
      </c>
      <c r="L27" s="325" t="str">
        <f>IF(Table13[[#This Row],[Tipo de Beneficiário]]="","",COUNTIFS(Table8[Código da Candidatura],Table13[[#This Row],[Código da candidatura]],Table8[Tipologia proposta],"T3"))</f>
        <v/>
      </c>
      <c r="M27" s="325" t="str">
        <f>IF(Table13[[#This Row],[Tipo de Beneficiário]]="","",COUNTIFS(Table8[Código da Candidatura],Table13[[#This Row],[Código da candidatura]],Table8[Tipologia proposta],"T4"))</f>
        <v/>
      </c>
      <c r="N27" s="325" t="str">
        <f>IF(Table13[[#This Row],[Tipo de Beneficiário]]="","",COUNTIFS(Table8[Código da Candidatura],Table13[[#This Row],[Código da candidatura]],Table8[Tipologia proposta],"T5"))</f>
        <v/>
      </c>
      <c r="O27" s="325" t="str">
        <f>IF(Table13[[#This Row],[Tipo de Beneficiário]]="","",COUNTIFS(Table8[Código da Candidatura],Table13[[#This Row],[Código da candidatura]],Table8[Tipologia proposta],"T6"))</f>
        <v/>
      </c>
      <c r="P27" s="325" t="str">
        <f>IF(Table13[[#This Row],[Tipo de Beneficiário]]="","",COUNTIFS(Table8[Código da Candidatura],Table13[[#This Row],[Código da candidatura]],Table8[Tipologia proposta],"T7"))</f>
        <v/>
      </c>
      <c r="Q27" s="325" t="str">
        <f>IF(Table13[[#This Row],[Tipo de Beneficiário]]="","",COUNTIFS(Table8[Código da Candidatura],Table13[[#This Row],[Código da candidatura]],Table8[Tipologia proposta],"Unid. Resid."))</f>
        <v/>
      </c>
      <c r="R27" s="326">
        <f>SUM(Table13[[#This Row],[T0]:[Unid. resid.]])</f>
        <v>0</v>
      </c>
      <c r="S27" s="391" t="str">
        <f>IF(OR(Table13[[#This Row],[Tipo de Beneficiário]]="",Table13[[#This Row],[Identificação da Entidade]]="",Table13[[#This Row],[Tipo de Solução Habitacional]]=""),"NÃO","SIM")</f>
        <v>NÃO</v>
      </c>
      <c r="T27" s="327" t="e">
        <f>VLOOKUP(Table13[[#This Row],[Tipo de Beneficiário]],Table3[],3,FALSE)</f>
        <v>#N/A</v>
      </c>
      <c r="X27" s="309"/>
    </row>
    <row r="28" spans="1:24" ht="25.05" hidden="1" customHeight="1" x14ac:dyDescent="0.25">
      <c r="A28" s="320"/>
      <c r="B28" s="389"/>
      <c r="C28" s="321"/>
      <c r="D28" s="325" t="str">
        <f>IF(Table13[[#This Row],[Tipo de Beneficiário]]="","",COUNTIF(Table8[Código da Candidatura],Table13[[#This Row],[Código da candidatura]]))</f>
        <v/>
      </c>
      <c r="E28" s="379" t="str">
        <f>IF(Table13[[#This Row],[Tipo de Beneficiário]]="","",SUMIF(Table8[[Código da Candidatura]:[Nº de membros]],Table13[[#This Row],[Código da candidatura]],Table8[Nº de membros]))</f>
        <v/>
      </c>
      <c r="F28" s="392"/>
      <c r="G28" s="322"/>
      <c r="H28" s="323"/>
      <c r="I28" s="324" t="str">
        <f>IF(Table13[[#This Row],[Tipo de Beneficiário]]="","",COUNTIFS(Table8[Código da Candidatura],Table13[[#This Row],[Código da candidatura]],Table8[Tipologia proposta],"T0"))</f>
        <v/>
      </c>
      <c r="J28" s="325" t="str">
        <f>IF(Table13[[#This Row],[Tipo de Beneficiário]]="","",COUNTIFS(Table8[Código da Candidatura],Table13[[#This Row],[Código da candidatura]],Table8[Tipologia proposta],"T1"))</f>
        <v/>
      </c>
      <c r="K28" s="325" t="str">
        <f>IF(Table13[[#This Row],[Tipo de Beneficiário]]="","",COUNTIFS(Table8[Código da Candidatura],Table13[[#This Row],[Código da candidatura]],Table8[Tipologia proposta],"T2"))</f>
        <v/>
      </c>
      <c r="L28" s="325" t="str">
        <f>IF(Table13[[#This Row],[Tipo de Beneficiário]]="","",COUNTIFS(Table8[Código da Candidatura],Table13[[#This Row],[Código da candidatura]],Table8[Tipologia proposta],"T3"))</f>
        <v/>
      </c>
      <c r="M28" s="325" t="str">
        <f>IF(Table13[[#This Row],[Tipo de Beneficiário]]="","",COUNTIFS(Table8[Código da Candidatura],Table13[[#This Row],[Código da candidatura]],Table8[Tipologia proposta],"T4"))</f>
        <v/>
      </c>
      <c r="N28" s="325" t="str">
        <f>IF(Table13[[#This Row],[Tipo de Beneficiário]]="","",COUNTIFS(Table8[Código da Candidatura],Table13[[#This Row],[Código da candidatura]],Table8[Tipologia proposta],"T5"))</f>
        <v/>
      </c>
      <c r="O28" s="325" t="str">
        <f>IF(Table13[[#This Row],[Tipo de Beneficiário]]="","",COUNTIFS(Table8[Código da Candidatura],Table13[[#This Row],[Código da candidatura]],Table8[Tipologia proposta],"T6"))</f>
        <v/>
      </c>
      <c r="P28" s="325" t="str">
        <f>IF(Table13[[#This Row],[Tipo de Beneficiário]]="","",COUNTIFS(Table8[Código da Candidatura],Table13[[#This Row],[Código da candidatura]],Table8[Tipologia proposta],"T7"))</f>
        <v/>
      </c>
      <c r="Q28" s="325" t="str">
        <f>IF(Table13[[#This Row],[Tipo de Beneficiário]]="","",COUNTIFS(Table8[Código da Candidatura],Table13[[#This Row],[Código da candidatura]],Table8[Tipologia proposta],"Unid. Resid."))</f>
        <v/>
      </c>
      <c r="R28" s="326">
        <f>SUM(Table13[[#This Row],[T0]:[Unid. resid.]])</f>
        <v>0</v>
      </c>
      <c r="S28" s="391" t="str">
        <f>IF(OR(Table13[[#This Row],[Tipo de Beneficiário]]="",Table13[[#This Row],[Identificação da Entidade]]="",Table13[[#This Row],[Tipo de Solução Habitacional]]=""),"NÃO","SIM")</f>
        <v>NÃO</v>
      </c>
      <c r="T28" s="327" t="e">
        <f>VLOOKUP(Table13[[#This Row],[Tipo de Beneficiário]],Table3[],3,FALSE)</f>
        <v>#N/A</v>
      </c>
      <c r="X28" s="309"/>
    </row>
    <row r="29" spans="1:24" ht="25.05" hidden="1" customHeight="1" x14ac:dyDescent="0.25">
      <c r="A29" s="320"/>
      <c r="B29" s="389"/>
      <c r="C29" s="321"/>
      <c r="D29" s="325" t="str">
        <f>IF(Table13[[#This Row],[Tipo de Beneficiário]]="","",COUNTIF(Table8[Código da Candidatura],Table13[[#This Row],[Código da candidatura]]))</f>
        <v/>
      </c>
      <c r="E29" s="379" t="str">
        <f>IF(Table13[[#This Row],[Tipo de Beneficiário]]="","",SUMIF(Table8[[Código da Candidatura]:[Nº de membros]],Table13[[#This Row],[Código da candidatura]],Table8[Nº de membros]))</f>
        <v/>
      </c>
      <c r="F29" s="392"/>
      <c r="G29" s="322"/>
      <c r="H29" s="323"/>
      <c r="I29" s="324" t="str">
        <f>IF(Table13[[#This Row],[Tipo de Beneficiário]]="","",COUNTIFS(Table8[Código da Candidatura],Table13[[#This Row],[Código da candidatura]],Table8[Tipologia proposta],"T0"))</f>
        <v/>
      </c>
      <c r="J29" s="325" t="str">
        <f>IF(Table13[[#This Row],[Tipo de Beneficiário]]="","",COUNTIFS(Table8[Código da Candidatura],Table13[[#This Row],[Código da candidatura]],Table8[Tipologia proposta],"T1"))</f>
        <v/>
      </c>
      <c r="K29" s="325" t="str">
        <f>IF(Table13[[#This Row],[Tipo de Beneficiário]]="","",COUNTIFS(Table8[Código da Candidatura],Table13[[#This Row],[Código da candidatura]],Table8[Tipologia proposta],"T2"))</f>
        <v/>
      </c>
      <c r="L29" s="325" t="str">
        <f>IF(Table13[[#This Row],[Tipo de Beneficiário]]="","",COUNTIFS(Table8[Código da Candidatura],Table13[[#This Row],[Código da candidatura]],Table8[Tipologia proposta],"T3"))</f>
        <v/>
      </c>
      <c r="M29" s="325" t="str">
        <f>IF(Table13[[#This Row],[Tipo de Beneficiário]]="","",COUNTIFS(Table8[Código da Candidatura],Table13[[#This Row],[Código da candidatura]],Table8[Tipologia proposta],"T4"))</f>
        <v/>
      </c>
      <c r="N29" s="325" t="str">
        <f>IF(Table13[[#This Row],[Tipo de Beneficiário]]="","",COUNTIFS(Table8[Código da Candidatura],Table13[[#This Row],[Código da candidatura]],Table8[Tipologia proposta],"T5"))</f>
        <v/>
      </c>
      <c r="O29" s="325" t="str">
        <f>IF(Table13[[#This Row],[Tipo de Beneficiário]]="","",COUNTIFS(Table8[Código da Candidatura],Table13[[#This Row],[Código da candidatura]],Table8[Tipologia proposta],"T6"))</f>
        <v/>
      </c>
      <c r="P29" s="325" t="str">
        <f>IF(Table13[[#This Row],[Tipo de Beneficiário]]="","",COUNTIFS(Table8[Código da Candidatura],Table13[[#This Row],[Código da candidatura]],Table8[Tipologia proposta],"T7"))</f>
        <v/>
      </c>
      <c r="Q29" s="325" t="str">
        <f>IF(Table13[[#This Row],[Tipo de Beneficiário]]="","",COUNTIFS(Table8[Código da Candidatura],Table13[[#This Row],[Código da candidatura]],Table8[Tipologia proposta],"Unid. Resid."))</f>
        <v/>
      </c>
      <c r="R29" s="326">
        <f>SUM(Table13[[#This Row],[T0]:[Unid. resid.]])</f>
        <v>0</v>
      </c>
      <c r="S29" s="391" t="str">
        <f>IF(OR(Table13[[#This Row],[Tipo de Beneficiário]]="",Table13[[#This Row],[Identificação da Entidade]]="",Table13[[#This Row],[Tipo de Solução Habitacional]]=""),"NÃO","SIM")</f>
        <v>NÃO</v>
      </c>
      <c r="T29" s="327" t="e">
        <f>VLOOKUP(Table13[[#This Row],[Tipo de Beneficiário]],Table3[],3,FALSE)</f>
        <v>#N/A</v>
      </c>
      <c r="X29" s="309"/>
    </row>
    <row r="30" spans="1:24" ht="25.05" hidden="1" customHeight="1" x14ac:dyDescent="0.25">
      <c r="A30" s="320"/>
      <c r="B30" s="389"/>
      <c r="C30" s="321"/>
      <c r="D30" s="325" t="str">
        <f>IF(Table13[[#This Row],[Tipo de Beneficiário]]="","",COUNTIF(Table8[Código da Candidatura],Table13[[#This Row],[Código da candidatura]]))</f>
        <v/>
      </c>
      <c r="E30" s="379" t="str">
        <f>IF(Table13[[#This Row],[Tipo de Beneficiário]]="","",SUMIF(Table8[[Código da Candidatura]:[Nº de membros]],Table13[[#This Row],[Código da candidatura]],Table8[Nº de membros]))</f>
        <v/>
      </c>
      <c r="F30" s="392"/>
      <c r="G30" s="322"/>
      <c r="H30" s="323"/>
      <c r="I30" s="324" t="str">
        <f>IF(Table13[[#This Row],[Tipo de Beneficiário]]="","",COUNTIFS(Table8[Código da Candidatura],Table13[[#This Row],[Código da candidatura]],Table8[Tipologia proposta],"T0"))</f>
        <v/>
      </c>
      <c r="J30" s="325" t="str">
        <f>IF(Table13[[#This Row],[Tipo de Beneficiário]]="","",COUNTIFS(Table8[Código da Candidatura],Table13[[#This Row],[Código da candidatura]],Table8[Tipologia proposta],"T1"))</f>
        <v/>
      </c>
      <c r="K30" s="325" t="str">
        <f>IF(Table13[[#This Row],[Tipo de Beneficiário]]="","",COUNTIFS(Table8[Código da Candidatura],Table13[[#This Row],[Código da candidatura]],Table8[Tipologia proposta],"T2"))</f>
        <v/>
      </c>
      <c r="L30" s="325" t="str">
        <f>IF(Table13[[#This Row],[Tipo de Beneficiário]]="","",COUNTIFS(Table8[Código da Candidatura],Table13[[#This Row],[Código da candidatura]],Table8[Tipologia proposta],"T3"))</f>
        <v/>
      </c>
      <c r="M30" s="325" t="str">
        <f>IF(Table13[[#This Row],[Tipo de Beneficiário]]="","",COUNTIFS(Table8[Código da Candidatura],Table13[[#This Row],[Código da candidatura]],Table8[Tipologia proposta],"T4"))</f>
        <v/>
      </c>
      <c r="N30" s="325" t="str">
        <f>IF(Table13[[#This Row],[Tipo de Beneficiário]]="","",COUNTIFS(Table8[Código da Candidatura],Table13[[#This Row],[Código da candidatura]],Table8[Tipologia proposta],"T5"))</f>
        <v/>
      </c>
      <c r="O30" s="325" t="str">
        <f>IF(Table13[[#This Row],[Tipo de Beneficiário]]="","",COUNTIFS(Table8[Código da Candidatura],Table13[[#This Row],[Código da candidatura]],Table8[Tipologia proposta],"T6"))</f>
        <v/>
      </c>
      <c r="P30" s="325" t="str">
        <f>IF(Table13[[#This Row],[Tipo de Beneficiário]]="","",COUNTIFS(Table8[Código da Candidatura],Table13[[#This Row],[Código da candidatura]],Table8[Tipologia proposta],"T7"))</f>
        <v/>
      </c>
      <c r="Q30" s="325" t="str">
        <f>IF(Table13[[#This Row],[Tipo de Beneficiário]]="","",COUNTIFS(Table8[Código da Candidatura],Table13[[#This Row],[Código da candidatura]],Table8[Tipologia proposta],"Unid. Resid."))</f>
        <v/>
      </c>
      <c r="R30" s="326">
        <f>SUM(Table13[[#This Row],[T0]:[Unid. resid.]])</f>
        <v>0</v>
      </c>
      <c r="S30" s="391" t="str">
        <f>IF(OR(Table13[[#This Row],[Tipo de Beneficiário]]="",Table13[[#This Row],[Identificação da Entidade]]="",Table13[[#This Row],[Tipo de Solução Habitacional]]=""),"NÃO","SIM")</f>
        <v>NÃO</v>
      </c>
      <c r="T30" s="327" t="e">
        <f>VLOOKUP(Table13[[#This Row],[Tipo de Beneficiário]],Table3[],3,FALSE)</f>
        <v>#N/A</v>
      </c>
      <c r="X30" s="309"/>
    </row>
    <row r="31" spans="1:24" ht="25.05" hidden="1" customHeight="1" x14ac:dyDescent="0.25">
      <c r="A31" s="320"/>
      <c r="B31" s="389"/>
      <c r="C31" s="321"/>
      <c r="D31" s="325" t="str">
        <f>IF(Table13[[#This Row],[Tipo de Beneficiário]]="","",COUNTIF(Table8[Código da Candidatura],Table13[[#This Row],[Código da candidatura]]))</f>
        <v/>
      </c>
      <c r="E31" s="379" t="str">
        <f>IF(Table13[[#This Row],[Tipo de Beneficiário]]="","",SUMIF(Table8[[Código da Candidatura]:[Nº de membros]],Table13[[#This Row],[Código da candidatura]],Table8[Nº de membros]))</f>
        <v/>
      </c>
      <c r="F31" s="392"/>
      <c r="G31" s="322"/>
      <c r="H31" s="323"/>
      <c r="I31" s="324" t="str">
        <f>IF(Table13[[#This Row],[Tipo de Beneficiário]]="","",COUNTIFS(Table8[Código da Candidatura],Table13[[#This Row],[Código da candidatura]],Table8[Tipologia proposta],"T0"))</f>
        <v/>
      </c>
      <c r="J31" s="325" t="str">
        <f>IF(Table13[[#This Row],[Tipo de Beneficiário]]="","",COUNTIFS(Table8[Código da Candidatura],Table13[[#This Row],[Código da candidatura]],Table8[Tipologia proposta],"T1"))</f>
        <v/>
      </c>
      <c r="K31" s="325" t="str">
        <f>IF(Table13[[#This Row],[Tipo de Beneficiário]]="","",COUNTIFS(Table8[Código da Candidatura],Table13[[#This Row],[Código da candidatura]],Table8[Tipologia proposta],"T2"))</f>
        <v/>
      </c>
      <c r="L31" s="325" t="str">
        <f>IF(Table13[[#This Row],[Tipo de Beneficiário]]="","",COUNTIFS(Table8[Código da Candidatura],Table13[[#This Row],[Código da candidatura]],Table8[Tipologia proposta],"T3"))</f>
        <v/>
      </c>
      <c r="M31" s="325" t="str">
        <f>IF(Table13[[#This Row],[Tipo de Beneficiário]]="","",COUNTIFS(Table8[Código da Candidatura],Table13[[#This Row],[Código da candidatura]],Table8[Tipologia proposta],"T4"))</f>
        <v/>
      </c>
      <c r="N31" s="325" t="str">
        <f>IF(Table13[[#This Row],[Tipo de Beneficiário]]="","",COUNTIFS(Table8[Código da Candidatura],Table13[[#This Row],[Código da candidatura]],Table8[Tipologia proposta],"T5"))</f>
        <v/>
      </c>
      <c r="O31" s="325" t="str">
        <f>IF(Table13[[#This Row],[Tipo de Beneficiário]]="","",COUNTIFS(Table8[Código da Candidatura],Table13[[#This Row],[Código da candidatura]],Table8[Tipologia proposta],"T6"))</f>
        <v/>
      </c>
      <c r="P31" s="325" t="str">
        <f>IF(Table13[[#This Row],[Tipo de Beneficiário]]="","",COUNTIFS(Table8[Código da Candidatura],Table13[[#This Row],[Código da candidatura]],Table8[Tipologia proposta],"T7"))</f>
        <v/>
      </c>
      <c r="Q31" s="325" t="str">
        <f>IF(Table13[[#This Row],[Tipo de Beneficiário]]="","",COUNTIFS(Table8[Código da Candidatura],Table13[[#This Row],[Código da candidatura]],Table8[Tipologia proposta],"Unid. Resid."))</f>
        <v/>
      </c>
      <c r="R31" s="326">
        <f>SUM(Table13[[#This Row],[T0]:[Unid. resid.]])</f>
        <v>0</v>
      </c>
      <c r="S31" s="391" t="str">
        <f>IF(OR(Table13[[#This Row],[Tipo de Beneficiário]]="",Table13[[#This Row],[Identificação da Entidade]]="",Table13[[#This Row],[Tipo de Solução Habitacional]]=""),"NÃO","SIM")</f>
        <v>NÃO</v>
      </c>
      <c r="T31" s="327" t="e">
        <f>VLOOKUP(Table13[[#This Row],[Tipo de Beneficiário]],Table3[],3,FALSE)</f>
        <v>#N/A</v>
      </c>
      <c r="X31" s="309"/>
    </row>
    <row r="32" spans="1:24" ht="25.05" hidden="1" customHeight="1" x14ac:dyDescent="0.25">
      <c r="A32" s="320"/>
      <c r="B32" s="389"/>
      <c r="C32" s="321"/>
      <c r="D32" s="325" t="str">
        <f>IF(Table13[[#This Row],[Tipo de Beneficiário]]="","",COUNTIF(Table8[Código da Candidatura],Table13[[#This Row],[Código da candidatura]]))</f>
        <v/>
      </c>
      <c r="E32" s="379" t="str">
        <f>IF(Table13[[#This Row],[Tipo de Beneficiário]]="","",SUMIF(Table8[[Código da Candidatura]:[Nº de membros]],Table13[[#This Row],[Código da candidatura]],Table8[Nº de membros]))</f>
        <v/>
      </c>
      <c r="F32" s="392"/>
      <c r="G32" s="322"/>
      <c r="H32" s="323"/>
      <c r="I32" s="324" t="str">
        <f>IF(Table13[[#This Row],[Tipo de Beneficiário]]="","",COUNTIFS(Table8[Código da Candidatura],Table13[[#This Row],[Código da candidatura]],Table8[Tipologia proposta],"T0"))</f>
        <v/>
      </c>
      <c r="J32" s="325" t="str">
        <f>IF(Table13[[#This Row],[Tipo de Beneficiário]]="","",COUNTIFS(Table8[Código da Candidatura],Table13[[#This Row],[Código da candidatura]],Table8[Tipologia proposta],"T1"))</f>
        <v/>
      </c>
      <c r="K32" s="325" t="str">
        <f>IF(Table13[[#This Row],[Tipo de Beneficiário]]="","",COUNTIFS(Table8[Código da Candidatura],Table13[[#This Row],[Código da candidatura]],Table8[Tipologia proposta],"T2"))</f>
        <v/>
      </c>
      <c r="L32" s="325" t="str">
        <f>IF(Table13[[#This Row],[Tipo de Beneficiário]]="","",COUNTIFS(Table8[Código da Candidatura],Table13[[#This Row],[Código da candidatura]],Table8[Tipologia proposta],"T3"))</f>
        <v/>
      </c>
      <c r="M32" s="325" t="str">
        <f>IF(Table13[[#This Row],[Tipo de Beneficiário]]="","",COUNTIFS(Table8[Código da Candidatura],Table13[[#This Row],[Código da candidatura]],Table8[Tipologia proposta],"T4"))</f>
        <v/>
      </c>
      <c r="N32" s="325" t="str">
        <f>IF(Table13[[#This Row],[Tipo de Beneficiário]]="","",COUNTIFS(Table8[Código da Candidatura],Table13[[#This Row],[Código da candidatura]],Table8[Tipologia proposta],"T5"))</f>
        <v/>
      </c>
      <c r="O32" s="325" t="str">
        <f>IF(Table13[[#This Row],[Tipo de Beneficiário]]="","",COUNTIFS(Table8[Código da Candidatura],Table13[[#This Row],[Código da candidatura]],Table8[Tipologia proposta],"T6"))</f>
        <v/>
      </c>
      <c r="P32" s="325" t="str">
        <f>IF(Table13[[#This Row],[Tipo de Beneficiário]]="","",COUNTIFS(Table8[Código da Candidatura],Table13[[#This Row],[Código da candidatura]],Table8[Tipologia proposta],"T7"))</f>
        <v/>
      </c>
      <c r="Q32" s="325" t="str">
        <f>IF(Table13[[#This Row],[Tipo de Beneficiário]]="","",COUNTIFS(Table8[Código da Candidatura],Table13[[#This Row],[Código da candidatura]],Table8[Tipologia proposta],"Unid. Resid."))</f>
        <v/>
      </c>
      <c r="R32" s="326">
        <f>SUM(Table13[[#This Row],[T0]:[Unid. resid.]])</f>
        <v>0</v>
      </c>
      <c r="S32" s="391" t="str">
        <f>IF(OR(Table13[[#This Row],[Tipo de Beneficiário]]="",Table13[[#This Row],[Identificação da Entidade]]="",Table13[[#This Row],[Tipo de Solução Habitacional]]=""),"NÃO","SIM")</f>
        <v>NÃO</v>
      </c>
      <c r="T32" s="327" t="e">
        <f>VLOOKUP(Table13[[#This Row],[Tipo de Beneficiário]],Table3[],3,FALSE)</f>
        <v>#N/A</v>
      </c>
      <c r="X32" s="309"/>
    </row>
    <row r="33" spans="1:24" ht="25.05" hidden="1" customHeight="1" x14ac:dyDescent="0.25">
      <c r="A33" s="320"/>
      <c r="B33" s="389"/>
      <c r="C33" s="321"/>
      <c r="D33" s="325" t="str">
        <f>IF(Table13[[#This Row],[Tipo de Beneficiário]]="","",COUNTIF(Table8[Código da Candidatura],Table13[[#This Row],[Código da candidatura]]))</f>
        <v/>
      </c>
      <c r="E33" s="379" t="str">
        <f>IF(Table13[[#This Row],[Tipo de Beneficiário]]="","",SUMIF(Table8[[Código da Candidatura]:[Nº de membros]],Table13[[#This Row],[Código da candidatura]],Table8[Nº de membros]))</f>
        <v/>
      </c>
      <c r="F33" s="392"/>
      <c r="G33" s="322"/>
      <c r="H33" s="323"/>
      <c r="I33" s="324" t="str">
        <f>IF(Table13[[#This Row],[Tipo de Beneficiário]]="","",COUNTIFS(Table8[Código da Candidatura],Table13[[#This Row],[Código da candidatura]],Table8[Tipologia proposta],"T0"))</f>
        <v/>
      </c>
      <c r="J33" s="325" t="str">
        <f>IF(Table13[[#This Row],[Tipo de Beneficiário]]="","",COUNTIFS(Table8[Código da Candidatura],Table13[[#This Row],[Código da candidatura]],Table8[Tipologia proposta],"T1"))</f>
        <v/>
      </c>
      <c r="K33" s="325" t="str">
        <f>IF(Table13[[#This Row],[Tipo de Beneficiário]]="","",COUNTIFS(Table8[Código da Candidatura],Table13[[#This Row],[Código da candidatura]],Table8[Tipologia proposta],"T2"))</f>
        <v/>
      </c>
      <c r="L33" s="325" t="str">
        <f>IF(Table13[[#This Row],[Tipo de Beneficiário]]="","",COUNTIFS(Table8[Código da Candidatura],Table13[[#This Row],[Código da candidatura]],Table8[Tipologia proposta],"T3"))</f>
        <v/>
      </c>
      <c r="M33" s="325" t="str">
        <f>IF(Table13[[#This Row],[Tipo de Beneficiário]]="","",COUNTIFS(Table8[Código da Candidatura],Table13[[#This Row],[Código da candidatura]],Table8[Tipologia proposta],"T4"))</f>
        <v/>
      </c>
      <c r="N33" s="325" t="str">
        <f>IF(Table13[[#This Row],[Tipo de Beneficiário]]="","",COUNTIFS(Table8[Código da Candidatura],Table13[[#This Row],[Código da candidatura]],Table8[Tipologia proposta],"T5"))</f>
        <v/>
      </c>
      <c r="O33" s="325" t="str">
        <f>IF(Table13[[#This Row],[Tipo de Beneficiário]]="","",COUNTIFS(Table8[Código da Candidatura],Table13[[#This Row],[Código da candidatura]],Table8[Tipologia proposta],"T6"))</f>
        <v/>
      </c>
      <c r="P33" s="325" t="str">
        <f>IF(Table13[[#This Row],[Tipo de Beneficiário]]="","",COUNTIFS(Table8[Código da Candidatura],Table13[[#This Row],[Código da candidatura]],Table8[Tipologia proposta],"T7"))</f>
        <v/>
      </c>
      <c r="Q33" s="325" t="str">
        <f>IF(Table13[[#This Row],[Tipo de Beneficiário]]="","",COUNTIFS(Table8[Código da Candidatura],Table13[[#This Row],[Código da candidatura]],Table8[Tipologia proposta],"Unid. Resid."))</f>
        <v/>
      </c>
      <c r="R33" s="326">
        <f>SUM(Table13[[#This Row],[T0]:[Unid. resid.]])</f>
        <v>0</v>
      </c>
      <c r="S33" s="391" t="str">
        <f>IF(OR(Table13[[#This Row],[Tipo de Beneficiário]]="",Table13[[#This Row],[Identificação da Entidade]]="",Table13[[#This Row],[Tipo de Solução Habitacional]]=""),"NÃO","SIM")</f>
        <v>NÃO</v>
      </c>
      <c r="T33" s="327" t="e">
        <f>VLOOKUP(Table13[[#This Row],[Tipo de Beneficiário]],Table3[],3,FALSE)</f>
        <v>#N/A</v>
      </c>
      <c r="X33" s="309"/>
    </row>
    <row r="34" spans="1:24" ht="25.05" hidden="1" customHeight="1" x14ac:dyDescent="0.25">
      <c r="A34" s="320"/>
      <c r="B34" s="389"/>
      <c r="C34" s="321"/>
      <c r="D34" s="325" t="str">
        <f>IF(Table13[[#This Row],[Tipo de Beneficiário]]="","",COUNTIF(Table8[Código da Candidatura],Table13[[#This Row],[Código da candidatura]]))</f>
        <v/>
      </c>
      <c r="E34" s="379" t="str">
        <f>IF(Table13[[#This Row],[Tipo de Beneficiário]]="","",SUMIF(Table8[[Código da Candidatura]:[Nº de membros]],Table13[[#This Row],[Código da candidatura]],Table8[Nº de membros]))</f>
        <v/>
      </c>
      <c r="F34" s="392"/>
      <c r="G34" s="322"/>
      <c r="H34" s="323"/>
      <c r="I34" s="324" t="str">
        <f>IF(Table13[[#This Row],[Tipo de Beneficiário]]="","",COUNTIFS(Table8[Código da Candidatura],Table13[[#This Row],[Código da candidatura]],Table8[Tipologia proposta],"T0"))</f>
        <v/>
      </c>
      <c r="J34" s="325" t="str">
        <f>IF(Table13[[#This Row],[Tipo de Beneficiário]]="","",COUNTIFS(Table8[Código da Candidatura],Table13[[#This Row],[Código da candidatura]],Table8[Tipologia proposta],"T1"))</f>
        <v/>
      </c>
      <c r="K34" s="325" t="str">
        <f>IF(Table13[[#This Row],[Tipo de Beneficiário]]="","",COUNTIFS(Table8[Código da Candidatura],Table13[[#This Row],[Código da candidatura]],Table8[Tipologia proposta],"T2"))</f>
        <v/>
      </c>
      <c r="L34" s="325" t="str">
        <f>IF(Table13[[#This Row],[Tipo de Beneficiário]]="","",COUNTIFS(Table8[Código da Candidatura],Table13[[#This Row],[Código da candidatura]],Table8[Tipologia proposta],"T3"))</f>
        <v/>
      </c>
      <c r="M34" s="325" t="str">
        <f>IF(Table13[[#This Row],[Tipo de Beneficiário]]="","",COUNTIFS(Table8[Código da Candidatura],Table13[[#This Row],[Código da candidatura]],Table8[Tipologia proposta],"T4"))</f>
        <v/>
      </c>
      <c r="N34" s="325" t="str">
        <f>IF(Table13[[#This Row],[Tipo de Beneficiário]]="","",COUNTIFS(Table8[Código da Candidatura],Table13[[#This Row],[Código da candidatura]],Table8[Tipologia proposta],"T5"))</f>
        <v/>
      </c>
      <c r="O34" s="325" t="str">
        <f>IF(Table13[[#This Row],[Tipo de Beneficiário]]="","",COUNTIFS(Table8[Código da Candidatura],Table13[[#This Row],[Código da candidatura]],Table8[Tipologia proposta],"T6"))</f>
        <v/>
      </c>
      <c r="P34" s="325" t="str">
        <f>IF(Table13[[#This Row],[Tipo de Beneficiário]]="","",COUNTIFS(Table8[Código da Candidatura],Table13[[#This Row],[Código da candidatura]],Table8[Tipologia proposta],"T7"))</f>
        <v/>
      </c>
      <c r="Q34" s="325" t="str">
        <f>IF(Table13[[#This Row],[Tipo de Beneficiário]]="","",COUNTIFS(Table8[Código da Candidatura],Table13[[#This Row],[Código da candidatura]],Table8[Tipologia proposta],"Unid. Resid."))</f>
        <v/>
      </c>
      <c r="R34" s="326">
        <f>SUM(Table13[[#This Row],[T0]:[Unid. resid.]])</f>
        <v>0</v>
      </c>
      <c r="S34" s="391" t="str">
        <f>IF(OR(Table13[[#This Row],[Tipo de Beneficiário]]="",Table13[[#This Row],[Identificação da Entidade]]="",Table13[[#This Row],[Tipo de Solução Habitacional]]=""),"NÃO","SIM")</f>
        <v>NÃO</v>
      </c>
      <c r="T34" s="327" t="e">
        <f>VLOOKUP(Table13[[#This Row],[Tipo de Beneficiário]],Table3[],3,FALSE)</f>
        <v>#N/A</v>
      </c>
      <c r="X34" s="309"/>
    </row>
    <row r="35" spans="1:24" ht="25.05" hidden="1" customHeight="1" x14ac:dyDescent="0.25">
      <c r="A35" s="320"/>
      <c r="B35" s="389"/>
      <c r="C35" s="321"/>
      <c r="D35" s="325" t="str">
        <f>IF(Table13[[#This Row],[Tipo de Beneficiário]]="","",COUNTIF(Table8[Código da Candidatura],Table13[[#This Row],[Código da candidatura]]))</f>
        <v/>
      </c>
      <c r="E35" s="379" t="str">
        <f>IF(Table13[[#This Row],[Tipo de Beneficiário]]="","",SUMIF(Table8[[Código da Candidatura]:[Nº de membros]],Table13[[#This Row],[Código da candidatura]],Table8[Nº de membros]))</f>
        <v/>
      </c>
      <c r="F35" s="392"/>
      <c r="G35" s="322"/>
      <c r="H35" s="323"/>
      <c r="I35" s="324" t="str">
        <f>IF(Table13[[#This Row],[Tipo de Beneficiário]]="","",COUNTIFS(Table8[Código da Candidatura],Table13[[#This Row],[Código da candidatura]],Table8[Tipologia proposta],"T0"))</f>
        <v/>
      </c>
      <c r="J35" s="325" t="str">
        <f>IF(Table13[[#This Row],[Tipo de Beneficiário]]="","",COUNTIFS(Table8[Código da Candidatura],Table13[[#This Row],[Código da candidatura]],Table8[Tipologia proposta],"T1"))</f>
        <v/>
      </c>
      <c r="K35" s="325" t="str">
        <f>IF(Table13[[#This Row],[Tipo de Beneficiário]]="","",COUNTIFS(Table8[Código da Candidatura],Table13[[#This Row],[Código da candidatura]],Table8[Tipologia proposta],"T2"))</f>
        <v/>
      </c>
      <c r="L35" s="325" t="str">
        <f>IF(Table13[[#This Row],[Tipo de Beneficiário]]="","",COUNTIFS(Table8[Código da Candidatura],Table13[[#This Row],[Código da candidatura]],Table8[Tipologia proposta],"T3"))</f>
        <v/>
      </c>
      <c r="M35" s="325" t="str">
        <f>IF(Table13[[#This Row],[Tipo de Beneficiário]]="","",COUNTIFS(Table8[Código da Candidatura],Table13[[#This Row],[Código da candidatura]],Table8[Tipologia proposta],"T4"))</f>
        <v/>
      </c>
      <c r="N35" s="325" t="str">
        <f>IF(Table13[[#This Row],[Tipo de Beneficiário]]="","",COUNTIFS(Table8[Código da Candidatura],Table13[[#This Row],[Código da candidatura]],Table8[Tipologia proposta],"T5"))</f>
        <v/>
      </c>
      <c r="O35" s="325" t="str">
        <f>IF(Table13[[#This Row],[Tipo de Beneficiário]]="","",COUNTIFS(Table8[Código da Candidatura],Table13[[#This Row],[Código da candidatura]],Table8[Tipologia proposta],"T6"))</f>
        <v/>
      </c>
      <c r="P35" s="325" t="str">
        <f>IF(Table13[[#This Row],[Tipo de Beneficiário]]="","",COUNTIFS(Table8[Código da Candidatura],Table13[[#This Row],[Código da candidatura]],Table8[Tipologia proposta],"T7"))</f>
        <v/>
      </c>
      <c r="Q35" s="325" t="str">
        <f>IF(Table13[[#This Row],[Tipo de Beneficiário]]="","",COUNTIFS(Table8[Código da Candidatura],Table13[[#This Row],[Código da candidatura]],Table8[Tipologia proposta],"Unid. Resid."))</f>
        <v/>
      </c>
      <c r="R35" s="326">
        <f>SUM(Table13[[#This Row],[T0]:[Unid. resid.]])</f>
        <v>0</v>
      </c>
      <c r="S35" s="391" t="str">
        <f>IF(OR(Table13[[#This Row],[Tipo de Beneficiário]]="",Table13[[#This Row],[Identificação da Entidade]]="",Table13[[#This Row],[Tipo de Solução Habitacional]]=""),"NÃO","SIM")</f>
        <v>NÃO</v>
      </c>
      <c r="T35" s="327" t="e">
        <f>VLOOKUP(Table13[[#This Row],[Tipo de Beneficiário]],Table3[],3,FALSE)</f>
        <v>#N/A</v>
      </c>
      <c r="X35" s="309"/>
    </row>
    <row r="36" spans="1:24" ht="25.05" hidden="1" customHeight="1" x14ac:dyDescent="0.25">
      <c r="A36" s="320"/>
      <c r="B36" s="389"/>
      <c r="C36" s="321"/>
      <c r="D36" s="325" t="str">
        <f>IF(Table13[[#This Row],[Tipo de Beneficiário]]="","",COUNTIF(Table8[Código da Candidatura],Table13[[#This Row],[Código da candidatura]]))</f>
        <v/>
      </c>
      <c r="E36" s="379" t="str">
        <f>IF(Table13[[#This Row],[Tipo de Beneficiário]]="","",SUMIF(Table8[[Código da Candidatura]:[Nº de membros]],Table13[[#This Row],[Código da candidatura]],Table8[Nº de membros]))</f>
        <v/>
      </c>
      <c r="F36" s="392"/>
      <c r="G36" s="322"/>
      <c r="H36" s="323"/>
      <c r="I36" s="324" t="str">
        <f>IF(Table13[[#This Row],[Tipo de Beneficiário]]="","",COUNTIFS(Table8[Código da Candidatura],Table13[[#This Row],[Código da candidatura]],Table8[Tipologia proposta],"T0"))</f>
        <v/>
      </c>
      <c r="J36" s="325" t="str">
        <f>IF(Table13[[#This Row],[Tipo de Beneficiário]]="","",COUNTIFS(Table8[Código da Candidatura],Table13[[#This Row],[Código da candidatura]],Table8[Tipologia proposta],"T1"))</f>
        <v/>
      </c>
      <c r="K36" s="325" t="str">
        <f>IF(Table13[[#This Row],[Tipo de Beneficiário]]="","",COUNTIFS(Table8[Código da Candidatura],Table13[[#This Row],[Código da candidatura]],Table8[Tipologia proposta],"T2"))</f>
        <v/>
      </c>
      <c r="L36" s="325" t="str">
        <f>IF(Table13[[#This Row],[Tipo de Beneficiário]]="","",COUNTIFS(Table8[Código da Candidatura],Table13[[#This Row],[Código da candidatura]],Table8[Tipologia proposta],"T3"))</f>
        <v/>
      </c>
      <c r="M36" s="325" t="str">
        <f>IF(Table13[[#This Row],[Tipo de Beneficiário]]="","",COUNTIFS(Table8[Código da Candidatura],Table13[[#This Row],[Código da candidatura]],Table8[Tipologia proposta],"T4"))</f>
        <v/>
      </c>
      <c r="N36" s="325" t="str">
        <f>IF(Table13[[#This Row],[Tipo de Beneficiário]]="","",COUNTIFS(Table8[Código da Candidatura],Table13[[#This Row],[Código da candidatura]],Table8[Tipologia proposta],"T5"))</f>
        <v/>
      </c>
      <c r="O36" s="325" t="str">
        <f>IF(Table13[[#This Row],[Tipo de Beneficiário]]="","",COUNTIFS(Table8[Código da Candidatura],Table13[[#This Row],[Código da candidatura]],Table8[Tipologia proposta],"T6"))</f>
        <v/>
      </c>
      <c r="P36" s="325" t="str">
        <f>IF(Table13[[#This Row],[Tipo de Beneficiário]]="","",COUNTIFS(Table8[Código da Candidatura],Table13[[#This Row],[Código da candidatura]],Table8[Tipologia proposta],"T7"))</f>
        <v/>
      </c>
      <c r="Q36" s="325" t="str">
        <f>IF(Table13[[#This Row],[Tipo de Beneficiário]]="","",COUNTIFS(Table8[Código da Candidatura],Table13[[#This Row],[Código da candidatura]],Table8[Tipologia proposta],"Unid. Resid."))</f>
        <v/>
      </c>
      <c r="R36" s="326">
        <f>SUM(Table13[[#This Row],[T0]:[Unid. resid.]])</f>
        <v>0</v>
      </c>
      <c r="S36" s="391" t="str">
        <f>IF(OR(Table13[[#This Row],[Tipo de Beneficiário]]="",Table13[[#This Row],[Identificação da Entidade]]="",Table13[[#This Row],[Tipo de Solução Habitacional]]=""),"NÃO","SIM")</f>
        <v>NÃO</v>
      </c>
      <c r="T36" s="327" t="e">
        <f>VLOOKUP(Table13[[#This Row],[Tipo de Beneficiário]],Table3[],3,FALSE)</f>
        <v>#N/A</v>
      </c>
      <c r="X36" s="309"/>
    </row>
    <row r="37" spans="1:24" ht="25.05" hidden="1" customHeight="1" x14ac:dyDescent="0.25">
      <c r="A37" s="320"/>
      <c r="B37" s="389"/>
      <c r="C37" s="321"/>
      <c r="D37" s="325" t="str">
        <f>IF(Table13[[#This Row],[Tipo de Beneficiário]]="","",COUNTIF(Table8[Código da Candidatura],Table13[[#This Row],[Código da candidatura]]))</f>
        <v/>
      </c>
      <c r="E37" s="379" t="str">
        <f>IF(Table13[[#This Row],[Tipo de Beneficiário]]="","",SUMIF(Table8[[Código da Candidatura]:[Nº de membros]],Table13[[#This Row],[Código da candidatura]],Table8[Nº de membros]))</f>
        <v/>
      </c>
      <c r="F37" s="392"/>
      <c r="G37" s="322"/>
      <c r="H37" s="323"/>
      <c r="I37" s="324" t="str">
        <f>IF(Table13[[#This Row],[Tipo de Beneficiário]]="","",COUNTIFS(Table8[Código da Candidatura],Table13[[#This Row],[Código da candidatura]],Table8[Tipologia proposta],"T0"))</f>
        <v/>
      </c>
      <c r="J37" s="325" t="str">
        <f>IF(Table13[[#This Row],[Tipo de Beneficiário]]="","",COUNTIFS(Table8[Código da Candidatura],Table13[[#This Row],[Código da candidatura]],Table8[Tipologia proposta],"T1"))</f>
        <v/>
      </c>
      <c r="K37" s="325" t="str">
        <f>IF(Table13[[#This Row],[Tipo de Beneficiário]]="","",COUNTIFS(Table8[Código da Candidatura],Table13[[#This Row],[Código da candidatura]],Table8[Tipologia proposta],"T2"))</f>
        <v/>
      </c>
      <c r="L37" s="325" t="str">
        <f>IF(Table13[[#This Row],[Tipo de Beneficiário]]="","",COUNTIFS(Table8[Código da Candidatura],Table13[[#This Row],[Código da candidatura]],Table8[Tipologia proposta],"T3"))</f>
        <v/>
      </c>
      <c r="M37" s="325" t="str">
        <f>IF(Table13[[#This Row],[Tipo de Beneficiário]]="","",COUNTIFS(Table8[Código da Candidatura],Table13[[#This Row],[Código da candidatura]],Table8[Tipologia proposta],"T4"))</f>
        <v/>
      </c>
      <c r="N37" s="325" t="str">
        <f>IF(Table13[[#This Row],[Tipo de Beneficiário]]="","",COUNTIFS(Table8[Código da Candidatura],Table13[[#This Row],[Código da candidatura]],Table8[Tipologia proposta],"T5"))</f>
        <v/>
      </c>
      <c r="O37" s="325" t="str">
        <f>IF(Table13[[#This Row],[Tipo de Beneficiário]]="","",COUNTIFS(Table8[Código da Candidatura],Table13[[#This Row],[Código da candidatura]],Table8[Tipologia proposta],"T6"))</f>
        <v/>
      </c>
      <c r="P37" s="325" t="str">
        <f>IF(Table13[[#This Row],[Tipo de Beneficiário]]="","",COUNTIFS(Table8[Código da Candidatura],Table13[[#This Row],[Código da candidatura]],Table8[Tipologia proposta],"T7"))</f>
        <v/>
      </c>
      <c r="Q37" s="325" t="str">
        <f>IF(Table13[[#This Row],[Tipo de Beneficiário]]="","",COUNTIFS(Table8[Código da Candidatura],Table13[[#This Row],[Código da candidatura]],Table8[Tipologia proposta],"Unid. Resid."))</f>
        <v/>
      </c>
      <c r="R37" s="326">
        <f>SUM(Table13[[#This Row],[T0]:[Unid. resid.]])</f>
        <v>0</v>
      </c>
      <c r="S37" s="391" t="str">
        <f>IF(OR(Table13[[#This Row],[Tipo de Beneficiário]]="",Table13[[#This Row],[Identificação da Entidade]]="",Table13[[#This Row],[Tipo de Solução Habitacional]]=""),"NÃO","SIM")</f>
        <v>NÃO</v>
      </c>
      <c r="T37" s="327" t="e">
        <f>VLOOKUP(Table13[[#This Row],[Tipo de Beneficiário]],Table3[],3,FALSE)</f>
        <v>#N/A</v>
      </c>
      <c r="X37" s="309"/>
    </row>
    <row r="38" spans="1:24" ht="25.05" hidden="1" customHeight="1" x14ac:dyDescent="0.25">
      <c r="A38" s="320"/>
      <c r="B38" s="389"/>
      <c r="C38" s="321"/>
      <c r="D38" s="325" t="str">
        <f>IF(Table13[[#This Row],[Tipo de Beneficiário]]="","",COUNTIF(Table8[Código da Candidatura],Table13[[#This Row],[Código da candidatura]]))</f>
        <v/>
      </c>
      <c r="E38" s="379" t="str">
        <f>IF(Table13[[#This Row],[Tipo de Beneficiário]]="","",SUMIF(Table8[[Código da Candidatura]:[Nº de membros]],Table13[[#This Row],[Código da candidatura]],Table8[Nº de membros]))</f>
        <v/>
      </c>
      <c r="F38" s="392"/>
      <c r="G38" s="322"/>
      <c r="H38" s="323"/>
      <c r="I38" s="324" t="str">
        <f>IF(Table13[[#This Row],[Tipo de Beneficiário]]="","",COUNTIFS(Table8[Código da Candidatura],Table13[[#This Row],[Código da candidatura]],Table8[Tipologia proposta],"T0"))</f>
        <v/>
      </c>
      <c r="J38" s="325" t="str">
        <f>IF(Table13[[#This Row],[Tipo de Beneficiário]]="","",COUNTIFS(Table8[Código da Candidatura],Table13[[#This Row],[Código da candidatura]],Table8[Tipologia proposta],"T1"))</f>
        <v/>
      </c>
      <c r="K38" s="325" t="str">
        <f>IF(Table13[[#This Row],[Tipo de Beneficiário]]="","",COUNTIFS(Table8[Código da Candidatura],Table13[[#This Row],[Código da candidatura]],Table8[Tipologia proposta],"T2"))</f>
        <v/>
      </c>
      <c r="L38" s="325" t="str">
        <f>IF(Table13[[#This Row],[Tipo de Beneficiário]]="","",COUNTIFS(Table8[Código da Candidatura],Table13[[#This Row],[Código da candidatura]],Table8[Tipologia proposta],"T3"))</f>
        <v/>
      </c>
      <c r="M38" s="325" t="str">
        <f>IF(Table13[[#This Row],[Tipo de Beneficiário]]="","",COUNTIFS(Table8[Código da Candidatura],Table13[[#This Row],[Código da candidatura]],Table8[Tipologia proposta],"T4"))</f>
        <v/>
      </c>
      <c r="N38" s="325" t="str">
        <f>IF(Table13[[#This Row],[Tipo de Beneficiário]]="","",COUNTIFS(Table8[Código da Candidatura],Table13[[#This Row],[Código da candidatura]],Table8[Tipologia proposta],"T5"))</f>
        <v/>
      </c>
      <c r="O38" s="325" t="str">
        <f>IF(Table13[[#This Row],[Tipo de Beneficiário]]="","",COUNTIFS(Table8[Código da Candidatura],Table13[[#This Row],[Código da candidatura]],Table8[Tipologia proposta],"T6"))</f>
        <v/>
      </c>
      <c r="P38" s="325" t="str">
        <f>IF(Table13[[#This Row],[Tipo de Beneficiário]]="","",COUNTIFS(Table8[Código da Candidatura],Table13[[#This Row],[Código da candidatura]],Table8[Tipologia proposta],"T7"))</f>
        <v/>
      </c>
      <c r="Q38" s="325" t="str">
        <f>IF(Table13[[#This Row],[Tipo de Beneficiário]]="","",COUNTIFS(Table8[Código da Candidatura],Table13[[#This Row],[Código da candidatura]],Table8[Tipologia proposta],"Unid. Resid."))</f>
        <v/>
      </c>
      <c r="R38" s="326">
        <f>SUM(Table13[[#This Row],[T0]:[Unid. resid.]])</f>
        <v>0</v>
      </c>
      <c r="S38" s="391" t="str">
        <f>IF(OR(Table13[[#This Row],[Tipo de Beneficiário]]="",Table13[[#This Row],[Identificação da Entidade]]="",Table13[[#This Row],[Tipo de Solução Habitacional]]=""),"NÃO","SIM")</f>
        <v>NÃO</v>
      </c>
      <c r="T38" s="327" t="e">
        <f>VLOOKUP(Table13[[#This Row],[Tipo de Beneficiário]],Table3[],3,FALSE)</f>
        <v>#N/A</v>
      </c>
      <c r="X38" s="309"/>
    </row>
    <row r="39" spans="1:24" ht="25.05" hidden="1" customHeight="1" x14ac:dyDescent="0.25">
      <c r="A39" s="320"/>
      <c r="B39" s="389"/>
      <c r="C39" s="321"/>
      <c r="D39" s="325" t="str">
        <f>IF(Table13[[#This Row],[Tipo de Beneficiário]]="","",COUNTIF(Table8[Código da Candidatura],Table13[[#This Row],[Código da candidatura]]))</f>
        <v/>
      </c>
      <c r="E39" s="379" t="str">
        <f>IF(Table13[[#This Row],[Tipo de Beneficiário]]="","",SUMIF(Table8[[Código da Candidatura]:[Nº de membros]],Table13[[#This Row],[Código da candidatura]],Table8[Nº de membros]))</f>
        <v/>
      </c>
      <c r="F39" s="392"/>
      <c r="G39" s="322"/>
      <c r="H39" s="323"/>
      <c r="I39" s="324" t="str">
        <f>IF(Table13[[#This Row],[Tipo de Beneficiário]]="","",COUNTIFS(Table8[Código da Candidatura],Table13[[#This Row],[Código da candidatura]],Table8[Tipologia proposta],"T0"))</f>
        <v/>
      </c>
      <c r="J39" s="325" t="str">
        <f>IF(Table13[[#This Row],[Tipo de Beneficiário]]="","",COUNTIFS(Table8[Código da Candidatura],Table13[[#This Row],[Código da candidatura]],Table8[Tipologia proposta],"T1"))</f>
        <v/>
      </c>
      <c r="K39" s="325" t="str">
        <f>IF(Table13[[#This Row],[Tipo de Beneficiário]]="","",COUNTIFS(Table8[Código da Candidatura],Table13[[#This Row],[Código da candidatura]],Table8[Tipologia proposta],"T2"))</f>
        <v/>
      </c>
      <c r="L39" s="325" t="str">
        <f>IF(Table13[[#This Row],[Tipo de Beneficiário]]="","",COUNTIFS(Table8[Código da Candidatura],Table13[[#This Row],[Código da candidatura]],Table8[Tipologia proposta],"T3"))</f>
        <v/>
      </c>
      <c r="M39" s="325" t="str">
        <f>IF(Table13[[#This Row],[Tipo de Beneficiário]]="","",COUNTIFS(Table8[Código da Candidatura],Table13[[#This Row],[Código da candidatura]],Table8[Tipologia proposta],"T4"))</f>
        <v/>
      </c>
      <c r="N39" s="325" t="str">
        <f>IF(Table13[[#This Row],[Tipo de Beneficiário]]="","",COUNTIFS(Table8[Código da Candidatura],Table13[[#This Row],[Código da candidatura]],Table8[Tipologia proposta],"T5"))</f>
        <v/>
      </c>
      <c r="O39" s="325" t="str">
        <f>IF(Table13[[#This Row],[Tipo de Beneficiário]]="","",COUNTIFS(Table8[Código da Candidatura],Table13[[#This Row],[Código da candidatura]],Table8[Tipologia proposta],"T6"))</f>
        <v/>
      </c>
      <c r="P39" s="325" t="str">
        <f>IF(Table13[[#This Row],[Tipo de Beneficiário]]="","",COUNTIFS(Table8[Código da Candidatura],Table13[[#This Row],[Código da candidatura]],Table8[Tipologia proposta],"T7"))</f>
        <v/>
      </c>
      <c r="Q39" s="325" t="str">
        <f>IF(Table13[[#This Row],[Tipo de Beneficiário]]="","",COUNTIFS(Table8[Código da Candidatura],Table13[[#This Row],[Código da candidatura]],Table8[Tipologia proposta],"Unid. Resid."))</f>
        <v/>
      </c>
      <c r="R39" s="326">
        <f>SUM(Table13[[#This Row],[T0]:[Unid. resid.]])</f>
        <v>0</v>
      </c>
      <c r="S39" s="391" t="str">
        <f>IF(OR(Table13[[#This Row],[Tipo de Beneficiário]]="",Table13[[#This Row],[Identificação da Entidade]]="",Table13[[#This Row],[Tipo de Solução Habitacional]]=""),"NÃO","SIM")</f>
        <v>NÃO</v>
      </c>
      <c r="T39" s="327" t="e">
        <f>VLOOKUP(Table13[[#This Row],[Tipo de Beneficiário]],Table3[],3,FALSE)</f>
        <v>#N/A</v>
      </c>
      <c r="X39" s="309"/>
    </row>
    <row r="40" spans="1:24" ht="25.05" hidden="1" customHeight="1" x14ac:dyDescent="0.25">
      <c r="A40" s="320"/>
      <c r="B40" s="389"/>
      <c r="C40" s="321"/>
      <c r="D40" s="325" t="str">
        <f>IF(Table13[[#This Row],[Tipo de Beneficiário]]="","",COUNTIF(Table8[Código da Candidatura],Table13[[#This Row],[Código da candidatura]]))</f>
        <v/>
      </c>
      <c r="E40" s="379" t="str">
        <f>IF(Table13[[#This Row],[Tipo de Beneficiário]]="","",SUMIF(Table8[[Código da Candidatura]:[Nº de membros]],Table13[[#This Row],[Código da candidatura]],Table8[Nº de membros]))</f>
        <v/>
      </c>
      <c r="F40" s="392"/>
      <c r="G40" s="322"/>
      <c r="H40" s="323"/>
      <c r="I40" s="324" t="str">
        <f>IF(Table13[[#This Row],[Tipo de Beneficiário]]="","",COUNTIFS(Table8[Código da Candidatura],Table13[[#This Row],[Código da candidatura]],Table8[Tipologia proposta],"T0"))</f>
        <v/>
      </c>
      <c r="J40" s="325" t="str">
        <f>IF(Table13[[#This Row],[Tipo de Beneficiário]]="","",COUNTIFS(Table8[Código da Candidatura],Table13[[#This Row],[Código da candidatura]],Table8[Tipologia proposta],"T1"))</f>
        <v/>
      </c>
      <c r="K40" s="325" t="str">
        <f>IF(Table13[[#This Row],[Tipo de Beneficiário]]="","",COUNTIFS(Table8[Código da Candidatura],Table13[[#This Row],[Código da candidatura]],Table8[Tipologia proposta],"T2"))</f>
        <v/>
      </c>
      <c r="L40" s="325" t="str">
        <f>IF(Table13[[#This Row],[Tipo de Beneficiário]]="","",COUNTIFS(Table8[Código da Candidatura],Table13[[#This Row],[Código da candidatura]],Table8[Tipologia proposta],"T3"))</f>
        <v/>
      </c>
      <c r="M40" s="325" t="str">
        <f>IF(Table13[[#This Row],[Tipo de Beneficiário]]="","",COUNTIFS(Table8[Código da Candidatura],Table13[[#This Row],[Código da candidatura]],Table8[Tipologia proposta],"T4"))</f>
        <v/>
      </c>
      <c r="N40" s="325" t="str">
        <f>IF(Table13[[#This Row],[Tipo de Beneficiário]]="","",COUNTIFS(Table8[Código da Candidatura],Table13[[#This Row],[Código da candidatura]],Table8[Tipologia proposta],"T5"))</f>
        <v/>
      </c>
      <c r="O40" s="325" t="str">
        <f>IF(Table13[[#This Row],[Tipo de Beneficiário]]="","",COUNTIFS(Table8[Código da Candidatura],Table13[[#This Row],[Código da candidatura]],Table8[Tipologia proposta],"T6"))</f>
        <v/>
      </c>
      <c r="P40" s="325" t="str">
        <f>IF(Table13[[#This Row],[Tipo de Beneficiário]]="","",COUNTIFS(Table8[Código da Candidatura],Table13[[#This Row],[Código da candidatura]],Table8[Tipologia proposta],"T7"))</f>
        <v/>
      </c>
      <c r="Q40" s="325" t="str">
        <f>IF(Table13[[#This Row],[Tipo de Beneficiário]]="","",COUNTIFS(Table8[Código da Candidatura],Table13[[#This Row],[Código da candidatura]],Table8[Tipologia proposta],"Unid. Resid."))</f>
        <v/>
      </c>
      <c r="R40" s="326">
        <f>SUM(Table13[[#This Row],[T0]:[Unid. resid.]])</f>
        <v>0</v>
      </c>
      <c r="S40" s="391" t="str">
        <f>IF(OR(Table13[[#This Row],[Tipo de Beneficiário]]="",Table13[[#This Row],[Identificação da Entidade]]="",Table13[[#This Row],[Tipo de Solução Habitacional]]=""),"NÃO","SIM")</f>
        <v>NÃO</v>
      </c>
      <c r="T40" s="327" t="e">
        <f>VLOOKUP(Table13[[#This Row],[Tipo de Beneficiário]],Table3[],3,FALSE)</f>
        <v>#N/A</v>
      </c>
      <c r="X40" s="309"/>
    </row>
    <row r="41" spans="1:24" ht="25.05" hidden="1" customHeight="1" x14ac:dyDescent="0.25">
      <c r="A41" s="320"/>
      <c r="B41" s="389"/>
      <c r="C41" s="321"/>
      <c r="D41" s="325" t="str">
        <f>IF(Table13[[#This Row],[Tipo de Beneficiário]]="","",COUNTIF(Table8[Código da Candidatura],Table13[[#This Row],[Código da candidatura]]))</f>
        <v/>
      </c>
      <c r="E41" s="379" t="str">
        <f>IF(Table13[[#This Row],[Tipo de Beneficiário]]="","",SUMIF(Table8[[Código da Candidatura]:[Nº de membros]],Table13[[#This Row],[Código da candidatura]],Table8[Nº de membros]))</f>
        <v/>
      </c>
      <c r="F41" s="392"/>
      <c r="G41" s="322"/>
      <c r="H41" s="323"/>
      <c r="I41" s="324" t="str">
        <f>IF(Table13[[#This Row],[Tipo de Beneficiário]]="","",COUNTIFS(Table8[Código da Candidatura],Table13[[#This Row],[Código da candidatura]],Table8[Tipologia proposta],"T0"))</f>
        <v/>
      </c>
      <c r="J41" s="325" t="str">
        <f>IF(Table13[[#This Row],[Tipo de Beneficiário]]="","",COUNTIFS(Table8[Código da Candidatura],Table13[[#This Row],[Código da candidatura]],Table8[Tipologia proposta],"T1"))</f>
        <v/>
      </c>
      <c r="K41" s="325" t="str">
        <f>IF(Table13[[#This Row],[Tipo de Beneficiário]]="","",COUNTIFS(Table8[Código da Candidatura],Table13[[#This Row],[Código da candidatura]],Table8[Tipologia proposta],"T2"))</f>
        <v/>
      </c>
      <c r="L41" s="325" t="str">
        <f>IF(Table13[[#This Row],[Tipo de Beneficiário]]="","",COUNTIFS(Table8[Código da Candidatura],Table13[[#This Row],[Código da candidatura]],Table8[Tipologia proposta],"T3"))</f>
        <v/>
      </c>
      <c r="M41" s="325" t="str">
        <f>IF(Table13[[#This Row],[Tipo de Beneficiário]]="","",COUNTIFS(Table8[Código da Candidatura],Table13[[#This Row],[Código da candidatura]],Table8[Tipologia proposta],"T4"))</f>
        <v/>
      </c>
      <c r="N41" s="325" t="str">
        <f>IF(Table13[[#This Row],[Tipo de Beneficiário]]="","",COUNTIFS(Table8[Código da Candidatura],Table13[[#This Row],[Código da candidatura]],Table8[Tipologia proposta],"T5"))</f>
        <v/>
      </c>
      <c r="O41" s="325" t="str">
        <f>IF(Table13[[#This Row],[Tipo de Beneficiário]]="","",COUNTIFS(Table8[Código da Candidatura],Table13[[#This Row],[Código da candidatura]],Table8[Tipologia proposta],"T6"))</f>
        <v/>
      </c>
      <c r="P41" s="325" t="str">
        <f>IF(Table13[[#This Row],[Tipo de Beneficiário]]="","",COUNTIFS(Table8[Código da Candidatura],Table13[[#This Row],[Código da candidatura]],Table8[Tipologia proposta],"T7"))</f>
        <v/>
      </c>
      <c r="Q41" s="325" t="str">
        <f>IF(Table13[[#This Row],[Tipo de Beneficiário]]="","",COUNTIFS(Table8[Código da Candidatura],Table13[[#This Row],[Código da candidatura]],Table8[Tipologia proposta],"Unid. Resid."))</f>
        <v/>
      </c>
      <c r="R41" s="326">
        <f>SUM(Table13[[#This Row],[T0]:[Unid. resid.]])</f>
        <v>0</v>
      </c>
      <c r="S41" s="391" t="str">
        <f>IF(OR(Table13[[#This Row],[Tipo de Beneficiário]]="",Table13[[#This Row],[Identificação da Entidade]]="",Table13[[#This Row],[Tipo de Solução Habitacional]]=""),"NÃO","SIM")</f>
        <v>NÃO</v>
      </c>
      <c r="T41" s="327" t="e">
        <f>VLOOKUP(Table13[[#This Row],[Tipo de Beneficiário]],Table3[],3,FALSE)</f>
        <v>#N/A</v>
      </c>
      <c r="X41" s="309"/>
    </row>
    <row r="42" spans="1:24" ht="25.05" hidden="1" customHeight="1" x14ac:dyDescent="0.25">
      <c r="A42" s="320"/>
      <c r="B42" s="389"/>
      <c r="C42" s="321"/>
      <c r="D42" s="325" t="str">
        <f>IF(Table13[[#This Row],[Tipo de Beneficiário]]="","",COUNTIF(Table8[Código da Candidatura],Table13[[#This Row],[Código da candidatura]]))</f>
        <v/>
      </c>
      <c r="E42" s="379" t="str">
        <f>IF(Table13[[#This Row],[Tipo de Beneficiário]]="","",SUMIF(Table8[[Código da Candidatura]:[Nº de membros]],Table13[[#This Row],[Código da candidatura]],Table8[Nº de membros]))</f>
        <v/>
      </c>
      <c r="F42" s="392"/>
      <c r="G42" s="322"/>
      <c r="H42" s="323"/>
      <c r="I42" s="324" t="str">
        <f>IF(Table13[[#This Row],[Tipo de Beneficiário]]="","",COUNTIFS(Table8[Código da Candidatura],Table13[[#This Row],[Código da candidatura]],Table8[Tipologia proposta],"T0"))</f>
        <v/>
      </c>
      <c r="J42" s="325" t="str">
        <f>IF(Table13[[#This Row],[Tipo de Beneficiário]]="","",COUNTIFS(Table8[Código da Candidatura],Table13[[#This Row],[Código da candidatura]],Table8[Tipologia proposta],"T1"))</f>
        <v/>
      </c>
      <c r="K42" s="325" t="str">
        <f>IF(Table13[[#This Row],[Tipo de Beneficiário]]="","",COUNTIFS(Table8[Código da Candidatura],Table13[[#This Row],[Código da candidatura]],Table8[Tipologia proposta],"T2"))</f>
        <v/>
      </c>
      <c r="L42" s="325" t="str">
        <f>IF(Table13[[#This Row],[Tipo de Beneficiário]]="","",COUNTIFS(Table8[Código da Candidatura],Table13[[#This Row],[Código da candidatura]],Table8[Tipologia proposta],"T3"))</f>
        <v/>
      </c>
      <c r="M42" s="325" t="str">
        <f>IF(Table13[[#This Row],[Tipo de Beneficiário]]="","",COUNTIFS(Table8[Código da Candidatura],Table13[[#This Row],[Código da candidatura]],Table8[Tipologia proposta],"T4"))</f>
        <v/>
      </c>
      <c r="N42" s="325" t="str">
        <f>IF(Table13[[#This Row],[Tipo de Beneficiário]]="","",COUNTIFS(Table8[Código da Candidatura],Table13[[#This Row],[Código da candidatura]],Table8[Tipologia proposta],"T5"))</f>
        <v/>
      </c>
      <c r="O42" s="325" t="str">
        <f>IF(Table13[[#This Row],[Tipo de Beneficiário]]="","",COUNTIFS(Table8[Código da Candidatura],Table13[[#This Row],[Código da candidatura]],Table8[Tipologia proposta],"T6"))</f>
        <v/>
      </c>
      <c r="P42" s="325" t="str">
        <f>IF(Table13[[#This Row],[Tipo de Beneficiário]]="","",COUNTIFS(Table8[Código da Candidatura],Table13[[#This Row],[Código da candidatura]],Table8[Tipologia proposta],"T7"))</f>
        <v/>
      </c>
      <c r="Q42" s="325" t="str">
        <f>IF(Table13[[#This Row],[Tipo de Beneficiário]]="","",COUNTIFS(Table8[Código da Candidatura],Table13[[#This Row],[Código da candidatura]],Table8[Tipologia proposta],"Unid. Resid."))</f>
        <v/>
      </c>
      <c r="R42" s="326">
        <f>SUM(Table13[[#This Row],[T0]:[Unid. resid.]])</f>
        <v>0</v>
      </c>
      <c r="S42" s="391" t="str">
        <f>IF(OR(Table13[[#This Row],[Tipo de Beneficiário]]="",Table13[[#This Row],[Identificação da Entidade]]="",Table13[[#This Row],[Tipo de Solução Habitacional]]=""),"NÃO","SIM")</f>
        <v>NÃO</v>
      </c>
      <c r="T42" s="327" t="e">
        <f>VLOOKUP(Table13[[#This Row],[Tipo de Beneficiário]],Table3[],3,FALSE)</f>
        <v>#N/A</v>
      </c>
      <c r="X42" s="309"/>
    </row>
    <row r="43" spans="1:24" ht="25.05" hidden="1" customHeight="1" x14ac:dyDescent="0.25">
      <c r="A43" s="320"/>
      <c r="B43" s="389"/>
      <c r="C43" s="321"/>
      <c r="D43" s="325" t="str">
        <f>IF(Table13[[#This Row],[Tipo de Beneficiário]]="","",COUNTIF(Table8[Código da Candidatura],Table13[[#This Row],[Código da candidatura]]))</f>
        <v/>
      </c>
      <c r="E43" s="379" t="str">
        <f>IF(Table13[[#This Row],[Tipo de Beneficiário]]="","",SUMIF(Table8[[Código da Candidatura]:[Nº de membros]],Table13[[#This Row],[Código da candidatura]],Table8[Nº de membros]))</f>
        <v/>
      </c>
      <c r="F43" s="392"/>
      <c r="G43" s="322"/>
      <c r="H43" s="323"/>
      <c r="I43" s="324" t="str">
        <f>IF(Table13[[#This Row],[Tipo de Beneficiário]]="","",COUNTIFS(Table8[Código da Candidatura],Table13[[#This Row],[Código da candidatura]],Table8[Tipologia proposta],"T0"))</f>
        <v/>
      </c>
      <c r="J43" s="325" t="str">
        <f>IF(Table13[[#This Row],[Tipo de Beneficiário]]="","",COUNTIFS(Table8[Código da Candidatura],Table13[[#This Row],[Código da candidatura]],Table8[Tipologia proposta],"T1"))</f>
        <v/>
      </c>
      <c r="K43" s="325" t="str">
        <f>IF(Table13[[#This Row],[Tipo de Beneficiário]]="","",COUNTIFS(Table8[Código da Candidatura],Table13[[#This Row],[Código da candidatura]],Table8[Tipologia proposta],"T2"))</f>
        <v/>
      </c>
      <c r="L43" s="325" t="str">
        <f>IF(Table13[[#This Row],[Tipo de Beneficiário]]="","",COUNTIFS(Table8[Código da Candidatura],Table13[[#This Row],[Código da candidatura]],Table8[Tipologia proposta],"T3"))</f>
        <v/>
      </c>
      <c r="M43" s="325" t="str">
        <f>IF(Table13[[#This Row],[Tipo de Beneficiário]]="","",COUNTIFS(Table8[Código da Candidatura],Table13[[#This Row],[Código da candidatura]],Table8[Tipologia proposta],"T4"))</f>
        <v/>
      </c>
      <c r="N43" s="325" t="str">
        <f>IF(Table13[[#This Row],[Tipo de Beneficiário]]="","",COUNTIFS(Table8[Código da Candidatura],Table13[[#This Row],[Código da candidatura]],Table8[Tipologia proposta],"T5"))</f>
        <v/>
      </c>
      <c r="O43" s="325" t="str">
        <f>IF(Table13[[#This Row],[Tipo de Beneficiário]]="","",COUNTIFS(Table8[Código da Candidatura],Table13[[#This Row],[Código da candidatura]],Table8[Tipologia proposta],"T6"))</f>
        <v/>
      </c>
      <c r="P43" s="325" t="str">
        <f>IF(Table13[[#This Row],[Tipo de Beneficiário]]="","",COUNTIFS(Table8[Código da Candidatura],Table13[[#This Row],[Código da candidatura]],Table8[Tipologia proposta],"T7"))</f>
        <v/>
      </c>
      <c r="Q43" s="325" t="str">
        <f>IF(Table13[[#This Row],[Tipo de Beneficiário]]="","",COUNTIFS(Table8[Código da Candidatura],Table13[[#This Row],[Código da candidatura]],Table8[Tipologia proposta],"Unid. Resid."))</f>
        <v/>
      </c>
      <c r="R43" s="326">
        <f>SUM(Table13[[#This Row],[T0]:[Unid. resid.]])</f>
        <v>0</v>
      </c>
      <c r="S43" s="391" t="str">
        <f>IF(OR(Table13[[#This Row],[Tipo de Beneficiário]]="",Table13[[#This Row],[Identificação da Entidade]]="",Table13[[#This Row],[Tipo de Solução Habitacional]]=""),"NÃO","SIM")</f>
        <v>NÃO</v>
      </c>
      <c r="T43" s="327" t="e">
        <f>VLOOKUP(Table13[[#This Row],[Tipo de Beneficiário]],Table3[],3,FALSE)</f>
        <v>#N/A</v>
      </c>
      <c r="X43" s="309"/>
    </row>
    <row r="44" spans="1:24" ht="25.05" hidden="1" customHeight="1" x14ac:dyDescent="0.25">
      <c r="A44" s="320"/>
      <c r="B44" s="389"/>
      <c r="C44" s="321"/>
      <c r="D44" s="325" t="str">
        <f>IF(Table13[[#This Row],[Tipo de Beneficiário]]="","",COUNTIF(Table8[Código da Candidatura],Table13[[#This Row],[Código da candidatura]]))</f>
        <v/>
      </c>
      <c r="E44" s="379" t="str">
        <f>IF(Table13[[#This Row],[Tipo de Beneficiário]]="","",SUMIF(Table8[[Código da Candidatura]:[Nº de membros]],Table13[[#This Row],[Código da candidatura]],Table8[Nº de membros]))</f>
        <v/>
      </c>
      <c r="F44" s="392"/>
      <c r="G44" s="322"/>
      <c r="H44" s="323"/>
      <c r="I44" s="324" t="str">
        <f>IF(Table13[[#This Row],[Tipo de Beneficiário]]="","",COUNTIFS(Table8[Código da Candidatura],Table13[[#This Row],[Código da candidatura]],Table8[Tipologia proposta],"T0"))</f>
        <v/>
      </c>
      <c r="J44" s="325" t="str">
        <f>IF(Table13[[#This Row],[Tipo de Beneficiário]]="","",COUNTIFS(Table8[Código da Candidatura],Table13[[#This Row],[Código da candidatura]],Table8[Tipologia proposta],"T1"))</f>
        <v/>
      </c>
      <c r="K44" s="325" t="str">
        <f>IF(Table13[[#This Row],[Tipo de Beneficiário]]="","",COUNTIFS(Table8[Código da Candidatura],Table13[[#This Row],[Código da candidatura]],Table8[Tipologia proposta],"T2"))</f>
        <v/>
      </c>
      <c r="L44" s="325" t="str">
        <f>IF(Table13[[#This Row],[Tipo de Beneficiário]]="","",COUNTIFS(Table8[Código da Candidatura],Table13[[#This Row],[Código da candidatura]],Table8[Tipologia proposta],"T3"))</f>
        <v/>
      </c>
      <c r="M44" s="325" t="str">
        <f>IF(Table13[[#This Row],[Tipo de Beneficiário]]="","",COUNTIFS(Table8[Código da Candidatura],Table13[[#This Row],[Código da candidatura]],Table8[Tipologia proposta],"T4"))</f>
        <v/>
      </c>
      <c r="N44" s="325" t="str">
        <f>IF(Table13[[#This Row],[Tipo de Beneficiário]]="","",COUNTIFS(Table8[Código da Candidatura],Table13[[#This Row],[Código da candidatura]],Table8[Tipologia proposta],"T5"))</f>
        <v/>
      </c>
      <c r="O44" s="325" t="str">
        <f>IF(Table13[[#This Row],[Tipo de Beneficiário]]="","",COUNTIFS(Table8[Código da Candidatura],Table13[[#This Row],[Código da candidatura]],Table8[Tipologia proposta],"T6"))</f>
        <v/>
      </c>
      <c r="P44" s="325" t="str">
        <f>IF(Table13[[#This Row],[Tipo de Beneficiário]]="","",COUNTIFS(Table8[Código da Candidatura],Table13[[#This Row],[Código da candidatura]],Table8[Tipologia proposta],"T7"))</f>
        <v/>
      </c>
      <c r="Q44" s="325" t="str">
        <f>IF(Table13[[#This Row],[Tipo de Beneficiário]]="","",COUNTIFS(Table8[Código da Candidatura],Table13[[#This Row],[Código da candidatura]],Table8[Tipologia proposta],"Unid. Resid."))</f>
        <v/>
      </c>
      <c r="R44" s="326">
        <f>SUM(Table13[[#This Row],[T0]:[Unid. resid.]])</f>
        <v>0</v>
      </c>
      <c r="S44" s="391" t="str">
        <f>IF(OR(Table13[[#This Row],[Tipo de Beneficiário]]="",Table13[[#This Row],[Identificação da Entidade]]="",Table13[[#This Row],[Tipo de Solução Habitacional]]=""),"NÃO","SIM")</f>
        <v>NÃO</v>
      </c>
      <c r="T44" s="327" t="e">
        <f>VLOOKUP(Table13[[#This Row],[Tipo de Beneficiário]],Table3[],3,FALSE)</f>
        <v>#N/A</v>
      </c>
      <c r="X44" s="309"/>
    </row>
    <row r="45" spans="1:24" ht="25.05" hidden="1" customHeight="1" x14ac:dyDescent="0.25">
      <c r="A45" s="320"/>
      <c r="B45" s="389"/>
      <c r="C45" s="321"/>
      <c r="D45" s="325" t="str">
        <f>IF(Table13[[#This Row],[Tipo de Beneficiário]]="","",COUNTIF(Table8[Código da Candidatura],Table13[[#This Row],[Código da candidatura]]))</f>
        <v/>
      </c>
      <c r="E45" s="379" t="str">
        <f>IF(Table13[[#This Row],[Tipo de Beneficiário]]="","",SUMIF(Table8[[Código da Candidatura]:[Nº de membros]],Table13[[#This Row],[Código da candidatura]],Table8[Nº de membros]))</f>
        <v/>
      </c>
      <c r="F45" s="392"/>
      <c r="G45" s="322"/>
      <c r="H45" s="323"/>
      <c r="I45" s="324" t="str">
        <f>IF(Table13[[#This Row],[Tipo de Beneficiário]]="","",COUNTIFS(Table8[Código da Candidatura],Table13[[#This Row],[Código da candidatura]],Table8[Tipologia proposta],"T0"))</f>
        <v/>
      </c>
      <c r="J45" s="325" t="str">
        <f>IF(Table13[[#This Row],[Tipo de Beneficiário]]="","",COUNTIFS(Table8[Código da Candidatura],Table13[[#This Row],[Código da candidatura]],Table8[Tipologia proposta],"T1"))</f>
        <v/>
      </c>
      <c r="K45" s="325" t="str">
        <f>IF(Table13[[#This Row],[Tipo de Beneficiário]]="","",COUNTIFS(Table8[Código da Candidatura],Table13[[#This Row],[Código da candidatura]],Table8[Tipologia proposta],"T2"))</f>
        <v/>
      </c>
      <c r="L45" s="325" t="str">
        <f>IF(Table13[[#This Row],[Tipo de Beneficiário]]="","",COUNTIFS(Table8[Código da Candidatura],Table13[[#This Row],[Código da candidatura]],Table8[Tipologia proposta],"T3"))</f>
        <v/>
      </c>
      <c r="M45" s="325" t="str">
        <f>IF(Table13[[#This Row],[Tipo de Beneficiário]]="","",COUNTIFS(Table8[Código da Candidatura],Table13[[#This Row],[Código da candidatura]],Table8[Tipologia proposta],"T4"))</f>
        <v/>
      </c>
      <c r="N45" s="325" t="str">
        <f>IF(Table13[[#This Row],[Tipo de Beneficiário]]="","",COUNTIFS(Table8[Código da Candidatura],Table13[[#This Row],[Código da candidatura]],Table8[Tipologia proposta],"T5"))</f>
        <v/>
      </c>
      <c r="O45" s="325" t="str">
        <f>IF(Table13[[#This Row],[Tipo de Beneficiário]]="","",COUNTIFS(Table8[Código da Candidatura],Table13[[#This Row],[Código da candidatura]],Table8[Tipologia proposta],"T6"))</f>
        <v/>
      </c>
      <c r="P45" s="325" t="str">
        <f>IF(Table13[[#This Row],[Tipo de Beneficiário]]="","",COUNTIFS(Table8[Código da Candidatura],Table13[[#This Row],[Código da candidatura]],Table8[Tipologia proposta],"T7"))</f>
        <v/>
      </c>
      <c r="Q45" s="325" t="str">
        <f>IF(Table13[[#This Row],[Tipo de Beneficiário]]="","",COUNTIFS(Table8[Código da Candidatura],Table13[[#This Row],[Código da candidatura]],Table8[Tipologia proposta],"Unid. Resid."))</f>
        <v/>
      </c>
      <c r="R45" s="326">
        <f>SUM(Table13[[#This Row],[T0]:[Unid. resid.]])</f>
        <v>0</v>
      </c>
      <c r="S45" s="391" t="str">
        <f>IF(OR(Table13[[#This Row],[Tipo de Beneficiário]]="",Table13[[#This Row],[Identificação da Entidade]]="",Table13[[#This Row],[Tipo de Solução Habitacional]]=""),"NÃO","SIM")</f>
        <v>NÃO</v>
      </c>
      <c r="T45" s="327" t="e">
        <f>VLOOKUP(Table13[[#This Row],[Tipo de Beneficiário]],Table3[],3,FALSE)</f>
        <v>#N/A</v>
      </c>
      <c r="X45" s="309"/>
    </row>
    <row r="46" spans="1:24" ht="25.05" hidden="1" customHeight="1" x14ac:dyDescent="0.25">
      <c r="A46" s="320"/>
      <c r="B46" s="389"/>
      <c r="C46" s="321"/>
      <c r="D46" s="325" t="str">
        <f>IF(Table13[[#This Row],[Tipo de Beneficiário]]="","",COUNTIF(Table8[Código da Candidatura],Table13[[#This Row],[Código da candidatura]]))</f>
        <v/>
      </c>
      <c r="E46" s="379" t="str">
        <f>IF(Table13[[#This Row],[Tipo de Beneficiário]]="","",SUMIF(Table8[[Código da Candidatura]:[Nº de membros]],Table13[[#This Row],[Código da candidatura]],Table8[Nº de membros]))</f>
        <v/>
      </c>
      <c r="F46" s="392"/>
      <c r="G46" s="322"/>
      <c r="H46" s="323"/>
      <c r="I46" s="324" t="str">
        <f>IF(Table13[[#This Row],[Tipo de Beneficiário]]="","",COUNTIFS(Table8[Código da Candidatura],Table13[[#This Row],[Código da candidatura]],Table8[Tipologia proposta],"T0"))</f>
        <v/>
      </c>
      <c r="J46" s="325" t="str">
        <f>IF(Table13[[#This Row],[Tipo de Beneficiário]]="","",COUNTIFS(Table8[Código da Candidatura],Table13[[#This Row],[Código da candidatura]],Table8[Tipologia proposta],"T1"))</f>
        <v/>
      </c>
      <c r="K46" s="325" t="str">
        <f>IF(Table13[[#This Row],[Tipo de Beneficiário]]="","",COUNTIFS(Table8[Código da Candidatura],Table13[[#This Row],[Código da candidatura]],Table8[Tipologia proposta],"T2"))</f>
        <v/>
      </c>
      <c r="L46" s="325" t="str">
        <f>IF(Table13[[#This Row],[Tipo de Beneficiário]]="","",COUNTIFS(Table8[Código da Candidatura],Table13[[#This Row],[Código da candidatura]],Table8[Tipologia proposta],"T3"))</f>
        <v/>
      </c>
      <c r="M46" s="325" t="str">
        <f>IF(Table13[[#This Row],[Tipo de Beneficiário]]="","",COUNTIFS(Table8[Código da Candidatura],Table13[[#This Row],[Código da candidatura]],Table8[Tipologia proposta],"T4"))</f>
        <v/>
      </c>
      <c r="N46" s="325" t="str">
        <f>IF(Table13[[#This Row],[Tipo de Beneficiário]]="","",COUNTIFS(Table8[Código da Candidatura],Table13[[#This Row],[Código da candidatura]],Table8[Tipologia proposta],"T5"))</f>
        <v/>
      </c>
      <c r="O46" s="325" t="str">
        <f>IF(Table13[[#This Row],[Tipo de Beneficiário]]="","",COUNTIFS(Table8[Código da Candidatura],Table13[[#This Row],[Código da candidatura]],Table8[Tipologia proposta],"T6"))</f>
        <v/>
      </c>
      <c r="P46" s="325" t="str">
        <f>IF(Table13[[#This Row],[Tipo de Beneficiário]]="","",COUNTIFS(Table8[Código da Candidatura],Table13[[#This Row],[Código da candidatura]],Table8[Tipologia proposta],"T7"))</f>
        <v/>
      </c>
      <c r="Q46" s="325" t="str">
        <f>IF(Table13[[#This Row],[Tipo de Beneficiário]]="","",COUNTIFS(Table8[Código da Candidatura],Table13[[#This Row],[Código da candidatura]],Table8[Tipologia proposta],"Unid. Resid."))</f>
        <v/>
      </c>
      <c r="R46" s="326">
        <f>SUM(Table13[[#This Row],[T0]:[Unid. resid.]])</f>
        <v>0</v>
      </c>
      <c r="S46" s="391" t="str">
        <f>IF(OR(Table13[[#This Row],[Tipo de Beneficiário]]="",Table13[[#This Row],[Identificação da Entidade]]="",Table13[[#This Row],[Tipo de Solução Habitacional]]=""),"NÃO","SIM")</f>
        <v>NÃO</v>
      </c>
      <c r="T46" s="327" t="e">
        <f>VLOOKUP(Table13[[#This Row],[Tipo de Beneficiário]],Table3[],3,FALSE)</f>
        <v>#N/A</v>
      </c>
      <c r="X46" s="309"/>
    </row>
    <row r="47" spans="1:24" ht="25.05" hidden="1" customHeight="1" x14ac:dyDescent="0.25">
      <c r="A47" s="320"/>
      <c r="B47" s="389"/>
      <c r="C47" s="321"/>
      <c r="D47" s="325" t="str">
        <f>IF(Table13[[#This Row],[Tipo de Beneficiário]]="","",COUNTIF(Table8[Código da Candidatura],Table13[[#This Row],[Código da candidatura]]))</f>
        <v/>
      </c>
      <c r="E47" s="379" t="str">
        <f>IF(Table13[[#This Row],[Tipo de Beneficiário]]="","",SUMIF(Table8[[Código da Candidatura]:[Nº de membros]],Table13[[#This Row],[Código da candidatura]],Table8[Nº de membros]))</f>
        <v/>
      </c>
      <c r="F47" s="392"/>
      <c r="G47" s="322"/>
      <c r="H47" s="323"/>
      <c r="I47" s="324" t="str">
        <f>IF(Table13[[#This Row],[Tipo de Beneficiário]]="","",COUNTIFS(Table8[Código da Candidatura],Table13[[#This Row],[Código da candidatura]],Table8[Tipologia proposta],"T0"))</f>
        <v/>
      </c>
      <c r="J47" s="325" t="str">
        <f>IF(Table13[[#This Row],[Tipo de Beneficiário]]="","",COUNTIFS(Table8[Código da Candidatura],Table13[[#This Row],[Código da candidatura]],Table8[Tipologia proposta],"T1"))</f>
        <v/>
      </c>
      <c r="K47" s="325" t="str">
        <f>IF(Table13[[#This Row],[Tipo de Beneficiário]]="","",COUNTIFS(Table8[Código da Candidatura],Table13[[#This Row],[Código da candidatura]],Table8[Tipologia proposta],"T2"))</f>
        <v/>
      </c>
      <c r="L47" s="325" t="str">
        <f>IF(Table13[[#This Row],[Tipo de Beneficiário]]="","",COUNTIFS(Table8[Código da Candidatura],Table13[[#This Row],[Código da candidatura]],Table8[Tipologia proposta],"T3"))</f>
        <v/>
      </c>
      <c r="M47" s="325" t="str">
        <f>IF(Table13[[#This Row],[Tipo de Beneficiário]]="","",COUNTIFS(Table8[Código da Candidatura],Table13[[#This Row],[Código da candidatura]],Table8[Tipologia proposta],"T4"))</f>
        <v/>
      </c>
      <c r="N47" s="325" t="str">
        <f>IF(Table13[[#This Row],[Tipo de Beneficiário]]="","",COUNTIFS(Table8[Código da Candidatura],Table13[[#This Row],[Código da candidatura]],Table8[Tipologia proposta],"T5"))</f>
        <v/>
      </c>
      <c r="O47" s="325" t="str">
        <f>IF(Table13[[#This Row],[Tipo de Beneficiário]]="","",COUNTIFS(Table8[Código da Candidatura],Table13[[#This Row],[Código da candidatura]],Table8[Tipologia proposta],"T6"))</f>
        <v/>
      </c>
      <c r="P47" s="325" t="str">
        <f>IF(Table13[[#This Row],[Tipo de Beneficiário]]="","",COUNTIFS(Table8[Código da Candidatura],Table13[[#This Row],[Código da candidatura]],Table8[Tipologia proposta],"T7"))</f>
        <v/>
      </c>
      <c r="Q47" s="325" t="str">
        <f>IF(Table13[[#This Row],[Tipo de Beneficiário]]="","",COUNTIFS(Table8[Código da Candidatura],Table13[[#This Row],[Código da candidatura]],Table8[Tipologia proposta],"Unid. Resid."))</f>
        <v/>
      </c>
      <c r="R47" s="326">
        <f>SUM(Table13[[#This Row],[T0]:[Unid. resid.]])</f>
        <v>0</v>
      </c>
      <c r="S47" s="391" t="str">
        <f>IF(OR(Table13[[#This Row],[Tipo de Beneficiário]]="",Table13[[#This Row],[Identificação da Entidade]]="",Table13[[#This Row],[Tipo de Solução Habitacional]]=""),"NÃO","SIM")</f>
        <v>NÃO</v>
      </c>
      <c r="T47" s="327" t="e">
        <f>VLOOKUP(Table13[[#This Row],[Tipo de Beneficiário]],Table3[],3,FALSE)</f>
        <v>#N/A</v>
      </c>
      <c r="X47" s="309"/>
    </row>
    <row r="48" spans="1:24" ht="25.05" hidden="1" customHeight="1" x14ac:dyDescent="0.25">
      <c r="A48" s="320"/>
      <c r="B48" s="389"/>
      <c r="C48" s="321"/>
      <c r="D48" s="325" t="str">
        <f>IF(Table13[[#This Row],[Tipo de Beneficiário]]="","",COUNTIF(Table8[Código da Candidatura],Table13[[#This Row],[Código da candidatura]]))</f>
        <v/>
      </c>
      <c r="E48" s="379" t="str">
        <f>IF(Table13[[#This Row],[Tipo de Beneficiário]]="","",SUMIF(Table8[[Código da Candidatura]:[Nº de membros]],Table13[[#This Row],[Código da candidatura]],Table8[Nº de membros]))</f>
        <v/>
      </c>
      <c r="F48" s="392"/>
      <c r="G48" s="322"/>
      <c r="H48" s="323"/>
      <c r="I48" s="324" t="str">
        <f>IF(Table13[[#This Row],[Tipo de Beneficiário]]="","",COUNTIFS(Table8[Código da Candidatura],Table13[[#This Row],[Código da candidatura]],Table8[Tipologia proposta],"T0"))</f>
        <v/>
      </c>
      <c r="J48" s="325" t="str">
        <f>IF(Table13[[#This Row],[Tipo de Beneficiário]]="","",COUNTIFS(Table8[Código da Candidatura],Table13[[#This Row],[Código da candidatura]],Table8[Tipologia proposta],"T1"))</f>
        <v/>
      </c>
      <c r="K48" s="325" t="str">
        <f>IF(Table13[[#This Row],[Tipo de Beneficiário]]="","",COUNTIFS(Table8[Código da Candidatura],Table13[[#This Row],[Código da candidatura]],Table8[Tipologia proposta],"T2"))</f>
        <v/>
      </c>
      <c r="L48" s="325" t="str">
        <f>IF(Table13[[#This Row],[Tipo de Beneficiário]]="","",COUNTIFS(Table8[Código da Candidatura],Table13[[#This Row],[Código da candidatura]],Table8[Tipologia proposta],"T3"))</f>
        <v/>
      </c>
      <c r="M48" s="325" t="str">
        <f>IF(Table13[[#This Row],[Tipo de Beneficiário]]="","",COUNTIFS(Table8[Código da Candidatura],Table13[[#This Row],[Código da candidatura]],Table8[Tipologia proposta],"T4"))</f>
        <v/>
      </c>
      <c r="N48" s="325" t="str">
        <f>IF(Table13[[#This Row],[Tipo de Beneficiário]]="","",COUNTIFS(Table8[Código da Candidatura],Table13[[#This Row],[Código da candidatura]],Table8[Tipologia proposta],"T5"))</f>
        <v/>
      </c>
      <c r="O48" s="325" t="str">
        <f>IF(Table13[[#This Row],[Tipo de Beneficiário]]="","",COUNTIFS(Table8[Código da Candidatura],Table13[[#This Row],[Código da candidatura]],Table8[Tipologia proposta],"T6"))</f>
        <v/>
      </c>
      <c r="P48" s="325" t="str">
        <f>IF(Table13[[#This Row],[Tipo de Beneficiário]]="","",COUNTIFS(Table8[Código da Candidatura],Table13[[#This Row],[Código da candidatura]],Table8[Tipologia proposta],"T7"))</f>
        <v/>
      </c>
      <c r="Q48" s="325" t="str">
        <f>IF(Table13[[#This Row],[Tipo de Beneficiário]]="","",COUNTIFS(Table8[Código da Candidatura],Table13[[#This Row],[Código da candidatura]],Table8[Tipologia proposta],"Unid. Resid."))</f>
        <v/>
      </c>
      <c r="R48" s="326">
        <f>SUM(Table13[[#This Row],[T0]:[Unid. resid.]])</f>
        <v>0</v>
      </c>
      <c r="S48" s="391" t="str">
        <f>IF(OR(Table13[[#This Row],[Tipo de Beneficiário]]="",Table13[[#This Row],[Identificação da Entidade]]="",Table13[[#This Row],[Tipo de Solução Habitacional]]=""),"NÃO","SIM")</f>
        <v>NÃO</v>
      </c>
      <c r="T48" s="327" t="e">
        <f>VLOOKUP(Table13[[#This Row],[Tipo de Beneficiário]],Table3[],3,FALSE)</f>
        <v>#N/A</v>
      </c>
      <c r="X48" s="309"/>
    </row>
    <row r="49" spans="1:24" ht="25.05" hidden="1" customHeight="1" x14ac:dyDescent="0.25">
      <c r="A49" s="320"/>
      <c r="B49" s="389"/>
      <c r="C49" s="321"/>
      <c r="D49" s="325" t="str">
        <f>IF(Table13[[#This Row],[Tipo de Beneficiário]]="","",COUNTIF(Table8[Código da Candidatura],Table13[[#This Row],[Código da candidatura]]))</f>
        <v/>
      </c>
      <c r="E49" s="379" t="str">
        <f>IF(Table13[[#This Row],[Tipo de Beneficiário]]="","",SUMIF(Table8[[Código da Candidatura]:[Nº de membros]],Table13[[#This Row],[Código da candidatura]],Table8[Nº de membros]))</f>
        <v/>
      </c>
      <c r="F49" s="392"/>
      <c r="G49" s="322"/>
      <c r="H49" s="323"/>
      <c r="I49" s="324" t="str">
        <f>IF(Table13[[#This Row],[Tipo de Beneficiário]]="","",COUNTIFS(Table8[Código da Candidatura],Table13[[#This Row],[Código da candidatura]],Table8[Tipologia proposta],"T0"))</f>
        <v/>
      </c>
      <c r="J49" s="325" t="str">
        <f>IF(Table13[[#This Row],[Tipo de Beneficiário]]="","",COUNTIFS(Table8[Código da Candidatura],Table13[[#This Row],[Código da candidatura]],Table8[Tipologia proposta],"T1"))</f>
        <v/>
      </c>
      <c r="K49" s="325" t="str">
        <f>IF(Table13[[#This Row],[Tipo de Beneficiário]]="","",COUNTIFS(Table8[Código da Candidatura],Table13[[#This Row],[Código da candidatura]],Table8[Tipologia proposta],"T2"))</f>
        <v/>
      </c>
      <c r="L49" s="325" t="str">
        <f>IF(Table13[[#This Row],[Tipo de Beneficiário]]="","",COUNTIFS(Table8[Código da Candidatura],Table13[[#This Row],[Código da candidatura]],Table8[Tipologia proposta],"T3"))</f>
        <v/>
      </c>
      <c r="M49" s="325" t="str">
        <f>IF(Table13[[#This Row],[Tipo de Beneficiário]]="","",COUNTIFS(Table8[Código da Candidatura],Table13[[#This Row],[Código da candidatura]],Table8[Tipologia proposta],"T4"))</f>
        <v/>
      </c>
      <c r="N49" s="325" t="str">
        <f>IF(Table13[[#This Row],[Tipo de Beneficiário]]="","",COUNTIFS(Table8[Código da Candidatura],Table13[[#This Row],[Código da candidatura]],Table8[Tipologia proposta],"T5"))</f>
        <v/>
      </c>
      <c r="O49" s="325" t="str">
        <f>IF(Table13[[#This Row],[Tipo de Beneficiário]]="","",COUNTIFS(Table8[Código da Candidatura],Table13[[#This Row],[Código da candidatura]],Table8[Tipologia proposta],"T6"))</f>
        <v/>
      </c>
      <c r="P49" s="325" t="str">
        <f>IF(Table13[[#This Row],[Tipo de Beneficiário]]="","",COUNTIFS(Table8[Código da Candidatura],Table13[[#This Row],[Código da candidatura]],Table8[Tipologia proposta],"T7"))</f>
        <v/>
      </c>
      <c r="Q49" s="325" t="str">
        <f>IF(Table13[[#This Row],[Tipo de Beneficiário]]="","",COUNTIFS(Table8[Código da Candidatura],Table13[[#This Row],[Código da candidatura]],Table8[Tipologia proposta],"Unid. Resid."))</f>
        <v/>
      </c>
      <c r="R49" s="326">
        <f>SUM(Table13[[#This Row],[T0]:[Unid. resid.]])</f>
        <v>0</v>
      </c>
      <c r="S49" s="391" t="str">
        <f>IF(OR(Table13[[#This Row],[Tipo de Beneficiário]]="",Table13[[#This Row],[Identificação da Entidade]]="",Table13[[#This Row],[Tipo de Solução Habitacional]]=""),"NÃO","SIM")</f>
        <v>NÃO</v>
      </c>
      <c r="T49" s="327" t="e">
        <f>VLOOKUP(Table13[[#This Row],[Tipo de Beneficiário]],Table3[],3,FALSE)</f>
        <v>#N/A</v>
      </c>
      <c r="X49" s="309"/>
    </row>
    <row r="50" spans="1:24" ht="25.05" hidden="1" customHeight="1" x14ac:dyDescent="0.25">
      <c r="A50" s="320"/>
      <c r="B50" s="389"/>
      <c r="C50" s="321"/>
      <c r="D50" s="325" t="str">
        <f>IF(Table13[[#This Row],[Tipo de Beneficiário]]="","",COUNTIF(Table8[Código da Candidatura],Table13[[#This Row],[Código da candidatura]]))</f>
        <v/>
      </c>
      <c r="E50" s="379" t="str">
        <f>IF(Table13[[#This Row],[Tipo de Beneficiário]]="","",SUMIF(Table8[[Código da Candidatura]:[Nº de membros]],Table13[[#This Row],[Código da candidatura]],Table8[Nº de membros]))</f>
        <v/>
      </c>
      <c r="F50" s="392"/>
      <c r="G50" s="322"/>
      <c r="H50" s="323"/>
      <c r="I50" s="324" t="str">
        <f>IF(Table13[[#This Row],[Tipo de Beneficiário]]="","",COUNTIFS(Table8[Código da Candidatura],Table13[[#This Row],[Código da candidatura]],Table8[Tipologia proposta],"T0"))</f>
        <v/>
      </c>
      <c r="J50" s="325" t="str">
        <f>IF(Table13[[#This Row],[Tipo de Beneficiário]]="","",COUNTIFS(Table8[Código da Candidatura],Table13[[#This Row],[Código da candidatura]],Table8[Tipologia proposta],"T1"))</f>
        <v/>
      </c>
      <c r="K50" s="325" t="str">
        <f>IF(Table13[[#This Row],[Tipo de Beneficiário]]="","",COUNTIFS(Table8[Código da Candidatura],Table13[[#This Row],[Código da candidatura]],Table8[Tipologia proposta],"T2"))</f>
        <v/>
      </c>
      <c r="L50" s="325" t="str">
        <f>IF(Table13[[#This Row],[Tipo de Beneficiário]]="","",COUNTIFS(Table8[Código da Candidatura],Table13[[#This Row],[Código da candidatura]],Table8[Tipologia proposta],"T3"))</f>
        <v/>
      </c>
      <c r="M50" s="325" t="str">
        <f>IF(Table13[[#This Row],[Tipo de Beneficiário]]="","",COUNTIFS(Table8[Código da Candidatura],Table13[[#This Row],[Código da candidatura]],Table8[Tipologia proposta],"T4"))</f>
        <v/>
      </c>
      <c r="N50" s="325" t="str">
        <f>IF(Table13[[#This Row],[Tipo de Beneficiário]]="","",COUNTIFS(Table8[Código da Candidatura],Table13[[#This Row],[Código da candidatura]],Table8[Tipologia proposta],"T5"))</f>
        <v/>
      </c>
      <c r="O50" s="325" t="str">
        <f>IF(Table13[[#This Row],[Tipo de Beneficiário]]="","",COUNTIFS(Table8[Código da Candidatura],Table13[[#This Row],[Código da candidatura]],Table8[Tipologia proposta],"T6"))</f>
        <v/>
      </c>
      <c r="P50" s="325" t="str">
        <f>IF(Table13[[#This Row],[Tipo de Beneficiário]]="","",COUNTIFS(Table8[Código da Candidatura],Table13[[#This Row],[Código da candidatura]],Table8[Tipologia proposta],"T7"))</f>
        <v/>
      </c>
      <c r="Q50" s="325" t="str">
        <f>IF(Table13[[#This Row],[Tipo de Beneficiário]]="","",COUNTIFS(Table8[Código da Candidatura],Table13[[#This Row],[Código da candidatura]],Table8[Tipologia proposta],"Unid. Resid."))</f>
        <v/>
      </c>
      <c r="R50" s="326">
        <f>SUM(Table13[[#This Row],[T0]:[Unid. resid.]])</f>
        <v>0</v>
      </c>
      <c r="S50" s="391" t="str">
        <f>IF(OR(Table13[[#This Row],[Tipo de Beneficiário]]="",Table13[[#This Row],[Identificação da Entidade]]="",Table13[[#This Row],[Tipo de Solução Habitacional]]=""),"NÃO","SIM")</f>
        <v>NÃO</v>
      </c>
      <c r="T50" s="327" t="e">
        <f>VLOOKUP(Table13[[#This Row],[Tipo de Beneficiário]],Table3[],3,FALSE)</f>
        <v>#N/A</v>
      </c>
      <c r="X50" s="309"/>
    </row>
    <row r="51" spans="1:24" ht="25.05" hidden="1" customHeight="1" x14ac:dyDescent="0.25">
      <c r="A51" s="320"/>
      <c r="B51" s="389"/>
      <c r="C51" s="321"/>
      <c r="D51" s="325" t="str">
        <f>IF(Table13[[#This Row],[Tipo de Beneficiário]]="","",COUNTIF(Table8[Código da Candidatura],Table13[[#This Row],[Código da candidatura]]))</f>
        <v/>
      </c>
      <c r="E51" s="379" t="str">
        <f>IF(Table13[[#This Row],[Tipo de Beneficiário]]="","",SUMIF(Table8[[Código da Candidatura]:[Nº de membros]],Table13[[#This Row],[Código da candidatura]],Table8[Nº de membros]))</f>
        <v/>
      </c>
      <c r="F51" s="392"/>
      <c r="G51" s="322"/>
      <c r="H51" s="323"/>
      <c r="I51" s="324" t="str">
        <f>IF(Table13[[#This Row],[Tipo de Beneficiário]]="","",COUNTIFS(Table8[Código da Candidatura],Table13[[#This Row],[Código da candidatura]],Table8[Tipologia proposta],"T0"))</f>
        <v/>
      </c>
      <c r="J51" s="325" t="str">
        <f>IF(Table13[[#This Row],[Tipo de Beneficiário]]="","",COUNTIFS(Table8[Código da Candidatura],Table13[[#This Row],[Código da candidatura]],Table8[Tipologia proposta],"T1"))</f>
        <v/>
      </c>
      <c r="K51" s="325" t="str">
        <f>IF(Table13[[#This Row],[Tipo de Beneficiário]]="","",COUNTIFS(Table8[Código da Candidatura],Table13[[#This Row],[Código da candidatura]],Table8[Tipologia proposta],"T2"))</f>
        <v/>
      </c>
      <c r="L51" s="325" t="str">
        <f>IF(Table13[[#This Row],[Tipo de Beneficiário]]="","",COUNTIFS(Table8[Código da Candidatura],Table13[[#This Row],[Código da candidatura]],Table8[Tipologia proposta],"T3"))</f>
        <v/>
      </c>
      <c r="M51" s="325" t="str">
        <f>IF(Table13[[#This Row],[Tipo de Beneficiário]]="","",COUNTIFS(Table8[Código da Candidatura],Table13[[#This Row],[Código da candidatura]],Table8[Tipologia proposta],"T4"))</f>
        <v/>
      </c>
      <c r="N51" s="325" t="str">
        <f>IF(Table13[[#This Row],[Tipo de Beneficiário]]="","",COUNTIFS(Table8[Código da Candidatura],Table13[[#This Row],[Código da candidatura]],Table8[Tipologia proposta],"T5"))</f>
        <v/>
      </c>
      <c r="O51" s="325" t="str">
        <f>IF(Table13[[#This Row],[Tipo de Beneficiário]]="","",COUNTIFS(Table8[Código da Candidatura],Table13[[#This Row],[Código da candidatura]],Table8[Tipologia proposta],"T6"))</f>
        <v/>
      </c>
      <c r="P51" s="325" t="str">
        <f>IF(Table13[[#This Row],[Tipo de Beneficiário]]="","",COUNTIFS(Table8[Código da Candidatura],Table13[[#This Row],[Código da candidatura]],Table8[Tipologia proposta],"T7"))</f>
        <v/>
      </c>
      <c r="Q51" s="325" t="str">
        <f>IF(Table13[[#This Row],[Tipo de Beneficiário]]="","",COUNTIFS(Table8[Código da Candidatura],Table13[[#This Row],[Código da candidatura]],Table8[Tipologia proposta],"Unid. Resid."))</f>
        <v/>
      </c>
      <c r="R51" s="326">
        <f>SUM(Table13[[#This Row],[T0]:[Unid. resid.]])</f>
        <v>0</v>
      </c>
      <c r="S51" s="391" t="str">
        <f>IF(OR(Table13[[#This Row],[Tipo de Beneficiário]]="",Table13[[#This Row],[Identificação da Entidade]]="",Table13[[#This Row],[Tipo de Solução Habitacional]]=""),"NÃO","SIM")</f>
        <v>NÃO</v>
      </c>
      <c r="T51" s="327" t="e">
        <f>VLOOKUP(Table13[[#This Row],[Tipo de Beneficiário]],Table3[],3,FALSE)</f>
        <v>#N/A</v>
      </c>
      <c r="X51" s="309"/>
    </row>
    <row r="52" spans="1:24" ht="25.05" hidden="1" customHeight="1" x14ac:dyDescent="0.25">
      <c r="A52" s="320"/>
      <c r="B52" s="389"/>
      <c r="C52" s="321"/>
      <c r="D52" s="325" t="str">
        <f>IF(Table13[[#This Row],[Tipo de Beneficiário]]="","",COUNTIF(Table8[Código da Candidatura],Table13[[#This Row],[Código da candidatura]]))</f>
        <v/>
      </c>
      <c r="E52" s="379" t="str">
        <f>IF(Table13[[#This Row],[Tipo de Beneficiário]]="","",SUMIF(Table8[[Código da Candidatura]:[Nº de membros]],Table13[[#This Row],[Código da candidatura]],Table8[Nº de membros]))</f>
        <v/>
      </c>
      <c r="F52" s="392"/>
      <c r="G52" s="322"/>
      <c r="H52" s="323"/>
      <c r="I52" s="324" t="str">
        <f>IF(Table13[[#This Row],[Tipo de Beneficiário]]="","",COUNTIFS(Table8[Código da Candidatura],Table13[[#This Row],[Código da candidatura]],Table8[Tipologia proposta],"T0"))</f>
        <v/>
      </c>
      <c r="J52" s="325" t="str">
        <f>IF(Table13[[#This Row],[Tipo de Beneficiário]]="","",COUNTIFS(Table8[Código da Candidatura],Table13[[#This Row],[Código da candidatura]],Table8[Tipologia proposta],"T1"))</f>
        <v/>
      </c>
      <c r="K52" s="325" t="str">
        <f>IF(Table13[[#This Row],[Tipo de Beneficiário]]="","",COUNTIFS(Table8[Código da Candidatura],Table13[[#This Row],[Código da candidatura]],Table8[Tipologia proposta],"T2"))</f>
        <v/>
      </c>
      <c r="L52" s="325" t="str">
        <f>IF(Table13[[#This Row],[Tipo de Beneficiário]]="","",COUNTIFS(Table8[Código da Candidatura],Table13[[#This Row],[Código da candidatura]],Table8[Tipologia proposta],"T3"))</f>
        <v/>
      </c>
      <c r="M52" s="325" t="str">
        <f>IF(Table13[[#This Row],[Tipo de Beneficiário]]="","",COUNTIFS(Table8[Código da Candidatura],Table13[[#This Row],[Código da candidatura]],Table8[Tipologia proposta],"T4"))</f>
        <v/>
      </c>
      <c r="N52" s="325" t="str">
        <f>IF(Table13[[#This Row],[Tipo de Beneficiário]]="","",COUNTIFS(Table8[Código da Candidatura],Table13[[#This Row],[Código da candidatura]],Table8[Tipologia proposta],"T5"))</f>
        <v/>
      </c>
      <c r="O52" s="325" t="str">
        <f>IF(Table13[[#This Row],[Tipo de Beneficiário]]="","",COUNTIFS(Table8[Código da Candidatura],Table13[[#This Row],[Código da candidatura]],Table8[Tipologia proposta],"T6"))</f>
        <v/>
      </c>
      <c r="P52" s="325" t="str">
        <f>IF(Table13[[#This Row],[Tipo de Beneficiário]]="","",COUNTIFS(Table8[Código da Candidatura],Table13[[#This Row],[Código da candidatura]],Table8[Tipologia proposta],"T7"))</f>
        <v/>
      </c>
      <c r="Q52" s="325" t="str">
        <f>IF(Table13[[#This Row],[Tipo de Beneficiário]]="","",COUNTIFS(Table8[Código da Candidatura],Table13[[#This Row],[Código da candidatura]],Table8[Tipologia proposta],"Unid. Resid."))</f>
        <v/>
      </c>
      <c r="R52" s="326">
        <f>SUM(Table13[[#This Row],[T0]:[Unid. resid.]])</f>
        <v>0</v>
      </c>
      <c r="S52" s="391" t="str">
        <f>IF(OR(Table13[[#This Row],[Tipo de Beneficiário]]="",Table13[[#This Row],[Identificação da Entidade]]="",Table13[[#This Row],[Tipo de Solução Habitacional]]=""),"NÃO","SIM")</f>
        <v>NÃO</v>
      </c>
      <c r="T52" s="327" t="e">
        <f>VLOOKUP(Table13[[#This Row],[Tipo de Beneficiário]],Table3[],3,FALSE)</f>
        <v>#N/A</v>
      </c>
      <c r="X52" s="309"/>
    </row>
    <row r="53" spans="1:24" ht="25.05" hidden="1" customHeight="1" x14ac:dyDescent="0.25">
      <c r="A53" s="320"/>
      <c r="B53" s="389"/>
      <c r="C53" s="321"/>
      <c r="D53" s="325" t="str">
        <f>IF(Table13[[#This Row],[Tipo de Beneficiário]]="","",COUNTIF(Table8[Código da Candidatura],Table13[[#This Row],[Código da candidatura]]))</f>
        <v/>
      </c>
      <c r="E53" s="379" t="str">
        <f>IF(Table13[[#This Row],[Tipo de Beneficiário]]="","",SUMIF(Table8[[Código da Candidatura]:[Nº de membros]],Table13[[#This Row],[Código da candidatura]],Table8[Nº de membros]))</f>
        <v/>
      </c>
      <c r="F53" s="392"/>
      <c r="G53" s="322"/>
      <c r="H53" s="323"/>
      <c r="I53" s="324" t="str">
        <f>IF(Table13[[#This Row],[Tipo de Beneficiário]]="","",COUNTIFS(Table8[Código da Candidatura],Table13[[#This Row],[Código da candidatura]],Table8[Tipologia proposta],"T0"))</f>
        <v/>
      </c>
      <c r="J53" s="325" t="str">
        <f>IF(Table13[[#This Row],[Tipo de Beneficiário]]="","",COUNTIFS(Table8[Código da Candidatura],Table13[[#This Row],[Código da candidatura]],Table8[Tipologia proposta],"T1"))</f>
        <v/>
      </c>
      <c r="K53" s="325" t="str">
        <f>IF(Table13[[#This Row],[Tipo de Beneficiário]]="","",COUNTIFS(Table8[Código da Candidatura],Table13[[#This Row],[Código da candidatura]],Table8[Tipologia proposta],"T2"))</f>
        <v/>
      </c>
      <c r="L53" s="325" t="str">
        <f>IF(Table13[[#This Row],[Tipo de Beneficiário]]="","",COUNTIFS(Table8[Código da Candidatura],Table13[[#This Row],[Código da candidatura]],Table8[Tipologia proposta],"T3"))</f>
        <v/>
      </c>
      <c r="M53" s="325" t="str">
        <f>IF(Table13[[#This Row],[Tipo de Beneficiário]]="","",COUNTIFS(Table8[Código da Candidatura],Table13[[#This Row],[Código da candidatura]],Table8[Tipologia proposta],"T4"))</f>
        <v/>
      </c>
      <c r="N53" s="325" t="str">
        <f>IF(Table13[[#This Row],[Tipo de Beneficiário]]="","",COUNTIFS(Table8[Código da Candidatura],Table13[[#This Row],[Código da candidatura]],Table8[Tipologia proposta],"T5"))</f>
        <v/>
      </c>
      <c r="O53" s="325" t="str">
        <f>IF(Table13[[#This Row],[Tipo de Beneficiário]]="","",COUNTIFS(Table8[Código da Candidatura],Table13[[#This Row],[Código da candidatura]],Table8[Tipologia proposta],"T6"))</f>
        <v/>
      </c>
      <c r="P53" s="325" t="str">
        <f>IF(Table13[[#This Row],[Tipo de Beneficiário]]="","",COUNTIFS(Table8[Código da Candidatura],Table13[[#This Row],[Código da candidatura]],Table8[Tipologia proposta],"T7"))</f>
        <v/>
      </c>
      <c r="Q53" s="325" t="str">
        <f>IF(Table13[[#This Row],[Tipo de Beneficiário]]="","",COUNTIFS(Table8[Código da Candidatura],Table13[[#This Row],[Código da candidatura]],Table8[Tipologia proposta],"Unid. Resid."))</f>
        <v/>
      </c>
      <c r="R53" s="326">
        <f>SUM(Table13[[#This Row],[T0]:[Unid. resid.]])</f>
        <v>0</v>
      </c>
      <c r="S53" s="391" t="str">
        <f>IF(OR(Table13[[#This Row],[Tipo de Beneficiário]]="",Table13[[#This Row],[Identificação da Entidade]]="",Table13[[#This Row],[Tipo de Solução Habitacional]]=""),"NÃO","SIM")</f>
        <v>NÃO</v>
      </c>
      <c r="T53" s="327" t="e">
        <f>VLOOKUP(Table13[[#This Row],[Tipo de Beneficiário]],Table3[],3,FALSE)</f>
        <v>#N/A</v>
      </c>
      <c r="X53" s="309"/>
    </row>
    <row r="54" spans="1:24" ht="25.05" hidden="1" customHeight="1" x14ac:dyDescent="0.25">
      <c r="A54" s="320"/>
      <c r="B54" s="389"/>
      <c r="C54" s="321"/>
      <c r="D54" s="325" t="str">
        <f>IF(Table13[[#This Row],[Tipo de Beneficiário]]="","",COUNTIF(Table8[Código da Candidatura],Table13[[#This Row],[Código da candidatura]]))</f>
        <v/>
      </c>
      <c r="E54" s="379" t="str">
        <f>IF(Table13[[#This Row],[Tipo de Beneficiário]]="","",SUMIF(Table8[[Código da Candidatura]:[Nº de membros]],Table13[[#This Row],[Código da candidatura]],Table8[Nº de membros]))</f>
        <v/>
      </c>
      <c r="F54" s="392"/>
      <c r="G54" s="322"/>
      <c r="H54" s="323"/>
      <c r="I54" s="324" t="str">
        <f>IF(Table13[[#This Row],[Tipo de Beneficiário]]="","",COUNTIFS(Table8[Código da Candidatura],Table13[[#This Row],[Código da candidatura]],Table8[Tipologia proposta],"T0"))</f>
        <v/>
      </c>
      <c r="J54" s="325" t="str">
        <f>IF(Table13[[#This Row],[Tipo de Beneficiário]]="","",COUNTIFS(Table8[Código da Candidatura],Table13[[#This Row],[Código da candidatura]],Table8[Tipologia proposta],"T1"))</f>
        <v/>
      </c>
      <c r="K54" s="325" t="str">
        <f>IF(Table13[[#This Row],[Tipo de Beneficiário]]="","",COUNTIFS(Table8[Código da Candidatura],Table13[[#This Row],[Código da candidatura]],Table8[Tipologia proposta],"T2"))</f>
        <v/>
      </c>
      <c r="L54" s="325" t="str">
        <f>IF(Table13[[#This Row],[Tipo de Beneficiário]]="","",COUNTIFS(Table8[Código da Candidatura],Table13[[#This Row],[Código da candidatura]],Table8[Tipologia proposta],"T3"))</f>
        <v/>
      </c>
      <c r="M54" s="325" t="str">
        <f>IF(Table13[[#This Row],[Tipo de Beneficiário]]="","",COUNTIFS(Table8[Código da Candidatura],Table13[[#This Row],[Código da candidatura]],Table8[Tipologia proposta],"T4"))</f>
        <v/>
      </c>
      <c r="N54" s="325" t="str">
        <f>IF(Table13[[#This Row],[Tipo de Beneficiário]]="","",COUNTIFS(Table8[Código da Candidatura],Table13[[#This Row],[Código da candidatura]],Table8[Tipologia proposta],"T5"))</f>
        <v/>
      </c>
      <c r="O54" s="325" t="str">
        <f>IF(Table13[[#This Row],[Tipo de Beneficiário]]="","",COUNTIFS(Table8[Código da Candidatura],Table13[[#This Row],[Código da candidatura]],Table8[Tipologia proposta],"T6"))</f>
        <v/>
      </c>
      <c r="P54" s="325" t="str">
        <f>IF(Table13[[#This Row],[Tipo de Beneficiário]]="","",COUNTIFS(Table8[Código da Candidatura],Table13[[#This Row],[Código da candidatura]],Table8[Tipologia proposta],"T7"))</f>
        <v/>
      </c>
      <c r="Q54" s="325" t="str">
        <f>IF(Table13[[#This Row],[Tipo de Beneficiário]]="","",COUNTIFS(Table8[Código da Candidatura],Table13[[#This Row],[Código da candidatura]],Table8[Tipologia proposta],"Unid. Resid."))</f>
        <v/>
      </c>
      <c r="R54" s="326">
        <f>SUM(Table13[[#This Row],[T0]:[Unid. resid.]])</f>
        <v>0</v>
      </c>
      <c r="S54" s="391" t="str">
        <f>IF(OR(Table13[[#This Row],[Tipo de Beneficiário]]="",Table13[[#This Row],[Identificação da Entidade]]="",Table13[[#This Row],[Tipo de Solução Habitacional]]=""),"NÃO","SIM")</f>
        <v>NÃO</v>
      </c>
      <c r="T54" s="327" t="e">
        <f>VLOOKUP(Table13[[#This Row],[Tipo de Beneficiário]],Table3[],3,FALSE)</f>
        <v>#N/A</v>
      </c>
      <c r="X54" s="309"/>
    </row>
    <row r="55" spans="1:24" ht="25.05" hidden="1" customHeight="1" x14ac:dyDescent="0.25">
      <c r="A55" s="320"/>
      <c r="B55" s="389"/>
      <c r="C55" s="321"/>
      <c r="D55" s="325" t="str">
        <f>IF(Table13[[#This Row],[Tipo de Beneficiário]]="","",COUNTIF(Table8[Código da Candidatura],Table13[[#This Row],[Código da candidatura]]))</f>
        <v/>
      </c>
      <c r="E55" s="379" t="str">
        <f>IF(Table13[[#This Row],[Tipo de Beneficiário]]="","",SUMIF(Table8[[Código da Candidatura]:[Nº de membros]],Table13[[#This Row],[Código da candidatura]],Table8[Nº de membros]))</f>
        <v/>
      </c>
      <c r="F55" s="392"/>
      <c r="G55" s="322"/>
      <c r="H55" s="323"/>
      <c r="I55" s="324" t="str">
        <f>IF(Table13[[#This Row],[Tipo de Beneficiário]]="","",COUNTIFS(Table8[Código da Candidatura],Table13[[#This Row],[Código da candidatura]],Table8[Tipologia proposta],"T0"))</f>
        <v/>
      </c>
      <c r="J55" s="325" t="str">
        <f>IF(Table13[[#This Row],[Tipo de Beneficiário]]="","",COUNTIFS(Table8[Código da Candidatura],Table13[[#This Row],[Código da candidatura]],Table8[Tipologia proposta],"T1"))</f>
        <v/>
      </c>
      <c r="K55" s="325" t="str">
        <f>IF(Table13[[#This Row],[Tipo de Beneficiário]]="","",COUNTIFS(Table8[Código da Candidatura],Table13[[#This Row],[Código da candidatura]],Table8[Tipologia proposta],"T2"))</f>
        <v/>
      </c>
      <c r="L55" s="325" t="str">
        <f>IF(Table13[[#This Row],[Tipo de Beneficiário]]="","",COUNTIFS(Table8[Código da Candidatura],Table13[[#This Row],[Código da candidatura]],Table8[Tipologia proposta],"T3"))</f>
        <v/>
      </c>
      <c r="M55" s="325" t="str">
        <f>IF(Table13[[#This Row],[Tipo de Beneficiário]]="","",COUNTIFS(Table8[Código da Candidatura],Table13[[#This Row],[Código da candidatura]],Table8[Tipologia proposta],"T4"))</f>
        <v/>
      </c>
      <c r="N55" s="325" t="str">
        <f>IF(Table13[[#This Row],[Tipo de Beneficiário]]="","",COUNTIFS(Table8[Código da Candidatura],Table13[[#This Row],[Código da candidatura]],Table8[Tipologia proposta],"T5"))</f>
        <v/>
      </c>
      <c r="O55" s="325" t="str">
        <f>IF(Table13[[#This Row],[Tipo de Beneficiário]]="","",COUNTIFS(Table8[Código da Candidatura],Table13[[#This Row],[Código da candidatura]],Table8[Tipologia proposta],"T6"))</f>
        <v/>
      </c>
      <c r="P55" s="325" t="str">
        <f>IF(Table13[[#This Row],[Tipo de Beneficiário]]="","",COUNTIFS(Table8[Código da Candidatura],Table13[[#This Row],[Código da candidatura]],Table8[Tipologia proposta],"T7"))</f>
        <v/>
      </c>
      <c r="Q55" s="325" t="str">
        <f>IF(Table13[[#This Row],[Tipo de Beneficiário]]="","",COUNTIFS(Table8[Código da Candidatura],Table13[[#This Row],[Código da candidatura]],Table8[Tipologia proposta],"Unid. Resid."))</f>
        <v/>
      </c>
      <c r="R55" s="326">
        <f>SUM(Table13[[#This Row],[T0]:[Unid. resid.]])</f>
        <v>0</v>
      </c>
      <c r="S55" s="391" t="str">
        <f>IF(OR(Table13[[#This Row],[Tipo de Beneficiário]]="",Table13[[#This Row],[Identificação da Entidade]]="",Table13[[#This Row],[Tipo de Solução Habitacional]]=""),"NÃO","SIM")</f>
        <v>NÃO</v>
      </c>
      <c r="T55" s="327" t="e">
        <f>VLOOKUP(Table13[[#This Row],[Tipo de Beneficiário]],Table3[],3,FALSE)</f>
        <v>#N/A</v>
      </c>
      <c r="X55" s="309"/>
    </row>
    <row r="56" spans="1:24" ht="25.05" hidden="1" customHeight="1" x14ac:dyDescent="0.25">
      <c r="A56" s="320"/>
      <c r="B56" s="389"/>
      <c r="C56" s="321"/>
      <c r="D56" s="325" t="str">
        <f>IF(Table13[[#This Row],[Tipo de Beneficiário]]="","",COUNTIF(Table8[Código da Candidatura],Table13[[#This Row],[Código da candidatura]]))</f>
        <v/>
      </c>
      <c r="E56" s="379" t="str">
        <f>IF(Table13[[#This Row],[Tipo de Beneficiário]]="","",SUMIF(Table8[[Código da Candidatura]:[Nº de membros]],Table13[[#This Row],[Código da candidatura]],Table8[Nº de membros]))</f>
        <v/>
      </c>
      <c r="F56" s="392"/>
      <c r="G56" s="322"/>
      <c r="H56" s="323"/>
      <c r="I56" s="324" t="str">
        <f>IF(Table13[[#This Row],[Tipo de Beneficiário]]="","",COUNTIFS(Table8[Código da Candidatura],Table13[[#This Row],[Código da candidatura]],Table8[Tipologia proposta],"T0"))</f>
        <v/>
      </c>
      <c r="J56" s="325" t="str">
        <f>IF(Table13[[#This Row],[Tipo de Beneficiário]]="","",COUNTIFS(Table8[Código da Candidatura],Table13[[#This Row],[Código da candidatura]],Table8[Tipologia proposta],"T1"))</f>
        <v/>
      </c>
      <c r="K56" s="325" t="str">
        <f>IF(Table13[[#This Row],[Tipo de Beneficiário]]="","",COUNTIFS(Table8[Código da Candidatura],Table13[[#This Row],[Código da candidatura]],Table8[Tipologia proposta],"T2"))</f>
        <v/>
      </c>
      <c r="L56" s="325" t="str">
        <f>IF(Table13[[#This Row],[Tipo de Beneficiário]]="","",COUNTIFS(Table8[Código da Candidatura],Table13[[#This Row],[Código da candidatura]],Table8[Tipologia proposta],"T3"))</f>
        <v/>
      </c>
      <c r="M56" s="325" t="str">
        <f>IF(Table13[[#This Row],[Tipo de Beneficiário]]="","",COUNTIFS(Table8[Código da Candidatura],Table13[[#This Row],[Código da candidatura]],Table8[Tipologia proposta],"T4"))</f>
        <v/>
      </c>
      <c r="N56" s="325" t="str">
        <f>IF(Table13[[#This Row],[Tipo de Beneficiário]]="","",COUNTIFS(Table8[Código da Candidatura],Table13[[#This Row],[Código da candidatura]],Table8[Tipologia proposta],"T5"))</f>
        <v/>
      </c>
      <c r="O56" s="325" t="str">
        <f>IF(Table13[[#This Row],[Tipo de Beneficiário]]="","",COUNTIFS(Table8[Código da Candidatura],Table13[[#This Row],[Código da candidatura]],Table8[Tipologia proposta],"T6"))</f>
        <v/>
      </c>
      <c r="P56" s="325" t="str">
        <f>IF(Table13[[#This Row],[Tipo de Beneficiário]]="","",COUNTIFS(Table8[Código da Candidatura],Table13[[#This Row],[Código da candidatura]],Table8[Tipologia proposta],"T7"))</f>
        <v/>
      </c>
      <c r="Q56" s="325" t="str">
        <f>IF(Table13[[#This Row],[Tipo de Beneficiário]]="","",COUNTIFS(Table8[Código da Candidatura],Table13[[#This Row],[Código da candidatura]],Table8[Tipologia proposta],"Unid. Resid."))</f>
        <v/>
      </c>
      <c r="R56" s="326">
        <f>SUM(Table13[[#This Row],[T0]:[Unid. resid.]])</f>
        <v>0</v>
      </c>
      <c r="S56" s="391" t="str">
        <f>IF(OR(Table13[[#This Row],[Tipo de Beneficiário]]="",Table13[[#This Row],[Identificação da Entidade]]="",Table13[[#This Row],[Tipo de Solução Habitacional]]=""),"NÃO","SIM")</f>
        <v>NÃO</v>
      </c>
      <c r="T56" s="327" t="e">
        <f>VLOOKUP(Table13[[#This Row],[Tipo de Beneficiário]],Table3[],3,FALSE)</f>
        <v>#N/A</v>
      </c>
      <c r="X56" s="309"/>
    </row>
    <row r="57" spans="1:24" ht="25.05" hidden="1" customHeight="1" x14ac:dyDescent="0.25">
      <c r="A57" s="320"/>
      <c r="B57" s="389"/>
      <c r="C57" s="321"/>
      <c r="D57" s="325" t="str">
        <f>IF(Table13[[#This Row],[Tipo de Beneficiário]]="","",COUNTIF(Table8[Código da Candidatura],Table13[[#This Row],[Código da candidatura]]))</f>
        <v/>
      </c>
      <c r="E57" s="379" t="str">
        <f>IF(Table13[[#This Row],[Tipo de Beneficiário]]="","",SUMIF(Table8[[Código da Candidatura]:[Nº de membros]],Table13[[#This Row],[Código da candidatura]],Table8[Nº de membros]))</f>
        <v/>
      </c>
      <c r="F57" s="392"/>
      <c r="G57" s="322"/>
      <c r="H57" s="323"/>
      <c r="I57" s="324" t="str">
        <f>IF(Table13[[#This Row],[Tipo de Beneficiário]]="","",COUNTIFS(Table8[Código da Candidatura],Table13[[#This Row],[Código da candidatura]],Table8[Tipologia proposta],"T0"))</f>
        <v/>
      </c>
      <c r="J57" s="325" t="str">
        <f>IF(Table13[[#This Row],[Tipo de Beneficiário]]="","",COUNTIFS(Table8[Código da Candidatura],Table13[[#This Row],[Código da candidatura]],Table8[Tipologia proposta],"T1"))</f>
        <v/>
      </c>
      <c r="K57" s="325" t="str">
        <f>IF(Table13[[#This Row],[Tipo de Beneficiário]]="","",COUNTIFS(Table8[Código da Candidatura],Table13[[#This Row],[Código da candidatura]],Table8[Tipologia proposta],"T2"))</f>
        <v/>
      </c>
      <c r="L57" s="325" t="str">
        <f>IF(Table13[[#This Row],[Tipo de Beneficiário]]="","",COUNTIFS(Table8[Código da Candidatura],Table13[[#This Row],[Código da candidatura]],Table8[Tipologia proposta],"T3"))</f>
        <v/>
      </c>
      <c r="M57" s="325" t="str">
        <f>IF(Table13[[#This Row],[Tipo de Beneficiário]]="","",COUNTIFS(Table8[Código da Candidatura],Table13[[#This Row],[Código da candidatura]],Table8[Tipologia proposta],"T4"))</f>
        <v/>
      </c>
      <c r="N57" s="325" t="str">
        <f>IF(Table13[[#This Row],[Tipo de Beneficiário]]="","",COUNTIFS(Table8[Código da Candidatura],Table13[[#This Row],[Código da candidatura]],Table8[Tipologia proposta],"T5"))</f>
        <v/>
      </c>
      <c r="O57" s="325" t="str">
        <f>IF(Table13[[#This Row],[Tipo de Beneficiário]]="","",COUNTIFS(Table8[Código da Candidatura],Table13[[#This Row],[Código da candidatura]],Table8[Tipologia proposta],"T6"))</f>
        <v/>
      </c>
      <c r="P57" s="325" t="str">
        <f>IF(Table13[[#This Row],[Tipo de Beneficiário]]="","",COUNTIFS(Table8[Código da Candidatura],Table13[[#This Row],[Código da candidatura]],Table8[Tipologia proposta],"T7"))</f>
        <v/>
      </c>
      <c r="Q57" s="325" t="str">
        <f>IF(Table13[[#This Row],[Tipo de Beneficiário]]="","",COUNTIFS(Table8[Código da Candidatura],Table13[[#This Row],[Código da candidatura]],Table8[Tipologia proposta],"Unid. Resid."))</f>
        <v/>
      </c>
      <c r="R57" s="326">
        <f>SUM(Table13[[#This Row],[T0]:[Unid. resid.]])</f>
        <v>0</v>
      </c>
      <c r="S57" s="391" t="str">
        <f>IF(OR(Table13[[#This Row],[Tipo de Beneficiário]]="",Table13[[#This Row],[Identificação da Entidade]]="",Table13[[#This Row],[Tipo de Solução Habitacional]]=""),"NÃO","SIM")</f>
        <v>NÃO</v>
      </c>
      <c r="T57" s="327" t="e">
        <f>VLOOKUP(Table13[[#This Row],[Tipo de Beneficiário]],Table3[],3,FALSE)</f>
        <v>#N/A</v>
      </c>
      <c r="X57" s="309"/>
    </row>
    <row r="58" spans="1:24" ht="25.05" hidden="1" customHeight="1" x14ac:dyDescent="0.25">
      <c r="A58" s="320"/>
      <c r="B58" s="389"/>
      <c r="C58" s="321"/>
      <c r="D58" s="325" t="str">
        <f>IF(Table13[[#This Row],[Tipo de Beneficiário]]="","",COUNTIF(Table8[Código da Candidatura],Table13[[#This Row],[Código da candidatura]]))</f>
        <v/>
      </c>
      <c r="E58" s="379" t="str">
        <f>IF(Table13[[#This Row],[Tipo de Beneficiário]]="","",SUMIF(Table8[[Código da Candidatura]:[Nº de membros]],Table13[[#This Row],[Código da candidatura]],Table8[Nº de membros]))</f>
        <v/>
      </c>
      <c r="F58" s="392"/>
      <c r="G58" s="322"/>
      <c r="H58" s="323"/>
      <c r="I58" s="324" t="str">
        <f>IF(Table13[[#This Row],[Tipo de Beneficiário]]="","",COUNTIFS(Table8[Código da Candidatura],Table13[[#This Row],[Código da candidatura]],Table8[Tipologia proposta],"T0"))</f>
        <v/>
      </c>
      <c r="J58" s="325" t="str">
        <f>IF(Table13[[#This Row],[Tipo de Beneficiário]]="","",COUNTIFS(Table8[Código da Candidatura],Table13[[#This Row],[Código da candidatura]],Table8[Tipologia proposta],"T1"))</f>
        <v/>
      </c>
      <c r="K58" s="325" t="str">
        <f>IF(Table13[[#This Row],[Tipo de Beneficiário]]="","",COUNTIFS(Table8[Código da Candidatura],Table13[[#This Row],[Código da candidatura]],Table8[Tipologia proposta],"T2"))</f>
        <v/>
      </c>
      <c r="L58" s="325" t="str">
        <f>IF(Table13[[#This Row],[Tipo de Beneficiário]]="","",COUNTIFS(Table8[Código da Candidatura],Table13[[#This Row],[Código da candidatura]],Table8[Tipologia proposta],"T3"))</f>
        <v/>
      </c>
      <c r="M58" s="325" t="str">
        <f>IF(Table13[[#This Row],[Tipo de Beneficiário]]="","",COUNTIFS(Table8[Código da Candidatura],Table13[[#This Row],[Código da candidatura]],Table8[Tipologia proposta],"T4"))</f>
        <v/>
      </c>
      <c r="N58" s="325" t="str">
        <f>IF(Table13[[#This Row],[Tipo de Beneficiário]]="","",COUNTIFS(Table8[Código da Candidatura],Table13[[#This Row],[Código da candidatura]],Table8[Tipologia proposta],"T5"))</f>
        <v/>
      </c>
      <c r="O58" s="325" t="str">
        <f>IF(Table13[[#This Row],[Tipo de Beneficiário]]="","",COUNTIFS(Table8[Código da Candidatura],Table13[[#This Row],[Código da candidatura]],Table8[Tipologia proposta],"T6"))</f>
        <v/>
      </c>
      <c r="P58" s="325" t="str">
        <f>IF(Table13[[#This Row],[Tipo de Beneficiário]]="","",COUNTIFS(Table8[Código da Candidatura],Table13[[#This Row],[Código da candidatura]],Table8[Tipologia proposta],"T7"))</f>
        <v/>
      </c>
      <c r="Q58" s="325" t="str">
        <f>IF(Table13[[#This Row],[Tipo de Beneficiário]]="","",COUNTIFS(Table8[Código da Candidatura],Table13[[#This Row],[Código da candidatura]],Table8[Tipologia proposta],"Unid. Resid."))</f>
        <v/>
      </c>
      <c r="R58" s="326">
        <f>SUM(Table13[[#This Row],[T0]:[Unid. resid.]])</f>
        <v>0</v>
      </c>
      <c r="S58" s="391" t="str">
        <f>IF(OR(Table13[[#This Row],[Tipo de Beneficiário]]="",Table13[[#This Row],[Identificação da Entidade]]="",Table13[[#This Row],[Tipo de Solução Habitacional]]=""),"NÃO","SIM")</f>
        <v>NÃO</v>
      </c>
      <c r="T58" s="327" t="e">
        <f>VLOOKUP(Table13[[#This Row],[Tipo de Beneficiário]],Table3[],3,FALSE)</f>
        <v>#N/A</v>
      </c>
      <c r="X58" s="309"/>
    </row>
    <row r="59" spans="1:24" ht="25.05" hidden="1" customHeight="1" x14ac:dyDescent="0.25">
      <c r="A59" s="320"/>
      <c r="B59" s="389"/>
      <c r="C59" s="321"/>
      <c r="D59" s="325" t="str">
        <f>IF(Table13[[#This Row],[Tipo de Beneficiário]]="","",COUNTIF(Table8[Código da Candidatura],Table13[[#This Row],[Código da candidatura]]))</f>
        <v/>
      </c>
      <c r="E59" s="379" t="str">
        <f>IF(Table13[[#This Row],[Tipo de Beneficiário]]="","",SUMIF(Table8[[Código da Candidatura]:[Nº de membros]],Table13[[#This Row],[Código da candidatura]],Table8[Nº de membros]))</f>
        <v/>
      </c>
      <c r="F59" s="392"/>
      <c r="G59" s="322"/>
      <c r="H59" s="323"/>
      <c r="I59" s="324" t="str">
        <f>IF(Table13[[#This Row],[Tipo de Beneficiário]]="","",COUNTIFS(Table8[Código da Candidatura],Table13[[#This Row],[Código da candidatura]],Table8[Tipologia proposta],"T0"))</f>
        <v/>
      </c>
      <c r="J59" s="325" t="str">
        <f>IF(Table13[[#This Row],[Tipo de Beneficiário]]="","",COUNTIFS(Table8[Código da Candidatura],Table13[[#This Row],[Código da candidatura]],Table8[Tipologia proposta],"T1"))</f>
        <v/>
      </c>
      <c r="K59" s="325" t="str">
        <f>IF(Table13[[#This Row],[Tipo de Beneficiário]]="","",COUNTIFS(Table8[Código da Candidatura],Table13[[#This Row],[Código da candidatura]],Table8[Tipologia proposta],"T2"))</f>
        <v/>
      </c>
      <c r="L59" s="325" t="str">
        <f>IF(Table13[[#This Row],[Tipo de Beneficiário]]="","",COUNTIFS(Table8[Código da Candidatura],Table13[[#This Row],[Código da candidatura]],Table8[Tipologia proposta],"T3"))</f>
        <v/>
      </c>
      <c r="M59" s="325" t="str">
        <f>IF(Table13[[#This Row],[Tipo de Beneficiário]]="","",COUNTIFS(Table8[Código da Candidatura],Table13[[#This Row],[Código da candidatura]],Table8[Tipologia proposta],"T4"))</f>
        <v/>
      </c>
      <c r="N59" s="325" t="str">
        <f>IF(Table13[[#This Row],[Tipo de Beneficiário]]="","",COUNTIFS(Table8[Código da Candidatura],Table13[[#This Row],[Código da candidatura]],Table8[Tipologia proposta],"T5"))</f>
        <v/>
      </c>
      <c r="O59" s="325" t="str">
        <f>IF(Table13[[#This Row],[Tipo de Beneficiário]]="","",COUNTIFS(Table8[Código da Candidatura],Table13[[#This Row],[Código da candidatura]],Table8[Tipologia proposta],"T6"))</f>
        <v/>
      </c>
      <c r="P59" s="325" t="str">
        <f>IF(Table13[[#This Row],[Tipo de Beneficiário]]="","",COUNTIFS(Table8[Código da Candidatura],Table13[[#This Row],[Código da candidatura]],Table8[Tipologia proposta],"T7"))</f>
        <v/>
      </c>
      <c r="Q59" s="325" t="str">
        <f>IF(Table13[[#This Row],[Tipo de Beneficiário]]="","",COUNTIFS(Table8[Código da Candidatura],Table13[[#This Row],[Código da candidatura]],Table8[Tipologia proposta],"Unid. Resid."))</f>
        <v/>
      </c>
      <c r="R59" s="326">
        <f>SUM(Table13[[#This Row],[T0]:[Unid. resid.]])</f>
        <v>0</v>
      </c>
      <c r="S59" s="391" t="str">
        <f>IF(OR(Table13[[#This Row],[Tipo de Beneficiário]]="",Table13[[#This Row],[Identificação da Entidade]]="",Table13[[#This Row],[Tipo de Solução Habitacional]]=""),"NÃO","SIM")</f>
        <v>NÃO</v>
      </c>
      <c r="T59" s="327" t="e">
        <f>VLOOKUP(Table13[[#This Row],[Tipo de Beneficiário]],Table3[],3,FALSE)</f>
        <v>#N/A</v>
      </c>
      <c r="X59" s="309"/>
    </row>
    <row r="60" spans="1:24" ht="25.05" hidden="1" customHeight="1" x14ac:dyDescent="0.25">
      <c r="A60" s="320"/>
      <c r="B60" s="389"/>
      <c r="C60" s="321"/>
      <c r="D60" s="325" t="str">
        <f>IF(Table13[[#This Row],[Tipo de Beneficiário]]="","",COUNTIF(Table8[Código da Candidatura],Table13[[#This Row],[Código da candidatura]]))</f>
        <v/>
      </c>
      <c r="E60" s="379" t="str">
        <f>IF(Table13[[#This Row],[Tipo de Beneficiário]]="","",SUMIF(Table8[[Código da Candidatura]:[Nº de membros]],Table13[[#This Row],[Código da candidatura]],Table8[Nº de membros]))</f>
        <v/>
      </c>
      <c r="F60" s="392"/>
      <c r="G60" s="322"/>
      <c r="H60" s="323"/>
      <c r="I60" s="324" t="str">
        <f>IF(Table13[[#This Row],[Tipo de Beneficiário]]="","",COUNTIFS(Table8[Código da Candidatura],Table13[[#This Row],[Código da candidatura]],Table8[Tipologia proposta],"T0"))</f>
        <v/>
      </c>
      <c r="J60" s="325" t="str">
        <f>IF(Table13[[#This Row],[Tipo de Beneficiário]]="","",COUNTIFS(Table8[Código da Candidatura],Table13[[#This Row],[Código da candidatura]],Table8[Tipologia proposta],"T1"))</f>
        <v/>
      </c>
      <c r="K60" s="325" t="str">
        <f>IF(Table13[[#This Row],[Tipo de Beneficiário]]="","",COUNTIFS(Table8[Código da Candidatura],Table13[[#This Row],[Código da candidatura]],Table8[Tipologia proposta],"T2"))</f>
        <v/>
      </c>
      <c r="L60" s="325" t="str">
        <f>IF(Table13[[#This Row],[Tipo de Beneficiário]]="","",COUNTIFS(Table8[Código da Candidatura],Table13[[#This Row],[Código da candidatura]],Table8[Tipologia proposta],"T3"))</f>
        <v/>
      </c>
      <c r="M60" s="325" t="str">
        <f>IF(Table13[[#This Row],[Tipo de Beneficiário]]="","",COUNTIFS(Table8[Código da Candidatura],Table13[[#This Row],[Código da candidatura]],Table8[Tipologia proposta],"T4"))</f>
        <v/>
      </c>
      <c r="N60" s="325" t="str">
        <f>IF(Table13[[#This Row],[Tipo de Beneficiário]]="","",COUNTIFS(Table8[Código da Candidatura],Table13[[#This Row],[Código da candidatura]],Table8[Tipologia proposta],"T5"))</f>
        <v/>
      </c>
      <c r="O60" s="325" t="str">
        <f>IF(Table13[[#This Row],[Tipo de Beneficiário]]="","",COUNTIFS(Table8[Código da Candidatura],Table13[[#This Row],[Código da candidatura]],Table8[Tipologia proposta],"T6"))</f>
        <v/>
      </c>
      <c r="P60" s="325" t="str">
        <f>IF(Table13[[#This Row],[Tipo de Beneficiário]]="","",COUNTIFS(Table8[Código da Candidatura],Table13[[#This Row],[Código da candidatura]],Table8[Tipologia proposta],"T7"))</f>
        <v/>
      </c>
      <c r="Q60" s="325" t="str">
        <f>IF(Table13[[#This Row],[Tipo de Beneficiário]]="","",COUNTIFS(Table8[Código da Candidatura],Table13[[#This Row],[Código da candidatura]],Table8[Tipologia proposta],"Unid. Resid."))</f>
        <v/>
      </c>
      <c r="R60" s="326">
        <f>SUM(Table13[[#This Row],[T0]:[Unid. resid.]])</f>
        <v>0</v>
      </c>
      <c r="S60" s="391" t="str">
        <f>IF(OR(Table13[[#This Row],[Tipo de Beneficiário]]="",Table13[[#This Row],[Identificação da Entidade]]="",Table13[[#This Row],[Tipo de Solução Habitacional]]=""),"NÃO","SIM")</f>
        <v>NÃO</v>
      </c>
      <c r="T60" s="327" t="e">
        <f>VLOOKUP(Table13[[#This Row],[Tipo de Beneficiário]],Table3[],3,FALSE)</f>
        <v>#N/A</v>
      </c>
      <c r="X60" s="309"/>
    </row>
    <row r="61" spans="1:24" ht="25.05" hidden="1" customHeight="1" x14ac:dyDescent="0.25">
      <c r="A61" s="320"/>
      <c r="B61" s="389"/>
      <c r="C61" s="321"/>
      <c r="D61" s="325" t="str">
        <f>IF(Table13[[#This Row],[Tipo de Beneficiário]]="","",COUNTIF(Table8[Código da Candidatura],Table13[[#This Row],[Código da candidatura]]))</f>
        <v/>
      </c>
      <c r="E61" s="379" t="str">
        <f>IF(Table13[[#This Row],[Tipo de Beneficiário]]="","",SUMIF(Table8[[Código da Candidatura]:[Nº de membros]],Table13[[#This Row],[Código da candidatura]],Table8[Nº de membros]))</f>
        <v/>
      </c>
      <c r="F61" s="392"/>
      <c r="G61" s="322"/>
      <c r="H61" s="323"/>
      <c r="I61" s="324" t="str">
        <f>IF(Table13[[#This Row],[Tipo de Beneficiário]]="","",COUNTIFS(Table8[Código da Candidatura],Table13[[#This Row],[Código da candidatura]],Table8[Tipologia proposta],"T0"))</f>
        <v/>
      </c>
      <c r="J61" s="325" t="str">
        <f>IF(Table13[[#This Row],[Tipo de Beneficiário]]="","",COUNTIFS(Table8[Código da Candidatura],Table13[[#This Row],[Código da candidatura]],Table8[Tipologia proposta],"T1"))</f>
        <v/>
      </c>
      <c r="K61" s="325" t="str">
        <f>IF(Table13[[#This Row],[Tipo de Beneficiário]]="","",COUNTIFS(Table8[Código da Candidatura],Table13[[#This Row],[Código da candidatura]],Table8[Tipologia proposta],"T2"))</f>
        <v/>
      </c>
      <c r="L61" s="325" t="str">
        <f>IF(Table13[[#This Row],[Tipo de Beneficiário]]="","",COUNTIFS(Table8[Código da Candidatura],Table13[[#This Row],[Código da candidatura]],Table8[Tipologia proposta],"T3"))</f>
        <v/>
      </c>
      <c r="M61" s="325" t="str">
        <f>IF(Table13[[#This Row],[Tipo de Beneficiário]]="","",COUNTIFS(Table8[Código da Candidatura],Table13[[#This Row],[Código da candidatura]],Table8[Tipologia proposta],"T4"))</f>
        <v/>
      </c>
      <c r="N61" s="325" t="str">
        <f>IF(Table13[[#This Row],[Tipo de Beneficiário]]="","",COUNTIFS(Table8[Código da Candidatura],Table13[[#This Row],[Código da candidatura]],Table8[Tipologia proposta],"T5"))</f>
        <v/>
      </c>
      <c r="O61" s="325" t="str">
        <f>IF(Table13[[#This Row],[Tipo de Beneficiário]]="","",COUNTIFS(Table8[Código da Candidatura],Table13[[#This Row],[Código da candidatura]],Table8[Tipologia proposta],"T6"))</f>
        <v/>
      </c>
      <c r="P61" s="325" t="str">
        <f>IF(Table13[[#This Row],[Tipo de Beneficiário]]="","",COUNTIFS(Table8[Código da Candidatura],Table13[[#This Row],[Código da candidatura]],Table8[Tipologia proposta],"T7"))</f>
        <v/>
      </c>
      <c r="Q61" s="325" t="str">
        <f>IF(Table13[[#This Row],[Tipo de Beneficiário]]="","",COUNTIFS(Table8[Código da Candidatura],Table13[[#This Row],[Código da candidatura]],Table8[Tipologia proposta],"Unid. Resid."))</f>
        <v/>
      </c>
      <c r="R61" s="326">
        <f>SUM(Table13[[#This Row],[T0]:[Unid. resid.]])</f>
        <v>0</v>
      </c>
      <c r="S61" s="391" t="str">
        <f>IF(OR(Table13[[#This Row],[Tipo de Beneficiário]]="",Table13[[#This Row],[Identificação da Entidade]]="",Table13[[#This Row],[Tipo de Solução Habitacional]]=""),"NÃO","SIM")</f>
        <v>NÃO</v>
      </c>
      <c r="T61" s="327" t="e">
        <f>VLOOKUP(Table13[[#This Row],[Tipo de Beneficiário]],Table3[],3,FALSE)</f>
        <v>#N/A</v>
      </c>
      <c r="X61" s="309"/>
    </row>
    <row r="62" spans="1:24" ht="25.05" hidden="1" customHeight="1" x14ac:dyDescent="0.25">
      <c r="A62" s="320"/>
      <c r="B62" s="389"/>
      <c r="C62" s="321"/>
      <c r="D62" s="325" t="str">
        <f>IF(Table13[[#This Row],[Tipo de Beneficiário]]="","",COUNTIF(Table8[Código da Candidatura],Table13[[#This Row],[Código da candidatura]]))</f>
        <v/>
      </c>
      <c r="E62" s="379" t="str">
        <f>IF(Table13[[#This Row],[Tipo de Beneficiário]]="","",SUMIF(Table8[[Código da Candidatura]:[Nº de membros]],Table13[[#This Row],[Código da candidatura]],Table8[Nº de membros]))</f>
        <v/>
      </c>
      <c r="F62" s="392"/>
      <c r="G62" s="322"/>
      <c r="H62" s="323"/>
      <c r="I62" s="324" t="str">
        <f>IF(Table13[[#This Row],[Tipo de Beneficiário]]="","",COUNTIFS(Table8[Código da Candidatura],Table13[[#This Row],[Código da candidatura]],Table8[Tipologia proposta],"T0"))</f>
        <v/>
      </c>
      <c r="J62" s="325" t="str">
        <f>IF(Table13[[#This Row],[Tipo de Beneficiário]]="","",COUNTIFS(Table8[Código da Candidatura],Table13[[#This Row],[Código da candidatura]],Table8[Tipologia proposta],"T1"))</f>
        <v/>
      </c>
      <c r="K62" s="325" t="str">
        <f>IF(Table13[[#This Row],[Tipo de Beneficiário]]="","",COUNTIFS(Table8[Código da Candidatura],Table13[[#This Row],[Código da candidatura]],Table8[Tipologia proposta],"T2"))</f>
        <v/>
      </c>
      <c r="L62" s="325" t="str">
        <f>IF(Table13[[#This Row],[Tipo de Beneficiário]]="","",COUNTIFS(Table8[Código da Candidatura],Table13[[#This Row],[Código da candidatura]],Table8[Tipologia proposta],"T3"))</f>
        <v/>
      </c>
      <c r="M62" s="325" t="str">
        <f>IF(Table13[[#This Row],[Tipo de Beneficiário]]="","",COUNTIFS(Table8[Código da Candidatura],Table13[[#This Row],[Código da candidatura]],Table8[Tipologia proposta],"T4"))</f>
        <v/>
      </c>
      <c r="N62" s="325" t="str">
        <f>IF(Table13[[#This Row],[Tipo de Beneficiário]]="","",COUNTIFS(Table8[Código da Candidatura],Table13[[#This Row],[Código da candidatura]],Table8[Tipologia proposta],"T5"))</f>
        <v/>
      </c>
      <c r="O62" s="325" t="str">
        <f>IF(Table13[[#This Row],[Tipo de Beneficiário]]="","",COUNTIFS(Table8[Código da Candidatura],Table13[[#This Row],[Código da candidatura]],Table8[Tipologia proposta],"T6"))</f>
        <v/>
      </c>
      <c r="P62" s="325" t="str">
        <f>IF(Table13[[#This Row],[Tipo de Beneficiário]]="","",COUNTIFS(Table8[Código da Candidatura],Table13[[#This Row],[Código da candidatura]],Table8[Tipologia proposta],"T7"))</f>
        <v/>
      </c>
      <c r="Q62" s="325" t="str">
        <f>IF(Table13[[#This Row],[Tipo de Beneficiário]]="","",COUNTIFS(Table8[Código da Candidatura],Table13[[#This Row],[Código da candidatura]],Table8[Tipologia proposta],"Unid. Resid."))</f>
        <v/>
      </c>
      <c r="R62" s="326">
        <f>SUM(Table13[[#This Row],[T0]:[Unid. resid.]])</f>
        <v>0</v>
      </c>
      <c r="S62" s="391" t="str">
        <f>IF(OR(Table13[[#This Row],[Tipo de Beneficiário]]="",Table13[[#This Row],[Identificação da Entidade]]="",Table13[[#This Row],[Tipo de Solução Habitacional]]=""),"NÃO","SIM")</f>
        <v>NÃO</v>
      </c>
      <c r="T62" s="327" t="e">
        <f>VLOOKUP(Table13[[#This Row],[Tipo de Beneficiário]],Table3[],3,FALSE)</f>
        <v>#N/A</v>
      </c>
      <c r="X62" s="309"/>
    </row>
    <row r="63" spans="1:24" ht="25.05" hidden="1" customHeight="1" x14ac:dyDescent="0.25">
      <c r="A63" s="320"/>
      <c r="B63" s="389"/>
      <c r="C63" s="321"/>
      <c r="D63" s="325" t="str">
        <f>IF(Table13[[#This Row],[Tipo de Beneficiário]]="","",COUNTIF(Table8[Código da Candidatura],Table13[[#This Row],[Código da candidatura]]))</f>
        <v/>
      </c>
      <c r="E63" s="379" t="str">
        <f>IF(Table13[[#This Row],[Tipo de Beneficiário]]="","",SUMIF(Table8[[Código da Candidatura]:[Nº de membros]],Table13[[#This Row],[Código da candidatura]],Table8[Nº de membros]))</f>
        <v/>
      </c>
      <c r="F63" s="392"/>
      <c r="G63" s="322"/>
      <c r="H63" s="323"/>
      <c r="I63" s="324" t="str">
        <f>IF(Table13[[#This Row],[Tipo de Beneficiário]]="","",COUNTIFS(Table8[Código da Candidatura],Table13[[#This Row],[Código da candidatura]],Table8[Tipologia proposta],"T0"))</f>
        <v/>
      </c>
      <c r="J63" s="325" t="str">
        <f>IF(Table13[[#This Row],[Tipo de Beneficiário]]="","",COUNTIFS(Table8[Código da Candidatura],Table13[[#This Row],[Código da candidatura]],Table8[Tipologia proposta],"T1"))</f>
        <v/>
      </c>
      <c r="K63" s="325" t="str">
        <f>IF(Table13[[#This Row],[Tipo de Beneficiário]]="","",COUNTIFS(Table8[Código da Candidatura],Table13[[#This Row],[Código da candidatura]],Table8[Tipologia proposta],"T2"))</f>
        <v/>
      </c>
      <c r="L63" s="325" t="str">
        <f>IF(Table13[[#This Row],[Tipo de Beneficiário]]="","",COUNTIFS(Table8[Código da Candidatura],Table13[[#This Row],[Código da candidatura]],Table8[Tipologia proposta],"T3"))</f>
        <v/>
      </c>
      <c r="M63" s="325" t="str">
        <f>IF(Table13[[#This Row],[Tipo de Beneficiário]]="","",COUNTIFS(Table8[Código da Candidatura],Table13[[#This Row],[Código da candidatura]],Table8[Tipologia proposta],"T4"))</f>
        <v/>
      </c>
      <c r="N63" s="325" t="str">
        <f>IF(Table13[[#This Row],[Tipo de Beneficiário]]="","",COUNTIFS(Table8[Código da Candidatura],Table13[[#This Row],[Código da candidatura]],Table8[Tipologia proposta],"T5"))</f>
        <v/>
      </c>
      <c r="O63" s="325" t="str">
        <f>IF(Table13[[#This Row],[Tipo de Beneficiário]]="","",COUNTIFS(Table8[Código da Candidatura],Table13[[#This Row],[Código da candidatura]],Table8[Tipologia proposta],"T6"))</f>
        <v/>
      </c>
      <c r="P63" s="325" t="str">
        <f>IF(Table13[[#This Row],[Tipo de Beneficiário]]="","",COUNTIFS(Table8[Código da Candidatura],Table13[[#This Row],[Código da candidatura]],Table8[Tipologia proposta],"T7"))</f>
        <v/>
      </c>
      <c r="Q63" s="325" t="str">
        <f>IF(Table13[[#This Row],[Tipo de Beneficiário]]="","",COUNTIFS(Table8[Código da Candidatura],Table13[[#This Row],[Código da candidatura]],Table8[Tipologia proposta],"Unid. Resid."))</f>
        <v/>
      </c>
      <c r="R63" s="326">
        <f>SUM(Table13[[#This Row],[T0]:[Unid. resid.]])</f>
        <v>0</v>
      </c>
      <c r="S63" s="391" t="str">
        <f>IF(OR(Table13[[#This Row],[Tipo de Beneficiário]]="",Table13[[#This Row],[Identificação da Entidade]]="",Table13[[#This Row],[Tipo de Solução Habitacional]]=""),"NÃO","SIM")</f>
        <v>NÃO</v>
      </c>
      <c r="T63" s="327" t="e">
        <f>VLOOKUP(Table13[[#This Row],[Tipo de Beneficiário]],Table3[],3,FALSE)</f>
        <v>#N/A</v>
      </c>
      <c r="X63" s="309"/>
    </row>
    <row r="64" spans="1:24" ht="25.05" hidden="1" customHeight="1" x14ac:dyDescent="0.25">
      <c r="A64" s="320"/>
      <c r="B64" s="389"/>
      <c r="C64" s="321"/>
      <c r="D64" s="325" t="str">
        <f>IF(Table13[[#This Row],[Tipo de Beneficiário]]="","",COUNTIF(Table8[Código da Candidatura],Table13[[#This Row],[Código da candidatura]]))</f>
        <v/>
      </c>
      <c r="E64" s="379" t="str">
        <f>IF(Table13[[#This Row],[Tipo de Beneficiário]]="","",SUMIF(Table8[[Código da Candidatura]:[Nº de membros]],Table13[[#This Row],[Código da candidatura]],Table8[Nº de membros]))</f>
        <v/>
      </c>
      <c r="F64" s="392"/>
      <c r="G64" s="322"/>
      <c r="H64" s="323"/>
      <c r="I64" s="324" t="str">
        <f>IF(Table13[[#This Row],[Tipo de Beneficiário]]="","",COUNTIFS(Table8[Código da Candidatura],Table13[[#This Row],[Código da candidatura]],Table8[Tipologia proposta],"T0"))</f>
        <v/>
      </c>
      <c r="J64" s="325" t="str">
        <f>IF(Table13[[#This Row],[Tipo de Beneficiário]]="","",COUNTIFS(Table8[Código da Candidatura],Table13[[#This Row],[Código da candidatura]],Table8[Tipologia proposta],"T1"))</f>
        <v/>
      </c>
      <c r="K64" s="325" t="str">
        <f>IF(Table13[[#This Row],[Tipo de Beneficiário]]="","",COUNTIFS(Table8[Código da Candidatura],Table13[[#This Row],[Código da candidatura]],Table8[Tipologia proposta],"T2"))</f>
        <v/>
      </c>
      <c r="L64" s="325" t="str">
        <f>IF(Table13[[#This Row],[Tipo de Beneficiário]]="","",COUNTIFS(Table8[Código da Candidatura],Table13[[#This Row],[Código da candidatura]],Table8[Tipologia proposta],"T3"))</f>
        <v/>
      </c>
      <c r="M64" s="325" t="str">
        <f>IF(Table13[[#This Row],[Tipo de Beneficiário]]="","",COUNTIFS(Table8[Código da Candidatura],Table13[[#This Row],[Código da candidatura]],Table8[Tipologia proposta],"T4"))</f>
        <v/>
      </c>
      <c r="N64" s="325" t="str">
        <f>IF(Table13[[#This Row],[Tipo de Beneficiário]]="","",COUNTIFS(Table8[Código da Candidatura],Table13[[#This Row],[Código da candidatura]],Table8[Tipologia proposta],"T5"))</f>
        <v/>
      </c>
      <c r="O64" s="325" t="str">
        <f>IF(Table13[[#This Row],[Tipo de Beneficiário]]="","",COUNTIFS(Table8[Código da Candidatura],Table13[[#This Row],[Código da candidatura]],Table8[Tipologia proposta],"T6"))</f>
        <v/>
      </c>
      <c r="P64" s="325" t="str">
        <f>IF(Table13[[#This Row],[Tipo de Beneficiário]]="","",COUNTIFS(Table8[Código da Candidatura],Table13[[#This Row],[Código da candidatura]],Table8[Tipologia proposta],"T7"))</f>
        <v/>
      </c>
      <c r="Q64" s="325" t="str">
        <f>IF(Table13[[#This Row],[Tipo de Beneficiário]]="","",COUNTIFS(Table8[Código da Candidatura],Table13[[#This Row],[Código da candidatura]],Table8[Tipologia proposta],"Unid. Resid."))</f>
        <v/>
      </c>
      <c r="R64" s="326">
        <f>SUM(Table13[[#This Row],[T0]:[Unid. resid.]])</f>
        <v>0</v>
      </c>
      <c r="S64" s="391" t="str">
        <f>IF(OR(Table13[[#This Row],[Tipo de Beneficiário]]="",Table13[[#This Row],[Identificação da Entidade]]="",Table13[[#This Row],[Tipo de Solução Habitacional]]=""),"NÃO","SIM")</f>
        <v>NÃO</v>
      </c>
      <c r="T64" s="327" t="e">
        <f>VLOOKUP(Table13[[#This Row],[Tipo de Beneficiário]],Table3[],3,FALSE)</f>
        <v>#N/A</v>
      </c>
      <c r="X64" s="309"/>
    </row>
    <row r="65" spans="1:24" ht="25.05" hidden="1" customHeight="1" x14ac:dyDescent="0.25">
      <c r="A65" s="320"/>
      <c r="B65" s="389"/>
      <c r="C65" s="321"/>
      <c r="D65" s="325" t="str">
        <f>IF(Table13[[#This Row],[Tipo de Beneficiário]]="","",COUNTIF(Table8[Código da Candidatura],Table13[[#This Row],[Código da candidatura]]))</f>
        <v/>
      </c>
      <c r="E65" s="379" t="str">
        <f>IF(Table13[[#This Row],[Tipo de Beneficiário]]="","",SUMIF(Table8[[Código da Candidatura]:[Nº de membros]],Table13[[#This Row],[Código da candidatura]],Table8[Nº de membros]))</f>
        <v/>
      </c>
      <c r="F65" s="392"/>
      <c r="G65" s="322"/>
      <c r="H65" s="323"/>
      <c r="I65" s="324" t="str">
        <f>IF(Table13[[#This Row],[Tipo de Beneficiário]]="","",COUNTIFS(Table8[Código da Candidatura],Table13[[#This Row],[Código da candidatura]],Table8[Tipologia proposta],"T0"))</f>
        <v/>
      </c>
      <c r="J65" s="325" t="str">
        <f>IF(Table13[[#This Row],[Tipo de Beneficiário]]="","",COUNTIFS(Table8[Código da Candidatura],Table13[[#This Row],[Código da candidatura]],Table8[Tipologia proposta],"T1"))</f>
        <v/>
      </c>
      <c r="K65" s="325" t="str">
        <f>IF(Table13[[#This Row],[Tipo de Beneficiário]]="","",COUNTIFS(Table8[Código da Candidatura],Table13[[#This Row],[Código da candidatura]],Table8[Tipologia proposta],"T2"))</f>
        <v/>
      </c>
      <c r="L65" s="325" t="str">
        <f>IF(Table13[[#This Row],[Tipo de Beneficiário]]="","",COUNTIFS(Table8[Código da Candidatura],Table13[[#This Row],[Código da candidatura]],Table8[Tipologia proposta],"T3"))</f>
        <v/>
      </c>
      <c r="M65" s="325" t="str">
        <f>IF(Table13[[#This Row],[Tipo de Beneficiário]]="","",COUNTIFS(Table8[Código da Candidatura],Table13[[#This Row],[Código da candidatura]],Table8[Tipologia proposta],"T4"))</f>
        <v/>
      </c>
      <c r="N65" s="325" t="str">
        <f>IF(Table13[[#This Row],[Tipo de Beneficiário]]="","",COUNTIFS(Table8[Código da Candidatura],Table13[[#This Row],[Código da candidatura]],Table8[Tipologia proposta],"T5"))</f>
        <v/>
      </c>
      <c r="O65" s="325" t="str">
        <f>IF(Table13[[#This Row],[Tipo de Beneficiário]]="","",COUNTIFS(Table8[Código da Candidatura],Table13[[#This Row],[Código da candidatura]],Table8[Tipologia proposta],"T6"))</f>
        <v/>
      </c>
      <c r="P65" s="325" t="str">
        <f>IF(Table13[[#This Row],[Tipo de Beneficiário]]="","",COUNTIFS(Table8[Código da Candidatura],Table13[[#This Row],[Código da candidatura]],Table8[Tipologia proposta],"T7"))</f>
        <v/>
      </c>
      <c r="Q65" s="325" t="str">
        <f>IF(Table13[[#This Row],[Tipo de Beneficiário]]="","",COUNTIFS(Table8[Código da Candidatura],Table13[[#This Row],[Código da candidatura]],Table8[Tipologia proposta],"Unid. Resid."))</f>
        <v/>
      </c>
      <c r="R65" s="326">
        <f>SUM(Table13[[#This Row],[T0]:[Unid. resid.]])</f>
        <v>0</v>
      </c>
      <c r="S65" s="391" t="str">
        <f>IF(OR(Table13[[#This Row],[Tipo de Beneficiário]]="",Table13[[#This Row],[Identificação da Entidade]]="",Table13[[#This Row],[Tipo de Solução Habitacional]]=""),"NÃO","SIM")</f>
        <v>NÃO</v>
      </c>
      <c r="T65" s="327" t="e">
        <f>VLOOKUP(Table13[[#This Row],[Tipo de Beneficiário]],Table3[],3,FALSE)</f>
        <v>#N/A</v>
      </c>
      <c r="X65" s="309"/>
    </row>
    <row r="66" spans="1:24" ht="25.05" hidden="1" customHeight="1" x14ac:dyDescent="0.25">
      <c r="A66" s="320"/>
      <c r="B66" s="389"/>
      <c r="C66" s="321"/>
      <c r="D66" s="325" t="str">
        <f>IF(Table13[[#This Row],[Tipo de Beneficiário]]="","",COUNTIF(Table8[Código da Candidatura],Table13[[#This Row],[Código da candidatura]]))</f>
        <v/>
      </c>
      <c r="E66" s="379" t="str">
        <f>IF(Table13[[#This Row],[Tipo de Beneficiário]]="","",SUMIF(Table8[[Código da Candidatura]:[Nº de membros]],Table13[[#This Row],[Código da candidatura]],Table8[Nº de membros]))</f>
        <v/>
      </c>
      <c r="F66" s="392"/>
      <c r="G66" s="322"/>
      <c r="H66" s="323"/>
      <c r="I66" s="324" t="str">
        <f>IF(Table13[[#This Row],[Tipo de Beneficiário]]="","",COUNTIFS(Table8[Código da Candidatura],Table13[[#This Row],[Código da candidatura]],Table8[Tipologia proposta],"T0"))</f>
        <v/>
      </c>
      <c r="J66" s="325" t="str">
        <f>IF(Table13[[#This Row],[Tipo de Beneficiário]]="","",COUNTIFS(Table8[Código da Candidatura],Table13[[#This Row],[Código da candidatura]],Table8[Tipologia proposta],"T1"))</f>
        <v/>
      </c>
      <c r="K66" s="325" t="str">
        <f>IF(Table13[[#This Row],[Tipo de Beneficiário]]="","",COUNTIFS(Table8[Código da Candidatura],Table13[[#This Row],[Código da candidatura]],Table8[Tipologia proposta],"T2"))</f>
        <v/>
      </c>
      <c r="L66" s="325" t="str">
        <f>IF(Table13[[#This Row],[Tipo de Beneficiário]]="","",COUNTIFS(Table8[Código da Candidatura],Table13[[#This Row],[Código da candidatura]],Table8[Tipologia proposta],"T3"))</f>
        <v/>
      </c>
      <c r="M66" s="325" t="str">
        <f>IF(Table13[[#This Row],[Tipo de Beneficiário]]="","",COUNTIFS(Table8[Código da Candidatura],Table13[[#This Row],[Código da candidatura]],Table8[Tipologia proposta],"T4"))</f>
        <v/>
      </c>
      <c r="N66" s="325" t="str">
        <f>IF(Table13[[#This Row],[Tipo de Beneficiário]]="","",COUNTIFS(Table8[Código da Candidatura],Table13[[#This Row],[Código da candidatura]],Table8[Tipologia proposta],"T5"))</f>
        <v/>
      </c>
      <c r="O66" s="325" t="str">
        <f>IF(Table13[[#This Row],[Tipo de Beneficiário]]="","",COUNTIFS(Table8[Código da Candidatura],Table13[[#This Row],[Código da candidatura]],Table8[Tipologia proposta],"T6"))</f>
        <v/>
      </c>
      <c r="P66" s="325" t="str">
        <f>IF(Table13[[#This Row],[Tipo de Beneficiário]]="","",COUNTIFS(Table8[Código da Candidatura],Table13[[#This Row],[Código da candidatura]],Table8[Tipologia proposta],"T7"))</f>
        <v/>
      </c>
      <c r="Q66" s="325" t="str">
        <f>IF(Table13[[#This Row],[Tipo de Beneficiário]]="","",COUNTIFS(Table8[Código da Candidatura],Table13[[#This Row],[Código da candidatura]],Table8[Tipologia proposta],"Unid. Resid."))</f>
        <v/>
      </c>
      <c r="R66" s="326">
        <f>SUM(Table13[[#This Row],[T0]:[Unid. resid.]])</f>
        <v>0</v>
      </c>
      <c r="S66" s="391" t="str">
        <f>IF(OR(Table13[[#This Row],[Tipo de Beneficiário]]="",Table13[[#This Row],[Identificação da Entidade]]="",Table13[[#This Row],[Tipo de Solução Habitacional]]=""),"NÃO","SIM")</f>
        <v>NÃO</v>
      </c>
      <c r="T66" s="327" t="e">
        <f>VLOOKUP(Table13[[#This Row],[Tipo de Beneficiário]],Table3[],3,FALSE)</f>
        <v>#N/A</v>
      </c>
      <c r="X66" s="309"/>
    </row>
    <row r="67" spans="1:24" ht="25.05" hidden="1" customHeight="1" x14ac:dyDescent="0.25">
      <c r="A67" s="320"/>
      <c r="B67" s="389"/>
      <c r="C67" s="321"/>
      <c r="D67" s="325" t="str">
        <f>IF(Table13[[#This Row],[Tipo de Beneficiário]]="","",COUNTIF(Table8[Código da Candidatura],Table13[[#This Row],[Código da candidatura]]))</f>
        <v/>
      </c>
      <c r="E67" s="379" t="str">
        <f>IF(Table13[[#This Row],[Tipo de Beneficiário]]="","",SUMIF(Table8[[Código da Candidatura]:[Nº de membros]],Table13[[#This Row],[Código da candidatura]],Table8[Nº de membros]))</f>
        <v/>
      </c>
      <c r="F67" s="392"/>
      <c r="G67" s="322"/>
      <c r="H67" s="323"/>
      <c r="I67" s="324" t="str">
        <f>IF(Table13[[#This Row],[Tipo de Beneficiário]]="","",COUNTIFS(Table8[Código da Candidatura],Table13[[#This Row],[Código da candidatura]],Table8[Tipologia proposta],"T0"))</f>
        <v/>
      </c>
      <c r="J67" s="325" t="str">
        <f>IF(Table13[[#This Row],[Tipo de Beneficiário]]="","",COUNTIFS(Table8[Código da Candidatura],Table13[[#This Row],[Código da candidatura]],Table8[Tipologia proposta],"T1"))</f>
        <v/>
      </c>
      <c r="K67" s="325" t="str">
        <f>IF(Table13[[#This Row],[Tipo de Beneficiário]]="","",COUNTIFS(Table8[Código da Candidatura],Table13[[#This Row],[Código da candidatura]],Table8[Tipologia proposta],"T2"))</f>
        <v/>
      </c>
      <c r="L67" s="325" t="str">
        <f>IF(Table13[[#This Row],[Tipo de Beneficiário]]="","",COUNTIFS(Table8[Código da Candidatura],Table13[[#This Row],[Código da candidatura]],Table8[Tipologia proposta],"T3"))</f>
        <v/>
      </c>
      <c r="M67" s="325" t="str">
        <f>IF(Table13[[#This Row],[Tipo de Beneficiário]]="","",COUNTIFS(Table8[Código da Candidatura],Table13[[#This Row],[Código da candidatura]],Table8[Tipologia proposta],"T4"))</f>
        <v/>
      </c>
      <c r="N67" s="325" t="str">
        <f>IF(Table13[[#This Row],[Tipo de Beneficiário]]="","",COUNTIFS(Table8[Código da Candidatura],Table13[[#This Row],[Código da candidatura]],Table8[Tipologia proposta],"T5"))</f>
        <v/>
      </c>
      <c r="O67" s="325" t="str">
        <f>IF(Table13[[#This Row],[Tipo de Beneficiário]]="","",COUNTIFS(Table8[Código da Candidatura],Table13[[#This Row],[Código da candidatura]],Table8[Tipologia proposta],"T6"))</f>
        <v/>
      </c>
      <c r="P67" s="325" t="str">
        <f>IF(Table13[[#This Row],[Tipo de Beneficiário]]="","",COUNTIFS(Table8[Código da Candidatura],Table13[[#This Row],[Código da candidatura]],Table8[Tipologia proposta],"T7"))</f>
        <v/>
      </c>
      <c r="Q67" s="325" t="str">
        <f>IF(Table13[[#This Row],[Tipo de Beneficiário]]="","",COUNTIFS(Table8[Código da Candidatura],Table13[[#This Row],[Código da candidatura]],Table8[Tipologia proposta],"Unid. Resid."))</f>
        <v/>
      </c>
      <c r="R67" s="326">
        <f>SUM(Table13[[#This Row],[T0]:[Unid. resid.]])</f>
        <v>0</v>
      </c>
      <c r="S67" s="391" t="str">
        <f>IF(OR(Table13[[#This Row],[Tipo de Beneficiário]]="",Table13[[#This Row],[Identificação da Entidade]]="",Table13[[#This Row],[Tipo de Solução Habitacional]]=""),"NÃO","SIM")</f>
        <v>NÃO</v>
      </c>
      <c r="T67" s="327" t="e">
        <f>VLOOKUP(Table13[[#This Row],[Tipo de Beneficiário]],Table3[],3,FALSE)</f>
        <v>#N/A</v>
      </c>
      <c r="X67" s="309"/>
    </row>
    <row r="68" spans="1:24" ht="25.05" hidden="1" customHeight="1" x14ac:dyDescent="0.25">
      <c r="A68" s="320"/>
      <c r="B68" s="389"/>
      <c r="C68" s="321"/>
      <c r="D68" s="325" t="str">
        <f>IF(Table13[[#This Row],[Tipo de Beneficiário]]="","",COUNTIF(Table8[Código da Candidatura],Table13[[#This Row],[Código da candidatura]]))</f>
        <v/>
      </c>
      <c r="E68" s="379" t="str">
        <f>IF(Table13[[#This Row],[Tipo de Beneficiário]]="","",SUMIF(Table8[[Código da Candidatura]:[Nº de membros]],Table13[[#This Row],[Código da candidatura]],Table8[Nº de membros]))</f>
        <v/>
      </c>
      <c r="F68" s="392"/>
      <c r="G68" s="322"/>
      <c r="H68" s="323"/>
      <c r="I68" s="324" t="str">
        <f>IF(Table13[[#This Row],[Tipo de Beneficiário]]="","",COUNTIFS(Table8[Código da Candidatura],Table13[[#This Row],[Código da candidatura]],Table8[Tipologia proposta],"T0"))</f>
        <v/>
      </c>
      <c r="J68" s="325" t="str">
        <f>IF(Table13[[#This Row],[Tipo de Beneficiário]]="","",COUNTIFS(Table8[Código da Candidatura],Table13[[#This Row],[Código da candidatura]],Table8[Tipologia proposta],"T1"))</f>
        <v/>
      </c>
      <c r="K68" s="325" t="str">
        <f>IF(Table13[[#This Row],[Tipo de Beneficiário]]="","",COUNTIFS(Table8[Código da Candidatura],Table13[[#This Row],[Código da candidatura]],Table8[Tipologia proposta],"T2"))</f>
        <v/>
      </c>
      <c r="L68" s="325" t="str">
        <f>IF(Table13[[#This Row],[Tipo de Beneficiário]]="","",COUNTIFS(Table8[Código da Candidatura],Table13[[#This Row],[Código da candidatura]],Table8[Tipologia proposta],"T3"))</f>
        <v/>
      </c>
      <c r="M68" s="325" t="str">
        <f>IF(Table13[[#This Row],[Tipo de Beneficiário]]="","",COUNTIFS(Table8[Código da Candidatura],Table13[[#This Row],[Código da candidatura]],Table8[Tipologia proposta],"T4"))</f>
        <v/>
      </c>
      <c r="N68" s="325" t="str">
        <f>IF(Table13[[#This Row],[Tipo de Beneficiário]]="","",COUNTIFS(Table8[Código da Candidatura],Table13[[#This Row],[Código da candidatura]],Table8[Tipologia proposta],"T5"))</f>
        <v/>
      </c>
      <c r="O68" s="325" t="str">
        <f>IF(Table13[[#This Row],[Tipo de Beneficiário]]="","",COUNTIFS(Table8[Código da Candidatura],Table13[[#This Row],[Código da candidatura]],Table8[Tipologia proposta],"T6"))</f>
        <v/>
      </c>
      <c r="P68" s="325" t="str">
        <f>IF(Table13[[#This Row],[Tipo de Beneficiário]]="","",COUNTIFS(Table8[Código da Candidatura],Table13[[#This Row],[Código da candidatura]],Table8[Tipologia proposta],"T7"))</f>
        <v/>
      </c>
      <c r="Q68" s="325" t="str">
        <f>IF(Table13[[#This Row],[Tipo de Beneficiário]]="","",COUNTIFS(Table8[Código da Candidatura],Table13[[#This Row],[Código da candidatura]],Table8[Tipologia proposta],"Unid. Resid."))</f>
        <v/>
      </c>
      <c r="R68" s="326">
        <f>SUM(Table13[[#This Row],[T0]:[Unid. resid.]])</f>
        <v>0</v>
      </c>
      <c r="S68" s="391" t="str">
        <f>IF(OR(Table13[[#This Row],[Tipo de Beneficiário]]="",Table13[[#This Row],[Identificação da Entidade]]="",Table13[[#This Row],[Tipo de Solução Habitacional]]=""),"NÃO","SIM")</f>
        <v>NÃO</v>
      </c>
      <c r="T68" s="327" t="e">
        <f>VLOOKUP(Table13[[#This Row],[Tipo de Beneficiário]],Table3[],3,FALSE)</f>
        <v>#N/A</v>
      </c>
      <c r="X68" s="309"/>
    </row>
    <row r="69" spans="1:24" ht="25.05" hidden="1" customHeight="1" x14ac:dyDescent="0.25">
      <c r="A69" s="320"/>
      <c r="B69" s="389"/>
      <c r="C69" s="321"/>
      <c r="D69" s="325" t="str">
        <f>IF(Table13[[#This Row],[Tipo de Beneficiário]]="","",COUNTIF(Table8[Código da Candidatura],Table13[[#This Row],[Código da candidatura]]))</f>
        <v/>
      </c>
      <c r="E69" s="379" t="str">
        <f>IF(Table13[[#This Row],[Tipo de Beneficiário]]="","",SUMIF(Table8[[Código da Candidatura]:[Nº de membros]],Table13[[#This Row],[Código da candidatura]],Table8[Nº de membros]))</f>
        <v/>
      </c>
      <c r="F69" s="392"/>
      <c r="G69" s="322"/>
      <c r="H69" s="323"/>
      <c r="I69" s="324" t="str">
        <f>IF(Table13[[#This Row],[Tipo de Beneficiário]]="","",COUNTIFS(Table8[Código da Candidatura],Table13[[#This Row],[Código da candidatura]],Table8[Tipologia proposta],"T0"))</f>
        <v/>
      </c>
      <c r="J69" s="325" t="str">
        <f>IF(Table13[[#This Row],[Tipo de Beneficiário]]="","",COUNTIFS(Table8[Código da Candidatura],Table13[[#This Row],[Código da candidatura]],Table8[Tipologia proposta],"T1"))</f>
        <v/>
      </c>
      <c r="K69" s="325" t="str">
        <f>IF(Table13[[#This Row],[Tipo de Beneficiário]]="","",COUNTIFS(Table8[Código da Candidatura],Table13[[#This Row],[Código da candidatura]],Table8[Tipologia proposta],"T2"))</f>
        <v/>
      </c>
      <c r="L69" s="325" t="str">
        <f>IF(Table13[[#This Row],[Tipo de Beneficiário]]="","",COUNTIFS(Table8[Código da Candidatura],Table13[[#This Row],[Código da candidatura]],Table8[Tipologia proposta],"T3"))</f>
        <v/>
      </c>
      <c r="M69" s="325" t="str">
        <f>IF(Table13[[#This Row],[Tipo de Beneficiário]]="","",COUNTIFS(Table8[Código da Candidatura],Table13[[#This Row],[Código da candidatura]],Table8[Tipologia proposta],"T4"))</f>
        <v/>
      </c>
      <c r="N69" s="325" t="str">
        <f>IF(Table13[[#This Row],[Tipo de Beneficiário]]="","",COUNTIFS(Table8[Código da Candidatura],Table13[[#This Row],[Código da candidatura]],Table8[Tipologia proposta],"T5"))</f>
        <v/>
      </c>
      <c r="O69" s="325" t="str">
        <f>IF(Table13[[#This Row],[Tipo de Beneficiário]]="","",COUNTIFS(Table8[Código da Candidatura],Table13[[#This Row],[Código da candidatura]],Table8[Tipologia proposta],"T6"))</f>
        <v/>
      </c>
      <c r="P69" s="325" t="str">
        <f>IF(Table13[[#This Row],[Tipo de Beneficiário]]="","",COUNTIFS(Table8[Código da Candidatura],Table13[[#This Row],[Código da candidatura]],Table8[Tipologia proposta],"T7"))</f>
        <v/>
      </c>
      <c r="Q69" s="325" t="str">
        <f>IF(Table13[[#This Row],[Tipo de Beneficiário]]="","",COUNTIFS(Table8[Código da Candidatura],Table13[[#This Row],[Código da candidatura]],Table8[Tipologia proposta],"Unid. Resid."))</f>
        <v/>
      </c>
      <c r="R69" s="326">
        <f>SUM(Table13[[#This Row],[T0]:[Unid. resid.]])</f>
        <v>0</v>
      </c>
      <c r="S69" s="391" t="str">
        <f>IF(OR(Table13[[#This Row],[Tipo de Beneficiário]]="",Table13[[#This Row],[Identificação da Entidade]]="",Table13[[#This Row],[Tipo de Solução Habitacional]]=""),"NÃO","SIM")</f>
        <v>NÃO</v>
      </c>
      <c r="T69" s="327" t="e">
        <f>VLOOKUP(Table13[[#This Row],[Tipo de Beneficiário]],Table3[],3,FALSE)</f>
        <v>#N/A</v>
      </c>
      <c r="X69" s="309"/>
    </row>
    <row r="70" spans="1:24" ht="25.05" hidden="1" customHeight="1" x14ac:dyDescent="0.25">
      <c r="A70" s="320"/>
      <c r="B70" s="389"/>
      <c r="C70" s="321"/>
      <c r="D70" s="325" t="str">
        <f>IF(Table13[[#This Row],[Tipo de Beneficiário]]="","",COUNTIF(Table8[Código da Candidatura],Table13[[#This Row],[Código da candidatura]]))</f>
        <v/>
      </c>
      <c r="E70" s="379" t="str">
        <f>IF(Table13[[#This Row],[Tipo de Beneficiário]]="","",SUMIF(Table8[[Código da Candidatura]:[Nº de membros]],Table13[[#This Row],[Código da candidatura]],Table8[Nº de membros]))</f>
        <v/>
      </c>
      <c r="F70" s="392"/>
      <c r="G70" s="322"/>
      <c r="H70" s="323"/>
      <c r="I70" s="324" t="str">
        <f>IF(Table13[[#This Row],[Tipo de Beneficiário]]="","",COUNTIFS(Table8[Código da Candidatura],Table13[[#This Row],[Código da candidatura]],Table8[Tipologia proposta],"T0"))</f>
        <v/>
      </c>
      <c r="J70" s="325" t="str">
        <f>IF(Table13[[#This Row],[Tipo de Beneficiário]]="","",COUNTIFS(Table8[Código da Candidatura],Table13[[#This Row],[Código da candidatura]],Table8[Tipologia proposta],"T1"))</f>
        <v/>
      </c>
      <c r="K70" s="325" t="str">
        <f>IF(Table13[[#This Row],[Tipo de Beneficiário]]="","",COUNTIFS(Table8[Código da Candidatura],Table13[[#This Row],[Código da candidatura]],Table8[Tipologia proposta],"T2"))</f>
        <v/>
      </c>
      <c r="L70" s="325" t="str">
        <f>IF(Table13[[#This Row],[Tipo de Beneficiário]]="","",COUNTIFS(Table8[Código da Candidatura],Table13[[#This Row],[Código da candidatura]],Table8[Tipologia proposta],"T3"))</f>
        <v/>
      </c>
      <c r="M70" s="325" t="str">
        <f>IF(Table13[[#This Row],[Tipo de Beneficiário]]="","",COUNTIFS(Table8[Código da Candidatura],Table13[[#This Row],[Código da candidatura]],Table8[Tipologia proposta],"T4"))</f>
        <v/>
      </c>
      <c r="N70" s="325" t="str">
        <f>IF(Table13[[#This Row],[Tipo de Beneficiário]]="","",COUNTIFS(Table8[Código da Candidatura],Table13[[#This Row],[Código da candidatura]],Table8[Tipologia proposta],"T5"))</f>
        <v/>
      </c>
      <c r="O70" s="325" t="str">
        <f>IF(Table13[[#This Row],[Tipo de Beneficiário]]="","",COUNTIFS(Table8[Código da Candidatura],Table13[[#This Row],[Código da candidatura]],Table8[Tipologia proposta],"T6"))</f>
        <v/>
      </c>
      <c r="P70" s="325" t="str">
        <f>IF(Table13[[#This Row],[Tipo de Beneficiário]]="","",COUNTIFS(Table8[Código da Candidatura],Table13[[#This Row],[Código da candidatura]],Table8[Tipologia proposta],"T7"))</f>
        <v/>
      </c>
      <c r="Q70" s="325" t="str">
        <f>IF(Table13[[#This Row],[Tipo de Beneficiário]]="","",COUNTIFS(Table8[Código da Candidatura],Table13[[#This Row],[Código da candidatura]],Table8[Tipologia proposta],"Unid. Resid."))</f>
        <v/>
      </c>
      <c r="R70" s="326">
        <f>SUM(Table13[[#This Row],[T0]:[Unid. resid.]])</f>
        <v>0</v>
      </c>
      <c r="S70" s="391" t="str">
        <f>IF(OR(Table13[[#This Row],[Tipo de Beneficiário]]="",Table13[[#This Row],[Identificação da Entidade]]="",Table13[[#This Row],[Tipo de Solução Habitacional]]=""),"NÃO","SIM")</f>
        <v>NÃO</v>
      </c>
      <c r="T70" s="327" t="e">
        <f>VLOOKUP(Table13[[#This Row],[Tipo de Beneficiário]],Table3[],3,FALSE)</f>
        <v>#N/A</v>
      </c>
      <c r="X70" s="309"/>
    </row>
    <row r="71" spans="1:24" ht="25.05" hidden="1" customHeight="1" x14ac:dyDescent="0.25">
      <c r="A71" s="320"/>
      <c r="B71" s="389"/>
      <c r="C71" s="321"/>
      <c r="D71" s="325" t="str">
        <f>IF(Table13[[#This Row],[Tipo de Beneficiário]]="","",COUNTIF(Table8[Código da Candidatura],Table13[[#This Row],[Código da candidatura]]))</f>
        <v/>
      </c>
      <c r="E71" s="379" t="str">
        <f>IF(Table13[[#This Row],[Tipo de Beneficiário]]="","",SUMIF(Table8[[Código da Candidatura]:[Nº de membros]],Table13[[#This Row],[Código da candidatura]],Table8[Nº de membros]))</f>
        <v/>
      </c>
      <c r="F71" s="392"/>
      <c r="G71" s="322"/>
      <c r="H71" s="323"/>
      <c r="I71" s="324" t="str">
        <f>IF(Table13[[#This Row],[Tipo de Beneficiário]]="","",COUNTIFS(Table8[Código da Candidatura],Table13[[#This Row],[Código da candidatura]],Table8[Tipologia proposta],"T0"))</f>
        <v/>
      </c>
      <c r="J71" s="325" t="str">
        <f>IF(Table13[[#This Row],[Tipo de Beneficiário]]="","",COUNTIFS(Table8[Código da Candidatura],Table13[[#This Row],[Código da candidatura]],Table8[Tipologia proposta],"T1"))</f>
        <v/>
      </c>
      <c r="K71" s="325" t="str">
        <f>IF(Table13[[#This Row],[Tipo de Beneficiário]]="","",COUNTIFS(Table8[Código da Candidatura],Table13[[#This Row],[Código da candidatura]],Table8[Tipologia proposta],"T2"))</f>
        <v/>
      </c>
      <c r="L71" s="325" t="str">
        <f>IF(Table13[[#This Row],[Tipo de Beneficiário]]="","",COUNTIFS(Table8[Código da Candidatura],Table13[[#This Row],[Código da candidatura]],Table8[Tipologia proposta],"T3"))</f>
        <v/>
      </c>
      <c r="M71" s="325" t="str">
        <f>IF(Table13[[#This Row],[Tipo de Beneficiário]]="","",COUNTIFS(Table8[Código da Candidatura],Table13[[#This Row],[Código da candidatura]],Table8[Tipologia proposta],"T4"))</f>
        <v/>
      </c>
      <c r="N71" s="325" t="str">
        <f>IF(Table13[[#This Row],[Tipo de Beneficiário]]="","",COUNTIFS(Table8[Código da Candidatura],Table13[[#This Row],[Código da candidatura]],Table8[Tipologia proposta],"T5"))</f>
        <v/>
      </c>
      <c r="O71" s="325" t="str">
        <f>IF(Table13[[#This Row],[Tipo de Beneficiário]]="","",COUNTIFS(Table8[Código da Candidatura],Table13[[#This Row],[Código da candidatura]],Table8[Tipologia proposta],"T6"))</f>
        <v/>
      </c>
      <c r="P71" s="325" t="str">
        <f>IF(Table13[[#This Row],[Tipo de Beneficiário]]="","",COUNTIFS(Table8[Código da Candidatura],Table13[[#This Row],[Código da candidatura]],Table8[Tipologia proposta],"T7"))</f>
        <v/>
      </c>
      <c r="Q71" s="325" t="str">
        <f>IF(Table13[[#This Row],[Tipo de Beneficiário]]="","",COUNTIFS(Table8[Código da Candidatura],Table13[[#This Row],[Código da candidatura]],Table8[Tipologia proposta],"Unid. Resid."))</f>
        <v/>
      </c>
      <c r="R71" s="326">
        <f>SUM(Table13[[#This Row],[T0]:[Unid. resid.]])</f>
        <v>0</v>
      </c>
      <c r="S71" s="391" t="str">
        <f>IF(OR(Table13[[#This Row],[Tipo de Beneficiário]]="",Table13[[#This Row],[Identificação da Entidade]]="",Table13[[#This Row],[Tipo de Solução Habitacional]]=""),"NÃO","SIM")</f>
        <v>NÃO</v>
      </c>
      <c r="T71" s="327" t="e">
        <f>VLOOKUP(Table13[[#This Row],[Tipo de Beneficiário]],Table3[],3,FALSE)</f>
        <v>#N/A</v>
      </c>
      <c r="X71" s="309"/>
    </row>
    <row r="72" spans="1:24" ht="25.05" hidden="1" customHeight="1" x14ac:dyDescent="0.25">
      <c r="A72" s="320"/>
      <c r="B72" s="389"/>
      <c r="C72" s="321"/>
      <c r="D72" s="325" t="str">
        <f>IF(Table13[[#This Row],[Tipo de Beneficiário]]="","",COUNTIF(Table8[Código da Candidatura],Table13[[#This Row],[Código da candidatura]]))</f>
        <v/>
      </c>
      <c r="E72" s="379" t="str">
        <f>IF(Table13[[#This Row],[Tipo de Beneficiário]]="","",SUMIF(Table8[[Código da Candidatura]:[Nº de membros]],Table13[[#This Row],[Código da candidatura]],Table8[Nº de membros]))</f>
        <v/>
      </c>
      <c r="F72" s="392"/>
      <c r="G72" s="322"/>
      <c r="H72" s="323"/>
      <c r="I72" s="324" t="str">
        <f>IF(Table13[[#This Row],[Tipo de Beneficiário]]="","",COUNTIFS(Table8[Código da Candidatura],Table13[[#This Row],[Código da candidatura]],Table8[Tipologia proposta],"T0"))</f>
        <v/>
      </c>
      <c r="J72" s="325" t="str">
        <f>IF(Table13[[#This Row],[Tipo de Beneficiário]]="","",COUNTIFS(Table8[Código da Candidatura],Table13[[#This Row],[Código da candidatura]],Table8[Tipologia proposta],"T1"))</f>
        <v/>
      </c>
      <c r="K72" s="325" t="str">
        <f>IF(Table13[[#This Row],[Tipo de Beneficiário]]="","",COUNTIFS(Table8[Código da Candidatura],Table13[[#This Row],[Código da candidatura]],Table8[Tipologia proposta],"T2"))</f>
        <v/>
      </c>
      <c r="L72" s="325" t="str">
        <f>IF(Table13[[#This Row],[Tipo de Beneficiário]]="","",COUNTIFS(Table8[Código da Candidatura],Table13[[#This Row],[Código da candidatura]],Table8[Tipologia proposta],"T3"))</f>
        <v/>
      </c>
      <c r="M72" s="325" t="str">
        <f>IF(Table13[[#This Row],[Tipo de Beneficiário]]="","",COUNTIFS(Table8[Código da Candidatura],Table13[[#This Row],[Código da candidatura]],Table8[Tipologia proposta],"T4"))</f>
        <v/>
      </c>
      <c r="N72" s="325" t="str">
        <f>IF(Table13[[#This Row],[Tipo de Beneficiário]]="","",COUNTIFS(Table8[Código da Candidatura],Table13[[#This Row],[Código da candidatura]],Table8[Tipologia proposta],"T5"))</f>
        <v/>
      </c>
      <c r="O72" s="325" t="str">
        <f>IF(Table13[[#This Row],[Tipo de Beneficiário]]="","",COUNTIFS(Table8[Código da Candidatura],Table13[[#This Row],[Código da candidatura]],Table8[Tipologia proposta],"T6"))</f>
        <v/>
      </c>
      <c r="P72" s="325" t="str">
        <f>IF(Table13[[#This Row],[Tipo de Beneficiário]]="","",COUNTIFS(Table8[Código da Candidatura],Table13[[#This Row],[Código da candidatura]],Table8[Tipologia proposta],"T7"))</f>
        <v/>
      </c>
      <c r="Q72" s="325" t="str">
        <f>IF(Table13[[#This Row],[Tipo de Beneficiário]]="","",COUNTIFS(Table8[Código da Candidatura],Table13[[#This Row],[Código da candidatura]],Table8[Tipologia proposta],"Unid. Resid."))</f>
        <v/>
      </c>
      <c r="R72" s="326">
        <f>SUM(Table13[[#This Row],[T0]:[Unid. resid.]])</f>
        <v>0</v>
      </c>
      <c r="S72" s="391" t="str">
        <f>IF(OR(Table13[[#This Row],[Tipo de Beneficiário]]="",Table13[[#This Row],[Identificação da Entidade]]="",Table13[[#This Row],[Tipo de Solução Habitacional]]=""),"NÃO","SIM")</f>
        <v>NÃO</v>
      </c>
      <c r="T72" s="327" t="e">
        <f>VLOOKUP(Table13[[#This Row],[Tipo de Beneficiário]],Table3[],3,FALSE)</f>
        <v>#N/A</v>
      </c>
      <c r="X72" s="309"/>
    </row>
    <row r="73" spans="1:24" ht="25.05" hidden="1" customHeight="1" x14ac:dyDescent="0.25">
      <c r="A73" s="320"/>
      <c r="B73" s="389"/>
      <c r="C73" s="321"/>
      <c r="D73" s="325" t="str">
        <f>IF(Table13[[#This Row],[Tipo de Beneficiário]]="","",COUNTIF(Table8[Código da Candidatura],Table13[[#This Row],[Código da candidatura]]))</f>
        <v/>
      </c>
      <c r="E73" s="379" t="str">
        <f>IF(Table13[[#This Row],[Tipo de Beneficiário]]="","",SUMIF(Table8[[Código da Candidatura]:[Nº de membros]],Table13[[#This Row],[Código da candidatura]],Table8[Nº de membros]))</f>
        <v/>
      </c>
      <c r="F73" s="392"/>
      <c r="G73" s="322"/>
      <c r="H73" s="323"/>
      <c r="I73" s="324" t="str">
        <f>IF(Table13[[#This Row],[Tipo de Beneficiário]]="","",COUNTIFS(Table8[Código da Candidatura],Table13[[#This Row],[Código da candidatura]],Table8[Tipologia proposta],"T0"))</f>
        <v/>
      </c>
      <c r="J73" s="325" t="str">
        <f>IF(Table13[[#This Row],[Tipo de Beneficiário]]="","",COUNTIFS(Table8[Código da Candidatura],Table13[[#This Row],[Código da candidatura]],Table8[Tipologia proposta],"T1"))</f>
        <v/>
      </c>
      <c r="K73" s="325" t="str">
        <f>IF(Table13[[#This Row],[Tipo de Beneficiário]]="","",COUNTIFS(Table8[Código da Candidatura],Table13[[#This Row],[Código da candidatura]],Table8[Tipologia proposta],"T2"))</f>
        <v/>
      </c>
      <c r="L73" s="325" t="str">
        <f>IF(Table13[[#This Row],[Tipo de Beneficiário]]="","",COUNTIFS(Table8[Código da Candidatura],Table13[[#This Row],[Código da candidatura]],Table8[Tipologia proposta],"T3"))</f>
        <v/>
      </c>
      <c r="M73" s="325" t="str">
        <f>IF(Table13[[#This Row],[Tipo de Beneficiário]]="","",COUNTIFS(Table8[Código da Candidatura],Table13[[#This Row],[Código da candidatura]],Table8[Tipologia proposta],"T4"))</f>
        <v/>
      </c>
      <c r="N73" s="325" t="str">
        <f>IF(Table13[[#This Row],[Tipo de Beneficiário]]="","",COUNTIFS(Table8[Código da Candidatura],Table13[[#This Row],[Código da candidatura]],Table8[Tipologia proposta],"T5"))</f>
        <v/>
      </c>
      <c r="O73" s="325" t="str">
        <f>IF(Table13[[#This Row],[Tipo de Beneficiário]]="","",COUNTIFS(Table8[Código da Candidatura],Table13[[#This Row],[Código da candidatura]],Table8[Tipologia proposta],"T6"))</f>
        <v/>
      </c>
      <c r="P73" s="325" t="str">
        <f>IF(Table13[[#This Row],[Tipo de Beneficiário]]="","",COUNTIFS(Table8[Código da Candidatura],Table13[[#This Row],[Código da candidatura]],Table8[Tipologia proposta],"T7"))</f>
        <v/>
      </c>
      <c r="Q73" s="325" t="str">
        <f>IF(Table13[[#This Row],[Tipo de Beneficiário]]="","",COUNTIFS(Table8[Código da Candidatura],Table13[[#This Row],[Código da candidatura]],Table8[Tipologia proposta],"Unid. Resid."))</f>
        <v/>
      </c>
      <c r="R73" s="326">
        <f>SUM(Table13[[#This Row],[T0]:[Unid. resid.]])</f>
        <v>0</v>
      </c>
      <c r="S73" s="391" t="str">
        <f>IF(OR(Table13[[#This Row],[Tipo de Beneficiário]]="",Table13[[#This Row],[Identificação da Entidade]]="",Table13[[#This Row],[Tipo de Solução Habitacional]]=""),"NÃO","SIM")</f>
        <v>NÃO</v>
      </c>
      <c r="T73" s="327" t="e">
        <f>VLOOKUP(Table13[[#This Row],[Tipo de Beneficiário]],Table3[],3,FALSE)</f>
        <v>#N/A</v>
      </c>
      <c r="X73" s="309"/>
    </row>
    <row r="74" spans="1:24" ht="25.05" hidden="1" customHeight="1" x14ac:dyDescent="0.25">
      <c r="A74" s="320"/>
      <c r="B74" s="389"/>
      <c r="C74" s="321"/>
      <c r="D74" s="325" t="str">
        <f>IF(Table13[[#This Row],[Tipo de Beneficiário]]="","",COUNTIF(Table8[Código da Candidatura],Table13[[#This Row],[Código da candidatura]]))</f>
        <v/>
      </c>
      <c r="E74" s="379" t="str">
        <f>IF(Table13[[#This Row],[Tipo de Beneficiário]]="","",SUMIF(Table8[[Código da Candidatura]:[Nº de membros]],Table13[[#This Row],[Código da candidatura]],Table8[Nº de membros]))</f>
        <v/>
      </c>
      <c r="F74" s="392"/>
      <c r="G74" s="322"/>
      <c r="H74" s="323"/>
      <c r="I74" s="324" t="str">
        <f>IF(Table13[[#This Row],[Tipo de Beneficiário]]="","",COUNTIFS(Table8[Código da Candidatura],Table13[[#This Row],[Código da candidatura]],Table8[Tipologia proposta],"T0"))</f>
        <v/>
      </c>
      <c r="J74" s="325" t="str">
        <f>IF(Table13[[#This Row],[Tipo de Beneficiário]]="","",COUNTIFS(Table8[Código da Candidatura],Table13[[#This Row],[Código da candidatura]],Table8[Tipologia proposta],"T1"))</f>
        <v/>
      </c>
      <c r="K74" s="325" t="str">
        <f>IF(Table13[[#This Row],[Tipo de Beneficiário]]="","",COUNTIFS(Table8[Código da Candidatura],Table13[[#This Row],[Código da candidatura]],Table8[Tipologia proposta],"T2"))</f>
        <v/>
      </c>
      <c r="L74" s="325" t="str">
        <f>IF(Table13[[#This Row],[Tipo de Beneficiário]]="","",COUNTIFS(Table8[Código da Candidatura],Table13[[#This Row],[Código da candidatura]],Table8[Tipologia proposta],"T3"))</f>
        <v/>
      </c>
      <c r="M74" s="325" t="str">
        <f>IF(Table13[[#This Row],[Tipo de Beneficiário]]="","",COUNTIFS(Table8[Código da Candidatura],Table13[[#This Row],[Código da candidatura]],Table8[Tipologia proposta],"T4"))</f>
        <v/>
      </c>
      <c r="N74" s="325" t="str">
        <f>IF(Table13[[#This Row],[Tipo de Beneficiário]]="","",COUNTIFS(Table8[Código da Candidatura],Table13[[#This Row],[Código da candidatura]],Table8[Tipologia proposta],"T5"))</f>
        <v/>
      </c>
      <c r="O74" s="325" t="str">
        <f>IF(Table13[[#This Row],[Tipo de Beneficiário]]="","",COUNTIFS(Table8[Código da Candidatura],Table13[[#This Row],[Código da candidatura]],Table8[Tipologia proposta],"T6"))</f>
        <v/>
      </c>
      <c r="P74" s="325" t="str">
        <f>IF(Table13[[#This Row],[Tipo de Beneficiário]]="","",COUNTIFS(Table8[Código da Candidatura],Table13[[#This Row],[Código da candidatura]],Table8[Tipologia proposta],"T7"))</f>
        <v/>
      </c>
      <c r="Q74" s="325" t="str">
        <f>IF(Table13[[#This Row],[Tipo de Beneficiário]]="","",COUNTIFS(Table8[Código da Candidatura],Table13[[#This Row],[Código da candidatura]],Table8[Tipologia proposta],"Unid. Resid."))</f>
        <v/>
      </c>
      <c r="R74" s="326">
        <f>SUM(Table13[[#This Row],[T0]:[Unid. resid.]])</f>
        <v>0</v>
      </c>
      <c r="S74" s="391" t="str">
        <f>IF(OR(Table13[[#This Row],[Tipo de Beneficiário]]="",Table13[[#This Row],[Identificação da Entidade]]="",Table13[[#This Row],[Tipo de Solução Habitacional]]=""),"NÃO","SIM")</f>
        <v>NÃO</v>
      </c>
      <c r="T74" s="327" t="e">
        <f>VLOOKUP(Table13[[#This Row],[Tipo de Beneficiário]],Table3[],3,FALSE)</f>
        <v>#N/A</v>
      </c>
      <c r="X74" s="309"/>
    </row>
    <row r="75" spans="1:24" ht="25.05" hidden="1" customHeight="1" x14ac:dyDescent="0.25">
      <c r="A75" s="320"/>
      <c r="B75" s="389"/>
      <c r="C75" s="321"/>
      <c r="D75" s="325" t="str">
        <f>IF(Table13[[#This Row],[Tipo de Beneficiário]]="","",COUNTIF(Table8[Código da Candidatura],Table13[[#This Row],[Código da candidatura]]))</f>
        <v/>
      </c>
      <c r="E75" s="379" t="str">
        <f>IF(Table13[[#This Row],[Tipo de Beneficiário]]="","",SUMIF(Table8[[Código da Candidatura]:[Nº de membros]],Table13[[#This Row],[Código da candidatura]],Table8[Nº de membros]))</f>
        <v/>
      </c>
      <c r="F75" s="392"/>
      <c r="G75" s="322"/>
      <c r="H75" s="323"/>
      <c r="I75" s="324" t="str">
        <f>IF(Table13[[#This Row],[Tipo de Beneficiário]]="","",COUNTIFS(Table8[Código da Candidatura],Table13[[#This Row],[Código da candidatura]],Table8[Tipologia proposta],"T0"))</f>
        <v/>
      </c>
      <c r="J75" s="325" t="str">
        <f>IF(Table13[[#This Row],[Tipo de Beneficiário]]="","",COUNTIFS(Table8[Código da Candidatura],Table13[[#This Row],[Código da candidatura]],Table8[Tipologia proposta],"T1"))</f>
        <v/>
      </c>
      <c r="K75" s="325" t="str">
        <f>IF(Table13[[#This Row],[Tipo de Beneficiário]]="","",COUNTIFS(Table8[Código da Candidatura],Table13[[#This Row],[Código da candidatura]],Table8[Tipologia proposta],"T2"))</f>
        <v/>
      </c>
      <c r="L75" s="325" t="str">
        <f>IF(Table13[[#This Row],[Tipo de Beneficiário]]="","",COUNTIFS(Table8[Código da Candidatura],Table13[[#This Row],[Código da candidatura]],Table8[Tipologia proposta],"T3"))</f>
        <v/>
      </c>
      <c r="M75" s="325" t="str">
        <f>IF(Table13[[#This Row],[Tipo de Beneficiário]]="","",COUNTIFS(Table8[Código da Candidatura],Table13[[#This Row],[Código da candidatura]],Table8[Tipologia proposta],"T4"))</f>
        <v/>
      </c>
      <c r="N75" s="325" t="str">
        <f>IF(Table13[[#This Row],[Tipo de Beneficiário]]="","",COUNTIFS(Table8[Código da Candidatura],Table13[[#This Row],[Código da candidatura]],Table8[Tipologia proposta],"T5"))</f>
        <v/>
      </c>
      <c r="O75" s="325" t="str">
        <f>IF(Table13[[#This Row],[Tipo de Beneficiário]]="","",COUNTIFS(Table8[Código da Candidatura],Table13[[#This Row],[Código da candidatura]],Table8[Tipologia proposta],"T6"))</f>
        <v/>
      </c>
      <c r="P75" s="325" t="str">
        <f>IF(Table13[[#This Row],[Tipo de Beneficiário]]="","",COUNTIFS(Table8[Código da Candidatura],Table13[[#This Row],[Código da candidatura]],Table8[Tipologia proposta],"T7"))</f>
        <v/>
      </c>
      <c r="Q75" s="325" t="str">
        <f>IF(Table13[[#This Row],[Tipo de Beneficiário]]="","",COUNTIFS(Table8[Código da Candidatura],Table13[[#This Row],[Código da candidatura]],Table8[Tipologia proposta],"Unid. Resid."))</f>
        <v/>
      </c>
      <c r="R75" s="326">
        <f>SUM(Table13[[#This Row],[T0]:[Unid. resid.]])</f>
        <v>0</v>
      </c>
      <c r="S75" s="391" t="str">
        <f>IF(OR(Table13[[#This Row],[Tipo de Beneficiário]]="",Table13[[#This Row],[Identificação da Entidade]]="",Table13[[#This Row],[Tipo de Solução Habitacional]]=""),"NÃO","SIM")</f>
        <v>NÃO</v>
      </c>
      <c r="T75" s="327" t="e">
        <f>VLOOKUP(Table13[[#This Row],[Tipo de Beneficiário]],Table3[],3,FALSE)</f>
        <v>#N/A</v>
      </c>
      <c r="X75" s="309"/>
    </row>
    <row r="76" spans="1:24" ht="25.05" hidden="1" customHeight="1" x14ac:dyDescent="0.25">
      <c r="A76" s="320"/>
      <c r="B76" s="389"/>
      <c r="C76" s="321"/>
      <c r="D76" s="325" t="str">
        <f>IF(Table13[[#This Row],[Tipo de Beneficiário]]="","",COUNTIF(Table8[Código da Candidatura],Table13[[#This Row],[Código da candidatura]]))</f>
        <v/>
      </c>
      <c r="E76" s="379" t="str">
        <f>IF(Table13[[#This Row],[Tipo de Beneficiário]]="","",SUMIF(Table8[[Código da Candidatura]:[Nº de membros]],Table13[[#This Row],[Código da candidatura]],Table8[Nº de membros]))</f>
        <v/>
      </c>
      <c r="F76" s="392"/>
      <c r="G76" s="322"/>
      <c r="H76" s="323"/>
      <c r="I76" s="324" t="str">
        <f>IF(Table13[[#This Row],[Tipo de Beneficiário]]="","",COUNTIFS(Table8[Código da Candidatura],Table13[[#This Row],[Código da candidatura]],Table8[Tipologia proposta],"T0"))</f>
        <v/>
      </c>
      <c r="J76" s="325" t="str">
        <f>IF(Table13[[#This Row],[Tipo de Beneficiário]]="","",COUNTIFS(Table8[Código da Candidatura],Table13[[#This Row],[Código da candidatura]],Table8[Tipologia proposta],"T1"))</f>
        <v/>
      </c>
      <c r="K76" s="325" t="str">
        <f>IF(Table13[[#This Row],[Tipo de Beneficiário]]="","",COUNTIFS(Table8[Código da Candidatura],Table13[[#This Row],[Código da candidatura]],Table8[Tipologia proposta],"T2"))</f>
        <v/>
      </c>
      <c r="L76" s="325" t="str">
        <f>IF(Table13[[#This Row],[Tipo de Beneficiário]]="","",COUNTIFS(Table8[Código da Candidatura],Table13[[#This Row],[Código da candidatura]],Table8[Tipologia proposta],"T3"))</f>
        <v/>
      </c>
      <c r="M76" s="325" t="str">
        <f>IF(Table13[[#This Row],[Tipo de Beneficiário]]="","",COUNTIFS(Table8[Código da Candidatura],Table13[[#This Row],[Código da candidatura]],Table8[Tipologia proposta],"T4"))</f>
        <v/>
      </c>
      <c r="N76" s="325" t="str">
        <f>IF(Table13[[#This Row],[Tipo de Beneficiário]]="","",COUNTIFS(Table8[Código da Candidatura],Table13[[#This Row],[Código da candidatura]],Table8[Tipologia proposta],"T5"))</f>
        <v/>
      </c>
      <c r="O76" s="325" t="str">
        <f>IF(Table13[[#This Row],[Tipo de Beneficiário]]="","",COUNTIFS(Table8[Código da Candidatura],Table13[[#This Row],[Código da candidatura]],Table8[Tipologia proposta],"T6"))</f>
        <v/>
      </c>
      <c r="P76" s="325" t="str">
        <f>IF(Table13[[#This Row],[Tipo de Beneficiário]]="","",COUNTIFS(Table8[Código da Candidatura],Table13[[#This Row],[Código da candidatura]],Table8[Tipologia proposta],"T7"))</f>
        <v/>
      </c>
      <c r="Q76" s="325" t="str">
        <f>IF(Table13[[#This Row],[Tipo de Beneficiário]]="","",COUNTIFS(Table8[Código da Candidatura],Table13[[#This Row],[Código da candidatura]],Table8[Tipologia proposta],"Unid. Resid."))</f>
        <v/>
      </c>
      <c r="R76" s="326">
        <f>SUM(Table13[[#This Row],[T0]:[Unid. resid.]])</f>
        <v>0</v>
      </c>
      <c r="S76" s="391" t="str">
        <f>IF(OR(Table13[[#This Row],[Tipo de Beneficiário]]="",Table13[[#This Row],[Identificação da Entidade]]="",Table13[[#This Row],[Tipo de Solução Habitacional]]=""),"NÃO","SIM")</f>
        <v>NÃO</v>
      </c>
      <c r="T76" s="327" t="e">
        <f>VLOOKUP(Table13[[#This Row],[Tipo de Beneficiário]],Table3[],3,FALSE)</f>
        <v>#N/A</v>
      </c>
      <c r="X76" s="309"/>
    </row>
    <row r="77" spans="1:24" ht="25.05" hidden="1" customHeight="1" x14ac:dyDescent="0.25">
      <c r="A77" s="320"/>
      <c r="B77" s="389"/>
      <c r="C77" s="321"/>
      <c r="D77" s="325" t="str">
        <f>IF(Table13[[#This Row],[Tipo de Beneficiário]]="","",COUNTIF(Table8[Código da Candidatura],Table13[[#This Row],[Código da candidatura]]))</f>
        <v/>
      </c>
      <c r="E77" s="379" t="str">
        <f>IF(Table13[[#This Row],[Tipo de Beneficiário]]="","",SUMIF(Table8[[Código da Candidatura]:[Nº de membros]],Table13[[#This Row],[Código da candidatura]],Table8[Nº de membros]))</f>
        <v/>
      </c>
      <c r="F77" s="392"/>
      <c r="G77" s="322"/>
      <c r="H77" s="323"/>
      <c r="I77" s="324" t="str">
        <f>IF(Table13[[#This Row],[Tipo de Beneficiário]]="","",COUNTIFS(Table8[Código da Candidatura],Table13[[#This Row],[Código da candidatura]],Table8[Tipologia proposta],"T0"))</f>
        <v/>
      </c>
      <c r="J77" s="325" t="str">
        <f>IF(Table13[[#This Row],[Tipo de Beneficiário]]="","",COUNTIFS(Table8[Código da Candidatura],Table13[[#This Row],[Código da candidatura]],Table8[Tipologia proposta],"T1"))</f>
        <v/>
      </c>
      <c r="K77" s="325" t="str">
        <f>IF(Table13[[#This Row],[Tipo de Beneficiário]]="","",COUNTIFS(Table8[Código da Candidatura],Table13[[#This Row],[Código da candidatura]],Table8[Tipologia proposta],"T2"))</f>
        <v/>
      </c>
      <c r="L77" s="325" t="str">
        <f>IF(Table13[[#This Row],[Tipo de Beneficiário]]="","",COUNTIFS(Table8[Código da Candidatura],Table13[[#This Row],[Código da candidatura]],Table8[Tipologia proposta],"T3"))</f>
        <v/>
      </c>
      <c r="M77" s="325" t="str">
        <f>IF(Table13[[#This Row],[Tipo de Beneficiário]]="","",COUNTIFS(Table8[Código da Candidatura],Table13[[#This Row],[Código da candidatura]],Table8[Tipologia proposta],"T4"))</f>
        <v/>
      </c>
      <c r="N77" s="325" t="str">
        <f>IF(Table13[[#This Row],[Tipo de Beneficiário]]="","",COUNTIFS(Table8[Código da Candidatura],Table13[[#This Row],[Código da candidatura]],Table8[Tipologia proposta],"T5"))</f>
        <v/>
      </c>
      <c r="O77" s="325" t="str">
        <f>IF(Table13[[#This Row],[Tipo de Beneficiário]]="","",COUNTIFS(Table8[Código da Candidatura],Table13[[#This Row],[Código da candidatura]],Table8[Tipologia proposta],"T6"))</f>
        <v/>
      </c>
      <c r="P77" s="325" t="str">
        <f>IF(Table13[[#This Row],[Tipo de Beneficiário]]="","",COUNTIFS(Table8[Código da Candidatura],Table13[[#This Row],[Código da candidatura]],Table8[Tipologia proposta],"T7"))</f>
        <v/>
      </c>
      <c r="Q77" s="325" t="str">
        <f>IF(Table13[[#This Row],[Tipo de Beneficiário]]="","",COUNTIFS(Table8[Código da Candidatura],Table13[[#This Row],[Código da candidatura]],Table8[Tipologia proposta],"Unid. Resid."))</f>
        <v/>
      </c>
      <c r="R77" s="326">
        <f>SUM(Table13[[#This Row],[T0]:[Unid. resid.]])</f>
        <v>0</v>
      </c>
      <c r="S77" s="391" t="str">
        <f>IF(OR(Table13[[#This Row],[Tipo de Beneficiário]]="",Table13[[#This Row],[Identificação da Entidade]]="",Table13[[#This Row],[Tipo de Solução Habitacional]]=""),"NÃO","SIM")</f>
        <v>NÃO</v>
      </c>
      <c r="T77" s="327" t="e">
        <f>VLOOKUP(Table13[[#This Row],[Tipo de Beneficiário]],Table3[],3,FALSE)</f>
        <v>#N/A</v>
      </c>
      <c r="X77" s="309"/>
    </row>
    <row r="78" spans="1:24" ht="25.05" hidden="1" customHeight="1" x14ac:dyDescent="0.25">
      <c r="A78" s="320"/>
      <c r="B78" s="389"/>
      <c r="C78" s="321"/>
      <c r="D78" s="325" t="str">
        <f>IF(Table13[[#This Row],[Tipo de Beneficiário]]="","",COUNTIF(Table8[Código da Candidatura],Table13[[#This Row],[Código da candidatura]]))</f>
        <v/>
      </c>
      <c r="E78" s="379" t="str">
        <f>IF(Table13[[#This Row],[Tipo de Beneficiário]]="","",SUMIF(Table8[[Código da Candidatura]:[Nº de membros]],Table13[[#This Row],[Código da candidatura]],Table8[Nº de membros]))</f>
        <v/>
      </c>
      <c r="F78" s="392"/>
      <c r="G78" s="322"/>
      <c r="H78" s="323"/>
      <c r="I78" s="324" t="str">
        <f>IF(Table13[[#This Row],[Tipo de Beneficiário]]="","",COUNTIFS(Table8[Código da Candidatura],Table13[[#This Row],[Código da candidatura]],Table8[Tipologia proposta],"T0"))</f>
        <v/>
      </c>
      <c r="J78" s="325" t="str">
        <f>IF(Table13[[#This Row],[Tipo de Beneficiário]]="","",COUNTIFS(Table8[Código da Candidatura],Table13[[#This Row],[Código da candidatura]],Table8[Tipologia proposta],"T1"))</f>
        <v/>
      </c>
      <c r="K78" s="325" t="str">
        <f>IF(Table13[[#This Row],[Tipo de Beneficiário]]="","",COUNTIFS(Table8[Código da Candidatura],Table13[[#This Row],[Código da candidatura]],Table8[Tipologia proposta],"T2"))</f>
        <v/>
      </c>
      <c r="L78" s="325" t="str">
        <f>IF(Table13[[#This Row],[Tipo de Beneficiário]]="","",COUNTIFS(Table8[Código da Candidatura],Table13[[#This Row],[Código da candidatura]],Table8[Tipologia proposta],"T3"))</f>
        <v/>
      </c>
      <c r="M78" s="325" t="str">
        <f>IF(Table13[[#This Row],[Tipo de Beneficiário]]="","",COUNTIFS(Table8[Código da Candidatura],Table13[[#This Row],[Código da candidatura]],Table8[Tipologia proposta],"T4"))</f>
        <v/>
      </c>
      <c r="N78" s="325" t="str">
        <f>IF(Table13[[#This Row],[Tipo de Beneficiário]]="","",COUNTIFS(Table8[Código da Candidatura],Table13[[#This Row],[Código da candidatura]],Table8[Tipologia proposta],"T5"))</f>
        <v/>
      </c>
      <c r="O78" s="325" t="str">
        <f>IF(Table13[[#This Row],[Tipo de Beneficiário]]="","",COUNTIFS(Table8[Código da Candidatura],Table13[[#This Row],[Código da candidatura]],Table8[Tipologia proposta],"T6"))</f>
        <v/>
      </c>
      <c r="P78" s="325" t="str">
        <f>IF(Table13[[#This Row],[Tipo de Beneficiário]]="","",COUNTIFS(Table8[Código da Candidatura],Table13[[#This Row],[Código da candidatura]],Table8[Tipologia proposta],"T7"))</f>
        <v/>
      </c>
      <c r="Q78" s="325" t="str">
        <f>IF(Table13[[#This Row],[Tipo de Beneficiário]]="","",COUNTIFS(Table8[Código da Candidatura],Table13[[#This Row],[Código da candidatura]],Table8[Tipologia proposta],"Unid. Resid."))</f>
        <v/>
      </c>
      <c r="R78" s="326">
        <f>SUM(Table13[[#This Row],[T0]:[Unid. resid.]])</f>
        <v>0</v>
      </c>
      <c r="S78" s="391" t="str">
        <f>IF(OR(Table13[[#This Row],[Tipo de Beneficiário]]="",Table13[[#This Row],[Identificação da Entidade]]="",Table13[[#This Row],[Tipo de Solução Habitacional]]=""),"NÃO","SIM")</f>
        <v>NÃO</v>
      </c>
      <c r="T78" s="327" t="e">
        <f>VLOOKUP(Table13[[#This Row],[Tipo de Beneficiário]],Table3[],3,FALSE)</f>
        <v>#N/A</v>
      </c>
      <c r="X78" s="309"/>
    </row>
    <row r="79" spans="1:24" ht="25.05" hidden="1" customHeight="1" x14ac:dyDescent="0.25">
      <c r="A79" s="320"/>
      <c r="B79" s="389"/>
      <c r="C79" s="321"/>
      <c r="D79" s="325" t="str">
        <f>IF(Table13[[#This Row],[Tipo de Beneficiário]]="","",COUNTIF(Table8[Código da Candidatura],Table13[[#This Row],[Código da candidatura]]))</f>
        <v/>
      </c>
      <c r="E79" s="379" t="str">
        <f>IF(Table13[[#This Row],[Tipo de Beneficiário]]="","",SUMIF(Table8[[Código da Candidatura]:[Nº de membros]],Table13[[#This Row],[Código da candidatura]],Table8[Nº de membros]))</f>
        <v/>
      </c>
      <c r="F79" s="392"/>
      <c r="G79" s="322"/>
      <c r="H79" s="323"/>
      <c r="I79" s="324" t="str">
        <f>IF(Table13[[#This Row],[Tipo de Beneficiário]]="","",COUNTIFS(Table8[Código da Candidatura],Table13[[#This Row],[Código da candidatura]],Table8[Tipologia proposta],"T0"))</f>
        <v/>
      </c>
      <c r="J79" s="325" t="str">
        <f>IF(Table13[[#This Row],[Tipo de Beneficiário]]="","",COUNTIFS(Table8[Código da Candidatura],Table13[[#This Row],[Código da candidatura]],Table8[Tipologia proposta],"T1"))</f>
        <v/>
      </c>
      <c r="K79" s="325" t="str">
        <f>IF(Table13[[#This Row],[Tipo de Beneficiário]]="","",COUNTIFS(Table8[Código da Candidatura],Table13[[#This Row],[Código da candidatura]],Table8[Tipologia proposta],"T2"))</f>
        <v/>
      </c>
      <c r="L79" s="325" t="str">
        <f>IF(Table13[[#This Row],[Tipo de Beneficiário]]="","",COUNTIFS(Table8[Código da Candidatura],Table13[[#This Row],[Código da candidatura]],Table8[Tipologia proposta],"T3"))</f>
        <v/>
      </c>
      <c r="M79" s="325" t="str">
        <f>IF(Table13[[#This Row],[Tipo de Beneficiário]]="","",COUNTIFS(Table8[Código da Candidatura],Table13[[#This Row],[Código da candidatura]],Table8[Tipologia proposta],"T4"))</f>
        <v/>
      </c>
      <c r="N79" s="325" t="str">
        <f>IF(Table13[[#This Row],[Tipo de Beneficiário]]="","",COUNTIFS(Table8[Código da Candidatura],Table13[[#This Row],[Código da candidatura]],Table8[Tipologia proposta],"T5"))</f>
        <v/>
      </c>
      <c r="O79" s="325" t="str">
        <f>IF(Table13[[#This Row],[Tipo de Beneficiário]]="","",COUNTIFS(Table8[Código da Candidatura],Table13[[#This Row],[Código da candidatura]],Table8[Tipologia proposta],"T6"))</f>
        <v/>
      </c>
      <c r="P79" s="325" t="str">
        <f>IF(Table13[[#This Row],[Tipo de Beneficiário]]="","",COUNTIFS(Table8[Código da Candidatura],Table13[[#This Row],[Código da candidatura]],Table8[Tipologia proposta],"T7"))</f>
        <v/>
      </c>
      <c r="Q79" s="325" t="str">
        <f>IF(Table13[[#This Row],[Tipo de Beneficiário]]="","",COUNTIFS(Table8[Código da Candidatura],Table13[[#This Row],[Código da candidatura]],Table8[Tipologia proposta],"Unid. Resid."))</f>
        <v/>
      </c>
      <c r="R79" s="326">
        <f>SUM(Table13[[#This Row],[T0]:[Unid. resid.]])</f>
        <v>0</v>
      </c>
      <c r="S79" s="391" t="str">
        <f>IF(OR(Table13[[#This Row],[Tipo de Beneficiário]]="",Table13[[#This Row],[Identificação da Entidade]]="",Table13[[#This Row],[Tipo de Solução Habitacional]]=""),"NÃO","SIM")</f>
        <v>NÃO</v>
      </c>
      <c r="T79" s="327" t="e">
        <f>VLOOKUP(Table13[[#This Row],[Tipo de Beneficiário]],Table3[],3,FALSE)</f>
        <v>#N/A</v>
      </c>
      <c r="X79" s="309"/>
    </row>
    <row r="80" spans="1:24" ht="25.05" hidden="1" customHeight="1" x14ac:dyDescent="0.25">
      <c r="A80" s="320"/>
      <c r="B80" s="389"/>
      <c r="C80" s="321"/>
      <c r="D80" s="325" t="str">
        <f>IF(Table13[[#This Row],[Tipo de Beneficiário]]="","",COUNTIF(Table8[Código da Candidatura],Table13[[#This Row],[Código da candidatura]]))</f>
        <v/>
      </c>
      <c r="E80" s="379" t="str">
        <f>IF(Table13[[#This Row],[Tipo de Beneficiário]]="","",SUMIF(Table8[[Código da Candidatura]:[Nº de membros]],Table13[[#This Row],[Código da candidatura]],Table8[Nº de membros]))</f>
        <v/>
      </c>
      <c r="F80" s="392"/>
      <c r="G80" s="322"/>
      <c r="H80" s="323"/>
      <c r="I80" s="324" t="str">
        <f>IF(Table13[[#This Row],[Tipo de Beneficiário]]="","",COUNTIFS(Table8[Código da Candidatura],Table13[[#This Row],[Código da candidatura]],Table8[Tipologia proposta],"T0"))</f>
        <v/>
      </c>
      <c r="J80" s="325" t="str">
        <f>IF(Table13[[#This Row],[Tipo de Beneficiário]]="","",COUNTIFS(Table8[Código da Candidatura],Table13[[#This Row],[Código da candidatura]],Table8[Tipologia proposta],"T1"))</f>
        <v/>
      </c>
      <c r="K80" s="325" t="str">
        <f>IF(Table13[[#This Row],[Tipo de Beneficiário]]="","",COUNTIFS(Table8[Código da Candidatura],Table13[[#This Row],[Código da candidatura]],Table8[Tipologia proposta],"T2"))</f>
        <v/>
      </c>
      <c r="L80" s="325" t="str">
        <f>IF(Table13[[#This Row],[Tipo de Beneficiário]]="","",COUNTIFS(Table8[Código da Candidatura],Table13[[#This Row],[Código da candidatura]],Table8[Tipologia proposta],"T3"))</f>
        <v/>
      </c>
      <c r="M80" s="325" t="str">
        <f>IF(Table13[[#This Row],[Tipo de Beneficiário]]="","",COUNTIFS(Table8[Código da Candidatura],Table13[[#This Row],[Código da candidatura]],Table8[Tipologia proposta],"T4"))</f>
        <v/>
      </c>
      <c r="N80" s="325" t="str">
        <f>IF(Table13[[#This Row],[Tipo de Beneficiário]]="","",COUNTIFS(Table8[Código da Candidatura],Table13[[#This Row],[Código da candidatura]],Table8[Tipologia proposta],"T5"))</f>
        <v/>
      </c>
      <c r="O80" s="325" t="str">
        <f>IF(Table13[[#This Row],[Tipo de Beneficiário]]="","",COUNTIFS(Table8[Código da Candidatura],Table13[[#This Row],[Código da candidatura]],Table8[Tipologia proposta],"T6"))</f>
        <v/>
      </c>
      <c r="P80" s="325" t="str">
        <f>IF(Table13[[#This Row],[Tipo de Beneficiário]]="","",COUNTIFS(Table8[Código da Candidatura],Table13[[#This Row],[Código da candidatura]],Table8[Tipologia proposta],"T7"))</f>
        <v/>
      </c>
      <c r="Q80" s="325" t="str">
        <f>IF(Table13[[#This Row],[Tipo de Beneficiário]]="","",COUNTIFS(Table8[Código da Candidatura],Table13[[#This Row],[Código da candidatura]],Table8[Tipologia proposta],"Unid. Resid."))</f>
        <v/>
      </c>
      <c r="R80" s="326">
        <f>SUM(Table13[[#This Row],[T0]:[Unid. resid.]])</f>
        <v>0</v>
      </c>
      <c r="S80" s="391" t="str">
        <f>IF(OR(Table13[[#This Row],[Tipo de Beneficiário]]="",Table13[[#This Row],[Identificação da Entidade]]="",Table13[[#This Row],[Tipo de Solução Habitacional]]=""),"NÃO","SIM")</f>
        <v>NÃO</v>
      </c>
      <c r="T80" s="327" t="e">
        <f>VLOOKUP(Table13[[#This Row],[Tipo de Beneficiário]],Table3[],3,FALSE)</f>
        <v>#N/A</v>
      </c>
      <c r="X80" s="309"/>
    </row>
    <row r="81" spans="1:24" ht="25.05" hidden="1" customHeight="1" x14ac:dyDescent="0.25">
      <c r="A81" s="320"/>
      <c r="B81" s="389"/>
      <c r="C81" s="321"/>
      <c r="D81" s="325" t="str">
        <f>IF(Table13[[#This Row],[Tipo de Beneficiário]]="","",COUNTIF(Table8[Código da Candidatura],Table13[[#This Row],[Código da candidatura]]))</f>
        <v/>
      </c>
      <c r="E81" s="379" t="str">
        <f>IF(Table13[[#This Row],[Tipo de Beneficiário]]="","",SUMIF(Table8[[Código da Candidatura]:[Nº de membros]],Table13[[#This Row],[Código da candidatura]],Table8[Nº de membros]))</f>
        <v/>
      </c>
      <c r="F81" s="392"/>
      <c r="G81" s="322"/>
      <c r="H81" s="323"/>
      <c r="I81" s="324" t="str">
        <f>IF(Table13[[#This Row],[Tipo de Beneficiário]]="","",COUNTIFS(Table8[Código da Candidatura],Table13[[#This Row],[Código da candidatura]],Table8[Tipologia proposta],"T0"))</f>
        <v/>
      </c>
      <c r="J81" s="325" t="str">
        <f>IF(Table13[[#This Row],[Tipo de Beneficiário]]="","",COUNTIFS(Table8[Código da Candidatura],Table13[[#This Row],[Código da candidatura]],Table8[Tipologia proposta],"T1"))</f>
        <v/>
      </c>
      <c r="K81" s="325" t="str">
        <f>IF(Table13[[#This Row],[Tipo de Beneficiário]]="","",COUNTIFS(Table8[Código da Candidatura],Table13[[#This Row],[Código da candidatura]],Table8[Tipologia proposta],"T2"))</f>
        <v/>
      </c>
      <c r="L81" s="325" t="str">
        <f>IF(Table13[[#This Row],[Tipo de Beneficiário]]="","",COUNTIFS(Table8[Código da Candidatura],Table13[[#This Row],[Código da candidatura]],Table8[Tipologia proposta],"T3"))</f>
        <v/>
      </c>
      <c r="M81" s="325" t="str">
        <f>IF(Table13[[#This Row],[Tipo de Beneficiário]]="","",COUNTIFS(Table8[Código da Candidatura],Table13[[#This Row],[Código da candidatura]],Table8[Tipologia proposta],"T4"))</f>
        <v/>
      </c>
      <c r="N81" s="325" t="str">
        <f>IF(Table13[[#This Row],[Tipo de Beneficiário]]="","",COUNTIFS(Table8[Código da Candidatura],Table13[[#This Row],[Código da candidatura]],Table8[Tipologia proposta],"T5"))</f>
        <v/>
      </c>
      <c r="O81" s="325" t="str">
        <f>IF(Table13[[#This Row],[Tipo de Beneficiário]]="","",COUNTIFS(Table8[Código da Candidatura],Table13[[#This Row],[Código da candidatura]],Table8[Tipologia proposta],"T6"))</f>
        <v/>
      </c>
      <c r="P81" s="325" t="str">
        <f>IF(Table13[[#This Row],[Tipo de Beneficiário]]="","",COUNTIFS(Table8[Código da Candidatura],Table13[[#This Row],[Código da candidatura]],Table8[Tipologia proposta],"T7"))</f>
        <v/>
      </c>
      <c r="Q81" s="325" t="str">
        <f>IF(Table13[[#This Row],[Tipo de Beneficiário]]="","",COUNTIFS(Table8[Código da Candidatura],Table13[[#This Row],[Código da candidatura]],Table8[Tipologia proposta],"Unid. Resid."))</f>
        <v/>
      </c>
      <c r="R81" s="326">
        <f>SUM(Table13[[#This Row],[T0]:[Unid. resid.]])</f>
        <v>0</v>
      </c>
      <c r="S81" s="391" t="str">
        <f>IF(OR(Table13[[#This Row],[Tipo de Beneficiário]]="",Table13[[#This Row],[Identificação da Entidade]]="",Table13[[#This Row],[Tipo de Solução Habitacional]]=""),"NÃO","SIM")</f>
        <v>NÃO</v>
      </c>
      <c r="T81" s="327" t="e">
        <f>VLOOKUP(Table13[[#This Row],[Tipo de Beneficiário]],Table3[],3,FALSE)</f>
        <v>#N/A</v>
      </c>
      <c r="X81" s="309"/>
    </row>
    <row r="82" spans="1:24" ht="25.05" hidden="1" customHeight="1" x14ac:dyDescent="0.25">
      <c r="A82" s="320"/>
      <c r="B82" s="389"/>
      <c r="C82" s="321"/>
      <c r="D82" s="325" t="str">
        <f>IF(Table13[[#This Row],[Tipo de Beneficiário]]="","",COUNTIF(Table8[Código da Candidatura],Table13[[#This Row],[Código da candidatura]]))</f>
        <v/>
      </c>
      <c r="E82" s="379" t="str">
        <f>IF(Table13[[#This Row],[Tipo de Beneficiário]]="","",SUMIF(Table8[[Código da Candidatura]:[Nº de membros]],Table13[[#This Row],[Código da candidatura]],Table8[Nº de membros]))</f>
        <v/>
      </c>
      <c r="F82" s="392"/>
      <c r="G82" s="322"/>
      <c r="H82" s="323"/>
      <c r="I82" s="324" t="str">
        <f>IF(Table13[[#This Row],[Tipo de Beneficiário]]="","",COUNTIFS(Table8[Código da Candidatura],Table13[[#This Row],[Código da candidatura]],Table8[Tipologia proposta],"T0"))</f>
        <v/>
      </c>
      <c r="J82" s="325" t="str">
        <f>IF(Table13[[#This Row],[Tipo de Beneficiário]]="","",COUNTIFS(Table8[Código da Candidatura],Table13[[#This Row],[Código da candidatura]],Table8[Tipologia proposta],"T1"))</f>
        <v/>
      </c>
      <c r="K82" s="325" t="str">
        <f>IF(Table13[[#This Row],[Tipo de Beneficiário]]="","",COUNTIFS(Table8[Código da Candidatura],Table13[[#This Row],[Código da candidatura]],Table8[Tipologia proposta],"T2"))</f>
        <v/>
      </c>
      <c r="L82" s="325" t="str">
        <f>IF(Table13[[#This Row],[Tipo de Beneficiário]]="","",COUNTIFS(Table8[Código da Candidatura],Table13[[#This Row],[Código da candidatura]],Table8[Tipologia proposta],"T3"))</f>
        <v/>
      </c>
      <c r="M82" s="325" t="str">
        <f>IF(Table13[[#This Row],[Tipo de Beneficiário]]="","",COUNTIFS(Table8[Código da Candidatura],Table13[[#This Row],[Código da candidatura]],Table8[Tipologia proposta],"T4"))</f>
        <v/>
      </c>
      <c r="N82" s="325" t="str">
        <f>IF(Table13[[#This Row],[Tipo de Beneficiário]]="","",COUNTIFS(Table8[Código da Candidatura],Table13[[#This Row],[Código da candidatura]],Table8[Tipologia proposta],"T5"))</f>
        <v/>
      </c>
      <c r="O82" s="325" t="str">
        <f>IF(Table13[[#This Row],[Tipo de Beneficiário]]="","",COUNTIFS(Table8[Código da Candidatura],Table13[[#This Row],[Código da candidatura]],Table8[Tipologia proposta],"T6"))</f>
        <v/>
      </c>
      <c r="P82" s="325" t="str">
        <f>IF(Table13[[#This Row],[Tipo de Beneficiário]]="","",COUNTIFS(Table8[Código da Candidatura],Table13[[#This Row],[Código da candidatura]],Table8[Tipologia proposta],"T7"))</f>
        <v/>
      </c>
      <c r="Q82" s="325" t="str">
        <f>IF(Table13[[#This Row],[Tipo de Beneficiário]]="","",COUNTIFS(Table8[Código da Candidatura],Table13[[#This Row],[Código da candidatura]],Table8[Tipologia proposta],"Unid. Resid."))</f>
        <v/>
      </c>
      <c r="R82" s="326">
        <f>SUM(Table13[[#This Row],[T0]:[Unid. resid.]])</f>
        <v>0</v>
      </c>
      <c r="S82" s="391" t="str">
        <f>IF(OR(Table13[[#This Row],[Tipo de Beneficiário]]="",Table13[[#This Row],[Identificação da Entidade]]="",Table13[[#This Row],[Tipo de Solução Habitacional]]=""),"NÃO","SIM")</f>
        <v>NÃO</v>
      </c>
      <c r="T82" s="327" t="e">
        <f>VLOOKUP(Table13[[#This Row],[Tipo de Beneficiário]],Table3[],3,FALSE)</f>
        <v>#N/A</v>
      </c>
      <c r="X82" s="309"/>
    </row>
    <row r="83" spans="1:24" ht="25.05" hidden="1" customHeight="1" x14ac:dyDescent="0.25">
      <c r="A83" s="320"/>
      <c r="B83" s="389"/>
      <c r="C83" s="321"/>
      <c r="D83" s="325" t="str">
        <f>IF(Table13[[#This Row],[Tipo de Beneficiário]]="","",COUNTIF(Table8[Código da Candidatura],Table13[[#This Row],[Código da candidatura]]))</f>
        <v/>
      </c>
      <c r="E83" s="379" t="str">
        <f>IF(Table13[[#This Row],[Tipo de Beneficiário]]="","",SUMIF(Table8[[Código da Candidatura]:[Nº de membros]],Table13[[#This Row],[Código da candidatura]],Table8[Nº de membros]))</f>
        <v/>
      </c>
      <c r="F83" s="392"/>
      <c r="G83" s="322"/>
      <c r="H83" s="323"/>
      <c r="I83" s="324" t="str">
        <f>IF(Table13[[#This Row],[Tipo de Beneficiário]]="","",COUNTIFS(Table8[Código da Candidatura],Table13[[#This Row],[Código da candidatura]],Table8[Tipologia proposta],"T0"))</f>
        <v/>
      </c>
      <c r="J83" s="325" t="str">
        <f>IF(Table13[[#This Row],[Tipo de Beneficiário]]="","",COUNTIFS(Table8[Código da Candidatura],Table13[[#This Row],[Código da candidatura]],Table8[Tipologia proposta],"T1"))</f>
        <v/>
      </c>
      <c r="K83" s="325" t="str">
        <f>IF(Table13[[#This Row],[Tipo de Beneficiário]]="","",COUNTIFS(Table8[Código da Candidatura],Table13[[#This Row],[Código da candidatura]],Table8[Tipologia proposta],"T2"))</f>
        <v/>
      </c>
      <c r="L83" s="325" t="str">
        <f>IF(Table13[[#This Row],[Tipo de Beneficiário]]="","",COUNTIFS(Table8[Código da Candidatura],Table13[[#This Row],[Código da candidatura]],Table8[Tipologia proposta],"T3"))</f>
        <v/>
      </c>
      <c r="M83" s="325" t="str">
        <f>IF(Table13[[#This Row],[Tipo de Beneficiário]]="","",COUNTIFS(Table8[Código da Candidatura],Table13[[#This Row],[Código da candidatura]],Table8[Tipologia proposta],"T4"))</f>
        <v/>
      </c>
      <c r="N83" s="325" t="str">
        <f>IF(Table13[[#This Row],[Tipo de Beneficiário]]="","",COUNTIFS(Table8[Código da Candidatura],Table13[[#This Row],[Código da candidatura]],Table8[Tipologia proposta],"T5"))</f>
        <v/>
      </c>
      <c r="O83" s="325" t="str">
        <f>IF(Table13[[#This Row],[Tipo de Beneficiário]]="","",COUNTIFS(Table8[Código da Candidatura],Table13[[#This Row],[Código da candidatura]],Table8[Tipologia proposta],"T6"))</f>
        <v/>
      </c>
      <c r="P83" s="325" t="str">
        <f>IF(Table13[[#This Row],[Tipo de Beneficiário]]="","",COUNTIFS(Table8[Código da Candidatura],Table13[[#This Row],[Código da candidatura]],Table8[Tipologia proposta],"T7"))</f>
        <v/>
      </c>
      <c r="Q83" s="325" t="str">
        <f>IF(Table13[[#This Row],[Tipo de Beneficiário]]="","",COUNTIFS(Table8[Código da Candidatura],Table13[[#This Row],[Código da candidatura]],Table8[Tipologia proposta],"Unid. Resid."))</f>
        <v/>
      </c>
      <c r="R83" s="326">
        <f>SUM(Table13[[#This Row],[T0]:[Unid. resid.]])</f>
        <v>0</v>
      </c>
      <c r="S83" s="391" t="str">
        <f>IF(OR(Table13[[#This Row],[Tipo de Beneficiário]]="",Table13[[#This Row],[Identificação da Entidade]]="",Table13[[#This Row],[Tipo de Solução Habitacional]]=""),"NÃO","SIM")</f>
        <v>NÃO</v>
      </c>
      <c r="T83" s="327" t="e">
        <f>VLOOKUP(Table13[[#This Row],[Tipo de Beneficiário]],Table3[],3,FALSE)</f>
        <v>#N/A</v>
      </c>
      <c r="X83" s="309"/>
    </row>
    <row r="84" spans="1:24" ht="25.05" hidden="1" customHeight="1" x14ac:dyDescent="0.25">
      <c r="A84" s="320"/>
      <c r="B84" s="389"/>
      <c r="C84" s="321"/>
      <c r="D84" s="325" t="str">
        <f>IF(Table13[[#This Row],[Tipo de Beneficiário]]="","",COUNTIF(Table8[Código da Candidatura],Table13[[#This Row],[Código da candidatura]]))</f>
        <v/>
      </c>
      <c r="E84" s="379" t="str">
        <f>IF(Table13[[#This Row],[Tipo de Beneficiário]]="","",SUMIF(Table8[[Código da Candidatura]:[Nº de membros]],Table13[[#This Row],[Código da candidatura]],Table8[Nº de membros]))</f>
        <v/>
      </c>
      <c r="F84" s="392"/>
      <c r="G84" s="322"/>
      <c r="H84" s="323"/>
      <c r="I84" s="324" t="str">
        <f>IF(Table13[[#This Row],[Tipo de Beneficiário]]="","",COUNTIFS(Table8[Código da Candidatura],Table13[[#This Row],[Código da candidatura]],Table8[Tipologia proposta],"T0"))</f>
        <v/>
      </c>
      <c r="J84" s="325" t="str">
        <f>IF(Table13[[#This Row],[Tipo de Beneficiário]]="","",COUNTIFS(Table8[Código da Candidatura],Table13[[#This Row],[Código da candidatura]],Table8[Tipologia proposta],"T1"))</f>
        <v/>
      </c>
      <c r="K84" s="325" t="str">
        <f>IF(Table13[[#This Row],[Tipo de Beneficiário]]="","",COUNTIFS(Table8[Código da Candidatura],Table13[[#This Row],[Código da candidatura]],Table8[Tipologia proposta],"T2"))</f>
        <v/>
      </c>
      <c r="L84" s="325" t="str">
        <f>IF(Table13[[#This Row],[Tipo de Beneficiário]]="","",COUNTIFS(Table8[Código da Candidatura],Table13[[#This Row],[Código da candidatura]],Table8[Tipologia proposta],"T3"))</f>
        <v/>
      </c>
      <c r="M84" s="325" t="str">
        <f>IF(Table13[[#This Row],[Tipo de Beneficiário]]="","",COUNTIFS(Table8[Código da Candidatura],Table13[[#This Row],[Código da candidatura]],Table8[Tipologia proposta],"T4"))</f>
        <v/>
      </c>
      <c r="N84" s="325" t="str">
        <f>IF(Table13[[#This Row],[Tipo de Beneficiário]]="","",COUNTIFS(Table8[Código da Candidatura],Table13[[#This Row],[Código da candidatura]],Table8[Tipologia proposta],"T5"))</f>
        <v/>
      </c>
      <c r="O84" s="325" t="str">
        <f>IF(Table13[[#This Row],[Tipo de Beneficiário]]="","",COUNTIFS(Table8[Código da Candidatura],Table13[[#This Row],[Código da candidatura]],Table8[Tipologia proposta],"T6"))</f>
        <v/>
      </c>
      <c r="P84" s="325" t="str">
        <f>IF(Table13[[#This Row],[Tipo de Beneficiário]]="","",COUNTIFS(Table8[Código da Candidatura],Table13[[#This Row],[Código da candidatura]],Table8[Tipologia proposta],"T7"))</f>
        <v/>
      </c>
      <c r="Q84" s="325" t="str">
        <f>IF(Table13[[#This Row],[Tipo de Beneficiário]]="","",COUNTIFS(Table8[Código da Candidatura],Table13[[#This Row],[Código da candidatura]],Table8[Tipologia proposta],"Unid. Resid."))</f>
        <v/>
      </c>
      <c r="R84" s="326">
        <f>SUM(Table13[[#This Row],[T0]:[Unid. resid.]])</f>
        <v>0</v>
      </c>
      <c r="S84" s="391" t="str">
        <f>IF(OR(Table13[[#This Row],[Tipo de Beneficiário]]="",Table13[[#This Row],[Identificação da Entidade]]="",Table13[[#This Row],[Tipo de Solução Habitacional]]=""),"NÃO","SIM")</f>
        <v>NÃO</v>
      </c>
      <c r="T84" s="327" t="e">
        <f>VLOOKUP(Table13[[#This Row],[Tipo de Beneficiário]],Table3[],3,FALSE)</f>
        <v>#N/A</v>
      </c>
      <c r="X84" s="309"/>
    </row>
    <row r="85" spans="1:24" ht="25.05" hidden="1" customHeight="1" x14ac:dyDescent="0.25">
      <c r="A85" s="320"/>
      <c r="B85" s="389"/>
      <c r="C85" s="321"/>
      <c r="D85" s="325" t="str">
        <f>IF(Table13[[#This Row],[Tipo de Beneficiário]]="","",COUNTIF(Table8[Código da Candidatura],Table13[[#This Row],[Código da candidatura]]))</f>
        <v/>
      </c>
      <c r="E85" s="379" t="str">
        <f>IF(Table13[[#This Row],[Tipo de Beneficiário]]="","",SUMIF(Table8[[Código da Candidatura]:[Nº de membros]],Table13[[#This Row],[Código da candidatura]],Table8[Nº de membros]))</f>
        <v/>
      </c>
      <c r="F85" s="392"/>
      <c r="G85" s="322"/>
      <c r="H85" s="323"/>
      <c r="I85" s="324" t="str">
        <f>IF(Table13[[#This Row],[Tipo de Beneficiário]]="","",COUNTIFS(Table8[Código da Candidatura],Table13[[#This Row],[Código da candidatura]],Table8[Tipologia proposta],"T0"))</f>
        <v/>
      </c>
      <c r="J85" s="325" t="str">
        <f>IF(Table13[[#This Row],[Tipo de Beneficiário]]="","",COUNTIFS(Table8[Código da Candidatura],Table13[[#This Row],[Código da candidatura]],Table8[Tipologia proposta],"T1"))</f>
        <v/>
      </c>
      <c r="K85" s="325" t="str">
        <f>IF(Table13[[#This Row],[Tipo de Beneficiário]]="","",COUNTIFS(Table8[Código da Candidatura],Table13[[#This Row],[Código da candidatura]],Table8[Tipologia proposta],"T2"))</f>
        <v/>
      </c>
      <c r="L85" s="325" t="str">
        <f>IF(Table13[[#This Row],[Tipo de Beneficiário]]="","",COUNTIFS(Table8[Código da Candidatura],Table13[[#This Row],[Código da candidatura]],Table8[Tipologia proposta],"T3"))</f>
        <v/>
      </c>
      <c r="M85" s="325" t="str">
        <f>IF(Table13[[#This Row],[Tipo de Beneficiário]]="","",COUNTIFS(Table8[Código da Candidatura],Table13[[#This Row],[Código da candidatura]],Table8[Tipologia proposta],"T4"))</f>
        <v/>
      </c>
      <c r="N85" s="325" t="str">
        <f>IF(Table13[[#This Row],[Tipo de Beneficiário]]="","",COUNTIFS(Table8[Código da Candidatura],Table13[[#This Row],[Código da candidatura]],Table8[Tipologia proposta],"T5"))</f>
        <v/>
      </c>
      <c r="O85" s="325" t="str">
        <f>IF(Table13[[#This Row],[Tipo de Beneficiário]]="","",COUNTIFS(Table8[Código da Candidatura],Table13[[#This Row],[Código da candidatura]],Table8[Tipologia proposta],"T6"))</f>
        <v/>
      </c>
      <c r="P85" s="325" t="str">
        <f>IF(Table13[[#This Row],[Tipo de Beneficiário]]="","",COUNTIFS(Table8[Código da Candidatura],Table13[[#This Row],[Código da candidatura]],Table8[Tipologia proposta],"T7"))</f>
        <v/>
      </c>
      <c r="Q85" s="325" t="str">
        <f>IF(Table13[[#This Row],[Tipo de Beneficiário]]="","",COUNTIFS(Table8[Código da Candidatura],Table13[[#This Row],[Código da candidatura]],Table8[Tipologia proposta],"Unid. Resid."))</f>
        <v/>
      </c>
      <c r="R85" s="326">
        <f>SUM(Table13[[#This Row],[T0]:[Unid. resid.]])</f>
        <v>0</v>
      </c>
      <c r="S85" s="391" t="str">
        <f>IF(OR(Table13[[#This Row],[Tipo de Beneficiário]]="",Table13[[#This Row],[Identificação da Entidade]]="",Table13[[#This Row],[Tipo de Solução Habitacional]]=""),"NÃO","SIM")</f>
        <v>NÃO</v>
      </c>
      <c r="T85" s="327" t="e">
        <f>VLOOKUP(Table13[[#This Row],[Tipo de Beneficiário]],Table3[],3,FALSE)</f>
        <v>#N/A</v>
      </c>
      <c r="X85" s="309"/>
    </row>
    <row r="86" spans="1:24" ht="25.05" hidden="1" customHeight="1" x14ac:dyDescent="0.25">
      <c r="A86" s="320"/>
      <c r="B86" s="389"/>
      <c r="C86" s="321"/>
      <c r="D86" s="325" t="str">
        <f>IF(Table13[[#This Row],[Tipo de Beneficiário]]="","",COUNTIF(Table8[Código da Candidatura],Table13[[#This Row],[Código da candidatura]]))</f>
        <v/>
      </c>
      <c r="E86" s="379" t="str">
        <f>IF(Table13[[#This Row],[Tipo de Beneficiário]]="","",SUMIF(Table8[[Código da Candidatura]:[Nº de membros]],Table13[[#This Row],[Código da candidatura]],Table8[Nº de membros]))</f>
        <v/>
      </c>
      <c r="F86" s="392"/>
      <c r="G86" s="322"/>
      <c r="H86" s="323"/>
      <c r="I86" s="324" t="str">
        <f>IF(Table13[[#This Row],[Tipo de Beneficiário]]="","",COUNTIFS(Table8[Código da Candidatura],Table13[[#This Row],[Código da candidatura]],Table8[Tipologia proposta],"T0"))</f>
        <v/>
      </c>
      <c r="J86" s="325" t="str">
        <f>IF(Table13[[#This Row],[Tipo de Beneficiário]]="","",COUNTIFS(Table8[Código da Candidatura],Table13[[#This Row],[Código da candidatura]],Table8[Tipologia proposta],"T1"))</f>
        <v/>
      </c>
      <c r="K86" s="325" t="str">
        <f>IF(Table13[[#This Row],[Tipo de Beneficiário]]="","",COUNTIFS(Table8[Código da Candidatura],Table13[[#This Row],[Código da candidatura]],Table8[Tipologia proposta],"T2"))</f>
        <v/>
      </c>
      <c r="L86" s="325" t="str">
        <f>IF(Table13[[#This Row],[Tipo de Beneficiário]]="","",COUNTIFS(Table8[Código da Candidatura],Table13[[#This Row],[Código da candidatura]],Table8[Tipologia proposta],"T3"))</f>
        <v/>
      </c>
      <c r="M86" s="325" t="str">
        <f>IF(Table13[[#This Row],[Tipo de Beneficiário]]="","",COUNTIFS(Table8[Código da Candidatura],Table13[[#This Row],[Código da candidatura]],Table8[Tipologia proposta],"T4"))</f>
        <v/>
      </c>
      <c r="N86" s="325" t="str">
        <f>IF(Table13[[#This Row],[Tipo de Beneficiário]]="","",COUNTIFS(Table8[Código da Candidatura],Table13[[#This Row],[Código da candidatura]],Table8[Tipologia proposta],"T5"))</f>
        <v/>
      </c>
      <c r="O86" s="325" t="str">
        <f>IF(Table13[[#This Row],[Tipo de Beneficiário]]="","",COUNTIFS(Table8[Código da Candidatura],Table13[[#This Row],[Código da candidatura]],Table8[Tipologia proposta],"T6"))</f>
        <v/>
      </c>
      <c r="P86" s="325" t="str">
        <f>IF(Table13[[#This Row],[Tipo de Beneficiário]]="","",COUNTIFS(Table8[Código da Candidatura],Table13[[#This Row],[Código da candidatura]],Table8[Tipologia proposta],"T7"))</f>
        <v/>
      </c>
      <c r="Q86" s="325" t="str">
        <f>IF(Table13[[#This Row],[Tipo de Beneficiário]]="","",COUNTIFS(Table8[Código da Candidatura],Table13[[#This Row],[Código da candidatura]],Table8[Tipologia proposta],"Unid. Resid."))</f>
        <v/>
      </c>
      <c r="R86" s="326">
        <f>SUM(Table13[[#This Row],[T0]:[Unid. resid.]])</f>
        <v>0</v>
      </c>
      <c r="S86" s="391" t="str">
        <f>IF(OR(Table13[[#This Row],[Tipo de Beneficiário]]="",Table13[[#This Row],[Identificação da Entidade]]="",Table13[[#This Row],[Tipo de Solução Habitacional]]=""),"NÃO","SIM")</f>
        <v>NÃO</v>
      </c>
      <c r="T86" s="327" t="e">
        <f>VLOOKUP(Table13[[#This Row],[Tipo de Beneficiário]],Table3[],3,FALSE)</f>
        <v>#N/A</v>
      </c>
      <c r="X86" s="309"/>
    </row>
    <row r="87" spans="1:24" ht="25.05" hidden="1" customHeight="1" x14ac:dyDescent="0.25">
      <c r="A87" s="320"/>
      <c r="B87" s="389"/>
      <c r="C87" s="321"/>
      <c r="D87" s="325" t="str">
        <f>IF(Table13[[#This Row],[Tipo de Beneficiário]]="","",COUNTIF(Table8[Código da Candidatura],Table13[[#This Row],[Código da candidatura]]))</f>
        <v/>
      </c>
      <c r="E87" s="379" t="str">
        <f>IF(Table13[[#This Row],[Tipo de Beneficiário]]="","",SUMIF(Table8[[Código da Candidatura]:[Nº de membros]],Table13[[#This Row],[Código da candidatura]],Table8[Nº de membros]))</f>
        <v/>
      </c>
      <c r="F87" s="392"/>
      <c r="G87" s="322"/>
      <c r="H87" s="323"/>
      <c r="I87" s="324" t="str">
        <f>IF(Table13[[#This Row],[Tipo de Beneficiário]]="","",COUNTIFS(Table8[Código da Candidatura],Table13[[#This Row],[Código da candidatura]],Table8[Tipologia proposta],"T0"))</f>
        <v/>
      </c>
      <c r="J87" s="325" t="str">
        <f>IF(Table13[[#This Row],[Tipo de Beneficiário]]="","",COUNTIFS(Table8[Código da Candidatura],Table13[[#This Row],[Código da candidatura]],Table8[Tipologia proposta],"T1"))</f>
        <v/>
      </c>
      <c r="K87" s="325" t="str">
        <f>IF(Table13[[#This Row],[Tipo de Beneficiário]]="","",COUNTIFS(Table8[Código da Candidatura],Table13[[#This Row],[Código da candidatura]],Table8[Tipologia proposta],"T2"))</f>
        <v/>
      </c>
      <c r="L87" s="325" t="str">
        <f>IF(Table13[[#This Row],[Tipo de Beneficiário]]="","",COUNTIFS(Table8[Código da Candidatura],Table13[[#This Row],[Código da candidatura]],Table8[Tipologia proposta],"T3"))</f>
        <v/>
      </c>
      <c r="M87" s="325" t="str">
        <f>IF(Table13[[#This Row],[Tipo de Beneficiário]]="","",COUNTIFS(Table8[Código da Candidatura],Table13[[#This Row],[Código da candidatura]],Table8[Tipologia proposta],"T4"))</f>
        <v/>
      </c>
      <c r="N87" s="325" t="str">
        <f>IF(Table13[[#This Row],[Tipo de Beneficiário]]="","",COUNTIFS(Table8[Código da Candidatura],Table13[[#This Row],[Código da candidatura]],Table8[Tipologia proposta],"T5"))</f>
        <v/>
      </c>
      <c r="O87" s="325" t="str">
        <f>IF(Table13[[#This Row],[Tipo de Beneficiário]]="","",COUNTIFS(Table8[Código da Candidatura],Table13[[#This Row],[Código da candidatura]],Table8[Tipologia proposta],"T6"))</f>
        <v/>
      </c>
      <c r="P87" s="325" t="str">
        <f>IF(Table13[[#This Row],[Tipo de Beneficiário]]="","",COUNTIFS(Table8[Código da Candidatura],Table13[[#This Row],[Código da candidatura]],Table8[Tipologia proposta],"T7"))</f>
        <v/>
      </c>
      <c r="Q87" s="325" t="str">
        <f>IF(Table13[[#This Row],[Tipo de Beneficiário]]="","",COUNTIFS(Table8[Código da Candidatura],Table13[[#This Row],[Código da candidatura]],Table8[Tipologia proposta],"Unid. Resid."))</f>
        <v/>
      </c>
      <c r="R87" s="326">
        <f>SUM(Table13[[#This Row],[T0]:[Unid. resid.]])</f>
        <v>0</v>
      </c>
      <c r="S87" s="391" t="str">
        <f>IF(OR(Table13[[#This Row],[Tipo de Beneficiário]]="",Table13[[#This Row],[Identificação da Entidade]]="",Table13[[#This Row],[Tipo de Solução Habitacional]]=""),"NÃO","SIM")</f>
        <v>NÃO</v>
      </c>
      <c r="T87" s="327" t="e">
        <f>VLOOKUP(Table13[[#This Row],[Tipo de Beneficiário]],Table3[],3,FALSE)</f>
        <v>#N/A</v>
      </c>
      <c r="X87" s="309"/>
    </row>
    <row r="88" spans="1:24" ht="25.05" hidden="1" customHeight="1" x14ac:dyDescent="0.25">
      <c r="A88" s="320"/>
      <c r="B88" s="389"/>
      <c r="C88" s="321"/>
      <c r="D88" s="325" t="str">
        <f>IF(Table13[[#This Row],[Tipo de Beneficiário]]="","",COUNTIF(Table8[Código da Candidatura],Table13[[#This Row],[Código da candidatura]]))</f>
        <v/>
      </c>
      <c r="E88" s="379" t="str">
        <f>IF(Table13[[#This Row],[Tipo de Beneficiário]]="","",SUMIF(Table8[[Código da Candidatura]:[Nº de membros]],Table13[[#This Row],[Código da candidatura]],Table8[Nº de membros]))</f>
        <v/>
      </c>
      <c r="F88" s="392"/>
      <c r="G88" s="322"/>
      <c r="H88" s="323"/>
      <c r="I88" s="324" t="str">
        <f>IF(Table13[[#This Row],[Tipo de Beneficiário]]="","",COUNTIFS(Table8[Código da Candidatura],Table13[[#This Row],[Código da candidatura]],Table8[Tipologia proposta],"T0"))</f>
        <v/>
      </c>
      <c r="J88" s="325" t="str">
        <f>IF(Table13[[#This Row],[Tipo de Beneficiário]]="","",COUNTIFS(Table8[Código da Candidatura],Table13[[#This Row],[Código da candidatura]],Table8[Tipologia proposta],"T1"))</f>
        <v/>
      </c>
      <c r="K88" s="325" t="str">
        <f>IF(Table13[[#This Row],[Tipo de Beneficiário]]="","",COUNTIFS(Table8[Código da Candidatura],Table13[[#This Row],[Código da candidatura]],Table8[Tipologia proposta],"T2"))</f>
        <v/>
      </c>
      <c r="L88" s="325" t="str">
        <f>IF(Table13[[#This Row],[Tipo de Beneficiário]]="","",COUNTIFS(Table8[Código da Candidatura],Table13[[#This Row],[Código da candidatura]],Table8[Tipologia proposta],"T3"))</f>
        <v/>
      </c>
      <c r="M88" s="325" t="str">
        <f>IF(Table13[[#This Row],[Tipo de Beneficiário]]="","",COUNTIFS(Table8[Código da Candidatura],Table13[[#This Row],[Código da candidatura]],Table8[Tipologia proposta],"T4"))</f>
        <v/>
      </c>
      <c r="N88" s="325" t="str">
        <f>IF(Table13[[#This Row],[Tipo de Beneficiário]]="","",COUNTIFS(Table8[Código da Candidatura],Table13[[#This Row],[Código da candidatura]],Table8[Tipologia proposta],"T5"))</f>
        <v/>
      </c>
      <c r="O88" s="325" t="str">
        <f>IF(Table13[[#This Row],[Tipo de Beneficiário]]="","",COUNTIFS(Table8[Código da Candidatura],Table13[[#This Row],[Código da candidatura]],Table8[Tipologia proposta],"T6"))</f>
        <v/>
      </c>
      <c r="P88" s="325" t="str">
        <f>IF(Table13[[#This Row],[Tipo de Beneficiário]]="","",COUNTIFS(Table8[Código da Candidatura],Table13[[#This Row],[Código da candidatura]],Table8[Tipologia proposta],"T7"))</f>
        <v/>
      </c>
      <c r="Q88" s="325" t="str">
        <f>IF(Table13[[#This Row],[Tipo de Beneficiário]]="","",COUNTIFS(Table8[Código da Candidatura],Table13[[#This Row],[Código da candidatura]],Table8[Tipologia proposta],"Unid. Resid."))</f>
        <v/>
      </c>
      <c r="R88" s="326">
        <f>SUM(Table13[[#This Row],[T0]:[Unid. resid.]])</f>
        <v>0</v>
      </c>
      <c r="S88" s="391" t="str">
        <f>IF(OR(Table13[[#This Row],[Tipo de Beneficiário]]="",Table13[[#This Row],[Identificação da Entidade]]="",Table13[[#This Row],[Tipo de Solução Habitacional]]=""),"NÃO","SIM")</f>
        <v>NÃO</v>
      </c>
      <c r="T88" s="327" t="e">
        <f>VLOOKUP(Table13[[#This Row],[Tipo de Beneficiário]],Table3[],3,FALSE)</f>
        <v>#N/A</v>
      </c>
      <c r="X88" s="309"/>
    </row>
    <row r="89" spans="1:24" ht="25.05" hidden="1" customHeight="1" x14ac:dyDescent="0.25">
      <c r="A89" s="320"/>
      <c r="B89" s="389"/>
      <c r="C89" s="321"/>
      <c r="D89" s="325" t="str">
        <f>IF(Table13[[#This Row],[Tipo de Beneficiário]]="","",COUNTIF(Table8[Código da Candidatura],Table13[[#This Row],[Código da candidatura]]))</f>
        <v/>
      </c>
      <c r="E89" s="379" t="str">
        <f>IF(Table13[[#This Row],[Tipo de Beneficiário]]="","",SUMIF(Table8[[Código da Candidatura]:[Nº de membros]],Table13[[#This Row],[Código da candidatura]],Table8[Nº de membros]))</f>
        <v/>
      </c>
      <c r="F89" s="392"/>
      <c r="G89" s="322"/>
      <c r="H89" s="323"/>
      <c r="I89" s="324" t="str">
        <f>IF(Table13[[#This Row],[Tipo de Beneficiário]]="","",COUNTIFS(Table8[Código da Candidatura],Table13[[#This Row],[Código da candidatura]],Table8[Tipologia proposta],"T0"))</f>
        <v/>
      </c>
      <c r="J89" s="325" t="str">
        <f>IF(Table13[[#This Row],[Tipo de Beneficiário]]="","",COUNTIFS(Table8[Código da Candidatura],Table13[[#This Row],[Código da candidatura]],Table8[Tipologia proposta],"T1"))</f>
        <v/>
      </c>
      <c r="K89" s="325" t="str">
        <f>IF(Table13[[#This Row],[Tipo de Beneficiário]]="","",COUNTIFS(Table8[Código da Candidatura],Table13[[#This Row],[Código da candidatura]],Table8[Tipologia proposta],"T2"))</f>
        <v/>
      </c>
      <c r="L89" s="325" t="str">
        <f>IF(Table13[[#This Row],[Tipo de Beneficiário]]="","",COUNTIFS(Table8[Código da Candidatura],Table13[[#This Row],[Código da candidatura]],Table8[Tipologia proposta],"T3"))</f>
        <v/>
      </c>
      <c r="M89" s="325" t="str">
        <f>IF(Table13[[#This Row],[Tipo de Beneficiário]]="","",COUNTIFS(Table8[Código da Candidatura],Table13[[#This Row],[Código da candidatura]],Table8[Tipologia proposta],"T4"))</f>
        <v/>
      </c>
      <c r="N89" s="325" t="str">
        <f>IF(Table13[[#This Row],[Tipo de Beneficiário]]="","",COUNTIFS(Table8[Código da Candidatura],Table13[[#This Row],[Código da candidatura]],Table8[Tipologia proposta],"T5"))</f>
        <v/>
      </c>
      <c r="O89" s="325" t="str">
        <f>IF(Table13[[#This Row],[Tipo de Beneficiário]]="","",COUNTIFS(Table8[Código da Candidatura],Table13[[#This Row],[Código da candidatura]],Table8[Tipologia proposta],"T6"))</f>
        <v/>
      </c>
      <c r="P89" s="325" t="str">
        <f>IF(Table13[[#This Row],[Tipo de Beneficiário]]="","",COUNTIFS(Table8[Código da Candidatura],Table13[[#This Row],[Código da candidatura]],Table8[Tipologia proposta],"T7"))</f>
        <v/>
      </c>
      <c r="Q89" s="325" t="str">
        <f>IF(Table13[[#This Row],[Tipo de Beneficiário]]="","",COUNTIFS(Table8[Código da Candidatura],Table13[[#This Row],[Código da candidatura]],Table8[Tipologia proposta],"Unid. Resid."))</f>
        <v/>
      </c>
      <c r="R89" s="326">
        <f>SUM(Table13[[#This Row],[T0]:[Unid. resid.]])</f>
        <v>0</v>
      </c>
      <c r="S89" s="391" t="str">
        <f>IF(OR(Table13[[#This Row],[Tipo de Beneficiário]]="",Table13[[#This Row],[Identificação da Entidade]]="",Table13[[#This Row],[Tipo de Solução Habitacional]]=""),"NÃO","SIM")</f>
        <v>NÃO</v>
      </c>
      <c r="T89" s="327" t="e">
        <f>VLOOKUP(Table13[[#This Row],[Tipo de Beneficiário]],Table3[],3,FALSE)</f>
        <v>#N/A</v>
      </c>
      <c r="X89" s="309"/>
    </row>
    <row r="90" spans="1:24" ht="25.05" hidden="1" customHeight="1" x14ac:dyDescent="0.25">
      <c r="A90" s="320"/>
      <c r="B90" s="389"/>
      <c r="C90" s="321"/>
      <c r="D90" s="325" t="str">
        <f>IF(Table13[[#This Row],[Tipo de Beneficiário]]="","",COUNTIF(Table8[Código da Candidatura],Table13[[#This Row],[Código da candidatura]]))</f>
        <v/>
      </c>
      <c r="E90" s="379" t="str">
        <f>IF(Table13[[#This Row],[Tipo de Beneficiário]]="","",SUMIF(Table8[[Código da Candidatura]:[Nº de membros]],Table13[[#This Row],[Código da candidatura]],Table8[Nº de membros]))</f>
        <v/>
      </c>
      <c r="F90" s="392"/>
      <c r="G90" s="322"/>
      <c r="H90" s="323"/>
      <c r="I90" s="324" t="str">
        <f>IF(Table13[[#This Row],[Tipo de Beneficiário]]="","",COUNTIFS(Table8[Código da Candidatura],Table13[[#This Row],[Código da candidatura]],Table8[Tipologia proposta],"T0"))</f>
        <v/>
      </c>
      <c r="J90" s="325" t="str">
        <f>IF(Table13[[#This Row],[Tipo de Beneficiário]]="","",COUNTIFS(Table8[Código da Candidatura],Table13[[#This Row],[Código da candidatura]],Table8[Tipologia proposta],"T1"))</f>
        <v/>
      </c>
      <c r="K90" s="325" t="str">
        <f>IF(Table13[[#This Row],[Tipo de Beneficiário]]="","",COUNTIFS(Table8[Código da Candidatura],Table13[[#This Row],[Código da candidatura]],Table8[Tipologia proposta],"T2"))</f>
        <v/>
      </c>
      <c r="L90" s="325" t="str">
        <f>IF(Table13[[#This Row],[Tipo de Beneficiário]]="","",COUNTIFS(Table8[Código da Candidatura],Table13[[#This Row],[Código da candidatura]],Table8[Tipologia proposta],"T3"))</f>
        <v/>
      </c>
      <c r="M90" s="325" t="str">
        <f>IF(Table13[[#This Row],[Tipo de Beneficiário]]="","",COUNTIFS(Table8[Código da Candidatura],Table13[[#This Row],[Código da candidatura]],Table8[Tipologia proposta],"T4"))</f>
        <v/>
      </c>
      <c r="N90" s="325" t="str">
        <f>IF(Table13[[#This Row],[Tipo de Beneficiário]]="","",COUNTIFS(Table8[Código da Candidatura],Table13[[#This Row],[Código da candidatura]],Table8[Tipologia proposta],"T5"))</f>
        <v/>
      </c>
      <c r="O90" s="325" t="str">
        <f>IF(Table13[[#This Row],[Tipo de Beneficiário]]="","",COUNTIFS(Table8[Código da Candidatura],Table13[[#This Row],[Código da candidatura]],Table8[Tipologia proposta],"T6"))</f>
        <v/>
      </c>
      <c r="P90" s="325" t="str">
        <f>IF(Table13[[#This Row],[Tipo de Beneficiário]]="","",COUNTIFS(Table8[Código da Candidatura],Table13[[#This Row],[Código da candidatura]],Table8[Tipologia proposta],"T7"))</f>
        <v/>
      </c>
      <c r="Q90" s="325" t="str">
        <f>IF(Table13[[#This Row],[Tipo de Beneficiário]]="","",COUNTIFS(Table8[Código da Candidatura],Table13[[#This Row],[Código da candidatura]],Table8[Tipologia proposta],"Unid. Resid."))</f>
        <v/>
      </c>
      <c r="R90" s="326">
        <f>SUM(Table13[[#This Row],[T0]:[Unid. resid.]])</f>
        <v>0</v>
      </c>
      <c r="S90" s="391" t="str">
        <f>IF(OR(Table13[[#This Row],[Tipo de Beneficiário]]="",Table13[[#This Row],[Identificação da Entidade]]="",Table13[[#This Row],[Tipo de Solução Habitacional]]=""),"NÃO","SIM")</f>
        <v>NÃO</v>
      </c>
      <c r="T90" s="327" t="e">
        <f>VLOOKUP(Table13[[#This Row],[Tipo de Beneficiário]],Table3[],3,FALSE)</f>
        <v>#N/A</v>
      </c>
      <c r="X90" s="309"/>
    </row>
    <row r="91" spans="1:24" ht="25.05" hidden="1" customHeight="1" x14ac:dyDescent="0.25">
      <c r="A91" s="320"/>
      <c r="B91" s="389"/>
      <c r="C91" s="321"/>
      <c r="D91" s="325" t="str">
        <f>IF(Table13[[#This Row],[Tipo de Beneficiário]]="","",COUNTIF(Table8[Código da Candidatura],Table13[[#This Row],[Código da candidatura]]))</f>
        <v/>
      </c>
      <c r="E91" s="379" t="str">
        <f>IF(Table13[[#This Row],[Tipo de Beneficiário]]="","",SUMIF(Table8[[Código da Candidatura]:[Nº de membros]],Table13[[#This Row],[Código da candidatura]],Table8[Nº de membros]))</f>
        <v/>
      </c>
      <c r="F91" s="392"/>
      <c r="G91" s="322"/>
      <c r="H91" s="323"/>
      <c r="I91" s="324" t="str">
        <f>IF(Table13[[#This Row],[Tipo de Beneficiário]]="","",COUNTIFS(Table8[Código da Candidatura],Table13[[#This Row],[Código da candidatura]],Table8[Tipologia proposta],"T0"))</f>
        <v/>
      </c>
      <c r="J91" s="325" t="str">
        <f>IF(Table13[[#This Row],[Tipo de Beneficiário]]="","",COUNTIFS(Table8[Código da Candidatura],Table13[[#This Row],[Código da candidatura]],Table8[Tipologia proposta],"T1"))</f>
        <v/>
      </c>
      <c r="K91" s="325" t="str">
        <f>IF(Table13[[#This Row],[Tipo de Beneficiário]]="","",COUNTIFS(Table8[Código da Candidatura],Table13[[#This Row],[Código da candidatura]],Table8[Tipologia proposta],"T2"))</f>
        <v/>
      </c>
      <c r="L91" s="325" t="str">
        <f>IF(Table13[[#This Row],[Tipo de Beneficiário]]="","",COUNTIFS(Table8[Código da Candidatura],Table13[[#This Row],[Código da candidatura]],Table8[Tipologia proposta],"T3"))</f>
        <v/>
      </c>
      <c r="M91" s="325" t="str">
        <f>IF(Table13[[#This Row],[Tipo de Beneficiário]]="","",COUNTIFS(Table8[Código da Candidatura],Table13[[#This Row],[Código da candidatura]],Table8[Tipologia proposta],"T4"))</f>
        <v/>
      </c>
      <c r="N91" s="325" t="str">
        <f>IF(Table13[[#This Row],[Tipo de Beneficiário]]="","",COUNTIFS(Table8[Código da Candidatura],Table13[[#This Row],[Código da candidatura]],Table8[Tipologia proposta],"T5"))</f>
        <v/>
      </c>
      <c r="O91" s="325" t="str">
        <f>IF(Table13[[#This Row],[Tipo de Beneficiário]]="","",COUNTIFS(Table8[Código da Candidatura],Table13[[#This Row],[Código da candidatura]],Table8[Tipologia proposta],"T6"))</f>
        <v/>
      </c>
      <c r="P91" s="325" t="str">
        <f>IF(Table13[[#This Row],[Tipo de Beneficiário]]="","",COUNTIFS(Table8[Código da Candidatura],Table13[[#This Row],[Código da candidatura]],Table8[Tipologia proposta],"T7"))</f>
        <v/>
      </c>
      <c r="Q91" s="325" t="str">
        <f>IF(Table13[[#This Row],[Tipo de Beneficiário]]="","",COUNTIFS(Table8[Código da Candidatura],Table13[[#This Row],[Código da candidatura]],Table8[Tipologia proposta],"Unid. Resid."))</f>
        <v/>
      </c>
      <c r="R91" s="326">
        <f>SUM(Table13[[#This Row],[T0]:[Unid. resid.]])</f>
        <v>0</v>
      </c>
      <c r="S91" s="391" t="str">
        <f>IF(OR(Table13[[#This Row],[Tipo de Beneficiário]]="",Table13[[#This Row],[Identificação da Entidade]]="",Table13[[#This Row],[Tipo de Solução Habitacional]]=""),"NÃO","SIM")</f>
        <v>NÃO</v>
      </c>
      <c r="T91" s="327" t="e">
        <f>VLOOKUP(Table13[[#This Row],[Tipo de Beneficiário]],Table3[],3,FALSE)</f>
        <v>#N/A</v>
      </c>
      <c r="X91" s="309"/>
    </row>
    <row r="92" spans="1:24" ht="25.05" hidden="1" customHeight="1" x14ac:dyDescent="0.25">
      <c r="A92" s="320"/>
      <c r="B92" s="389"/>
      <c r="C92" s="321"/>
      <c r="D92" s="325" t="str">
        <f>IF(Table13[[#This Row],[Tipo de Beneficiário]]="","",COUNTIF(Table8[Código da Candidatura],Table13[[#This Row],[Código da candidatura]]))</f>
        <v/>
      </c>
      <c r="E92" s="379" t="str">
        <f>IF(Table13[[#This Row],[Tipo de Beneficiário]]="","",SUMIF(Table8[[Código da Candidatura]:[Nº de membros]],Table13[[#This Row],[Código da candidatura]],Table8[Nº de membros]))</f>
        <v/>
      </c>
      <c r="F92" s="392"/>
      <c r="G92" s="322"/>
      <c r="H92" s="323"/>
      <c r="I92" s="324" t="str">
        <f>IF(Table13[[#This Row],[Tipo de Beneficiário]]="","",COUNTIFS(Table8[Código da Candidatura],Table13[[#This Row],[Código da candidatura]],Table8[Tipologia proposta],"T0"))</f>
        <v/>
      </c>
      <c r="J92" s="325" t="str">
        <f>IF(Table13[[#This Row],[Tipo de Beneficiário]]="","",COUNTIFS(Table8[Código da Candidatura],Table13[[#This Row],[Código da candidatura]],Table8[Tipologia proposta],"T1"))</f>
        <v/>
      </c>
      <c r="K92" s="325" t="str">
        <f>IF(Table13[[#This Row],[Tipo de Beneficiário]]="","",COUNTIFS(Table8[Código da Candidatura],Table13[[#This Row],[Código da candidatura]],Table8[Tipologia proposta],"T2"))</f>
        <v/>
      </c>
      <c r="L92" s="325" t="str">
        <f>IF(Table13[[#This Row],[Tipo de Beneficiário]]="","",COUNTIFS(Table8[Código da Candidatura],Table13[[#This Row],[Código da candidatura]],Table8[Tipologia proposta],"T3"))</f>
        <v/>
      </c>
      <c r="M92" s="325" t="str">
        <f>IF(Table13[[#This Row],[Tipo de Beneficiário]]="","",COUNTIFS(Table8[Código da Candidatura],Table13[[#This Row],[Código da candidatura]],Table8[Tipologia proposta],"T4"))</f>
        <v/>
      </c>
      <c r="N92" s="325" t="str">
        <f>IF(Table13[[#This Row],[Tipo de Beneficiário]]="","",COUNTIFS(Table8[Código da Candidatura],Table13[[#This Row],[Código da candidatura]],Table8[Tipologia proposta],"T5"))</f>
        <v/>
      </c>
      <c r="O92" s="325" t="str">
        <f>IF(Table13[[#This Row],[Tipo de Beneficiário]]="","",COUNTIFS(Table8[Código da Candidatura],Table13[[#This Row],[Código da candidatura]],Table8[Tipologia proposta],"T6"))</f>
        <v/>
      </c>
      <c r="P92" s="325" t="str">
        <f>IF(Table13[[#This Row],[Tipo de Beneficiário]]="","",COUNTIFS(Table8[Código da Candidatura],Table13[[#This Row],[Código da candidatura]],Table8[Tipologia proposta],"T7"))</f>
        <v/>
      </c>
      <c r="Q92" s="325" t="str">
        <f>IF(Table13[[#This Row],[Tipo de Beneficiário]]="","",COUNTIFS(Table8[Código da Candidatura],Table13[[#This Row],[Código da candidatura]],Table8[Tipologia proposta],"Unid. Resid."))</f>
        <v/>
      </c>
      <c r="R92" s="326">
        <f>SUM(Table13[[#This Row],[T0]:[Unid. resid.]])</f>
        <v>0</v>
      </c>
      <c r="S92" s="391" t="str">
        <f>IF(OR(Table13[[#This Row],[Tipo de Beneficiário]]="",Table13[[#This Row],[Identificação da Entidade]]="",Table13[[#This Row],[Tipo de Solução Habitacional]]=""),"NÃO","SIM")</f>
        <v>NÃO</v>
      </c>
      <c r="T92" s="327" t="e">
        <f>VLOOKUP(Table13[[#This Row],[Tipo de Beneficiário]],Table3[],3,FALSE)</f>
        <v>#N/A</v>
      </c>
      <c r="X92" s="309"/>
    </row>
    <row r="93" spans="1:24" ht="25.05" hidden="1" customHeight="1" x14ac:dyDescent="0.25">
      <c r="A93" s="320"/>
      <c r="B93" s="389"/>
      <c r="C93" s="321"/>
      <c r="D93" s="325" t="str">
        <f>IF(Table13[[#This Row],[Tipo de Beneficiário]]="","",COUNTIF(Table8[Código da Candidatura],Table13[[#This Row],[Código da candidatura]]))</f>
        <v/>
      </c>
      <c r="E93" s="379" t="str">
        <f>IF(Table13[[#This Row],[Tipo de Beneficiário]]="","",SUMIF(Table8[[Código da Candidatura]:[Nº de membros]],Table13[[#This Row],[Código da candidatura]],Table8[Nº de membros]))</f>
        <v/>
      </c>
      <c r="F93" s="392"/>
      <c r="G93" s="322"/>
      <c r="H93" s="323"/>
      <c r="I93" s="324" t="str">
        <f>IF(Table13[[#This Row],[Tipo de Beneficiário]]="","",COUNTIFS(Table8[Código da Candidatura],Table13[[#This Row],[Código da candidatura]],Table8[Tipologia proposta],"T0"))</f>
        <v/>
      </c>
      <c r="J93" s="325" t="str">
        <f>IF(Table13[[#This Row],[Tipo de Beneficiário]]="","",COUNTIFS(Table8[Código da Candidatura],Table13[[#This Row],[Código da candidatura]],Table8[Tipologia proposta],"T1"))</f>
        <v/>
      </c>
      <c r="K93" s="325" t="str">
        <f>IF(Table13[[#This Row],[Tipo de Beneficiário]]="","",COUNTIFS(Table8[Código da Candidatura],Table13[[#This Row],[Código da candidatura]],Table8[Tipologia proposta],"T2"))</f>
        <v/>
      </c>
      <c r="L93" s="325" t="str">
        <f>IF(Table13[[#This Row],[Tipo de Beneficiário]]="","",COUNTIFS(Table8[Código da Candidatura],Table13[[#This Row],[Código da candidatura]],Table8[Tipologia proposta],"T3"))</f>
        <v/>
      </c>
      <c r="M93" s="325" t="str">
        <f>IF(Table13[[#This Row],[Tipo de Beneficiário]]="","",COUNTIFS(Table8[Código da Candidatura],Table13[[#This Row],[Código da candidatura]],Table8[Tipologia proposta],"T4"))</f>
        <v/>
      </c>
      <c r="N93" s="325" t="str">
        <f>IF(Table13[[#This Row],[Tipo de Beneficiário]]="","",COUNTIFS(Table8[Código da Candidatura],Table13[[#This Row],[Código da candidatura]],Table8[Tipologia proposta],"T5"))</f>
        <v/>
      </c>
      <c r="O93" s="325" t="str">
        <f>IF(Table13[[#This Row],[Tipo de Beneficiário]]="","",COUNTIFS(Table8[Código da Candidatura],Table13[[#This Row],[Código da candidatura]],Table8[Tipologia proposta],"T6"))</f>
        <v/>
      </c>
      <c r="P93" s="325" t="str">
        <f>IF(Table13[[#This Row],[Tipo de Beneficiário]]="","",COUNTIFS(Table8[Código da Candidatura],Table13[[#This Row],[Código da candidatura]],Table8[Tipologia proposta],"T7"))</f>
        <v/>
      </c>
      <c r="Q93" s="325" t="str">
        <f>IF(Table13[[#This Row],[Tipo de Beneficiário]]="","",COUNTIFS(Table8[Código da Candidatura],Table13[[#This Row],[Código da candidatura]],Table8[Tipologia proposta],"Unid. Resid."))</f>
        <v/>
      </c>
      <c r="R93" s="326">
        <f>SUM(Table13[[#This Row],[T0]:[Unid. resid.]])</f>
        <v>0</v>
      </c>
      <c r="S93" s="391" t="str">
        <f>IF(OR(Table13[[#This Row],[Tipo de Beneficiário]]="",Table13[[#This Row],[Identificação da Entidade]]="",Table13[[#This Row],[Tipo de Solução Habitacional]]=""),"NÃO","SIM")</f>
        <v>NÃO</v>
      </c>
      <c r="T93" s="327" t="e">
        <f>VLOOKUP(Table13[[#This Row],[Tipo de Beneficiário]],Table3[],3,FALSE)</f>
        <v>#N/A</v>
      </c>
      <c r="X93" s="309"/>
    </row>
    <row r="94" spans="1:24" ht="25.05" hidden="1" customHeight="1" x14ac:dyDescent="0.25">
      <c r="A94" s="320"/>
      <c r="B94" s="389"/>
      <c r="C94" s="321"/>
      <c r="D94" s="325" t="str">
        <f>IF(Table13[[#This Row],[Tipo de Beneficiário]]="","",COUNTIF(Table8[Código da Candidatura],Table13[[#This Row],[Código da candidatura]]))</f>
        <v/>
      </c>
      <c r="E94" s="379" t="str">
        <f>IF(Table13[[#This Row],[Tipo de Beneficiário]]="","",SUMIF(Table8[[Código da Candidatura]:[Nº de membros]],Table13[[#This Row],[Código da candidatura]],Table8[Nº de membros]))</f>
        <v/>
      </c>
      <c r="F94" s="392"/>
      <c r="G94" s="322"/>
      <c r="H94" s="323"/>
      <c r="I94" s="324" t="str">
        <f>IF(Table13[[#This Row],[Tipo de Beneficiário]]="","",COUNTIFS(Table8[Código da Candidatura],Table13[[#This Row],[Código da candidatura]],Table8[Tipologia proposta],"T0"))</f>
        <v/>
      </c>
      <c r="J94" s="325" t="str">
        <f>IF(Table13[[#This Row],[Tipo de Beneficiário]]="","",COUNTIFS(Table8[Código da Candidatura],Table13[[#This Row],[Código da candidatura]],Table8[Tipologia proposta],"T1"))</f>
        <v/>
      </c>
      <c r="K94" s="325" t="str">
        <f>IF(Table13[[#This Row],[Tipo de Beneficiário]]="","",COUNTIFS(Table8[Código da Candidatura],Table13[[#This Row],[Código da candidatura]],Table8[Tipologia proposta],"T2"))</f>
        <v/>
      </c>
      <c r="L94" s="325" t="str">
        <f>IF(Table13[[#This Row],[Tipo de Beneficiário]]="","",COUNTIFS(Table8[Código da Candidatura],Table13[[#This Row],[Código da candidatura]],Table8[Tipologia proposta],"T3"))</f>
        <v/>
      </c>
      <c r="M94" s="325" t="str">
        <f>IF(Table13[[#This Row],[Tipo de Beneficiário]]="","",COUNTIFS(Table8[Código da Candidatura],Table13[[#This Row],[Código da candidatura]],Table8[Tipologia proposta],"T4"))</f>
        <v/>
      </c>
      <c r="N94" s="325" t="str">
        <f>IF(Table13[[#This Row],[Tipo de Beneficiário]]="","",COUNTIFS(Table8[Código da Candidatura],Table13[[#This Row],[Código da candidatura]],Table8[Tipologia proposta],"T5"))</f>
        <v/>
      </c>
      <c r="O94" s="325" t="str">
        <f>IF(Table13[[#This Row],[Tipo de Beneficiário]]="","",COUNTIFS(Table8[Código da Candidatura],Table13[[#This Row],[Código da candidatura]],Table8[Tipologia proposta],"T6"))</f>
        <v/>
      </c>
      <c r="P94" s="325" t="str">
        <f>IF(Table13[[#This Row],[Tipo de Beneficiário]]="","",COUNTIFS(Table8[Código da Candidatura],Table13[[#This Row],[Código da candidatura]],Table8[Tipologia proposta],"T7"))</f>
        <v/>
      </c>
      <c r="Q94" s="325" t="str">
        <f>IF(Table13[[#This Row],[Tipo de Beneficiário]]="","",COUNTIFS(Table8[Código da Candidatura],Table13[[#This Row],[Código da candidatura]],Table8[Tipologia proposta],"Unid. Resid."))</f>
        <v/>
      </c>
      <c r="R94" s="326">
        <f>SUM(Table13[[#This Row],[T0]:[Unid. resid.]])</f>
        <v>0</v>
      </c>
      <c r="S94" s="391" t="str">
        <f>IF(OR(Table13[[#This Row],[Tipo de Beneficiário]]="",Table13[[#This Row],[Identificação da Entidade]]="",Table13[[#This Row],[Tipo de Solução Habitacional]]=""),"NÃO","SIM")</f>
        <v>NÃO</v>
      </c>
      <c r="T94" s="327" t="e">
        <f>VLOOKUP(Table13[[#This Row],[Tipo de Beneficiário]],Table3[],3,FALSE)</f>
        <v>#N/A</v>
      </c>
      <c r="X94" s="309"/>
    </row>
    <row r="95" spans="1:24" ht="25.05" hidden="1" customHeight="1" x14ac:dyDescent="0.25">
      <c r="A95" s="320"/>
      <c r="B95" s="389"/>
      <c r="C95" s="321"/>
      <c r="D95" s="325" t="str">
        <f>IF(Table13[[#This Row],[Tipo de Beneficiário]]="","",COUNTIF(Table8[Código da Candidatura],Table13[[#This Row],[Código da candidatura]]))</f>
        <v/>
      </c>
      <c r="E95" s="379" t="str">
        <f>IF(Table13[[#This Row],[Tipo de Beneficiário]]="","",SUMIF(Table8[[Código da Candidatura]:[Nº de membros]],Table13[[#This Row],[Código da candidatura]],Table8[Nº de membros]))</f>
        <v/>
      </c>
      <c r="F95" s="392"/>
      <c r="G95" s="322"/>
      <c r="H95" s="323"/>
      <c r="I95" s="324" t="str">
        <f>IF(Table13[[#This Row],[Tipo de Beneficiário]]="","",COUNTIFS(Table8[Código da Candidatura],Table13[[#This Row],[Código da candidatura]],Table8[Tipologia proposta],"T0"))</f>
        <v/>
      </c>
      <c r="J95" s="325" t="str">
        <f>IF(Table13[[#This Row],[Tipo de Beneficiário]]="","",COUNTIFS(Table8[Código da Candidatura],Table13[[#This Row],[Código da candidatura]],Table8[Tipologia proposta],"T1"))</f>
        <v/>
      </c>
      <c r="K95" s="325" t="str">
        <f>IF(Table13[[#This Row],[Tipo de Beneficiário]]="","",COUNTIFS(Table8[Código da Candidatura],Table13[[#This Row],[Código da candidatura]],Table8[Tipologia proposta],"T2"))</f>
        <v/>
      </c>
      <c r="L95" s="325" t="str">
        <f>IF(Table13[[#This Row],[Tipo de Beneficiário]]="","",COUNTIFS(Table8[Código da Candidatura],Table13[[#This Row],[Código da candidatura]],Table8[Tipologia proposta],"T3"))</f>
        <v/>
      </c>
      <c r="M95" s="325" t="str">
        <f>IF(Table13[[#This Row],[Tipo de Beneficiário]]="","",COUNTIFS(Table8[Código da Candidatura],Table13[[#This Row],[Código da candidatura]],Table8[Tipologia proposta],"T4"))</f>
        <v/>
      </c>
      <c r="N95" s="325" t="str">
        <f>IF(Table13[[#This Row],[Tipo de Beneficiário]]="","",COUNTIFS(Table8[Código da Candidatura],Table13[[#This Row],[Código da candidatura]],Table8[Tipologia proposta],"T5"))</f>
        <v/>
      </c>
      <c r="O95" s="325" t="str">
        <f>IF(Table13[[#This Row],[Tipo de Beneficiário]]="","",COUNTIFS(Table8[Código da Candidatura],Table13[[#This Row],[Código da candidatura]],Table8[Tipologia proposta],"T6"))</f>
        <v/>
      </c>
      <c r="P95" s="325" t="str">
        <f>IF(Table13[[#This Row],[Tipo de Beneficiário]]="","",COUNTIFS(Table8[Código da Candidatura],Table13[[#This Row],[Código da candidatura]],Table8[Tipologia proposta],"T7"))</f>
        <v/>
      </c>
      <c r="Q95" s="325" t="str">
        <f>IF(Table13[[#This Row],[Tipo de Beneficiário]]="","",COUNTIFS(Table8[Código da Candidatura],Table13[[#This Row],[Código da candidatura]],Table8[Tipologia proposta],"Unid. Resid."))</f>
        <v/>
      </c>
      <c r="R95" s="326">
        <f>SUM(Table13[[#This Row],[T0]:[Unid. resid.]])</f>
        <v>0</v>
      </c>
      <c r="S95" s="391" t="str">
        <f>IF(OR(Table13[[#This Row],[Tipo de Beneficiário]]="",Table13[[#This Row],[Identificação da Entidade]]="",Table13[[#This Row],[Tipo de Solução Habitacional]]=""),"NÃO","SIM")</f>
        <v>NÃO</v>
      </c>
      <c r="T95" s="327" t="e">
        <f>VLOOKUP(Table13[[#This Row],[Tipo de Beneficiário]],Table3[],3,FALSE)</f>
        <v>#N/A</v>
      </c>
      <c r="X95" s="309"/>
    </row>
    <row r="96" spans="1:24" ht="25.05" hidden="1" customHeight="1" x14ac:dyDescent="0.25">
      <c r="A96" s="320"/>
      <c r="B96" s="389"/>
      <c r="C96" s="321"/>
      <c r="D96" s="325" t="str">
        <f>IF(Table13[[#This Row],[Tipo de Beneficiário]]="","",COUNTIF(Table8[Código da Candidatura],Table13[[#This Row],[Código da candidatura]]))</f>
        <v/>
      </c>
      <c r="E96" s="379" t="str">
        <f>IF(Table13[[#This Row],[Tipo de Beneficiário]]="","",SUMIF(Table8[[Código da Candidatura]:[Nº de membros]],Table13[[#This Row],[Código da candidatura]],Table8[Nº de membros]))</f>
        <v/>
      </c>
      <c r="F96" s="392"/>
      <c r="G96" s="322"/>
      <c r="H96" s="323"/>
      <c r="I96" s="324" t="str">
        <f>IF(Table13[[#This Row],[Tipo de Beneficiário]]="","",COUNTIFS(Table8[Código da Candidatura],Table13[[#This Row],[Código da candidatura]],Table8[Tipologia proposta],"T0"))</f>
        <v/>
      </c>
      <c r="J96" s="325" t="str">
        <f>IF(Table13[[#This Row],[Tipo de Beneficiário]]="","",COUNTIFS(Table8[Código da Candidatura],Table13[[#This Row],[Código da candidatura]],Table8[Tipologia proposta],"T1"))</f>
        <v/>
      </c>
      <c r="K96" s="325" t="str">
        <f>IF(Table13[[#This Row],[Tipo de Beneficiário]]="","",COUNTIFS(Table8[Código da Candidatura],Table13[[#This Row],[Código da candidatura]],Table8[Tipologia proposta],"T2"))</f>
        <v/>
      </c>
      <c r="L96" s="325" t="str">
        <f>IF(Table13[[#This Row],[Tipo de Beneficiário]]="","",COUNTIFS(Table8[Código da Candidatura],Table13[[#This Row],[Código da candidatura]],Table8[Tipologia proposta],"T3"))</f>
        <v/>
      </c>
      <c r="M96" s="325" t="str">
        <f>IF(Table13[[#This Row],[Tipo de Beneficiário]]="","",COUNTIFS(Table8[Código da Candidatura],Table13[[#This Row],[Código da candidatura]],Table8[Tipologia proposta],"T4"))</f>
        <v/>
      </c>
      <c r="N96" s="325" t="str">
        <f>IF(Table13[[#This Row],[Tipo de Beneficiário]]="","",COUNTIFS(Table8[Código da Candidatura],Table13[[#This Row],[Código da candidatura]],Table8[Tipologia proposta],"T5"))</f>
        <v/>
      </c>
      <c r="O96" s="325" t="str">
        <f>IF(Table13[[#This Row],[Tipo de Beneficiário]]="","",COUNTIFS(Table8[Código da Candidatura],Table13[[#This Row],[Código da candidatura]],Table8[Tipologia proposta],"T6"))</f>
        <v/>
      </c>
      <c r="P96" s="325" t="str">
        <f>IF(Table13[[#This Row],[Tipo de Beneficiário]]="","",COUNTIFS(Table8[Código da Candidatura],Table13[[#This Row],[Código da candidatura]],Table8[Tipologia proposta],"T7"))</f>
        <v/>
      </c>
      <c r="Q96" s="325" t="str">
        <f>IF(Table13[[#This Row],[Tipo de Beneficiário]]="","",COUNTIFS(Table8[Código da Candidatura],Table13[[#This Row],[Código da candidatura]],Table8[Tipologia proposta],"Unid. Resid."))</f>
        <v/>
      </c>
      <c r="R96" s="326">
        <f>SUM(Table13[[#This Row],[T0]:[Unid. resid.]])</f>
        <v>0</v>
      </c>
      <c r="S96" s="391" t="str">
        <f>IF(OR(Table13[[#This Row],[Tipo de Beneficiário]]="",Table13[[#This Row],[Identificação da Entidade]]="",Table13[[#This Row],[Tipo de Solução Habitacional]]=""),"NÃO","SIM")</f>
        <v>NÃO</v>
      </c>
      <c r="T96" s="327" t="e">
        <f>VLOOKUP(Table13[[#This Row],[Tipo de Beneficiário]],Table3[],3,FALSE)</f>
        <v>#N/A</v>
      </c>
      <c r="X96" s="309"/>
    </row>
    <row r="97" spans="1:24" ht="25.05" hidden="1" customHeight="1" x14ac:dyDescent="0.25">
      <c r="A97" s="320"/>
      <c r="B97" s="389"/>
      <c r="C97" s="321"/>
      <c r="D97" s="325" t="str">
        <f>IF(Table13[[#This Row],[Tipo de Beneficiário]]="","",COUNTIF(Table8[Código da Candidatura],Table13[[#This Row],[Código da candidatura]]))</f>
        <v/>
      </c>
      <c r="E97" s="379" t="str">
        <f>IF(Table13[[#This Row],[Tipo de Beneficiário]]="","",SUMIF(Table8[[Código da Candidatura]:[Nº de membros]],Table13[[#This Row],[Código da candidatura]],Table8[Nº de membros]))</f>
        <v/>
      </c>
      <c r="F97" s="392"/>
      <c r="G97" s="322"/>
      <c r="H97" s="323"/>
      <c r="I97" s="324" t="str">
        <f>IF(Table13[[#This Row],[Tipo de Beneficiário]]="","",COUNTIFS(Table8[Código da Candidatura],Table13[[#This Row],[Código da candidatura]],Table8[Tipologia proposta],"T0"))</f>
        <v/>
      </c>
      <c r="J97" s="325" t="str">
        <f>IF(Table13[[#This Row],[Tipo de Beneficiário]]="","",COUNTIFS(Table8[Código da Candidatura],Table13[[#This Row],[Código da candidatura]],Table8[Tipologia proposta],"T1"))</f>
        <v/>
      </c>
      <c r="K97" s="325" t="str">
        <f>IF(Table13[[#This Row],[Tipo de Beneficiário]]="","",COUNTIFS(Table8[Código da Candidatura],Table13[[#This Row],[Código da candidatura]],Table8[Tipologia proposta],"T2"))</f>
        <v/>
      </c>
      <c r="L97" s="325" t="str">
        <f>IF(Table13[[#This Row],[Tipo de Beneficiário]]="","",COUNTIFS(Table8[Código da Candidatura],Table13[[#This Row],[Código da candidatura]],Table8[Tipologia proposta],"T3"))</f>
        <v/>
      </c>
      <c r="M97" s="325" t="str">
        <f>IF(Table13[[#This Row],[Tipo de Beneficiário]]="","",COUNTIFS(Table8[Código da Candidatura],Table13[[#This Row],[Código da candidatura]],Table8[Tipologia proposta],"T4"))</f>
        <v/>
      </c>
      <c r="N97" s="325" t="str">
        <f>IF(Table13[[#This Row],[Tipo de Beneficiário]]="","",COUNTIFS(Table8[Código da Candidatura],Table13[[#This Row],[Código da candidatura]],Table8[Tipologia proposta],"T5"))</f>
        <v/>
      </c>
      <c r="O97" s="325" t="str">
        <f>IF(Table13[[#This Row],[Tipo de Beneficiário]]="","",COUNTIFS(Table8[Código da Candidatura],Table13[[#This Row],[Código da candidatura]],Table8[Tipologia proposta],"T6"))</f>
        <v/>
      </c>
      <c r="P97" s="325" t="str">
        <f>IF(Table13[[#This Row],[Tipo de Beneficiário]]="","",COUNTIFS(Table8[Código da Candidatura],Table13[[#This Row],[Código da candidatura]],Table8[Tipologia proposta],"T7"))</f>
        <v/>
      </c>
      <c r="Q97" s="325" t="str">
        <f>IF(Table13[[#This Row],[Tipo de Beneficiário]]="","",COUNTIFS(Table8[Código da Candidatura],Table13[[#This Row],[Código da candidatura]],Table8[Tipologia proposta],"Unid. Resid."))</f>
        <v/>
      </c>
      <c r="R97" s="326">
        <f>SUM(Table13[[#This Row],[T0]:[Unid. resid.]])</f>
        <v>0</v>
      </c>
      <c r="S97" s="391" t="str">
        <f>IF(OR(Table13[[#This Row],[Tipo de Beneficiário]]="",Table13[[#This Row],[Identificação da Entidade]]="",Table13[[#This Row],[Tipo de Solução Habitacional]]=""),"NÃO","SIM")</f>
        <v>NÃO</v>
      </c>
      <c r="T97" s="327" t="e">
        <f>VLOOKUP(Table13[[#This Row],[Tipo de Beneficiário]],Table3[],3,FALSE)</f>
        <v>#N/A</v>
      </c>
      <c r="X97" s="309"/>
    </row>
    <row r="98" spans="1:24" ht="25.05" hidden="1" customHeight="1" x14ac:dyDescent="0.25">
      <c r="A98" s="320"/>
      <c r="B98" s="389"/>
      <c r="C98" s="321"/>
      <c r="D98" s="325" t="str">
        <f>IF(Table13[[#This Row],[Tipo de Beneficiário]]="","",COUNTIF(Table8[Código da Candidatura],Table13[[#This Row],[Código da candidatura]]))</f>
        <v/>
      </c>
      <c r="E98" s="379" t="str">
        <f>IF(Table13[[#This Row],[Tipo de Beneficiário]]="","",SUMIF(Table8[[Código da Candidatura]:[Nº de membros]],Table13[[#This Row],[Código da candidatura]],Table8[Nº de membros]))</f>
        <v/>
      </c>
      <c r="F98" s="392"/>
      <c r="G98" s="322"/>
      <c r="H98" s="323"/>
      <c r="I98" s="324" t="str">
        <f>IF(Table13[[#This Row],[Tipo de Beneficiário]]="","",COUNTIFS(Table8[Código da Candidatura],Table13[[#This Row],[Código da candidatura]],Table8[Tipologia proposta],"T0"))</f>
        <v/>
      </c>
      <c r="J98" s="325" t="str">
        <f>IF(Table13[[#This Row],[Tipo de Beneficiário]]="","",COUNTIFS(Table8[Código da Candidatura],Table13[[#This Row],[Código da candidatura]],Table8[Tipologia proposta],"T1"))</f>
        <v/>
      </c>
      <c r="K98" s="325" t="str">
        <f>IF(Table13[[#This Row],[Tipo de Beneficiário]]="","",COUNTIFS(Table8[Código da Candidatura],Table13[[#This Row],[Código da candidatura]],Table8[Tipologia proposta],"T2"))</f>
        <v/>
      </c>
      <c r="L98" s="325" t="str">
        <f>IF(Table13[[#This Row],[Tipo de Beneficiário]]="","",COUNTIFS(Table8[Código da Candidatura],Table13[[#This Row],[Código da candidatura]],Table8[Tipologia proposta],"T3"))</f>
        <v/>
      </c>
      <c r="M98" s="325" t="str">
        <f>IF(Table13[[#This Row],[Tipo de Beneficiário]]="","",COUNTIFS(Table8[Código da Candidatura],Table13[[#This Row],[Código da candidatura]],Table8[Tipologia proposta],"T4"))</f>
        <v/>
      </c>
      <c r="N98" s="325" t="str">
        <f>IF(Table13[[#This Row],[Tipo de Beneficiário]]="","",COUNTIFS(Table8[Código da Candidatura],Table13[[#This Row],[Código da candidatura]],Table8[Tipologia proposta],"T5"))</f>
        <v/>
      </c>
      <c r="O98" s="325" t="str">
        <f>IF(Table13[[#This Row],[Tipo de Beneficiário]]="","",COUNTIFS(Table8[Código da Candidatura],Table13[[#This Row],[Código da candidatura]],Table8[Tipologia proposta],"T6"))</f>
        <v/>
      </c>
      <c r="P98" s="325" t="str">
        <f>IF(Table13[[#This Row],[Tipo de Beneficiário]]="","",COUNTIFS(Table8[Código da Candidatura],Table13[[#This Row],[Código da candidatura]],Table8[Tipologia proposta],"T7"))</f>
        <v/>
      </c>
      <c r="Q98" s="325" t="str">
        <f>IF(Table13[[#This Row],[Tipo de Beneficiário]]="","",COUNTIFS(Table8[Código da Candidatura],Table13[[#This Row],[Código da candidatura]],Table8[Tipologia proposta],"Unid. Resid."))</f>
        <v/>
      </c>
      <c r="R98" s="326">
        <f>SUM(Table13[[#This Row],[T0]:[Unid. resid.]])</f>
        <v>0</v>
      </c>
      <c r="S98" s="391" t="str">
        <f>IF(OR(Table13[[#This Row],[Tipo de Beneficiário]]="",Table13[[#This Row],[Identificação da Entidade]]="",Table13[[#This Row],[Tipo de Solução Habitacional]]=""),"NÃO","SIM")</f>
        <v>NÃO</v>
      </c>
      <c r="T98" s="327" t="e">
        <f>VLOOKUP(Table13[[#This Row],[Tipo de Beneficiário]],Table3[],3,FALSE)</f>
        <v>#N/A</v>
      </c>
      <c r="X98" s="309"/>
    </row>
    <row r="99" spans="1:24" ht="25.05" hidden="1" customHeight="1" x14ac:dyDescent="0.25">
      <c r="A99" s="320"/>
      <c r="B99" s="389"/>
      <c r="C99" s="321"/>
      <c r="D99" s="325" t="str">
        <f>IF(Table13[[#This Row],[Tipo de Beneficiário]]="","",COUNTIF(Table8[Código da Candidatura],Table13[[#This Row],[Código da candidatura]]))</f>
        <v/>
      </c>
      <c r="E99" s="379" t="str">
        <f>IF(Table13[[#This Row],[Tipo de Beneficiário]]="","",SUMIF(Table8[[Código da Candidatura]:[Nº de membros]],Table13[[#This Row],[Código da candidatura]],Table8[Nº de membros]))</f>
        <v/>
      </c>
      <c r="F99" s="392"/>
      <c r="G99" s="322"/>
      <c r="H99" s="323"/>
      <c r="I99" s="324" t="str">
        <f>IF(Table13[[#This Row],[Tipo de Beneficiário]]="","",COUNTIFS(Table8[Código da Candidatura],Table13[[#This Row],[Código da candidatura]],Table8[Tipologia proposta],"T0"))</f>
        <v/>
      </c>
      <c r="J99" s="325" t="str">
        <f>IF(Table13[[#This Row],[Tipo de Beneficiário]]="","",COUNTIFS(Table8[Código da Candidatura],Table13[[#This Row],[Código da candidatura]],Table8[Tipologia proposta],"T1"))</f>
        <v/>
      </c>
      <c r="K99" s="325" t="str">
        <f>IF(Table13[[#This Row],[Tipo de Beneficiário]]="","",COUNTIFS(Table8[Código da Candidatura],Table13[[#This Row],[Código da candidatura]],Table8[Tipologia proposta],"T2"))</f>
        <v/>
      </c>
      <c r="L99" s="325" t="str">
        <f>IF(Table13[[#This Row],[Tipo de Beneficiário]]="","",COUNTIFS(Table8[Código da Candidatura],Table13[[#This Row],[Código da candidatura]],Table8[Tipologia proposta],"T3"))</f>
        <v/>
      </c>
      <c r="M99" s="325" t="str">
        <f>IF(Table13[[#This Row],[Tipo de Beneficiário]]="","",COUNTIFS(Table8[Código da Candidatura],Table13[[#This Row],[Código da candidatura]],Table8[Tipologia proposta],"T4"))</f>
        <v/>
      </c>
      <c r="N99" s="325" t="str">
        <f>IF(Table13[[#This Row],[Tipo de Beneficiário]]="","",COUNTIFS(Table8[Código da Candidatura],Table13[[#This Row],[Código da candidatura]],Table8[Tipologia proposta],"T5"))</f>
        <v/>
      </c>
      <c r="O99" s="325" t="str">
        <f>IF(Table13[[#This Row],[Tipo de Beneficiário]]="","",COUNTIFS(Table8[Código da Candidatura],Table13[[#This Row],[Código da candidatura]],Table8[Tipologia proposta],"T6"))</f>
        <v/>
      </c>
      <c r="P99" s="325" t="str">
        <f>IF(Table13[[#This Row],[Tipo de Beneficiário]]="","",COUNTIFS(Table8[Código da Candidatura],Table13[[#This Row],[Código da candidatura]],Table8[Tipologia proposta],"T7"))</f>
        <v/>
      </c>
      <c r="Q99" s="325" t="str">
        <f>IF(Table13[[#This Row],[Tipo de Beneficiário]]="","",COUNTIFS(Table8[Código da Candidatura],Table13[[#This Row],[Código da candidatura]],Table8[Tipologia proposta],"Unid. Resid."))</f>
        <v/>
      </c>
      <c r="R99" s="326">
        <f>SUM(Table13[[#This Row],[T0]:[Unid. resid.]])</f>
        <v>0</v>
      </c>
      <c r="S99" s="391" t="str">
        <f>IF(OR(Table13[[#This Row],[Tipo de Beneficiário]]="",Table13[[#This Row],[Identificação da Entidade]]="",Table13[[#This Row],[Tipo de Solução Habitacional]]=""),"NÃO","SIM")</f>
        <v>NÃO</v>
      </c>
      <c r="T99" s="327" t="e">
        <f>VLOOKUP(Table13[[#This Row],[Tipo de Beneficiário]],Table3[],3,FALSE)</f>
        <v>#N/A</v>
      </c>
      <c r="X99" s="309"/>
    </row>
    <row r="100" spans="1:24" ht="25.05" hidden="1" customHeight="1" x14ac:dyDescent="0.25">
      <c r="A100" s="320"/>
      <c r="B100" s="389"/>
      <c r="C100" s="321"/>
      <c r="D100" s="325" t="str">
        <f>IF(Table13[[#This Row],[Tipo de Beneficiário]]="","",COUNTIF(Table8[Código da Candidatura],Table13[[#This Row],[Código da candidatura]]))</f>
        <v/>
      </c>
      <c r="E100" s="379" t="str">
        <f>IF(Table13[[#This Row],[Tipo de Beneficiário]]="","",SUMIF(Table8[[Código da Candidatura]:[Nº de membros]],Table13[[#This Row],[Código da candidatura]],Table8[Nº de membros]))</f>
        <v/>
      </c>
      <c r="F100" s="392"/>
      <c r="G100" s="322"/>
      <c r="H100" s="323"/>
      <c r="I100" s="324" t="str">
        <f>IF(Table13[[#This Row],[Tipo de Beneficiário]]="","",COUNTIFS(Table8[Código da Candidatura],Table13[[#This Row],[Código da candidatura]],Table8[Tipologia proposta],"T0"))</f>
        <v/>
      </c>
      <c r="J100" s="325" t="str">
        <f>IF(Table13[[#This Row],[Tipo de Beneficiário]]="","",COUNTIFS(Table8[Código da Candidatura],Table13[[#This Row],[Código da candidatura]],Table8[Tipologia proposta],"T1"))</f>
        <v/>
      </c>
      <c r="K100" s="325" t="str">
        <f>IF(Table13[[#This Row],[Tipo de Beneficiário]]="","",COUNTIFS(Table8[Código da Candidatura],Table13[[#This Row],[Código da candidatura]],Table8[Tipologia proposta],"T2"))</f>
        <v/>
      </c>
      <c r="L100" s="325" t="str">
        <f>IF(Table13[[#This Row],[Tipo de Beneficiário]]="","",COUNTIFS(Table8[Código da Candidatura],Table13[[#This Row],[Código da candidatura]],Table8[Tipologia proposta],"T3"))</f>
        <v/>
      </c>
      <c r="M100" s="325" t="str">
        <f>IF(Table13[[#This Row],[Tipo de Beneficiário]]="","",COUNTIFS(Table8[Código da Candidatura],Table13[[#This Row],[Código da candidatura]],Table8[Tipologia proposta],"T4"))</f>
        <v/>
      </c>
      <c r="N100" s="325" t="str">
        <f>IF(Table13[[#This Row],[Tipo de Beneficiário]]="","",COUNTIFS(Table8[Código da Candidatura],Table13[[#This Row],[Código da candidatura]],Table8[Tipologia proposta],"T5"))</f>
        <v/>
      </c>
      <c r="O100" s="325" t="str">
        <f>IF(Table13[[#This Row],[Tipo de Beneficiário]]="","",COUNTIFS(Table8[Código da Candidatura],Table13[[#This Row],[Código da candidatura]],Table8[Tipologia proposta],"T6"))</f>
        <v/>
      </c>
      <c r="P100" s="325" t="str">
        <f>IF(Table13[[#This Row],[Tipo de Beneficiário]]="","",COUNTIFS(Table8[Código da Candidatura],Table13[[#This Row],[Código da candidatura]],Table8[Tipologia proposta],"T7"))</f>
        <v/>
      </c>
      <c r="Q100" s="325" t="str">
        <f>IF(Table13[[#This Row],[Tipo de Beneficiário]]="","",COUNTIFS(Table8[Código da Candidatura],Table13[[#This Row],[Código da candidatura]],Table8[Tipologia proposta],"Unid. Resid."))</f>
        <v/>
      </c>
      <c r="R100" s="326">
        <f>SUM(Table13[[#This Row],[T0]:[Unid. resid.]])</f>
        <v>0</v>
      </c>
      <c r="S100" s="391" t="str">
        <f>IF(OR(Table13[[#This Row],[Tipo de Beneficiário]]="",Table13[[#This Row],[Identificação da Entidade]]="",Table13[[#This Row],[Tipo de Solução Habitacional]]=""),"NÃO","SIM")</f>
        <v>NÃO</v>
      </c>
      <c r="T100" s="327" t="e">
        <f>VLOOKUP(Table13[[#This Row],[Tipo de Beneficiário]],Table3[],3,FALSE)</f>
        <v>#N/A</v>
      </c>
      <c r="X100" s="309"/>
    </row>
    <row r="101" spans="1:24" ht="25.05" hidden="1" customHeight="1" x14ac:dyDescent="0.25">
      <c r="A101" s="320"/>
      <c r="B101" s="389"/>
      <c r="C101" s="321"/>
      <c r="D101" s="325" t="str">
        <f>IF(Table13[[#This Row],[Tipo de Beneficiário]]="","",COUNTIF(Table8[Código da Candidatura],Table13[[#This Row],[Código da candidatura]]))</f>
        <v/>
      </c>
      <c r="E101" s="379" t="str">
        <f>IF(Table13[[#This Row],[Tipo de Beneficiário]]="","",SUMIF(Table8[[Código da Candidatura]:[Nº de membros]],Table13[[#This Row],[Código da candidatura]],Table8[Nº de membros]))</f>
        <v/>
      </c>
      <c r="F101" s="392"/>
      <c r="G101" s="322"/>
      <c r="H101" s="323"/>
      <c r="I101" s="324" t="str">
        <f>IF(Table13[[#This Row],[Tipo de Beneficiário]]="","",COUNTIFS(Table8[Código da Candidatura],Table13[[#This Row],[Código da candidatura]],Table8[Tipologia proposta],"T0"))</f>
        <v/>
      </c>
      <c r="J101" s="325" t="str">
        <f>IF(Table13[[#This Row],[Tipo de Beneficiário]]="","",COUNTIFS(Table8[Código da Candidatura],Table13[[#This Row],[Código da candidatura]],Table8[Tipologia proposta],"T1"))</f>
        <v/>
      </c>
      <c r="K101" s="325" t="str">
        <f>IF(Table13[[#This Row],[Tipo de Beneficiário]]="","",COUNTIFS(Table8[Código da Candidatura],Table13[[#This Row],[Código da candidatura]],Table8[Tipologia proposta],"T2"))</f>
        <v/>
      </c>
      <c r="L101" s="325" t="str">
        <f>IF(Table13[[#This Row],[Tipo de Beneficiário]]="","",COUNTIFS(Table8[Código da Candidatura],Table13[[#This Row],[Código da candidatura]],Table8[Tipologia proposta],"T3"))</f>
        <v/>
      </c>
      <c r="M101" s="325" t="str">
        <f>IF(Table13[[#This Row],[Tipo de Beneficiário]]="","",COUNTIFS(Table8[Código da Candidatura],Table13[[#This Row],[Código da candidatura]],Table8[Tipologia proposta],"T4"))</f>
        <v/>
      </c>
      <c r="N101" s="325" t="str">
        <f>IF(Table13[[#This Row],[Tipo de Beneficiário]]="","",COUNTIFS(Table8[Código da Candidatura],Table13[[#This Row],[Código da candidatura]],Table8[Tipologia proposta],"T5"))</f>
        <v/>
      </c>
      <c r="O101" s="325" t="str">
        <f>IF(Table13[[#This Row],[Tipo de Beneficiário]]="","",COUNTIFS(Table8[Código da Candidatura],Table13[[#This Row],[Código da candidatura]],Table8[Tipologia proposta],"T6"))</f>
        <v/>
      </c>
      <c r="P101" s="325" t="str">
        <f>IF(Table13[[#This Row],[Tipo de Beneficiário]]="","",COUNTIFS(Table8[Código da Candidatura],Table13[[#This Row],[Código da candidatura]],Table8[Tipologia proposta],"T7"))</f>
        <v/>
      </c>
      <c r="Q101" s="325" t="str">
        <f>IF(Table13[[#This Row],[Tipo de Beneficiário]]="","",COUNTIFS(Table8[Código da Candidatura],Table13[[#This Row],[Código da candidatura]],Table8[Tipologia proposta],"Unid. Resid."))</f>
        <v/>
      </c>
      <c r="R101" s="326">
        <f>SUM(Table13[[#This Row],[T0]:[Unid. resid.]])</f>
        <v>0</v>
      </c>
      <c r="S101" s="391" t="str">
        <f>IF(OR(Table13[[#This Row],[Tipo de Beneficiário]]="",Table13[[#This Row],[Identificação da Entidade]]="",Table13[[#This Row],[Tipo de Solução Habitacional]]=""),"NÃO","SIM")</f>
        <v>NÃO</v>
      </c>
      <c r="T101" s="327" t="e">
        <f>VLOOKUP(Table13[[#This Row],[Tipo de Beneficiário]],Table3[],3,FALSE)</f>
        <v>#N/A</v>
      </c>
      <c r="X101" s="309"/>
    </row>
    <row r="102" spans="1:24" ht="25.05" hidden="1" customHeight="1" x14ac:dyDescent="0.25">
      <c r="A102" s="320"/>
      <c r="B102" s="389"/>
      <c r="C102" s="321"/>
      <c r="D102" s="325" t="str">
        <f>IF(Table13[[#This Row],[Tipo de Beneficiário]]="","",COUNTIF(Table8[Código da Candidatura],Table13[[#This Row],[Código da candidatura]]))</f>
        <v/>
      </c>
      <c r="E102" s="379" t="str">
        <f>IF(Table13[[#This Row],[Tipo de Beneficiário]]="","",SUMIF(Table8[[Código da Candidatura]:[Nº de membros]],Table13[[#This Row],[Código da candidatura]],Table8[Nº de membros]))</f>
        <v/>
      </c>
      <c r="F102" s="392"/>
      <c r="G102" s="322"/>
      <c r="H102" s="323"/>
      <c r="I102" s="324" t="str">
        <f>IF(Table13[[#This Row],[Tipo de Beneficiário]]="","",COUNTIFS(Table8[Código da Candidatura],Table13[[#This Row],[Código da candidatura]],Table8[Tipologia proposta],"T0"))</f>
        <v/>
      </c>
      <c r="J102" s="325" t="str">
        <f>IF(Table13[[#This Row],[Tipo de Beneficiário]]="","",COUNTIFS(Table8[Código da Candidatura],Table13[[#This Row],[Código da candidatura]],Table8[Tipologia proposta],"T1"))</f>
        <v/>
      </c>
      <c r="K102" s="325" t="str">
        <f>IF(Table13[[#This Row],[Tipo de Beneficiário]]="","",COUNTIFS(Table8[Código da Candidatura],Table13[[#This Row],[Código da candidatura]],Table8[Tipologia proposta],"T2"))</f>
        <v/>
      </c>
      <c r="L102" s="325" t="str">
        <f>IF(Table13[[#This Row],[Tipo de Beneficiário]]="","",COUNTIFS(Table8[Código da Candidatura],Table13[[#This Row],[Código da candidatura]],Table8[Tipologia proposta],"T3"))</f>
        <v/>
      </c>
      <c r="M102" s="325" t="str">
        <f>IF(Table13[[#This Row],[Tipo de Beneficiário]]="","",COUNTIFS(Table8[Código da Candidatura],Table13[[#This Row],[Código da candidatura]],Table8[Tipologia proposta],"T4"))</f>
        <v/>
      </c>
      <c r="N102" s="325" t="str">
        <f>IF(Table13[[#This Row],[Tipo de Beneficiário]]="","",COUNTIFS(Table8[Código da Candidatura],Table13[[#This Row],[Código da candidatura]],Table8[Tipologia proposta],"T5"))</f>
        <v/>
      </c>
      <c r="O102" s="325" t="str">
        <f>IF(Table13[[#This Row],[Tipo de Beneficiário]]="","",COUNTIFS(Table8[Código da Candidatura],Table13[[#This Row],[Código da candidatura]],Table8[Tipologia proposta],"T6"))</f>
        <v/>
      </c>
      <c r="P102" s="325" t="str">
        <f>IF(Table13[[#This Row],[Tipo de Beneficiário]]="","",COUNTIFS(Table8[Código da Candidatura],Table13[[#This Row],[Código da candidatura]],Table8[Tipologia proposta],"T7"))</f>
        <v/>
      </c>
      <c r="Q102" s="325" t="str">
        <f>IF(Table13[[#This Row],[Tipo de Beneficiário]]="","",COUNTIFS(Table8[Código da Candidatura],Table13[[#This Row],[Código da candidatura]],Table8[Tipologia proposta],"Unid. Resid."))</f>
        <v/>
      </c>
      <c r="R102" s="326">
        <f>SUM(Table13[[#This Row],[T0]:[Unid. resid.]])</f>
        <v>0</v>
      </c>
      <c r="S102" s="391" t="str">
        <f>IF(OR(Table13[[#This Row],[Tipo de Beneficiário]]="",Table13[[#This Row],[Identificação da Entidade]]="",Table13[[#This Row],[Tipo de Solução Habitacional]]=""),"NÃO","SIM")</f>
        <v>NÃO</v>
      </c>
      <c r="T102" s="327" t="e">
        <f>VLOOKUP(Table13[[#This Row],[Tipo de Beneficiário]],Table3[],3,FALSE)</f>
        <v>#N/A</v>
      </c>
      <c r="X102" s="309"/>
    </row>
    <row r="103" spans="1:24" ht="25.05" hidden="1" customHeight="1" x14ac:dyDescent="0.25">
      <c r="A103" s="320"/>
      <c r="B103" s="389"/>
      <c r="C103" s="321"/>
      <c r="D103" s="325" t="str">
        <f>IF(Table13[[#This Row],[Tipo de Beneficiário]]="","",COUNTIF(Table8[Código da Candidatura],Table13[[#This Row],[Código da candidatura]]))</f>
        <v/>
      </c>
      <c r="E103" s="379" t="str">
        <f>IF(Table13[[#This Row],[Tipo de Beneficiário]]="","",SUMIF(Table8[[Código da Candidatura]:[Nº de membros]],Table13[[#This Row],[Código da candidatura]],Table8[Nº de membros]))</f>
        <v/>
      </c>
      <c r="F103" s="392"/>
      <c r="G103" s="322"/>
      <c r="H103" s="323"/>
      <c r="I103" s="324" t="str">
        <f>IF(Table13[[#This Row],[Tipo de Beneficiário]]="","",COUNTIFS(Table8[Código da Candidatura],Table13[[#This Row],[Código da candidatura]],Table8[Tipologia proposta],"T0"))</f>
        <v/>
      </c>
      <c r="J103" s="325" t="str">
        <f>IF(Table13[[#This Row],[Tipo de Beneficiário]]="","",COUNTIFS(Table8[Código da Candidatura],Table13[[#This Row],[Código da candidatura]],Table8[Tipologia proposta],"T1"))</f>
        <v/>
      </c>
      <c r="K103" s="325" t="str">
        <f>IF(Table13[[#This Row],[Tipo de Beneficiário]]="","",COUNTIFS(Table8[Código da Candidatura],Table13[[#This Row],[Código da candidatura]],Table8[Tipologia proposta],"T2"))</f>
        <v/>
      </c>
      <c r="L103" s="325" t="str">
        <f>IF(Table13[[#This Row],[Tipo de Beneficiário]]="","",COUNTIFS(Table8[Código da Candidatura],Table13[[#This Row],[Código da candidatura]],Table8[Tipologia proposta],"T3"))</f>
        <v/>
      </c>
      <c r="M103" s="325" t="str">
        <f>IF(Table13[[#This Row],[Tipo de Beneficiário]]="","",COUNTIFS(Table8[Código da Candidatura],Table13[[#This Row],[Código da candidatura]],Table8[Tipologia proposta],"T4"))</f>
        <v/>
      </c>
      <c r="N103" s="325" t="str">
        <f>IF(Table13[[#This Row],[Tipo de Beneficiário]]="","",COUNTIFS(Table8[Código da Candidatura],Table13[[#This Row],[Código da candidatura]],Table8[Tipologia proposta],"T5"))</f>
        <v/>
      </c>
      <c r="O103" s="325" t="str">
        <f>IF(Table13[[#This Row],[Tipo de Beneficiário]]="","",COUNTIFS(Table8[Código da Candidatura],Table13[[#This Row],[Código da candidatura]],Table8[Tipologia proposta],"T6"))</f>
        <v/>
      </c>
      <c r="P103" s="325" t="str">
        <f>IF(Table13[[#This Row],[Tipo de Beneficiário]]="","",COUNTIFS(Table8[Código da Candidatura],Table13[[#This Row],[Código da candidatura]],Table8[Tipologia proposta],"T7"))</f>
        <v/>
      </c>
      <c r="Q103" s="325" t="str">
        <f>IF(Table13[[#This Row],[Tipo de Beneficiário]]="","",COUNTIFS(Table8[Código da Candidatura],Table13[[#This Row],[Código da candidatura]],Table8[Tipologia proposta],"Unid. Resid."))</f>
        <v/>
      </c>
      <c r="R103" s="326">
        <f>SUM(Table13[[#This Row],[T0]:[Unid. resid.]])</f>
        <v>0</v>
      </c>
      <c r="S103" s="391" t="str">
        <f>IF(OR(Table13[[#This Row],[Tipo de Beneficiário]]="",Table13[[#This Row],[Identificação da Entidade]]="",Table13[[#This Row],[Tipo de Solução Habitacional]]=""),"NÃO","SIM")</f>
        <v>NÃO</v>
      </c>
      <c r="T103" s="327" t="e">
        <f>VLOOKUP(Table13[[#This Row],[Tipo de Beneficiário]],Table3[],3,FALSE)</f>
        <v>#N/A</v>
      </c>
      <c r="X103" s="309"/>
    </row>
    <row r="104" spans="1:24" ht="25.05" hidden="1" customHeight="1" x14ac:dyDescent="0.25">
      <c r="A104" s="320"/>
      <c r="B104" s="389"/>
      <c r="C104" s="321"/>
      <c r="D104" s="325" t="str">
        <f>IF(Table13[[#This Row],[Tipo de Beneficiário]]="","",COUNTIF(Table8[Código da Candidatura],Table13[[#This Row],[Código da candidatura]]))</f>
        <v/>
      </c>
      <c r="E104" s="379" t="str">
        <f>IF(Table13[[#This Row],[Tipo de Beneficiário]]="","",SUMIF(Table8[[Código da Candidatura]:[Nº de membros]],Table13[[#This Row],[Código da candidatura]],Table8[Nº de membros]))</f>
        <v/>
      </c>
      <c r="F104" s="392"/>
      <c r="G104" s="322"/>
      <c r="H104" s="323"/>
      <c r="I104" s="324" t="str">
        <f>IF(Table13[[#This Row],[Tipo de Beneficiário]]="","",COUNTIFS(Table8[Código da Candidatura],Table13[[#This Row],[Código da candidatura]],Table8[Tipologia proposta],"T0"))</f>
        <v/>
      </c>
      <c r="J104" s="325" t="str">
        <f>IF(Table13[[#This Row],[Tipo de Beneficiário]]="","",COUNTIFS(Table8[Código da Candidatura],Table13[[#This Row],[Código da candidatura]],Table8[Tipologia proposta],"T1"))</f>
        <v/>
      </c>
      <c r="K104" s="325" t="str">
        <f>IF(Table13[[#This Row],[Tipo de Beneficiário]]="","",COUNTIFS(Table8[Código da Candidatura],Table13[[#This Row],[Código da candidatura]],Table8[Tipologia proposta],"T2"))</f>
        <v/>
      </c>
      <c r="L104" s="325" t="str">
        <f>IF(Table13[[#This Row],[Tipo de Beneficiário]]="","",COUNTIFS(Table8[Código da Candidatura],Table13[[#This Row],[Código da candidatura]],Table8[Tipologia proposta],"T3"))</f>
        <v/>
      </c>
      <c r="M104" s="325" t="str">
        <f>IF(Table13[[#This Row],[Tipo de Beneficiário]]="","",COUNTIFS(Table8[Código da Candidatura],Table13[[#This Row],[Código da candidatura]],Table8[Tipologia proposta],"T4"))</f>
        <v/>
      </c>
      <c r="N104" s="325" t="str">
        <f>IF(Table13[[#This Row],[Tipo de Beneficiário]]="","",COUNTIFS(Table8[Código da Candidatura],Table13[[#This Row],[Código da candidatura]],Table8[Tipologia proposta],"T5"))</f>
        <v/>
      </c>
      <c r="O104" s="325" t="str">
        <f>IF(Table13[[#This Row],[Tipo de Beneficiário]]="","",COUNTIFS(Table8[Código da Candidatura],Table13[[#This Row],[Código da candidatura]],Table8[Tipologia proposta],"T6"))</f>
        <v/>
      </c>
      <c r="P104" s="325" t="str">
        <f>IF(Table13[[#This Row],[Tipo de Beneficiário]]="","",COUNTIFS(Table8[Código da Candidatura],Table13[[#This Row],[Código da candidatura]],Table8[Tipologia proposta],"T7"))</f>
        <v/>
      </c>
      <c r="Q104" s="325" t="str">
        <f>IF(Table13[[#This Row],[Tipo de Beneficiário]]="","",COUNTIFS(Table8[Código da Candidatura],Table13[[#This Row],[Código da candidatura]],Table8[Tipologia proposta],"Unid. Resid."))</f>
        <v/>
      </c>
      <c r="R104" s="326">
        <f>SUM(Table13[[#This Row],[T0]:[Unid. resid.]])</f>
        <v>0</v>
      </c>
      <c r="S104" s="391" t="str">
        <f>IF(OR(Table13[[#This Row],[Tipo de Beneficiário]]="",Table13[[#This Row],[Identificação da Entidade]]="",Table13[[#This Row],[Tipo de Solução Habitacional]]=""),"NÃO","SIM")</f>
        <v>NÃO</v>
      </c>
      <c r="T104" s="327" t="e">
        <f>VLOOKUP(Table13[[#This Row],[Tipo de Beneficiário]],Table3[],3,FALSE)</f>
        <v>#N/A</v>
      </c>
      <c r="X104" s="309"/>
    </row>
    <row r="105" spans="1:24" ht="25.05" hidden="1" customHeight="1" x14ac:dyDescent="0.25">
      <c r="A105" s="320"/>
      <c r="B105" s="389"/>
      <c r="C105" s="321"/>
      <c r="D105" s="325" t="str">
        <f>IF(Table13[[#This Row],[Tipo de Beneficiário]]="","",COUNTIF(Table8[Código da Candidatura],Table13[[#This Row],[Código da candidatura]]))</f>
        <v/>
      </c>
      <c r="E105" s="379" t="str">
        <f>IF(Table13[[#This Row],[Tipo de Beneficiário]]="","",SUMIF(Table8[[Código da Candidatura]:[Nº de membros]],Table13[[#This Row],[Código da candidatura]],Table8[Nº de membros]))</f>
        <v/>
      </c>
      <c r="F105" s="392"/>
      <c r="G105" s="322"/>
      <c r="H105" s="323"/>
      <c r="I105" s="324" t="str">
        <f>IF(Table13[[#This Row],[Tipo de Beneficiário]]="","",COUNTIFS(Table8[Código da Candidatura],Table13[[#This Row],[Código da candidatura]],Table8[Tipologia proposta],"T0"))</f>
        <v/>
      </c>
      <c r="J105" s="325" t="str">
        <f>IF(Table13[[#This Row],[Tipo de Beneficiário]]="","",COUNTIFS(Table8[Código da Candidatura],Table13[[#This Row],[Código da candidatura]],Table8[Tipologia proposta],"T1"))</f>
        <v/>
      </c>
      <c r="K105" s="325" t="str">
        <f>IF(Table13[[#This Row],[Tipo de Beneficiário]]="","",COUNTIFS(Table8[Código da Candidatura],Table13[[#This Row],[Código da candidatura]],Table8[Tipologia proposta],"T2"))</f>
        <v/>
      </c>
      <c r="L105" s="325" t="str">
        <f>IF(Table13[[#This Row],[Tipo de Beneficiário]]="","",COUNTIFS(Table8[Código da Candidatura],Table13[[#This Row],[Código da candidatura]],Table8[Tipologia proposta],"T3"))</f>
        <v/>
      </c>
      <c r="M105" s="325" t="str">
        <f>IF(Table13[[#This Row],[Tipo de Beneficiário]]="","",COUNTIFS(Table8[Código da Candidatura],Table13[[#This Row],[Código da candidatura]],Table8[Tipologia proposta],"T4"))</f>
        <v/>
      </c>
      <c r="N105" s="325" t="str">
        <f>IF(Table13[[#This Row],[Tipo de Beneficiário]]="","",COUNTIFS(Table8[Código da Candidatura],Table13[[#This Row],[Código da candidatura]],Table8[Tipologia proposta],"T5"))</f>
        <v/>
      </c>
      <c r="O105" s="325" t="str">
        <f>IF(Table13[[#This Row],[Tipo de Beneficiário]]="","",COUNTIFS(Table8[Código da Candidatura],Table13[[#This Row],[Código da candidatura]],Table8[Tipologia proposta],"T6"))</f>
        <v/>
      </c>
      <c r="P105" s="325" t="str">
        <f>IF(Table13[[#This Row],[Tipo de Beneficiário]]="","",COUNTIFS(Table8[Código da Candidatura],Table13[[#This Row],[Código da candidatura]],Table8[Tipologia proposta],"T7"))</f>
        <v/>
      </c>
      <c r="Q105" s="325" t="str">
        <f>IF(Table13[[#This Row],[Tipo de Beneficiário]]="","",COUNTIFS(Table8[Código da Candidatura],Table13[[#This Row],[Código da candidatura]],Table8[Tipologia proposta],"Unid. Resid."))</f>
        <v/>
      </c>
      <c r="R105" s="326">
        <f>SUM(Table13[[#This Row],[T0]:[Unid. resid.]])</f>
        <v>0</v>
      </c>
      <c r="S105" s="391" t="str">
        <f>IF(OR(Table13[[#This Row],[Tipo de Beneficiário]]="",Table13[[#This Row],[Identificação da Entidade]]="",Table13[[#This Row],[Tipo de Solução Habitacional]]=""),"NÃO","SIM")</f>
        <v>NÃO</v>
      </c>
      <c r="T105" s="327" t="e">
        <f>VLOOKUP(Table13[[#This Row],[Tipo de Beneficiário]],Table3[],3,FALSE)</f>
        <v>#N/A</v>
      </c>
      <c r="X105" s="309"/>
    </row>
    <row r="106" spans="1:24" ht="25.05" hidden="1" customHeight="1" x14ac:dyDescent="0.25">
      <c r="A106" s="320"/>
      <c r="B106" s="389"/>
      <c r="C106" s="321"/>
      <c r="D106" s="325" t="str">
        <f>IF(Table13[[#This Row],[Tipo de Beneficiário]]="","",COUNTIF(Table8[Código da Candidatura],Table13[[#This Row],[Código da candidatura]]))</f>
        <v/>
      </c>
      <c r="E106" s="379" t="str">
        <f>IF(Table13[[#This Row],[Tipo de Beneficiário]]="","",SUMIF(Table8[[Código da Candidatura]:[Nº de membros]],Table13[[#This Row],[Código da candidatura]],Table8[Nº de membros]))</f>
        <v/>
      </c>
      <c r="F106" s="392"/>
      <c r="G106" s="322"/>
      <c r="H106" s="323"/>
      <c r="I106" s="324" t="str">
        <f>IF(Table13[[#This Row],[Tipo de Beneficiário]]="","",COUNTIFS(Table8[Código da Candidatura],Table13[[#This Row],[Código da candidatura]],Table8[Tipologia proposta],"T0"))</f>
        <v/>
      </c>
      <c r="J106" s="325" t="str">
        <f>IF(Table13[[#This Row],[Tipo de Beneficiário]]="","",COUNTIFS(Table8[Código da Candidatura],Table13[[#This Row],[Código da candidatura]],Table8[Tipologia proposta],"T1"))</f>
        <v/>
      </c>
      <c r="K106" s="325" t="str">
        <f>IF(Table13[[#This Row],[Tipo de Beneficiário]]="","",COUNTIFS(Table8[Código da Candidatura],Table13[[#This Row],[Código da candidatura]],Table8[Tipologia proposta],"T2"))</f>
        <v/>
      </c>
      <c r="L106" s="325" t="str">
        <f>IF(Table13[[#This Row],[Tipo de Beneficiário]]="","",COUNTIFS(Table8[Código da Candidatura],Table13[[#This Row],[Código da candidatura]],Table8[Tipologia proposta],"T3"))</f>
        <v/>
      </c>
      <c r="M106" s="325" t="str">
        <f>IF(Table13[[#This Row],[Tipo de Beneficiário]]="","",COUNTIFS(Table8[Código da Candidatura],Table13[[#This Row],[Código da candidatura]],Table8[Tipologia proposta],"T4"))</f>
        <v/>
      </c>
      <c r="N106" s="325" t="str">
        <f>IF(Table13[[#This Row],[Tipo de Beneficiário]]="","",COUNTIFS(Table8[Código da Candidatura],Table13[[#This Row],[Código da candidatura]],Table8[Tipologia proposta],"T5"))</f>
        <v/>
      </c>
      <c r="O106" s="325" t="str">
        <f>IF(Table13[[#This Row],[Tipo de Beneficiário]]="","",COUNTIFS(Table8[Código da Candidatura],Table13[[#This Row],[Código da candidatura]],Table8[Tipologia proposta],"T6"))</f>
        <v/>
      </c>
      <c r="P106" s="325" t="str">
        <f>IF(Table13[[#This Row],[Tipo de Beneficiário]]="","",COUNTIFS(Table8[Código da Candidatura],Table13[[#This Row],[Código da candidatura]],Table8[Tipologia proposta],"T7"))</f>
        <v/>
      </c>
      <c r="Q106" s="325" t="str">
        <f>IF(Table13[[#This Row],[Tipo de Beneficiário]]="","",COUNTIFS(Table8[Código da Candidatura],Table13[[#This Row],[Código da candidatura]],Table8[Tipologia proposta],"Unid. Resid."))</f>
        <v/>
      </c>
      <c r="R106" s="326">
        <f>SUM(Table13[[#This Row],[T0]:[Unid. resid.]])</f>
        <v>0</v>
      </c>
      <c r="S106" s="391" t="str">
        <f>IF(OR(Table13[[#This Row],[Tipo de Beneficiário]]="",Table13[[#This Row],[Identificação da Entidade]]="",Table13[[#This Row],[Tipo de Solução Habitacional]]=""),"NÃO","SIM")</f>
        <v>NÃO</v>
      </c>
      <c r="T106" s="327" t="e">
        <f>VLOOKUP(Table13[[#This Row],[Tipo de Beneficiário]],Table3[],3,FALSE)</f>
        <v>#N/A</v>
      </c>
      <c r="X106" s="309"/>
    </row>
    <row r="107" spans="1:24" ht="25.05" hidden="1" customHeight="1" x14ac:dyDescent="0.25">
      <c r="A107" s="320"/>
      <c r="B107" s="389"/>
      <c r="C107" s="321"/>
      <c r="D107" s="325" t="str">
        <f>IF(Table13[[#This Row],[Tipo de Beneficiário]]="","",COUNTIF(Table8[Código da Candidatura],Table13[[#This Row],[Código da candidatura]]))</f>
        <v/>
      </c>
      <c r="E107" s="379" t="str">
        <f>IF(Table13[[#This Row],[Tipo de Beneficiário]]="","",SUMIF(Table8[[Código da Candidatura]:[Nº de membros]],Table13[[#This Row],[Código da candidatura]],Table8[Nº de membros]))</f>
        <v/>
      </c>
      <c r="F107" s="392"/>
      <c r="G107" s="322"/>
      <c r="H107" s="323"/>
      <c r="I107" s="324" t="str">
        <f>IF(Table13[[#This Row],[Tipo de Beneficiário]]="","",COUNTIFS(Table8[Código da Candidatura],Table13[[#This Row],[Código da candidatura]],Table8[Tipologia proposta],"T0"))</f>
        <v/>
      </c>
      <c r="J107" s="325" t="str">
        <f>IF(Table13[[#This Row],[Tipo de Beneficiário]]="","",COUNTIFS(Table8[Código da Candidatura],Table13[[#This Row],[Código da candidatura]],Table8[Tipologia proposta],"T1"))</f>
        <v/>
      </c>
      <c r="K107" s="325" t="str">
        <f>IF(Table13[[#This Row],[Tipo de Beneficiário]]="","",COUNTIFS(Table8[Código da Candidatura],Table13[[#This Row],[Código da candidatura]],Table8[Tipologia proposta],"T2"))</f>
        <v/>
      </c>
      <c r="L107" s="325" t="str">
        <f>IF(Table13[[#This Row],[Tipo de Beneficiário]]="","",COUNTIFS(Table8[Código da Candidatura],Table13[[#This Row],[Código da candidatura]],Table8[Tipologia proposta],"T3"))</f>
        <v/>
      </c>
      <c r="M107" s="325" t="str">
        <f>IF(Table13[[#This Row],[Tipo de Beneficiário]]="","",COUNTIFS(Table8[Código da Candidatura],Table13[[#This Row],[Código da candidatura]],Table8[Tipologia proposta],"T4"))</f>
        <v/>
      </c>
      <c r="N107" s="325" t="str">
        <f>IF(Table13[[#This Row],[Tipo de Beneficiário]]="","",COUNTIFS(Table8[Código da Candidatura],Table13[[#This Row],[Código da candidatura]],Table8[Tipologia proposta],"T5"))</f>
        <v/>
      </c>
      <c r="O107" s="325" t="str">
        <f>IF(Table13[[#This Row],[Tipo de Beneficiário]]="","",COUNTIFS(Table8[Código da Candidatura],Table13[[#This Row],[Código da candidatura]],Table8[Tipologia proposta],"T6"))</f>
        <v/>
      </c>
      <c r="P107" s="325" t="str">
        <f>IF(Table13[[#This Row],[Tipo de Beneficiário]]="","",COUNTIFS(Table8[Código da Candidatura],Table13[[#This Row],[Código da candidatura]],Table8[Tipologia proposta],"T7"))</f>
        <v/>
      </c>
      <c r="Q107" s="325" t="str">
        <f>IF(Table13[[#This Row],[Tipo de Beneficiário]]="","",COUNTIFS(Table8[Código da Candidatura],Table13[[#This Row],[Código da candidatura]],Table8[Tipologia proposta],"Unid. Resid."))</f>
        <v/>
      </c>
      <c r="R107" s="326">
        <f>SUM(Table13[[#This Row],[T0]:[Unid. resid.]])</f>
        <v>0</v>
      </c>
      <c r="S107" s="391" t="str">
        <f>IF(OR(Table13[[#This Row],[Tipo de Beneficiário]]="",Table13[[#This Row],[Identificação da Entidade]]="",Table13[[#This Row],[Tipo de Solução Habitacional]]=""),"NÃO","SIM")</f>
        <v>NÃO</v>
      </c>
      <c r="T107" s="327" t="e">
        <f>VLOOKUP(Table13[[#This Row],[Tipo de Beneficiário]],Table3[],3,FALSE)</f>
        <v>#N/A</v>
      </c>
      <c r="X107" s="309"/>
    </row>
    <row r="108" spans="1:24" ht="25.05" hidden="1" customHeight="1" x14ac:dyDescent="0.25">
      <c r="A108" s="320"/>
      <c r="B108" s="389"/>
      <c r="C108" s="321"/>
      <c r="D108" s="325" t="str">
        <f>IF(Table13[[#This Row],[Tipo de Beneficiário]]="","",COUNTIF(Table8[Código da Candidatura],Table13[[#This Row],[Código da candidatura]]))</f>
        <v/>
      </c>
      <c r="E108" s="379" t="str">
        <f>IF(Table13[[#This Row],[Tipo de Beneficiário]]="","",SUMIF(Table8[[Código da Candidatura]:[Nº de membros]],Table13[[#This Row],[Código da candidatura]],Table8[Nº de membros]))</f>
        <v/>
      </c>
      <c r="F108" s="392"/>
      <c r="G108" s="322"/>
      <c r="H108" s="323"/>
      <c r="I108" s="324" t="str">
        <f>IF(Table13[[#This Row],[Tipo de Beneficiário]]="","",COUNTIFS(Table8[Código da Candidatura],Table13[[#This Row],[Código da candidatura]],Table8[Tipologia proposta],"T0"))</f>
        <v/>
      </c>
      <c r="J108" s="325" t="str">
        <f>IF(Table13[[#This Row],[Tipo de Beneficiário]]="","",COUNTIFS(Table8[Código da Candidatura],Table13[[#This Row],[Código da candidatura]],Table8[Tipologia proposta],"T1"))</f>
        <v/>
      </c>
      <c r="K108" s="325" t="str">
        <f>IF(Table13[[#This Row],[Tipo de Beneficiário]]="","",COUNTIFS(Table8[Código da Candidatura],Table13[[#This Row],[Código da candidatura]],Table8[Tipologia proposta],"T2"))</f>
        <v/>
      </c>
      <c r="L108" s="325" t="str">
        <f>IF(Table13[[#This Row],[Tipo de Beneficiário]]="","",COUNTIFS(Table8[Código da Candidatura],Table13[[#This Row],[Código da candidatura]],Table8[Tipologia proposta],"T3"))</f>
        <v/>
      </c>
      <c r="M108" s="325" t="str">
        <f>IF(Table13[[#This Row],[Tipo de Beneficiário]]="","",COUNTIFS(Table8[Código da Candidatura],Table13[[#This Row],[Código da candidatura]],Table8[Tipologia proposta],"T4"))</f>
        <v/>
      </c>
      <c r="N108" s="325" t="str">
        <f>IF(Table13[[#This Row],[Tipo de Beneficiário]]="","",COUNTIFS(Table8[Código da Candidatura],Table13[[#This Row],[Código da candidatura]],Table8[Tipologia proposta],"T5"))</f>
        <v/>
      </c>
      <c r="O108" s="325" t="str">
        <f>IF(Table13[[#This Row],[Tipo de Beneficiário]]="","",COUNTIFS(Table8[Código da Candidatura],Table13[[#This Row],[Código da candidatura]],Table8[Tipologia proposta],"T6"))</f>
        <v/>
      </c>
      <c r="P108" s="325" t="str">
        <f>IF(Table13[[#This Row],[Tipo de Beneficiário]]="","",COUNTIFS(Table8[Código da Candidatura],Table13[[#This Row],[Código da candidatura]],Table8[Tipologia proposta],"T7"))</f>
        <v/>
      </c>
      <c r="Q108" s="325" t="str">
        <f>IF(Table13[[#This Row],[Tipo de Beneficiário]]="","",COUNTIFS(Table8[Código da Candidatura],Table13[[#This Row],[Código da candidatura]],Table8[Tipologia proposta],"Unid. Resid."))</f>
        <v/>
      </c>
      <c r="R108" s="326">
        <f>SUM(Table13[[#This Row],[T0]:[Unid. resid.]])</f>
        <v>0</v>
      </c>
      <c r="S108" s="391" t="str">
        <f>IF(OR(Table13[[#This Row],[Tipo de Beneficiário]]="",Table13[[#This Row],[Identificação da Entidade]]="",Table13[[#This Row],[Tipo de Solução Habitacional]]=""),"NÃO","SIM")</f>
        <v>NÃO</v>
      </c>
      <c r="T108" s="327" t="e">
        <f>VLOOKUP(Table13[[#This Row],[Tipo de Beneficiário]],Table3[],3,FALSE)</f>
        <v>#N/A</v>
      </c>
      <c r="X108" s="309"/>
    </row>
    <row r="109" spans="1:24" ht="25.05" hidden="1" customHeight="1" x14ac:dyDescent="0.25">
      <c r="A109" s="320"/>
      <c r="B109" s="389"/>
      <c r="C109" s="321"/>
      <c r="D109" s="325" t="str">
        <f>IF(Table13[[#This Row],[Tipo de Beneficiário]]="","",COUNTIF(Table8[Código da Candidatura],Table13[[#This Row],[Código da candidatura]]))</f>
        <v/>
      </c>
      <c r="E109" s="379" t="str">
        <f>IF(Table13[[#This Row],[Tipo de Beneficiário]]="","",SUMIF(Table8[[Código da Candidatura]:[Nº de membros]],Table13[[#This Row],[Código da candidatura]],Table8[Nº de membros]))</f>
        <v/>
      </c>
      <c r="F109" s="392"/>
      <c r="G109" s="322"/>
      <c r="H109" s="323"/>
      <c r="I109" s="324" t="str">
        <f>IF(Table13[[#This Row],[Tipo de Beneficiário]]="","",COUNTIFS(Table8[Código da Candidatura],Table13[[#This Row],[Código da candidatura]],Table8[Tipologia proposta],"T0"))</f>
        <v/>
      </c>
      <c r="J109" s="325" t="str">
        <f>IF(Table13[[#This Row],[Tipo de Beneficiário]]="","",COUNTIFS(Table8[Código da Candidatura],Table13[[#This Row],[Código da candidatura]],Table8[Tipologia proposta],"T1"))</f>
        <v/>
      </c>
      <c r="K109" s="325" t="str">
        <f>IF(Table13[[#This Row],[Tipo de Beneficiário]]="","",COUNTIFS(Table8[Código da Candidatura],Table13[[#This Row],[Código da candidatura]],Table8[Tipologia proposta],"T2"))</f>
        <v/>
      </c>
      <c r="L109" s="325" t="str">
        <f>IF(Table13[[#This Row],[Tipo de Beneficiário]]="","",COUNTIFS(Table8[Código da Candidatura],Table13[[#This Row],[Código da candidatura]],Table8[Tipologia proposta],"T3"))</f>
        <v/>
      </c>
      <c r="M109" s="325" t="str">
        <f>IF(Table13[[#This Row],[Tipo de Beneficiário]]="","",COUNTIFS(Table8[Código da Candidatura],Table13[[#This Row],[Código da candidatura]],Table8[Tipologia proposta],"T4"))</f>
        <v/>
      </c>
      <c r="N109" s="325" t="str">
        <f>IF(Table13[[#This Row],[Tipo de Beneficiário]]="","",COUNTIFS(Table8[Código da Candidatura],Table13[[#This Row],[Código da candidatura]],Table8[Tipologia proposta],"T5"))</f>
        <v/>
      </c>
      <c r="O109" s="325" t="str">
        <f>IF(Table13[[#This Row],[Tipo de Beneficiário]]="","",COUNTIFS(Table8[Código da Candidatura],Table13[[#This Row],[Código da candidatura]],Table8[Tipologia proposta],"T6"))</f>
        <v/>
      </c>
      <c r="P109" s="325" t="str">
        <f>IF(Table13[[#This Row],[Tipo de Beneficiário]]="","",COUNTIFS(Table8[Código da Candidatura],Table13[[#This Row],[Código da candidatura]],Table8[Tipologia proposta],"T7"))</f>
        <v/>
      </c>
      <c r="Q109" s="325" t="str">
        <f>IF(Table13[[#This Row],[Tipo de Beneficiário]]="","",COUNTIFS(Table8[Código da Candidatura],Table13[[#This Row],[Código da candidatura]],Table8[Tipologia proposta],"Unid. Resid."))</f>
        <v/>
      </c>
      <c r="R109" s="326">
        <f>SUM(Table13[[#This Row],[T0]:[Unid. resid.]])</f>
        <v>0</v>
      </c>
      <c r="S109" s="391" t="str">
        <f>IF(OR(Table13[[#This Row],[Tipo de Beneficiário]]="",Table13[[#This Row],[Identificação da Entidade]]="",Table13[[#This Row],[Tipo de Solução Habitacional]]=""),"NÃO","SIM")</f>
        <v>NÃO</v>
      </c>
      <c r="T109" s="327" t="e">
        <f>VLOOKUP(Table13[[#This Row],[Tipo de Beneficiário]],Table3[],3,FALSE)</f>
        <v>#N/A</v>
      </c>
      <c r="X109" s="309"/>
    </row>
    <row r="110" spans="1:24" ht="25.05" hidden="1" customHeight="1" x14ac:dyDescent="0.25">
      <c r="A110" s="320"/>
      <c r="B110" s="389"/>
      <c r="C110" s="321"/>
      <c r="D110" s="325" t="str">
        <f>IF(Table13[[#This Row],[Tipo de Beneficiário]]="","",COUNTIF(Table8[Código da Candidatura],Table13[[#This Row],[Código da candidatura]]))</f>
        <v/>
      </c>
      <c r="E110" s="379" t="str">
        <f>IF(Table13[[#This Row],[Tipo de Beneficiário]]="","",SUMIF(Table8[[Código da Candidatura]:[Nº de membros]],Table13[[#This Row],[Código da candidatura]],Table8[Nº de membros]))</f>
        <v/>
      </c>
      <c r="F110" s="392"/>
      <c r="G110" s="322"/>
      <c r="H110" s="323"/>
      <c r="I110" s="324" t="str">
        <f>IF(Table13[[#This Row],[Tipo de Beneficiário]]="","",COUNTIFS(Table8[Código da Candidatura],Table13[[#This Row],[Código da candidatura]],Table8[Tipologia proposta],"T0"))</f>
        <v/>
      </c>
      <c r="J110" s="325" t="str">
        <f>IF(Table13[[#This Row],[Tipo de Beneficiário]]="","",COUNTIFS(Table8[Código da Candidatura],Table13[[#This Row],[Código da candidatura]],Table8[Tipologia proposta],"T1"))</f>
        <v/>
      </c>
      <c r="K110" s="325" t="str">
        <f>IF(Table13[[#This Row],[Tipo de Beneficiário]]="","",COUNTIFS(Table8[Código da Candidatura],Table13[[#This Row],[Código da candidatura]],Table8[Tipologia proposta],"T2"))</f>
        <v/>
      </c>
      <c r="L110" s="325" t="str">
        <f>IF(Table13[[#This Row],[Tipo de Beneficiário]]="","",COUNTIFS(Table8[Código da Candidatura],Table13[[#This Row],[Código da candidatura]],Table8[Tipologia proposta],"T3"))</f>
        <v/>
      </c>
      <c r="M110" s="325" t="str">
        <f>IF(Table13[[#This Row],[Tipo de Beneficiário]]="","",COUNTIFS(Table8[Código da Candidatura],Table13[[#This Row],[Código da candidatura]],Table8[Tipologia proposta],"T4"))</f>
        <v/>
      </c>
      <c r="N110" s="325" t="str">
        <f>IF(Table13[[#This Row],[Tipo de Beneficiário]]="","",COUNTIFS(Table8[Código da Candidatura],Table13[[#This Row],[Código da candidatura]],Table8[Tipologia proposta],"T5"))</f>
        <v/>
      </c>
      <c r="O110" s="325" t="str">
        <f>IF(Table13[[#This Row],[Tipo de Beneficiário]]="","",COUNTIFS(Table8[Código da Candidatura],Table13[[#This Row],[Código da candidatura]],Table8[Tipologia proposta],"T6"))</f>
        <v/>
      </c>
      <c r="P110" s="325" t="str">
        <f>IF(Table13[[#This Row],[Tipo de Beneficiário]]="","",COUNTIFS(Table8[Código da Candidatura],Table13[[#This Row],[Código da candidatura]],Table8[Tipologia proposta],"T7"))</f>
        <v/>
      </c>
      <c r="Q110" s="325" t="str">
        <f>IF(Table13[[#This Row],[Tipo de Beneficiário]]="","",COUNTIFS(Table8[Código da Candidatura],Table13[[#This Row],[Código da candidatura]],Table8[Tipologia proposta],"Unid. Resid."))</f>
        <v/>
      </c>
      <c r="R110" s="326">
        <f>SUM(Table13[[#This Row],[T0]:[Unid. resid.]])</f>
        <v>0</v>
      </c>
      <c r="S110" s="391" t="str">
        <f>IF(OR(Table13[[#This Row],[Tipo de Beneficiário]]="",Table13[[#This Row],[Identificação da Entidade]]="",Table13[[#This Row],[Tipo de Solução Habitacional]]=""),"NÃO","SIM")</f>
        <v>NÃO</v>
      </c>
      <c r="T110" s="327" t="e">
        <f>VLOOKUP(Table13[[#This Row],[Tipo de Beneficiário]],Table3[],3,FALSE)</f>
        <v>#N/A</v>
      </c>
      <c r="X110" s="309"/>
    </row>
    <row r="111" spans="1:24" ht="25.05" hidden="1" customHeight="1" x14ac:dyDescent="0.25">
      <c r="A111" s="320"/>
      <c r="B111" s="389"/>
      <c r="C111" s="321"/>
      <c r="D111" s="325" t="str">
        <f>IF(Table13[[#This Row],[Tipo de Beneficiário]]="","",COUNTIF(Table8[Código da Candidatura],Table13[[#This Row],[Código da candidatura]]))</f>
        <v/>
      </c>
      <c r="E111" s="379" t="str">
        <f>IF(Table13[[#This Row],[Tipo de Beneficiário]]="","",SUMIF(Table8[[Código da Candidatura]:[Nº de membros]],Table13[[#This Row],[Código da candidatura]],Table8[Nº de membros]))</f>
        <v/>
      </c>
      <c r="F111" s="392"/>
      <c r="G111" s="322"/>
      <c r="H111" s="323"/>
      <c r="I111" s="324" t="str">
        <f>IF(Table13[[#This Row],[Tipo de Beneficiário]]="","",COUNTIFS(Table8[Código da Candidatura],Table13[[#This Row],[Código da candidatura]],Table8[Tipologia proposta],"T0"))</f>
        <v/>
      </c>
      <c r="J111" s="325" t="str">
        <f>IF(Table13[[#This Row],[Tipo de Beneficiário]]="","",COUNTIFS(Table8[Código da Candidatura],Table13[[#This Row],[Código da candidatura]],Table8[Tipologia proposta],"T1"))</f>
        <v/>
      </c>
      <c r="K111" s="325" t="str">
        <f>IF(Table13[[#This Row],[Tipo de Beneficiário]]="","",COUNTIFS(Table8[Código da Candidatura],Table13[[#This Row],[Código da candidatura]],Table8[Tipologia proposta],"T2"))</f>
        <v/>
      </c>
      <c r="L111" s="325" t="str">
        <f>IF(Table13[[#This Row],[Tipo de Beneficiário]]="","",COUNTIFS(Table8[Código da Candidatura],Table13[[#This Row],[Código da candidatura]],Table8[Tipologia proposta],"T3"))</f>
        <v/>
      </c>
      <c r="M111" s="325" t="str">
        <f>IF(Table13[[#This Row],[Tipo de Beneficiário]]="","",COUNTIFS(Table8[Código da Candidatura],Table13[[#This Row],[Código da candidatura]],Table8[Tipologia proposta],"T4"))</f>
        <v/>
      </c>
      <c r="N111" s="325" t="str">
        <f>IF(Table13[[#This Row],[Tipo de Beneficiário]]="","",COUNTIFS(Table8[Código da Candidatura],Table13[[#This Row],[Código da candidatura]],Table8[Tipologia proposta],"T5"))</f>
        <v/>
      </c>
      <c r="O111" s="325" t="str">
        <f>IF(Table13[[#This Row],[Tipo de Beneficiário]]="","",COUNTIFS(Table8[Código da Candidatura],Table13[[#This Row],[Código da candidatura]],Table8[Tipologia proposta],"T6"))</f>
        <v/>
      </c>
      <c r="P111" s="325" t="str">
        <f>IF(Table13[[#This Row],[Tipo de Beneficiário]]="","",COUNTIFS(Table8[Código da Candidatura],Table13[[#This Row],[Código da candidatura]],Table8[Tipologia proposta],"T7"))</f>
        <v/>
      </c>
      <c r="Q111" s="325" t="str">
        <f>IF(Table13[[#This Row],[Tipo de Beneficiário]]="","",COUNTIFS(Table8[Código da Candidatura],Table13[[#This Row],[Código da candidatura]],Table8[Tipologia proposta],"Unid. Resid."))</f>
        <v/>
      </c>
      <c r="R111" s="326">
        <f>SUM(Table13[[#This Row],[T0]:[Unid. resid.]])</f>
        <v>0</v>
      </c>
      <c r="S111" s="391" t="str">
        <f>IF(OR(Table13[[#This Row],[Tipo de Beneficiário]]="",Table13[[#This Row],[Identificação da Entidade]]="",Table13[[#This Row],[Tipo de Solução Habitacional]]=""),"NÃO","SIM")</f>
        <v>NÃO</v>
      </c>
      <c r="T111" s="327" t="e">
        <f>VLOOKUP(Table13[[#This Row],[Tipo de Beneficiário]],Table3[],3,FALSE)</f>
        <v>#N/A</v>
      </c>
      <c r="X111" s="309"/>
    </row>
    <row r="112" spans="1:24" ht="25.05" hidden="1" customHeight="1" x14ac:dyDescent="0.25">
      <c r="A112" s="320"/>
      <c r="B112" s="389"/>
      <c r="C112" s="321"/>
      <c r="D112" s="325" t="str">
        <f>IF(Table13[[#This Row],[Tipo de Beneficiário]]="","",COUNTIF(Table8[Código da Candidatura],Table13[[#This Row],[Código da candidatura]]))</f>
        <v/>
      </c>
      <c r="E112" s="379" t="str">
        <f>IF(Table13[[#This Row],[Tipo de Beneficiário]]="","",SUMIF(Table8[[Código da Candidatura]:[Nº de membros]],Table13[[#This Row],[Código da candidatura]],Table8[Nº de membros]))</f>
        <v/>
      </c>
      <c r="F112" s="392"/>
      <c r="G112" s="322"/>
      <c r="H112" s="323"/>
      <c r="I112" s="324" t="str">
        <f>IF(Table13[[#This Row],[Tipo de Beneficiário]]="","",COUNTIFS(Table8[Código da Candidatura],Table13[[#This Row],[Código da candidatura]],Table8[Tipologia proposta],"T0"))</f>
        <v/>
      </c>
      <c r="J112" s="325" t="str">
        <f>IF(Table13[[#This Row],[Tipo de Beneficiário]]="","",COUNTIFS(Table8[Código da Candidatura],Table13[[#This Row],[Código da candidatura]],Table8[Tipologia proposta],"T1"))</f>
        <v/>
      </c>
      <c r="K112" s="325" t="str">
        <f>IF(Table13[[#This Row],[Tipo de Beneficiário]]="","",COUNTIFS(Table8[Código da Candidatura],Table13[[#This Row],[Código da candidatura]],Table8[Tipologia proposta],"T2"))</f>
        <v/>
      </c>
      <c r="L112" s="325" t="str">
        <f>IF(Table13[[#This Row],[Tipo de Beneficiário]]="","",COUNTIFS(Table8[Código da Candidatura],Table13[[#This Row],[Código da candidatura]],Table8[Tipologia proposta],"T3"))</f>
        <v/>
      </c>
      <c r="M112" s="325" t="str">
        <f>IF(Table13[[#This Row],[Tipo de Beneficiário]]="","",COUNTIFS(Table8[Código da Candidatura],Table13[[#This Row],[Código da candidatura]],Table8[Tipologia proposta],"T4"))</f>
        <v/>
      </c>
      <c r="N112" s="325" t="str">
        <f>IF(Table13[[#This Row],[Tipo de Beneficiário]]="","",COUNTIFS(Table8[Código da Candidatura],Table13[[#This Row],[Código da candidatura]],Table8[Tipologia proposta],"T5"))</f>
        <v/>
      </c>
      <c r="O112" s="325" t="str">
        <f>IF(Table13[[#This Row],[Tipo de Beneficiário]]="","",COUNTIFS(Table8[Código da Candidatura],Table13[[#This Row],[Código da candidatura]],Table8[Tipologia proposta],"T6"))</f>
        <v/>
      </c>
      <c r="P112" s="325" t="str">
        <f>IF(Table13[[#This Row],[Tipo de Beneficiário]]="","",COUNTIFS(Table8[Código da Candidatura],Table13[[#This Row],[Código da candidatura]],Table8[Tipologia proposta],"T7"))</f>
        <v/>
      </c>
      <c r="Q112" s="325" t="str">
        <f>IF(Table13[[#This Row],[Tipo de Beneficiário]]="","",COUNTIFS(Table8[Código da Candidatura],Table13[[#This Row],[Código da candidatura]],Table8[Tipologia proposta],"Unid. Resid."))</f>
        <v/>
      </c>
      <c r="R112" s="326">
        <f>SUM(Table13[[#This Row],[T0]:[Unid. resid.]])</f>
        <v>0</v>
      </c>
      <c r="S112" s="391" t="str">
        <f>IF(OR(Table13[[#This Row],[Tipo de Beneficiário]]="",Table13[[#This Row],[Identificação da Entidade]]="",Table13[[#This Row],[Tipo de Solução Habitacional]]=""),"NÃO","SIM")</f>
        <v>NÃO</v>
      </c>
      <c r="T112" s="327" t="e">
        <f>VLOOKUP(Table13[[#This Row],[Tipo de Beneficiário]],Table3[],3,FALSE)</f>
        <v>#N/A</v>
      </c>
      <c r="X112" s="309"/>
    </row>
    <row r="113" spans="1:24" ht="25.05" hidden="1" customHeight="1" x14ac:dyDescent="0.25">
      <c r="A113" s="320"/>
      <c r="B113" s="389"/>
      <c r="C113" s="321"/>
      <c r="D113" s="325" t="str">
        <f>IF(Table13[[#This Row],[Tipo de Beneficiário]]="","",COUNTIF(Table8[Código da Candidatura],Table13[[#This Row],[Código da candidatura]]))</f>
        <v/>
      </c>
      <c r="E113" s="379" t="str">
        <f>IF(Table13[[#This Row],[Tipo de Beneficiário]]="","",SUMIF(Table8[[Código da Candidatura]:[Nº de membros]],Table13[[#This Row],[Código da candidatura]],Table8[Nº de membros]))</f>
        <v/>
      </c>
      <c r="F113" s="392"/>
      <c r="G113" s="322"/>
      <c r="H113" s="323"/>
      <c r="I113" s="324" t="str">
        <f>IF(Table13[[#This Row],[Tipo de Beneficiário]]="","",COUNTIFS(Table8[Código da Candidatura],Table13[[#This Row],[Código da candidatura]],Table8[Tipologia proposta],"T0"))</f>
        <v/>
      </c>
      <c r="J113" s="325" t="str">
        <f>IF(Table13[[#This Row],[Tipo de Beneficiário]]="","",COUNTIFS(Table8[Código da Candidatura],Table13[[#This Row],[Código da candidatura]],Table8[Tipologia proposta],"T1"))</f>
        <v/>
      </c>
      <c r="K113" s="325" t="str">
        <f>IF(Table13[[#This Row],[Tipo de Beneficiário]]="","",COUNTIFS(Table8[Código da Candidatura],Table13[[#This Row],[Código da candidatura]],Table8[Tipologia proposta],"T2"))</f>
        <v/>
      </c>
      <c r="L113" s="325" t="str">
        <f>IF(Table13[[#This Row],[Tipo de Beneficiário]]="","",COUNTIFS(Table8[Código da Candidatura],Table13[[#This Row],[Código da candidatura]],Table8[Tipologia proposta],"T3"))</f>
        <v/>
      </c>
      <c r="M113" s="325" t="str">
        <f>IF(Table13[[#This Row],[Tipo de Beneficiário]]="","",COUNTIFS(Table8[Código da Candidatura],Table13[[#This Row],[Código da candidatura]],Table8[Tipologia proposta],"T4"))</f>
        <v/>
      </c>
      <c r="N113" s="325" t="str">
        <f>IF(Table13[[#This Row],[Tipo de Beneficiário]]="","",COUNTIFS(Table8[Código da Candidatura],Table13[[#This Row],[Código da candidatura]],Table8[Tipologia proposta],"T5"))</f>
        <v/>
      </c>
      <c r="O113" s="325" t="str">
        <f>IF(Table13[[#This Row],[Tipo de Beneficiário]]="","",COUNTIFS(Table8[Código da Candidatura],Table13[[#This Row],[Código da candidatura]],Table8[Tipologia proposta],"T6"))</f>
        <v/>
      </c>
      <c r="P113" s="325" t="str">
        <f>IF(Table13[[#This Row],[Tipo de Beneficiário]]="","",COUNTIFS(Table8[Código da Candidatura],Table13[[#This Row],[Código da candidatura]],Table8[Tipologia proposta],"T7"))</f>
        <v/>
      </c>
      <c r="Q113" s="325" t="str">
        <f>IF(Table13[[#This Row],[Tipo de Beneficiário]]="","",COUNTIFS(Table8[Código da Candidatura],Table13[[#This Row],[Código da candidatura]],Table8[Tipologia proposta],"Unid. Resid."))</f>
        <v/>
      </c>
      <c r="R113" s="326">
        <f>SUM(Table13[[#This Row],[T0]:[Unid. resid.]])</f>
        <v>0</v>
      </c>
      <c r="S113" s="391" t="str">
        <f>IF(OR(Table13[[#This Row],[Tipo de Beneficiário]]="",Table13[[#This Row],[Identificação da Entidade]]="",Table13[[#This Row],[Tipo de Solução Habitacional]]=""),"NÃO","SIM")</f>
        <v>NÃO</v>
      </c>
      <c r="T113" s="327" t="e">
        <f>VLOOKUP(Table13[[#This Row],[Tipo de Beneficiário]],Table3[],3,FALSE)</f>
        <v>#N/A</v>
      </c>
      <c r="X113" s="309"/>
    </row>
    <row r="114" spans="1:24" ht="25.05" hidden="1" customHeight="1" x14ac:dyDescent="0.25">
      <c r="A114" s="320"/>
      <c r="B114" s="389"/>
      <c r="C114" s="321"/>
      <c r="D114" s="325" t="str">
        <f>IF(Table13[[#This Row],[Tipo de Beneficiário]]="","",COUNTIF(Table8[Código da Candidatura],Table13[[#This Row],[Código da candidatura]]))</f>
        <v/>
      </c>
      <c r="E114" s="379" t="str">
        <f>IF(Table13[[#This Row],[Tipo de Beneficiário]]="","",SUMIF(Table8[[Código da Candidatura]:[Nº de membros]],Table13[[#This Row],[Código da candidatura]],Table8[Nº de membros]))</f>
        <v/>
      </c>
      <c r="F114" s="392"/>
      <c r="G114" s="322"/>
      <c r="H114" s="323"/>
      <c r="I114" s="324" t="str">
        <f>IF(Table13[[#This Row],[Tipo de Beneficiário]]="","",COUNTIFS(Table8[Código da Candidatura],Table13[[#This Row],[Código da candidatura]],Table8[Tipologia proposta],"T0"))</f>
        <v/>
      </c>
      <c r="J114" s="325" t="str">
        <f>IF(Table13[[#This Row],[Tipo de Beneficiário]]="","",COUNTIFS(Table8[Código da Candidatura],Table13[[#This Row],[Código da candidatura]],Table8[Tipologia proposta],"T1"))</f>
        <v/>
      </c>
      <c r="K114" s="325" t="str">
        <f>IF(Table13[[#This Row],[Tipo de Beneficiário]]="","",COUNTIFS(Table8[Código da Candidatura],Table13[[#This Row],[Código da candidatura]],Table8[Tipologia proposta],"T2"))</f>
        <v/>
      </c>
      <c r="L114" s="325" t="str">
        <f>IF(Table13[[#This Row],[Tipo de Beneficiário]]="","",COUNTIFS(Table8[Código da Candidatura],Table13[[#This Row],[Código da candidatura]],Table8[Tipologia proposta],"T3"))</f>
        <v/>
      </c>
      <c r="M114" s="325" t="str">
        <f>IF(Table13[[#This Row],[Tipo de Beneficiário]]="","",COUNTIFS(Table8[Código da Candidatura],Table13[[#This Row],[Código da candidatura]],Table8[Tipologia proposta],"T4"))</f>
        <v/>
      </c>
      <c r="N114" s="325" t="str">
        <f>IF(Table13[[#This Row],[Tipo de Beneficiário]]="","",COUNTIFS(Table8[Código da Candidatura],Table13[[#This Row],[Código da candidatura]],Table8[Tipologia proposta],"T5"))</f>
        <v/>
      </c>
      <c r="O114" s="325" t="str">
        <f>IF(Table13[[#This Row],[Tipo de Beneficiário]]="","",COUNTIFS(Table8[Código da Candidatura],Table13[[#This Row],[Código da candidatura]],Table8[Tipologia proposta],"T6"))</f>
        <v/>
      </c>
      <c r="P114" s="325" t="str">
        <f>IF(Table13[[#This Row],[Tipo de Beneficiário]]="","",COUNTIFS(Table8[Código da Candidatura],Table13[[#This Row],[Código da candidatura]],Table8[Tipologia proposta],"T7"))</f>
        <v/>
      </c>
      <c r="Q114" s="325" t="str">
        <f>IF(Table13[[#This Row],[Tipo de Beneficiário]]="","",COUNTIFS(Table8[Código da Candidatura],Table13[[#This Row],[Código da candidatura]],Table8[Tipologia proposta],"Unid. Resid."))</f>
        <v/>
      </c>
      <c r="R114" s="326">
        <f>SUM(Table13[[#This Row],[T0]:[Unid. resid.]])</f>
        <v>0</v>
      </c>
      <c r="S114" s="391" t="str">
        <f>IF(OR(Table13[[#This Row],[Tipo de Beneficiário]]="",Table13[[#This Row],[Identificação da Entidade]]="",Table13[[#This Row],[Tipo de Solução Habitacional]]=""),"NÃO","SIM")</f>
        <v>NÃO</v>
      </c>
      <c r="T114" s="327" t="e">
        <f>VLOOKUP(Table13[[#This Row],[Tipo de Beneficiário]],Table3[],3,FALSE)</f>
        <v>#N/A</v>
      </c>
      <c r="X114" s="309"/>
    </row>
    <row r="115" spans="1:24" ht="25.05" hidden="1" customHeight="1" x14ac:dyDescent="0.25">
      <c r="A115" s="320"/>
      <c r="B115" s="389"/>
      <c r="C115" s="321"/>
      <c r="D115" s="325" t="str">
        <f>IF(Table13[[#This Row],[Tipo de Beneficiário]]="","",COUNTIF(Table8[Código da Candidatura],Table13[[#This Row],[Código da candidatura]]))</f>
        <v/>
      </c>
      <c r="E115" s="379" t="str">
        <f>IF(Table13[[#This Row],[Tipo de Beneficiário]]="","",SUMIF(Table8[[Código da Candidatura]:[Nº de membros]],Table13[[#This Row],[Código da candidatura]],Table8[Nº de membros]))</f>
        <v/>
      </c>
      <c r="F115" s="392"/>
      <c r="G115" s="322"/>
      <c r="H115" s="323"/>
      <c r="I115" s="324" t="str">
        <f>IF(Table13[[#This Row],[Tipo de Beneficiário]]="","",COUNTIFS(Table8[Código da Candidatura],Table13[[#This Row],[Código da candidatura]],Table8[Tipologia proposta],"T0"))</f>
        <v/>
      </c>
      <c r="J115" s="325" t="str">
        <f>IF(Table13[[#This Row],[Tipo de Beneficiário]]="","",COUNTIFS(Table8[Código da Candidatura],Table13[[#This Row],[Código da candidatura]],Table8[Tipologia proposta],"T1"))</f>
        <v/>
      </c>
      <c r="K115" s="325" t="str">
        <f>IF(Table13[[#This Row],[Tipo de Beneficiário]]="","",COUNTIFS(Table8[Código da Candidatura],Table13[[#This Row],[Código da candidatura]],Table8[Tipologia proposta],"T2"))</f>
        <v/>
      </c>
      <c r="L115" s="325" t="str">
        <f>IF(Table13[[#This Row],[Tipo de Beneficiário]]="","",COUNTIFS(Table8[Código da Candidatura],Table13[[#This Row],[Código da candidatura]],Table8[Tipologia proposta],"T3"))</f>
        <v/>
      </c>
      <c r="M115" s="325" t="str">
        <f>IF(Table13[[#This Row],[Tipo de Beneficiário]]="","",COUNTIFS(Table8[Código da Candidatura],Table13[[#This Row],[Código da candidatura]],Table8[Tipologia proposta],"T4"))</f>
        <v/>
      </c>
      <c r="N115" s="325" t="str">
        <f>IF(Table13[[#This Row],[Tipo de Beneficiário]]="","",COUNTIFS(Table8[Código da Candidatura],Table13[[#This Row],[Código da candidatura]],Table8[Tipologia proposta],"T5"))</f>
        <v/>
      </c>
      <c r="O115" s="325" t="str">
        <f>IF(Table13[[#This Row],[Tipo de Beneficiário]]="","",COUNTIFS(Table8[Código da Candidatura],Table13[[#This Row],[Código da candidatura]],Table8[Tipologia proposta],"T6"))</f>
        <v/>
      </c>
      <c r="P115" s="325" t="str">
        <f>IF(Table13[[#This Row],[Tipo de Beneficiário]]="","",COUNTIFS(Table8[Código da Candidatura],Table13[[#This Row],[Código da candidatura]],Table8[Tipologia proposta],"T7"))</f>
        <v/>
      </c>
      <c r="Q115" s="325" t="str">
        <f>IF(Table13[[#This Row],[Tipo de Beneficiário]]="","",COUNTIFS(Table8[Código da Candidatura],Table13[[#This Row],[Código da candidatura]],Table8[Tipologia proposta],"Unid. Resid."))</f>
        <v/>
      </c>
      <c r="R115" s="326">
        <f>SUM(Table13[[#This Row],[T0]:[Unid. resid.]])</f>
        <v>0</v>
      </c>
      <c r="S115" s="391" t="str">
        <f>IF(OR(Table13[[#This Row],[Tipo de Beneficiário]]="",Table13[[#This Row],[Identificação da Entidade]]="",Table13[[#This Row],[Tipo de Solução Habitacional]]=""),"NÃO","SIM")</f>
        <v>NÃO</v>
      </c>
      <c r="T115" s="327" t="e">
        <f>VLOOKUP(Table13[[#This Row],[Tipo de Beneficiário]],Table3[],3,FALSE)</f>
        <v>#N/A</v>
      </c>
      <c r="X115" s="309"/>
    </row>
    <row r="116" spans="1:24" ht="25.05" hidden="1" customHeight="1" x14ac:dyDescent="0.25">
      <c r="A116" s="320"/>
      <c r="B116" s="389"/>
      <c r="C116" s="321"/>
      <c r="D116" s="325" t="str">
        <f>IF(Table13[[#This Row],[Tipo de Beneficiário]]="","",COUNTIF(Table8[Código da Candidatura],Table13[[#This Row],[Código da candidatura]]))</f>
        <v/>
      </c>
      <c r="E116" s="379" t="str">
        <f>IF(Table13[[#This Row],[Tipo de Beneficiário]]="","",SUMIF(Table8[[Código da Candidatura]:[Nº de membros]],Table13[[#This Row],[Código da candidatura]],Table8[Nº de membros]))</f>
        <v/>
      </c>
      <c r="F116" s="392"/>
      <c r="G116" s="322"/>
      <c r="H116" s="323"/>
      <c r="I116" s="324" t="str">
        <f>IF(Table13[[#This Row],[Tipo de Beneficiário]]="","",COUNTIFS(Table8[Código da Candidatura],Table13[[#This Row],[Código da candidatura]],Table8[Tipologia proposta],"T0"))</f>
        <v/>
      </c>
      <c r="J116" s="325" t="str">
        <f>IF(Table13[[#This Row],[Tipo de Beneficiário]]="","",COUNTIFS(Table8[Código da Candidatura],Table13[[#This Row],[Código da candidatura]],Table8[Tipologia proposta],"T1"))</f>
        <v/>
      </c>
      <c r="K116" s="325" t="str">
        <f>IF(Table13[[#This Row],[Tipo de Beneficiário]]="","",COUNTIFS(Table8[Código da Candidatura],Table13[[#This Row],[Código da candidatura]],Table8[Tipologia proposta],"T2"))</f>
        <v/>
      </c>
      <c r="L116" s="325" t="str">
        <f>IF(Table13[[#This Row],[Tipo de Beneficiário]]="","",COUNTIFS(Table8[Código da Candidatura],Table13[[#This Row],[Código da candidatura]],Table8[Tipologia proposta],"T3"))</f>
        <v/>
      </c>
      <c r="M116" s="325" t="str">
        <f>IF(Table13[[#This Row],[Tipo de Beneficiário]]="","",COUNTIFS(Table8[Código da Candidatura],Table13[[#This Row],[Código da candidatura]],Table8[Tipologia proposta],"T4"))</f>
        <v/>
      </c>
      <c r="N116" s="325" t="str">
        <f>IF(Table13[[#This Row],[Tipo de Beneficiário]]="","",COUNTIFS(Table8[Código da Candidatura],Table13[[#This Row],[Código da candidatura]],Table8[Tipologia proposta],"T5"))</f>
        <v/>
      </c>
      <c r="O116" s="325" t="str">
        <f>IF(Table13[[#This Row],[Tipo de Beneficiário]]="","",COUNTIFS(Table8[Código da Candidatura],Table13[[#This Row],[Código da candidatura]],Table8[Tipologia proposta],"T6"))</f>
        <v/>
      </c>
      <c r="P116" s="325" t="str">
        <f>IF(Table13[[#This Row],[Tipo de Beneficiário]]="","",COUNTIFS(Table8[Código da Candidatura],Table13[[#This Row],[Código da candidatura]],Table8[Tipologia proposta],"T7"))</f>
        <v/>
      </c>
      <c r="Q116" s="325" t="str">
        <f>IF(Table13[[#This Row],[Tipo de Beneficiário]]="","",COUNTIFS(Table8[Código da Candidatura],Table13[[#This Row],[Código da candidatura]],Table8[Tipologia proposta],"Unid. Resid."))</f>
        <v/>
      </c>
      <c r="R116" s="326">
        <f>SUM(Table13[[#This Row],[T0]:[Unid. resid.]])</f>
        <v>0</v>
      </c>
      <c r="S116" s="391" t="str">
        <f>IF(OR(Table13[[#This Row],[Tipo de Beneficiário]]="",Table13[[#This Row],[Identificação da Entidade]]="",Table13[[#This Row],[Tipo de Solução Habitacional]]=""),"NÃO","SIM")</f>
        <v>NÃO</v>
      </c>
      <c r="T116" s="327" t="e">
        <f>VLOOKUP(Table13[[#This Row],[Tipo de Beneficiário]],Table3[],3,FALSE)</f>
        <v>#N/A</v>
      </c>
      <c r="X116" s="309"/>
    </row>
    <row r="117" spans="1:24" ht="25.05" hidden="1" customHeight="1" x14ac:dyDescent="0.25">
      <c r="A117" s="320"/>
      <c r="B117" s="389"/>
      <c r="C117" s="321"/>
      <c r="D117" s="325" t="str">
        <f>IF(Table13[[#This Row],[Tipo de Beneficiário]]="","",COUNTIF(Table8[Código da Candidatura],Table13[[#This Row],[Código da candidatura]]))</f>
        <v/>
      </c>
      <c r="E117" s="379" t="str">
        <f>IF(Table13[[#This Row],[Tipo de Beneficiário]]="","",SUMIF(Table8[[Código da Candidatura]:[Nº de membros]],Table13[[#This Row],[Código da candidatura]],Table8[Nº de membros]))</f>
        <v/>
      </c>
      <c r="F117" s="392"/>
      <c r="G117" s="322"/>
      <c r="H117" s="323"/>
      <c r="I117" s="324" t="str">
        <f>IF(Table13[[#This Row],[Tipo de Beneficiário]]="","",COUNTIFS(Table8[Código da Candidatura],Table13[[#This Row],[Código da candidatura]],Table8[Tipologia proposta],"T0"))</f>
        <v/>
      </c>
      <c r="J117" s="325" t="str">
        <f>IF(Table13[[#This Row],[Tipo de Beneficiário]]="","",COUNTIFS(Table8[Código da Candidatura],Table13[[#This Row],[Código da candidatura]],Table8[Tipologia proposta],"T1"))</f>
        <v/>
      </c>
      <c r="K117" s="325" t="str">
        <f>IF(Table13[[#This Row],[Tipo de Beneficiário]]="","",COUNTIFS(Table8[Código da Candidatura],Table13[[#This Row],[Código da candidatura]],Table8[Tipologia proposta],"T2"))</f>
        <v/>
      </c>
      <c r="L117" s="325" t="str">
        <f>IF(Table13[[#This Row],[Tipo de Beneficiário]]="","",COUNTIFS(Table8[Código da Candidatura],Table13[[#This Row],[Código da candidatura]],Table8[Tipologia proposta],"T3"))</f>
        <v/>
      </c>
      <c r="M117" s="325" t="str">
        <f>IF(Table13[[#This Row],[Tipo de Beneficiário]]="","",COUNTIFS(Table8[Código da Candidatura],Table13[[#This Row],[Código da candidatura]],Table8[Tipologia proposta],"T4"))</f>
        <v/>
      </c>
      <c r="N117" s="325" t="str">
        <f>IF(Table13[[#This Row],[Tipo de Beneficiário]]="","",COUNTIFS(Table8[Código da Candidatura],Table13[[#This Row],[Código da candidatura]],Table8[Tipologia proposta],"T5"))</f>
        <v/>
      </c>
      <c r="O117" s="325" t="str">
        <f>IF(Table13[[#This Row],[Tipo de Beneficiário]]="","",COUNTIFS(Table8[Código da Candidatura],Table13[[#This Row],[Código da candidatura]],Table8[Tipologia proposta],"T6"))</f>
        <v/>
      </c>
      <c r="P117" s="325" t="str">
        <f>IF(Table13[[#This Row],[Tipo de Beneficiário]]="","",COUNTIFS(Table8[Código da Candidatura],Table13[[#This Row],[Código da candidatura]],Table8[Tipologia proposta],"T7"))</f>
        <v/>
      </c>
      <c r="Q117" s="325" t="str">
        <f>IF(Table13[[#This Row],[Tipo de Beneficiário]]="","",COUNTIFS(Table8[Código da Candidatura],Table13[[#This Row],[Código da candidatura]],Table8[Tipologia proposta],"Unid. Resid."))</f>
        <v/>
      </c>
      <c r="R117" s="326">
        <f>SUM(Table13[[#This Row],[T0]:[Unid. resid.]])</f>
        <v>0</v>
      </c>
      <c r="S117" s="391" t="str">
        <f>IF(OR(Table13[[#This Row],[Tipo de Beneficiário]]="",Table13[[#This Row],[Identificação da Entidade]]="",Table13[[#This Row],[Tipo de Solução Habitacional]]=""),"NÃO","SIM")</f>
        <v>NÃO</v>
      </c>
      <c r="T117" s="327" t="e">
        <f>VLOOKUP(Table13[[#This Row],[Tipo de Beneficiário]],Table3[],3,FALSE)</f>
        <v>#N/A</v>
      </c>
      <c r="X117" s="309"/>
    </row>
    <row r="118" spans="1:24" ht="25.05" hidden="1" customHeight="1" x14ac:dyDescent="0.25">
      <c r="A118" s="320"/>
      <c r="B118" s="389"/>
      <c r="C118" s="321"/>
      <c r="D118" s="325" t="str">
        <f>IF(Table13[[#This Row],[Tipo de Beneficiário]]="","",COUNTIF(Table8[Código da Candidatura],Table13[[#This Row],[Código da candidatura]]))</f>
        <v/>
      </c>
      <c r="E118" s="379" t="str">
        <f>IF(Table13[[#This Row],[Tipo de Beneficiário]]="","",SUMIF(Table8[[Código da Candidatura]:[Nº de membros]],Table13[[#This Row],[Código da candidatura]],Table8[Nº de membros]))</f>
        <v/>
      </c>
      <c r="F118" s="392"/>
      <c r="G118" s="322"/>
      <c r="H118" s="323"/>
      <c r="I118" s="324" t="str">
        <f>IF(Table13[[#This Row],[Tipo de Beneficiário]]="","",COUNTIFS(Table8[Código da Candidatura],Table13[[#This Row],[Código da candidatura]],Table8[Tipologia proposta],"T0"))</f>
        <v/>
      </c>
      <c r="J118" s="325" t="str">
        <f>IF(Table13[[#This Row],[Tipo de Beneficiário]]="","",COUNTIFS(Table8[Código da Candidatura],Table13[[#This Row],[Código da candidatura]],Table8[Tipologia proposta],"T1"))</f>
        <v/>
      </c>
      <c r="K118" s="325" t="str">
        <f>IF(Table13[[#This Row],[Tipo de Beneficiário]]="","",COUNTIFS(Table8[Código da Candidatura],Table13[[#This Row],[Código da candidatura]],Table8[Tipologia proposta],"T2"))</f>
        <v/>
      </c>
      <c r="L118" s="325" t="str">
        <f>IF(Table13[[#This Row],[Tipo de Beneficiário]]="","",COUNTIFS(Table8[Código da Candidatura],Table13[[#This Row],[Código da candidatura]],Table8[Tipologia proposta],"T3"))</f>
        <v/>
      </c>
      <c r="M118" s="325" t="str">
        <f>IF(Table13[[#This Row],[Tipo de Beneficiário]]="","",COUNTIFS(Table8[Código da Candidatura],Table13[[#This Row],[Código da candidatura]],Table8[Tipologia proposta],"T4"))</f>
        <v/>
      </c>
      <c r="N118" s="325" t="str">
        <f>IF(Table13[[#This Row],[Tipo de Beneficiário]]="","",COUNTIFS(Table8[Código da Candidatura],Table13[[#This Row],[Código da candidatura]],Table8[Tipologia proposta],"T5"))</f>
        <v/>
      </c>
      <c r="O118" s="325" t="str">
        <f>IF(Table13[[#This Row],[Tipo de Beneficiário]]="","",COUNTIFS(Table8[Código da Candidatura],Table13[[#This Row],[Código da candidatura]],Table8[Tipologia proposta],"T6"))</f>
        <v/>
      </c>
      <c r="P118" s="325" t="str">
        <f>IF(Table13[[#This Row],[Tipo de Beneficiário]]="","",COUNTIFS(Table8[Código da Candidatura],Table13[[#This Row],[Código da candidatura]],Table8[Tipologia proposta],"T7"))</f>
        <v/>
      </c>
      <c r="Q118" s="325" t="str">
        <f>IF(Table13[[#This Row],[Tipo de Beneficiário]]="","",COUNTIFS(Table8[Código da Candidatura],Table13[[#This Row],[Código da candidatura]],Table8[Tipologia proposta],"Unid. Resid."))</f>
        <v/>
      </c>
      <c r="R118" s="326">
        <f>SUM(Table13[[#This Row],[T0]:[Unid. resid.]])</f>
        <v>0</v>
      </c>
      <c r="S118" s="391" t="str">
        <f>IF(OR(Table13[[#This Row],[Tipo de Beneficiário]]="",Table13[[#This Row],[Identificação da Entidade]]="",Table13[[#This Row],[Tipo de Solução Habitacional]]=""),"NÃO","SIM")</f>
        <v>NÃO</v>
      </c>
      <c r="T118" s="327" t="e">
        <f>VLOOKUP(Table13[[#This Row],[Tipo de Beneficiário]],Table3[],3,FALSE)</f>
        <v>#N/A</v>
      </c>
      <c r="X118" s="309"/>
    </row>
    <row r="119" spans="1:24" ht="25.05" hidden="1" customHeight="1" x14ac:dyDescent="0.25">
      <c r="A119" s="320"/>
      <c r="B119" s="389"/>
      <c r="C119" s="321"/>
      <c r="D119" s="325" t="str">
        <f>IF(Table13[[#This Row],[Tipo de Beneficiário]]="","",COUNTIF(Table8[Código da Candidatura],Table13[[#This Row],[Código da candidatura]]))</f>
        <v/>
      </c>
      <c r="E119" s="379" t="str">
        <f>IF(Table13[[#This Row],[Tipo de Beneficiário]]="","",SUMIF(Table8[[Código da Candidatura]:[Nº de membros]],Table13[[#This Row],[Código da candidatura]],Table8[Nº de membros]))</f>
        <v/>
      </c>
      <c r="F119" s="392"/>
      <c r="G119" s="322"/>
      <c r="H119" s="323"/>
      <c r="I119" s="324" t="str">
        <f>IF(Table13[[#This Row],[Tipo de Beneficiário]]="","",COUNTIFS(Table8[Código da Candidatura],Table13[[#This Row],[Código da candidatura]],Table8[Tipologia proposta],"T0"))</f>
        <v/>
      </c>
      <c r="J119" s="325" t="str">
        <f>IF(Table13[[#This Row],[Tipo de Beneficiário]]="","",COUNTIFS(Table8[Código da Candidatura],Table13[[#This Row],[Código da candidatura]],Table8[Tipologia proposta],"T1"))</f>
        <v/>
      </c>
      <c r="K119" s="325" t="str">
        <f>IF(Table13[[#This Row],[Tipo de Beneficiário]]="","",COUNTIFS(Table8[Código da Candidatura],Table13[[#This Row],[Código da candidatura]],Table8[Tipologia proposta],"T2"))</f>
        <v/>
      </c>
      <c r="L119" s="325" t="str">
        <f>IF(Table13[[#This Row],[Tipo de Beneficiário]]="","",COUNTIFS(Table8[Código da Candidatura],Table13[[#This Row],[Código da candidatura]],Table8[Tipologia proposta],"T3"))</f>
        <v/>
      </c>
      <c r="M119" s="325" t="str">
        <f>IF(Table13[[#This Row],[Tipo de Beneficiário]]="","",COUNTIFS(Table8[Código da Candidatura],Table13[[#This Row],[Código da candidatura]],Table8[Tipologia proposta],"T4"))</f>
        <v/>
      </c>
      <c r="N119" s="325" t="str">
        <f>IF(Table13[[#This Row],[Tipo de Beneficiário]]="","",COUNTIFS(Table8[Código da Candidatura],Table13[[#This Row],[Código da candidatura]],Table8[Tipologia proposta],"T5"))</f>
        <v/>
      </c>
      <c r="O119" s="325" t="str">
        <f>IF(Table13[[#This Row],[Tipo de Beneficiário]]="","",COUNTIFS(Table8[Código da Candidatura],Table13[[#This Row],[Código da candidatura]],Table8[Tipologia proposta],"T6"))</f>
        <v/>
      </c>
      <c r="P119" s="325" t="str">
        <f>IF(Table13[[#This Row],[Tipo de Beneficiário]]="","",COUNTIFS(Table8[Código da Candidatura],Table13[[#This Row],[Código da candidatura]],Table8[Tipologia proposta],"T7"))</f>
        <v/>
      </c>
      <c r="Q119" s="325" t="str">
        <f>IF(Table13[[#This Row],[Tipo de Beneficiário]]="","",COUNTIFS(Table8[Código da Candidatura],Table13[[#This Row],[Código da candidatura]],Table8[Tipologia proposta],"Unid. Resid."))</f>
        <v/>
      </c>
      <c r="R119" s="326">
        <f>SUM(Table13[[#This Row],[T0]:[Unid. resid.]])</f>
        <v>0</v>
      </c>
      <c r="S119" s="391" t="str">
        <f>IF(OR(Table13[[#This Row],[Tipo de Beneficiário]]="",Table13[[#This Row],[Identificação da Entidade]]="",Table13[[#This Row],[Tipo de Solução Habitacional]]=""),"NÃO","SIM")</f>
        <v>NÃO</v>
      </c>
      <c r="T119" s="327" t="e">
        <f>VLOOKUP(Table13[[#This Row],[Tipo de Beneficiário]],Table3[],3,FALSE)</f>
        <v>#N/A</v>
      </c>
      <c r="X119" s="309"/>
    </row>
    <row r="120" spans="1:24" ht="25.05" hidden="1" customHeight="1" x14ac:dyDescent="0.25">
      <c r="A120" s="320"/>
      <c r="B120" s="389"/>
      <c r="C120" s="321"/>
      <c r="D120" s="325" t="str">
        <f>IF(Table13[[#This Row],[Tipo de Beneficiário]]="","",COUNTIF(Table8[Código da Candidatura],Table13[[#This Row],[Código da candidatura]]))</f>
        <v/>
      </c>
      <c r="E120" s="379" t="str">
        <f>IF(Table13[[#This Row],[Tipo de Beneficiário]]="","",SUMIF(Table8[[Código da Candidatura]:[Nº de membros]],Table13[[#This Row],[Código da candidatura]],Table8[Nº de membros]))</f>
        <v/>
      </c>
      <c r="F120" s="392"/>
      <c r="G120" s="322"/>
      <c r="H120" s="323"/>
      <c r="I120" s="324" t="str">
        <f>IF(Table13[[#This Row],[Tipo de Beneficiário]]="","",COUNTIFS(Table8[Código da Candidatura],Table13[[#This Row],[Código da candidatura]],Table8[Tipologia proposta],"T0"))</f>
        <v/>
      </c>
      <c r="J120" s="325" t="str">
        <f>IF(Table13[[#This Row],[Tipo de Beneficiário]]="","",COUNTIFS(Table8[Código da Candidatura],Table13[[#This Row],[Código da candidatura]],Table8[Tipologia proposta],"T1"))</f>
        <v/>
      </c>
      <c r="K120" s="325" t="str">
        <f>IF(Table13[[#This Row],[Tipo de Beneficiário]]="","",COUNTIFS(Table8[Código da Candidatura],Table13[[#This Row],[Código da candidatura]],Table8[Tipologia proposta],"T2"))</f>
        <v/>
      </c>
      <c r="L120" s="325" t="str">
        <f>IF(Table13[[#This Row],[Tipo de Beneficiário]]="","",COUNTIFS(Table8[Código da Candidatura],Table13[[#This Row],[Código da candidatura]],Table8[Tipologia proposta],"T3"))</f>
        <v/>
      </c>
      <c r="M120" s="325" t="str">
        <f>IF(Table13[[#This Row],[Tipo de Beneficiário]]="","",COUNTIFS(Table8[Código da Candidatura],Table13[[#This Row],[Código da candidatura]],Table8[Tipologia proposta],"T4"))</f>
        <v/>
      </c>
      <c r="N120" s="325" t="str">
        <f>IF(Table13[[#This Row],[Tipo de Beneficiário]]="","",COUNTIFS(Table8[Código da Candidatura],Table13[[#This Row],[Código da candidatura]],Table8[Tipologia proposta],"T5"))</f>
        <v/>
      </c>
      <c r="O120" s="325" t="str">
        <f>IF(Table13[[#This Row],[Tipo de Beneficiário]]="","",COUNTIFS(Table8[Código da Candidatura],Table13[[#This Row],[Código da candidatura]],Table8[Tipologia proposta],"T6"))</f>
        <v/>
      </c>
      <c r="P120" s="325" t="str">
        <f>IF(Table13[[#This Row],[Tipo de Beneficiário]]="","",COUNTIFS(Table8[Código da Candidatura],Table13[[#This Row],[Código da candidatura]],Table8[Tipologia proposta],"T7"))</f>
        <v/>
      </c>
      <c r="Q120" s="325" t="str">
        <f>IF(Table13[[#This Row],[Tipo de Beneficiário]]="","",COUNTIFS(Table8[Código da Candidatura],Table13[[#This Row],[Código da candidatura]],Table8[Tipologia proposta],"Unid. Resid."))</f>
        <v/>
      </c>
      <c r="R120" s="326">
        <f>SUM(Table13[[#This Row],[T0]:[Unid. resid.]])</f>
        <v>0</v>
      </c>
      <c r="S120" s="391" t="str">
        <f>IF(OR(Table13[[#This Row],[Tipo de Beneficiário]]="",Table13[[#This Row],[Identificação da Entidade]]="",Table13[[#This Row],[Tipo de Solução Habitacional]]=""),"NÃO","SIM")</f>
        <v>NÃO</v>
      </c>
      <c r="T120" s="327" t="e">
        <f>VLOOKUP(Table13[[#This Row],[Tipo de Beneficiário]],Table3[],3,FALSE)</f>
        <v>#N/A</v>
      </c>
      <c r="X120" s="309"/>
    </row>
    <row r="121" spans="1:24" ht="25.05" hidden="1" customHeight="1" x14ac:dyDescent="0.25">
      <c r="A121" s="320"/>
      <c r="B121" s="389"/>
      <c r="C121" s="321"/>
      <c r="D121" s="325" t="str">
        <f>IF(Table13[[#This Row],[Tipo de Beneficiário]]="","",COUNTIF(Table8[Código da Candidatura],Table13[[#This Row],[Código da candidatura]]))</f>
        <v/>
      </c>
      <c r="E121" s="379" t="str">
        <f>IF(Table13[[#This Row],[Tipo de Beneficiário]]="","",SUMIF(Table8[[Código da Candidatura]:[Nº de membros]],Table13[[#This Row],[Código da candidatura]],Table8[Nº de membros]))</f>
        <v/>
      </c>
      <c r="F121" s="392"/>
      <c r="G121" s="322"/>
      <c r="H121" s="323"/>
      <c r="I121" s="324" t="str">
        <f>IF(Table13[[#This Row],[Tipo de Beneficiário]]="","",COUNTIFS(Table8[Código da Candidatura],Table13[[#This Row],[Código da candidatura]],Table8[Tipologia proposta],"T0"))</f>
        <v/>
      </c>
      <c r="J121" s="325" t="str">
        <f>IF(Table13[[#This Row],[Tipo de Beneficiário]]="","",COUNTIFS(Table8[Código da Candidatura],Table13[[#This Row],[Código da candidatura]],Table8[Tipologia proposta],"T1"))</f>
        <v/>
      </c>
      <c r="K121" s="325" t="str">
        <f>IF(Table13[[#This Row],[Tipo de Beneficiário]]="","",COUNTIFS(Table8[Código da Candidatura],Table13[[#This Row],[Código da candidatura]],Table8[Tipologia proposta],"T2"))</f>
        <v/>
      </c>
      <c r="L121" s="325" t="str">
        <f>IF(Table13[[#This Row],[Tipo de Beneficiário]]="","",COUNTIFS(Table8[Código da Candidatura],Table13[[#This Row],[Código da candidatura]],Table8[Tipologia proposta],"T3"))</f>
        <v/>
      </c>
      <c r="M121" s="325" t="str">
        <f>IF(Table13[[#This Row],[Tipo de Beneficiário]]="","",COUNTIFS(Table8[Código da Candidatura],Table13[[#This Row],[Código da candidatura]],Table8[Tipologia proposta],"T4"))</f>
        <v/>
      </c>
      <c r="N121" s="325" t="str">
        <f>IF(Table13[[#This Row],[Tipo de Beneficiário]]="","",COUNTIFS(Table8[Código da Candidatura],Table13[[#This Row],[Código da candidatura]],Table8[Tipologia proposta],"T5"))</f>
        <v/>
      </c>
      <c r="O121" s="325" t="str">
        <f>IF(Table13[[#This Row],[Tipo de Beneficiário]]="","",COUNTIFS(Table8[Código da Candidatura],Table13[[#This Row],[Código da candidatura]],Table8[Tipologia proposta],"T6"))</f>
        <v/>
      </c>
      <c r="P121" s="325" t="str">
        <f>IF(Table13[[#This Row],[Tipo de Beneficiário]]="","",COUNTIFS(Table8[Código da Candidatura],Table13[[#This Row],[Código da candidatura]],Table8[Tipologia proposta],"T7"))</f>
        <v/>
      </c>
      <c r="Q121" s="325" t="str">
        <f>IF(Table13[[#This Row],[Tipo de Beneficiário]]="","",COUNTIFS(Table8[Código da Candidatura],Table13[[#This Row],[Código da candidatura]],Table8[Tipologia proposta],"Unid. Resid."))</f>
        <v/>
      </c>
      <c r="R121" s="326">
        <f>SUM(Table13[[#This Row],[T0]:[Unid. resid.]])</f>
        <v>0</v>
      </c>
      <c r="S121" s="391" t="str">
        <f>IF(OR(Table13[[#This Row],[Tipo de Beneficiário]]="",Table13[[#This Row],[Identificação da Entidade]]="",Table13[[#This Row],[Tipo de Solução Habitacional]]=""),"NÃO","SIM")</f>
        <v>NÃO</v>
      </c>
      <c r="T121" s="327" t="e">
        <f>VLOOKUP(Table13[[#This Row],[Tipo de Beneficiário]],Table3[],3,FALSE)</f>
        <v>#N/A</v>
      </c>
      <c r="X121" s="309"/>
    </row>
    <row r="122" spans="1:24" ht="25.05" hidden="1" customHeight="1" x14ac:dyDescent="0.25">
      <c r="A122" s="320"/>
      <c r="B122" s="389"/>
      <c r="C122" s="321"/>
      <c r="D122" s="325" t="str">
        <f>IF(Table13[[#This Row],[Tipo de Beneficiário]]="","",COUNTIF(Table8[Código da Candidatura],Table13[[#This Row],[Código da candidatura]]))</f>
        <v/>
      </c>
      <c r="E122" s="379" t="str">
        <f>IF(Table13[[#This Row],[Tipo de Beneficiário]]="","",SUMIF(Table8[[Código da Candidatura]:[Nº de membros]],Table13[[#This Row],[Código da candidatura]],Table8[Nº de membros]))</f>
        <v/>
      </c>
      <c r="F122" s="392"/>
      <c r="G122" s="322"/>
      <c r="H122" s="323"/>
      <c r="I122" s="324" t="str">
        <f>IF(Table13[[#This Row],[Tipo de Beneficiário]]="","",COUNTIFS(Table8[Código da Candidatura],Table13[[#This Row],[Código da candidatura]],Table8[Tipologia proposta],"T0"))</f>
        <v/>
      </c>
      <c r="J122" s="325" t="str">
        <f>IF(Table13[[#This Row],[Tipo de Beneficiário]]="","",COUNTIFS(Table8[Código da Candidatura],Table13[[#This Row],[Código da candidatura]],Table8[Tipologia proposta],"T1"))</f>
        <v/>
      </c>
      <c r="K122" s="325" t="str">
        <f>IF(Table13[[#This Row],[Tipo de Beneficiário]]="","",COUNTIFS(Table8[Código da Candidatura],Table13[[#This Row],[Código da candidatura]],Table8[Tipologia proposta],"T2"))</f>
        <v/>
      </c>
      <c r="L122" s="325" t="str">
        <f>IF(Table13[[#This Row],[Tipo de Beneficiário]]="","",COUNTIFS(Table8[Código da Candidatura],Table13[[#This Row],[Código da candidatura]],Table8[Tipologia proposta],"T3"))</f>
        <v/>
      </c>
      <c r="M122" s="325" t="str">
        <f>IF(Table13[[#This Row],[Tipo de Beneficiário]]="","",COUNTIFS(Table8[Código da Candidatura],Table13[[#This Row],[Código da candidatura]],Table8[Tipologia proposta],"T4"))</f>
        <v/>
      </c>
      <c r="N122" s="325" t="str">
        <f>IF(Table13[[#This Row],[Tipo de Beneficiário]]="","",COUNTIFS(Table8[Código da Candidatura],Table13[[#This Row],[Código da candidatura]],Table8[Tipologia proposta],"T5"))</f>
        <v/>
      </c>
      <c r="O122" s="325" t="str">
        <f>IF(Table13[[#This Row],[Tipo de Beneficiário]]="","",COUNTIFS(Table8[Código da Candidatura],Table13[[#This Row],[Código da candidatura]],Table8[Tipologia proposta],"T6"))</f>
        <v/>
      </c>
      <c r="P122" s="325" t="str">
        <f>IF(Table13[[#This Row],[Tipo de Beneficiário]]="","",COUNTIFS(Table8[Código da Candidatura],Table13[[#This Row],[Código da candidatura]],Table8[Tipologia proposta],"T7"))</f>
        <v/>
      </c>
      <c r="Q122" s="325" t="str">
        <f>IF(Table13[[#This Row],[Tipo de Beneficiário]]="","",COUNTIFS(Table8[Código da Candidatura],Table13[[#This Row],[Código da candidatura]],Table8[Tipologia proposta],"Unid. Resid."))</f>
        <v/>
      </c>
      <c r="R122" s="326">
        <f>SUM(Table13[[#This Row],[T0]:[Unid. resid.]])</f>
        <v>0</v>
      </c>
      <c r="S122" s="391" t="str">
        <f>IF(OR(Table13[[#This Row],[Tipo de Beneficiário]]="",Table13[[#This Row],[Identificação da Entidade]]="",Table13[[#This Row],[Tipo de Solução Habitacional]]=""),"NÃO","SIM")</f>
        <v>NÃO</v>
      </c>
      <c r="T122" s="327" t="e">
        <f>VLOOKUP(Table13[[#This Row],[Tipo de Beneficiário]],Table3[],3,FALSE)</f>
        <v>#N/A</v>
      </c>
      <c r="X122" s="309"/>
    </row>
    <row r="123" spans="1:24" ht="25.05" hidden="1" customHeight="1" x14ac:dyDescent="0.25">
      <c r="A123" s="320"/>
      <c r="B123" s="389"/>
      <c r="C123" s="321"/>
      <c r="D123" s="325" t="str">
        <f>IF(Table13[[#This Row],[Tipo de Beneficiário]]="","",COUNTIF(Table8[Código da Candidatura],Table13[[#This Row],[Código da candidatura]]))</f>
        <v/>
      </c>
      <c r="E123" s="379" t="str">
        <f>IF(Table13[[#This Row],[Tipo de Beneficiário]]="","",SUMIF(Table8[[Código da Candidatura]:[Nº de membros]],Table13[[#This Row],[Código da candidatura]],Table8[Nº de membros]))</f>
        <v/>
      </c>
      <c r="F123" s="392"/>
      <c r="G123" s="322"/>
      <c r="H123" s="323"/>
      <c r="I123" s="324" t="str">
        <f>IF(Table13[[#This Row],[Tipo de Beneficiário]]="","",COUNTIFS(Table8[Código da Candidatura],Table13[[#This Row],[Código da candidatura]],Table8[Tipologia proposta],"T0"))</f>
        <v/>
      </c>
      <c r="J123" s="325" t="str">
        <f>IF(Table13[[#This Row],[Tipo de Beneficiário]]="","",COUNTIFS(Table8[Código da Candidatura],Table13[[#This Row],[Código da candidatura]],Table8[Tipologia proposta],"T1"))</f>
        <v/>
      </c>
      <c r="K123" s="325" t="str">
        <f>IF(Table13[[#This Row],[Tipo de Beneficiário]]="","",COUNTIFS(Table8[Código da Candidatura],Table13[[#This Row],[Código da candidatura]],Table8[Tipologia proposta],"T2"))</f>
        <v/>
      </c>
      <c r="L123" s="325" t="str">
        <f>IF(Table13[[#This Row],[Tipo de Beneficiário]]="","",COUNTIFS(Table8[Código da Candidatura],Table13[[#This Row],[Código da candidatura]],Table8[Tipologia proposta],"T3"))</f>
        <v/>
      </c>
      <c r="M123" s="325" t="str">
        <f>IF(Table13[[#This Row],[Tipo de Beneficiário]]="","",COUNTIFS(Table8[Código da Candidatura],Table13[[#This Row],[Código da candidatura]],Table8[Tipologia proposta],"T4"))</f>
        <v/>
      </c>
      <c r="N123" s="325" t="str">
        <f>IF(Table13[[#This Row],[Tipo de Beneficiário]]="","",COUNTIFS(Table8[Código da Candidatura],Table13[[#This Row],[Código da candidatura]],Table8[Tipologia proposta],"T5"))</f>
        <v/>
      </c>
      <c r="O123" s="325" t="str">
        <f>IF(Table13[[#This Row],[Tipo de Beneficiário]]="","",COUNTIFS(Table8[Código da Candidatura],Table13[[#This Row],[Código da candidatura]],Table8[Tipologia proposta],"T6"))</f>
        <v/>
      </c>
      <c r="P123" s="325" t="str">
        <f>IF(Table13[[#This Row],[Tipo de Beneficiário]]="","",COUNTIFS(Table8[Código da Candidatura],Table13[[#This Row],[Código da candidatura]],Table8[Tipologia proposta],"T7"))</f>
        <v/>
      </c>
      <c r="Q123" s="325" t="str">
        <f>IF(Table13[[#This Row],[Tipo de Beneficiário]]="","",COUNTIFS(Table8[Código da Candidatura],Table13[[#This Row],[Código da candidatura]],Table8[Tipologia proposta],"Unid. Resid."))</f>
        <v/>
      </c>
      <c r="R123" s="326">
        <f>SUM(Table13[[#This Row],[T0]:[Unid. resid.]])</f>
        <v>0</v>
      </c>
      <c r="S123" s="391" t="str">
        <f>IF(OR(Table13[[#This Row],[Tipo de Beneficiário]]="",Table13[[#This Row],[Identificação da Entidade]]="",Table13[[#This Row],[Tipo de Solução Habitacional]]=""),"NÃO","SIM")</f>
        <v>NÃO</v>
      </c>
      <c r="T123" s="327" t="e">
        <f>VLOOKUP(Table13[[#This Row],[Tipo de Beneficiário]],Table3[],3,FALSE)</f>
        <v>#N/A</v>
      </c>
      <c r="X123" s="309"/>
    </row>
    <row r="124" spans="1:24" ht="25.05" hidden="1" customHeight="1" x14ac:dyDescent="0.25">
      <c r="A124" s="320"/>
      <c r="B124" s="389"/>
      <c r="C124" s="321"/>
      <c r="D124" s="325" t="str">
        <f>IF(Table13[[#This Row],[Tipo de Beneficiário]]="","",COUNTIF(Table8[Código da Candidatura],Table13[[#This Row],[Código da candidatura]]))</f>
        <v/>
      </c>
      <c r="E124" s="379" t="str">
        <f>IF(Table13[[#This Row],[Tipo de Beneficiário]]="","",SUMIF(Table8[[Código da Candidatura]:[Nº de membros]],Table13[[#This Row],[Código da candidatura]],Table8[Nº de membros]))</f>
        <v/>
      </c>
      <c r="F124" s="392"/>
      <c r="G124" s="322"/>
      <c r="H124" s="323"/>
      <c r="I124" s="324" t="str">
        <f>IF(Table13[[#This Row],[Tipo de Beneficiário]]="","",COUNTIFS(Table8[Código da Candidatura],Table13[[#This Row],[Código da candidatura]],Table8[Tipologia proposta],"T0"))</f>
        <v/>
      </c>
      <c r="J124" s="325" t="str">
        <f>IF(Table13[[#This Row],[Tipo de Beneficiário]]="","",COUNTIFS(Table8[Código da Candidatura],Table13[[#This Row],[Código da candidatura]],Table8[Tipologia proposta],"T1"))</f>
        <v/>
      </c>
      <c r="K124" s="325" t="str">
        <f>IF(Table13[[#This Row],[Tipo de Beneficiário]]="","",COUNTIFS(Table8[Código da Candidatura],Table13[[#This Row],[Código da candidatura]],Table8[Tipologia proposta],"T2"))</f>
        <v/>
      </c>
      <c r="L124" s="325" t="str">
        <f>IF(Table13[[#This Row],[Tipo de Beneficiário]]="","",COUNTIFS(Table8[Código da Candidatura],Table13[[#This Row],[Código da candidatura]],Table8[Tipologia proposta],"T3"))</f>
        <v/>
      </c>
      <c r="M124" s="325" t="str">
        <f>IF(Table13[[#This Row],[Tipo de Beneficiário]]="","",COUNTIFS(Table8[Código da Candidatura],Table13[[#This Row],[Código da candidatura]],Table8[Tipologia proposta],"T4"))</f>
        <v/>
      </c>
      <c r="N124" s="325" t="str">
        <f>IF(Table13[[#This Row],[Tipo de Beneficiário]]="","",COUNTIFS(Table8[Código da Candidatura],Table13[[#This Row],[Código da candidatura]],Table8[Tipologia proposta],"T5"))</f>
        <v/>
      </c>
      <c r="O124" s="325" t="str">
        <f>IF(Table13[[#This Row],[Tipo de Beneficiário]]="","",COUNTIFS(Table8[Código da Candidatura],Table13[[#This Row],[Código da candidatura]],Table8[Tipologia proposta],"T6"))</f>
        <v/>
      </c>
      <c r="P124" s="325" t="str">
        <f>IF(Table13[[#This Row],[Tipo de Beneficiário]]="","",COUNTIFS(Table8[Código da Candidatura],Table13[[#This Row],[Código da candidatura]],Table8[Tipologia proposta],"T7"))</f>
        <v/>
      </c>
      <c r="Q124" s="325" t="str">
        <f>IF(Table13[[#This Row],[Tipo de Beneficiário]]="","",COUNTIFS(Table8[Código da Candidatura],Table13[[#This Row],[Código da candidatura]],Table8[Tipologia proposta],"Unid. Resid."))</f>
        <v/>
      </c>
      <c r="R124" s="326">
        <f>SUM(Table13[[#This Row],[T0]:[Unid. resid.]])</f>
        <v>0</v>
      </c>
      <c r="S124" s="391" t="str">
        <f>IF(OR(Table13[[#This Row],[Tipo de Beneficiário]]="",Table13[[#This Row],[Identificação da Entidade]]="",Table13[[#This Row],[Tipo de Solução Habitacional]]=""),"NÃO","SIM")</f>
        <v>NÃO</v>
      </c>
      <c r="T124" s="327" t="e">
        <f>VLOOKUP(Table13[[#This Row],[Tipo de Beneficiário]],Table3[],3,FALSE)</f>
        <v>#N/A</v>
      </c>
      <c r="X124" s="309"/>
    </row>
    <row r="125" spans="1:24" ht="25.05" hidden="1" customHeight="1" x14ac:dyDescent="0.25">
      <c r="A125" s="320"/>
      <c r="B125" s="389"/>
      <c r="C125" s="321"/>
      <c r="D125" s="325" t="str">
        <f>IF(Table13[[#This Row],[Tipo de Beneficiário]]="","",COUNTIF(Table8[Código da Candidatura],Table13[[#This Row],[Código da candidatura]]))</f>
        <v/>
      </c>
      <c r="E125" s="379" t="str">
        <f>IF(Table13[[#This Row],[Tipo de Beneficiário]]="","",SUMIF(Table8[[Código da Candidatura]:[Nº de membros]],Table13[[#This Row],[Código da candidatura]],Table8[Nº de membros]))</f>
        <v/>
      </c>
      <c r="F125" s="392"/>
      <c r="G125" s="322"/>
      <c r="H125" s="323"/>
      <c r="I125" s="324" t="str">
        <f>IF(Table13[[#This Row],[Tipo de Beneficiário]]="","",COUNTIFS(Table8[Código da Candidatura],Table13[[#This Row],[Código da candidatura]],Table8[Tipologia proposta],"T0"))</f>
        <v/>
      </c>
      <c r="J125" s="325" t="str">
        <f>IF(Table13[[#This Row],[Tipo de Beneficiário]]="","",COUNTIFS(Table8[Código da Candidatura],Table13[[#This Row],[Código da candidatura]],Table8[Tipologia proposta],"T1"))</f>
        <v/>
      </c>
      <c r="K125" s="325" t="str">
        <f>IF(Table13[[#This Row],[Tipo de Beneficiário]]="","",COUNTIFS(Table8[Código da Candidatura],Table13[[#This Row],[Código da candidatura]],Table8[Tipologia proposta],"T2"))</f>
        <v/>
      </c>
      <c r="L125" s="325" t="str">
        <f>IF(Table13[[#This Row],[Tipo de Beneficiário]]="","",COUNTIFS(Table8[Código da Candidatura],Table13[[#This Row],[Código da candidatura]],Table8[Tipologia proposta],"T3"))</f>
        <v/>
      </c>
      <c r="M125" s="325" t="str">
        <f>IF(Table13[[#This Row],[Tipo de Beneficiário]]="","",COUNTIFS(Table8[Código da Candidatura],Table13[[#This Row],[Código da candidatura]],Table8[Tipologia proposta],"T4"))</f>
        <v/>
      </c>
      <c r="N125" s="325" t="str">
        <f>IF(Table13[[#This Row],[Tipo de Beneficiário]]="","",COUNTIFS(Table8[Código da Candidatura],Table13[[#This Row],[Código da candidatura]],Table8[Tipologia proposta],"T5"))</f>
        <v/>
      </c>
      <c r="O125" s="325" t="str">
        <f>IF(Table13[[#This Row],[Tipo de Beneficiário]]="","",COUNTIFS(Table8[Código da Candidatura],Table13[[#This Row],[Código da candidatura]],Table8[Tipologia proposta],"T6"))</f>
        <v/>
      </c>
      <c r="P125" s="325" t="str">
        <f>IF(Table13[[#This Row],[Tipo de Beneficiário]]="","",COUNTIFS(Table8[Código da Candidatura],Table13[[#This Row],[Código da candidatura]],Table8[Tipologia proposta],"T7"))</f>
        <v/>
      </c>
      <c r="Q125" s="325" t="str">
        <f>IF(Table13[[#This Row],[Tipo de Beneficiário]]="","",COUNTIFS(Table8[Código da Candidatura],Table13[[#This Row],[Código da candidatura]],Table8[Tipologia proposta],"Unid. Resid."))</f>
        <v/>
      </c>
      <c r="R125" s="326">
        <f>SUM(Table13[[#This Row],[T0]:[Unid. resid.]])</f>
        <v>0</v>
      </c>
      <c r="S125" s="391" t="str">
        <f>IF(OR(Table13[[#This Row],[Tipo de Beneficiário]]="",Table13[[#This Row],[Identificação da Entidade]]="",Table13[[#This Row],[Tipo de Solução Habitacional]]=""),"NÃO","SIM")</f>
        <v>NÃO</v>
      </c>
      <c r="T125" s="327" t="e">
        <f>VLOOKUP(Table13[[#This Row],[Tipo de Beneficiário]],Table3[],3,FALSE)</f>
        <v>#N/A</v>
      </c>
      <c r="X125" s="309"/>
    </row>
    <row r="126" spans="1:24" ht="25.05" hidden="1" customHeight="1" x14ac:dyDescent="0.25">
      <c r="A126" s="320"/>
      <c r="B126" s="389"/>
      <c r="C126" s="321"/>
      <c r="D126" s="325" t="str">
        <f>IF(Table13[[#This Row],[Tipo de Beneficiário]]="","",COUNTIF(Table8[Código da Candidatura],Table13[[#This Row],[Código da candidatura]]))</f>
        <v/>
      </c>
      <c r="E126" s="379" t="str">
        <f>IF(Table13[[#This Row],[Tipo de Beneficiário]]="","",SUMIF(Table8[[Código da Candidatura]:[Nº de membros]],Table13[[#This Row],[Código da candidatura]],Table8[Nº de membros]))</f>
        <v/>
      </c>
      <c r="F126" s="392"/>
      <c r="G126" s="322"/>
      <c r="H126" s="323"/>
      <c r="I126" s="324" t="str">
        <f>IF(Table13[[#This Row],[Tipo de Beneficiário]]="","",COUNTIFS(Table8[Código da Candidatura],Table13[[#This Row],[Código da candidatura]],Table8[Tipologia proposta],"T0"))</f>
        <v/>
      </c>
      <c r="J126" s="325" t="str">
        <f>IF(Table13[[#This Row],[Tipo de Beneficiário]]="","",COUNTIFS(Table8[Código da Candidatura],Table13[[#This Row],[Código da candidatura]],Table8[Tipologia proposta],"T1"))</f>
        <v/>
      </c>
      <c r="K126" s="325" t="str">
        <f>IF(Table13[[#This Row],[Tipo de Beneficiário]]="","",COUNTIFS(Table8[Código da Candidatura],Table13[[#This Row],[Código da candidatura]],Table8[Tipologia proposta],"T2"))</f>
        <v/>
      </c>
      <c r="L126" s="325" t="str">
        <f>IF(Table13[[#This Row],[Tipo de Beneficiário]]="","",COUNTIFS(Table8[Código da Candidatura],Table13[[#This Row],[Código da candidatura]],Table8[Tipologia proposta],"T3"))</f>
        <v/>
      </c>
      <c r="M126" s="325" t="str">
        <f>IF(Table13[[#This Row],[Tipo de Beneficiário]]="","",COUNTIFS(Table8[Código da Candidatura],Table13[[#This Row],[Código da candidatura]],Table8[Tipologia proposta],"T4"))</f>
        <v/>
      </c>
      <c r="N126" s="325" t="str">
        <f>IF(Table13[[#This Row],[Tipo de Beneficiário]]="","",COUNTIFS(Table8[Código da Candidatura],Table13[[#This Row],[Código da candidatura]],Table8[Tipologia proposta],"T5"))</f>
        <v/>
      </c>
      <c r="O126" s="325" t="str">
        <f>IF(Table13[[#This Row],[Tipo de Beneficiário]]="","",COUNTIFS(Table8[Código da Candidatura],Table13[[#This Row],[Código da candidatura]],Table8[Tipologia proposta],"T6"))</f>
        <v/>
      </c>
      <c r="P126" s="325" t="str">
        <f>IF(Table13[[#This Row],[Tipo de Beneficiário]]="","",COUNTIFS(Table8[Código da Candidatura],Table13[[#This Row],[Código da candidatura]],Table8[Tipologia proposta],"T7"))</f>
        <v/>
      </c>
      <c r="Q126" s="325" t="str">
        <f>IF(Table13[[#This Row],[Tipo de Beneficiário]]="","",COUNTIFS(Table8[Código da Candidatura],Table13[[#This Row],[Código da candidatura]],Table8[Tipologia proposta],"Unid. Resid."))</f>
        <v/>
      </c>
      <c r="R126" s="326">
        <f>SUM(Table13[[#This Row],[T0]:[Unid. resid.]])</f>
        <v>0</v>
      </c>
      <c r="S126" s="391" t="str">
        <f>IF(OR(Table13[[#This Row],[Tipo de Beneficiário]]="",Table13[[#This Row],[Identificação da Entidade]]="",Table13[[#This Row],[Tipo de Solução Habitacional]]=""),"NÃO","SIM")</f>
        <v>NÃO</v>
      </c>
      <c r="T126" s="327" t="e">
        <f>VLOOKUP(Table13[[#This Row],[Tipo de Beneficiário]],Table3[],3,FALSE)</f>
        <v>#N/A</v>
      </c>
      <c r="X126" s="309"/>
    </row>
    <row r="127" spans="1:24" ht="25.05" hidden="1" customHeight="1" x14ac:dyDescent="0.25">
      <c r="A127" s="320"/>
      <c r="B127" s="389"/>
      <c r="C127" s="321"/>
      <c r="D127" s="325" t="str">
        <f>IF(Table13[[#This Row],[Tipo de Beneficiário]]="","",COUNTIF(Table8[Código da Candidatura],Table13[[#This Row],[Código da candidatura]]))</f>
        <v/>
      </c>
      <c r="E127" s="379" t="str">
        <f>IF(Table13[[#This Row],[Tipo de Beneficiário]]="","",SUMIF(Table8[[Código da Candidatura]:[Nº de membros]],Table13[[#This Row],[Código da candidatura]],Table8[Nº de membros]))</f>
        <v/>
      </c>
      <c r="F127" s="392"/>
      <c r="G127" s="322"/>
      <c r="H127" s="323"/>
      <c r="I127" s="324" t="str">
        <f>IF(Table13[[#This Row],[Tipo de Beneficiário]]="","",COUNTIFS(Table8[Código da Candidatura],Table13[[#This Row],[Código da candidatura]],Table8[Tipologia proposta],"T0"))</f>
        <v/>
      </c>
      <c r="J127" s="325" t="str">
        <f>IF(Table13[[#This Row],[Tipo de Beneficiário]]="","",COUNTIFS(Table8[Código da Candidatura],Table13[[#This Row],[Código da candidatura]],Table8[Tipologia proposta],"T1"))</f>
        <v/>
      </c>
      <c r="K127" s="325" t="str">
        <f>IF(Table13[[#This Row],[Tipo de Beneficiário]]="","",COUNTIFS(Table8[Código da Candidatura],Table13[[#This Row],[Código da candidatura]],Table8[Tipologia proposta],"T2"))</f>
        <v/>
      </c>
      <c r="L127" s="325" t="str">
        <f>IF(Table13[[#This Row],[Tipo de Beneficiário]]="","",COUNTIFS(Table8[Código da Candidatura],Table13[[#This Row],[Código da candidatura]],Table8[Tipologia proposta],"T3"))</f>
        <v/>
      </c>
      <c r="M127" s="325" t="str">
        <f>IF(Table13[[#This Row],[Tipo de Beneficiário]]="","",COUNTIFS(Table8[Código da Candidatura],Table13[[#This Row],[Código da candidatura]],Table8[Tipologia proposta],"T4"))</f>
        <v/>
      </c>
      <c r="N127" s="325" t="str">
        <f>IF(Table13[[#This Row],[Tipo de Beneficiário]]="","",COUNTIFS(Table8[Código da Candidatura],Table13[[#This Row],[Código da candidatura]],Table8[Tipologia proposta],"T5"))</f>
        <v/>
      </c>
      <c r="O127" s="325" t="str">
        <f>IF(Table13[[#This Row],[Tipo de Beneficiário]]="","",COUNTIFS(Table8[Código da Candidatura],Table13[[#This Row],[Código da candidatura]],Table8[Tipologia proposta],"T6"))</f>
        <v/>
      </c>
      <c r="P127" s="325" t="str">
        <f>IF(Table13[[#This Row],[Tipo de Beneficiário]]="","",COUNTIFS(Table8[Código da Candidatura],Table13[[#This Row],[Código da candidatura]],Table8[Tipologia proposta],"T7"))</f>
        <v/>
      </c>
      <c r="Q127" s="325" t="str">
        <f>IF(Table13[[#This Row],[Tipo de Beneficiário]]="","",COUNTIFS(Table8[Código da Candidatura],Table13[[#This Row],[Código da candidatura]],Table8[Tipologia proposta],"Unid. Resid."))</f>
        <v/>
      </c>
      <c r="R127" s="326">
        <f>SUM(Table13[[#This Row],[T0]:[Unid. resid.]])</f>
        <v>0</v>
      </c>
      <c r="S127" s="391" t="str">
        <f>IF(OR(Table13[[#This Row],[Tipo de Beneficiário]]="",Table13[[#This Row],[Identificação da Entidade]]="",Table13[[#This Row],[Tipo de Solução Habitacional]]=""),"NÃO","SIM")</f>
        <v>NÃO</v>
      </c>
      <c r="T127" s="327" t="e">
        <f>VLOOKUP(Table13[[#This Row],[Tipo de Beneficiário]],Table3[],3,FALSE)</f>
        <v>#N/A</v>
      </c>
      <c r="X127" s="309"/>
    </row>
    <row r="128" spans="1:24" ht="25.05" hidden="1" customHeight="1" x14ac:dyDescent="0.25">
      <c r="A128" s="320"/>
      <c r="B128" s="389"/>
      <c r="C128" s="321"/>
      <c r="D128" s="325" t="str">
        <f>IF(Table13[[#This Row],[Tipo de Beneficiário]]="","",COUNTIF(Table8[Código da Candidatura],Table13[[#This Row],[Código da candidatura]]))</f>
        <v/>
      </c>
      <c r="E128" s="379" t="str">
        <f>IF(Table13[[#This Row],[Tipo de Beneficiário]]="","",SUMIF(Table8[[Código da Candidatura]:[Nº de membros]],Table13[[#This Row],[Código da candidatura]],Table8[Nº de membros]))</f>
        <v/>
      </c>
      <c r="F128" s="392"/>
      <c r="G128" s="322"/>
      <c r="H128" s="323"/>
      <c r="I128" s="324" t="str">
        <f>IF(Table13[[#This Row],[Tipo de Beneficiário]]="","",COUNTIFS(Table8[Código da Candidatura],Table13[[#This Row],[Código da candidatura]],Table8[Tipologia proposta],"T0"))</f>
        <v/>
      </c>
      <c r="J128" s="325" t="str">
        <f>IF(Table13[[#This Row],[Tipo de Beneficiário]]="","",COUNTIFS(Table8[Código da Candidatura],Table13[[#This Row],[Código da candidatura]],Table8[Tipologia proposta],"T1"))</f>
        <v/>
      </c>
      <c r="K128" s="325" t="str">
        <f>IF(Table13[[#This Row],[Tipo de Beneficiário]]="","",COUNTIFS(Table8[Código da Candidatura],Table13[[#This Row],[Código da candidatura]],Table8[Tipologia proposta],"T2"))</f>
        <v/>
      </c>
      <c r="L128" s="325" t="str">
        <f>IF(Table13[[#This Row],[Tipo de Beneficiário]]="","",COUNTIFS(Table8[Código da Candidatura],Table13[[#This Row],[Código da candidatura]],Table8[Tipologia proposta],"T3"))</f>
        <v/>
      </c>
      <c r="M128" s="325" t="str">
        <f>IF(Table13[[#This Row],[Tipo de Beneficiário]]="","",COUNTIFS(Table8[Código da Candidatura],Table13[[#This Row],[Código da candidatura]],Table8[Tipologia proposta],"T4"))</f>
        <v/>
      </c>
      <c r="N128" s="325" t="str">
        <f>IF(Table13[[#This Row],[Tipo de Beneficiário]]="","",COUNTIFS(Table8[Código da Candidatura],Table13[[#This Row],[Código da candidatura]],Table8[Tipologia proposta],"T5"))</f>
        <v/>
      </c>
      <c r="O128" s="325" t="str">
        <f>IF(Table13[[#This Row],[Tipo de Beneficiário]]="","",COUNTIFS(Table8[Código da Candidatura],Table13[[#This Row],[Código da candidatura]],Table8[Tipologia proposta],"T6"))</f>
        <v/>
      </c>
      <c r="P128" s="325" t="str">
        <f>IF(Table13[[#This Row],[Tipo de Beneficiário]]="","",COUNTIFS(Table8[Código da Candidatura],Table13[[#This Row],[Código da candidatura]],Table8[Tipologia proposta],"T7"))</f>
        <v/>
      </c>
      <c r="Q128" s="325" t="str">
        <f>IF(Table13[[#This Row],[Tipo de Beneficiário]]="","",COUNTIFS(Table8[Código da Candidatura],Table13[[#This Row],[Código da candidatura]],Table8[Tipologia proposta],"Unid. Resid."))</f>
        <v/>
      </c>
      <c r="R128" s="326">
        <f>SUM(Table13[[#This Row],[T0]:[Unid. resid.]])</f>
        <v>0</v>
      </c>
      <c r="S128" s="391" t="str">
        <f>IF(OR(Table13[[#This Row],[Tipo de Beneficiário]]="",Table13[[#This Row],[Identificação da Entidade]]="",Table13[[#This Row],[Tipo de Solução Habitacional]]=""),"NÃO","SIM")</f>
        <v>NÃO</v>
      </c>
      <c r="T128" s="327" t="e">
        <f>VLOOKUP(Table13[[#This Row],[Tipo de Beneficiário]],Table3[],3,FALSE)</f>
        <v>#N/A</v>
      </c>
      <c r="X128" s="309"/>
    </row>
    <row r="129" spans="1:24" ht="25.05" hidden="1" customHeight="1" x14ac:dyDescent="0.25">
      <c r="A129" s="320"/>
      <c r="B129" s="389"/>
      <c r="C129" s="321"/>
      <c r="D129" s="325" t="str">
        <f>IF(Table13[[#This Row],[Tipo de Beneficiário]]="","",COUNTIF(Table8[Código da Candidatura],Table13[[#This Row],[Código da candidatura]]))</f>
        <v/>
      </c>
      <c r="E129" s="379" t="str">
        <f>IF(Table13[[#This Row],[Tipo de Beneficiário]]="","",SUMIF(Table8[[Código da Candidatura]:[Nº de membros]],Table13[[#This Row],[Código da candidatura]],Table8[Nº de membros]))</f>
        <v/>
      </c>
      <c r="F129" s="392"/>
      <c r="G129" s="322"/>
      <c r="H129" s="323"/>
      <c r="I129" s="324" t="str">
        <f>IF(Table13[[#This Row],[Tipo de Beneficiário]]="","",COUNTIFS(Table8[Código da Candidatura],Table13[[#This Row],[Código da candidatura]],Table8[Tipologia proposta],"T0"))</f>
        <v/>
      </c>
      <c r="J129" s="325" t="str">
        <f>IF(Table13[[#This Row],[Tipo de Beneficiário]]="","",COUNTIFS(Table8[Código da Candidatura],Table13[[#This Row],[Código da candidatura]],Table8[Tipologia proposta],"T1"))</f>
        <v/>
      </c>
      <c r="K129" s="325" t="str">
        <f>IF(Table13[[#This Row],[Tipo de Beneficiário]]="","",COUNTIFS(Table8[Código da Candidatura],Table13[[#This Row],[Código da candidatura]],Table8[Tipologia proposta],"T2"))</f>
        <v/>
      </c>
      <c r="L129" s="325" t="str">
        <f>IF(Table13[[#This Row],[Tipo de Beneficiário]]="","",COUNTIFS(Table8[Código da Candidatura],Table13[[#This Row],[Código da candidatura]],Table8[Tipologia proposta],"T3"))</f>
        <v/>
      </c>
      <c r="M129" s="325" t="str">
        <f>IF(Table13[[#This Row],[Tipo de Beneficiário]]="","",COUNTIFS(Table8[Código da Candidatura],Table13[[#This Row],[Código da candidatura]],Table8[Tipologia proposta],"T4"))</f>
        <v/>
      </c>
      <c r="N129" s="325" t="str">
        <f>IF(Table13[[#This Row],[Tipo de Beneficiário]]="","",COUNTIFS(Table8[Código da Candidatura],Table13[[#This Row],[Código da candidatura]],Table8[Tipologia proposta],"T5"))</f>
        <v/>
      </c>
      <c r="O129" s="325" t="str">
        <f>IF(Table13[[#This Row],[Tipo de Beneficiário]]="","",COUNTIFS(Table8[Código da Candidatura],Table13[[#This Row],[Código da candidatura]],Table8[Tipologia proposta],"T6"))</f>
        <v/>
      </c>
      <c r="P129" s="325" t="str">
        <f>IF(Table13[[#This Row],[Tipo de Beneficiário]]="","",COUNTIFS(Table8[Código da Candidatura],Table13[[#This Row],[Código da candidatura]],Table8[Tipologia proposta],"T7"))</f>
        <v/>
      </c>
      <c r="Q129" s="325" t="str">
        <f>IF(Table13[[#This Row],[Tipo de Beneficiário]]="","",COUNTIFS(Table8[Código da Candidatura],Table13[[#This Row],[Código da candidatura]],Table8[Tipologia proposta],"Unid. Resid."))</f>
        <v/>
      </c>
      <c r="R129" s="326">
        <f>SUM(Table13[[#This Row],[T0]:[Unid. resid.]])</f>
        <v>0</v>
      </c>
      <c r="S129" s="391" t="str">
        <f>IF(OR(Table13[[#This Row],[Tipo de Beneficiário]]="",Table13[[#This Row],[Identificação da Entidade]]="",Table13[[#This Row],[Tipo de Solução Habitacional]]=""),"NÃO","SIM")</f>
        <v>NÃO</v>
      </c>
      <c r="T129" s="327" t="e">
        <f>VLOOKUP(Table13[[#This Row],[Tipo de Beneficiário]],Table3[],3,FALSE)</f>
        <v>#N/A</v>
      </c>
      <c r="X129" s="309"/>
    </row>
    <row r="130" spans="1:24" ht="25.05" hidden="1" customHeight="1" x14ac:dyDescent="0.25">
      <c r="A130" s="320"/>
      <c r="B130" s="389"/>
      <c r="C130" s="321"/>
      <c r="D130" s="325" t="str">
        <f>IF(Table13[[#This Row],[Tipo de Beneficiário]]="","",COUNTIF(Table8[Código da Candidatura],Table13[[#This Row],[Código da candidatura]]))</f>
        <v/>
      </c>
      <c r="E130" s="379" t="str">
        <f>IF(Table13[[#This Row],[Tipo de Beneficiário]]="","",SUMIF(Table8[[Código da Candidatura]:[Nº de membros]],Table13[[#This Row],[Código da candidatura]],Table8[Nº de membros]))</f>
        <v/>
      </c>
      <c r="F130" s="392"/>
      <c r="G130" s="322"/>
      <c r="H130" s="323"/>
      <c r="I130" s="324" t="str">
        <f>IF(Table13[[#This Row],[Tipo de Beneficiário]]="","",COUNTIFS(Table8[Código da Candidatura],Table13[[#This Row],[Código da candidatura]],Table8[Tipologia proposta],"T0"))</f>
        <v/>
      </c>
      <c r="J130" s="325" t="str">
        <f>IF(Table13[[#This Row],[Tipo de Beneficiário]]="","",COUNTIFS(Table8[Código da Candidatura],Table13[[#This Row],[Código da candidatura]],Table8[Tipologia proposta],"T1"))</f>
        <v/>
      </c>
      <c r="K130" s="325" t="str">
        <f>IF(Table13[[#This Row],[Tipo de Beneficiário]]="","",COUNTIFS(Table8[Código da Candidatura],Table13[[#This Row],[Código da candidatura]],Table8[Tipologia proposta],"T2"))</f>
        <v/>
      </c>
      <c r="L130" s="325" t="str">
        <f>IF(Table13[[#This Row],[Tipo de Beneficiário]]="","",COUNTIFS(Table8[Código da Candidatura],Table13[[#This Row],[Código da candidatura]],Table8[Tipologia proposta],"T3"))</f>
        <v/>
      </c>
      <c r="M130" s="325" t="str">
        <f>IF(Table13[[#This Row],[Tipo de Beneficiário]]="","",COUNTIFS(Table8[Código da Candidatura],Table13[[#This Row],[Código da candidatura]],Table8[Tipologia proposta],"T4"))</f>
        <v/>
      </c>
      <c r="N130" s="325" t="str">
        <f>IF(Table13[[#This Row],[Tipo de Beneficiário]]="","",COUNTIFS(Table8[Código da Candidatura],Table13[[#This Row],[Código da candidatura]],Table8[Tipologia proposta],"T5"))</f>
        <v/>
      </c>
      <c r="O130" s="325" t="str">
        <f>IF(Table13[[#This Row],[Tipo de Beneficiário]]="","",COUNTIFS(Table8[Código da Candidatura],Table13[[#This Row],[Código da candidatura]],Table8[Tipologia proposta],"T6"))</f>
        <v/>
      </c>
      <c r="P130" s="325" t="str">
        <f>IF(Table13[[#This Row],[Tipo de Beneficiário]]="","",COUNTIFS(Table8[Código da Candidatura],Table13[[#This Row],[Código da candidatura]],Table8[Tipologia proposta],"T7"))</f>
        <v/>
      </c>
      <c r="Q130" s="325" t="str">
        <f>IF(Table13[[#This Row],[Tipo de Beneficiário]]="","",COUNTIFS(Table8[Código da Candidatura],Table13[[#This Row],[Código da candidatura]],Table8[Tipologia proposta],"Unid. Resid."))</f>
        <v/>
      </c>
      <c r="R130" s="326">
        <f>SUM(Table13[[#This Row],[T0]:[Unid. resid.]])</f>
        <v>0</v>
      </c>
      <c r="S130" s="391" t="str">
        <f>IF(OR(Table13[[#This Row],[Tipo de Beneficiário]]="",Table13[[#This Row],[Identificação da Entidade]]="",Table13[[#This Row],[Tipo de Solução Habitacional]]=""),"NÃO","SIM")</f>
        <v>NÃO</v>
      </c>
      <c r="T130" s="327" t="e">
        <f>VLOOKUP(Table13[[#This Row],[Tipo de Beneficiário]],Table3[],3,FALSE)</f>
        <v>#N/A</v>
      </c>
      <c r="X130" s="309"/>
    </row>
    <row r="131" spans="1:24" ht="25.05" hidden="1" customHeight="1" x14ac:dyDescent="0.25">
      <c r="A131" s="320"/>
      <c r="B131" s="389"/>
      <c r="C131" s="321"/>
      <c r="D131" s="325" t="str">
        <f>IF(Table13[[#This Row],[Tipo de Beneficiário]]="","",COUNTIF(Table8[Código da Candidatura],Table13[[#This Row],[Código da candidatura]]))</f>
        <v/>
      </c>
      <c r="E131" s="379" t="str">
        <f>IF(Table13[[#This Row],[Tipo de Beneficiário]]="","",SUMIF(Table8[[Código da Candidatura]:[Nº de membros]],Table13[[#This Row],[Código da candidatura]],Table8[Nº de membros]))</f>
        <v/>
      </c>
      <c r="F131" s="392"/>
      <c r="G131" s="322"/>
      <c r="H131" s="323"/>
      <c r="I131" s="324" t="str">
        <f>IF(Table13[[#This Row],[Tipo de Beneficiário]]="","",COUNTIFS(Table8[Código da Candidatura],Table13[[#This Row],[Código da candidatura]],Table8[Tipologia proposta],"T0"))</f>
        <v/>
      </c>
      <c r="J131" s="325" t="str">
        <f>IF(Table13[[#This Row],[Tipo de Beneficiário]]="","",COUNTIFS(Table8[Código da Candidatura],Table13[[#This Row],[Código da candidatura]],Table8[Tipologia proposta],"T1"))</f>
        <v/>
      </c>
      <c r="K131" s="325" t="str">
        <f>IF(Table13[[#This Row],[Tipo de Beneficiário]]="","",COUNTIFS(Table8[Código da Candidatura],Table13[[#This Row],[Código da candidatura]],Table8[Tipologia proposta],"T2"))</f>
        <v/>
      </c>
      <c r="L131" s="325" t="str">
        <f>IF(Table13[[#This Row],[Tipo de Beneficiário]]="","",COUNTIFS(Table8[Código da Candidatura],Table13[[#This Row],[Código da candidatura]],Table8[Tipologia proposta],"T3"))</f>
        <v/>
      </c>
      <c r="M131" s="325" t="str">
        <f>IF(Table13[[#This Row],[Tipo de Beneficiário]]="","",COUNTIFS(Table8[Código da Candidatura],Table13[[#This Row],[Código da candidatura]],Table8[Tipologia proposta],"T4"))</f>
        <v/>
      </c>
      <c r="N131" s="325" t="str">
        <f>IF(Table13[[#This Row],[Tipo de Beneficiário]]="","",COUNTIFS(Table8[Código da Candidatura],Table13[[#This Row],[Código da candidatura]],Table8[Tipologia proposta],"T5"))</f>
        <v/>
      </c>
      <c r="O131" s="325" t="str">
        <f>IF(Table13[[#This Row],[Tipo de Beneficiário]]="","",COUNTIFS(Table8[Código da Candidatura],Table13[[#This Row],[Código da candidatura]],Table8[Tipologia proposta],"T6"))</f>
        <v/>
      </c>
      <c r="P131" s="325" t="str">
        <f>IF(Table13[[#This Row],[Tipo de Beneficiário]]="","",COUNTIFS(Table8[Código da Candidatura],Table13[[#This Row],[Código da candidatura]],Table8[Tipologia proposta],"T7"))</f>
        <v/>
      </c>
      <c r="Q131" s="325" t="str">
        <f>IF(Table13[[#This Row],[Tipo de Beneficiário]]="","",COUNTIFS(Table8[Código da Candidatura],Table13[[#This Row],[Código da candidatura]],Table8[Tipologia proposta],"Unid. Resid."))</f>
        <v/>
      </c>
      <c r="R131" s="326">
        <f>SUM(Table13[[#This Row],[T0]:[Unid. resid.]])</f>
        <v>0</v>
      </c>
      <c r="S131" s="391" t="str">
        <f>IF(OR(Table13[[#This Row],[Tipo de Beneficiário]]="",Table13[[#This Row],[Identificação da Entidade]]="",Table13[[#This Row],[Tipo de Solução Habitacional]]=""),"NÃO","SIM")</f>
        <v>NÃO</v>
      </c>
      <c r="T131" s="327" t="e">
        <f>VLOOKUP(Table13[[#This Row],[Tipo de Beneficiário]],Table3[],3,FALSE)</f>
        <v>#N/A</v>
      </c>
      <c r="X131" s="309"/>
    </row>
    <row r="132" spans="1:24" ht="25.05" hidden="1" customHeight="1" x14ac:dyDescent="0.25">
      <c r="A132" s="320"/>
      <c r="B132" s="389"/>
      <c r="C132" s="321"/>
      <c r="D132" s="325" t="str">
        <f>IF(Table13[[#This Row],[Tipo de Beneficiário]]="","",COUNTIF(Table8[Código da Candidatura],Table13[[#This Row],[Código da candidatura]]))</f>
        <v/>
      </c>
      <c r="E132" s="379" t="str">
        <f>IF(Table13[[#This Row],[Tipo de Beneficiário]]="","",SUMIF(Table8[[Código da Candidatura]:[Nº de membros]],Table13[[#This Row],[Código da candidatura]],Table8[Nº de membros]))</f>
        <v/>
      </c>
      <c r="F132" s="392"/>
      <c r="G132" s="322"/>
      <c r="H132" s="323"/>
      <c r="I132" s="324" t="str">
        <f>IF(Table13[[#This Row],[Tipo de Beneficiário]]="","",COUNTIFS(Table8[Código da Candidatura],Table13[[#This Row],[Código da candidatura]],Table8[Tipologia proposta],"T0"))</f>
        <v/>
      </c>
      <c r="J132" s="325" t="str">
        <f>IF(Table13[[#This Row],[Tipo de Beneficiário]]="","",COUNTIFS(Table8[Código da Candidatura],Table13[[#This Row],[Código da candidatura]],Table8[Tipologia proposta],"T1"))</f>
        <v/>
      </c>
      <c r="K132" s="325" t="str">
        <f>IF(Table13[[#This Row],[Tipo de Beneficiário]]="","",COUNTIFS(Table8[Código da Candidatura],Table13[[#This Row],[Código da candidatura]],Table8[Tipologia proposta],"T2"))</f>
        <v/>
      </c>
      <c r="L132" s="325" t="str">
        <f>IF(Table13[[#This Row],[Tipo de Beneficiário]]="","",COUNTIFS(Table8[Código da Candidatura],Table13[[#This Row],[Código da candidatura]],Table8[Tipologia proposta],"T3"))</f>
        <v/>
      </c>
      <c r="M132" s="325" t="str">
        <f>IF(Table13[[#This Row],[Tipo de Beneficiário]]="","",COUNTIFS(Table8[Código da Candidatura],Table13[[#This Row],[Código da candidatura]],Table8[Tipologia proposta],"T4"))</f>
        <v/>
      </c>
      <c r="N132" s="325" t="str">
        <f>IF(Table13[[#This Row],[Tipo de Beneficiário]]="","",COUNTIFS(Table8[Código da Candidatura],Table13[[#This Row],[Código da candidatura]],Table8[Tipologia proposta],"T5"))</f>
        <v/>
      </c>
      <c r="O132" s="325" t="str">
        <f>IF(Table13[[#This Row],[Tipo de Beneficiário]]="","",COUNTIFS(Table8[Código da Candidatura],Table13[[#This Row],[Código da candidatura]],Table8[Tipologia proposta],"T6"))</f>
        <v/>
      </c>
      <c r="P132" s="325" t="str">
        <f>IF(Table13[[#This Row],[Tipo de Beneficiário]]="","",COUNTIFS(Table8[Código da Candidatura],Table13[[#This Row],[Código da candidatura]],Table8[Tipologia proposta],"T7"))</f>
        <v/>
      </c>
      <c r="Q132" s="325" t="str">
        <f>IF(Table13[[#This Row],[Tipo de Beneficiário]]="","",COUNTIFS(Table8[Código da Candidatura],Table13[[#This Row],[Código da candidatura]],Table8[Tipologia proposta],"Unid. Resid."))</f>
        <v/>
      </c>
      <c r="R132" s="326">
        <f>SUM(Table13[[#This Row],[T0]:[Unid. resid.]])</f>
        <v>0</v>
      </c>
      <c r="S132" s="391" t="str">
        <f>IF(OR(Table13[[#This Row],[Tipo de Beneficiário]]="",Table13[[#This Row],[Identificação da Entidade]]="",Table13[[#This Row],[Tipo de Solução Habitacional]]=""),"NÃO","SIM")</f>
        <v>NÃO</v>
      </c>
      <c r="T132" s="327" t="e">
        <f>VLOOKUP(Table13[[#This Row],[Tipo de Beneficiário]],Table3[],3,FALSE)</f>
        <v>#N/A</v>
      </c>
      <c r="X132" s="309"/>
    </row>
    <row r="133" spans="1:24" ht="25.05" hidden="1" customHeight="1" x14ac:dyDescent="0.25">
      <c r="A133" s="320"/>
      <c r="B133" s="389"/>
      <c r="C133" s="321"/>
      <c r="D133" s="325" t="str">
        <f>IF(Table13[[#This Row],[Tipo de Beneficiário]]="","",COUNTIF(Table8[Código da Candidatura],Table13[[#This Row],[Código da candidatura]]))</f>
        <v/>
      </c>
      <c r="E133" s="379" t="str">
        <f>IF(Table13[[#This Row],[Tipo de Beneficiário]]="","",SUMIF(Table8[[Código da Candidatura]:[Nº de membros]],Table13[[#This Row],[Código da candidatura]],Table8[Nº de membros]))</f>
        <v/>
      </c>
      <c r="F133" s="392"/>
      <c r="G133" s="322"/>
      <c r="H133" s="323"/>
      <c r="I133" s="324" t="str">
        <f>IF(Table13[[#This Row],[Tipo de Beneficiário]]="","",COUNTIFS(Table8[Código da Candidatura],Table13[[#This Row],[Código da candidatura]],Table8[Tipologia proposta],"T0"))</f>
        <v/>
      </c>
      <c r="J133" s="325" t="str">
        <f>IF(Table13[[#This Row],[Tipo de Beneficiário]]="","",COUNTIFS(Table8[Código da Candidatura],Table13[[#This Row],[Código da candidatura]],Table8[Tipologia proposta],"T1"))</f>
        <v/>
      </c>
      <c r="K133" s="325" t="str">
        <f>IF(Table13[[#This Row],[Tipo de Beneficiário]]="","",COUNTIFS(Table8[Código da Candidatura],Table13[[#This Row],[Código da candidatura]],Table8[Tipologia proposta],"T2"))</f>
        <v/>
      </c>
      <c r="L133" s="325" t="str">
        <f>IF(Table13[[#This Row],[Tipo de Beneficiário]]="","",COUNTIFS(Table8[Código da Candidatura],Table13[[#This Row],[Código da candidatura]],Table8[Tipologia proposta],"T3"))</f>
        <v/>
      </c>
      <c r="M133" s="325" t="str">
        <f>IF(Table13[[#This Row],[Tipo de Beneficiário]]="","",COUNTIFS(Table8[Código da Candidatura],Table13[[#This Row],[Código da candidatura]],Table8[Tipologia proposta],"T4"))</f>
        <v/>
      </c>
      <c r="N133" s="325" t="str">
        <f>IF(Table13[[#This Row],[Tipo de Beneficiário]]="","",COUNTIFS(Table8[Código da Candidatura],Table13[[#This Row],[Código da candidatura]],Table8[Tipologia proposta],"T5"))</f>
        <v/>
      </c>
      <c r="O133" s="325" t="str">
        <f>IF(Table13[[#This Row],[Tipo de Beneficiário]]="","",COUNTIFS(Table8[Código da Candidatura],Table13[[#This Row],[Código da candidatura]],Table8[Tipologia proposta],"T6"))</f>
        <v/>
      </c>
      <c r="P133" s="325" t="str">
        <f>IF(Table13[[#This Row],[Tipo de Beneficiário]]="","",COUNTIFS(Table8[Código da Candidatura],Table13[[#This Row],[Código da candidatura]],Table8[Tipologia proposta],"T7"))</f>
        <v/>
      </c>
      <c r="Q133" s="325" t="str">
        <f>IF(Table13[[#This Row],[Tipo de Beneficiário]]="","",COUNTIFS(Table8[Código da Candidatura],Table13[[#This Row],[Código da candidatura]],Table8[Tipologia proposta],"Unid. Resid."))</f>
        <v/>
      </c>
      <c r="R133" s="326">
        <f>SUM(Table13[[#This Row],[T0]:[Unid. resid.]])</f>
        <v>0</v>
      </c>
      <c r="S133" s="391" t="str">
        <f>IF(OR(Table13[[#This Row],[Tipo de Beneficiário]]="",Table13[[#This Row],[Identificação da Entidade]]="",Table13[[#This Row],[Tipo de Solução Habitacional]]=""),"NÃO","SIM")</f>
        <v>NÃO</v>
      </c>
      <c r="T133" s="327" t="e">
        <f>VLOOKUP(Table13[[#This Row],[Tipo de Beneficiário]],Table3[],3,FALSE)</f>
        <v>#N/A</v>
      </c>
      <c r="X133" s="309"/>
    </row>
    <row r="134" spans="1:24" ht="25.05" hidden="1" customHeight="1" x14ac:dyDescent="0.25">
      <c r="A134" s="320"/>
      <c r="B134" s="389"/>
      <c r="C134" s="321"/>
      <c r="D134" s="325" t="str">
        <f>IF(Table13[[#This Row],[Tipo de Beneficiário]]="","",COUNTIF(Table8[Código da Candidatura],Table13[[#This Row],[Código da candidatura]]))</f>
        <v/>
      </c>
      <c r="E134" s="379" t="str">
        <f>IF(Table13[[#This Row],[Tipo de Beneficiário]]="","",SUMIF(Table8[[Código da Candidatura]:[Nº de membros]],Table13[[#This Row],[Código da candidatura]],Table8[Nº de membros]))</f>
        <v/>
      </c>
      <c r="F134" s="392"/>
      <c r="G134" s="322"/>
      <c r="H134" s="323"/>
      <c r="I134" s="324" t="str">
        <f>IF(Table13[[#This Row],[Tipo de Beneficiário]]="","",COUNTIFS(Table8[Código da Candidatura],Table13[[#This Row],[Código da candidatura]],Table8[Tipologia proposta],"T0"))</f>
        <v/>
      </c>
      <c r="J134" s="325" t="str">
        <f>IF(Table13[[#This Row],[Tipo de Beneficiário]]="","",COUNTIFS(Table8[Código da Candidatura],Table13[[#This Row],[Código da candidatura]],Table8[Tipologia proposta],"T1"))</f>
        <v/>
      </c>
      <c r="K134" s="325" t="str">
        <f>IF(Table13[[#This Row],[Tipo de Beneficiário]]="","",COUNTIFS(Table8[Código da Candidatura],Table13[[#This Row],[Código da candidatura]],Table8[Tipologia proposta],"T2"))</f>
        <v/>
      </c>
      <c r="L134" s="325" t="str">
        <f>IF(Table13[[#This Row],[Tipo de Beneficiário]]="","",COUNTIFS(Table8[Código da Candidatura],Table13[[#This Row],[Código da candidatura]],Table8[Tipologia proposta],"T3"))</f>
        <v/>
      </c>
      <c r="M134" s="325" t="str">
        <f>IF(Table13[[#This Row],[Tipo de Beneficiário]]="","",COUNTIFS(Table8[Código da Candidatura],Table13[[#This Row],[Código da candidatura]],Table8[Tipologia proposta],"T4"))</f>
        <v/>
      </c>
      <c r="N134" s="325" t="str">
        <f>IF(Table13[[#This Row],[Tipo de Beneficiário]]="","",COUNTIFS(Table8[Código da Candidatura],Table13[[#This Row],[Código da candidatura]],Table8[Tipologia proposta],"T5"))</f>
        <v/>
      </c>
      <c r="O134" s="325" t="str">
        <f>IF(Table13[[#This Row],[Tipo de Beneficiário]]="","",COUNTIFS(Table8[Código da Candidatura],Table13[[#This Row],[Código da candidatura]],Table8[Tipologia proposta],"T6"))</f>
        <v/>
      </c>
      <c r="P134" s="325" t="str">
        <f>IF(Table13[[#This Row],[Tipo de Beneficiário]]="","",COUNTIFS(Table8[Código da Candidatura],Table13[[#This Row],[Código da candidatura]],Table8[Tipologia proposta],"T7"))</f>
        <v/>
      </c>
      <c r="Q134" s="325" t="str">
        <f>IF(Table13[[#This Row],[Tipo de Beneficiário]]="","",COUNTIFS(Table8[Código da Candidatura],Table13[[#This Row],[Código da candidatura]],Table8[Tipologia proposta],"Unid. Resid."))</f>
        <v/>
      </c>
      <c r="R134" s="326">
        <f>SUM(Table13[[#This Row],[T0]:[Unid. resid.]])</f>
        <v>0</v>
      </c>
      <c r="S134" s="391" t="str">
        <f>IF(OR(Table13[[#This Row],[Tipo de Beneficiário]]="",Table13[[#This Row],[Identificação da Entidade]]="",Table13[[#This Row],[Tipo de Solução Habitacional]]=""),"NÃO","SIM")</f>
        <v>NÃO</v>
      </c>
      <c r="T134" s="327" t="e">
        <f>VLOOKUP(Table13[[#This Row],[Tipo de Beneficiário]],Table3[],3,FALSE)</f>
        <v>#N/A</v>
      </c>
      <c r="X134" s="309"/>
    </row>
    <row r="135" spans="1:24" ht="25.05" hidden="1" customHeight="1" x14ac:dyDescent="0.25">
      <c r="A135" s="320"/>
      <c r="B135" s="389"/>
      <c r="C135" s="321"/>
      <c r="D135" s="325" t="str">
        <f>IF(Table13[[#This Row],[Tipo de Beneficiário]]="","",COUNTIF(Table8[Código da Candidatura],Table13[[#This Row],[Código da candidatura]]))</f>
        <v/>
      </c>
      <c r="E135" s="379" t="str">
        <f>IF(Table13[[#This Row],[Tipo de Beneficiário]]="","",SUMIF(Table8[[Código da Candidatura]:[Nº de membros]],Table13[[#This Row],[Código da candidatura]],Table8[Nº de membros]))</f>
        <v/>
      </c>
      <c r="F135" s="392"/>
      <c r="G135" s="322"/>
      <c r="H135" s="323"/>
      <c r="I135" s="324" t="str">
        <f>IF(Table13[[#This Row],[Tipo de Beneficiário]]="","",COUNTIFS(Table8[Código da Candidatura],Table13[[#This Row],[Código da candidatura]],Table8[Tipologia proposta],"T0"))</f>
        <v/>
      </c>
      <c r="J135" s="325" t="str">
        <f>IF(Table13[[#This Row],[Tipo de Beneficiário]]="","",COUNTIFS(Table8[Código da Candidatura],Table13[[#This Row],[Código da candidatura]],Table8[Tipologia proposta],"T1"))</f>
        <v/>
      </c>
      <c r="K135" s="325" t="str">
        <f>IF(Table13[[#This Row],[Tipo de Beneficiário]]="","",COUNTIFS(Table8[Código da Candidatura],Table13[[#This Row],[Código da candidatura]],Table8[Tipologia proposta],"T2"))</f>
        <v/>
      </c>
      <c r="L135" s="325" t="str">
        <f>IF(Table13[[#This Row],[Tipo de Beneficiário]]="","",COUNTIFS(Table8[Código da Candidatura],Table13[[#This Row],[Código da candidatura]],Table8[Tipologia proposta],"T3"))</f>
        <v/>
      </c>
      <c r="M135" s="325" t="str">
        <f>IF(Table13[[#This Row],[Tipo de Beneficiário]]="","",COUNTIFS(Table8[Código da Candidatura],Table13[[#This Row],[Código da candidatura]],Table8[Tipologia proposta],"T4"))</f>
        <v/>
      </c>
      <c r="N135" s="325" t="str">
        <f>IF(Table13[[#This Row],[Tipo de Beneficiário]]="","",COUNTIFS(Table8[Código da Candidatura],Table13[[#This Row],[Código da candidatura]],Table8[Tipologia proposta],"T5"))</f>
        <v/>
      </c>
      <c r="O135" s="325" t="str">
        <f>IF(Table13[[#This Row],[Tipo de Beneficiário]]="","",COUNTIFS(Table8[Código da Candidatura],Table13[[#This Row],[Código da candidatura]],Table8[Tipologia proposta],"T6"))</f>
        <v/>
      </c>
      <c r="P135" s="325" t="str">
        <f>IF(Table13[[#This Row],[Tipo de Beneficiário]]="","",COUNTIFS(Table8[Código da Candidatura],Table13[[#This Row],[Código da candidatura]],Table8[Tipologia proposta],"T7"))</f>
        <v/>
      </c>
      <c r="Q135" s="325" t="str">
        <f>IF(Table13[[#This Row],[Tipo de Beneficiário]]="","",COUNTIFS(Table8[Código da Candidatura],Table13[[#This Row],[Código da candidatura]],Table8[Tipologia proposta],"Unid. Resid."))</f>
        <v/>
      </c>
      <c r="R135" s="326">
        <f>SUM(Table13[[#This Row],[T0]:[Unid. resid.]])</f>
        <v>0</v>
      </c>
      <c r="S135" s="391" t="str">
        <f>IF(OR(Table13[[#This Row],[Tipo de Beneficiário]]="",Table13[[#This Row],[Identificação da Entidade]]="",Table13[[#This Row],[Tipo de Solução Habitacional]]=""),"NÃO","SIM")</f>
        <v>NÃO</v>
      </c>
      <c r="T135" s="327" t="e">
        <f>VLOOKUP(Table13[[#This Row],[Tipo de Beneficiário]],Table3[],3,FALSE)</f>
        <v>#N/A</v>
      </c>
      <c r="X135" s="309"/>
    </row>
    <row r="136" spans="1:24" ht="25.05" hidden="1" customHeight="1" x14ac:dyDescent="0.25">
      <c r="A136" s="320"/>
      <c r="B136" s="389"/>
      <c r="C136" s="321"/>
      <c r="D136" s="325" t="str">
        <f>IF(Table13[[#This Row],[Tipo de Beneficiário]]="","",COUNTIF(Table8[Código da Candidatura],Table13[[#This Row],[Código da candidatura]]))</f>
        <v/>
      </c>
      <c r="E136" s="379" t="str">
        <f>IF(Table13[[#This Row],[Tipo de Beneficiário]]="","",SUMIF(Table8[[Código da Candidatura]:[Nº de membros]],Table13[[#This Row],[Código da candidatura]],Table8[Nº de membros]))</f>
        <v/>
      </c>
      <c r="F136" s="392"/>
      <c r="G136" s="322"/>
      <c r="H136" s="323"/>
      <c r="I136" s="324" t="str">
        <f>IF(Table13[[#This Row],[Tipo de Beneficiário]]="","",COUNTIFS(Table8[Código da Candidatura],Table13[[#This Row],[Código da candidatura]],Table8[Tipologia proposta],"T0"))</f>
        <v/>
      </c>
      <c r="J136" s="325" t="str">
        <f>IF(Table13[[#This Row],[Tipo de Beneficiário]]="","",COUNTIFS(Table8[Código da Candidatura],Table13[[#This Row],[Código da candidatura]],Table8[Tipologia proposta],"T1"))</f>
        <v/>
      </c>
      <c r="K136" s="325" t="str">
        <f>IF(Table13[[#This Row],[Tipo de Beneficiário]]="","",COUNTIFS(Table8[Código da Candidatura],Table13[[#This Row],[Código da candidatura]],Table8[Tipologia proposta],"T2"))</f>
        <v/>
      </c>
      <c r="L136" s="325" t="str">
        <f>IF(Table13[[#This Row],[Tipo de Beneficiário]]="","",COUNTIFS(Table8[Código da Candidatura],Table13[[#This Row],[Código da candidatura]],Table8[Tipologia proposta],"T3"))</f>
        <v/>
      </c>
      <c r="M136" s="325" t="str">
        <f>IF(Table13[[#This Row],[Tipo de Beneficiário]]="","",COUNTIFS(Table8[Código da Candidatura],Table13[[#This Row],[Código da candidatura]],Table8[Tipologia proposta],"T4"))</f>
        <v/>
      </c>
      <c r="N136" s="325" t="str">
        <f>IF(Table13[[#This Row],[Tipo de Beneficiário]]="","",COUNTIFS(Table8[Código da Candidatura],Table13[[#This Row],[Código da candidatura]],Table8[Tipologia proposta],"T5"))</f>
        <v/>
      </c>
      <c r="O136" s="325" t="str">
        <f>IF(Table13[[#This Row],[Tipo de Beneficiário]]="","",COUNTIFS(Table8[Código da Candidatura],Table13[[#This Row],[Código da candidatura]],Table8[Tipologia proposta],"T6"))</f>
        <v/>
      </c>
      <c r="P136" s="325" t="str">
        <f>IF(Table13[[#This Row],[Tipo de Beneficiário]]="","",COUNTIFS(Table8[Código da Candidatura],Table13[[#This Row],[Código da candidatura]],Table8[Tipologia proposta],"T7"))</f>
        <v/>
      </c>
      <c r="Q136" s="325" t="str">
        <f>IF(Table13[[#This Row],[Tipo de Beneficiário]]="","",COUNTIFS(Table8[Código da Candidatura],Table13[[#This Row],[Código da candidatura]],Table8[Tipologia proposta],"Unid. Resid."))</f>
        <v/>
      </c>
      <c r="R136" s="326">
        <f>SUM(Table13[[#This Row],[T0]:[Unid. resid.]])</f>
        <v>0</v>
      </c>
      <c r="S136" s="391" t="str">
        <f>IF(OR(Table13[[#This Row],[Tipo de Beneficiário]]="",Table13[[#This Row],[Identificação da Entidade]]="",Table13[[#This Row],[Tipo de Solução Habitacional]]=""),"NÃO","SIM")</f>
        <v>NÃO</v>
      </c>
      <c r="T136" s="327" t="e">
        <f>VLOOKUP(Table13[[#This Row],[Tipo de Beneficiário]],Table3[],3,FALSE)</f>
        <v>#N/A</v>
      </c>
      <c r="X136" s="309"/>
    </row>
    <row r="137" spans="1:24" ht="25.05" hidden="1" customHeight="1" x14ac:dyDescent="0.25">
      <c r="A137" s="320"/>
      <c r="B137" s="389"/>
      <c r="C137" s="321"/>
      <c r="D137" s="325" t="str">
        <f>IF(Table13[[#This Row],[Tipo de Beneficiário]]="","",COUNTIF(Table8[Código da Candidatura],Table13[[#This Row],[Código da candidatura]]))</f>
        <v/>
      </c>
      <c r="E137" s="379" t="str">
        <f>IF(Table13[[#This Row],[Tipo de Beneficiário]]="","",SUMIF(Table8[[Código da Candidatura]:[Nº de membros]],Table13[[#This Row],[Código da candidatura]],Table8[Nº de membros]))</f>
        <v/>
      </c>
      <c r="F137" s="392"/>
      <c r="G137" s="322"/>
      <c r="H137" s="323"/>
      <c r="I137" s="324" t="str">
        <f>IF(Table13[[#This Row],[Tipo de Beneficiário]]="","",COUNTIFS(Table8[Código da Candidatura],Table13[[#This Row],[Código da candidatura]],Table8[Tipologia proposta],"T0"))</f>
        <v/>
      </c>
      <c r="J137" s="325" t="str">
        <f>IF(Table13[[#This Row],[Tipo de Beneficiário]]="","",COUNTIFS(Table8[Código da Candidatura],Table13[[#This Row],[Código da candidatura]],Table8[Tipologia proposta],"T1"))</f>
        <v/>
      </c>
      <c r="K137" s="325" t="str">
        <f>IF(Table13[[#This Row],[Tipo de Beneficiário]]="","",COUNTIFS(Table8[Código da Candidatura],Table13[[#This Row],[Código da candidatura]],Table8[Tipologia proposta],"T2"))</f>
        <v/>
      </c>
      <c r="L137" s="325" t="str">
        <f>IF(Table13[[#This Row],[Tipo de Beneficiário]]="","",COUNTIFS(Table8[Código da Candidatura],Table13[[#This Row],[Código da candidatura]],Table8[Tipologia proposta],"T3"))</f>
        <v/>
      </c>
      <c r="M137" s="325" t="str">
        <f>IF(Table13[[#This Row],[Tipo de Beneficiário]]="","",COUNTIFS(Table8[Código da Candidatura],Table13[[#This Row],[Código da candidatura]],Table8[Tipologia proposta],"T4"))</f>
        <v/>
      </c>
      <c r="N137" s="325" t="str">
        <f>IF(Table13[[#This Row],[Tipo de Beneficiário]]="","",COUNTIFS(Table8[Código da Candidatura],Table13[[#This Row],[Código da candidatura]],Table8[Tipologia proposta],"T5"))</f>
        <v/>
      </c>
      <c r="O137" s="325" t="str">
        <f>IF(Table13[[#This Row],[Tipo de Beneficiário]]="","",COUNTIFS(Table8[Código da Candidatura],Table13[[#This Row],[Código da candidatura]],Table8[Tipologia proposta],"T6"))</f>
        <v/>
      </c>
      <c r="P137" s="325" t="str">
        <f>IF(Table13[[#This Row],[Tipo de Beneficiário]]="","",COUNTIFS(Table8[Código da Candidatura],Table13[[#This Row],[Código da candidatura]],Table8[Tipologia proposta],"T7"))</f>
        <v/>
      </c>
      <c r="Q137" s="325" t="str">
        <f>IF(Table13[[#This Row],[Tipo de Beneficiário]]="","",COUNTIFS(Table8[Código da Candidatura],Table13[[#This Row],[Código da candidatura]],Table8[Tipologia proposta],"Unid. Resid."))</f>
        <v/>
      </c>
      <c r="R137" s="326">
        <f>SUM(Table13[[#This Row],[T0]:[Unid. resid.]])</f>
        <v>0</v>
      </c>
      <c r="S137" s="391" t="str">
        <f>IF(OR(Table13[[#This Row],[Tipo de Beneficiário]]="",Table13[[#This Row],[Identificação da Entidade]]="",Table13[[#This Row],[Tipo de Solução Habitacional]]=""),"NÃO","SIM")</f>
        <v>NÃO</v>
      </c>
      <c r="T137" s="327" t="e">
        <f>VLOOKUP(Table13[[#This Row],[Tipo de Beneficiário]],Table3[],3,FALSE)</f>
        <v>#N/A</v>
      </c>
      <c r="X137" s="309"/>
    </row>
    <row r="138" spans="1:24" ht="25.05" hidden="1" customHeight="1" x14ac:dyDescent="0.25">
      <c r="A138" s="320"/>
      <c r="B138" s="389"/>
      <c r="C138" s="321"/>
      <c r="D138" s="325" t="str">
        <f>IF(Table13[[#This Row],[Tipo de Beneficiário]]="","",COUNTIF(Table8[Código da Candidatura],Table13[[#This Row],[Código da candidatura]]))</f>
        <v/>
      </c>
      <c r="E138" s="379" t="str">
        <f>IF(Table13[[#This Row],[Tipo de Beneficiário]]="","",SUMIF(Table8[[Código da Candidatura]:[Nº de membros]],Table13[[#This Row],[Código da candidatura]],Table8[Nº de membros]))</f>
        <v/>
      </c>
      <c r="F138" s="392"/>
      <c r="G138" s="322"/>
      <c r="H138" s="323"/>
      <c r="I138" s="324" t="str">
        <f>IF(Table13[[#This Row],[Tipo de Beneficiário]]="","",COUNTIFS(Table8[Código da Candidatura],Table13[[#This Row],[Código da candidatura]],Table8[Tipologia proposta],"T0"))</f>
        <v/>
      </c>
      <c r="J138" s="325" t="str">
        <f>IF(Table13[[#This Row],[Tipo de Beneficiário]]="","",COUNTIFS(Table8[Código da Candidatura],Table13[[#This Row],[Código da candidatura]],Table8[Tipologia proposta],"T1"))</f>
        <v/>
      </c>
      <c r="K138" s="325" t="str">
        <f>IF(Table13[[#This Row],[Tipo de Beneficiário]]="","",COUNTIFS(Table8[Código da Candidatura],Table13[[#This Row],[Código da candidatura]],Table8[Tipologia proposta],"T2"))</f>
        <v/>
      </c>
      <c r="L138" s="325" t="str">
        <f>IF(Table13[[#This Row],[Tipo de Beneficiário]]="","",COUNTIFS(Table8[Código da Candidatura],Table13[[#This Row],[Código da candidatura]],Table8[Tipologia proposta],"T3"))</f>
        <v/>
      </c>
      <c r="M138" s="325" t="str">
        <f>IF(Table13[[#This Row],[Tipo de Beneficiário]]="","",COUNTIFS(Table8[Código da Candidatura],Table13[[#This Row],[Código da candidatura]],Table8[Tipologia proposta],"T4"))</f>
        <v/>
      </c>
      <c r="N138" s="325" t="str">
        <f>IF(Table13[[#This Row],[Tipo de Beneficiário]]="","",COUNTIFS(Table8[Código da Candidatura],Table13[[#This Row],[Código da candidatura]],Table8[Tipologia proposta],"T5"))</f>
        <v/>
      </c>
      <c r="O138" s="325" t="str">
        <f>IF(Table13[[#This Row],[Tipo de Beneficiário]]="","",COUNTIFS(Table8[Código da Candidatura],Table13[[#This Row],[Código da candidatura]],Table8[Tipologia proposta],"T6"))</f>
        <v/>
      </c>
      <c r="P138" s="325" t="str">
        <f>IF(Table13[[#This Row],[Tipo de Beneficiário]]="","",COUNTIFS(Table8[Código da Candidatura],Table13[[#This Row],[Código da candidatura]],Table8[Tipologia proposta],"T7"))</f>
        <v/>
      </c>
      <c r="Q138" s="325" t="str">
        <f>IF(Table13[[#This Row],[Tipo de Beneficiário]]="","",COUNTIFS(Table8[Código da Candidatura],Table13[[#This Row],[Código da candidatura]],Table8[Tipologia proposta],"Unid. Resid."))</f>
        <v/>
      </c>
      <c r="R138" s="326">
        <f>SUM(Table13[[#This Row],[T0]:[Unid. resid.]])</f>
        <v>0</v>
      </c>
      <c r="S138" s="391" t="str">
        <f>IF(OR(Table13[[#This Row],[Tipo de Beneficiário]]="",Table13[[#This Row],[Identificação da Entidade]]="",Table13[[#This Row],[Tipo de Solução Habitacional]]=""),"NÃO","SIM")</f>
        <v>NÃO</v>
      </c>
      <c r="T138" s="327" t="e">
        <f>VLOOKUP(Table13[[#This Row],[Tipo de Beneficiário]],Table3[],3,FALSE)</f>
        <v>#N/A</v>
      </c>
      <c r="X138" s="309"/>
    </row>
    <row r="139" spans="1:24" ht="25.05" hidden="1" customHeight="1" x14ac:dyDescent="0.25">
      <c r="A139" s="320"/>
      <c r="B139" s="389"/>
      <c r="C139" s="321"/>
      <c r="D139" s="325" t="str">
        <f>IF(Table13[[#This Row],[Tipo de Beneficiário]]="","",COUNTIF(Table8[Código da Candidatura],Table13[[#This Row],[Código da candidatura]]))</f>
        <v/>
      </c>
      <c r="E139" s="379" t="str">
        <f>IF(Table13[[#This Row],[Tipo de Beneficiário]]="","",SUMIF(Table8[[Código da Candidatura]:[Nº de membros]],Table13[[#This Row],[Código da candidatura]],Table8[Nº de membros]))</f>
        <v/>
      </c>
      <c r="F139" s="392"/>
      <c r="G139" s="322"/>
      <c r="H139" s="323"/>
      <c r="I139" s="324" t="str">
        <f>IF(Table13[[#This Row],[Tipo de Beneficiário]]="","",COUNTIFS(Table8[Código da Candidatura],Table13[[#This Row],[Código da candidatura]],Table8[Tipologia proposta],"T0"))</f>
        <v/>
      </c>
      <c r="J139" s="325" t="str">
        <f>IF(Table13[[#This Row],[Tipo de Beneficiário]]="","",COUNTIFS(Table8[Código da Candidatura],Table13[[#This Row],[Código da candidatura]],Table8[Tipologia proposta],"T1"))</f>
        <v/>
      </c>
      <c r="K139" s="325" t="str">
        <f>IF(Table13[[#This Row],[Tipo de Beneficiário]]="","",COUNTIFS(Table8[Código da Candidatura],Table13[[#This Row],[Código da candidatura]],Table8[Tipologia proposta],"T2"))</f>
        <v/>
      </c>
      <c r="L139" s="325" t="str">
        <f>IF(Table13[[#This Row],[Tipo de Beneficiário]]="","",COUNTIFS(Table8[Código da Candidatura],Table13[[#This Row],[Código da candidatura]],Table8[Tipologia proposta],"T3"))</f>
        <v/>
      </c>
      <c r="M139" s="325" t="str">
        <f>IF(Table13[[#This Row],[Tipo de Beneficiário]]="","",COUNTIFS(Table8[Código da Candidatura],Table13[[#This Row],[Código da candidatura]],Table8[Tipologia proposta],"T4"))</f>
        <v/>
      </c>
      <c r="N139" s="325" t="str">
        <f>IF(Table13[[#This Row],[Tipo de Beneficiário]]="","",COUNTIFS(Table8[Código da Candidatura],Table13[[#This Row],[Código da candidatura]],Table8[Tipologia proposta],"T5"))</f>
        <v/>
      </c>
      <c r="O139" s="325" t="str">
        <f>IF(Table13[[#This Row],[Tipo de Beneficiário]]="","",COUNTIFS(Table8[Código da Candidatura],Table13[[#This Row],[Código da candidatura]],Table8[Tipologia proposta],"T6"))</f>
        <v/>
      </c>
      <c r="P139" s="325" t="str">
        <f>IF(Table13[[#This Row],[Tipo de Beneficiário]]="","",COUNTIFS(Table8[Código da Candidatura],Table13[[#This Row],[Código da candidatura]],Table8[Tipologia proposta],"T7"))</f>
        <v/>
      </c>
      <c r="Q139" s="325" t="str">
        <f>IF(Table13[[#This Row],[Tipo de Beneficiário]]="","",COUNTIFS(Table8[Código da Candidatura],Table13[[#This Row],[Código da candidatura]],Table8[Tipologia proposta],"Unid. Resid."))</f>
        <v/>
      </c>
      <c r="R139" s="326">
        <f>SUM(Table13[[#This Row],[T0]:[Unid. resid.]])</f>
        <v>0</v>
      </c>
      <c r="S139" s="391" t="str">
        <f>IF(OR(Table13[[#This Row],[Tipo de Beneficiário]]="",Table13[[#This Row],[Identificação da Entidade]]="",Table13[[#This Row],[Tipo de Solução Habitacional]]=""),"NÃO","SIM")</f>
        <v>NÃO</v>
      </c>
      <c r="T139" s="327" t="e">
        <f>VLOOKUP(Table13[[#This Row],[Tipo de Beneficiário]],Table3[],3,FALSE)</f>
        <v>#N/A</v>
      </c>
      <c r="X139" s="309"/>
    </row>
    <row r="140" spans="1:24" ht="25.05" hidden="1" customHeight="1" x14ac:dyDescent="0.25">
      <c r="A140" s="320"/>
      <c r="B140" s="389"/>
      <c r="C140" s="321"/>
      <c r="D140" s="325" t="str">
        <f>IF(Table13[[#This Row],[Tipo de Beneficiário]]="","",COUNTIF(Table8[Código da Candidatura],Table13[[#This Row],[Código da candidatura]]))</f>
        <v/>
      </c>
      <c r="E140" s="379" t="str">
        <f>IF(Table13[[#This Row],[Tipo de Beneficiário]]="","",SUMIF(Table8[[Código da Candidatura]:[Nº de membros]],Table13[[#This Row],[Código da candidatura]],Table8[Nº de membros]))</f>
        <v/>
      </c>
      <c r="F140" s="392"/>
      <c r="G140" s="322"/>
      <c r="H140" s="323"/>
      <c r="I140" s="324" t="str">
        <f>IF(Table13[[#This Row],[Tipo de Beneficiário]]="","",COUNTIFS(Table8[Código da Candidatura],Table13[[#This Row],[Código da candidatura]],Table8[Tipologia proposta],"T0"))</f>
        <v/>
      </c>
      <c r="J140" s="325" t="str">
        <f>IF(Table13[[#This Row],[Tipo de Beneficiário]]="","",COUNTIFS(Table8[Código da Candidatura],Table13[[#This Row],[Código da candidatura]],Table8[Tipologia proposta],"T1"))</f>
        <v/>
      </c>
      <c r="K140" s="325" t="str">
        <f>IF(Table13[[#This Row],[Tipo de Beneficiário]]="","",COUNTIFS(Table8[Código da Candidatura],Table13[[#This Row],[Código da candidatura]],Table8[Tipologia proposta],"T2"))</f>
        <v/>
      </c>
      <c r="L140" s="325" t="str">
        <f>IF(Table13[[#This Row],[Tipo de Beneficiário]]="","",COUNTIFS(Table8[Código da Candidatura],Table13[[#This Row],[Código da candidatura]],Table8[Tipologia proposta],"T3"))</f>
        <v/>
      </c>
      <c r="M140" s="325" t="str">
        <f>IF(Table13[[#This Row],[Tipo de Beneficiário]]="","",COUNTIFS(Table8[Código da Candidatura],Table13[[#This Row],[Código da candidatura]],Table8[Tipologia proposta],"T4"))</f>
        <v/>
      </c>
      <c r="N140" s="325" t="str">
        <f>IF(Table13[[#This Row],[Tipo de Beneficiário]]="","",COUNTIFS(Table8[Código da Candidatura],Table13[[#This Row],[Código da candidatura]],Table8[Tipologia proposta],"T5"))</f>
        <v/>
      </c>
      <c r="O140" s="325" t="str">
        <f>IF(Table13[[#This Row],[Tipo de Beneficiário]]="","",COUNTIFS(Table8[Código da Candidatura],Table13[[#This Row],[Código da candidatura]],Table8[Tipologia proposta],"T6"))</f>
        <v/>
      </c>
      <c r="P140" s="325" t="str">
        <f>IF(Table13[[#This Row],[Tipo de Beneficiário]]="","",COUNTIFS(Table8[Código da Candidatura],Table13[[#This Row],[Código da candidatura]],Table8[Tipologia proposta],"T7"))</f>
        <v/>
      </c>
      <c r="Q140" s="325" t="str">
        <f>IF(Table13[[#This Row],[Tipo de Beneficiário]]="","",COUNTIFS(Table8[Código da Candidatura],Table13[[#This Row],[Código da candidatura]],Table8[Tipologia proposta],"Unid. Resid."))</f>
        <v/>
      </c>
      <c r="R140" s="326">
        <f>SUM(Table13[[#This Row],[T0]:[Unid. resid.]])</f>
        <v>0</v>
      </c>
      <c r="S140" s="391" t="str">
        <f>IF(OR(Table13[[#This Row],[Tipo de Beneficiário]]="",Table13[[#This Row],[Identificação da Entidade]]="",Table13[[#This Row],[Tipo de Solução Habitacional]]=""),"NÃO","SIM")</f>
        <v>NÃO</v>
      </c>
      <c r="T140" s="327" t="e">
        <f>VLOOKUP(Table13[[#This Row],[Tipo de Beneficiário]],Table3[],3,FALSE)</f>
        <v>#N/A</v>
      </c>
      <c r="X140" s="309"/>
    </row>
    <row r="141" spans="1:24" ht="25.05" hidden="1" customHeight="1" x14ac:dyDescent="0.25">
      <c r="A141" s="320"/>
      <c r="B141" s="389"/>
      <c r="C141" s="321"/>
      <c r="D141" s="325" t="str">
        <f>IF(Table13[[#This Row],[Tipo de Beneficiário]]="","",COUNTIF(Table8[Código da Candidatura],Table13[[#This Row],[Código da candidatura]]))</f>
        <v/>
      </c>
      <c r="E141" s="379" t="str">
        <f>IF(Table13[[#This Row],[Tipo de Beneficiário]]="","",SUMIF(Table8[[Código da Candidatura]:[Nº de membros]],Table13[[#This Row],[Código da candidatura]],Table8[Nº de membros]))</f>
        <v/>
      </c>
      <c r="F141" s="392"/>
      <c r="G141" s="322"/>
      <c r="H141" s="323"/>
      <c r="I141" s="324" t="str">
        <f>IF(Table13[[#This Row],[Tipo de Beneficiário]]="","",COUNTIFS(Table8[Código da Candidatura],Table13[[#This Row],[Código da candidatura]],Table8[Tipologia proposta],"T0"))</f>
        <v/>
      </c>
      <c r="J141" s="325" t="str">
        <f>IF(Table13[[#This Row],[Tipo de Beneficiário]]="","",COUNTIFS(Table8[Código da Candidatura],Table13[[#This Row],[Código da candidatura]],Table8[Tipologia proposta],"T1"))</f>
        <v/>
      </c>
      <c r="K141" s="325" t="str">
        <f>IF(Table13[[#This Row],[Tipo de Beneficiário]]="","",COUNTIFS(Table8[Código da Candidatura],Table13[[#This Row],[Código da candidatura]],Table8[Tipologia proposta],"T2"))</f>
        <v/>
      </c>
      <c r="L141" s="325" t="str">
        <f>IF(Table13[[#This Row],[Tipo de Beneficiário]]="","",COUNTIFS(Table8[Código da Candidatura],Table13[[#This Row],[Código da candidatura]],Table8[Tipologia proposta],"T3"))</f>
        <v/>
      </c>
      <c r="M141" s="325" t="str">
        <f>IF(Table13[[#This Row],[Tipo de Beneficiário]]="","",COUNTIFS(Table8[Código da Candidatura],Table13[[#This Row],[Código da candidatura]],Table8[Tipologia proposta],"T4"))</f>
        <v/>
      </c>
      <c r="N141" s="325" t="str">
        <f>IF(Table13[[#This Row],[Tipo de Beneficiário]]="","",COUNTIFS(Table8[Código da Candidatura],Table13[[#This Row],[Código da candidatura]],Table8[Tipologia proposta],"T5"))</f>
        <v/>
      </c>
      <c r="O141" s="325" t="str">
        <f>IF(Table13[[#This Row],[Tipo de Beneficiário]]="","",COUNTIFS(Table8[Código da Candidatura],Table13[[#This Row],[Código da candidatura]],Table8[Tipologia proposta],"T6"))</f>
        <v/>
      </c>
      <c r="P141" s="325" t="str">
        <f>IF(Table13[[#This Row],[Tipo de Beneficiário]]="","",COUNTIFS(Table8[Código da Candidatura],Table13[[#This Row],[Código da candidatura]],Table8[Tipologia proposta],"T7"))</f>
        <v/>
      </c>
      <c r="Q141" s="325" t="str">
        <f>IF(Table13[[#This Row],[Tipo de Beneficiário]]="","",COUNTIFS(Table8[Código da Candidatura],Table13[[#This Row],[Código da candidatura]],Table8[Tipologia proposta],"Unid. Resid."))</f>
        <v/>
      </c>
      <c r="R141" s="326">
        <f>SUM(Table13[[#This Row],[T0]:[Unid. resid.]])</f>
        <v>0</v>
      </c>
      <c r="S141" s="391" t="str">
        <f>IF(OR(Table13[[#This Row],[Tipo de Beneficiário]]="",Table13[[#This Row],[Identificação da Entidade]]="",Table13[[#This Row],[Tipo de Solução Habitacional]]=""),"NÃO","SIM")</f>
        <v>NÃO</v>
      </c>
      <c r="T141" s="327" t="e">
        <f>VLOOKUP(Table13[[#This Row],[Tipo de Beneficiário]],Table3[],3,FALSE)</f>
        <v>#N/A</v>
      </c>
      <c r="X141" s="309"/>
    </row>
    <row r="142" spans="1:24" ht="25.05" hidden="1" customHeight="1" x14ac:dyDescent="0.25">
      <c r="A142" s="320"/>
      <c r="B142" s="389"/>
      <c r="C142" s="321"/>
      <c r="D142" s="325" t="str">
        <f>IF(Table13[[#This Row],[Tipo de Beneficiário]]="","",COUNTIF(Table8[Código da Candidatura],Table13[[#This Row],[Código da candidatura]]))</f>
        <v/>
      </c>
      <c r="E142" s="379" t="str">
        <f>IF(Table13[[#This Row],[Tipo de Beneficiário]]="","",SUMIF(Table8[[Código da Candidatura]:[Nº de membros]],Table13[[#This Row],[Código da candidatura]],Table8[Nº de membros]))</f>
        <v/>
      </c>
      <c r="F142" s="392"/>
      <c r="G142" s="322"/>
      <c r="H142" s="323"/>
      <c r="I142" s="324" t="str">
        <f>IF(Table13[[#This Row],[Tipo de Beneficiário]]="","",COUNTIFS(Table8[Código da Candidatura],Table13[[#This Row],[Código da candidatura]],Table8[Tipologia proposta],"T0"))</f>
        <v/>
      </c>
      <c r="J142" s="325" t="str">
        <f>IF(Table13[[#This Row],[Tipo de Beneficiário]]="","",COUNTIFS(Table8[Código da Candidatura],Table13[[#This Row],[Código da candidatura]],Table8[Tipologia proposta],"T1"))</f>
        <v/>
      </c>
      <c r="K142" s="325" t="str">
        <f>IF(Table13[[#This Row],[Tipo de Beneficiário]]="","",COUNTIFS(Table8[Código da Candidatura],Table13[[#This Row],[Código da candidatura]],Table8[Tipologia proposta],"T2"))</f>
        <v/>
      </c>
      <c r="L142" s="325" t="str">
        <f>IF(Table13[[#This Row],[Tipo de Beneficiário]]="","",COUNTIFS(Table8[Código da Candidatura],Table13[[#This Row],[Código da candidatura]],Table8[Tipologia proposta],"T3"))</f>
        <v/>
      </c>
      <c r="M142" s="325" t="str">
        <f>IF(Table13[[#This Row],[Tipo de Beneficiário]]="","",COUNTIFS(Table8[Código da Candidatura],Table13[[#This Row],[Código da candidatura]],Table8[Tipologia proposta],"T4"))</f>
        <v/>
      </c>
      <c r="N142" s="325" t="str">
        <f>IF(Table13[[#This Row],[Tipo de Beneficiário]]="","",COUNTIFS(Table8[Código da Candidatura],Table13[[#This Row],[Código da candidatura]],Table8[Tipologia proposta],"T5"))</f>
        <v/>
      </c>
      <c r="O142" s="325" t="str">
        <f>IF(Table13[[#This Row],[Tipo de Beneficiário]]="","",COUNTIFS(Table8[Código da Candidatura],Table13[[#This Row],[Código da candidatura]],Table8[Tipologia proposta],"T6"))</f>
        <v/>
      </c>
      <c r="P142" s="325" t="str">
        <f>IF(Table13[[#This Row],[Tipo de Beneficiário]]="","",COUNTIFS(Table8[Código da Candidatura],Table13[[#This Row],[Código da candidatura]],Table8[Tipologia proposta],"T7"))</f>
        <v/>
      </c>
      <c r="Q142" s="325" t="str">
        <f>IF(Table13[[#This Row],[Tipo de Beneficiário]]="","",COUNTIFS(Table8[Código da Candidatura],Table13[[#This Row],[Código da candidatura]],Table8[Tipologia proposta],"Unid. Resid."))</f>
        <v/>
      </c>
      <c r="R142" s="326">
        <f>SUM(Table13[[#This Row],[T0]:[Unid. resid.]])</f>
        <v>0</v>
      </c>
      <c r="S142" s="391" t="str">
        <f>IF(OR(Table13[[#This Row],[Tipo de Beneficiário]]="",Table13[[#This Row],[Identificação da Entidade]]="",Table13[[#This Row],[Tipo de Solução Habitacional]]=""),"NÃO","SIM")</f>
        <v>NÃO</v>
      </c>
      <c r="T142" s="327" t="e">
        <f>VLOOKUP(Table13[[#This Row],[Tipo de Beneficiário]],Table3[],3,FALSE)</f>
        <v>#N/A</v>
      </c>
      <c r="X142" s="309"/>
    </row>
    <row r="143" spans="1:24" ht="25.05" hidden="1" customHeight="1" x14ac:dyDescent="0.25">
      <c r="A143" s="320"/>
      <c r="B143" s="389"/>
      <c r="C143" s="321"/>
      <c r="D143" s="325" t="str">
        <f>IF(Table13[[#This Row],[Tipo de Beneficiário]]="","",COUNTIF(Table8[Código da Candidatura],Table13[[#This Row],[Código da candidatura]]))</f>
        <v/>
      </c>
      <c r="E143" s="379" t="str">
        <f>IF(Table13[[#This Row],[Tipo de Beneficiário]]="","",SUMIF(Table8[[Código da Candidatura]:[Nº de membros]],Table13[[#This Row],[Código da candidatura]],Table8[Nº de membros]))</f>
        <v/>
      </c>
      <c r="F143" s="392"/>
      <c r="G143" s="322"/>
      <c r="H143" s="323"/>
      <c r="I143" s="324" t="str">
        <f>IF(Table13[[#This Row],[Tipo de Beneficiário]]="","",COUNTIFS(Table8[Código da Candidatura],Table13[[#This Row],[Código da candidatura]],Table8[Tipologia proposta],"T0"))</f>
        <v/>
      </c>
      <c r="J143" s="325" t="str">
        <f>IF(Table13[[#This Row],[Tipo de Beneficiário]]="","",COUNTIFS(Table8[Código da Candidatura],Table13[[#This Row],[Código da candidatura]],Table8[Tipologia proposta],"T1"))</f>
        <v/>
      </c>
      <c r="K143" s="325" t="str">
        <f>IF(Table13[[#This Row],[Tipo de Beneficiário]]="","",COUNTIFS(Table8[Código da Candidatura],Table13[[#This Row],[Código da candidatura]],Table8[Tipologia proposta],"T2"))</f>
        <v/>
      </c>
      <c r="L143" s="325" t="str">
        <f>IF(Table13[[#This Row],[Tipo de Beneficiário]]="","",COUNTIFS(Table8[Código da Candidatura],Table13[[#This Row],[Código da candidatura]],Table8[Tipologia proposta],"T3"))</f>
        <v/>
      </c>
      <c r="M143" s="325" t="str">
        <f>IF(Table13[[#This Row],[Tipo de Beneficiário]]="","",COUNTIFS(Table8[Código da Candidatura],Table13[[#This Row],[Código da candidatura]],Table8[Tipologia proposta],"T4"))</f>
        <v/>
      </c>
      <c r="N143" s="325" t="str">
        <f>IF(Table13[[#This Row],[Tipo de Beneficiário]]="","",COUNTIFS(Table8[Código da Candidatura],Table13[[#This Row],[Código da candidatura]],Table8[Tipologia proposta],"T5"))</f>
        <v/>
      </c>
      <c r="O143" s="325" t="str">
        <f>IF(Table13[[#This Row],[Tipo de Beneficiário]]="","",COUNTIFS(Table8[Código da Candidatura],Table13[[#This Row],[Código da candidatura]],Table8[Tipologia proposta],"T6"))</f>
        <v/>
      </c>
      <c r="P143" s="325" t="str">
        <f>IF(Table13[[#This Row],[Tipo de Beneficiário]]="","",COUNTIFS(Table8[Código da Candidatura],Table13[[#This Row],[Código da candidatura]],Table8[Tipologia proposta],"T7"))</f>
        <v/>
      </c>
      <c r="Q143" s="325" t="str">
        <f>IF(Table13[[#This Row],[Tipo de Beneficiário]]="","",COUNTIFS(Table8[Código da Candidatura],Table13[[#This Row],[Código da candidatura]],Table8[Tipologia proposta],"Unid. Resid."))</f>
        <v/>
      </c>
      <c r="R143" s="326">
        <f>SUM(Table13[[#This Row],[T0]:[Unid. resid.]])</f>
        <v>0</v>
      </c>
      <c r="S143" s="391" t="str">
        <f>IF(OR(Table13[[#This Row],[Tipo de Beneficiário]]="",Table13[[#This Row],[Identificação da Entidade]]="",Table13[[#This Row],[Tipo de Solução Habitacional]]=""),"NÃO","SIM")</f>
        <v>NÃO</v>
      </c>
      <c r="T143" s="327" t="e">
        <f>VLOOKUP(Table13[[#This Row],[Tipo de Beneficiário]],Table3[],3,FALSE)</f>
        <v>#N/A</v>
      </c>
      <c r="X143" s="309"/>
    </row>
    <row r="144" spans="1:24" ht="25.05" hidden="1" customHeight="1" x14ac:dyDescent="0.25">
      <c r="A144" s="320"/>
      <c r="B144" s="389"/>
      <c r="C144" s="321"/>
      <c r="D144" s="325" t="str">
        <f>IF(Table13[[#This Row],[Tipo de Beneficiário]]="","",COUNTIF(Table8[Código da Candidatura],Table13[[#This Row],[Código da candidatura]]))</f>
        <v/>
      </c>
      <c r="E144" s="379" t="str">
        <f>IF(Table13[[#This Row],[Tipo de Beneficiário]]="","",SUMIF(Table8[[Código da Candidatura]:[Nº de membros]],Table13[[#This Row],[Código da candidatura]],Table8[Nº de membros]))</f>
        <v/>
      </c>
      <c r="F144" s="392"/>
      <c r="G144" s="322"/>
      <c r="H144" s="323"/>
      <c r="I144" s="324" t="str">
        <f>IF(Table13[[#This Row],[Tipo de Beneficiário]]="","",COUNTIFS(Table8[Código da Candidatura],Table13[[#This Row],[Código da candidatura]],Table8[Tipologia proposta],"T0"))</f>
        <v/>
      </c>
      <c r="J144" s="325" t="str">
        <f>IF(Table13[[#This Row],[Tipo de Beneficiário]]="","",COUNTIFS(Table8[Código da Candidatura],Table13[[#This Row],[Código da candidatura]],Table8[Tipologia proposta],"T1"))</f>
        <v/>
      </c>
      <c r="K144" s="325" t="str">
        <f>IF(Table13[[#This Row],[Tipo de Beneficiário]]="","",COUNTIFS(Table8[Código da Candidatura],Table13[[#This Row],[Código da candidatura]],Table8[Tipologia proposta],"T2"))</f>
        <v/>
      </c>
      <c r="L144" s="325" t="str">
        <f>IF(Table13[[#This Row],[Tipo de Beneficiário]]="","",COUNTIFS(Table8[Código da Candidatura],Table13[[#This Row],[Código da candidatura]],Table8[Tipologia proposta],"T3"))</f>
        <v/>
      </c>
      <c r="M144" s="325" t="str">
        <f>IF(Table13[[#This Row],[Tipo de Beneficiário]]="","",COUNTIFS(Table8[Código da Candidatura],Table13[[#This Row],[Código da candidatura]],Table8[Tipologia proposta],"T4"))</f>
        <v/>
      </c>
      <c r="N144" s="325" t="str">
        <f>IF(Table13[[#This Row],[Tipo de Beneficiário]]="","",COUNTIFS(Table8[Código da Candidatura],Table13[[#This Row],[Código da candidatura]],Table8[Tipologia proposta],"T5"))</f>
        <v/>
      </c>
      <c r="O144" s="325" t="str">
        <f>IF(Table13[[#This Row],[Tipo de Beneficiário]]="","",COUNTIFS(Table8[Código da Candidatura],Table13[[#This Row],[Código da candidatura]],Table8[Tipologia proposta],"T6"))</f>
        <v/>
      </c>
      <c r="P144" s="325" t="str">
        <f>IF(Table13[[#This Row],[Tipo de Beneficiário]]="","",COUNTIFS(Table8[Código da Candidatura],Table13[[#This Row],[Código da candidatura]],Table8[Tipologia proposta],"T7"))</f>
        <v/>
      </c>
      <c r="Q144" s="325" t="str">
        <f>IF(Table13[[#This Row],[Tipo de Beneficiário]]="","",COUNTIFS(Table8[Código da Candidatura],Table13[[#This Row],[Código da candidatura]],Table8[Tipologia proposta],"Unid. Resid."))</f>
        <v/>
      </c>
      <c r="R144" s="326">
        <f>SUM(Table13[[#This Row],[T0]:[Unid. resid.]])</f>
        <v>0</v>
      </c>
      <c r="S144" s="391" t="str">
        <f>IF(OR(Table13[[#This Row],[Tipo de Beneficiário]]="",Table13[[#This Row],[Identificação da Entidade]]="",Table13[[#This Row],[Tipo de Solução Habitacional]]=""),"NÃO","SIM")</f>
        <v>NÃO</v>
      </c>
      <c r="T144" s="327" t="e">
        <f>VLOOKUP(Table13[[#This Row],[Tipo de Beneficiário]],Table3[],3,FALSE)</f>
        <v>#N/A</v>
      </c>
      <c r="X144" s="309"/>
    </row>
    <row r="145" spans="1:24" ht="25.05" hidden="1" customHeight="1" x14ac:dyDescent="0.25">
      <c r="A145" s="320"/>
      <c r="B145" s="389"/>
      <c r="C145" s="321"/>
      <c r="D145" s="325" t="str">
        <f>IF(Table13[[#This Row],[Tipo de Beneficiário]]="","",COUNTIF(Table8[Código da Candidatura],Table13[[#This Row],[Código da candidatura]]))</f>
        <v/>
      </c>
      <c r="E145" s="379" t="str">
        <f>IF(Table13[[#This Row],[Tipo de Beneficiário]]="","",SUMIF(Table8[[Código da Candidatura]:[Nº de membros]],Table13[[#This Row],[Código da candidatura]],Table8[Nº de membros]))</f>
        <v/>
      </c>
      <c r="F145" s="392"/>
      <c r="G145" s="322"/>
      <c r="H145" s="323"/>
      <c r="I145" s="324" t="str">
        <f>IF(Table13[[#This Row],[Tipo de Beneficiário]]="","",COUNTIFS(Table8[Código da Candidatura],Table13[[#This Row],[Código da candidatura]],Table8[Tipologia proposta],"T0"))</f>
        <v/>
      </c>
      <c r="J145" s="325" t="str">
        <f>IF(Table13[[#This Row],[Tipo de Beneficiário]]="","",COUNTIFS(Table8[Código da Candidatura],Table13[[#This Row],[Código da candidatura]],Table8[Tipologia proposta],"T1"))</f>
        <v/>
      </c>
      <c r="K145" s="325" t="str">
        <f>IF(Table13[[#This Row],[Tipo de Beneficiário]]="","",COUNTIFS(Table8[Código da Candidatura],Table13[[#This Row],[Código da candidatura]],Table8[Tipologia proposta],"T2"))</f>
        <v/>
      </c>
      <c r="L145" s="325" t="str">
        <f>IF(Table13[[#This Row],[Tipo de Beneficiário]]="","",COUNTIFS(Table8[Código da Candidatura],Table13[[#This Row],[Código da candidatura]],Table8[Tipologia proposta],"T3"))</f>
        <v/>
      </c>
      <c r="M145" s="325" t="str">
        <f>IF(Table13[[#This Row],[Tipo de Beneficiário]]="","",COUNTIFS(Table8[Código da Candidatura],Table13[[#This Row],[Código da candidatura]],Table8[Tipologia proposta],"T4"))</f>
        <v/>
      </c>
      <c r="N145" s="325" t="str">
        <f>IF(Table13[[#This Row],[Tipo de Beneficiário]]="","",COUNTIFS(Table8[Código da Candidatura],Table13[[#This Row],[Código da candidatura]],Table8[Tipologia proposta],"T5"))</f>
        <v/>
      </c>
      <c r="O145" s="325" t="str">
        <f>IF(Table13[[#This Row],[Tipo de Beneficiário]]="","",COUNTIFS(Table8[Código da Candidatura],Table13[[#This Row],[Código da candidatura]],Table8[Tipologia proposta],"T6"))</f>
        <v/>
      </c>
      <c r="P145" s="325" t="str">
        <f>IF(Table13[[#This Row],[Tipo de Beneficiário]]="","",COUNTIFS(Table8[Código da Candidatura],Table13[[#This Row],[Código da candidatura]],Table8[Tipologia proposta],"T7"))</f>
        <v/>
      </c>
      <c r="Q145" s="325" t="str">
        <f>IF(Table13[[#This Row],[Tipo de Beneficiário]]="","",COUNTIFS(Table8[Código da Candidatura],Table13[[#This Row],[Código da candidatura]],Table8[Tipologia proposta],"Unid. Resid."))</f>
        <v/>
      </c>
      <c r="R145" s="326">
        <f>SUM(Table13[[#This Row],[T0]:[Unid. resid.]])</f>
        <v>0</v>
      </c>
      <c r="S145" s="391" t="str">
        <f>IF(OR(Table13[[#This Row],[Tipo de Beneficiário]]="",Table13[[#This Row],[Identificação da Entidade]]="",Table13[[#This Row],[Tipo de Solução Habitacional]]=""),"NÃO","SIM")</f>
        <v>NÃO</v>
      </c>
      <c r="T145" s="327" t="e">
        <f>VLOOKUP(Table13[[#This Row],[Tipo de Beneficiário]],Table3[],3,FALSE)</f>
        <v>#N/A</v>
      </c>
      <c r="X145" s="309"/>
    </row>
    <row r="146" spans="1:24" ht="25.05" hidden="1" customHeight="1" x14ac:dyDescent="0.25">
      <c r="A146" s="320"/>
      <c r="B146" s="389"/>
      <c r="C146" s="321"/>
      <c r="D146" s="325" t="str">
        <f>IF(Table13[[#This Row],[Tipo de Beneficiário]]="","",COUNTIF(Table8[Código da Candidatura],Table13[[#This Row],[Código da candidatura]]))</f>
        <v/>
      </c>
      <c r="E146" s="379" t="str">
        <f>IF(Table13[[#This Row],[Tipo de Beneficiário]]="","",SUMIF(Table8[[Código da Candidatura]:[Nº de membros]],Table13[[#This Row],[Código da candidatura]],Table8[Nº de membros]))</f>
        <v/>
      </c>
      <c r="F146" s="392"/>
      <c r="G146" s="322"/>
      <c r="H146" s="323"/>
      <c r="I146" s="324" t="str">
        <f>IF(Table13[[#This Row],[Tipo de Beneficiário]]="","",COUNTIFS(Table8[Código da Candidatura],Table13[[#This Row],[Código da candidatura]],Table8[Tipologia proposta],"T0"))</f>
        <v/>
      </c>
      <c r="J146" s="325" t="str">
        <f>IF(Table13[[#This Row],[Tipo de Beneficiário]]="","",COUNTIFS(Table8[Código da Candidatura],Table13[[#This Row],[Código da candidatura]],Table8[Tipologia proposta],"T1"))</f>
        <v/>
      </c>
      <c r="K146" s="325" t="str">
        <f>IF(Table13[[#This Row],[Tipo de Beneficiário]]="","",COUNTIFS(Table8[Código da Candidatura],Table13[[#This Row],[Código da candidatura]],Table8[Tipologia proposta],"T2"))</f>
        <v/>
      </c>
      <c r="L146" s="325" t="str">
        <f>IF(Table13[[#This Row],[Tipo de Beneficiário]]="","",COUNTIFS(Table8[Código da Candidatura],Table13[[#This Row],[Código da candidatura]],Table8[Tipologia proposta],"T3"))</f>
        <v/>
      </c>
      <c r="M146" s="325" t="str">
        <f>IF(Table13[[#This Row],[Tipo de Beneficiário]]="","",COUNTIFS(Table8[Código da Candidatura],Table13[[#This Row],[Código da candidatura]],Table8[Tipologia proposta],"T4"))</f>
        <v/>
      </c>
      <c r="N146" s="325" t="str">
        <f>IF(Table13[[#This Row],[Tipo de Beneficiário]]="","",COUNTIFS(Table8[Código da Candidatura],Table13[[#This Row],[Código da candidatura]],Table8[Tipologia proposta],"T5"))</f>
        <v/>
      </c>
      <c r="O146" s="325" t="str">
        <f>IF(Table13[[#This Row],[Tipo de Beneficiário]]="","",COUNTIFS(Table8[Código da Candidatura],Table13[[#This Row],[Código da candidatura]],Table8[Tipologia proposta],"T6"))</f>
        <v/>
      </c>
      <c r="P146" s="325" t="str">
        <f>IF(Table13[[#This Row],[Tipo de Beneficiário]]="","",COUNTIFS(Table8[Código da Candidatura],Table13[[#This Row],[Código da candidatura]],Table8[Tipologia proposta],"T7"))</f>
        <v/>
      </c>
      <c r="Q146" s="325" t="str">
        <f>IF(Table13[[#This Row],[Tipo de Beneficiário]]="","",COUNTIFS(Table8[Código da Candidatura],Table13[[#This Row],[Código da candidatura]],Table8[Tipologia proposta],"Unid. Resid."))</f>
        <v/>
      </c>
      <c r="R146" s="326">
        <f>SUM(Table13[[#This Row],[T0]:[Unid. resid.]])</f>
        <v>0</v>
      </c>
      <c r="S146" s="391" t="str">
        <f>IF(OR(Table13[[#This Row],[Tipo de Beneficiário]]="",Table13[[#This Row],[Identificação da Entidade]]="",Table13[[#This Row],[Tipo de Solução Habitacional]]=""),"NÃO","SIM")</f>
        <v>NÃO</v>
      </c>
      <c r="T146" s="327" t="e">
        <f>VLOOKUP(Table13[[#This Row],[Tipo de Beneficiário]],Table3[],3,FALSE)</f>
        <v>#N/A</v>
      </c>
      <c r="X146" s="309"/>
    </row>
    <row r="147" spans="1:24" ht="25.05" hidden="1" customHeight="1" x14ac:dyDescent="0.25">
      <c r="A147" s="320"/>
      <c r="B147" s="389"/>
      <c r="C147" s="321"/>
      <c r="D147" s="325" t="str">
        <f>IF(Table13[[#This Row],[Tipo de Beneficiário]]="","",COUNTIF(Table8[Código da Candidatura],Table13[[#This Row],[Código da candidatura]]))</f>
        <v/>
      </c>
      <c r="E147" s="379" t="str">
        <f>IF(Table13[[#This Row],[Tipo de Beneficiário]]="","",SUMIF(Table8[[Código da Candidatura]:[Nº de membros]],Table13[[#This Row],[Código da candidatura]],Table8[Nº de membros]))</f>
        <v/>
      </c>
      <c r="F147" s="392"/>
      <c r="G147" s="322"/>
      <c r="H147" s="323"/>
      <c r="I147" s="324" t="str">
        <f>IF(Table13[[#This Row],[Tipo de Beneficiário]]="","",COUNTIFS(Table8[Código da Candidatura],Table13[[#This Row],[Código da candidatura]],Table8[Tipologia proposta],"T0"))</f>
        <v/>
      </c>
      <c r="J147" s="325" t="str">
        <f>IF(Table13[[#This Row],[Tipo de Beneficiário]]="","",COUNTIFS(Table8[Código da Candidatura],Table13[[#This Row],[Código da candidatura]],Table8[Tipologia proposta],"T1"))</f>
        <v/>
      </c>
      <c r="K147" s="325" t="str">
        <f>IF(Table13[[#This Row],[Tipo de Beneficiário]]="","",COUNTIFS(Table8[Código da Candidatura],Table13[[#This Row],[Código da candidatura]],Table8[Tipologia proposta],"T2"))</f>
        <v/>
      </c>
      <c r="L147" s="325" t="str">
        <f>IF(Table13[[#This Row],[Tipo de Beneficiário]]="","",COUNTIFS(Table8[Código da Candidatura],Table13[[#This Row],[Código da candidatura]],Table8[Tipologia proposta],"T3"))</f>
        <v/>
      </c>
      <c r="M147" s="325" t="str">
        <f>IF(Table13[[#This Row],[Tipo de Beneficiário]]="","",COUNTIFS(Table8[Código da Candidatura],Table13[[#This Row],[Código da candidatura]],Table8[Tipologia proposta],"T4"))</f>
        <v/>
      </c>
      <c r="N147" s="325" t="str">
        <f>IF(Table13[[#This Row],[Tipo de Beneficiário]]="","",COUNTIFS(Table8[Código da Candidatura],Table13[[#This Row],[Código da candidatura]],Table8[Tipologia proposta],"T5"))</f>
        <v/>
      </c>
      <c r="O147" s="325" t="str">
        <f>IF(Table13[[#This Row],[Tipo de Beneficiário]]="","",COUNTIFS(Table8[Código da Candidatura],Table13[[#This Row],[Código da candidatura]],Table8[Tipologia proposta],"T6"))</f>
        <v/>
      </c>
      <c r="P147" s="325" t="str">
        <f>IF(Table13[[#This Row],[Tipo de Beneficiário]]="","",COUNTIFS(Table8[Código da Candidatura],Table13[[#This Row],[Código da candidatura]],Table8[Tipologia proposta],"T7"))</f>
        <v/>
      </c>
      <c r="Q147" s="325" t="str">
        <f>IF(Table13[[#This Row],[Tipo de Beneficiário]]="","",COUNTIFS(Table8[Código da Candidatura],Table13[[#This Row],[Código da candidatura]],Table8[Tipologia proposta],"Unid. Resid."))</f>
        <v/>
      </c>
      <c r="R147" s="326">
        <f>SUM(Table13[[#This Row],[T0]:[Unid. resid.]])</f>
        <v>0</v>
      </c>
      <c r="S147" s="391" t="str">
        <f>IF(OR(Table13[[#This Row],[Tipo de Beneficiário]]="",Table13[[#This Row],[Identificação da Entidade]]="",Table13[[#This Row],[Tipo de Solução Habitacional]]=""),"NÃO","SIM")</f>
        <v>NÃO</v>
      </c>
      <c r="T147" s="327" t="e">
        <f>VLOOKUP(Table13[[#This Row],[Tipo de Beneficiário]],Table3[],3,FALSE)</f>
        <v>#N/A</v>
      </c>
      <c r="X147" s="309"/>
    </row>
    <row r="148" spans="1:24" ht="25.05" hidden="1" customHeight="1" x14ac:dyDescent="0.25">
      <c r="A148" s="320"/>
      <c r="B148" s="389"/>
      <c r="C148" s="321"/>
      <c r="D148" s="325" t="str">
        <f>IF(Table13[[#This Row],[Tipo de Beneficiário]]="","",COUNTIF(Table8[Código da Candidatura],Table13[[#This Row],[Código da candidatura]]))</f>
        <v/>
      </c>
      <c r="E148" s="379" t="str">
        <f>IF(Table13[[#This Row],[Tipo de Beneficiário]]="","",SUMIF(Table8[[Código da Candidatura]:[Nº de membros]],Table13[[#This Row],[Código da candidatura]],Table8[Nº de membros]))</f>
        <v/>
      </c>
      <c r="F148" s="392"/>
      <c r="G148" s="322"/>
      <c r="H148" s="323"/>
      <c r="I148" s="324" t="str">
        <f>IF(Table13[[#This Row],[Tipo de Beneficiário]]="","",COUNTIFS(Table8[Código da Candidatura],Table13[[#This Row],[Código da candidatura]],Table8[Tipologia proposta],"T0"))</f>
        <v/>
      </c>
      <c r="J148" s="325" t="str">
        <f>IF(Table13[[#This Row],[Tipo de Beneficiário]]="","",COUNTIFS(Table8[Código da Candidatura],Table13[[#This Row],[Código da candidatura]],Table8[Tipologia proposta],"T1"))</f>
        <v/>
      </c>
      <c r="K148" s="325" t="str">
        <f>IF(Table13[[#This Row],[Tipo de Beneficiário]]="","",COUNTIFS(Table8[Código da Candidatura],Table13[[#This Row],[Código da candidatura]],Table8[Tipologia proposta],"T2"))</f>
        <v/>
      </c>
      <c r="L148" s="325" t="str">
        <f>IF(Table13[[#This Row],[Tipo de Beneficiário]]="","",COUNTIFS(Table8[Código da Candidatura],Table13[[#This Row],[Código da candidatura]],Table8[Tipologia proposta],"T3"))</f>
        <v/>
      </c>
      <c r="M148" s="325" t="str">
        <f>IF(Table13[[#This Row],[Tipo de Beneficiário]]="","",COUNTIFS(Table8[Código da Candidatura],Table13[[#This Row],[Código da candidatura]],Table8[Tipologia proposta],"T4"))</f>
        <v/>
      </c>
      <c r="N148" s="325" t="str">
        <f>IF(Table13[[#This Row],[Tipo de Beneficiário]]="","",COUNTIFS(Table8[Código da Candidatura],Table13[[#This Row],[Código da candidatura]],Table8[Tipologia proposta],"T5"))</f>
        <v/>
      </c>
      <c r="O148" s="325" t="str">
        <f>IF(Table13[[#This Row],[Tipo de Beneficiário]]="","",COUNTIFS(Table8[Código da Candidatura],Table13[[#This Row],[Código da candidatura]],Table8[Tipologia proposta],"T6"))</f>
        <v/>
      </c>
      <c r="P148" s="325" t="str">
        <f>IF(Table13[[#This Row],[Tipo de Beneficiário]]="","",COUNTIFS(Table8[Código da Candidatura],Table13[[#This Row],[Código da candidatura]],Table8[Tipologia proposta],"T7"))</f>
        <v/>
      </c>
      <c r="Q148" s="325" t="str">
        <f>IF(Table13[[#This Row],[Tipo de Beneficiário]]="","",COUNTIFS(Table8[Código da Candidatura],Table13[[#This Row],[Código da candidatura]],Table8[Tipologia proposta],"Unid. Resid."))</f>
        <v/>
      </c>
      <c r="R148" s="326">
        <f>SUM(Table13[[#This Row],[T0]:[Unid. resid.]])</f>
        <v>0</v>
      </c>
      <c r="S148" s="391" t="str">
        <f>IF(OR(Table13[[#This Row],[Tipo de Beneficiário]]="",Table13[[#This Row],[Identificação da Entidade]]="",Table13[[#This Row],[Tipo de Solução Habitacional]]=""),"NÃO","SIM")</f>
        <v>NÃO</v>
      </c>
      <c r="T148" s="327" t="e">
        <f>VLOOKUP(Table13[[#This Row],[Tipo de Beneficiário]],Table3[],3,FALSE)</f>
        <v>#N/A</v>
      </c>
      <c r="X148" s="309"/>
    </row>
    <row r="149" spans="1:24" ht="25.05" hidden="1" customHeight="1" x14ac:dyDescent="0.25">
      <c r="A149" s="320"/>
      <c r="B149" s="389"/>
      <c r="C149" s="321"/>
      <c r="D149" s="325" t="str">
        <f>IF(Table13[[#This Row],[Tipo de Beneficiário]]="","",COUNTIF(Table8[Código da Candidatura],Table13[[#This Row],[Código da candidatura]]))</f>
        <v/>
      </c>
      <c r="E149" s="379" t="str">
        <f>IF(Table13[[#This Row],[Tipo de Beneficiário]]="","",SUMIF(Table8[[Código da Candidatura]:[Nº de membros]],Table13[[#This Row],[Código da candidatura]],Table8[Nº de membros]))</f>
        <v/>
      </c>
      <c r="F149" s="392"/>
      <c r="G149" s="322"/>
      <c r="H149" s="323"/>
      <c r="I149" s="324" t="str">
        <f>IF(Table13[[#This Row],[Tipo de Beneficiário]]="","",COUNTIFS(Table8[Código da Candidatura],Table13[[#This Row],[Código da candidatura]],Table8[Tipologia proposta],"T0"))</f>
        <v/>
      </c>
      <c r="J149" s="325" t="str">
        <f>IF(Table13[[#This Row],[Tipo de Beneficiário]]="","",COUNTIFS(Table8[Código da Candidatura],Table13[[#This Row],[Código da candidatura]],Table8[Tipologia proposta],"T1"))</f>
        <v/>
      </c>
      <c r="K149" s="325" t="str">
        <f>IF(Table13[[#This Row],[Tipo de Beneficiário]]="","",COUNTIFS(Table8[Código da Candidatura],Table13[[#This Row],[Código da candidatura]],Table8[Tipologia proposta],"T2"))</f>
        <v/>
      </c>
      <c r="L149" s="325" t="str">
        <f>IF(Table13[[#This Row],[Tipo de Beneficiário]]="","",COUNTIFS(Table8[Código da Candidatura],Table13[[#This Row],[Código da candidatura]],Table8[Tipologia proposta],"T3"))</f>
        <v/>
      </c>
      <c r="M149" s="325" t="str">
        <f>IF(Table13[[#This Row],[Tipo de Beneficiário]]="","",COUNTIFS(Table8[Código da Candidatura],Table13[[#This Row],[Código da candidatura]],Table8[Tipologia proposta],"T4"))</f>
        <v/>
      </c>
      <c r="N149" s="325" t="str">
        <f>IF(Table13[[#This Row],[Tipo de Beneficiário]]="","",COUNTIFS(Table8[Código da Candidatura],Table13[[#This Row],[Código da candidatura]],Table8[Tipologia proposta],"T5"))</f>
        <v/>
      </c>
      <c r="O149" s="325" t="str">
        <f>IF(Table13[[#This Row],[Tipo de Beneficiário]]="","",COUNTIFS(Table8[Código da Candidatura],Table13[[#This Row],[Código da candidatura]],Table8[Tipologia proposta],"T6"))</f>
        <v/>
      </c>
      <c r="P149" s="325" t="str">
        <f>IF(Table13[[#This Row],[Tipo de Beneficiário]]="","",COUNTIFS(Table8[Código da Candidatura],Table13[[#This Row],[Código da candidatura]],Table8[Tipologia proposta],"T7"))</f>
        <v/>
      </c>
      <c r="Q149" s="325" t="str">
        <f>IF(Table13[[#This Row],[Tipo de Beneficiário]]="","",COUNTIFS(Table8[Código da Candidatura],Table13[[#This Row],[Código da candidatura]],Table8[Tipologia proposta],"Unid. Resid."))</f>
        <v/>
      </c>
      <c r="R149" s="326">
        <f>SUM(Table13[[#This Row],[T0]:[Unid. resid.]])</f>
        <v>0</v>
      </c>
      <c r="S149" s="391" t="str">
        <f>IF(OR(Table13[[#This Row],[Tipo de Beneficiário]]="",Table13[[#This Row],[Identificação da Entidade]]="",Table13[[#This Row],[Tipo de Solução Habitacional]]=""),"NÃO","SIM")</f>
        <v>NÃO</v>
      </c>
      <c r="T149" s="327" t="e">
        <f>VLOOKUP(Table13[[#This Row],[Tipo de Beneficiário]],Table3[],3,FALSE)</f>
        <v>#N/A</v>
      </c>
      <c r="X149" s="309"/>
    </row>
    <row r="150" spans="1:24" ht="25.05" hidden="1" customHeight="1" x14ac:dyDescent="0.25">
      <c r="A150" s="320"/>
      <c r="B150" s="389"/>
      <c r="C150" s="321"/>
      <c r="D150" s="325" t="str">
        <f>IF(Table13[[#This Row],[Tipo de Beneficiário]]="","",COUNTIF(Table8[Código da Candidatura],Table13[[#This Row],[Código da candidatura]]))</f>
        <v/>
      </c>
      <c r="E150" s="379" t="str">
        <f>IF(Table13[[#This Row],[Tipo de Beneficiário]]="","",SUMIF(Table8[[Código da Candidatura]:[Nº de membros]],Table13[[#This Row],[Código da candidatura]],Table8[Nº de membros]))</f>
        <v/>
      </c>
      <c r="F150" s="392"/>
      <c r="G150" s="322"/>
      <c r="H150" s="323"/>
      <c r="I150" s="324" t="str">
        <f>IF(Table13[[#This Row],[Tipo de Beneficiário]]="","",COUNTIFS(Table8[Código da Candidatura],Table13[[#This Row],[Código da candidatura]],Table8[Tipologia proposta],"T0"))</f>
        <v/>
      </c>
      <c r="J150" s="325" t="str">
        <f>IF(Table13[[#This Row],[Tipo de Beneficiário]]="","",COUNTIFS(Table8[Código da Candidatura],Table13[[#This Row],[Código da candidatura]],Table8[Tipologia proposta],"T1"))</f>
        <v/>
      </c>
      <c r="K150" s="325" t="str">
        <f>IF(Table13[[#This Row],[Tipo de Beneficiário]]="","",COUNTIFS(Table8[Código da Candidatura],Table13[[#This Row],[Código da candidatura]],Table8[Tipologia proposta],"T2"))</f>
        <v/>
      </c>
      <c r="L150" s="325" t="str">
        <f>IF(Table13[[#This Row],[Tipo de Beneficiário]]="","",COUNTIFS(Table8[Código da Candidatura],Table13[[#This Row],[Código da candidatura]],Table8[Tipologia proposta],"T3"))</f>
        <v/>
      </c>
      <c r="M150" s="325" t="str">
        <f>IF(Table13[[#This Row],[Tipo de Beneficiário]]="","",COUNTIFS(Table8[Código da Candidatura],Table13[[#This Row],[Código da candidatura]],Table8[Tipologia proposta],"T4"))</f>
        <v/>
      </c>
      <c r="N150" s="325" t="str">
        <f>IF(Table13[[#This Row],[Tipo de Beneficiário]]="","",COUNTIFS(Table8[Código da Candidatura],Table13[[#This Row],[Código da candidatura]],Table8[Tipologia proposta],"T5"))</f>
        <v/>
      </c>
      <c r="O150" s="325" t="str">
        <f>IF(Table13[[#This Row],[Tipo de Beneficiário]]="","",COUNTIFS(Table8[Código da Candidatura],Table13[[#This Row],[Código da candidatura]],Table8[Tipologia proposta],"T6"))</f>
        <v/>
      </c>
      <c r="P150" s="325" t="str">
        <f>IF(Table13[[#This Row],[Tipo de Beneficiário]]="","",COUNTIFS(Table8[Código da Candidatura],Table13[[#This Row],[Código da candidatura]],Table8[Tipologia proposta],"T7"))</f>
        <v/>
      </c>
      <c r="Q150" s="325" t="str">
        <f>IF(Table13[[#This Row],[Tipo de Beneficiário]]="","",COUNTIFS(Table8[Código da Candidatura],Table13[[#This Row],[Código da candidatura]],Table8[Tipologia proposta],"Unid. Resid."))</f>
        <v/>
      </c>
      <c r="R150" s="326">
        <f>SUM(Table13[[#This Row],[T0]:[Unid. resid.]])</f>
        <v>0</v>
      </c>
      <c r="S150" s="391" t="str">
        <f>IF(OR(Table13[[#This Row],[Tipo de Beneficiário]]="",Table13[[#This Row],[Identificação da Entidade]]="",Table13[[#This Row],[Tipo de Solução Habitacional]]=""),"NÃO","SIM")</f>
        <v>NÃO</v>
      </c>
      <c r="T150" s="327" t="e">
        <f>VLOOKUP(Table13[[#This Row],[Tipo de Beneficiário]],Table3[],3,FALSE)</f>
        <v>#N/A</v>
      </c>
      <c r="X150" s="309"/>
    </row>
    <row r="151" spans="1:24" ht="25.05" hidden="1" customHeight="1" x14ac:dyDescent="0.25">
      <c r="A151" s="320"/>
      <c r="B151" s="389"/>
      <c r="C151" s="321"/>
      <c r="D151" s="325" t="str">
        <f>IF(Table13[[#This Row],[Tipo de Beneficiário]]="","",COUNTIF(Table8[Código da Candidatura],Table13[[#This Row],[Código da candidatura]]))</f>
        <v/>
      </c>
      <c r="E151" s="379" t="str">
        <f>IF(Table13[[#This Row],[Tipo de Beneficiário]]="","",SUMIF(Table8[[Código da Candidatura]:[Nº de membros]],Table13[[#This Row],[Código da candidatura]],Table8[Nº de membros]))</f>
        <v/>
      </c>
      <c r="F151" s="392"/>
      <c r="G151" s="322"/>
      <c r="H151" s="323"/>
      <c r="I151" s="324" t="str">
        <f>IF(Table13[[#This Row],[Tipo de Beneficiário]]="","",COUNTIFS(Table8[Código da Candidatura],Table13[[#This Row],[Código da candidatura]],Table8[Tipologia proposta],"T0"))</f>
        <v/>
      </c>
      <c r="J151" s="325" t="str">
        <f>IF(Table13[[#This Row],[Tipo de Beneficiário]]="","",COUNTIFS(Table8[Código da Candidatura],Table13[[#This Row],[Código da candidatura]],Table8[Tipologia proposta],"T1"))</f>
        <v/>
      </c>
      <c r="K151" s="325" t="str">
        <f>IF(Table13[[#This Row],[Tipo de Beneficiário]]="","",COUNTIFS(Table8[Código da Candidatura],Table13[[#This Row],[Código da candidatura]],Table8[Tipologia proposta],"T2"))</f>
        <v/>
      </c>
      <c r="L151" s="325" t="str">
        <f>IF(Table13[[#This Row],[Tipo de Beneficiário]]="","",COUNTIFS(Table8[Código da Candidatura],Table13[[#This Row],[Código da candidatura]],Table8[Tipologia proposta],"T3"))</f>
        <v/>
      </c>
      <c r="M151" s="325" t="str">
        <f>IF(Table13[[#This Row],[Tipo de Beneficiário]]="","",COUNTIFS(Table8[Código da Candidatura],Table13[[#This Row],[Código da candidatura]],Table8[Tipologia proposta],"T4"))</f>
        <v/>
      </c>
      <c r="N151" s="325" t="str">
        <f>IF(Table13[[#This Row],[Tipo de Beneficiário]]="","",COUNTIFS(Table8[Código da Candidatura],Table13[[#This Row],[Código da candidatura]],Table8[Tipologia proposta],"T5"))</f>
        <v/>
      </c>
      <c r="O151" s="325" t="str">
        <f>IF(Table13[[#This Row],[Tipo de Beneficiário]]="","",COUNTIFS(Table8[Código da Candidatura],Table13[[#This Row],[Código da candidatura]],Table8[Tipologia proposta],"T6"))</f>
        <v/>
      </c>
      <c r="P151" s="325" t="str">
        <f>IF(Table13[[#This Row],[Tipo de Beneficiário]]="","",COUNTIFS(Table8[Código da Candidatura],Table13[[#This Row],[Código da candidatura]],Table8[Tipologia proposta],"T7"))</f>
        <v/>
      </c>
      <c r="Q151" s="325" t="str">
        <f>IF(Table13[[#This Row],[Tipo de Beneficiário]]="","",COUNTIFS(Table8[Código da Candidatura],Table13[[#This Row],[Código da candidatura]],Table8[Tipologia proposta],"Unid. Resid."))</f>
        <v/>
      </c>
      <c r="R151" s="326">
        <f>SUM(Table13[[#This Row],[T0]:[Unid. resid.]])</f>
        <v>0</v>
      </c>
      <c r="S151" s="391" t="str">
        <f>IF(OR(Table13[[#This Row],[Tipo de Beneficiário]]="",Table13[[#This Row],[Identificação da Entidade]]="",Table13[[#This Row],[Tipo de Solução Habitacional]]=""),"NÃO","SIM")</f>
        <v>NÃO</v>
      </c>
      <c r="T151" s="327" t="e">
        <f>VLOOKUP(Table13[[#This Row],[Tipo de Beneficiário]],Table3[],3,FALSE)</f>
        <v>#N/A</v>
      </c>
      <c r="X151" s="309"/>
    </row>
    <row r="152" spans="1:24" ht="25.05" hidden="1" customHeight="1" x14ac:dyDescent="0.25">
      <c r="A152" s="320"/>
      <c r="B152" s="389"/>
      <c r="C152" s="321"/>
      <c r="D152" s="325" t="str">
        <f>IF(Table13[[#This Row],[Tipo de Beneficiário]]="","",COUNTIF(Table8[Código da Candidatura],Table13[[#This Row],[Código da candidatura]]))</f>
        <v/>
      </c>
      <c r="E152" s="379" t="str">
        <f>IF(Table13[[#This Row],[Tipo de Beneficiário]]="","",SUMIF(Table8[[Código da Candidatura]:[Nº de membros]],Table13[[#This Row],[Código da candidatura]],Table8[Nº de membros]))</f>
        <v/>
      </c>
      <c r="F152" s="392"/>
      <c r="G152" s="322"/>
      <c r="H152" s="323"/>
      <c r="I152" s="324" t="str">
        <f>IF(Table13[[#This Row],[Tipo de Beneficiário]]="","",COUNTIFS(Table8[Código da Candidatura],Table13[[#This Row],[Código da candidatura]],Table8[Tipologia proposta],"T0"))</f>
        <v/>
      </c>
      <c r="J152" s="325" t="str">
        <f>IF(Table13[[#This Row],[Tipo de Beneficiário]]="","",COUNTIFS(Table8[Código da Candidatura],Table13[[#This Row],[Código da candidatura]],Table8[Tipologia proposta],"T1"))</f>
        <v/>
      </c>
      <c r="K152" s="325" t="str">
        <f>IF(Table13[[#This Row],[Tipo de Beneficiário]]="","",COUNTIFS(Table8[Código da Candidatura],Table13[[#This Row],[Código da candidatura]],Table8[Tipologia proposta],"T2"))</f>
        <v/>
      </c>
      <c r="L152" s="325" t="str">
        <f>IF(Table13[[#This Row],[Tipo de Beneficiário]]="","",COUNTIFS(Table8[Código da Candidatura],Table13[[#This Row],[Código da candidatura]],Table8[Tipologia proposta],"T3"))</f>
        <v/>
      </c>
      <c r="M152" s="325" t="str">
        <f>IF(Table13[[#This Row],[Tipo de Beneficiário]]="","",COUNTIFS(Table8[Código da Candidatura],Table13[[#This Row],[Código da candidatura]],Table8[Tipologia proposta],"T4"))</f>
        <v/>
      </c>
      <c r="N152" s="325" t="str">
        <f>IF(Table13[[#This Row],[Tipo de Beneficiário]]="","",COUNTIFS(Table8[Código da Candidatura],Table13[[#This Row],[Código da candidatura]],Table8[Tipologia proposta],"T5"))</f>
        <v/>
      </c>
      <c r="O152" s="325" t="str">
        <f>IF(Table13[[#This Row],[Tipo de Beneficiário]]="","",COUNTIFS(Table8[Código da Candidatura],Table13[[#This Row],[Código da candidatura]],Table8[Tipologia proposta],"T6"))</f>
        <v/>
      </c>
      <c r="P152" s="325" t="str">
        <f>IF(Table13[[#This Row],[Tipo de Beneficiário]]="","",COUNTIFS(Table8[Código da Candidatura],Table13[[#This Row],[Código da candidatura]],Table8[Tipologia proposta],"T7"))</f>
        <v/>
      </c>
      <c r="Q152" s="325" t="str">
        <f>IF(Table13[[#This Row],[Tipo de Beneficiário]]="","",COUNTIFS(Table8[Código da Candidatura],Table13[[#This Row],[Código da candidatura]],Table8[Tipologia proposta],"Unid. Resid."))</f>
        <v/>
      </c>
      <c r="R152" s="326">
        <f>SUM(Table13[[#This Row],[T0]:[Unid. resid.]])</f>
        <v>0</v>
      </c>
      <c r="S152" s="391" t="str">
        <f>IF(OR(Table13[[#This Row],[Tipo de Beneficiário]]="",Table13[[#This Row],[Identificação da Entidade]]="",Table13[[#This Row],[Tipo de Solução Habitacional]]=""),"NÃO","SIM")</f>
        <v>NÃO</v>
      </c>
      <c r="T152" s="327" t="e">
        <f>VLOOKUP(Table13[[#This Row],[Tipo de Beneficiário]],Table3[],3,FALSE)</f>
        <v>#N/A</v>
      </c>
      <c r="X152" s="309"/>
    </row>
    <row r="153" spans="1:24" ht="25.05" hidden="1" customHeight="1" x14ac:dyDescent="0.25">
      <c r="A153" s="320"/>
      <c r="B153" s="389"/>
      <c r="C153" s="321"/>
      <c r="D153" s="325" t="str">
        <f>IF(Table13[[#This Row],[Tipo de Beneficiário]]="","",COUNTIF(Table8[Código da Candidatura],Table13[[#This Row],[Código da candidatura]]))</f>
        <v/>
      </c>
      <c r="E153" s="379" t="str">
        <f>IF(Table13[[#This Row],[Tipo de Beneficiário]]="","",SUMIF(Table8[[Código da Candidatura]:[Nº de membros]],Table13[[#This Row],[Código da candidatura]],Table8[Nº de membros]))</f>
        <v/>
      </c>
      <c r="F153" s="392"/>
      <c r="G153" s="322"/>
      <c r="H153" s="323"/>
      <c r="I153" s="324" t="str">
        <f>IF(Table13[[#This Row],[Tipo de Beneficiário]]="","",COUNTIFS(Table8[Código da Candidatura],Table13[[#This Row],[Código da candidatura]],Table8[Tipologia proposta],"T0"))</f>
        <v/>
      </c>
      <c r="J153" s="325" t="str">
        <f>IF(Table13[[#This Row],[Tipo de Beneficiário]]="","",COUNTIFS(Table8[Código da Candidatura],Table13[[#This Row],[Código da candidatura]],Table8[Tipologia proposta],"T1"))</f>
        <v/>
      </c>
      <c r="K153" s="325" t="str">
        <f>IF(Table13[[#This Row],[Tipo de Beneficiário]]="","",COUNTIFS(Table8[Código da Candidatura],Table13[[#This Row],[Código da candidatura]],Table8[Tipologia proposta],"T2"))</f>
        <v/>
      </c>
      <c r="L153" s="325" t="str">
        <f>IF(Table13[[#This Row],[Tipo de Beneficiário]]="","",COUNTIFS(Table8[Código da Candidatura],Table13[[#This Row],[Código da candidatura]],Table8[Tipologia proposta],"T3"))</f>
        <v/>
      </c>
      <c r="M153" s="325" t="str">
        <f>IF(Table13[[#This Row],[Tipo de Beneficiário]]="","",COUNTIFS(Table8[Código da Candidatura],Table13[[#This Row],[Código da candidatura]],Table8[Tipologia proposta],"T4"))</f>
        <v/>
      </c>
      <c r="N153" s="325" t="str">
        <f>IF(Table13[[#This Row],[Tipo de Beneficiário]]="","",COUNTIFS(Table8[Código da Candidatura],Table13[[#This Row],[Código da candidatura]],Table8[Tipologia proposta],"T5"))</f>
        <v/>
      </c>
      <c r="O153" s="325" t="str">
        <f>IF(Table13[[#This Row],[Tipo de Beneficiário]]="","",COUNTIFS(Table8[Código da Candidatura],Table13[[#This Row],[Código da candidatura]],Table8[Tipologia proposta],"T6"))</f>
        <v/>
      </c>
      <c r="P153" s="325" t="str">
        <f>IF(Table13[[#This Row],[Tipo de Beneficiário]]="","",COUNTIFS(Table8[Código da Candidatura],Table13[[#This Row],[Código da candidatura]],Table8[Tipologia proposta],"T7"))</f>
        <v/>
      </c>
      <c r="Q153" s="325" t="str">
        <f>IF(Table13[[#This Row],[Tipo de Beneficiário]]="","",COUNTIFS(Table8[Código da Candidatura],Table13[[#This Row],[Código da candidatura]],Table8[Tipologia proposta],"Unid. Resid."))</f>
        <v/>
      </c>
      <c r="R153" s="326">
        <f>SUM(Table13[[#This Row],[T0]:[Unid. resid.]])</f>
        <v>0</v>
      </c>
      <c r="S153" s="391" t="str">
        <f>IF(OR(Table13[[#This Row],[Tipo de Beneficiário]]="",Table13[[#This Row],[Identificação da Entidade]]="",Table13[[#This Row],[Tipo de Solução Habitacional]]=""),"NÃO","SIM")</f>
        <v>NÃO</v>
      </c>
      <c r="T153" s="327" t="e">
        <f>VLOOKUP(Table13[[#This Row],[Tipo de Beneficiário]],Table3[],3,FALSE)</f>
        <v>#N/A</v>
      </c>
      <c r="X153" s="309"/>
    </row>
    <row r="154" spans="1:24" ht="25.05" hidden="1" customHeight="1" x14ac:dyDescent="0.25">
      <c r="A154" s="320"/>
      <c r="B154" s="389"/>
      <c r="C154" s="321"/>
      <c r="D154" s="325" t="str">
        <f>IF(Table13[[#This Row],[Tipo de Beneficiário]]="","",COUNTIF(Table8[Código da Candidatura],Table13[[#This Row],[Código da candidatura]]))</f>
        <v/>
      </c>
      <c r="E154" s="379" t="str">
        <f>IF(Table13[[#This Row],[Tipo de Beneficiário]]="","",SUMIF(Table8[[Código da Candidatura]:[Nº de membros]],Table13[[#This Row],[Código da candidatura]],Table8[Nº de membros]))</f>
        <v/>
      </c>
      <c r="F154" s="392"/>
      <c r="G154" s="322"/>
      <c r="H154" s="323"/>
      <c r="I154" s="324" t="str">
        <f>IF(Table13[[#This Row],[Tipo de Beneficiário]]="","",COUNTIFS(Table8[Código da Candidatura],Table13[[#This Row],[Código da candidatura]],Table8[Tipologia proposta],"T0"))</f>
        <v/>
      </c>
      <c r="J154" s="325" t="str">
        <f>IF(Table13[[#This Row],[Tipo de Beneficiário]]="","",COUNTIFS(Table8[Código da Candidatura],Table13[[#This Row],[Código da candidatura]],Table8[Tipologia proposta],"T1"))</f>
        <v/>
      </c>
      <c r="K154" s="325" t="str">
        <f>IF(Table13[[#This Row],[Tipo de Beneficiário]]="","",COUNTIFS(Table8[Código da Candidatura],Table13[[#This Row],[Código da candidatura]],Table8[Tipologia proposta],"T2"))</f>
        <v/>
      </c>
      <c r="L154" s="325" t="str">
        <f>IF(Table13[[#This Row],[Tipo de Beneficiário]]="","",COUNTIFS(Table8[Código da Candidatura],Table13[[#This Row],[Código da candidatura]],Table8[Tipologia proposta],"T3"))</f>
        <v/>
      </c>
      <c r="M154" s="325" t="str">
        <f>IF(Table13[[#This Row],[Tipo de Beneficiário]]="","",COUNTIFS(Table8[Código da Candidatura],Table13[[#This Row],[Código da candidatura]],Table8[Tipologia proposta],"T4"))</f>
        <v/>
      </c>
      <c r="N154" s="325" t="str">
        <f>IF(Table13[[#This Row],[Tipo de Beneficiário]]="","",COUNTIFS(Table8[Código da Candidatura],Table13[[#This Row],[Código da candidatura]],Table8[Tipologia proposta],"T5"))</f>
        <v/>
      </c>
      <c r="O154" s="325" t="str">
        <f>IF(Table13[[#This Row],[Tipo de Beneficiário]]="","",COUNTIFS(Table8[Código da Candidatura],Table13[[#This Row],[Código da candidatura]],Table8[Tipologia proposta],"T6"))</f>
        <v/>
      </c>
      <c r="P154" s="325" t="str">
        <f>IF(Table13[[#This Row],[Tipo de Beneficiário]]="","",COUNTIFS(Table8[Código da Candidatura],Table13[[#This Row],[Código da candidatura]],Table8[Tipologia proposta],"T7"))</f>
        <v/>
      </c>
      <c r="Q154" s="325" t="str">
        <f>IF(Table13[[#This Row],[Tipo de Beneficiário]]="","",COUNTIFS(Table8[Código da Candidatura],Table13[[#This Row],[Código da candidatura]],Table8[Tipologia proposta],"Unid. Resid."))</f>
        <v/>
      </c>
      <c r="R154" s="326">
        <f>SUM(Table13[[#This Row],[T0]:[Unid. resid.]])</f>
        <v>0</v>
      </c>
      <c r="S154" s="391" t="str">
        <f>IF(OR(Table13[[#This Row],[Tipo de Beneficiário]]="",Table13[[#This Row],[Identificação da Entidade]]="",Table13[[#This Row],[Tipo de Solução Habitacional]]=""),"NÃO","SIM")</f>
        <v>NÃO</v>
      </c>
      <c r="T154" s="327" t="e">
        <f>VLOOKUP(Table13[[#This Row],[Tipo de Beneficiário]],Table3[],3,FALSE)</f>
        <v>#N/A</v>
      </c>
      <c r="X154" s="309"/>
    </row>
    <row r="155" spans="1:24" ht="25.05" hidden="1" customHeight="1" x14ac:dyDescent="0.25">
      <c r="A155" s="320"/>
      <c r="B155" s="389"/>
      <c r="C155" s="321"/>
      <c r="D155" s="325" t="str">
        <f>IF(Table13[[#This Row],[Tipo de Beneficiário]]="","",COUNTIF(Table8[Código da Candidatura],Table13[[#This Row],[Código da candidatura]]))</f>
        <v/>
      </c>
      <c r="E155" s="379" t="str">
        <f>IF(Table13[[#This Row],[Tipo de Beneficiário]]="","",SUMIF(Table8[[Código da Candidatura]:[Nº de membros]],Table13[[#This Row],[Código da candidatura]],Table8[Nº de membros]))</f>
        <v/>
      </c>
      <c r="F155" s="392"/>
      <c r="G155" s="322"/>
      <c r="H155" s="323"/>
      <c r="I155" s="324" t="str">
        <f>IF(Table13[[#This Row],[Tipo de Beneficiário]]="","",COUNTIFS(Table8[Código da Candidatura],Table13[[#This Row],[Código da candidatura]],Table8[Tipologia proposta],"T0"))</f>
        <v/>
      </c>
      <c r="J155" s="325" t="str">
        <f>IF(Table13[[#This Row],[Tipo de Beneficiário]]="","",COUNTIFS(Table8[Código da Candidatura],Table13[[#This Row],[Código da candidatura]],Table8[Tipologia proposta],"T1"))</f>
        <v/>
      </c>
      <c r="K155" s="325" t="str">
        <f>IF(Table13[[#This Row],[Tipo de Beneficiário]]="","",COUNTIFS(Table8[Código da Candidatura],Table13[[#This Row],[Código da candidatura]],Table8[Tipologia proposta],"T2"))</f>
        <v/>
      </c>
      <c r="L155" s="325" t="str">
        <f>IF(Table13[[#This Row],[Tipo de Beneficiário]]="","",COUNTIFS(Table8[Código da Candidatura],Table13[[#This Row],[Código da candidatura]],Table8[Tipologia proposta],"T3"))</f>
        <v/>
      </c>
      <c r="M155" s="325" t="str">
        <f>IF(Table13[[#This Row],[Tipo de Beneficiário]]="","",COUNTIFS(Table8[Código da Candidatura],Table13[[#This Row],[Código da candidatura]],Table8[Tipologia proposta],"T4"))</f>
        <v/>
      </c>
      <c r="N155" s="325" t="str">
        <f>IF(Table13[[#This Row],[Tipo de Beneficiário]]="","",COUNTIFS(Table8[Código da Candidatura],Table13[[#This Row],[Código da candidatura]],Table8[Tipologia proposta],"T5"))</f>
        <v/>
      </c>
      <c r="O155" s="325" t="str">
        <f>IF(Table13[[#This Row],[Tipo de Beneficiário]]="","",COUNTIFS(Table8[Código da Candidatura],Table13[[#This Row],[Código da candidatura]],Table8[Tipologia proposta],"T6"))</f>
        <v/>
      </c>
      <c r="P155" s="325" t="str">
        <f>IF(Table13[[#This Row],[Tipo de Beneficiário]]="","",COUNTIFS(Table8[Código da Candidatura],Table13[[#This Row],[Código da candidatura]],Table8[Tipologia proposta],"T7"))</f>
        <v/>
      </c>
      <c r="Q155" s="325" t="str">
        <f>IF(Table13[[#This Row],[Tipo de Beneficiário]]="","",COUNTIFS(Table8[Código da Candidatura],Table13[[#This Row],[Código da candidatura]],Table8[Tipologia proposta],"Unid. Resid."))</f>
        <v/>
      </c>
      <c r="R155" s="326">
        <f>SUM(Table13[[#This Row],[T0]:[Unid. resid.]])</f>
        <v>0</v>
      </c>
      <c r="S155" s="391" t="str">
        <f>IF(OR(Table13[[#This Row],[Tipo de Beneficiário]]="",Table13[[#This Row],[Identificação da Entidade]]="",Table13[[#This Row],[Tipo de Solução Habitacional]]=""),"NÃO","SIM")</f>
        <v>NÃO</v>
      </c>
      <c r="T155" s="327" t="e">
        <f>VLOOKUP(Table13[[#This Row],[Tipo de Beneficiário]],Table3[],3,FALSE)</f>
        <v>#N/A</v>
      </c>
      <c r="X155" s="309"/>
    </row>
    <row r="156" spans="1:24" ht="25.05" hidden="1" customHeight="1" x14ac:dyDescent="0.25">
      <c r="A156" s="320"/>
      <c r="B156" s="389"/>
      <c r="C156" s="321"/>
      <c r="D156" s="325" t="str">
        <f>IF(Table13[[#This Row],[Tipo de Beneficiário]]="","",COUNTIF(Table8[Código da Candidatura],Table13[[#This Row],[Código da candidatura]]))</f>
        <v/>
      </c>
      <c r="E156" s="379" t="str">
        <f>IF(Table13[[#This Row],[Tipo de Beneficiário]]="","",SUMIF(Table8[[Código da Candidatura]:[Nº de membros]],Table13[[#This Row],[Código da candidatura]],Table8[Nº de membros]))</f>
        <v/>
      </c>
      <c r="F156" s="392"/>
      <c r="G156" s="322"/>
      <c r="H156" s="323"/>
      <c r="I156" s="324" t="str">
        <f>IF(Table13[[#This Row],[Tipo de Beneficiário]]="","",COUNTIFS(Table8[Código da Candidatura],Table13[[#This Row],[Código da candidatura]],Table8[Tipologia proposta],"T0"))</f>
        <v/>
      </c>
      <c r="J156" s="325" t="str">
        <f>IF(Table13[[#This Row],[Tipo de Beneficiário]]="","",COUNTIFS(Table8[Código da Candidatura],Table13[[#This Row],[Código da candidatura]],Table8[Tipologia proposta],"T1"))</f>
        <v/>
      </c>
      <c r="K156" s="325" t="str">
        <f>IF(Table13[[#This Row],[Tipo de Beneficiário]]="","",COUNTIFS(Table8[Código da Candidatura],Table13[[#This Row],[Código da candidatura]],Table8[Tipologia proposta],"T2"))</f>
        <v/>
      </c>
      <c r="L156" s="325" t="str">
        <f>IF(Table13[[#This Row],[Tipo de Beneficiário]]="","",COUNTIFS(Table8[Código da Candidatura],Table13[[#This Row],[Código da candidatura]],Table8[Tipologia proposta],"T3"))</f>
        <v/>
      </c>
      <c r="M156" s="325" t="str">
        <f>IF(Table13[[#This Row],[Tipo de Beneficiário]]="","",COUNTIFS(Table8[Código da Candidatura],Table13[[#This Row],[Código da candidatura]],Table8[Tipologia proposta],"T4"))</f>
        <v/>
      </c>
      <c r="N156" s="325" t="str">
        <f>IF(Table13[[#This Row],[Tipo de Beneficiário]]="","",COUNTIFS(Table8[Código da Candidatura],Table13[[#This Row],[Código da candidatura]],Table8[Tipologia proposta],"T5"))</f>
        <v/>
      </c>
      <c r="O156" s="325" t="str">
        <f>IF(Table13[[#This Row],[Tipo de Beneficiário]]="","",COUNTIFS(Table8[Código da Candidatura],Table13[[#This Row],[Código da candidatura]],Table8[Tipologia proposta],"T6"))</f>
        <v/>
      </c>
      <c r="P156" s="325" t="str">
        <f>IF(Table13[[#This Row],[Tipo de Beneficiário]]="","",COUNTIFS(Table8[Código da Candidatura],Table13[[#This Row],[Código da candidatura]],Table8[Tipologia proposta],"T7"))</f>
        <v/>
      </c>
      <c r="Q156" s="325" t="str">
        <f>IF(Table13[[#This Row],[Tipo de Beneficiário]]="","",COUNTIFS(Table8[Código da Candidatura],Table13[[#This Row],[Código da candidatura]],Table8[Tipologia proposta],"Unid. Resid."))</f>
        <v/>
      </c>
      <c r="R156" s="326">
        <f>SUM(Table13[[#This Row],[T0]:[Unid. resid.]])</f>
        <v>0</v>
      </c>
      <c r="S156" s="391" t="str">
        <f>IF(OR(Table13[[#This Row],[Tipo de Beneficiário]]="",Table13[[#This Row],[Identificação da Entidade]]="",Table13[[#This Row],[Tipo de Solução Habitacional]]=""),"NÃO","SIM")</f>
        <v>NÃO</v>
      </c>
      <c r="T156" s="327" t="e">
        <f>VLOOKUP(Table13[[#This Row],[Tipo de Beneficiário]],Table3[],3,FALSE)</f>
        <v>#N/A</v>
      </c>
      <c r="X156" s="309"/>
    </row>
    <row r="157" spans="1:24" ht="25.05" hidden="1" customHeight="1" x14ac:dyDescent="0.25">
      <c r="A157" s="320"/>
      <c r="B157" s="389"/>
      <c r="C157" s="321"/>
      <c r="D157" s="325" t="str">
        <f>IF(Table13[[#This Row],[Tipo de Beneficiário]]="","",COUNTIF(Table8[Código da Candidatura],Table13[[#This Row],[Código da candidatura]]))</f>
        <v/>
      </c>
      <c r="E157" s="379" t="str">
        <f>IF(Table13[[#This Row],[Tipo de Beneficiário]]="","",SUMIF(Table8[[Código da Candidatura]:[Nº de membros]],Table13[[#This Row],[Código da candidatura]],Table8[Nº de membros]))</f>
        <v/>
      </c>
      <c r="F157" s="392"/>
      <c r="G157" s="322"/>
      <c r="H157" s="323"/>
      <c r="I157" s="324" t="str">
        <f>IF(Table13[[#This Row],[Tipo de Beneficiário]]="","",COUNTIFS(Table8[Código da Candidatura],Table13[[#This Row],[Código da candidatura]],Table8[Tipologia proposta],"T0"))</f>
        <v/>
      </c>
      <c r="J157" s="325" t="str">
        <f>IF(Table13[[#This Row],[Tipo de Beneficiário]]="","",COUNTIFS(Table8[Código da Candidatura],Table13[[#This Row],[Código da candidatura]],Table8[Tipologia proposta],"T1"))</f>
        <v/>
      </c>
      <c r="K157" s="325" t="str">
        <f>IF(Table13[[#This Row],[Tipo de Beneficiário]]="","",COUNTIFS(Table8[Código da Candidatura],Table13[[#This Row],[Código da candidatura]],Table8[Tipologia proposta],"T2"))</f>
        <v/>
      </c>
      <c r="L157" s="325" t="str">
        <f>IF(Table13[[#This Row],[Tipo de Beneficiário]]="","",COUNTIFS(Table8[Código da Candidatura],Table13[[#This Row],[Código da candidatura]],Table8[Tipologia proposta],"T3"))</f>
        <v/>
      </c>
      <c r="M157" s="325" t="str">
        <f>IF(Table13[[#This Row],[Tipo de Beneficiário]]="","",COUNTIFS(Table8[Código da Candidatura],Table13[[#This Row],[Código da candidatura]],Table8[Tipologia proposta],"T4"))</f>
        <v/>
      </c>
      <c r="N157" s="325" t="str">
        <f>IF(Table13[[#This Row],[Tipo de Beneficiário]]="","",COUNTIFS(Table8[Código da Candidatura],Table13[[#This Row],[Código da candidatura]],Table8[Tipologia proposta],"T5"))</f>
        <v/>
      </c>
      <c r="O157" s="325" t="str">
        <f>IF(Table13[[#This Row],[Tipo de Beneficiário]]="","",COUNTIFS(Table8[Código da Candidatura],Table13[[#This Row],[Código da candidatura]],Table8[Tipologia proposta],"T6"))</f>
        <v/>
      </c>
      <c r="P157" s="325" t="str">
        <f>IF(Table13[[#This Row],[Tipo de Beneficiário]]="","",COUNTIFS(Table8[Código da Candidatura],Table13[[#This Row],[Código da candidatura]],Table8[Tipologia proposta],"T7"))</f>
        <v/>
      </c>
      <c r="Q157" s="325" t="str">
        <f>IF(Table13[[#This Row],[Tipo de Beneficiário]]="","",COUNTIFS(Table8[Código da Candidatura],Table13[[#This Row],[Código da candidatura]],Table8[Tipologia proposta],"Unid. Resid."))</f>
        <v/>
      </c>
      <c r="R157" s="326">
        <f>SUM(Table13[[#This Row],[T0]:[Unid. resid.]])</f>
        <v>0</v>
      </c>
      <c r="S157" s="391" t="str">
        <f>IF(OR(Table13[[#This Row],[Tipo de Beneficiário]]="",Table13[[#This Row],[Identificação da Entidade]]="",Table13[[#This Row],[Tipo de Solução Habitacional]]=""),"NÃO","SIM")</f>
        <v>NÃO</v>
      </c>
      <c r="T157" s="327" t="e">
        <f>VLOOKUP(Table13[[#This Row],[Tipo de Beneficiário]],Table3[],3,FALSE)</f>
        <v>#N/A</v>
      </c>
      <c r="X157" s="309"/>
    </row>
    <row r="158" spans="1:24" ht="25.05" hidden="1" customHeight="1" x14ac:dyDescent="0.25">
      <c r="A158" s="320"/>
      <c r="B158" s="389"/>
      <c r="C158" s="321"/>
      <c r="D158" s="325" t="str">
        <f>IF(Table13[[#This Row],[Tipo de Beneficiário]]="","",COUNTIF(Table8[Código da Candidatura],Table13[[#This Row],[Código da candidatura]]))</f>
        <v/>
      </c>
      <c r="E158" s="379" t="str">
        <f>IF(Table13[[#This Row],[Tipo de Beneficiário]]="","",SUMIF(Table8[[Código da Candidatura]:[Nº de membros]],Table13[[#This Row],[Código da candidatura]],Table8[Nº de membros]))</f>
        <v/>
      </c>
      <c r="F158" s="392"/>
      <c r="G158" s="322"/>
      <c r="H158" s="323"/>
      <c r="I158" s="324" t="str">
        <f>IF(Table13[[#This Row],[Tipo de Beneficiário]]="","",COUNTIFS(Table8[Código da Candidatura],Table13[[#This Row],[Código da candidatura]],Table8[Tipologia proposta],"T0"))</f>
        <v/>
      </c>
      <c r="J158" s="325" t="str">
        <f>IF(Table13[[#This Row],[Tipo de Beneficiário]]="","",COUNTIFS(Table8[Código da Candidatura],Table13[[#This Row],[Código da candidatura]],Table8[Tipologia proposta],"T1"))</f>
        <v/>
      </c>
      <c r="K158" s="325" t="str">
        <f>IF(Table13[[#This Row],[Tipo de Beneficiário]]="","",COUNTIFS(Table8[Código da Candidatura],Table13[[#This Row],[Código da candidatura]],Table8[Tipologia proposta],"T2"))</f>
        <v/>
      </c>
      <c r="L158" s="325" t="str">
        <f>IF(Table13[[#This Row],[Tipo de Beneficiário]]="","",COUNTIFS(Table8[Código da Candidatura],Table13[[#This Row],[Código da candidatura]],Table8[Tipologia proposta],"T3"))</f>
        <v/>
      </c>
      <c r="M158" s="325" t="str">
        <f>IF(Table13[[#This Row],[Tipo de Beneficiário]]="","",COUNTIFS(Table8[Código da Candidatura],Table13[[#This Row],[Código da candidatura]],Table8[Tipologia proposta],"T4"))</f>
        <v/>
      </c>
      <c r="N158" s="325" t="str">
        <f>IF(Table13[[#This Row],[Tipo de Beneficiário]]="","",COUNTIFS(Table8[Código da Candidatura],Table13[[#This Row],[Código da candidatura]],Table8[Tipologia proposta],"T5"))</f>
        <v/>
      </c>
      <c r="O158" s="325" t="str">
        <f>IF(Table13[[#This Row],[Tipo de Beneficiário]]="","",COUNTIFS(Table8[Código da Candidatura],Table13[[#This Row],[Código da candidatura]],Table8[Tipologia proposta],"T6"))</f>
        <v/>
      </c>
      <c r="P158" s="325" t="str">
        <f>IF(Table13[[#This Row],[Tipo de Beneficiário]]="","",COUNTIFS(Table8[Código da Candidatura],Table13[[#This Row],[Código da candidatura]],Table8[Tipologia proposta],"T7"))</f>
        <v/>
      </c>
      <c r="Q158" s="325" t="str">
        <f>IF(Table13[[#This Row],[Tipo de Beneficiário]]="","",COUNTIFS(Table8[Código da Candidatura],Table13[[#This Row],[Código da candidatura]],Table8[Tipologia proposta],"Unid. Resid."))</f>
        <v/>
      </c>
      <c r="R158" s="326">
        <f>SUM(Table13[[#This Row],[T0]:[Unid. resid.]])</f>
        <v>0</v>
      </c>
      <c r="S158" s="391" t="str">
        <f>IF(OR(Table13[[#This Row],[Tipo de Beneficiário]]="",Table13[[#This Row],[Identificação da Entidade]]="",Table13[[#This Row],[Tipo de Solução Habitacional]]=""),"NÃO","SIM")</f>
        <v>NÃO</v>
      </c>
      <c r="T158" s="327" t="e">
        <f>VLOOKUP(Table13[[#This Row],[Tipo de Beneficiário]],Table3[],3,FALSE)</f>
        <v>#N/A</v>
      </c>
      <c r="X158" s="309"/>
    </row>
    <row r="159" spans="1:24" ht="25.05" hidden="1" customHeight="1" x14ac:dyDescent="0.25">
      <c r="A159" s="320"/>
      <c r="B159" s="389"/>
      <c r="C159" s="321"/>
      <c r="D159" s="325" t="str">
        <f>IF(Table13[[#This Row],[Tipo de Beneficiário]]="","",COUNTIF(Table8[Código da Candidatura],Table13[[#This Row],[Código da candidatura]]))</f>
        <v/>
      </c>
      <c r="E159" s="379" t="str">
        <f>IF(Table13[[#This Row],[Tipo de Beneficiário]]="","",SUMIF(Table8[[Código da Candidatura]:[Nº de membros]],Table13[[#This Row],[Código da candidatura]],Table8[Nº de membros]))</f>
        <v/>
      </c>
      <c r="F159" s="392"/>
      <c r="G159" s="322"/>
      <c r="H159" s="323"/>
      <c r="I159" s="324" t="str">
        <f>IF(Table13[[#This Row],[Tipo de Beneficiário]]="","",COUNTIFS(Table8[Código da Candidatura],Table13[[#This Row],[Código da candidatura]],Table8[Tipologia proposta],"T0"))</f>
        <v/>
      </c>
      <c r="J159" s="325" t="str">
        <f>IF(Table13[[#This Row],[Tipo de Beneficiário]]="","",COUNTIFS(Table8[Código da Candidatura],Table13[[#This Row],[Código da candidatura]],Table8[Tipologia proposta],"T1"))</f>
        <v/>
      </c>
      <c r="K159" s="325" t="str">
        <f>IF(Table13[[#This Row],[Tipo de Beneficiário]]="","",COUNTIFS(Table8[Código da Candidatura],Table13[[#This Row],[Código da candidatura]],Table8[Tipologia proposta],"T2"))</f>
        <v/>
      </c>
      <c r="L159" s="325" t="str">
        <f>IF(Table13[[#This Row],[Tipo de Beneficiário]]="","",COUNTIFS(Table8[Código da Candidatura],Table13[[#This Row],[Código da candidatura]],Table8[Tipologia proposta],"T3"))</f>
        <v/>
      </c>
      <c r="M159" s="325" t="str">
        <f>IF(Table13[[#This Row],[Tipo de Beneficiário]]="","",COUNTIFS(Table8[Código da Candidatura],Table13[[#This Row],[Código da candidatura]],Table8[Tipologia proposta],"T4"))</f>
        <v/>
      </c>
      <c r="N159" s="325" t="str">
        <f>IF(Table13[[#This Row],[Tipo de Beneficiário]]="","",COUNTIFS(Table8[Código da Candidatura],Table13[[#This Row],[Código da candidatura]],Table8[Tipologia proposta],"T5"))</f>
        <v/>
      </c>
      <c r="O159" s="325" t="str">
        <f>IF(Table13[[#This Row],[Tipo de Beneficiário]]="","",COUNTIFS(Table8[Código da Candidatura],Table13[[#This Row],[Código da candidatura]],Table8[Tipologia proposta],"T6"))</f>
        <v/>
      </c>
      <c r="P159" s="325" t="str">
        <f>IF(Table13[[#This Row],[Tipo de Beneficiário]]="","",COUNTIFS(Table8[Código da Candidatura],Table13[[#This Row],[Código da candidatura]],Table8[Tipologia proposta],"T7"))</f>
        <v/>
      </c>
      <c r="Q159" s="325" t="str">
        <f>IF(Table13[[#This Row],[Tipo de Beneficiário]]="","",COUNTIFS(Table8[Código da Candidatura],Table13[[#This Row],[Código da candidatura]],Table8[Tipologia proposta],"Unid. Resid."))</f>
        <v/>
      </c>
      <c r="R159" s="326">
        <f>SUM(Table13[[#This Row],[T0]:[Unid. resid.]])</f>
        <v>0</v>
      </c>
      <c r="S159" s="391" t="str">
        <f>IF(OR(Table13[[#This Row],[Tipo de Beneficiário]]="",Table13[[#This Row],[Identificação da Entidade]]="",Table13[[#This Row],[Tipo de Solução Habitacional]]=""),"NÃO","SIM")</f>
        <v>NÃO</v>
      </c>
      <c r="T159" s="327" t="e">
        <f>VLOOKUP(Table13[[#This Row],[Tipo de Beneficiário]],Table3[],3,FALSE)</f>
        <v>#N/A</v>
      </c>
      <c r="X159" s="309"/>
    </row>
    <row r="160" spans="1:24" ht="25.05" hidden="1" customHeight="1" x14ac:dyDescent="0.25">
      <c r="A160" s="320"/>
      <c r="B160" s="389"/>
      <c r="C160" s="321"/>
      <c r="D160" s="325" t="str">
        <f>IF(Table13[[#This Row],[Tipo de Beneficiário]]="","",COUNTIF(Table8[Código da Candidatura],Table13[[#This Row],[Código da candidatura]]))</f>
        <v/>
      </c>
      <c r="E160" s="379" t="str">
        <f>IF(Table13[[#This Row],[Tipo de Beneficiário]]="","",SUMIF(Table8[[Código da Candidatura]:[Nº de membros]],Table13[[#This Row],[Código da candidatura]],Table8[Nº de membros]))</f>
        <v/>
      </c>
      <c r="F160" s="392"/>
      <c r="G160" s="322"/>
      <c r="H160" s="323"/>
      <c r="I160" s="324" t="str">
        <f>IF(Table13[[#This Row],[Tipo de Beneficiário]]="","",COUNTIFS(Table8[Código da Candidatura],Table13[[#This Row],[Código da candidatura]],Table8[Tipologia proposta],"T0"))</f>
        <v/>
      </c>
      <c r="J160" s="325" t="str">
        <f>IF(Table13[[#This Row],[Tipo de Beneficiário]]="","",COUNTIFS(Table8[Código da Candidatura],Table13[[#This Row],[Código da candidatura]],Table8[Tipologia proposta],"T1"))</f>
        <v/>
      </c>
      <c r="K160" s="325" t="str">
        <f>IF(Table13[[#This Row],[Tipo de Beneficiário]]="","",COUNTIFS(Table8[Código da Candidatura],Table13[[#This Row],[Código da candidatura]],Table8[Tipologia proposta],"T2"))</f>
        <v/>
      </c>
      <c r="L160" s="325" t="str">
        <f>IF(Table13[[#This Row],[Tipo de Beneficiário]]="","",COUNTIFS(Table8[Código da Candidatura],Table13[[#This Row],[Código da candidatura]],Table8[Tipologia proposta],"T3"))</f>
        <v/>
      </c>
      <c r="M160" s="325" t="str">
        <f>IF(Table13[[#This Row],[Tipo de Beneficiário]]="","",COUNTIFS(Table8[Código da Candidatura],Table13[[#This Row],[Código da candidatura]],Table8[Tipologia proposta],"T4"))</f>
        <v/>
      </c>
      <c r="N160" s="325" t="str">
        <f>IF(Table13[[#This Row],[Tipo de Beneficiário]]="","",COUNTIFS(Table8[Código da Candidatura],Table13[[#This Row],[Código da candidatura]],Table8[Tipologia proposta],"T5"))</f>
        <v/>
      </c>
      <c r="O160" s="325" t="str">
        <f>IF(Table13[[#This Row],[Tipo de Beneficiário]]="","",COUNTIFS(Table8[Código da Candidatura],Table13[[#This Row],[Código da candidatura]],Table8[Tipologia proposta],"T6"))</f>
        <v/>
      </c>
      <c r="P160" s="325" t="str">
        <f>IF(Table13[[#This Row],[Tipo de Beneficiário]]="","",COUNTIFS(Table8[Código da Candidatura],Table13[[#This Row],[Código da candidatura]],Table8[Tipologia proposta],"T7"))</f>
        <v/>
      </c>
      <c r="Q160" s="325" t="str">
        <f>IF(Table13[[#This Row],[Tipo de Beneficiário]]="","",COUNTIFS(Table8[Código da Candidatura],Table13[[#This Row],[Código da candidatura]],Table8[Tipologia proposta],"Unid. Resid."))</f>
        <v/>
      </c>
      <c r="R160" s="326">
        <f>SUM(Table13[[#This Row],[T0]:[Unid. resid.]])</f>
        <v>0</v>
      </c>
      <c r="S160" s="391" t="str">
        <f>IF(OR(Table13[[#This Row],[Tipo de Beneficiário]]="",Table13[[#This Row],[Identificação da Entidade]]="",Table13[[#This Row],[Tipo de Solução Habitacional]]=""),"NÃO","SIM")</f>
        <v>NÃO</v>
      </c>
      <c r="T160" s="327" t="e">
        <f>VLOOKUP(Table13[[#This Row],[Tipo de Beneficiário]],Table3[],3,FALSE)</f>
        <v>#N/A</v>
      </c>
      <c r="X160" s="309"/>
    </row>
    <row r="161" spans="1:24" ht="25.05" hidden="1" customHeight="1" x14ac:dyDescent="0.25">
      <c r="A161" s="320"/>
      <c r="B161" s="389"/>
      <c r="C161" s="321"/>
      <c r="D161" s="325" t="str">
        <f>IF(Table13[[#This Row],[Tipo de Beneficiário]]="","",COUNTIF(Table8[Código da Candidatura],Table13[[#This Row],[Código da candidatura]]))</f>
        <v/>
      </c>
      <c r="E161" s="379" t="str">
        <f>IF(Table13[[#This Row],[Tipo de Beneficiário]]="","",SUMIF(Table8[[Código da Candidatura]:[Nº de membros]],Table13[[#This Row],[Código da candidatura]],Table8[Nº de membros]))</f>
        <v/>
      </c>
      <c r="F161" s="392"/>
      <c r="G161" s="322"/>
      <c r="H161" s="323"/>
      <c r="I161" s="324" t="str">
        <f>IF(Table13[[#This Row],[Tipo de Beneficiário]]="","",COUNTIFS(Table8[Código da Candidatura],Table13[[#This Row],[Código da candidatura]],Table8[Tipologia proposta],"T0"))</f>
        <v/>
      </c>
      <c r="J161" s="325" t="str">
        <f>IF(Table13[[#This Row],[Tipo de Beneficiário]]="","",COUNTIFS(Table8[Código da Candidatura],Table13[[#This Row],[Código da candidatura]],Table8[Tipologia proposta],"T1"))</f>
        <v/>
      </c>
      <c r="K161" s="325" t="str">
        <f>IF(Table13[[#This Row],[Tipo de Beneficiário]]="","",COUNTIFS(Table8[Código da Candidatura],Table13[[#This Row],[Código da candidatura]],Table8[Tipologia proposta],"T2"))</f>
        <v/>
      </c>
      <c r="L161" s="325" t="str">
        <f>IF(Table13[[#This Row],[Tipo de Beneficiário]]="","",COUNTIFS(Table8[Código da Candidatura],Table13[[#This Row],[Código da candidatura]],Table8[Tipologia proposta],"T3"))</f>
        <v/>
      </c>
      <c r="M161" s="325" t="str">
        <f>IF(Table13[[#This Row],[Tipo de Beneficiário]]="","",COUNTIFS(Table8[Código da Candidatura],Table13[[#This Row],[Código da candidatura]],Table8[Tipologia proposta],"T4"))</f>
        <v/>
      </c>
      <c r="N161" s="325" t="str">
        <f>IF(Table13[[#This Row],[Tipo de Beneficiário]]="","",COUNTIFS(Table8[Código da Candidatura],Table13[[#This Row],[Código da candidatura]],Table8[Tipologia proposta],"T5"))</f>
        <v/>
      </c>
      <c r="O161" s="325" t="str">
        <f>IF(Table13[[#This Row],[Tipo de Beneficiário]]="","",COUNTIFS(Table8[Código da Candidatura],Table13[[#This Row],[Código da candidatura]],Table8[Tipologia proposta],"T6"))</f>
        <v/>
      </c>
      <c r="P161" s="325" t="str">
        <f>IF(Table13[[#This Row],[Tipo de Beneficiário]]="","",COUNTIFS(Table8[Código da Candidatura],Table13[[#This Row],[Código da candidatura]],Table8[Tipologia proposta],"T7"))</f>
        <v/>
      </c>
      <c r="Q161" s="325" t="str">
        <f>IF(Table13[[#This Row],[Tipo de Beneficiário]]="","",COUNTIFS(Table8[Código da Candidatura],Table13[[#This Row],[Código da candidatura]],Table8[Tipologia proposta],"Unid. Resid."))</f>
        <v/>
      </c>
      <c r="R161" s="326">
        <f>SUM(Table13[[#This Row],[T0]:[Unid. resid.]])</f>
        <v>0</v>
      </c>
      <c r="S161" s="391" t="str">
        <f>IF(OR(Table13[[#This Row],[Tipo de Beneficiário]]="",Table13[[#This Row],[Identificação da Entidade]]="",Table13[[#This Row],[Tipo de Solução Habitacional]]=""),"NÃO","SIM")</f>
        <v>NÃO</v>
      </c>
      <c r="T161" s="327" t="e">
        <f>VLOOKUP(Table13[[#This Row],[Tipo de Beneficiário]],Table3[],3,FALSE)</f>
        <v>#N/A</v>
      </c>
      <c r="X161" s="309"/>
    </row>
    <row r="162" spans="1:24" ht="25.05" hidden="1" customHeight="1" x14ac:dyDescent="0.25">
      <c r="A162" s="320"/>
      <c r="B162" s="389"/>
      <c r="C162" s="321"/>
      <c r="D162" s="325" t="str">
        <f>IF(Table13[[#This Row],[Tipo de Beneficiário]]="","",COUNTIF(Table8[Código da Candidatura],Table13[[#This Row],[Código da candidatura]]))</f>
        <v/>
      </c>
      <c r="E162" s="379" t="str">
        <f>IF(Table13[[#This Row],[Tipo de Beneficiário]]="","",SUMIF(Table8[[Código da Candidatura]:[Nº de membros]],Table13[[#This Row],[Código da candidatura]],Table8[Nº de membros]))</f>
        <v/>
      </c>
      <c r="F162" s="392"/>
      <c r="G162" s="322"/>
      <c r="H162" s="323"/>
      <c r="I162" s="324" t="str">
        <f>IF(Table13[[#This Row],[Tipo de Beneficiário]]="","",COUNTIFS(Table8[Código da Candidatura],Table13[[#This Row],[Código da candidatura]],Table8[Tipologia proposta],"T0"))</f>
        <v/>
      </c>
      <c r="J162" s="325" t="str">
        <f>IF(Table13[[#This Row],[Tipo de Beneficiário]]="","",COUNTIFS(Table8[Código da Candidatura],Table13[[#This Row],[Código da candidatura]],Table8[Tipologia proposta],"T1"))</f>
        <v/>
      </c>
      <c r="K162" s="325" t="str">
        <f>IF(Table13[[#This Row],[Tipo de Beneficiário]]="","",COUNTIFS(Table8[Código da Candidatura],Table13[[#This Row],[Código da candidatura]],Table8[Tipologia proposta],"T2"))</f>
        <v/>
      </c>
      <c r="L162" s="325" t="str">
        <f>IF(Table13[[#This Row],[Tipo de Beneficiário]]="","",COUNTIFS(Table8[Código da Candidatura],Table13[[#This Row],[Código da candidatura]],Table8[Tipologia proposta],"T3"))</f>
        <v/>
      </c>
      <c r="M162" s="325" t="str">
        <f>IF(Table13[[#This Row],[Tipo de Beneficiário]]="","",COUNTIFS(Table8[Código da Candidatura],Table13[[#This Row],[Código da candidatura]],Table8[Tipologia proposta],"T4"))</f>
        <v/>
      </c>
      <c r="N162" s="325" t="str">
        <f>IF(Table13[[#This Row],[Tipo de Beneficiário]]="","",COUNTIFS(Table8[Código da Candidatura],Table13[[#This Row],[Código da candidatura]],Table8[Tipologia proposta],"T5"))</f>
        <v/>
      </c>
      <c r="O162" s="325" t="str">
        <f>IF(Table13[[#This Row],[Tipo de Beneficiário]]="","",COUNTIFS(Table8[Código da Candidatura],Table13[[#This Row],[Código da candidatura]],Table8[Tipologia proposta],"T6"))</f>
        <v/>
      </c>
      <c r="P162" s="325" t="str">
        <f>IF(Table13[[#This Row],[Tipo de Beneficiário]]="","",COUNTIFS(Table8[Código da Candidatura],Table13[[#This Row],[Código da candidatura]],Table8[Tipologia proposta],"T7"))</f>
        <v/>
      </c>
      <c r="Q162" s="325" t="str">
        <f>IF(Table13[[#This Row],[Tipo de Beneficiário]]="","",COUNTIFS(Table8[Código da Candidatura],Table13[[#This Row],[Código da candidatura]],Table8[Tipologia proposta],"Unid. Resid."))</f>
        <v/>
      </c>
      <c r="R162" s="326">
        <f>SUM(Table13[[#This Row],[T0]:[Unid. resid.]])</f>
        <v>0</v>
      </c>
      <c r="S162" s="391" t="str">
        <f>IF(OR(Table13[[#This Row],[Tipo de Beneficiário]]="",Table13[[#This Row],[Identificação da Entidade]]="",Table13[[#This Row],[Tipo de Solução Habitacional]]=""),"NÃO","SIM")</f>
        <v>NÃO</v>
      </c>
      <c r="T162" s="327" t="e">
        <f>VLOOKUP(Table13[[#This Row],[Tipo de Beneficiário]],Table3[],3,FALSE)</f>
        <v>#N/A</v>
      </c>
      <c r="X162" s="309"/>
    </row>
    <row r="163" spans="1:24" ht="25.05" hidden="1" customHeight="1" x14ac:dyDescent="0.25">
      <c r="A163" s="320"/>
      <c r="B163" s="389"/>
      <c r="C163" s="321"/>
      <c r="D163" s="325" t="str">
        <f>IF(Table13[[#This Row],[Tipo de Beneficiário]]="","",COUNTIF(Table8[Código da Candidatura],Table13[[#This Row],[Código da candidatura]]))</f>
        <v/>
      </c>
      <c r="E163" s="379" t="str">
        <f>IF(Table13[[#This Row],[Tipo de Beneficiário]]="","",SUMIF(Table8[[Código da Candidatura]:[Nº de membros]],Table13[[#This Row],[Código da candidatura]],Table8[Nº de membros]))</f>
        <v/>
      </c>
      <c r="F163" s="392"/>
      <c r="G163" s="322"/>
      <c r="H163" s="323"/>
      <c r="I163" s="324" t="str">
        <f>IF(Table13[[#This Row],[Tipo de Beneficiário]]="","",COUNTIFS(Table8[Código da Candidatura],Table13[[#This Row],[Código da candidatura]],Table8[Tipologia proposta],"T0"))</f>
        <v/>
      </c>
      <c r="J163" s="325" t="str">
        <f>IF(Table13[[#This Row],[Tipo de Beneficiário]]="","",COUNTIFS(Table8[Código da Candidatura],Table13[[#This Row],[Código da candidatura]],Table8[Tipologia proposta],"T1"))</f>
        <v/>
      </c>
      <c r="K163" s="325" t="str">
        <f>IF(Table13[[#This Row],[Tipo de Beneficiário]]="","",COUNTIFS(Table8[Código da Candidatura],Table13[[#This Row],[Código da candidatura]],Table8[Tipologia proposta],"T2"))</f>
        <v/>
      </c>
      <c r="L163" s="325" t="str">
        <f>IF(Table13[[#This Row],[Tipo de Beneficiário]]="","",COUNTIFS(Table8[Código da Candidatura],Table13[[#This Row],[Código da candidatura]],Table8[Tipologia proposta],"T3"))</f>
        <v/>
      </c>
      <c r="M163" s="325" t="str">
        <f>IF(Table13[[#This Row],[Tipo de Beneficiário]]="","",COUNTIFS(Table8[Código da Candidatura],Table13[[#This Row],[Código da candidatura]],Table8[Tipologia proposta],"T4"))</f>
        <v/>
      </c>
      <c r="N163" s="325" t="str">
        <f>IF(Table13[[#This Row],[Tipo de Beneficiário]]="","",COUNTIFS(Table8[Código da Candidatura],Table13[[#This Row],[Código da candidatura]],Table8[Tipologia proposta],"T5"))</f>
        <v/>
      </c>
      <c r="O163" s="325" t="str">
        <f>IF(Table13[[#This Row],[Tipo de Beneficiário]]="","",COUNTIFS(Table8[Código da Candidatura],Table13[[#This Row],[Código da candidatura]],Table8[Tipologia proposta],"T6"))</f>
        <v/>
      </c>
      <c r="P163" s="325" t="str">
        <f>IF(Table13[[#This Row],[Tipo de Beneficiário]]="","",COUNTIFS(Table8[Código da Candidatura],Table13[[#This Row],[Código da candidatura]],Table8[Tipologia proposta],"T7"))</f>
        <v/>
      </c>
      <c r="Q163" s="325" t="str">
        <f>IF(Table13[[#This Row],[Tipo de Beneficiário]]="","",COUNTIFS(Table8[Código da Candidatura],Table13[[#This Row],[Código da candidatura]],Table8[Tipologia proposta],"Unid. Resid."))</f>
        <v/>
      </c>
      <c r="R163" s="326">
        <f>SUM(Table13[[#This Row],[T0]:[Unid. resid.]])</f>
        <v>0</v>
      </c>
      <c r="S163" s="391" t="str">
        <f>IF(OR(Table13[[#This Row],[Tipo de Beneficiário]]="",Table13[[#This Row],[Identificação da Entidade]]="",Table13[[#This Row],[Tipo de Solução Habitacional]]=""),"NÃO","SIM")</f>
        <v>NÃO</v>
      </c>
      <c r="T163" s="327" t="e">
        <f>VLOOKUP(Table13[[#This Row],[Tipo de Beneficiário]],Table3[],3,FALSE)</f>
        <v>#N/A</v>
      </c>
      <c r="X163" s="309"/>
    </row>
    <row r="164" spans="1:24" ht="25.05" hidden="1" customHeight="1" x14ac:dyDescent="0.25">
      <c r="A164" s="320"/>
      <c r="B164" s="389"/>
      <c r="C164" s="321"/>
      <c r="D164" s="325" t="str">
        <f>IF(Table13[[#This Row],[Tipo de Beneficiário]]="","",COUNTIF(Table8[Código da Candidatura],Table13[[#This Row],[Código da candidatura]]))</f>
        <v/>
      </c>
      <c r="E164" s="379" t="str">
        <f>IF(Table13[[#This Row],[Tipo de Beneficiário]]="","",SUMIF(Table8[[Código da Candidatura]:[Nº de membros]],Table13[[#This Row],[Código da candidatura]],Table8[Nº de membros]))</f>
        <v/>
      </c>
      <c r="F164" s="392"/>
      <c r="G164" s="322"/>
      <c r="H164" s="323"/>
      <c r="I164" s="324" t="str">
        <f>IF(Table13[[#This Row],[Tipo de Beneficiário]]="","",COUNTIFS(Table8[Código da Candidatura],Table13[[#This Row],[Código da candidatura]],Table8[Tipologia proposta],"T0"))</f>
        <v/>
      </c>
      <c r="J164" s="325" t="str">
        <f>IF(Table13[[#This Row],[Tipo de Beneficiário]]="","",COUNTIFS(Table8[Código da Candidatura],Table13[[#This Row],[Código da candidatura]],Table8[Tipologia proposta],"T1"))</f>
        <v/>
      </c>
      <c r="K164" s="325" t="str">
        <f>IF(Table13[[#This Row],[Tipo de Beneficiário]]="","",COUNTIFS(Table8[Código da Candidatura],Table13[[#This Row],[Código da candidatura]],Table8[Tipologia proposta],"T2"))</f>
        <v/>
      </c>
      <c r="L164" s="325" t="str">
        <f>IF(Table13[[#This Row],[Tipo de Beneficiário]]="","",COUNTIFS(Table8[Código da Candidatura],Table13[[#This Row],[Código da candidatura]],Table8[Tipologia proposta],"T3"))</f>
        <v/>
      </c>
      <c r="M164" s="325" t="str">
        <f>IF(Table13[[#This Row],[Tipo de Beneficiário]]="","",COUNTIFS(Table8[Código da Candidatura],Table13[[#This Row],[Código da candidatura]],Table8[Tipologia proposta],"T4"))</f>
        <v/>
      </c>
      <c r="N164" s="325" t="str">
        <f>IF(Table13[[#This Row],[Tipo de Beneficiário]]="","",COUNTIFS(Table8[Código da Candidatura],Table13[[#This Row],[Código da candidatura]],Table8[Tipologia proposta],"T5"))</f>
        <v/>
      </c>
      <c r="O164" s="325" t="str">
        <f>IF(Table13[[#This Row],[Tipo de Beneficiário]]="","",COUNTIFS(Table8[Código da Candidatura],Table13[[#This Row],[Código da candidatura]],Table8[Tipologia proposta],"T6"))</f>
        <v/>
      </c>
      <c r="P164" s="325" t="str">
        <f>IF(Table13[[#This Row],[Tipo de Beneficiário]]="","",COUNTIFS(Table8[Código da Candidatura],Table13[[#This Row],[Código da candidatura]],Table8[Tipologia proposta],"T7"))</f>
        <v/>
      </c>
      <c r="Q164" s="325" t="str">
        <f>IF(Table13[[#This Row],[Tipo de Beneficiário]]="","",COUNTIFS(Table8[Código da Candidatura],Table13[[#This Row],[Código da candidatura]],Table8[Tipologia proposta],"Unid. Resid."))</f>
        <v/>
      </c>
      <c r="R164" s="326">
        <f>SUM(Table13[[#This Row],[T0]:[Unid. resid.]])</f>
        <v>0</v>
      </c>
      <c r="S164" s="391" t="str">
        <f>IF(OR(Table13[[#This Row],[Tipo de Beneficiário]]="",Table13[[#This Row],[Identificação da Entidade]]="",Table13[[#This Row],[Tipo de Solução Habitacional]]=""),"NÃO","SIM")</f>
        <v>NÃO</v>
      </c>
      <c r="T164" s="327" t="e">
        <f>VLOOKUP(Table13[[#This Row],[Tipo de Beneficiário]],Table3[],3,FALSE)</f>
        <v>#N/A</v>
      </c>
      <c r="X164" s="309"/>
    </row>
    <row r="165" spans="1:24" ht="25.05" hidden="1" customHeight="1" x14ac:dyDescent="0.25">
      <c r="A165" s="320"/>
      <c r="B165" s="389"/>
      <c r="C165" s="321"/>
      <c r="D165" s="325" t="str">
        <f>IF(Table13[[#This Row],[Tipo de Beneficiário]]="","",COUNTIF(Table8[Código da Candidatura],Table13[[#This Row],[Código da candidatura]]))</f>
        <v/>
      </c>
      <c r="E165" s="379" t="str">
        <f>IF(Table13[[#This Row],[Tipo de Beneficiário]]="","",SUMIF(Table8[[Código da Candidatura]:[Nº de membros]],Table13[[#This Row],[Código da candidatura]],Table8[Nº de membros]))</f>
        <v/>
      </c>
      <c r="F165" s="392"/>
      <c r="G165" s="322"/>
      <c r="H165" s="323"/>
      <c r="I165" s="324" t="str">
        <f>IF(Table13[[#This Row],[Tipo de Beneficiário]]="","",COUNTIFS(Table8[Código da Candidatura],Table13[[#This Row],[Código da candidatura]],Table8[Tipologia proposta],"T0"))</f>
        <v/>
      </c>
      <c r="J165" s="325" t="str">
        <f>IF(Table13[[#This Row],[Tipo de Beneficiário]]="","",COUNTIFS(Table8[Código da Candidatura],Table13[[#This Row],[Código da candidatura]],Table8[Tipologia proposta],"T1"))</f>
        <v/>
      </c>
      <c r="K165" s="325" t="str">
        <f>IF(Table13[[#This Row],[Tipo de Beneficiário]]="","",COUNTIFS(Table8[Código da Candidatura],Table13[[#This Row],[Código da candidatura]],Table8[Tipologia proposta],"T2"))</f>
        <v/>
      </c>
      <c r="L165" s="325" t="str">
        <f>IF(Table13[[#This Row],[Tipo de Beneficiário]]="","",COUNTIFS(Table8[Código da Candidatura],Table13[[#This Row],[Código da candidatura]],Table8[Tipologia proposta],"T3"))</f>
        <v/>
      </c>
      <c r="M165" s="325" t="str">
        <f>IF(Table13[[#This Row],[Tipo de Beneficiário]]="","",COUNTIFS(Table8[Código da Candidatura],Table13[[#This Row],[Código da candidatura]],Table8[Tipologia proposta],"T4"))</f>
        <v/>
      </c>
      <c r="N165" s="325" t="str">
        <f>IF(Table13[[#This Row],[Tipo de Beneficiário]]="","",COUNTIFS(Table8[Código da Candidatura],Table13[[#This Row],[Código da candidatura]],Table8[Tipologia proposta],"T5"))</f>
        <v/>
      </c>
      <c r="O165" s="325" t="str">
        <f>IF(Table13[[#This Row],[Tipo de Beneficiário]]="","",COUNTIFS(Table8[Código da Candidatura],Table13[[#This Row],[Código da candidatura]],Table8[Tipologia proposta],"T6"))</f>
        <v/>
      </c>
      <c r="P165" s="325" t="str">
        <f>IF(Table13[[#This Row],[Tipo de Beneficiário]]="","",COUNTIFS(Table8[Código da Candidatura],Table13[[#This Row],[Código da candidatura]],Table8[Tipologia proposta],"T7"))</f>
        <v/>
      </c>
      <c r="Q165" s="325" t="str">
        <f>IF(Table13[[#This Row],[Tipo de Beneficiário]]="","",COUNTIFS(Table8[Código da Candidatura],Table13[[#This Row],[Código da candidatura]],Table8[Tipologia proposta],"Unid. Resid."))</f>
        <v/>
      </c>
      <c r="R165" s="326">
        <f>SUM(Table13[[#This Row],[T0]:[Unid. resid.]])</f>
        <v>0</v>
      </c>
      <c r="S165" s="391" t="str">
        <f>IF(OR(Table13[[#This Row],[Tipo de Beneficiário]]="",Table13[[#This Row],[Identificação da Entidade]]="",Table13[[#This Row],[Tipo de Solução Habitacional]]=""),"NÃO","SIM")</f>
        <v>NÃO</v>
      </c>
      <c r="T165" s="327" t="e">
        <f>VLOOKUP(Table13[[#This Row],[Tipo de Beneficiário]],Table3[],3,FALSE)</f>
        <v>#N/A</v>
      </c>
      <c r="X165" s="309"/>
    </row>
    <row r="166" spans="1:24" ht="25.05" hidden="1" customHeight="1" x14ac:dyDescent="0.25">
      <c r="A166" s="320"/>
      <c r="B166" s="389"/>
      <c r="C166" s="321"/>
      <c r="D166" s="325" t="str">
        <f>IF(Table13[[#This Row],[Tipo de Beneficiário]]="","",COUNTIF(Table8[Código da Candidatura],Table13[[#This Row],[Código da candidatura]]))</f>
        <v/>
      </c>
      <c r="E166" s="379" t="str">
        <f>IF(Table13[[#This Row],[Tipo de Beneficiário]]="","",SUMIF(Table8[[Código da Candidatura]:[Nº de membros]],Table13[[#This Row],[Código da candidatura]],Table8[Nº de membros]))</f>
        <v/>
      </c>
      <c r="F166" s="392"/>
      <c r="G166" s="322"/>
      <c r="H166" s="323"/>
      <c r="I166" s="324" t="str">
        <f>IF(Table13[[#This Row],[Tipo de Beneficiário]]="","",COUNTIFS(Table8[Código da Candidatura],Table13[[#This Row],[Código da candidatura]],Table8[Tipologia proposta],"T0"))</f>
        <v/>
      </c>
      <c r="J166" s="325" t="str">
        <f>IF(Table13[[#This Row],[Tipo de Beneficiário]]="","",COUNTIFS(Table8[Código da Candidatura],Table13[[#This Row],[Código da candidatura]],Table8[Tipologia proposta],"T1"))</f>
        <v/>
      </c>
      <c r="K166" s="325" t="str">
        <f>IF(Table13[[#This Row],[Tipo de Beneficiário]]="","",COUNTIFS(Table8[Código da Candidatura],Table13[[#This Row],[Código da candidatura]],Table8[Tipologia proposta],"T2"))</f>
        <v/>
      </c>
      <c r="L166" s="325" t="str">
        <f>IF(Table13[[#This Row],[Tipo de Beneficiário]]="","",COUNTIFS(Table8[Código da Candidatura],Table13[[#This Row],[Código da candidatura]],Table8[Tipologia proposta],"T3"))</f>
        <v/>
      </c>
      <c r="M166" s="325" t="str">
        <f>IF(Table13[[#This Row],[Tipo de Beneficiário]]="","",COUNTIFS(Table8[Código da Candidatura],Table13[[#This Row],[Código da candidatura]],Table8[Tipologia proposta],"T4"))</f>
        <v/>
      </c>
      <c r="N166" s="325" t="str">
        <f>IF(Table13[[#This Row],[Tipo de Beneficiário]]="","",COUNTIFS(Table8[Código da Candidatura],Table13[[#This Row],[Código da candidatura]],Table8[Tipologia proposta],"T5"))</f>
        <v/>
      </c>
      <c r="O166" s="325" t="str">
        <f>IF(Table13[[#This Row],[Tipo de Beneficiário]]="","",COUNTIFS(Table8[Código da Candidatura],Table13[[#This Row],[Código da candidatura]],Table8[Tipologia proposta],"T6"))</f>
        <v/>
      </c>
      <c r="P166" s="325" t="str">
        <f>IF(Table13[[#This Row],[Tipo de Beneficiário]]="","",COUNTIFS(Table8[Código da Candidatura],Table13[[#This Row],[Código da candidatura]],Table8[Tipologia proposta],"T7"))</f>
        <v/>
      </c>
      <c r="Q166" s="325" t="str">
        <f>IF(Table13[[#This Row],[Tipo de Beneficiário]]="","",COUNTIFS(Table8[Código da Candidatura],Table13[[#This Row],[Código da candidatura]],Table8[Tipologia proposta],"Unid. Resid."))</f>
        <v/>
      </c>
      <c r="R166" s="326">
        <f>SUM(Table13[[#This Row],[T0]:[Unid. resid.]])</f>
        <v>0</v>
      </c>
      <c r="S166" s="391" t="str">
        <f>IF(OR(Table13[[#This Row],[Tipo de Beneficiário]]="",Table13[[#This Row],[Identificação da Entidade]]="",Table13[[#This Row],[Tipo de Solução Habitacional]]=""),"NÃO","SIM")</f>
        <v>NÃO</v>
      </c>
      <c r="T166" s="327" t="e">
        <f>VLOOKUP(Table13[[#This Row],[Tipo de Beneficiário]],Table3[],3,FALSE)</f>
        <v>#N/A</v>
      </c>
      <c r="X166" s="309"/>
    </row>
    <row r="167" spans="1:24" ht="25.05" hidden="1" customHeight="1" x14ac:dyDescent="0.25">
      <c r="A167" s="320"/>
      <c r="B167" s="389"/>
      <c r="C167" s="321"/>
      <c r="D167" s="325" t="str">
        <f>IF(Table13[[#This Row],[Tipo de Beneficiário]]="","",COUNTIF(Table8[Código da Candidatura],Table13[[#This Row],[Código da candidatura]]))</f>
        <v/>
      </c>
      <c r="E167" s="379" t="str">
        <f>IF(Table13[[#This Row],[Tipo de Beneficiário]]="","",SUMIF(Table8[[Código da Candidatura]:[Nº de membros]],Table13[[#This Row],[Código da candidatura]],Table8[Nº de membros]))</f>
        <v/>
      </c>
      <c r="F167" s="392"/>
      <c r="G167" s="322"/>
      <c r="H167" s="323"/>
      <c r="I167" s="324" t="str">
        <f>IF(Table13[[#This Row],[Tipo de Beneficiário]]="","",COUNTIFS(Table8[Código da Candidatura],Table13[[#This Row],[Código da candidatura]],Table8[Tipologia proposta],"T0"))</f>
        <v/>
      </c>
      <c r="J167" s="325" t="str">
        <f>IF(Table13[[#This Row],[Tipo de Beneficiário]]="","",COUNTIFS(Table8[Código da Candidatura],Table13[[#This Row],[Código da candidatura]],Table8[Tipologia proposta],"T1"))</f>
        <v/>
      </c>
      <c r="K167" s="325" t="str">
        <f>IF(Table13[[#This Row],[Tipo de Beneficiário]]="","",COUNTIFS(Table8[Código da Candidatura],Table13[[#This Row],[Código da candidatura]],Table8[Tipologia proposta],"T2"))</f>
        <v/>
      </c>
      <c r="L167" s="325" t="str">
        <f>IF(Table13[[#This Row],[Tipo de Beneficiário]]="","",COUNTIFS(Table8[Código da Candidatura],Table13[[#This Row],[Código da candidatura]],Table8[Tipologia proposta],"T3"))</f>
        <v/>
      </c>
      <c r="M167" s="325" t="str">
        <f>IF(Table13[[#This Row],[Tipo de Beneficiário]]="","",COUNTIFS(Table8[Código da Candidatura],Table13[[#This Row],[Código da candidatura]],Table8[Tipologia proposta],"T4"))</f>
        <v/>
      </c>
      <c r="N167" s="325" t="str">
        <f>IF(Table13[[#This Row],[Tipo de Beneficiário]]="","",COUNTIFS(Table8[Código da Candidatura],Table13[[#This Row],[Código da candidatura]],Table8[Tipologia proposta],"T5"))</f>
        <v/>
      </c>
      <c r="O167" s="325" t="str">
        <f>IF(Table13[[#This Row],[Tipo de Beneficiário]]="","",COUNTIFS(Table8[Código da Candidatura],Table13[[#This Row],[Código da candidatura]],Table8[Tipologia proposta],"T6"))</f>
        <v/>
      </c>
      <c r="P167" s="325" t="str">
        <f>IF(Table13[[#This Row],[Tipo de Beneficiário]]="","",COUNTIFS(Table8[Código da Candidatura],Table13[[#This Row],[Código da candidatura]],Table8[Tipologia proposta],"T7"))</f>
        <v/>
      </c>
      <c r="Q167" s="325" t="str">
        <f>IF(Table13[[#This Row],[Tipo de Beneficiário]]="","",COUNTIFS(Table8[Código da Candidatura],Table13[[#This Row],[Código da candidatura]],Table8[Tipologia proposta],"Unid. Resid."))</f>
        <v/>
      </c>
      <c r="R167" s="326">
        <f>SUM(Table13[[#This Row],[T0]:[Unid. resid.]])</f>
        <v>0</v>
      </c>
      <c r="S167" s="391" t="str">
        <f>IF(OR(Table13[[#This Row],[Tipo de Beneficiário]]="",Table13[[#This Row],[Identificação da Entidade]]="",Table13[[#This Row],[Tipo de Solução Habitacional]]=""),"NÃO","SIM")</f>
        <v>NÃO</v>
      </c>
      <c r="T167" s="327" t="e">
        <f>VLOOKUP(Table13[[#This Row],[Tipo de Beneficiário]],Table3[],3,FALSE)</f>
        <v>#N/A</v>
      </c>
      <c r="X167" s="309"/>
    </row>
    <row r="168" spans="1:24" ht="25.05" hidden="1" customHeight="1" x14ac:dyDescent="0.25">
      <c r="A168" s="320"/>
      <c r="B168" s="389"/>
      <c r="C168" s="321"/>
      <c r="D168" s="325" t="str">
        <f>IF(Table13[[#This Row],[Tipo de Beneficiário]]="","",COUNTIF(Table8[Código da Candidatura],Table13[[#This Row],[Código da candidatura]]))</f>
        <v/>
      </c>
      <c r="E168" s="379" t="str">
        <f>IF(Table13[[#This Row],[Tipo de Beneficiário]]="","",SUMIF(Table8[[Código da Candidatura]:[Nº de membros]],Table13[[#This Row],[Código da candidatura]],Table8[Nº de membros]))</f>
        <v/>
      </c>
      <c r="F168" s="392"/>
      <c r="G168" s="322"/>
      <c r="H168" s="323"/>
      <c r="I168" s="324" t="str">
        <f>IF(Table13[[#This Row],[Tipo de Beneficiário]]="","",COUNTIFS(Table8[Código da Candidatura],Table13[[#This Row],[Código da candidatura]],Table8[Tipologia proposta],"T0"))</f>
        <v/>
      </c>
      <c r="J168" s="325" t="str">
        <f>IF(Table13[[#This Row],[Tipo de Beneficiário]]="","",COUNTIFS(Table8[Código da Candidatura],Table13[[#This Row],[Código da candidatura]],Table8[Tipologia proposta],"T1"))</f>
        <v/>
      </c>
      <c r="K168" s="325" t="str">
        <f>IF(Table13[[#This Row],[Tipo de Beneficiário]]="","",COUNTIFS(Table8[Código da Candidatura],Table13[[#This Row],[Código da candidatura]],Table8[Tipologia proposta],"T2"))</f>
        <v/>
      </c>
      <c r="L168" s="325" t="str">
        <f>IF(Table13[[#This Row],[Tipo de Beneficiário]]="","",COUNTIFS(Table8[Código da Candidatura],Table13[[#This Row],[Código da candidatura]],Table8[Tipologia proposta],"T3"))</f>
        <v/>
      </c>
      <c r="M168" s="325" t="str">
        <f>IF(Table13[[#This Row],[Tipo de Beneficiário]]="","",COUNTIFS(Table8[Código da Candidatura],Table13[[#This Row],[Código da candidatura]],Table8[Tipologia proposta],"T4"))</f>
        <v/>
      </c>
      <c r="N168" s="325" t="str">
        <f>IF(Table13[[#This Row],[Tipo de Beneficiário]]="","",COUNTIFS(Table8[Código da Candidatura],Table13[[#This Row],[Código da candidatura]],Table8[Tipologia proposta],"T5"))</f>
        <v/>
      </c>
      <c r="O168" s="325" t="str">
        <f>IF(Table13[[#This Row],[Tipo de Beneficiário]]="","",COUNTIFS(Table8[Código da Candidatura],Table13[[#This Row],[Código da candidatura]],Table8[Tipologia proposta],"T6"))</f>
        <v/>
      </c>
      <c r="P168" s="325" t="str">
        <f>IF(Table13[[#This Row],[Tipo de Beneficiário]]="","",COUNTIFS(Table8[Código da Candidatura],Table13[[#This Row],[Código da candidatura]],Table8[Tipologia proposta],"T7"))</f>
        <v/>
      </c>
      <c r="Q168" s="325" t="str">
        <f>IF(Table13[[#This Row],[Tipo de Beneficiário]]="","",COUNTIFS(Table8[Código da Candidatura],Table13[[#This Row],[Código da candidatura]],Table8[Tipologia proposta],"Unid. Resid."))</f>
        <v/>
      </c>
      <c r="R168" s="326">
        <f>SUM(Table13[[#This Row],[T0]:[Unid. resid.]])</f>
        <v>0</v>
      </c>
      <c r="S168" s="391" t="str">
        <f>IF(OR(Table13[[#This Row],[Tipo de Beneficiário]]="",Table13[[#This Row],[Identificação da Entidade]]="",Table13[[#This Row],[Tipo de Solução Habitacional]]=""),"NÃO","SIM")</f>
        <v>NÃO</v>
      </c>
      <c r="T168" s="327" t="e">
        <f>VLOOKUP(Table13[[#This Row],[Tipo de Beneficiário]],Table3[],3,FALSE)</f>
        <v>#N/A</v>
      </c>
      <c r="X168" s="309"/>
    </row>
    <row r="169" spans="1:24" ht="25.05" hidden="1" customHeight="1" x14ac:dyDescent="0.25">
      <c r="A169" s="320"/>
      <c r="B169" s="389"/>
      <c r="C169" s="321"/>
      <c r="D169" s="325" t="str">
        <f>IF(Table13[[#This Row],[Tipo de Beneficiário]]="","",COUNTIF(Table8[Código da Candidatura],Table13[[#This Row],[Código da candidatura]]))</f>
        <v/>
      </c>
      <c r="E169" s="379" t="str">
        <f>IF(Table13[[#This Row],[Tipo de Beneficiário]]="","",SUMIF(Table8[[Código da Candidatura]:[Nº de membros]],Table13[[#This Row],[Código da candidatura]],Table8[Nº de membros]))</f>
        <v/>
      </c>
      <c r="F169" s="392"/>
      <c r="G169" s="322"/>
      <c r="H169" s="323"/>
      <c r="I169" s="324" t="str">
        <f>IF(Table13[[#This Row],[Tipo de Beneficiário]]="","",COUNTIFS(Table8[Código da Candidatura],Table13[[#This Row],[Código da candidatura]],Table8[Tipologia proposta],"T0"))</f>
        <v/>
      </c>
      <c r="J169" s="325" t="str">
        <f>IF(Table13[[#This Row],[Tipo de Beneficiário]]="","",COUNTIFS(Table8[Código da Candidatura],Table13[[#This Row],[Código da candidatura]],Table8[Tipologia proposta],"T1"))</f>
        <v/>
      </c>
      <c r="K169" s="325" t="str">
        <f>IF(Table13[[#This Row],[Tipo de Beneficiário]]="","",COUNTIFS(Table8[Código da Candidatura],Table13[[#This Row],[Código da candidatura]],Table8[Tipologia proposta],"T2"))</f>
        <v/>
      </c>
      <c r="L169" s="325" t="str">
        <f>IF(Table13[[#This Row],[Tipo de Beneficiário]]="","",COUNTIFS(Table8[Código da Candidatura],Table13[[#This Row],[Código da candidatura]],Table8[Tipologia proposta],"T3"))</f>
        <v/>
      </c>
      <c r="M169" s="325" t="str">
        <f>IF(Table13[[#This Row],[Tipo de Beneficiário]]="","",COUNTIFS(Table8[Código da Candidatura],Table13[[#This Row],[Código da candidatura]],Table8[Tipologia proposta],"T4"))</f>
        <v/>
      </c>
      <c r="N169" s="325" t="str">
        <f>IF(Table13[[#This Row],[Tipo de Beneficiário]]="","",COUNTIFS(Table8[Código da Candidatura],Table13[[#This Row],[Código da candidatura]],Table8[Tipologia proposta],"T5"))</f>
        <v/>
      </c>
      <c r="O169" s="325" t="str">
        <f>IF(Table13[[#This Row],[Tipo de Beneficiário]]="","",COUNTIFS(Table8[Código da Candidatura],Table13[[#This Row],[Código da candidatura]],Table8[Tipologia proposta],"T6"))</f>
        <v/>
      </c>
      <c r="P169" s="325" t="str">
        <f>IF(Table13[[#This Row],[Tipo de Beneficiário]]="","",COUNTIFS(Table8[Código da Candidatura],Table13[[#This Row],[Código da candidatura]],Table8[Tipologia proposta],"T7"))</f>
        <v/>
      </c>
      <c r="Q169" s="325" t="str">
        <f>IF(Table13[[#This Row],[Tipo de Beneficiário]]="","",COUNTIFS(Table8[Código da Candidatura],Table13[[#This Row],[Código da candidatura]],Table8[Tipologia proposta],"Unid. Resid."))</f>
        <v/>
      </c>
      <c r="R169" s="326">
        <f>SUM(Table13[[#This Row],[T0]:[Unid. resid.]])</f>
        <v>0</v>
      </c>
      <c r="S169" s="391" t="str">
        <f>IF(OR(Table13[[#This Row],[Tipo de Beneficiário]]="",Table13[[#This Row],[Identificação da Entidade]]="",Table13[[#This Row],[Tipo de Solução Habitacional]]=""),"NÃO","SIM")</f>
        <v>NÃO</v>
      </c>
      <c r="T169" s="327" t="e">
        <f>VLOOKUP(Table13[[#This Row],[Tipo de Beneficiário]],Table3[],3,FALSE)</f>
        <v>#N/A</v>
      </c>
      <c r="X169" s="309"/>
    </row>
    <row r="170" spans="1:24" ht="25.05" hidden="1" customHeight="1" x14ac:dyDescent="0.25">
      <c r="A170" s="320"/>
      <c r="B170" s="389"/>
      <c r="C170" s="321"/>
      <c r="D170" s="325" t="str">
        <f>IF(Table13[[#This Row],[Tipo de Beneficiário]]="","",COUNTIF(Table8[Código da Candidatura],Table13[[#This Row],[Código da candidatura]]))</f>
        <v/>
      </c>
      <c r="E170" s="379" t="str">
        <f>IF(Table13[[#This Row],[Tipo de Beneficiário]]="","",SUMIF(Table8[[Código da Candidatura]:[Nº de membros]],Table13[[#This Row],[Código da candidatura]],Table8[Nº de membros]))</f>
        <v/>
      </c>
      <c r="F170" s="392"/>
      <c r="G170" s="322"/>
      <c r="H170" s="323"/>
      <c r="I170" s="324" t="str">
        <f>IF(Table13[[#This Row],[Tipo de Beneficiário]]="","",COUNTIFS(Table8[Código da Candidatura],Table13[[#This Row],[Código da candidatura]],Table8[Tipologia proposta],"T0"))</f>
        <v/>
      </c>
      <c r="J170" s="325" t="str">
        <f>IF(Table13[[#This Row],[Tipo de Beneficiário]]="","",COUNTIFS(Table8[Código da Candidatura],Table13[[#This Row],[Código da candidatura]],Table8[Tipologia proposta],"T1"))</f>
        <v/>
      </c>
      <c r="K170" s="325" t="str">
        <f>IF(Table13[[#This Row],[Tipo de Beneficiário]]="","",COUNTIFS(Table8[Código da Candidatura],Table13[[#This Row],[Código da candidatura]],Table8[Tipologia proposta],"T2"))</f>
        <v/>
      </c>
      <c r="L170" s="325" t="str">
        <f>IF(Table13[[#This Row],[Tipo de Beneficiário]]="","",COUNTIFS(Table8[Código da Candidatura],Table13[[#This Row],[Código da candidatura]],Table8[Tipologia proposta],"T3"))</f>
        <v/>
      </c>
      <c r="M170" s="325" t="str">
        <f>IF(Table13[[#This Row],[Tipo de Beneficiário]]="","",COUNTIFS(Table8[Código da Candidatura],Table13[[#This Row],[Código da candidatura]],Table8[Tipologia proposta],"T4"))</f>
        <v/>
      </c>
      <c r="N170" s="325" t="str">
        <f>IF(Table13[[#This Row],[Tipo de Beneficiário]]="","",COUNTIFS(Table8[Código da Candidatura],Table13[[#This Row],[Código da candidatura]],Table8[Tipologia proposta],"T5"))</f>
        <v/>
      </c>
      <c r="O170" s="325" t="str">
        <f>IF(Table13[[#This Row],[Tipo de Beneficiário]]="","",COUNTIFS(Table8[Código da Candidatura],Table13[[#This Row],[Código da candidatura]],Table8[Tipologia proposta],"T6"))</f>
        <v/>
      </c>
      <c r="P170" s="325" t="str">
        <f>IF(Table13[[#This Row],[Tipo de Beneficiário]]="","",COUNTIFS(Table8[Código da Candidatura],Table13[[#This Row],[Código da candidatura]],Table8[Tipologia proposta],"T7"))</f>
        <v/>
      </c>
      <c r="Q170" s="325" t="str">
        <f>IF(Table13[[#This Row],[Tipo de Beneficiário]]="","",COUNTIFS(Table8[Código da Candidatura],Table13[[#This Row],[Código da candidatura]],Table8[Tipologia proposta],"Unid. Resid."))</f>
        <v/>
      </c>
      <c r="R170" s="326">
        <f>SUM(Table13[[#This Row],[T0]:[Unid. resid.]])</f>
        <v>0</v>
      </c>
      <c r="S170" s="391" t="str">
        <f>IF(OR(Table13[[#This Row],[Tipo de Beneficiário]]="",Table13[[#This Row],[Identificação da Entidade]]="",Table13[[#This Row],[Tipo de Solução Habitacional]]=""),"NÃO","SIM")</f>
        <v>NÃO</v>
      </c>
      <c r="T170" s="327" t="e">
        <f>VLOOKUP(Table13[[#This Row],[Tipo de Beneficiário]],Table3[],3,FALSE)</f>
        <v>#N/A</v>
      </c>
      <c r="X170" s="309"/>
    </row>
    <row r="171" spans="1:24" ht="25.05" hidden="1" customHeight="1" x14ac:dyDescent="0.25">
      <c r="A171" s="320"/>
      <c r="B171" s="389"/>
      <c r="C171" s="321"/>
      <c r="D171" s="325" t="str">
        <f>IF(Table13[[#This Row],[Tipo de Beneficiário]]="","",COUNTIF(Table8[Código da Candidatura],Table13[[#This Row],[Código da candidatura]]))</f>
        <v/>
      </c>
      <c r="E171" s="379" t="str">
        <f>IF(Table13[[#This Row],[Tipo de Beneficiário]]="","",SUMIF(Table8[[Código da Candidatura]:[Nº de membros]],Table13[[#This Row],[Código da candidatura]],Table8[Nº de membros]))</f>
        <v/>
      </c>
      <c r="F171" s="392"/>
      <c r="G171" s="322"/>
      <c r="H171" s="323"/>
      <c r="I171" s="324" t="str">
        <f>IF(Table13[[#This Row],[Tipo de Beneficiário]]="","",COUNTIFS(Table8[Código da Candidatura],Table13[[#This Row],[Código da candidatura]],Table8[Tipologia proposta],"T0"))</f>
        <v/>
      </c>
      <c r="J171" s="325" t="str">
        <f>IF(Table13[[#This Row],[Tipo de Beneficiário]]="","",COUNTIFS(Table8[Código da Candidatura],Table13[[#This Row],[Código da candidatura]],Table8[Tipologia proposta],"T1"))</f>
        <v/>
      </c>
      <c r="K171" s="325" t="str">
        <f>IF(Table13[[#This Row],[Tipo de Beneficiário]]="","",COUNTIFS(Table8[Código da Candidatura],Table13[[#This Row],[Código da candidatura]],Table8[Tipologia proposta],"T2"))</f>
        <v/>
      </c>
      <c r="L171" s="325" t="str">
        <f>IF(Table13[[#This Row],[Tipo de Beneficiário]]="","",COUNTIFS(Table8[Código da Candidatura],Table13[[#This Row],[Código da candidatura]],Table8[Tipologia proposta],"T3"))</f>
        <v/>
      </c>
      <c r="M171" s="325" t="str">
        <f>IF(Table13[[#This Row],[Tipo de Beneficiário]]="","",COUNTIFS(Table8[Código da Candidatura],Table13[[#This Row],[Código da candidatura]],Table8[Tipologia proposta],"T4"))</f>
        <v/>
      </c>
      <c r="N171" s="325" t="str">
        <f>IF(Table13[[#This Row],[Tipo de Beneficiário]]="","",COUNTIFS(Table8[Código da Candidatura],Table13[[#This Row],[Código da candidatura]],Table8[Tipologia proposta],"T5"))</f>
        <v/>
      </c>
      <c r="O171" s="325" t="str">
        <f>IF(Table13[[#This Row],[Tipo de Beneficiário]]="","",COUNTIFS(Table8[Código da Candidatura],Table13[[#This Row],[Código da candidatura]],Table8[Tipologia proposta],"T6"))</f>
        <v/>
      </c>
      <c r="P171" s="325" t="str">
        <f>IF(Table13[[#This Row],[Tipo de Beneficiário]]="","",COUNTIFS(Table8[Código da Candidatura],Table13[[#This Row],[Código da candidatura]],Table8[Tipologia proposta],"T7"))</f>
        <v/>
      </c>
      <c r="Q171" s="325" t="str">
        <f>IF(Table13[[#This Row],[Tipo de Beneficiário]]="","",COUNTIFS(Table8[Código da Candidatura],Table13[[#This Row],[Código da candidatura]],Table8[Tipologia proposta],"Unid. Resid."))</f>
        <v/>
      </c>
      <c r="R171" s="326">
        <f>SUM(Table13[[#This Row],[T0]:[Unid. resid.]])</f>
        <v>0</v>
      </c>
      <c r="S171" s="391" t="str">
        <f>IF(OR(Table13[[#This Row],[Tipo de Beneficiário]]="",Table13[[#This Row],[Identificação da Entidade]]="",Table13[[#This Row],[Tipo de Solução Habitacional]]=""),"NÃO","SIM")</f>
        <v>NÃO</v>
      </c>
      <c r="T171" s="327" t="e">
        <f>VLOOKUP(Table13[[#This Row],[Tipo de Beneficiário]],Table3[],3,FALSE)</f>
        <v>#N/A</v>
      </c>
      <c r="X171" s="309"/>
    </row>
    <row r="172" spans="1:24" ht="25.05" hidden="1" customHeight="1" x14ac:dyDescent="0.25">
      <c r="A172" s="320"/>
      <c r="B172" s="389"/>
      <c r="C172" s="321"/>
      <c r="D172" s="325" t="str">
        <f>IF(Table13[[#This Row],[Tipo de Beneficiário]]="","",COUNTIF(Table8[Código da Candidatura],Table13[[#This Row],[Código da candidatura]]))</f>
        <v/>
      </c>
      <c r="E172" s="379" t="str">
        <f>IF(Table13[[#This Row],[Tipo de Beneficiário]]="","",SUMIF(Table8[[Código da Candidatura]:[Nº de membros]],Table13[[#This Row],[Código da candidatura]],Table8[Nº de membros]))</f>
        <v/>
      </c>
      <c r="F172" s="392"/>
      <c r="G172" s="322"/>
      <c r="H172" s="323"/>
      <c r="I172" s="324" t="str">
        <f>IF(Table13[[#This Row],[Tipo de Beneficiário]]="","",COUNTIFS(Table8[Código da Candidatura],Table13[[#This Row],[Código da candidatura]],Table8[Tipologia proposta],"T0"))</f>
        <v/>
      </c>
      <c r="J172" s="325" t="str">
        <f>IF(Table13[[#This Row],[Tipo de Beneficiário]]="","",COUNTIFS(Table8[Código da Candidatura],Table13[[#This Row],[Código da candidatura]],Table8[Tipologia proposta],"T1"))</f>
        <v/>
      </c>
      <c r="K172" s="325" t="str">
        <f>IF(Table13[[#This Row],[Tipo de Beneficiário]]="","",COUNTIFS(Table8[Código da Candidatura],Table13[[#This Row],[Código da candidatura]],Table8[Tipologia proposta],"T2"))</f>
        <v/>
      </c>
      <c r="L172" s="325" t="str">
        <f>IF(Table13[[#This Row],[Tipo de Beneficiário]]="","",COUNTIFS(Table8[Código da Candidatura],Table13[[#This Row],[Código da candidatura]],Table8[Tipologia proposta],"T3"))</f>
        <v/>
      </c>
      <c r="M172" s="325" t="str">
        <f>IF(Table13[[#This Row],[Tipo de Beneficiário]]="","",COUNTIFS(Table8[Código da Candidatura],Table13[[#This Row],[Código da candidatura]],Table8[Tipologia proposta],"T4"))</f>
        <v/>
      </c>
      <c r="N172" s="325" t="str">
        <f>IF(Table13[[#This Row],[Tipo de Beneficiário]]="","",COUNTIFS(Table8[Código da Candidatura],Table13[[#This Row],[Código da candidatura]],Table8[Tipologia proposta],"T5"))</f>
        <v/>
      </c>
      <c r="O172" s="325" t="str">
        <f>IF(Table13[[#This Row],[Tipo de Beneficiário]]="","",COUNTIFS(Table8[Código da Candidatura],Table13[[#This Row],[Código da candidatura]],Table8[Tipologia proposta],"T6"))</f>
        <v/>
      </c>
      <c r="P172" s="325" t="str">
        <f>IF(Table13[[#This Row],[Tipo de Beneficiário]]="","",COUNTIFS(Table8[Código da Candidatura],Table13[[#This Row],[Código da candidatura]],Table8[Tipologia proposta],"T7"))</f>
        <v/>
      </c>
      <c r="Q172" s="325" t="str">
        <f>IF(Table13[[#This Row],[Tipo de Beneficiário]]="","",COUNTIFS(Table8[Código da Candidatura],Table13[[#This Row],[Código da candidatura]],Table8[Tipologia proposta],"Unid. Resid."))</f>
        <v/>
      </c>
      <c r="R172" s="326">
        <f>SUM(Table13[[#This Row],[T0]:[Unid. resid.]])</f>
        <v>0</v>
      </c>
      <c r="S172" s="391" t="str">
        <f>IF(OR(Table13[[#This Row],[Tipo de Beneficiário]]="",Table13[[#This Row],[Identificação da Entidade]]="",Table13[[#This Row],[Tipo de Solução Habitacional]]=""),"NÃO","SIM")</f>
        <v>NÃO</v>
      </c>
      <c r="T172" s="327" t="e">
        <f>VLOOKUP(Table13[[#This Row],[Tipo de Beneficiário]],Table3[],3,FALSE)</f>
        <v>#N/A</v>
      </c>
      <c r="X172" s="309"/>
    </row>
    <row r="173" spans="1:24" ht="25.05" hidden="1" customHeight="1" x14ac:dyDescent="0.25">
      <c r="A173" s="320"/>
      <c r="B173" s="389"/>
      <c r="C173" s="321"/>
      <c r="D173" s="325" t="str">
        <f>IF(Table13[[#This Row],[Tipo de Beneficiário]]="","",COUNTIF(Table8[Código da Candidatura],Table13[[#This Row],[Código da candidatura]]))</f>
        <v/>
      </c>
      <c r="E173" s="379" t="str">
        <f>IF(Table13[[#This Row],[Tipo de Beneficiário]]="","",SUMIF(Table8[[Código da Candidatura]:[Nº de membros]],Table13[[#This Row],[Código da candidatura]],Table8[Nº de membros]))</f>
        <v/>
      </c>
      <c r="F173" s="392"/>
      <c r="G173" s="322"/>
      <c r="H173" s="323"/>
      <c r="I173" s="324" t="str">
        <f>IF(Table13[[#This Row],[Tipo de Beneficiário]]="","",COUNTIFS(Table8[Código da Candidatura],Table13[[#This Row],[Código da candidatura]],Table8[Tipologia proposta],"T0"))</f>
        <v/>
      </c>
      <c r="J173" s="325" t="str">
        <f>IF(Table13[[#This Row],[Tipo de Beneficiário]]="","",COUNTIFS(Table8[Código da Candidatura],Table13[[#This Row],[Código da candidatura]],Table8[Tipologia proposta],"T1"))</f>
        <v/>
      </c>
      <c r="K173" s="325" t="str">
        <f>IF(Table13[[#This Row],[Tipo de Beneficiário]]="","",COUNTIFS(Table8[Código da Candidatura],Table13[[#This Row],[Código da candidatura]],Table8[Tipologia proposta],"T2"))</f>
        <v/>
      </c>
      <c r="L173" s="325" t="str">
        <f>IF(Table13[[#This Row],[Tipo de Beneficiário]]="","",COUNTIFS(Table8[Código da Candidatura],Table13[[#This Row],[Código da candidatura]],Table8[Tipologia proposta],"T3"))</f>
        <v/>
      </c>
      <c r="M173" s="325" t="str">
        <f>IF(Table13[[#This Row],[Tipo de Beneficiário]]="","",COUNTIFS(Table8[Código da Candidatura],Table13[[#This Row],[Código da candidatura]],Table8[Tipologia proposta],"T4"))</f>
        <v/>
      </c>
      <c r="N173" s="325" t="str">
        <f>IF(Table13[[#This Row],[Tipo de Beneficiário]]="","",COUNTIFS(Table8[Código da Candidatura],Table13[[#This Row],[Código da candidatura]],Table8[Tipologia proposta],"T5"))</f>
        <v/>
      </c>
      <c r="O173" s="325" t="str">
        <f>IF(Table13[[#This Row],[Tipo de Beneficiário]]="","",COUNTIFS(Table8[Código da Candidatura],Table13[[#This Row],[Código da candidatura]],Table8[Tipologia proposta],"T6"))</f>
        <v/>
      </c>
      <c r="P173" s="325" t="str">
        <f>IF(Table13[[#This Row],[Tipo de Beneficiário]]="","",COUNTIFS(Table8[Código da Candidatura],Table13[[#This Row],[Código da candidatura]],Table8[Tipologia proposta],"T7"))</f>
        <v/>
      </c>
      <c r="Q173" s="325" t="str">
        <f>IF(Table13[[#This Row],[Tipo de Beneficiário]]="","",COUNTIFS(Table8[Código da Candidatura],Table13[[#This Row],[Código da candidatura]],Table8[Tipologia proposta],"Unid. Resid."))</f>
        <v/>
      </c>
      <c r="R173" s="326">
        <f>SUM(Table13[[#This Row],[T0]:[Unid. resid.]])</f>
        <v>0</v>
      </c>
      <c r="S173" s="391" t="str">
        <f>IF(OR(Table13[[#This Row],[Tipo de Beneficiário]]="",Table13[[#This Row],[Identificação da Entidade]]="",Table13[[#This Row],[Tipo de Solução Habitacional]]=""),"NÃO","SIM")</f>
        <v>NÃO</v>
      </c>
      <c r="T173" s="327" t="e">
        <f>VLOOKUP(Table13[[#This Row],[Tipo de Beneficiário]],Table3[],3,FALSE)</f>
        <v>#N/A</v>
      </c>
      <c r="X173" s="309"/>
    </row>
    <row r="174" spans="1:24" ht="25.05" hidden="1" customHeight="1" x14ac:dyDescent="0.25">
      <c r="A174" s="320"/>
      <c r="B174" s="389"/>
      <c r="C174" s="321"/>
      <c r="D174" s="325" t="str">
        <f>IF(Table13[[#This Row],[Tipo de Beneficiário]]="","",COUNTIF(Table8[Código da Candidatura],Table13[[#This Row],[Código da candidatura]]))</f>
        <v/>
      </c>
      <c r="E174" s="379" t="str">
        <f>IF(Table13[[#This Row],[Tipo de Beneficiário]]="","",SUMIF(Table8[[Código da Candidatura]:[Nº de membros]],Table13[[#This Row],[Código da candidatura]],Table8[Nº de membros]))</f>
        <v/>
      </c>
      <c r="F174" s="392"/>
      <c r="G174" s="322"/>
      <c r="H174" s="323"/>
      <c r="I174" s="324" t="str">
        <f>IF(Table13[[#This Row],[Tipo de Beneficiário]]="","",COUNTIFS(Table8[Código da Candidatura],Table13[[#This Row],[Código da candidatura]],Table8[Tipologia proposta],"T0"))</f>
        <v/>
      </c>
      <c r="J174" s="325" t="str">
        <f>IF(Table13[[#This Row],[Tipo de Beneficiário]]="","",COUNTIFS(Table8[Código da Candidatura],Table13[[#This Row],[Código da candidatura]],Table8[Tipologia proposta],"T1"))</f>
        <v/>
      </c>
      <c r="K174" s="325" t="str">
        <f>IF(Table13[[#This Row],[Tipo de Beneficiário]]="","",COUNTIFS(Table8[Código da Candidatura],Table13[[#This Row],[Código da candidatura]],Table8[Tipologia proposta],"T2"))</f>
        <v/>
      </c>
      <c r="L174" s="325" t="str">
        <f>IF(Table13[[#This Row],[Tipo de Beneficiário]]="","",COUNTIFS(Table8[Código da Candidatura],Table13[[#This Row],[Código da candidatura]],Table8[Tipologia proposta],"T3"))</f>
        <v/>
      </c>
      <c r="M174" s="325" t="str">
        <f>IF(Table13[[#This Row],[Tipo de Beneficiário]]="","",COUNTIFS(Table8[Código da Candidatura],Table13[[#This Row],[Código da candidatura]],Table8[Tipologia proposta],"T4"))</f>
        <v/>
      </c>
      <c r="N174" s="325" t="str">
        <f>IF(Table13[[#This Row],[Tipo de Beneficiário]]="","",COUNTIFS(Table8[Código da Candidatura],Table13[[#This Row],[Código da candidatura]],Table8[Tipologia proposta],"T5"))</f>
        <v/>
      </c>
      <c r="O174" s="325" t="str">
        <f>IF(Table13[[#This Row],[Tipo de Beneficiário]]="","",COUNTIFS(Table8[Código da Candidatura],Table13[[#This Row],[Código da candidatura]],Table8[Tipologia proposta],"T6"))</f>
        <v/>
      </c>
      <c r="P174" s="325" t="str">
        <f>IF(Table13[[#This Row],[Tipo de Beneficiário]]="","",COUNTIFS(Table8[Código da Candidatura],Table13[[#This Row],[Código da candidatura]],Table8[Tipologia proposta],"T7"))</f>
        <v/>
      </c>
      <c r="Q174" s="325" t="str">
        <f>IF(Table13[[#This Row],[Tipo de Beneficiário]]="","",COUNTIFS(Table8[Código da Candidatura],Table13[[#This Row],[Código da candidatura]],Table8[Tipologia proposta],"Unid. Resid."))</f>
        <v/>
      </c>
      <c r="R174" s="326">
        <f>SUM(Table13[[#This Row],[T0]:[Unid. resid.]])</f>
        <v>0</v>
      </c>
      <c r="S174" s="391" t="str">
        <f>IF(OR(Table13[[#This Row],[Tipo de Beneficiário]]="",Table13[[#This Row],[Identificação da Entidade]]="",Table13[[#This Row],[Tipo de Solução Habitacional]]=""),"NÃO","SIM")</f>
        <v>NÃO</v>
      </c>
      <c r="T174" s="327" t="e">
        <f>VLOOKUP(Table13[[#This Row],[Tipo de Beneficiário]],Table3[],3,FALSE)</f>
        <v>#N/A</v>
      </c>
      <c r="X174" s="309"/>
    </row>
    <row r="175" spans="1:24" ht="25.05" hidden="1" customHeight="1" x14ac:dyDescent="0.25">
      <c r="A175" s="320"/>
      <c r="B175" s="389"/>
      <c r="C175" s="321"/>
      <c r="D175" s="325" t="str">
        <f>IF(Table13[[#This Row],[Tipo de Beneficiário]]="","",COUNTIF(Table8[Código da Candidatura],Table13[[#This Row],[Código da candidatura]]))</f>
        <v/>
      </c>
      <c r="E175" s="379" t="str">
        <f>IF(Table13[[#This Row],[Tipo de Beneficiário]]="","",SUMIF(Table8[[Código da Candidatura]:[Nº de membros]],Table13[[#This Row],[Código da candidatura]],Table8[Nº de membros]))</f>
        <v/>
      </c>
      <c r="F175" s="392"/>
      <c r="G175" s="322"/>
      <c r="H175" s="323"/>
      <c r="I175" s="324" t="str">
        <f>IF(Table13[[#This Row],[Tipo de Beneficiário]]="","",COUNTIFS(Table8[Código da Candidatura],Table13[[#This Row],[Código da candidatura]],Table8[Tipologia proposta],"T0"))</f>
        <v/>
      </c>
      <c r="J175" s="325" t="str">
        <f>IF(Table13[[#This Row],[Tipo de Beneficiário]]="","",COUNTIFS(Table8[Código da Candidatura],Table13[[#This Row],[Código da candidatura]],Table8[Tipologia proposta],"T1"))</f>
        <v/>
      </c>
      <c r="K175" s="325" t="str">
        <f>IF(Table13[[#This Row],[Tipo de Beneficiário]]="","",COUNTIFS(Table8[Código da Candidatura],Table13[[#This Row],[Código da candidatura]],Table8[Tipologia proposta],"T2"))</f>
        <v/>
      </c>
      <c r="L175" s="325" t="str">
        <f>IF(Table13[[#This Row],[Tipo de Beneficiário]]="","",COUNTIFS(Table8[Código da Candidatura],Table13[[#This Row],[Código da candidatura]],Table8[Tipologia proposta],"T3"))</f>
        <v/>
      </c>
      <c r="M175" s="325" t="str">
        <f>IF(Table13[[#This Row],[Tipo de Beneficiário]]="","",COUNTIFS(Table8[Código da Candidatura],Table13[[#This Row],[Código da candidatura]],Table8[Tipologia proposta],"T4"))</f>
        <v/>
      </c>
      <c r="N175" s="325" t="str">
        <f>IF(Table13[[#This Row],[Tipo de Beneficiário]]="","",COUNTIFS(Table8[Código da Candidatura],Table13[[#This Row],[Código da candidatura]],Table8[Tipologia proposta],"T5"))</f>
        <v/>
      </c>
      <c r="O175" s="325" t="str">
        <f>IF(Table13[[#This Row],[Tipo de Beneficiário]]="","",COUNTIFS(Table8[Código da Candidatura],Table13[[#This Row],[Código da candidatura]],Table8[Tipologia proposta],"T6"))</f>
        <v/>
      </c>
      <c r="P175" s="325" t="str">
        <f>IF(Table13[[#This Row],[Tipo de Beneficiário]]="","",COUNTIFS(Table8[Código da Candidatura],Table13[[#This Row],[Código da candidatura]],Table8[Tipologia proposta],"T7"))</f>
        <v/>
      </c>
      <c r="Q175" s="325" t="str">
        <f>IF(Table13[[#This Row],[Tipo de Beneficiário]]="","",COUNTIFS(Table8[Código da Candidatura],Table13[[#This Row],[Código da candidatura]],Table8[Tipologia proposta],"Unid. Resid."))</f>
        <v/>
      </c>
      <c r="R175" s="326">
        <f>SUM(Table13[[#This Row],[T0]:[Unid. resid.]])</f>
        <v>0</v>
      </c>
      <c r="S175" s="391" t="str">
        <f>IF(OR(Table13[[#This Row],[Tipo de Beneficiário]]="",Table13[[#This Row],[Identificação da Entidade]]="",Table13[[#This Row],[Tipo de Solução Habitacional]]=""),"NÃO","SIM")</f>
        <v>NÃO</v>
      </c>
      <c r="T175" s="327" t="e">
        <f>VLOOKUP(Table13[[#This Row],[Tipo de Beneficiário]],Table3[],3,FALSE)</f>
        <v>#N/A</v>
      </c>
      <c r="X175" s="309"/>
    </row>
    <row r="176" spans="1:24" ht="25.05" hidden="1" customHeight="1" x14ac:dyDescent="0.25">
      <c r="A176" s="320"/>
      <c r="B176" s="389"/>
      <c r="C176" s="321"/>
      <c r="D176" s="325" t="str">
        <f>IF(Table13[[#This Row],[Tipo de Beneficiário]]="","",COUNTIF(Table8[Código da Candidatura],Table13[[#This Row],[Código da candidatura]]))</f>
        <v/>
      </c>
      <c r="E176" s="379" t="str">
        <f>IF(Table13[[#This Row],[Tipo de Beneficiário]]="","",SUMIF(Table8[[Código da Candidatura]:[Nº de membros]],Table13[[#This Row],[Código da candidatura]],Table8[Nº de membros]))</f>
        <v/>
      </c>
      <c r="F176" s="392"/>
      <c r="G176" s="322"/>
      <c r="H176" s="323"/>
      <c r="I176" s="324" t="str">
        <f>IF(Table13[[#This Row],[Tipo de Beneficiário]]="","",COUNTIFS(Table8[Código da Candidatura],Table13[[#This Row],[Código da candidatura]],Table8[Tipologia proposta],"T0"))</f>
        <v/>
      </c>
      <c r="J176" s="325" t="str">
        <f>IF(Table13[[#This Row],[Tipo de Beneficiário]]="","",COUNTIFS(Table8[Código da Candidatura],Table13[[#This Row],[Código da candidatura]],Table8[Tipologia proposta],"T1"))</f>
        <v/>
      </c>
      <c r="K176" s="325" t="str">
        <f>IF(Table13[[#This Row],[Tipo de Beneficiário]]="","",COUNTIFS(Table8[Código da Candidatura],Table13[[#This Row],[Código da candidatura]],Table8[Tipologia proposta],"T2"))</f>
        <v/>
      </c>
      <c r="L176" s="325" t="str">
        <f>IF(Table13[[#This Row],[Tipo de Beneficiário]]="","",COUNTIFS(Table8[Código da Candidatura],Table13[[#This Row],[Código da candidatura]],Table8[Tipologia proposta],"T3"))</f>
        <v/>
      </c>
      <c r="M176" s="325" t="str">
        <f>IF(Table13[[#This Row],[Tipo de Beneficiário]]="","",COUNTIFS(Table8[Código da Candidatura],Table13[[#This Row],[Código da candidatura]],Table8[Tipologia proposta],"T4"))</f>
        <v/>
      </c>
      <c r="N176" s="325" t="str">
        <f>IF(Table13[[#This Row],[Tipo de Beneficiário]]="","",COUNTIFS(Table8[Código da Candidatura],Table13[[#This Row],[Código da candidatura]],Table8[Tipologia proposta],"T5"))</f>
        <v/>
      </c>
      <c r="O176" s="325" t="str">
        <f>IF(Table13[[#This Row],[Tipo de Beneficiário]]="","",COUNTIFS(Table8[Código da Candidatura],Table13[[#This Row],[Código da candidatura]],Table8[Tipologia proposta],"T6"))</f>
        <v/>
      </c>
      <c r="P176" s="325" t="str">
        <f>IF(Table13[[#This Row],[Tipo de Beneficiário]]="","",COUNTIFS(Table8[Código da Candidatura],Table13[[#This Row],[Código da candidatura]],Table8[Tipologia proposta],"T7"))</f>
        <v/>
      </c>
      <c r="Q176" s="325" t="str">
        <f>IF(Table13[[#This Row],[Tipo de Beneficiário]]="","",COUNTIFS(Table8[Código da Candidatura],Table13[[#This Row],[Código da candidatura]],Table8[Tipologia proposta],"Unid. Resid."))</f>
        <v/>
      </c>
      <c r="R176" s="326">
        <f>SUM(Table13[[#This Row],[T0]:[Unid. resid.]])</f>
        <v>0</v>
      </c>
      <c r="S176" s="391" t="str">
        <f>IF(OR(Table13[[#This Row],[Tipo de Beneficiário]]="",Table13[[#This Row],[Identificação da Entidade]]="",Table13[[#This Row],[Tipo de Solução Habitacional]]=""),"NÃO","SIM")</f>
        <v>NÃO</v>
      </c>
      <c r="T176" s="327" t="e">
        <f>VLOOKUP(Table13[[#This Row],[Tipo de Beneficiário]],Table3[],3,FALSE)</f>
        <v>#N/A</v>
      </c>
      <c r="X176" s="309"/>
    </row>
    <row r="177" spans="1:24" ht="25.05" hidden="1" customHeight="1" x14ac:dyDescent="0.25">
      <c r="A177" s="320"/>
      <c r="B177" s="389"/>
      <c r="C177" s="321"/>
      <c r="D177" s="325" t="str">
        <f>IF(Table13[[#This Row],[Tipo de Beneficiário]]="","",COUNTIF(Table8[Código da Candidatura],Table13[[#This Row],[Código da candidatura]]))</f>
        <v/>
      </c>
      <c r="E177" s="379" t="str">
        <f>IF(Table13[[#This Row],[Tipo de Beneficiário]]="","",SUMIF(Table8[[Código da Candidatura]:[Nº de membros]],Table13[[#This Row],[Código da candidatura]],Table8[Nº de membros]))</f>
        <v/>
      </c>
      <c r="F177" s="392"/>
      <c r="G177" s="322"/>
      <c r="H177" s="323"/>
      <c r="I177" s="324" t="str">
        <f>IF(Table13[[#This Row],[Tipo de Beneficiário]]="","",COUNTIFS(Table8[Código da Candidatura],Table13[[#This Row],[Código da candidatura]],Table8[Tipologia proposta],"T0"))</f>
        <v/>
      </c>
      <c r="J177" s="325" t="str">
        <f>IF(Table13[[#This Row],[Tipo de Beneficiário]]="","",COUNTIFS(Table8[Código da Candidatura],Table13[[#This Row],[Código da candidatura]],Table8[Tipologia proposta],"T1"))</f>
        <v/>
      </c>
      <c r="K177" s="325" t="str">
        <f>IF(Table13[[#This Row],[Tipo de Beneficiário]]="","",COUNTIFS(Table8[Código da Candidatura],Table13[[#This Row],[Código da candidatura]],Table8[Tipologia proposta],"T2"))</f>
        <v/>
      </c>
      <c r="L177" s="325" t="str">
        <f>IF(Table13[[#This Row],[Tipo de Beneficiário]]="","",COUNTIFS(Table8[Código da Candidatura],Table13[[#This Row],[Código da candidatura]],Table8[Tipologia proposta],"T3"))</f>
        <v/>
      </c>
      <c r="M177" s="325" t="str">
        <f>IF(Table13[[#This Row],[Tipo de Beneficiário]]="","",COUNTIFS(Table8[Código da Candidatura],Table13[[#This Row],[Código da candidatura]],Table8[Tipologia proposta],"T4"))</f>
        <v/>
      </c>
      <c r="N177" s="325" t="str">
        <f>IF(Table13[[#This Row],[Tipo de Beneficiário]]="","",COUNTIFS(Table8[Código da Candidatura],Table13[[#This Row],[Código da candidatura]],Table8[Tipologia proposta],"T5"))</f>
        <v/>
      </c>
      <c r="O177" s="325" t="str">
        <f>IF(Table13[[#This Row],[Tipo de Beneficiário]]="","",COUNTIFS(Table8[Código da Candidatura],Table13[[#This Row],[Código da candidatura]],Table8[Tipologia proposta],"T6"))</f>
        <v/>
      </c>
      <c r="P177" s="325" t="str">
        <f>IF(Table13[[#This Row],[Tipo de Beneficiário]]="","",COUNTIFS(Table8[Código da Candidatura],Table13[[#This Row],[Código da candidatura]],Table8[Tipologia proposta],"T7"))</f>
        <v/>
      </c>
      <c r="Q177" s="325" t="str">
        <f>IF(Table13[[#This Row],[Tipo de Beneficiário]]="","",COUNTIFS(Table8[Código da Candidatura],Table13[[#This Row],[Código da candidatura]],Table8[Tipologia proposta],"Unid. Resid."))</f>
        <v/>
      </c>
      <c r="R177" s="326">
        <f>SUM(Table13[[#This Row],[T0]:[Unid. resid.]])</f>
        <v>0</v>
      </c>
      <c r="S177" s="391" t="str">
        <f>IF(OR(Table13[[#This Row],[Tipo de Beneficiário]]="",Table13[[#This Row],[Identificação da Entidade]]="",Table13[[#This Row],[Tipo de Solução Habitacional]]=""),"NÃO","SIM")</f>
        <v>NÃO</v>
      </c>
      <c r="T177" s="327" t="e">
        <f>VLOOKUP(Table13[[#This Row],[Tipo de Beneficiário]],Table3[],3,FALSE)</f>
        <v>#N/A</v>
      </c>
      <c r="X177" s="309"/>
    </row>
    <row r="178" spans="1:24" ht="25.05" hidden="1" customHeight="1" x14ac:dyDescent="0.25">
      <c r="A178" s="320"/>
      <c r="B178" s="389"/>
      <c r="C178" s="321"/>
      <c r="D178" s="325" t="str">
        <f>IF(Table13[[#This Row],[Tipo de Beneficiário]]="","",COUNTIF(Table8[Código da Candidatura],Table13[[#This Row],[Código da candidatura]]))</f>
        <v/>
      </c>
      <c r="E178" s="379" t="str">
        <f>IF(Table13[[#This Row],[Tipo de Beneficiário]]="","",SUMIF(Table8[[Código da Candidatura]:[Nº de membros]],Table13[[#This Row],[Código da candidatura]],Table8[Nº de membros]))</f>
        <v/>
      </c>
      <c r="F178" s="392"/>
      <c r="G178" s="322"/>
      <c r="H178" s="323"/>
      <c r="I178" s="324" t="str">
        <f>IF(Table13[[#This Row],[Tipo de Beneficiário]]="","",COUNTIFS(Table8[Código da Candidatura],Table13[[#This Row],[Código da candidatura]],Table8[Tipologia proposta],"T0"))</f>
        <v/>
      </c>
      <c r="J178" s="325" t="str">
        <f>IF(Table13[[#This Row],[Tipo de Beneficiário]]="","",COUNTIFS(Table8[Código da Candidatura],Table13[[#This Row],[Código da candidatura]],Table8[Tipologia proposta],"T1"))</f>
        <v/>
      </c>
      <c r="K178" s="325" t="str">
        <f>IF(Table13[[#This Row],[Tipo de Beneficiário]]="","",COUNTIFS(Table8[Código da Candidatura],Table13[[#This Row],[Código da candidatura]],Table8[Tipologia proposta],"T2"))</f>
        <v/>
      </c>
      <c r="L178" s="325" t="str">
        <f>IF(Table13[[#This Row],[Tipo de Beneficiário]]="","",COUNTIFS(Table8[Código da Candidatura],Table13[[#This Row],[Código da candidatura]],Table8[Tipologia proposta],"T3"))</f>
        <v/>
      </c>
      <c r="M178" s="325" t="str">
        <f>IF(Table13[[#This Row],[Tipo de Beneficiário]]="","",COUNTIFS(Table8[Código da Candidatura],Table13[[#This Row],[Código da candidatura]],Table8[Tipologia proposta],"T4"))</f>
        <v/>
      </c>
      <c r="N178" s="325" t="str">
        <f>IF(Table13[[#This Row],[Tipo de Beneficiário]]="","",COUNTIFS(Table8[Código da Candidatura],Table13[[#This Row],[Código da candidatura]],Table8[Tipologia proposta],"T5"))</f>
        <v/>
      </c>
      <c r="O178" s="325" t="str">
        <f>IF(Table13[[#This Row],[Tipo de Beneficiário]]="","",COUNTIFS(Table8[Código da Candidatura],Table13[[#This Row],[Código da candidatura]],Table8[Tipologia proposta],"T6"))</f>
        <v/>
      </c>
      <c r="P178" s="325" t="str">
        <f>IF(Table13[[#This Row],[Tipo de Beneficiário]]="","",COUNTIFS(Table8[Código da Candidatura],Table13[[#This Row],[Código da candidatura]],Table8[Tipologia proposta],"T7"))</f>
        <v/>
      </c>
      <c r="Q178" s="325" t="str">
        <f>IF(Table13[[#This Row],[Tipo de Beneficiário]]="","",COUNTIFS(Table8[Código da Candidatura],Table13[[#This Row],[Código da candidatura]],Table8[Tipologia proposta],"Unid. Resid."))</f>
        <v/>
      </c>
      <c r="R178" s="326">
        <f>SUM(Table13[[#This Row],[T0]:[Unid. resid.]])</f>
        <v>0</v>
      </c>
      <c r="S178" s="391" t="str">
        <f>IF(OR(Table13[[#This Row],[Tipo de Beneficiário]]="",Table13[[#This Row],[Identificação da Entidade]]="",Table13[[#This Row],[Tipo de Solução Habitacional]]=""),"NÃO","SIM")</f>
        <v>NÃO</v>
      </c>
      <c r="T178" s="327" t="e">
        <f>VLOOKUP(Table13[[#This Row],[Tipo de Beneficiário]],Table3[],3,FALSE)</f>
        <v>#N/A</v>
      </c>
      <c r="X178" s="309"/>
    </row>
    <row r="179" spans="1:24" ht="25.05" hidden="1" customHeight="1" x14ac:dyDescent="0.25">
      <c r="A179" s="320"/>
      <c r="B179" s="389"/>
      <c r="C179" s="321"/>
      <c r="D179" s="325" t="str">
        <f>IF(Table13[[#This Row],[Tipo de Beneficiário]]="","",COUNTIF(Table8[Código da Candidatura],Table13[[#This Row],[Código da candidatura]]))</f>
        <v/>
      </c>
      <c r="E179" s="379" t="str">
        <f>IF(Table13[[#This Row],[Tipo de Beneficiário]]="","",SUMIF(Table8[[Código da Candidatura]:[Nº de membros]],Table13[[#This Row],[Código da candidatura]],Table8[Nº de membros]))</f>
        <v/>
      </c>
      <c r="F179" s="392"/>
      <c r="G179" s="322"/>
      <c r="H179" s="323"/>
      <c r="I179" s="324" t="str">
        <f>IF(Table13[[#This Row],[Tipo de Beneficiário]]="","",COUNTIFS(Table8[Código da Candidatura],Table13[[#This Row],[Código da candidatura]],Table8[Tipologia proposta],"T0"))</f>
        <v/>
      </c>
      <c r="J179" s="325" t="str">
        <f>IF(Table13[[#This Row],[Tipo de Beneficiário]]="","",COUNTIFS(Table8[Código da Candidatura],Table13[[#This Row],[Código da candidatura]],Table8[Tipologia proposta],"T1"))</f>
        <v/>
      </c>
      <c r="K179" s="325" t="str">
        <f>IF(Table13[[#This Row],[Tipo de Beneficiário]]="","",COUNTIFS(Table8[Código da Candidatura],Table13[[#This Row],[Código da candidatura]],Table8[Tipologia proposta],"T2"))</f>
        <v/>
      </c>
      <c r="L179" s="325" t="str">
        <f>IF(Table13[[#This Row],[Tipo de Beneficiário]]="","",COUNTIFS(Table8[Código da Candidatura],Table13[[#This Row],[Código da candidatura]],Table8[Tipologia proposta],"T3"))</f>
        <v/>
      </c>
      <c r="M179" s="325" t="str">
        <f>IF(Table13[[#This Row],[Tipo de Beneficiário]]="","",COUNTIFS(Table8[Código da Candidatura],Table13[[#This Row],[Código da candidatura]],Table8[Tipologia proposta],"T4"))</f>
        <v/>
      </c>
      <c r="N179" s="325" t="str">
        <f>IF(Table13[[#This Row],[Tipo de Beneficiário]]="","",COUNTIFS(Table8[Código da Candidatura],Table13[[#This Row],[Código da candidatura]],Table8[Tipologia proposta],"T5"))</f>
        <v/>
      </c>
      <c r="O179" s="325" t="str">
        <f>IF(Table13[[#This Row],[Tipo de Beneficiário]]="","",COUNTIFS(Table8[Código da Candidatura],Table13[[#This Row],[Código da candidatura]],Table8[Tipologia proposta],"T6"))</f>
        <v/>
      </c>
      <c r="P179" s="325" t="str">
        <f>IF(Table13[[#This Row],[Tipo de Beneficiário]]="","",COUNTIFS(Table8[Código da Candidatura],Table13[[#This Row],[Código da candidatura]],Table8[Tipologia proposta],"T7"))</f>
        <v/>
      </c>
      <c r="Q179" s="325" t="str">
        <f>IF(Table13[[#This Row],[Tipo de Beneficiário]]="","",COUNTIFS(Table8[Código da Candidatura],Table13[[#This Row],[Código da candidatura]],Table8[Tipologia proposta],"Unid. Resid."))</f>
        <v/>
      </c>
      <c r="R179" s="326">
        <f>SUM(Table13[[#This Row],[T0]:[Unid. resid.]])</f>
        <v>0</v>
      </c>
      <c r="S179" s="391" t="str">
        <f>IF(OR(Table13[[#This Row],[Tipo de Beneficiário]]="",Table13[[#This Row],[Identificação da Entidade]]="",Table13[[#This Row],[Tipo de Solução Habitacional]]=""),"NÃO","SIM")</f>
        <v>NÃO</v>
      </c>
      <c r="T179" s="327" t="e">
        <f>VLOOKUP(Table13[[#This Row],[Tipo de Beneficiário]],Table3[],3,FALSE)</f>
        <v>#N/A</v>
      </c>
      <c r="X179" s="309"/>
    </row>
    <row r="180" spans="1:24" ht="25.05" hidden="1" customHeight="1" x14ac:dyDescent="0.25">
      <c r="A180" s="320"/>
      <c r="B180" s="389"/>
      <c r="C180" s="321"/>
      <c r="D180" s="325" t="str">
        <f>IF(Table13[[#This Row],[Tipo de Beneficiário]]="","",COUNTIF(Table8[Código da Candidatura],Table13[[#This Row],[Código da candidatura]]))</f>
        <v/>
      </c>
      <c r="E180" s="379" t="str">
        <f>IF(Table13[[#This Row],[Tipo de Beneficiário]]="","",SUMIF(Table8[[Código da Candidatura]:[Nº de membros]],Table13[[#This Row],[Código da candidatura]],Table8[Nº de membros]))</f>
        <v/>
      </c>
      <c r="F180" s="392"/>
      <c r="G180" s="322"/>
      <c r="H180" s="323"/>
      <c r="I180" s="324" t="str">
        <f>IF(Table13[[#This Row],[Tipo de Beneficiário]]="","",COUNTIFS(Table8[Código da Candidatura],Table13[[#This Row],[Código da candidatura]],Table8[Tipologia proposta],"T0"))</f>
        <v/>
      </c>
      <c r="J180" s="325" t="str">
        <f>IF(Table13[[#This Row],[Tipo de Beneficiário]]="","",COUNTIFS(Table8[Código da Candidatura],Table13[[#This Row],[Código da candidatura]],Table8[Tipologia proposta],"T1"))</f>
        <v/>
      </c>
      <c r="K180" s="325" t="str">
        <f>IF(Table13[[#This Row],[Tipo de Beneficiário]]="","",COUNTIFS(Table8[Código da Candidatura],Table13[[#This Row],[Código da candidatura]],Table8[Tipologia proposta],"T2"))</f>
        <v/>
      </c>
      <c r="L180" s="325" t="str">
        <f>IF(Table13[[#This Row],[Tipo de Beneficiário]]="","",COUNTIFS(Table8[Código da Candidatura],Table13[[#This Row],[Código da candidatura]],Table8[Tipologia proposta],"T3"))</f>
        <v/>
      </c>
      <c r="M180" s="325" t="str">
        <f>IF(Table13[[#This Row],[Tipo de Beneficiário]]="","",COUNTIFS(Table8[Código da Candidatura],Table13[[#This Row],[Código da candidatura]],Table8[Tipologia proposta],"T4"))</f>
        <v/>
      </c>
      <c r="N180" s="325" t="str">
        <f>IF(Table13[[#This Row],[Tipo de Beneficiário]]="","",COUNTIFS(Table8[Código da Candidatura],Table13[[#This Row],[Código da candidatura]],Table8[Tipologia proposta],"T5"))</f>
        <v/>
      </c>
      <c r="O180" s="325" t="str">
        <f>IF(Table13[[#This Row],[Tipo de Beneficiário]]="","",COUNTIFS(Table8[Código da Candidatura],Table13[[#This Row],[Código da candidatura]],Table8[Tipologia proposta],"T6"))</f>
        <v/>
      </c>
      <c r="P180" s="325" t="str">
        <f>IF(Table13[[#This Row],[Tipo de Beneficiário]]="","",COUNTIFS(Table8[Código da Candidatura],Table13[[#This Row],[Código da candidatura]],Table8[Tipologia proposta],"T7"))</f>
        <v/>
      </c>
      <c r="Q180" s="325" t="str">
        <f>IF(Table13[[#This Row],[Tipo de Beneficiário]]="","",COUNTIFS(Table8[Código da Candidatura],Table13[[#This Row],[Código da candidatura]],Table8[Tipologia proposta],"Unid. Resid."))</f>
        <v/>
      </c>
      <c r="R180" s="326">
        <f>SUM(Table13[[#This Row],[T0]:[Unid. resid.]])</f>
        <v>0</v>
      </c>
      <c r="S180" s="391" t="str">
        <f>IF(OR(Table13[[#This Row],[Tipo de Beneficiário]]="",Table13[[#This Row],[Identificação da Entidade]]="",Table13[[#This Row],[Tipo de Solução Habitacional]]=""),"NÃO","SIM")</f>
        <v>NÃO</v>
      </c>
      <c r="T180" s="327" t="e">
        <f>VLOOKUP(Table13[[#This Row],[Tipo de Beneficiário]],Table3[],3,FALSE)</f>
        <v>#N/A</v>
      </c>
      <c r="X180" s="309"/>
    </row>
    <row r="181" spans="1:24" ht="25.05" hidden="1" customHeight="1" x14ac:dyDescent="0.25">
      <c r="A181" s="320"/>
      <c r="B181" s="389"/>
      <c r="C181" s="321"/>
      <c r="D181" s="325" t="str">
        <f>IF(Table13[[#This Row],[Tipo de Beneficiário]]="","",COUNTIF(Table8[Código da Candidatura],Table13[[#This Row],[Código da candidatura]]))</f>
        <v/>
      </c>
      <c r="E181" s="379" t="str">
        <f>IF(Table13[[#This Row],[Tipo de Beneficiário]]="","",SUMIF(Table8[[Código da Candidatura]:[Nº de membros]],Table13[[#This Row],[Código da candidatura]],Table8[Nº de membros]))</f>
        <v/>
      </c>
      <c r="F181" s="392"/>
      <c r="G181" s="322"/>
      <c r="H181" s="323"/>
      <c r="I181" s="324" t="str">
        <f>IF(Table13[[#This Row],[Tipo de Beneficiário]]="","",COUNTIFS(Table8[Código da Candidatura],Table13[[#This Row],[Código da candidatura]],Table8[Tipologia proposta],"T0"))</f>
        <v/>
      </c>
      <c r="J181" s="325" t="str">
        <f>IF(Table13[[#This Row],[Tipo de Beneficiário]]="","",COUNTIFS(Table8[Código da Candidatura],Table13[[#This Row],[Código da candidatura]],Table8[Tipologia proposta],"T1"))</f>
        <v/>
      </c>
      <c r="K181" s="325" t="str">
        <f>IF(Table13[[#This Row],[Tipo de Beneficiário]]="","",COUNTIFS(Table8[Código da Candidatura],Table13[[#This Row],[Código da candidatura]],Table8[Tipologia proposta],"T2"))</f>
        <v/>
      </c>
      <c r="L181" s="325" t="str">
        <f>IF(Table13[[#This Row],[Tipo de Beneficiário]]="","",COUNTIFS(Table8[Código da Candidatura],Table13[[#This Row],[Código da candidatura]],Table8[Tipologia proposta],"T3"))</f>
        <v/>
      </c>
      <c r="M181" s="325" t="str">
        <f>IF(Table13[[#This Row],[Tipo de Beneficiário]]="","",COUNTIFS(Table8[Código da Candidatura],Table13[[#This Row],[Código da candidatura]],Table8[Tipologia proposta],"T4"))</f>
        <v/>
      </c>
      <c r="N181" s="325" t="str">
        <f>IF(Table13[[#This Row],[Tipo de Beneficiário]]="","",COUNTIFS(Table8[Código da Candidatura],Table13[[#This Row],[Código da candidatura]],Table8[Tipologia proposta],"T5"))</f>
        <v/>
      </c>
      <c r="O181" s="325" t="str">
        <f>IF(Table13[[#This Row],[Tipo de Beneficiário]]="","",COUNTIFS(Table8[Código da Candidatura],Table13[[#This Row],[Código da candidatura]],Table8[Tipologia proposta],"T6"))</f>
        <v/>
      </c>
      <c r="P181" s="325" t="str">
        <f>IF(Table13[[#This Row],[Tipo de Beneficiário]]="","",COUNTIFS(Table8[Código da Candidatura],Table13[[#This Row],[Código da candidatura]],Table8[Tipologia proposta],"T7"))</f>
        <v/>
      </c>
      <c r="Q181" s="325" t="str">
        <f>IF(Table13[[#This Row],[Tipo de Beneficiário]]="","",COUNTIFS(Table8[Código da Candidatura],Table13[[#This Row],[Código da candidatura]],Table8[Tipologia proposta],"Unid. Resid."))</f>
        <v/>
      </c>
      <c r="R181" s="326">
        <f>SUM(Table13[[#This Row],[T0]:[Unid. resid.]])</f>
        <v>0</v>
      </c>
      <c r="S181" s="391" t="str">
        <f>IF(OR(Table13[[#This Row],[Tipo de Beneficiário]]="",Table13[[#This Row],[Identificação da Entidade]]="",Table13[[#This Row],[Tipo de Solução Habitacional]]=""),"NÃO","SIM")</f>
        <v>NÃO</v>
      </c>
      <c r="T181" s="327" t="e">
        <f>VLOOKUP(Table13[[#This Row],[Tipo de Beneficiário]],Table3[],3,FALSE)</f>
        <v>#N/A</v>
      </c>
      <c r="X181" s="309"/>
    </row>
    <row r="182" spans="1:24" ht="25.05" hidden="1" customHeight="1" x14ac:dyDescent="0.25">
      <c r="A182" s="320"/>
      <c r="B182" s="389"/>
      <c r="C182" s="321"/>
      <c r="D182" s="325" t="str">
        <f>IF(Table13[[#This Row],[Tipo de Beneficiário]]="","",COUNTIF(Table8[Código da Candidatura],Table13[[#This Row],[Código da candidatura]]))</f>
        <v/>
      </c>
      <c r="E182" s="379" t="str">
        <f>IF(Table13[[#This Row],[Tipo de Beneficiário]]="","",SUMIF(Table8[[Código da Candidatura]:[Nº de membros]],Table13[[#This Row],[Código da candidatura]],Table8[Nº de membros]))</f>
        <v/>
      </c>
      <c r="F182" s="392"/>
      <c r="G182" s="322"/>
      <c r="H182" s="323"/>
      <c r="I182" s="324" t="str">
        <f>IF(Table13[[#This Row],[Tipo de Beneficiário]]="","",COUNTIFS(Table8[Código da Candidatura],Table13[[#This Row],[Código da candidatura]],Table8[Tipologia proposta],"T0"))</f>
        <v/>
      </c>
      <c r="J182" s="325" t="str">
        <f>IF(Table13[[#This Row],[Tipo de Beneficiário]]="","",COUNTIFS(Table8[Código da Candidatura],Table13[[#This Row],[Código da candidatura]],Table8[Tipologia proposta],"T1"))</f>
        <v/>
      </c>
      <c r="K182" s="325" t="str">
        <f>IF(Table13[[#This Row],[Tipo de Beneficiário]]="","",COUNTIFS(Table8[Código da Candidatura],Table13[[#This Row],[Código da candidatura]],Table8[Tipologia proposta],"T2"))</f>
        <v/>
      </c>
      <c r="L182" s="325" t="str">
        <f>IF(Table13[[#This Row],[Tipo de Beneficiário]]="","",COUNTIFS(Table8[Código da Candidatura],Table13[[#This Row],[Código da candidatura]],Table8[Tipologia proposta],"T3"))</f>
        <v/>
      </c>
      <c r="M182" s="325" t="str">
        <f>IF(Table13[[#This Row],[Tipo de Beneficiário]]="","",COUNTIFS(Table8[Código da Candidatura],Table13[[#This Row],[Código da candidatura]],Table8[Tipologia proposta],"T4"))</f>
        <v/>
      </c>
      <c r="N182" s="325" t="str">
        <f>IF(Table13[[#This Row],[Tipo de Beneficiário]]="","",COUNTIFS(Table8[Código da Candidatura],Table13[[#This Row],[Código da candidatura]],Table8[Tipologia proposta],"T5"))</f>
        <v/>
      </c>
      <c r="O182" s="325" t="str">
        <f>IF(Table13[[#This Row],[Tipo de Beneficiário]]="","",COUNTIFS(Table8[Código da Candidatura],Table13[[#This Row],[Código da candidatura]],Table8[Tipologia proposta],"T6"))</f>
        <v/>
      </c>
      <c r="P182" s="325" t="str">
        <f>IF(Table13[[#This Row],[Tipo de Beneficiário]]="","",COUNTIFS(Table8[Código da Candidatura],Table13[[#This Row],[Código da candidatura]],Table8[Tipologia proposta],"T7"))</f>
        <v/>
      </c>
      <c r="Q182" s="325" t="str">
        <f>IF(Table13[[#This Row],[Tipo de Beneficiário]]="","",COUNTIFS(Table8[Código da Candidatura],Table13[[#This Row],[Código da candidatura]],Table8[Tipologia proposta],"Unid. Resid."))</f>
        <v/>
      </c>
      <c r="R182" s="326">
        <f>SUM(Table13[[#This Row],[T0]:[Unid. resid.]])</f>
        <v>0</v>
      </c>
      <c r="S182" s="391" t="str">
        <f>IF(OR(Table13[[#This Row],[Tipo de Beneficiário]]="",Table13[[#This Row],[Identificação da Entidade]]="",Table13[[#This Row],[Tipo de Solução Habitacional]]=""),"NÃO","SIM")</f>
        <v>NÃO</v>
      </c>
      <c r="T182" s="327" t="e">
        <f>VLOOKUP(Table13[[#This Row],[Tipo de Beneficiário]],Table3[],3,FALSE)</f>
        <v>#N/A</v>
      </c>
      <c r="X182" s="309"/>
    </row>
    <row r="183" spans="1:24" ht="25.05" hidden="1" customHeight="1" x14ac:dyDescent="0.25">
      <c r="A183" s="320"/>
      <c r="B183" s="389"/>
      <c r="C183" s="321"/>
      <c r="D183" s="325" t="str">
        <f>IF(Table13[[#This Row],[Tipo de Beneficiário]]="","",COUNTIF(Table8[Código da Candidatura],Table13[[#This Row],[Código da candidatura]]))</f>
        <v/>
      </c>
      <c r="E183" s="379" t="str">
        <f>IF(Table13[[#This Row],[Tipo de Beneficiário]]="","",SUMIF(Table8[[Código da Candidatura]:[Nº de membros]],Table13[[#This Row],[Código da candidatura]],Table8[Nº de membros]))</f>
        <v/>
      </c>
      <c r="F183" s="392"/>
      <c r="G183" s="322"/>
      <c r="H183" s="323"/>
      <c r="I183" s="324" t="str">
        <f>IF(Table13[[#This Row],[Tipo de Beneficiário]]="","",COUNTIFS(Table8[Código da Candidatura],Table13[[#This Row],[Código da candidatura]],Table8[Tipologia proposta],"T0"))</f>
        <v/>
      </c>
      <c r="J183" s="325" t="str">
        <f>IF(Table13[[#This Row],[Tipo de Beneficiário]]="","",COUNTIFS(Table8[Código da Candidatura],Table13[[#This Row],[Código da candidatura]],Table8[Tipologia proposta],"T1"))</f>
        <v/>
      </c>
      <c r="K183" s="325" t="str">
        <f>IF(Table13[[#This Row],[Tipo de Beneficiário]]="","",COUNTIFS(Table8[Código da Candidatura],Table13[[#This Row],[Código da candidatura]],Table8[Tipologia proposta],"T2"))</f>
        <v/>
      </c>
      <c r="L183" s="325" t="str">
        <f>IF(Table13[[#This Row],[Tipo de Beneficiário]]="","",COUNTIFS(Table8[Código da Candidatura],Table13[[#This Row],[Código da candidatura]],Table8[Tipologia proposta],"T3"))</f>
        <v/>
      </c>
      <c r="M183" s="325" t="str">
        <f>IF(Table13[[#This Row],[Tipo de Beneficiário]]="","",COUNTIFS(Table8[Código da Candidatura],Table13[[#This Row],[Código da candidatura]],Table8[Tipologia proposta],"T4"))</f>
        <v/>
      </c>
      <c r="N183" s="325" t="str">
        <f>IF(Table13[[#This Row],[Tipo de Beneficiário]]="","",COUNTIFS(Table8[Código da Candidatura],Table13[[#This Row],[Código da candidatura]],Table8[Tipologia proposta],"T5"))</f>
        <v/>
      </c>
      <c r="O183" s="325" t="str">
        <f>IF(Table13[[#This Row],[Tipo de Beneficiário]]="","",COUNTIFS(Table8[Código da Candidatura],Table13[[#This Row],[Código da candidatura]],Table8[Tipologia proposta],"T6"))</f>
        <v/>
      </c>
      <c r="P183" s="325" t="str">
        <f>IF(Table13[[#This Row],[Tipo de Beneficiário]]="","",COUNTIFS(Table8[Código da Candidatura],Table13[[#This Row],[Código da candidatura]],Table8[Tipologia proposta],"T7"))</f>
        <v/>
      </c>
      <c r="Q183" s="325" t="str">
        <f>IF(Table13[[#This Row],[Tipo de Beneficiário]]="","",COUNTIFS(Table8[Código da Candidatura],Table13[[#This Row],[Código da candidatura]],Table8[Tipologia proposta],"Unid. Resid."))</f>
        <v/>
      </c>
      <c r="R183" s="326">
        <f>SUM(Table13[[#This Row],[T0]:[Unid. resid.]])</f>
        <v>0</v>
      </c>
      <c r="S183" s="391" t="str">
        <f>IF(OR(Table13[[#This Row],[Tipo de Beneficiário]]="",Table13[[#This Row],[Identificação da Entidade]]="",Table13[[#This Row],[Tipo de Solução Habitacional]]=""),"NÃO","SIM")</f>
        <v>NÃO</v>
      </c>
      <c r="T183" s="327" t="e">
        <f>VLOOKUP(Table13[[#This Row],[Tipo de Beneficiário]],Table3[],3,FALSE)</f>
        <v>#N/A</v>
      </c>
      <c r="X183" s="309"/>
    </row>
    <row r="184" spans="1:24" ht="25.05" hidden="1" customHeight="1" x14ac:dyDescent="0.25">
      <c r="A184" s="320"/>
      <c r="B184" s="389"/>
      <c r="C184" s="321"/>
      <c r="D184" s="325" t="str">
        <f>IF(Table13[[#This Row],[Tipo de Beneficiário]]="","",COUNTIF(Table8[Código da Candidatura],Table13[[#This Row],[Código da candidatura]]))</f>
        <v/>
      </c>
      <c r="E184" s="379" t="str">
        <f>IF(Table13[[#This Row],[Tipo de Beneficiário]]="","",SUMIF(Table8[[Código da Candidatura]:[Nº de membros]],Table13[[#This Row],[Código da candidatura]],Table8[Nº de membros]))</f>
        <v/>
      </c>
      <c r="F184" s="392"/>
      <c r="G184" s="322"/>
      <c r="H184" s="323"/>
      <c r="I184" s="324" t="str">
        <f>IF(Table13[[#This Row],[Tipo de Beneficiário]]="","",COUNTIFS(Table8[Código da Candidatura],Table13[[#This Row],[Código da candidatura]],Table8[Tipologia proposta],"T0"))</f>
        <v/>
      </c>
      <c r="J184" s="325" t="str">
        <f>IF(Table13[[#This Row],[Tipo de Beneficiário]]="","",COUNTIFS(Table8[Código da Candidatura],Table13[[#This Row],[Código da candidatura]],Table8[Tipologia proposta],"T1"))</f>
        <v/>
      </c>
      <c r="K184" s="325" t="str">
        <f>IF(Table13[[#This Row],[Tipo de Beneficiário]]="","",COUNTIFS(Table8[Código da Candidatura],Table13[[#This Row],[Código da candidatura]],Table8[Tipologia proposta],"T2"))</f>
        <v/>
      </c>
      <c r="L184" s="325" t="str">
        <f>IF(Table13[[#This Row],[Tipo de Beneficiário]]="","",COUNTIFS(Table8[Código da Candidatura],Table13[[#This Row],[Código da candidatura]],Table8[Tipologia proposta],"T3"))</f>
        <v/>
      </c>
      <c r="M184" s="325" t="str">
        <f>IF(Table13[[#This Row],[Tipo de Beneficiário]]="","",COUNTIFS(Table8[Código da Candidatura],Table13[[#This Row],[Código da candidatura]],Table8[Tipologia proposta],"T4"))</f>
        <v/>
      </c>
      <c r="N184" s="325" t="str">
        <f>IF(Table13[[#This Row],[Tipo de Beneficiário]]="","",COUNTIFS(Table8[Código da Candidatura],Table13[[#This Row],[Código da candidatura]],Table8[Tipologia proposta],"T5"))</f>
        <v/>
      </c>
      <c r="O184" s="325" t="str">
        <f>IF(Table13[[#This Row],[Tipo de Beneficiário]]="","",COUNTIFS(Table8[Código da Candidatura],Table13[[#This Row],[Código da candidatura]],Table8[Tipologia proposta],"T6"))</f>
        <v/>
      </c>
      <c r="P184" s="325" t="str">
        <f>IF(Table13[[#This Row],[Tipo de Beneficiário]]="","",COUNTIFS(Table8[Código da Candidatura],Table13[[#This Row],[Código da candidatura]],Table8[Tipologia proposta],"T7"))</f>
        <v/>
      </c>
      <c r="Q184" s="325" t="str">
        <f>IF(Table13[[#This Row],[Tipo de Beneficiário]]="","",COUNTIFS(Table8[Código da Candidatura],Table13[[#This Row],[Código da candidatura]],Table8[Tipologia proposta],"Unid. Resid."))</f>
        <v/>
      </c>
      <c r="R184" s="326">
        <f>SUM(Table13[[#This Row],[T0]:[Unid. resid.]])</f>
        <v>0</v>
      </c>
      <c r="S184" s="391" t="str">
        <f>IF(OR(Table13[[#This Row],[Tipo de Beneficiário]]="",Table13[[#This Row],[Identificação da Entidade]]="",Table13[[#This Row],[Tipo de Solução Habitacional]]=""),"NÃO","SIM")</f>
        <v>NÃO</v>
      </c>
      <c r="T184" s="327" t="e">
        <f>VLOOKUP(Table13[[#This Row],[Tipo de Beneficiário]],Table3[],3,FALSE)</f>
        <v>#N/A</v>
      </c>
      <c r="X184" s="309"/>
    </row>
    <row r="185" spans="1:24" ht="25.05" hidden="1" customHeight="1" x14ac:dyDescent="0.25">
      <c r="A185" s="320"/>
      <c r="B185" s="389"/>
      <c r="C185" s="321"/>
      <c r="D185" s="325" t="str">
        <f>IF(Table13[[#This Row],[Tipo de Beneficiário]]="","",COUNTIF(Table8[Código da Candidatura],Table13[[#This Row],[Código da candidatura]]))</f>
        <v/>
      </c>
      <c r="E185" s="379" t="str">
        <f>IF(Table13[[#This Row],[Tipo de Beneficiário]]="","",SUMIF(Table8[[Código da Candidatura]:[Nº de membros]],Table13[[#This Row],[Código da candidatura]],Table8[Nº de membros]))</f>
        <v/>
      </c>
      <c r="F185" s="392"/>
      <c r="G185" s="322"/>
      <c r="H185" s="323"/>
      <c r="I185" s="324" t="str">
        <f>IF(Table13[[#This Row],[Tipo de Beneficiário]]="","",COUNTIFS(Table8[Código da Candidatura],Table13[[#This Row],[Código da candidatura]],Table8[Tipologia proposta],"T0"))</f>
        <v/>
      </c>
      <c r="J185" s="325" t="str">
        <f>IF(Table13[[#This Row],[Tipo de Beneficiário]]="","",COUNTIFS(Table8[Código da Candidatura],Table13[[#This Row],[Código da candidatura]],Table8[Tipologia proposta],"T1"))</f>
        <v/>
      </c>
      <c r="K185" s="325" t="str">
        <f>IF(Table13[[#This Row],[Tipo de Beneficiário]]="","",COUNTIFS(Table8[Código da Candidatura],Table13[[#This Row],[Código da candidatura]],Table8[Tipologia proposta],"T2"))</f>
        <v/>
      </c>
      <c r="L185" s="325" t="str">
        <f>IF(Table13[[#This Row],[Tipo de Beneficiário]]="","",COUNTIFS(Table8[Código da Candidatura],Table13[[#This Row],[Código da candidatura]],Table8[Tipologia proposta],"T3"))</f>
        <v/>
      </c>
      <c r="M185" s="325" t="str">
        <f>IF(Table13[[#This Row],[Tipo de Beneficiário]]="","",COUNTIFS(Table8[Código da Candidatura],Table13[[#This Row],[Código da candidatura]],Table8[Tipologia proposta],"T4"))</f>
        <v/>
      </c>
      <c r="N185" s="325" t="str">
        <f>IF(Table13[[#This Row],[Tipo de Beneficiário]]="","",COUNTIFS(Table8[Código da Candidatura],Table13[[#This Row],[Código da candidatura]],Table8[Tipologia proposta],"T5"))</f>
        <v/>
      </c>
      <c r="O185" s="325" t="str">
        <f>IF(Table13[[#This Row],[Tipo de Beneficiário]]="","",COUNTIFS(Table8[Código da Candidatura],Table13[[#This Row],[Código da candidatura]],Table8[Tipologia proposta],"T6"))</f>
        <v/>
      </c>
      <c r="P185" s="325" t="str">
        <f>IF(Table13[[#This Row],[Tipo de Beneficiário]]="","",COUNTIFS(Table8[Código da Candidatura],Table13[[#This Row],[Código da candidatura]],Table8[Tipologia proposta],"T7"))</f>
        <v/>
      </c>
      <c r="Q185" s="325" t="str">
        <f>IF(Table13[[#This Row],[Tipo de Beneficiário]]="","",COUNTIFS(Table8[Código da Candidatura],Table13[[#This Row],[Código da candidatura]],Table8[Tipologia proposta],"Unid. Resid."))</f>
        <v/>
      </c>
      <c r="R185" s="326">
        <f>SUM(Table13[[#This Row],[T0]:[Unid. resid.]])</f>
        <v>0</v>
      </c>
      <c r="S185" s="391" t="str">
        <f>IF(OR(Table13[[#This Row],[Tipo de Beneficiário]]="",Table13[[#This Row],[Identificação da Entidade]]="",Table13[[#This Row],[Tipo de Solução Habitacional]]=""),"NÃO","SIM")</f>
        <v>NÃO</v>
      </c>
      <c r="T185" s="327" t="e">
        <f>VLOOKUP(Table13[[#This Row],[Tipo de Beneficiário]],Table3[],3,FALSE)</f>
        <v>#N/A</v>
      </c>
      <c r="X185" s="309"/>
    </row>
    <row r="186" spans="1:24" ht="25.05" hidden="1" customHeight="1" x14ac:dyDescent="0.25">
      <c r="A186" s="320"/>
      <c r="B186" s="389"/>
      <c r="C186" s="321"/>
      <c r="D186" s="325" t="str">
        <f>IF(Table13[[#This Row],[Tipo de Beneficiário]]="","",COUNTIF(Table8[Código da Candidatura],Table13[[#This Row],[Código da candidatura]]))</f>
        <v/>
      </c>
      <c r="E186" s="379" t="str">
        <f>IF(Table13[[#This Row],[Tipo de Beneficiário]]="","",SUMIF(Table8[[Código da Candidatura]:[Nº de membros]],Table13[[#This Row],[Código da candidatura]],Table8[Nº de membros]))</f>
        <v/>
      </c>
      <c r="F186" s="392"/>
      <c r="G186" s="322"/>
      <c r="H186" s="323"/>
      <c r="I186" s="324" t="str">
        <f>IF(Table13[[#This Row],[Tipo de Beneficiário]]="","",COUNTIFS(Table8[Código da Candidatura],Table13[[#This Row],[Código da candidatura]],Table8[Tipologia proposta],"T0"))</f>
        <v/>
      </c>
      <c r="J186" s="325" t="str">
        <f>IF(Table13[[#This Row],[Tipo de Beneficiário]]="","",COUNTIFS(Table8[Código da Candidatura],Table13[[#This Row],[Código da candidatura]],Table8[Tipologia proposta],"T1"))</f>
        <v/>
      </c>
      <c r="K186" s="325" t="str">
        <f>IF(Table13[[#This Row],[Tipo de Beneficiário]]="","",COUNTIFS(Table8[Código da Candidatura],Table13[[#This Row],[Código da candidatura]],Table8[Tipologia proposta],"T2"))</f>
        <v/>
      </c>
      <c r="L186" s="325" t="str">
        <f>IF(Table13[[#This Row],[Tipo de Beneficiário]]="","",COUNTIFS(Table8[Código da Candidatura],Table13[[#This Row],[Código da candidatura]],Table8[Tipologia proposta],"T3"))</f>
        <v/>
      </c>
      <c r="M186" s="325" t="str">
        <f>IF(Table13[[#This Row],[Tipo de Beneficiário]]="","",COUNTIFS(Table8[Código da Candidatura],Table13[[#This Row],[Código da candidatura]],Table8[Tipologia proposta],"T4"))</f>
        <v/>
      </c>
      <c r="N186" s="325" t="str">
        <f>IF(Table13[[#This Row],[Tipo de Beneficiário]]="","",COUNTIFS(Table8[Código da Candidatura],Table13[[#This Row],[Código da candidatura]],Table8[Tipologia proposta],"T5"))</f>
        <v/>
      </c>
      <c r="O186" s="325" t="str">
        <f>IF(Table13[[#This Row],[Tipo de Beneficiário]]="","",COUNTIFS(Table8[Código da Candidatura],Table13[[#This Row],[Código da candidatura]],Table8[Tipologia proposta],"T6"))</f>
        <v/>
      </c>
      <c r="P186" s="325" t="str">
        <f>IF(Table13[[#This Row],[Tipo de Beneficiário]]="","",COUNTIFS(Table8[Código da Candidatura],Table13[[#This Row],[Código da candidatura]],Table8[Tipologia proposta],"T7"))</f>
        <v/>
      </c>
      <c r="Q186" s="325" t="str">
        <f>IF(Table13[[#This Row],[Tipo de Beneficiário]]="","",COUNTIFS(Table8[Código da Candidatura],Table13[[#This Row],[Código da candidatura]],Table8[Tipologia proposta],"Unid. Resid."))</f>
        <v/>
      </c>
      <c r="R186" s="326">
        <f>SUM(Table13[[#This Row],[T0]:[Unid. resid.]])</f>
        <v>0</v>
      </c>
      <c r="S186" s="391" t="str">
        <f>IF(OR(Table13[[#This Row],[Tipo de Beneficiário]]="",Table13[[#This Row],[Identificação da Entidade]]="",Table13[[#This Row],[Tipo de Solução Habitacional]]=""),"NÃO","SIM")</f>
        <v>NÃO</v>
      </c>
      <c r="T186" s="327" t="e">
        <f>VLOOKUP(Table13[[#This Row],[Tipo de Beneficiário]],Table3[],3,FALSE)</f>
        <v>#N/A</v>
      </c>
      <c r="X186" s="309"/>
    </row>
    <row r="187" spans="1:24" ht="25.05" hidden="1" customHeight="1" x14ac:dyDescent="0.25">
      <c r="A187" s="320"/>
      <c r="B187" s="389"/>
      <c r="C187" s="321"/>
      <c r="D187" s="325" t="str">
        <f>IF(Table13[[#This Row],[Tipo de Beneficiário]]="","",COUNTIF(Table8[Código da Candidatura],Table13[[#This Row],[Código da candidatura]]))</f>
        <v/>
      </c>
      <c r="E187" s="379" t="str">
        <f>IF(Table13[[#This Row],[Tipo de Beneficiário]]="","",SUMIF(Table8[[Código da Candidatura]:[Nº de membros]],Table13[[#This Row],[Código da candidatura]],Table8[Nº de membros]))</f>
        <v/>
      </c>
      <c r="F187" s="392"/>
      <c r="G187" s="322"/>
      <c r="H187" s="323"/>
      <c r="I187" s="324" t="str">
        <f>IF(Table13[[#This Row],[Tipo de Beneficiário]]="","",COUNTIFS(Table8[Código da Candidatura],Table13[[#This Row],[Código da candidatura]],Table8[Tipologia proposta],"T0"))</f>
        <v/>
      </c>
      <c r="J187" s="325" t="str">
        <f>IF(Table13[[#This Row],[Tipo de Beneficiário]]="","",COUNTIFS(Table8[Código da Candidatura],Table13[[#This Row],[Código da candidatura]],Table8[Tipologia proposta],"T1"))</f>
        <v/>
      </c>
      <c r="K187" s="325" t="str">
        <f>IF(Table13[[#This Row],[Tipo de Beneficiário]]="","",COUNTIFS(Table8[Código da Candidatura],Table13[[#This Row],[Código da candidatura]],Table8[Tipologia proposta],"T2"))</f>
        <v/>
      </c>
      <c r="L187" s="325" t="str">
        <f>IF(Table13[[#This Row],[Tipo de Beneficiário]]="","",COUNTIFS(Table8[Código da Candidatura],Table13[[#This Row],[Código da candidatura]],Table8[Tipologia proposta],"T3"))</f>
        <v/>
      </c>
      <c r="M187" s="325" t="str">
        <f>IF(Table13[[#This Row],[Tipo de Beneficiário]]="","",COUNTIFS(Table8[Código da Candidatura],Table13[[#This Row],[Código da candidatura]],Table8[Tipologia proposta],"T4"))</f>
        <v/>
      </c>
      <c r="N187" s="325" t="str">
        <f>IF(Table13[[#This Row],[Tipo de Beneficiário]]="","",COUNTIFS(Table8[Código da Candidatura],Table13[[#This Row],[Código da candidatura]],Table8[Tipologia proposta],"T5"))</f>
        <v/>
      </c>
      <c r="O187" s="325" t="str">
        <f>IF(Table13[[#This Row],[Tipo de Beneficiário]]="","",COUNTIFS(Table8[Código da Candidatura],Table13[[#This Row],[Código da candidatura]],Table8[Tipologia proposta],"T6"))</f>
        <v/>
      </c>
      <c r="P187" s="325" t="str">
        <f>IF(Table13[[#This Row],[Tipo de Beneficiário]]="","",COUNTIFS(Table8[Código da Candidatura],Table13[[#This Row],[Código da candidatura]],Table8[Tipologia proposta],"T7"))</f>
        <v/>
      </c>
      <c r="Q187" s="325" t="str">
        <f>IF(Table13[[#This Row],[Tipo de Beneficiário]]="","",COUNTIFS(Table8[Código da Candidatura],Table13[[#This Row],[Código da candidatura]],Table8[Tipologia proposta],"Unid. Resid."))</f>
        <v/>
      </c>
      <c r="R187" s="326">
        <f>SUM(Table13[[#This Row],[T0]:[Unid. resid.]])</f>
        <v>0</v>
      </c>
      <c r="S187" s="391" t="str">
        <f>IF(OR(Table13[[#This Row],[Tipo de Beneficiário]]="",Table13[[#This Row],[Identificação da Entidade]]="",Table13[[#This Row],[Tipo de Solução Habitacional]]=""),"NÃO","SIM")</f>
        <v>NÃO</v>
      </c>
      <c r="T187" s="327" t="e">
        <f>VLOOKUP(Table13[[#This Row],[Tipo de Beneficiário]],Table3[],3,FALSE)</f>
        <v>#N/A</v>
      </c>
      <c r="X187" s="309"/>
    </row>
    <row r="188" spans="1:24" ht="25.05" hidden="1" customHeight="1" x14ac:dyDescent="0.25">
      <c r="A188" s="320"/>
      <c r="B188" s="389"/>
      <c r="C188" s="321"/>
      <c r="D188" s="325" t="str">
        <f>IF(Table13[[#This Row],[Tipo de Beneficiário]]="","",COUNTIF(Table8[Código da Candidatura],Table13[[#This Row],[Código da candidatura]]))</f>
        <v/>
      </c>
      <c r="E188" s="379" t="str">
        <f>IF(Table13[[#This Row],[Tipo de Beneficiário]]="","",SUMIF(Table8[[Código da Candidatura]:[Nº de membros]],Table13[[#This Row],[Código da candidatura]],Table8[Nº de membros]))</f>
        <v/>
      </c>
      <c r="F188" s="392"/>
      <c r="G188" s="322"/>
      <c r="H188" s="323"/>
      <c r="I188" s="324" t="str">
        <f>IF(Table13[[#This Row],[Tipo de Beneficiário]]="","",COUNTIFS(Table8[Código da Candidatura],Table13[[#This Row],[Código da candidatura]],Table8[Tipologia proposta],"T0"))</f>
        <v/>
      </c>
      <c r="J188" s="325" t="str">
        <f>IF(Table13[[#This Row],[Tipo de Beneficiário]]="","",COUNTIFS(Table8[Código da Candidatura],Table13[[#This Row],[Código da candidatura]],Table8[Tipologia proposta],"T1"))</f>
        <v/>
      </c>
      <c r="K188" s="325" t="str">
        <f>IF(Table13[[#This Row],[Tipo de Beneficiário]]="","",COUNTIFS(Table8[Código da Candidatura],Table13[[#This Row],[Código da candidatura]],Table8[Tipologia proposta],"T2"))</f>
        <v/>
      </c>
      <c r="L188" s="325" t="str">
        <f>IF(Table13[[#This Row],[Tipo de Beneficiário]]="","",COUNTIFS(Table8[Código da Candidatura],Table13[[#This Row],[Código da candidatura]],Table8[Tipologia proposta],"T3"))</f>
        <v/>
      </c>
      <c r="M188" s="325" t="str">
        <f>IF(Table13[[#This Row],[Tipo de Beneficiário]]="","",COUNTIFS(Table8[Código da Candidatura],Table13[[#This Row],[Código da candidatura]],Table8[Tipologia proposta],"T4"))</f>
        <v/>
      </c>
      <c r="N188" s="325" t="str">
        <f>IF(Table13[[#This Row],[Tipo de Beneficiário]]="","",COUNTIFS(Table8[Código da Candidatura],Table13[[#This Row],[Código da candidatura]],Table8[Tipologia proposta],"T5"))</f>
        <v/>
      </c>
      <c r="O188" s="325" t="str">
        <f>IF(Table13[[#This Row],[Tipo de Beneficiário]]="","",COUNTIFS(Table8[Código da Candidatura],Table13[[#This Row],[Código da candidatura]],Table8[Tipologia proposta],"T6"))</f>
        <v/>
      </c>
      <c r="P188" s="325" t="str">
        <f>IF(Table13[[#This Row],[Tipo de Beneficiário]]="","",COUNTIFS(Table8[Código da Candidatura],Table13[[#This Row],[Código da candidatura]],Table8[Tipologia proposta],"T7"))</f>
        <v/>
      </c>
      <c r="Q188" s="325" t="str">
        <f>IF(Table13[[#This Row],[Tipo de Beneficiário]]="","",COUNTIFS(Table8[Código da Candidatura],Table13[[#This Row],[Código da candidatura]],Table8[Tipologia proposta],"Unid. Resid."))</f>
        <v/>
      </c>
      <c r="R188" s="326">
        <f>SUM(Table13[[#This Row],[T0]:[Unid. resid.]])</f>
        <v>0</v>
      </c>
      <c r="S188" s="391" t="str">
        <f>IF(OR(Table13[[#This Row],[Tipo de Beneficiário]]="",Table13[[#This Row],[Identificação da Entidade]]="",Table13[[#This Row],[Tipo de Solução Habitacional]]=""),"NÃO","SIM")</f>
        <v>NÃO</v>
      </c>
      <c r="T188" s="327" t="e">
        <f>VLOOKUP(Table13[[#This Row],[Tipo de Beneficiário]],Table3[],3,FALSE)</f>
        <v>#N/A</v>
      </c>
      <c r="X188" s="309"/>
    </row>
    <row r="189" spans="1:24" ht="25.05" hidden="1" customHeight="1" x14ac:dyDescent="0.25">
      <c r="A189" s="320"/>
      <c r="B189" s="389"/>
      <c r="C189" s="321"/>
      <c r="D189" s="325" t="str">
        <f>IF(Table13[[#This Row],[Tipo de Beneficiário]]="","",COUNTIF(Table8[Código da Candidatura],Table13[[#This Row],[Código da candidatura]]))</f>
        <v/>
      </c>
      <c r="E189" s="379" t="str">
        <f>IF(Table13[[#This Row],[Tipo de Beneficiário]]="","",SUMIF(Table8[[Código da Candidatura]:[Nº de membros]],Table13[[#This Row],[Código da candidatura]],Table8[Nº de membros]))</f>
        <v/>
      </c>
      <c r="F189" s="392"/>
      <c r="G189" s="322"/>
      <c r="H189" s="323"/>
      <c r="I189" s="324" t="str">
        <f>IF(Table13[[#This Row],[Tipo de Beneficiário]]="","",COUNTIFS(Table8[Código da Candidatura],Table13[[#This Row],[Código da candidatura]],Table8[Tipologia proposta],"T0"))</f>
        <v/>
      </c>
      <c r="J189" s="325" t="str">
        <f>IF(Table13[[#This Row],[Tipo de Beneficiário]]="","",COUNTIFS(Table8[Código da Candidatura],Table13[[#This Row],[Código da candidatura]],Table8[Tipologia proposta],"T1"))</f>
        <v/>
      </c>
      <c r="K189" s="325" t="str">
        <f>IF(Table13[[#This Row],[Tipo de Beneficiário]]="","",COUNTIFS(Table8[Código da Candidatura],Table13[[#This Row],[Código da candidatura]],Table8[Tipologia proposta],"T2"))</f>
        <v/>
      </c>
      <c r="L189" s="325" t="str">
        <f>IF(Table13[[#This Row],[Tipo de Beneficiário]]="","",COUNTIFS(Table8[Código da Candidatura],Table13[[#This Row],[Código da candidatura]],Table8[Tipologia proposta],"T3"))</f>
        <v/>
      </c>
      <c r="M189" s="325" t="str">
        <f>IF(Table13[[#This Row],[Tipo de Beneficiário]]="","",COUNTIFS(Table8[Código da Candidatura],Table13[[#This Row],[Código da candidatura]],Table8[Tipologia proposta],"T4"))</f>
        <v/>
      </c>
      <c r="N189" s="325" t="str">
        <f>IF(Table13[[#This Row],[Tipo de Beneficiário]]="","",COUNTIFS(Table8[Código da Candidatura],Table13[[#This Row],[Código da candidatura]],Table8[Tipologia proposta],"T5"))</f>
        <v/>
      </c>
      <c r="O189" s="325" t="str">
        <f>IF(Table13[[#This Row],[Tipo de Beneficiário]]="","",COUNTIFS(Table8[Código da Candidatura],Table13[[#This Row],[Código da candidatura]],Table8[Tipologia proposta],"T6"))</f>
        <v/>
      </c>
      <c r="P189" s="325" t="str">
        <f>IF(Table13[[#This Row],[Tipo de Beneficiário]]="","",COUNTIFS(Table8[Código da Candidatura],Table13[[#This Row],[Código da candidatura]],Table8[Tipologia proposta],"T7"))</f>
        <v/>
      </c>
      <c r="Q189" s="325" t="str">
        <f>IF(Table13[[#This Row],[Tipo de Beneficiário]]="","",COUNTIFS(Table8[Código da Candidatura],Table13[[#This Row],[Código da candidatura]],Table8[Tipologia proposta],"Unid. Resid."))</f>
        <v/>
      </c>
      <c r="R189" s="326">
        <f>SUM(Table13[[#This Row],[T0]:[Unid. resid.]])</f>
        <v>0</v>
      </c>
      <c r="S189" s="391" t="str">
        <f>IF(OR(Table13[[#This Row],[Tipo de Beneficiário]]="",Table13[[#This Row],[Identificação da Entidade]]="",Table13[[#This Row],[Tipo de Solução Habitacional]]=""),"NÃO","SIM")</f>
        <v>NÃO</v>
      </c>
      <c r="T189" s="327" t="e">
        <f>VLOOKUP(Table13[[#This Row],[Tipo de Beneficiário]],Table3[],3,FALSE)</f>
        <v>#N/A</v>
      </c>
      <c r="X189" s="309"/>
    </row>
    <row r="190" spans="1:24" ht="25.05" hidden="1" customHeight="1" x14ac:dyDescent="0.25">
      <c r="A190" s="320"/>
      <c r="B190" s="389"/>
      <c r="C190" s="321"/>
      <c r="D190" s="325" t="str">
        <f>IF(Table13[[#This Row],[Tipo de Beneficiário]]="","",COUNTIF(Table8[Código da Candidatura],Table13[[#This Row],[Código da candidatura]]))</f>
        <v/>
      </c>
      <c r="E190" s="379" t="str">
        <f>IF(Table13[[#This Row],[Tipo de Beneficiário]]="","",SUMIF(Table8[[Código da Candidatura]:[Nº de membros]],Table13[[#This Row],[Código da candidatura]],Table8[Nº de membros]))</f>
        <v/>
      </c>
      <c r="F190" s="392"/>
      <c r="G190" s="322"/>
      <c r="H190" s="323"/>
      <c r="I190" s="324" t="str">
        <f>IF(Table13[[#This Row],[Tipo de Beneficiário]]="","",COUNTIFS(Table8[Código da Candidatura],Table13[[#This Row],[Código da candidatura]],Table8[Tipologia proposta],"T0"))</f>
        <v/>
      </c>
      <c r="J190" s="325" t="str">
        <f>IF(Table13[[#This Row],[Tipo de Beneficiário]]="","",COUNTIFS(Table8[Código da Candidatura],Table13[[#This Row],[Código da candidatura]],Table8[Tipologia proposta],"T1"))</f>
        <v/>
      </c>
      <c r="K190" s="325" t="str">
        <f>IF(Table13[[#This Row],[Tipo de Beneficiário]]="","",COUNTIFS(Table8[Código da Candidatura],Table13[[#This Row],[Código da candidatura]],Table8[Tipologia proposta],"T2"))</f>
        <v/>
      </c>
      <c r="L190" s="325" t="str">
        <f>IF(Table13[[#This Row],[Tipo de Beneficiário]]="","",COUNTIFS(Table8[Código da Candidatura],Table13[[#This Row],[Código da candidatura]],Table8[Tipologia proposta],"T3"))</f>
        <v/>
      </c>
      <c r="M190" s="325" t="str">
        <f>IF(Table13[[#This Row],[Tipo de Beneficiário]]="","",COUNTIFS(Table8[Código da Candidatura],Table13[[#This Row],[Código da candidatura]],Table8[Tipologia proposta],"T4"))</f>
        <v/>
      </c>
      <c r="N190" s="325" t="str">
        <f>IF(Table13[[#This Row],[Tipo de Beneficiário]]="","",COUNTIFS(Table8[Código da Candidatura],Table13[[#This Row],[Código da candidatura]],Table8[Tipologia proposta],"T5"))</f>
        <v/>
      </c>
      <c r="O190" s="325" t="str">
        <f>IF(Table13[[#This Row],[Tipo de Beneficiário]]="","",COUNTIFS(Table8[Código da Candidatura],Table13[[#This Row],[Código da candidatura]],Table8[Tipologia proposta],"T6"))</f>
        <v/>
      </c>
      <c r="P190" s="325" t="str">
        <f>IF(Table13[[#This Row],[Tipo de Beneficiário]]="","",COUNTIFS(Table8[Código da Candidatura],Table13[[#This Row],[Código da candidatura]],Table8[Tipologia proposta],"T7"))</f>
        <v/>
      </c>
      <c r="Q190" s="325" t="str">
        <f>IF(Table13[[#This Row],[Tipo de Beneficiário]]="","",COUNTIFS(Table8[Código da Candidatura],Table13[[#This Row],[Código da candidatura]],Table8[Tipologia proposta],"Unid. Resid."))</f>
        <v/>
      </c>
      <c r="R190" s="326">
        <f>SUM(Table13[[#This Row],[T0]:[Unid. resid.]])</f>
        <v>0</v>
      </c>
      <c r="S190" s="391" t="str">
        <f>IF(OR(Table13[[#This Row],[Tipo de Beneficiário]]="",Table13[[#This Row],[Identificação da Entidade]]="",Table13[[#This Row],[Tipo de Solução Habitacional]]=""),"NÃO","SIM")</f>
        <v>NÃO</v>
      </c>
      <c r="T190" s="327" t="e">
        <f>VLOOKUP(Table13[[#This Row],[Tipo de Beneficiário]],Table3[],3,FALSE)</f>
        <v>#N/A</v>
      </c>
      <c r="X190" s="309"/>
    </row>
    <row r="191" spans="1:24" ht="25.05" hidden="1" customHeight="1" x14ac:dyDescent="0.25">
      <c r="A191" s="320"/>
      <c r="B191" s="389"/>
      <c r="C191" s="321"/>
      <c r="D191" s="325" t="str">
        <f>IF(Table13[[#This Row],[Tipo de Beneficiário]]="","",COUNTIF(Table8[Código da Candidatura],Table13[[#This Row],[Código da candidatura]]))</f>
        <v/>
      </c>
      <c r="E191" s="379" t="str">
        <f>IF(Table13[[#This Row],[Tipo de Beneficiário]]="","",SUMIF(Table8[[Código da Candidatura]:[Nº de membros]],Table13[[#This Row],[Código da candidatura]],Table8[Nº de membros]))</f>
        <v/>
      </c>
      <c r="F191" s="392"/>
      <c r="G191" s="322"/>
      <c r="H191" s="323"/>
      <c r="I191" s="324" t="str">
        <f>IF(Table13[[#This Row],[Tipo de Beneficiário]]="","",COUNTIFS(Table8[Código da Candidatura],Table13[[#This Row],[Código da candidatura]],Table8[Tipologia proposta],"T0"))</f>
        <v/>
      </c>
      <c r="J191" s="325" t="str">
        <f>IF(Table13[[#This Row],[Tipo de Beneficiário]]="","",COUNTIFS(Table8[Código da Candidatura],Table13[[#This Row],[Código da candidatura]],Table8[Tipologia proposta],"T1"))</f>
        <v/>
      </c>
      <c r="K191" s="325" t="str">
        <f>IF(Table13[[#This Row],[Tipo de Beneficiário]]="","",COUNTIFS(Table8[Código da Candidatura],Table13[[#This Row],[Código da candidatura]],Table8[Tipologia proposta],"T2"))</f>
        <v/>
      </c>
      <c r="L191" s="325" t="str">
        <f>IF(Table13[[#This Row],[Tipo de Beneficiário]]="","",COUNTIFS(Table8[Código da Candidatura],Table13[[#This Row],[Código da candidatura]],Table8[Tipologia proposta],"T3"))</f>
        <v/>
      </c>
      <c r="M191" s="325" t="str">
        <f>IF(Table13[[#This Row],[Tipo de Beneficiário]]="","",COUNTIFS(Table8[Código da Candidatura],Table13[[#This Row],[Código da candidatura]],Table8[Tipologia proposta],"T4"))</f>
        <v/>
      </c>
      <c r="N191" s="325" t="str">
        <f>IF(Table13[[#This Row],[Tipo de Beneficiário]]="","",COUNTIFS(Table8[Código da Candidatura],Table13[[#This Row],[Código da candidatura]],Table8[Tipologia proposta],"T5"))</f>
        <v/>
      </c>
      <c r="O191" s="325" t="str">
        <f>IF(Table13[[#This Row],[Tipo de Beneficiário]]="","",COUNTIFS(Table8[Código da Candidatura],Table13[[#This Row],[Código da candidatura]],Table8[Tipologia proposta],"T6"))</f>
        <v/>
      </c>
      <c r="P191" s="325" t="str">
        <f>IF(Table13[[#This Row],[Tipo de Beneficiário]]="","",COUNTIFS(Table8[Código da Candidatura],Table13[[#This Row],[Código da candidatura]],Table8[Tipologia proposta],"T7"))</f>
        <v/>
      </c>
      <c r="Q191" s="325" t="str">
        <f>IF(Table13[[#This Row],[Tipo de Beneficiário]]="","",COUNTIFS(Table8[Código da Candidatura],Table13[[#This Row],[Código da candidatura]],Table8[Tipologia proposta],"Unid. Resid."))</f>
        <v/>
      </c>
      <c r="R191" s="326">
        <f>SUM(Table13[[#This Row],[T0]:[Unid. resid.]])</f>
        <v>0</v>
      </c>
      <c r="S191" s="391" t="str">
        <f>IF(OR(Table13[[#This Row],[Tipo de Beneficiário]]="",Table13[[#This Row],[Identificação da Entidade]]="",Table13[[#This Row],[Tipo de Solução Habitacional]]=""),"NÃO","SIM")</f>
        <v>NÃO</v>
      </c>
      <c r="T191" s="327" t="e">
        <f>VLOOKUP(Table13[[#This Row],[Tipo de Beneficiário]],Table3[],3,FALSE)</f>
        <v>#N/A</v>
      </c>
      <c r="X191" s="309"/>
    </row>
    <row r="192" spans="1:24" ht="25.05" hidden="1" customHeight="1" x14ac:dyDescent="0.25">
      <c r="A192" s="320"/>
      <c r="B192" s="389"/>
      <c r="C192" s="321"/>
      <c r="D192" s="325" t="str">
        <f>IF(Table13[[#This Row],[Tipo de Beneficiário]]="","",COUNTIF(Table8[Código da Candidatura],Table13[[#This Row],[Código da candidatura]]))</f>
        <v/>
      </c>
      <c r="E192" s="379" t="str">
        <f>IF(Table13[[#This Row],[Tipo de Beneficiário]]="","",SUMIF(Table8[[Código da Candidatura]:[Nº de membros]],Table13[[#This Row],[Código da candidatura]],Table8[Nº de membros]))</f>
        <v/>
      </c>
      <c r="F192" s="392"/>
      <c r="G192" s="322"/>
      <c r="H192" s="323"/>
      <c r="I192" s="324" t="str">
        <f>IF(Table13[[#This Row],[Tipo de Beneficiário]]="","",COUNTIFS(Table8[Código da Candidatura],Table13[[#This Row],[Código da candidatura]],Table8[Tipologia proposta],"T0"))</f>
        <v/>
      </c>
      <c r="J192" s="325" t="str">
        <f>IF(Table13[[#This Row],[Tipo de Beneficiário]]="","",COUNTIFS(Table8[Código da Candidatura],Table13[[#This Row],[Código da candidatura]],Table8[Tipologia proposta],"T1"))</f>
        <v/>
      </c>
      <c r="K192" s="325" t="str">
        <f>IF(Table13[[#This Row],[Tipo de Beneficiário]]="","",COUNTIFS(Table8[Código da Candidatura],Table13[[#This Row],[Código da candidatura]],Table8[Tipologia proposta],"T2"))</f>
        <v/>
      </c>
      <c r="L192" s="325" t="str">
        <f>IF(Table13[[#This Row],[Tipo de Beneficiário]]="","",COUNTIFS(Table8[Código da Candidatura],Table13[[#This Row],[Código da candidatura]],Table8[Tipologia proposta],"T3"))</f>
        <v/>
      </c>
      <c r="M192" s="325" t="str">
        <f>IF(Table13[[#This Row],[Tipo de Beneficiário]]="","",COUNTIFS(Table8[Código da Candidatura],Table13[[#This Row],[Código da candidatura]],Table8[Tipologia proposta],"T4"))</f>
        <v/>
      </c>
      <c r="N192" s="325" t="str">
        <f>IF(Table13[[#This Row],[Tipo de Beneficiário]]="","",COUNTIFS(Table8[Código da Candidatura],Table13[[#This Row],[Código da candidatura]],Table8[Tipologia proposta],"T5"))</f>
        <v/>
      </c>
      <c r="O192" s="325" t="str">
        <f>IF(Table13[[#This Row],[Tipo de Beneficiário]]="","",COUNTIFS(Table8[Código da Candidatura],Table13[[#This Row],[Código da candidatura]],Table8[Tipologia proposta],"T6"))</f>
        <v/>
      </c>
      <c r="P192" s="325" t="str">
        <f>IF(Table13[[#This Row],[Tipo de Beneficiário]]="","",COUNTIFS(Table8[Código da Candidatura],Table13[[#This Row],[Código da candidatura]],Table8[Tipologia proposta],"T7"))</f>
        <v/>
      </c>
      <c r="Q192" s="325" t="str">
        <f>IF(Table13[[#This Row],[Tipo de Beneficiário]]="","",COUNTIFS(Table8[Código da Candidatura],Table13[[#This Row],[Código da candidatura]],Table8[Tipologia proposta],"Unid. Resid."))</f>
        <v/>
      </c>
      <c r="R192" s="326">
        <f>SUM(Table13[[#This Row],[T0]:[Unid. resid.]])</f>
        <v>0</v>
      </c>
      <c r="S192" s="391" t="str">
        <f>IF(OR(Table13[[#This Row],[Tipo de Beneficiário]]="",Table13[[#This Row],[Identificação da Entidade]]="",Table13[[#This Row],[Tipo de Solução Habitacional]]=""),"NÃO","SIM")</f>
        <v>NÃO</v>
      </c>
      <c r="T192" s="327" t="e">
        <f>VLOOKUP(Table13[[#This Row],[Tipo de Beneficiário]],Table3[],3,FALSE)</f>
        <v>#N/A</v>
      </c>
      <c r="X192" s="309"/>
    </row>
    <row r="193" spans="1:24" ht="25.05" hidden="1" customHeight="1" x14ac:dyDescent="0.25">
      <c r="A193" s="320"/>
      <c r="B193" s="389"/>
      <c r="C193" s="321"/>
      <c r="D193" s="325" t="str">
        <f>IF(Table13[[#This Row],[Tipo de Beneficiário]]="","",COUNTIF(Table8[Código da Candidatura],Table13[[#This Row],[Código da candidatura]]))</f>
        <v/>
      </c>
      <c r="E193" s="379" t="str">
        <f>IF(Table13[[#This Row],[Tipo de Beneficiário]]="","",SUMIF(Table8[[Código da Candidatura]:[Nº de membros]],Table13[[#This Row],[Código da candidatura]],Table8[Nº de membros]))</f>
        <v/>
      </c>
      <c r="F193" s="392"/>
      <c r="G193" s="322"/>
      <c r="H193" s="323"/>
      <c r="I193" s="324" t="str">
        <f>IF(Table13[[#This Row],[Tipo de Beneficiário]]="","",COUNTIFS(Table8[Código da Candidatura],Table13[[#This Row],[Código da candidatura]],Table8[Tipologia proposta],"T0"))</f>
        <v/>
      </c>
      <c r="J193" s="325" t="str">
        <f>IF(Table13[[#This Row],[Tipo de Beneficiário]]="","",COUNTIFS(Table8[Código da Candidatura],Table13[[#This Row],[Código da candidatura]],Table8[Tipologia proposta],"T1"))</f>
        <v/>
      </c>
      <c r="K193" s="325" t="str">
        <f>IF(Table13[[#This Row],[Tipo de Beneficiário]]="","",COUNTIFS(Table8[Código da Candidatura],Table13[[#This Row],[Código da candidatura]],Table8[Tipologia proposta],"T2"))</f>
        <v/>
      </c>
      <c r="L193" s="325" t="str">
        <f>IF(Table13[[#This Row],[Tipo de Beneficiário]]="","",COUNTIFS(Table8[Código da Candidatura],Table13[[#This Row],[Código da candidatura]],Table8[Tipologia proposta],"T3"))</f>
        <v/>
      </c>
      <c r="M193" s="325" t="str">
        <f>IF(Table13[[#This Row],[Tipo de Beneficiário]]="","",COUNTIFS(Table8[Código da Candidatura],Table13[[#This Row],[Código da candidatura]],Table8[Tipologia proposta],"T4"))</f>
        <v/>
      </c>
      <c r="N193" s="325" t="str">
        <f>IF(Table13[[#This Row],[Tipo de Beneficiário]]="","",COUNTIFS(Table8[Código da Candidatura],Table13[[#This Row],[Código da candidatura]],Table8[Tipologia proposta],"T5"))</f>
        <v/>
      </c>
      <c r="O193" s="325" t="str">
        <f>IF(Table13[[#This Row],[Tipo de Beneficiário]]="","",COUNTIFS(Table8[Código da Candidatura],Table13[[#This Row],[Código da candidatura]],Table8[Tipologia proposta],"T6"))</f>
        <v/>
      </c>
      <c r="P193" s="325" t="str">
        <f>IF(Table13[[#This Row],[Tipo de Beneficiário]]="","",COUNTIFS(Table8[Código da Candidatura],Table13[[#This Row],[Código da candidatura]],Table8[Tipologia proposta],"T7"))</f>
        <v/>
      </c>
      <c r="Q193" s="325" t="str">
        <f>IF(Table13[[#This Row],[Tipo de Beneficiário]]="","",COUNTIFS(Table8[Código da Candidatura],Table13[[#This Row],[Código da candidatura]],Table8[Tipologia proposta],"Unid. Resid."))</f>
        <v/>
      </c>
      <c r="R193" s="326">
        <f>SUM(Table13[[#This Row],[T0]:[Unid. resid.]])</f>
        <v>0</v>
      </c>
      <c r="S193" s="391" t="str">
        <f>IF(OR(Table13[[#This Row],[Tipo de Beneficiário]]="",Table13[[#This Row],[Identificação da Entidade]]="",Table13[[#This Row],[Tipo de Solução Habitacional]]=""),"NÃO","SIM")</f>
        <v>NÃO</v>
      </c>
      <c r="T193" s="327" t="e">
        <f>VLOOKUP(Table13[[#This Row],[Tipo de Beneficiário]],Table3[],3,FALSE)</f>
        <v>#N/A</v>
      </c>
      <c r="X193" s="309"/>
    </row>
    <row r="194" spans="1:24" ht="25.05" hidden="1" customHeight="1" x14ac:dyDescent="0.25">
      <c r="A194" s="320"/>
      <c r="B194" s="389"/>
      <c r="C194" s="321"/>
      <c r="D194" s="325" t="str">
        <f>IF(Table13[[#This Row],[Tipo de Beneficiário]]="","",COUNTIF(Table8[Código da Candidatura],Table13[[#This Row],[Código da candidatura]]))</f>
        <v/>
      </c>
      <c r="E194" s="379" t="str">
        <f>IF(Table13[[#This Row],[Tipo de Beneficiário]]="","",SUMIF(Table8[[Código da Candidatura]:[Nº de membros]],Table13[[#This Row],[Código da candidatura]],Table8[Nº de membros]))</f>
        <v/>
      </c>
      <c r="F194" s="392"/>
      <c r="G194" s="322"/>
      <c r="H194" s="323"/>
      <c r="I194" s="324" t="str">
        <f>IF(Table13[[#This Row],[Tipo de Beneficiário]]="","",COUNTIFS(Table8[Código da Candidatura],Table13[[#This Row],[Código da candidatura]],Table8[Tipologia proposta],"T0"))</f>
        <v/>
      </c>
      <c r="J194" s="325" t="str">
        <f>IF(Table13[[#This Row],[Tipo de Beneficiário]]="","",COUNTIFS(Table8[Código da Candidatura],Table13[[#This Row],[Código da candidatura]],Table8[Tipologia proposta],"T1"))</f>
        <v/>
      </c>
      <c r="K194" s="325" t="str">
        <f>IF(Table13[[#This Row],[Tipo de Beneficiário]]="","",COUNTIFS(Table8[Código da Candidatura],Table13[[#This Row],[Código da candidatura]],Table8[Tipologia proposta],"T2"))</f>
        <v/>
      </c>
      <c r="L194" s="325" t="str">
        <f>IF(Table13[[#This Row],[Tipo de Beneficiário]]="","",COUNTIFS(Table8[Código da Candidatura],Table13[[#This Row],[Código da candidatura]],Table8[Tipologia proposta],"T3"))</f>
        <v/>
      </c>
      <c r="M194" s="325" t="str">
        <f>IF(Table13[[#This Row],[Tipo de Beneficiário]]="","",COUNTIFS(Table8[Código da Candidatura],Table13[[#This Row],[Código da candidatura]],Table8[Tipologia proposta],"T4"))</f>
        <v/>
      </c>
      <c r="N194" s="325" t="str">
        <f>IF(Table13[[#This Row],[Tipo de Beneficiário]]="","",COUNTIFS(Table8[Código da Candidatura],Table13[[#This Row],[Código da candidatura]],Table8[Tipologia proposta],"T5"))</f>
        <v/>
      </c>
      <c r="O194" s="325" t="str">
        <f>IF(Table13[[#This Row],[Tipo de Beneficiário]]="","",COUNTIFS(Table8[Código da Candidatura],Table13[[#This Row],[Código da candidatura]],Table8[Tipologia proposta],"T6"))</f>
        <v/>
      </c>
      <c r="P194" s="325" t="str">
        <f>IF(Table13[[#This Row],[Tipo de Beneficiário]]="","",COUNTIFS(Table8[Código da Candidatura],Table13[[#This Row],[Código da candidatura]],Table8[Tipologia proposta],"T7"))</f>
        <v/>
      </c>
      <c r="Q194" s="325" t="str">
        <f>IF(Table13[[#This Row],[Tipo de Beneficiário]]="","",COUNTIFS(Table8[Código da Candidatura],Table13[[#This Row],[Código da candidatura]],Table8[Tipologia proposta],"Unid. Resid."))</f>
        <v/>
      </c>
      <c r="R194" s="326">
        <f>SUM(Table13[[#This Row],[T0]:[Unid. resid.]])</f>
        <v>0</v>
      </c>
      <c r="S194" s="391" t="str">
        <f>IF(OR(Table13[[#This Row],[Tipo de Beneficiário]]="",Table13[[#This Row],[Identificação da Entidade]]="",Table13[[#This Row],[Tipo de Solução Habitacional]]=""),"NÃO","SIM")</f>
        <v>NÃO</v>
      </c>
      <c r="T194" s="327" t="e">
        <f>VLOOKUP(Table13[[#This Row],[Tipo de Beneficiário]],Table3[],3,FALSE)</f>
        <v>#N/A</v>
      </c>
      <c r="X194" s="309"/>
    </row>
    <row r="195" spans="1:24" ht="25.05" hidden="1" customHeight="1" x14ac:dyDescent="0.25">
      <c r="A195" s="320"/>
      <c r="B195" s="389"/>
      <c r="C195" s="321"/>
      <c r="D195" s="325" t="str">
        <f>IF(Table13[[#This Row],[Tipo de Beneficiário]]="","",COUNTIF(Table8[Código da Candidatura],Table13[[#This Row],[Código da candidatura]]))</f>
        <v/>
      </c>
      <c r="E195" s="379" t="str">
        <f>IF(Table13[[#This Row],[Tipo de Beneficiário]]="","",SUMIF(Table8[[Código da Candidatura]:[Nº de membros]],Table13[[#This Row],[Código da candidatura]],Table8[Nº de membros]))</f>
        <v/>
      </c>
      <c r="F195" s="392"/>
      <c r="G195" s="322"/>
      <c r="H195" s="323"/>
      <c r="I195" s="324" t="str">
        <f>IF(Table13[[#This Row],[Tipo de Beneficiário]]="","",COUNTIFS(Table8[Código da Candidatura],Table13[[#This Row],[Código da candidatura]],Table8[Tipologia proposta],"T0"))</f>
        <v/>
      </c>
      <c r="J195" s="325" t="str">
        <f>IF(Table13[[#This Row],[Tipo de Beneficiário]]="","",COUNTIFS(Table8[Código da Candidatura],Table13[[#This Row],[Código da candidatura]],Table8[Tipologia proposta],"T1"))</f>
        <v/>
      </c>
      <c r="K195" s="325" t="str">
        <f>IF(Table13[[#This Row],[Tipo de Beneficiário]]="","",COUNTIFS(Table8[Código da Candidatura],Table13[[#This Row],[Código da candidatura]],Table8[Tipologia proposta],"T2"))</f>
        <v/>
      </c>
      <c r="L195" s="325" t="str">
        <f>IF(Table13[[#This Row],[Tipo de Beneficiário]]="","",COUNTIFS(Table8[Código da Candidatura],Table13[[#This Row],[Código da candidatura]],Table8[Tipologia proposta],"T3"))</f>
        <v/>
      </c>
      <c r="M195" s="325" t="str">
        <f>IF(Table13[[#This Row],[Tipo de Beneficiário]]="","",COUNTIFS(Table8[Código da Candidatura],Table13[[#This Row],[Código da candidatura]],Table8[Tipologia proposta],"T4"))</f>
        <v/>
      </c>
      <c r="N195" s="325" t="str">
        <f>IF(Table13[[#This Row],[Tipo de Beneficiário]]="","",COUNTIFS(Table8[Código da Candidatura],Table13[[#This Row],[Código da candidatura]],Table8[Tipologia proposta],"T5"))</f>
        <v/>
      </c>
      <c r="O195" s="325" t="str">
        <f>IF(Table13[[#This Row],[Tipo de Beneficiário]]="","",COUNTIFS(Table8[Código da Candidatura],Table13[[#This Row],[Código da candidatura]],Table8[Tipologia proposta],"T6"))</f>
        <v/>
      </c>
      <c r="P195" s="325" t="str">
        <f>IF(Table13[[#This Row],[Tipo de Beneficiário]]="","",COUNTIFS(Table8[Código da Candidatura],Table13[[#This Row],[Código da candidatura]],Table8[Tipologia proposta],"T7"))</f>
        <v/>
      </c>
      <c r="Q195" s="325" t="str">
        <f>IF(Table13[[#This Row],[Tipo de Beneficiário]]="","",COUNTIFS(Table8[Código da Candidatura],Table13[[#This Row],[Código da candidatura]],Table8[Tipologia proposta],"Unid. Resid."))</f>
        <v/>
      </c>
      <c r="R195" s="326">
        <f>SUM(Table13[[#This Row],[T0]:[Unid. resid.]])</f>
        <v>0</v>
      </c>
      <c r="S195" s="391" t="str">
        <f>IF(OR(Table13[[#This Row],[Tipo de Beneficiário]]="",Table13[[#This Row],[Identificação da Entidade]]="",Table13[[#This Row],[Tipo de Solução Habitacional]]=""),"NÃO","SIM")</f>
        <v>NÃO</v>
      </c>
      <c r="T195" s="327" t="e">
        <f>VLOOKUP(Table13[[#This Row],[Tipo de Beneficiário]],Table3[],3,FALSE)</f>
        <v>#N/A</v>
      </c>
      <c r="X195" s="309"/>
    </row>
    <row r="196" spans="1:24" ht="25.05" hidden="1" customHeight="1" x14ac:dyDescent="0.25">
      <c r="A196" s="320"/>
      <c r="B196" s="389"/>
      <c r="C196" s="321"/>
      <c r="D196" s="325" t="str">
        <f>IF(Table13[[#This Row],[Tipo de Beneficiário]]="","",COUNTIF(Table8[Código da Candidatura],Table13[[#This Row],[Código da candidatura]]))</f>
        <v/>
      </c>
      <c r="E196" s="379" t="str">
        <f>IF(Table13[[#This Row],[Tipo de Beneficiário]]="","",SUMIF(Table8[[Código da Candidatura]:[Nº de membros]],Table13[[#This Row],[Código da candidatura]],Table8[Nº de membros]))</f>
        <v/>
      </c>
      <c r="F196" s="392"/>
      <c r="G196" s="322"/>
      <c r="H196" s="323"/>
      <c r="I196" s="324" t="str">
        <f>IF(Table13[[#This Row],[Tipo de Beneficiário]]="","",COUNTIFS(Table8[Código da Candidatura],Table13[[#This Row],[Código da candidatura]],Table8[Tipologia proposta],"T0"))</f>
        <v/>
      </c>
      <c r="J196" s="325" t="str">
        <f>IF(Table13[[#This Row],[Tipo de Beneficiário]]="","",COUNTIFS(Table8[Código da Candidatura],Table13[[#This Row],[Código da candidatura]],Table8[Tipologia proposta],"T1"))</f>
        <v/>
      </c>
      <c r="K196" s="325" t="str">
        <f>IF(Table13[[#This Row],[Tipo de Beneficiário]]="","",COUNTIFS(Table8[Código da Candidatura],Table13[[#This Row],[Código da candidatura]],Table8[Tipologia proposta],"T2"))</f>
        <v/>
      </c>
      <c r="L196" s="325" t="str">
        <f>IF(Table13[[#This Row],[Tipo de Beneficiário]]="","",COUNTIFS(Table8[Código da Candidatura],Table13[[#This Row],[Código da candidatura]],Table8[Tipologia proposta],"T3"))</f>
        <v/>
      </c>
      <c r="M196" s="325" t="str">
        <f>IF(Table13[[#This Row],[Tipo de Beneficiário]]="","",COUNTIFS(Table8[Código da Candidatura],Table13[[#This Row],[Código da candidatura]],Table8[Tipologia proposta],"T4"))</f>
        <v/>
      </c>
      <c r="N196" s="325" t="str">
        <f>IF(Table13[[#This Row],[Tipo de Beneficiário]]="","",COUNTIFS(Table8[Código da Candidatura],Table13[[#This Row],[Código da candidatura]],Table8[Tipologia proposta],"T5"))</f>
        <v/>
      </c>
      <c r="O196" s="325" t="str">
        <f>IF(Table13[[#This Row],[Tipo de Beneficiário]]="","",COUNTIFS(Table8[Código da Candidatura],Table13[[#This Row],[Código da candidatura]],Table8[Tipologia proposta],"T6"))</f>
        <v/>
      </c>
      <c r="P196" s="325" t="str">
        <f>IF(Table13[[#This Row],[Tipo de Beneficiário]]="","",COUNTIFS(Table8[Código da Candidatura],Table13[[#This Row],[Código da candidatura]],Table8[Tipologia proposta],"T7"))</f>
        <v/>
      </c>
      <c r="Q196" s="325" t="str">
        <f>IF(Table13[[#This Row],[Tipo de Beneficiário]]="","",COUNTIFS(Table8[Código da Candidatura],Table13[[#This Row],[Código da candidatura]],Table8[Tipologia proposta],"Unid. Resid."))</f>
        <v/>
      </c>
      <c r="R196" s="326">
        <f>SUM(Table13[[#This Row],[T0]:[Unid. resid.]])</f>
        <v>0</v>
      </c>
      <c r="S196" s="391" t="str">
        <f>IF(OR(Table13[[#This Row],[Tipo de Beneficiário]]="",Table13[[#This Row],[Identificação da Entidade]]="",Table13[[#This Row],[Tipo de Solução Habitacional]]=""),"NÃO","SIM")</f>
        <v>NÃO</v>
      </c>
      <c r="T196" s="327" t="e">
        <f>VLOOKUP(Table13[[#This Row],[Tipo de Beneficiário]],Table3[],3,FALSE)</f>
        <v>#N/A</v>
      </c>
      <c r="X196" s="309"/>
    </row>
    <row r="197" spans="1:24" ht="25.05" hidden="1" customHeight="1" x14ac:dyDescent="0.25">
      <c r="A197" s="320"/>
      <c r="B197" s="389"/>
      <c r="C197" s="321"/>
      <c r="D197" s="325" t="str">
        <f>IF(Table13[[#This Row],[Tipo de Beneficiário]]="","",COUNTIF(Table8[Código da Candidatura],Table13[[#This Row],[Código da candidatura]]))</f>
        <v/>
      </c>
      <c r="E197" s="379" t="str">
        <f>IF(Table13[[#This Row],[Tipo de Beneficiário]]="","",SUMIF(Table8[[Código da Candidatura]:[Nº de membros]],Table13[[#This Row],[Código da candidatura]],Table8[Nº de membros]))</f>
        <v/>
      </c>
      <c r="F197" s="392"/>
      <c r="G197" s="322"/>
      <c r="H197" s="323"/>
      <c r="I197" s="324" t="str">
        <f>IF(Table13[[#This Row],[Tipo de Beneficiário]]="","",COUNTIFS(Table8[Código da Candidatura],Table13[[#This Row],[Código da candidatura]],Table8[Tipologia proposta],"T0"))</f>
        <v/>
      </c>
      <c r="J197" s="325" t="str">
        <f>IF(Table13[[#This Row],[Tipo de Beneficiário]]="","",COUNTIFS(Table8[Código da Candidatura],Table13[[#This Row],[Código da candidatura]],Table8[Tipologia proposta],"T1"))</f>
        <v/>
      </c>
      <c r="K197" s="325" t="str">
        <f>IF(Table13[[#This Row],[Tipo de Beneficiário]]="","",COUNTIFS(Table8[Código da Candidatura],Table13[[#This Row],[Código da candidatura]],Table8[Tipologia proposta],"T2"))</f>
        <v/>
      </c>
      <c r="L197" s="325" t="str">
        <f>IF(Table13[[#This Row],[Tipo de Beneficiário]]="","",COUNTIFS(Table8[Código da Candidatura],Table13[[#This Row],[Código da candidatura]],Table8[Tipologia proposta],"T3"))</f>
        <v/>
      </c>
      <c r="M197" s="325" t="str">
        <f>IF(Table13[[#This Row],[Tipo de Beneficiário]]="","",COUNTIFS(Table8[Código da Candidatura],Table13[[#This Row],[Código da candidatura]],Table8[Tipologia proposta],"T4"))</f>
        <v/>
      </c>
      <c r="N197" s="325" t="str">
        <f>IF(Table13[[#This Row],[Tipo de Beneficiário]]="","",COUNTIFS(Table8[Código da Candidatura],Table13[[#This Row],[Código da candidatura]],Table8[Tipologia proposta],"T5"))</f>
        <v/>
      </c>
      <c r="O197" s="325" t="str">
        <f>IF(Table13[[#This Row],[Tipo de Beneficiário]]="","",COUNTIFS(Table8[Código da Candidatura],Table13[[#This Row],[Código da candidatura]],Table8[Tipologia proposta],"T6"))</f>
        <v/>
      </c>
      <c r="P197" s="325" t="str">
        <f>IF(Table13[[#This Row],[Tipo de Beneficiário]]="","",COUNTIFS(Table8[Código da Candidatura],Table13[[#This Row],[Código da candidatura]],Table8[Tipologia proposta],"T7"))</f>
        <v/>
      </c>
      <c r="Q197" s="325" t="str">
        <f>IF(Table13[[#This Row],[Tipo de Beneficiário]]="","",COUNTIFS(Table8[Código da Candidatura],Table13[[#This Row],[Código da candidatura]],Table8[Tipologia proposta],"Unid. Resid."))</f>
        <v/>
      </c>
      <c r="R197" s="326">
        <f>SUM(Table13[[#This Row],[T0]:[Unid. resid.]])</f>
        <v>0</v>
      </c>
      <c r="S197" s="391" t="str">
        <f>IF(OR(Table13[[#This Row],[Tipo de Beneficiário]]="",Table13[[#This Row],[Identificação da Entidade]]="",Table13[[#This Row],[Tipo de Solução Habitacional]]=""),"NÃO","SIM")</f>
        <v>NÃO</v>
      </c>
      <c r="T197" s="327" t="e">
        <f>VLOOKUP(Table13[[#This Row],[Tipo de Beneficiário]],Table3[],3,FALSE)</f>
        <v>#N/A</v>
      </c>
      <c r="X197" s="309"/>
    </row>
    <row r="198" spans="1:24" ht="25.05" hidden="1" customHeight="1" x14ac:dyDescent="0.25">
      <c r="A198" s="320"/>
      <c r="B198" s="389"/>
      <c r="C198" s="321"/>
      <c r="D198" s="325" t="str">
        <f>IF(Table13[[#This Row],[Tipo de Beneficiário]]="","",COUNTIF(Table8[Código da Candidatura],Table13[[#This Row],[Código da candidatura]]))</f>
        <v/>
      </c>
      <c r="E198" s="379" t="str">
        <f>IF(Table13[[#This Row],[Tipo de Beneficiário]]="","",SUMIF(Table8[[Código da Candidatura]:[Nº de membros]],Table13[[#This Row],[Código da candidatura]],Table8[Nº de membros]))</f>
        <v/>
      </c>
      <c r="F198" s="392"/>
      <c r="G198" s="322"/>
      <c r="H198" s="323"/>
      <c r="I198" s="324" t="str">
        <f>IF(Table13[[#This Row],[Tipo de Beneficiário]]="","",COUNTIFS(Table8[Código da Candidatura],Table13[[#This Row],[Código da candidatura]],Table8[Tipologia proposta],"T0"))</f>
        <v/>
      </c>
      <c r="J198" s="325" t="str">
        <f>IF(Table13[[#This Row],[Tipo de Beneficiário]]="","",COUNTIFS(Table8[Código da Candidatura],Table13[[#This Row],[Código da candidatura]],Table8[Tipologia proposta],"T1"))</f>
        <v/>
      </c>
      <c r="K198" s="325" t="str">
        <f>IF(Table13[[#This Row],[Tipo de Beneficiário]]="","",COUNTIFS(Table8[Código da Candidatura],Table13[[#This Row],[Código da candidatura]],Table8[Tipologia proposta],"T2"))</f>
        <v/>
      </c>
      <c r="L198" s="325" t="str">
        <f>IF(Table13[[#This Row],[Tipo de Beneficiário]]="","",COUNTIFS(Table8[Código da Candidatura],Table13[[#This Row],[Código da candidatura]],Table8[Tipologia proposta],"T3"))</f>
        <v/>
      </c>
      <c r="M198" s="325" t="str">
        <f>IF(Table13[[#This Row],[Tipo de Beneficiário]]="","",COUNTIFS(Table8[Código da Candidatura],Table13[[#This Row],[Código da candidatura]],Table8[Tipologia proposta],"T4"))</f>
        <v/>
      </c>
      <c r="N198" s="325" t="str">
        <f>IF(Table13[[#This Row],[Tipo de Beneficiário]]="","",COUNTIFS(Table8[Código da Candidatura],Table13[[#This Row],[Código da candidatura]],Table8[Tipologia proposta],"T5"))</f>
        <v/>
      </c>
      <c r="O198" s="325" t="str">
        <f>IF(Table13[[#This Row],[Tipo de Beneficiário]]="","",COUNTIFS(Table8[Código da Candidatura],Table13[[#This Row],[Código da candidatura]],Table8[Tipologia proposta],"T6"))</f>
        <v/>
      </c>
      <c r="P198" s="325" t="str">
        <f>IF(Table13[[#This Row],[Tipo de Beneficiário]]="","",COUNTIFS(Table8[Código da Candidatura],Table13[[#This Row],[Código da candidatura]],Table8[Tipologia proposta],"T7"))</f>
        <v/>
      </c>
      <c r="Q198" s="325" t="str">
        <f>IF(Table13[[#This Row],[Tipo de Beneficiário]]="","",COUNTIFS(Table8[Código da Candidatura],Table13[[#This Row],[Código da candidatura]],Table8[Tipologia proposta],"Unid. Resid."))</f>
        <v/>
      </c>
      <c r="R198" s="326">
        <f>SUM(Table13[[#This Row],[T0]:[Unid. resid.]])</f>
        <v>0</v>
      </c>
      <c r="S198" s="391" t="str">
        <f>IF(OR(Table13[[#This Row],[Tipo de Beneficiário]]="",Table13[[#This Row],[Identificação da Entidade]]="",Table13[[#This Row],[Tipo de Solução Habitacional]]=""),"NÃO","SIM")</f>
        <v>NÃO</v>
      </c>
      <c r="T198" s="327" t="e">
        <f>VLOOKUP(Table13[[#This Row],[Tipo de Beneficiário]],Table3[],3,FALSE)</f>
        <v>#N/A</v>
      </c>
      <c r="X198" s="309"/>
    </row>
    <row r="199" spans="1:24" ht="25.05" hidden="1" customHeight="1" x14ac:dyDescent="0.25">
      <c r="A199" s="320"/>
      <c r="B199" s="389"/>
      <c r="C199" s="321"/>
      <c r="D199" s="325" t="str">
        <f>IF(Table13[[#This Row],[Tipo de Beneficiário]]="","",COUNTIF(Table8[Código da Candidatura],Table13[[#This Row],[Código da candidatura]]))</f>
        <v/>
      </c>
      <c r="E199" s="379" t="str">
        <f>IF(Table13[[#This Row],[Tipo de Beneficiário]]="","",SUMIF(Table8[[Código da Candidatura]:[Nº de membros]],Table13[[#This Row],[Código da candidatura]],Table8[Nº de membros]))</f>
        <v/>
      </c>
      <c r="F199" s="392"/>
      <c r="G199" s="322"/>
      <c r="H199" s="323"/>
      <c r="I199" s="324" t="str">
        <f>IF(Table13[[#This Row],[Tipo de Beneficiário]]="","",COUNTIFS(Table8[Código da Candidatura],Table13[[#This Row],[Código da candidatura]],Table8[Tipologia proposta],"T0"))</f>
        <v/>
      </c>
      <c r="J199" s="325" t="str">
        <f>IF(Table13[[#This Row],[Tipo de Beneficiário]]="","",COUNTIFS(Table8[Código da Candidatura],Table13[[#This Row],[Código da candidatura]],Table8[Tipologia proposta],"T1"))</f>
        <v/>
      </c>
      <c r="K199" s="325" t="str">
        <f>IF(Table13[[#This Row],[Tipo de Beneficiário]]="","",COUNTIFS(Table8[Código da Candidatura],Table13[[#This Row],[Código da candidatura]],Table8[Tipologia proposta],"T2"))</f>
        <v/>
      </c>
      <c r="L199" s="325" t="str">
        <f>IF(Table13[[#This Row],[Tipo de Beneficiário]]="","",COUNTIFS(Table8[Código da Candidatura],Table13[[#This Row],[Código da candidatura]],Table8[Tipologia proposta],"T3"))</f>
        <v/>
      </c>
      <c r="M199" s="325" t="str">
        <f>IF(Table13[[#This Row],[Tipo de Beneficiário]]="","",COUNTIFS(Table8[Código da Candidatura],Table13[[#This Row],[Código da candidatura]],Table8[Tipologia proposta],"T4"))</f>
        <v/>
      </c>
      <c r="N199" s="325" t="str">
        <f>IF(Table13[[#This Row],[Tipo de Beneficiário]]="","",COUNTIFS(Table8[Código da Candidatura],Table13[[#This Row],[Código da candidatura]],Table8[Tipologia proposta],"T5"))</f>
        <v/>
      </c>
      <c r="O199" s="325" t="str">
        <f>IF(Table13[[#This Row],[Tipo de Beneficiário]]="","",COUNTIFS(Table8[Código da Candidatura],Table13[[#This Row],[Código da candidatura]],Table8[Tipologia proposta],"T6"))</f>
        <v/>
      </c>
      <c r="P199" s="325" t="str">
        <f>IF(Table13[[#This Row],[Tipo de Beneficiário]]="","",COUNTIFS(Table8[Código da Candidatura],Table13[[#This Row],[Código da candidatura]],Table8[Tipologia proposta],"T7"))</f>
        <v/>
      </c>
      <c r="Q199" s="325" t="str">
        <f>IF(Table13[[#This Row],[Tipo de Beneficiário]]="","",COUNTIFS(Table8[Código da Candidatura],Table13[[#This Row],[Código da candidatura]],Table8[Tipologia proposta],"Unid. Resid."))</f>
        <v/>
      </c>
      <c r="R199" s="326">
        <f>SUM(Table13[[#This Row],[T0]:[Unid. resid.]])</f>
        <v>0</v>
      </c>
      <c r="S199" s="391" t="str">
        <f>IF(OR(Table13[[#This Row],[Tipo de Beneficiário]]="",Table13[[#This Row],[Identificação da Entidade]]="",Table13[[#This Row],[Tipo de Solução Habitacional]]=""),"NÃO","SIM")</f>
        <v>NÃO</v>
      </c>
      <c r="T199" s="327" t="e">
        <f>VLOOKUP(Table13[[#This Row],[Tipo de Beneficiário]],Table3[],3,FALSE)</f>
        <v>#N/A</v>
      </c>
      <c r="X199" s="309"/>
    </row>
    <row r="200" spans="1:24" ht="25.05" hidden="1" customHeight="1" x14ac:dyDescent="0.25">
      <c r="A200" s="320"/>
      <c r="B200" s="389"/>
      <c r="C200" s="321"/>
      <c r="D200" s="325" t="str">
        <f>IF(Table13[[#This Row],[Tipo de Beneficiário]]="","",COUNTIF(Table8[Código da Candidatura],Table13[[#This Row],[Código da candidatura]]))</f>
        <v/>
      </c>
      <c r="E200" s="379" t="str">
        <f>IF(Table13[[#This Row],[Tipo de Beneficiário]]="","",SUMIF(Table8[[Código da Candidatura]:[Nº de membros]],Table13[[#This Row],[Código da candidatura]],Table8[Nº de membros]))</f>
        <v/>
      </c>
      <c r="F200" s="392"/>
      <c r="G200" s="322"/>
      <c r="H200" s="323"/>
      <c r="I200" s="324" t="str">
        <f>IF(Table13[[#This Row],[Tipo de Beneficiário]]="","",COUNTIFS(Table8[Código da Candidatura],Table13[[#This Row],[Código da candidatura]],Table8[Tipologia proposta],"T0"))</f>
        <v/>
      </c>
      <c r="J200" s="325" t="str">
        <f>IF(Table13[[#This Row],[Tipo de Beneficiário]]="","",COUNTIFS(Table8[Código da Candidatura],Table13[[#This Row],[Código da candidatura]],Table8[Tipologia proposta],"T1"))</f>
        <v/>
      </c>
      <c r="K200" s="325" t="str">
        <f>IF(Table13[[#This Row],[Tipo de Beneficiário]]="","",COUNTIFS(Table8[Código da Candidatura],Table13[[#This Row],[Código da candidatura]],Table8[Tipologia proposta],"T2"))</f>
        <v/>
      </c>
      <c r="L200" s="325" t="str">
        <f>IF(Table13[[#This Row],[Tipo de Beneficiário]]="","",COUNTIFS(Table8[Código da Candidatura],Table13[[#This Row],[Código da candidatura]],Table8[Tipologia proposta],"T3"))</f>
        <v/>
      </c>
      <c r="M200" s="325" t="str">
        <f>IF(Table13[[#This Row],[Tipo de Beneficiário]]="","",COUNTIFS(Table8[Código da Candidatura],Table13[[#This Row],[Código da candidatura]],Table8[Tipologia proposta],"T4"))</f>
        <v/>
      </c>
      <c r="N200" s="325" t="str">
        <f>IF(Table13[[#This Row],[Tipo de Beneficiário]]="","",COUNTIFS(Table8[Código da Candidatura],Table13[[#This Row],[Código da candidatura]],Table8[Tipologia proposta],"T5"))</f>
        <v/>
      </c>
      <c r="O200" s="325" t="str">
        <f>IF(Table13[[#This Row],[Tipo de Beneficiário]]="","",COUNTIFS(Table8[Código da Candidatura],Table13[[#This Row],[Código da candidatura]],Table8[Tipologia proposta],"T6"))</f>
        <v/>
      </c>
      <c r="P200" s="325" t="str">
        <f>IF(Table13[[#This Row],[Tipo de Beneficiário]]="","",COUNTIFS(Table8[Código da Candidatura],Table13[[#This Row],[Código da candidatura]],Table8[Tipologia proposta],"T7"))</f>
        <v/>
      </c>
      <c r="Q200" s="325" t="str">
        <f>IF(Table13[[#This Row],[Tipo de Beneficiário]]="","",COUNTIFS(Table8[Código da Candidatura],Table13[[#This Row],[Código da candidatura]],Table8[Tipologia proposta],"Unid. Resid."))</f>
        <v/>
      </c>
      <c r="R200" s="326">
        <f>SUM(Table13[[#This Row],[T0]:[Unid. resid.]])</f>
        <v>0</v>
      </c>
      <c r="S200" s="391" t="str">
        <f>IF(OR(Table13[[#This Row],[Tipo de Beneficiário]]="",Table13[[#This Row],[Identificação da Entidade]]="",Table13[[#This Row],[Tipo de Solução Habitacional]]=""),"NÃO","SIM")</f>
        <v>NÃO</v>
      </c>
      <c r="T200" s="327" t="e">
        <f>VLOOKUP(Table13[[#This Row],[Tipo de Beneficiário]],Table3[],3,FALSE)</f>
        <v>#N/A</v>
      </c>
      <c r="X200" s="309"/>
    </row>
    <row r="201" spans="1:24" ht="25.05" hidden="1" customHeight="1" x14ac:dyDescent="0.25">
      <c r="A201" s="320"/>
      <c r="B201" s="389"/>
      <c r="C201" s="321"/>
      <c r="D201" s="325" t="str">
        <f>IF(Table13[[#This Row],[Tipo de Beneficiário]]="","",COUNTIF(Table8[Código da Candidatura],Table13[[#This Row],[Código da candidatura]]))</f>
        <v/>
      </c>
      <c r="E201" s="379" t="str">
        <f>IF(Table13[[#This Row],[Tipo de Beneficiário]]="","",SUMIF(Table8[[Código da Candidatura]:[Nº de membros]],Table13[[#This Row],[Código da candidatura]],Table8[Nº de membros]))</f>
        <v/>
      </c>
      <c r="F201" s="392"/>
      <c r="G201" s="322"/>
      <c r="H201" s="323"/>
      <c r="I201" s="324" t="str">
        <f>IF(Table13[[#This Row],[Tipo de Beneficiário]]="","",COUNTIFS(Table8[Código da Candidatura],Table13[[#This Row],[Código da candidatura]],Table8[Tipologia proposta],"T0"))</f>
        <v/>
      </c>
      <c r="J201" s="325" t="str">
        <f>IF(Table13[[#This Row],[Tipo de Beneficiário]]="","",COUNTIFS(Table8[Código da Candidatura],Table13[[#This Row],[Código da candidatura]],Table8[Tipologia proposta],"T1"))</f>
        <v/>
      </c>
      <c r="K201" s="325" t="str">
        <f>IF(Table13[[#This Row],[Tipo de Beneficiário]]="","",COUNTIFS(Table8[Código da Candidatura],Table13[[#This Row],[Código da candidatura]],Table8[Tipologia proposta],"T2"))</f>
        <v/>
      </c>
      <c r="L201" s="325" t="str">
        <f>IF(Table13[[#This Row],[Tipo de Beneficiário]]="","",COUNTIFS(Table8[Código da Candidatura],Table13[[#This Row],[Código da candidatura]],Table8[Tipologia proposta],"T3"))</f>
        <v/>
      </c>
      <c r="M201" s="325" t="str">
        <f>IF(Table13[[#This Row],[Tipo de Beneficiário]]="","",COUNTIFS(Table8[Código da Candidatura],Table13[[#This Row],[Código da candidatura]],Table8[Tipologia proposta],"T4"))</f>
        <v/>
      </c>
      <c r="N201" s="325" t="str">
        <f>IF(Table13[[#This Row],[Tipo de Beneficiário]]="","",COUNTIFS(Table8[Código da Candidatura],Table13[[#This Row],[Código da candidatura]],Table8[Tipologia proposta],"T5"))</f>
        <v/>
      </c>
      <c r="O201" s="325" t="str">
        <f>IF(Table13[[#This Row],[Tipo de Beneficiário]]="","",COUNTIFS(Table8[Código da Candidatura],Table13[[#This Row],[Código da candidatura]],Table8[Tipologia proposta],"T6"))</f>
        <v/>
      </c>
      <c r="P201" s="325" t="str">
        <f>IF(Table13[[#This Row],[Tipo de Beneficiário]]="","",COUNTIFS(Table8[Código da Candidatura],Table13[[#This Row],[Código da candidatura]],Table8[Tipologia proposta],"T7"))</f>
        <v/>
      </c>
      <c r="Q201" s="325" t="str">
        <f>IF(Table13[[#This Row],[Tipo de Beneficiário]]="","",COUNTIFS(Table8[Código da Candidatura],Table13[[#This Row],[Código da candidatura]],Table8[Tipologia proposta],"Unid. Resid."))</f>
        <v/>
      </c>
      <c r="R201" s="326">
        <f>SUM(Table13[[#This Row],[T0]:[Unid. resid.]])</f>
        <v>0</v>
      </c>
      <c r="S201" s="391" t="str">
        <f>IF(OR(Table13[[#This Row],[Tipo de Beneficiário]]="",Table13[[#This Row],[Identificação da Entidade]]="",Table13[[#This Row],[Tipo de Solução Habitacional]]=""),"NÃO","SIM")</f>
        <v>NÃO</v>
      </c>
      <c r="T201" s="327" t="e">
        <f>VLOOKUP(Table13[[#This Row],[Tipo de Beneficiário]],Table3[],3,FALSE)</f>
        <v>#N/A</v>
      </c>
      <c r="X201" s="309"/>
    </row>
    <row r="202" spans="1:24" ht="25.05" hidden="1" customHeight="1" x14ac:dyDescent="0.25">
      <c r="A202" s="320"/>
      <c r="B202" s="389"/>
      <c r="C202" s="321"/>
      <c r="D202" s="325" t="str">
        <f>IF(Table13[[#This Row],[Tipo de Beneficiário]]="","",COUNTIF(Table8[Código da Candidatura],Table13[[#This Row],[Código da candidatura]]))</f>
        <v/>
      </c>
      <c r="E202" s="379" t="str">
        <f>IF(Table13[[#This Row],[Tipo de Beneficiário]]="","",SUMIF(Table8[[Código da Candidatura]:[Nº de membros]],Table13[[#This Row],[Código da candidatura]],Table8[Nº de membros]))</f>
        <v/>
      </c>
      <c r="F202" s="392"/>
      <c r="G202" s="322"/>
      <c r="H202" s="323"/>
      <c r="I202" s="324" t="str">
        <f>IF(Table13[[#This Row],[Tipo de Beneficiário]]="","",COUNTIFS(Table8[Código da Candidatura],Table13[[#This Row],[Código da candidatura]],Table8[Tipologia proposta],"T0"))</f>
        <v/>
      </c>
      <c r="J202" s="325" t="str">
        <f>IF(Table13[[#This Row],[Tipo de Beneficiário]]="","",COUNTIFS(Table8[Código da Candidatura],Table13[[#This Row],[Código da candidatura]],Table8[Tipologia proposta],"T1"))</f>
        <v/>
      </c>
      <c r="K202" s="325" t="str">
        <f>IF(Table13[[#This Row],[Tipo de Beneficiário]]="","",COUNTIFS(Table8[Código da Candidatura],Table13[[#This Row],[Código da candidatura]],Table8[Tipologia proposta],"T2"))</f>
        <v/>
      </c>
      <c r="L202" s="325" t="str">
        <f>IF(Table13[[#This Row],[Tipo de Beneficiário]]="","",COUNTIFS(Table8[Código da Candidatura],Table13[[#This Row],[Código da candidatura]],Table8[Tipologia proposta],"T3"))</f>
        <v/>
      </c>
      <c r="M202" s="325" t="str">
        <f>IF(Table13[[#This Row],[Tipo de Beneficiário]]="","",COUNTIFS(Table8[Código da Candidatura],Table13[[#This Row],[Código da candidatura]],Table8[Tipologia proposta],"T4"))</f>
        <v/>
      </c>
      <c r="N202" s="325" t="str">
        <f>IF(Table13[[#This Row],[Tipo de Beneficiário]]="","",COUNTIFS(Table8[Código da Candidatura],Table13[[#This Row],[Código da candidatura]],Table8[Tipologia proposta],"T5"))</f>
        <v/>
      </c>
      <c r="O202" s="325" t="str">
        <f>IF(Table13[[#This Row],[Tipo de Beneficiário]]="","",COUNTIFS(Table8[Código da Candidatura],Table13[[#This Row],[Código da candidatura]],Table8[Tipologia proposta],"T6"))</f>
        <v/>
      </c>
      <c r="P202" s="325" t="str">
        <f>IF(Table13[[#This Row],[Tipo de Beneficiário]]="","",COUNTIFS(Table8[Código da Candidatura],Table13[[#This Row],[Código da candidatura]],Table8[Tipologia proposta],"T7"))</f>
        <v/>
      </c>
      <c r="Q202" s="325" t="str">
        <f>IF(Table13[[#This Row],[Tipo de Beneficiário]]="","",COUNTIFS(Table8[Código da Candidatura],Table13[[#This Row],[Código da candidatura]],Table8[Tipologia proposta],"Unid. Resid."))</f>
        <v/>
      </c>
      <c r="R202" s="326">
        <f>SUM(Table13[[#This Row],[T0]:[Unid. resid.]])</f>
        <v>0</v>
      </c>
      <c r="S202" s="391" t="str">
        <f>IF(OR(Table13[[#This Row],[Tipo de Beneficiário]]="",Table13[[#This Row],[Identificação da Entidade]]="",Table13[[#This Row],[Tipo de Solução Habitacional]]=""),"NÃO","SIM")</f>
        <v>NÃO</v>
      </c>
      <c r="T202" s="327" t="e">
        <f>VLOOKUP(Table13[[#This Row],[Tipo de Beneficiário]],Table3[],3,FALSE)</f>
        <v>#N/A</v>
      </c>
      <c r="X202" s="309"/>
    </row>
    <row r="203" spans="1:24" ht="25.05" hidden="1" customHeight="1" x14ac:dyDescent="0.25">
      <c r="A203" s="320"/>
      <c r="B203" s="389"/>
      <c r="C203" s="321"/>
      <c r="D203" s="325" t="str">
        <f>IF(Table13[[#This Row],[Tipo de Beneficiário]]="","",COUNTIF(Table8[Código da Candidatura],Table13[[#This Row],[Código da candidatura]]))</f>
        <v/>
      </c>
      <c r="E203" s="379" t="str">
        <f>IF(Table13[[#This Row],[Tipo de Beneficiário]]="","",SUMIF(Table8[[Código da Candidatura]:[Nº de membros]],Table13[[#This Row],[Código da candidatura]],Table8[Nº de membros]))</f>
        <v/>
      </c>
      <c r="F203" s="392"/>
      <c r="G203" s="322"/>
      <c r="H203" s="323"/>
      <c r="I203" s="324" t="str">
        <f>IF(Table13[[#This Row],[Tipo de Beneficiário]]="","",COUNTIFS(Table8[Código da Candidatura],Table13[[#This Row],[Código da candidatura]],Table8[Tipologia proposta],"T0"))</f>
        <v/>
      </c>
      <c r="J203" s="325" t="str">
        <f>IF(Table13[[#This Row],[Tipo de Beneficiário]]="","",COUNTIFS(Table8[Código da Candidatura],Table13[[#This Row],[Código da candidatura]],Table8[Tipologia proposta],"T1"))</f>
        <v/>
      </c>
      <c r="K203" s="325" t="str">
        <f>IF(Table13[[#This Row],[Tipo de Beneficiário]]="","",COUNTIFS(Table8[Código da Candidatura],Table13[[#This Row],[Código da candidatura]],Table8[Tipologia proposta],"T2"))</f>
        <v/>
      </c>
      <c r="L203" s="325" t="str">
        <f>IF(Table13[[#This Row],[Tipo de Beneficiário]]="","",COUNTIFS(Table8[Código da Candidatura],Table13[[#This Row],[Código da candidatura]],Table8[Tipologia proposta],"T3"))</f>
        <v/>
      </c>
      <c r="M203" s="325" t="str">
        <f>IF(Table13[[#This Row],[Tipo de Beneficiário]]="","",COUNTIFS(Table8[Código da Candidatura],Table13[[#This Row],[Código da candidatura]],Table8[Tipologia proposta],"T4"))</f>
        <v/>
      </c>
      <c r="N203" s="325" t="str">
        <f>IF(Table13[[#This Row],[Tipo de Beneficiário]]="","",COUNTIFS(Table8[Código da Candidatura],Table13[[#This Row],[Código da candidatura]],Table8[Tipologia proposta],"T5"))</f>
        <v/>
      </c>
      <c r="O203" s="325" t="str">
        <f>IF(Table13[[#This Row],[Tipo de Beneficiário]]="","",COUNTIFS(Table8[Código da Candidatura],Table13[[#This Row],[Código da candidatura]],Table8[Tipologia proposta],"T6"))</f>
        <v/>
      </c>
      <c r="P203" s="325" t="str">
        <f>IF(Table13[[#This Row],[Tipo de Beneficiário]]="","",COUNTIFS(Table8[Código da Candidatura],Table13[[#This Row],[Código da candidatura]],Table8[Tipologia proposta],"T7"))</f>
        <v/>
      </c>
      <c r="Q203" s="325" t="str">
        <f>IF(Table13[[#This Row],[Tipo de Beneficiário]]="","",COUNTIFS(Table8[Código da Candidatura],Table13[[#This Row],[Código da candidatura]],Table8[Tipologia proposta],"Unid. Resid."))</f>
        <v/>
      </c>
      <c r="R203" s="326">
        <f>SUM(Table13[[#This Row],[T0]:[Unid. resid.]])</f>
        <v>0</v>
      </c>
      <c r="S203" s="391" t="str">
        <f>IF(OR(Table13[[#This Row],[Tipo de Beneficiário]]="",Table13[[#This Row],[Identificação da Entidade]]="",Table13[[#This Row],[Tipo de Solução Habitacional]]=""),"NÃO","SIM")</f>
        <v>NÃO</v>
      </c>
      <c r="T203" s="327" t="e">
        <f>VLOOKUP(Table13[[#This Row],[Tipo de Beneficiário]],Table3[],3,FALSE)</f>
        <v>#N/A</v>
      </c>
      <c r="X203" s="309"/>
    </row>
    <row r="204" spans="1:24" ht="25.05" hidden="1" customHeight="1" x14ac:dyDescent="0.25">
      <c r="A204" s="320"/>
      <c r="B204" s="389"/>
      <c r="C204" s="321"/>
      <c r="D204" s="325" t="str">
        <f>IF(Table13[[#This Row],[Tipo de Beneficiário]]="","",COUNTIF(Table8[Código da Candidatura],Table13[[#This Row],[Código da candidatura]]))</f>
        <v/>
      </c>
      <c r="E204" s="379" t="str">
        <f>IF(Table13[[#This Row],[Tipo de Beneficiário]]="","",SUMIF(Table8[[Código da Candidatura]:[Nº de membros]],Table13[[#This Row],[Código da candidatura]],Table8[Nº de membros]))</f>
        <v/>
      </c>
      <c r="F204" s="392"/>
      <c r="G204" s="322"/>
      <c r="H204" s="323"/>
      <c r="I204" s="324" t="str">
        <f>IF(Table13[[#This Row],[Tipo de Beneficiário]]="","",COUNTIFS(Table8[Código da Candidatura],Table13[[#This Row],[Código da candidatura]],Table8[Tipologia proposta],"T0"))</f>
        <v/>
      </c>
      <c r="J204" s="325" t="str">
        <f>IF(Table13[[#This Row],[Tipo de Beneficiário]]="","",COUNTIFS(Table8[Código da Candidatura],Table13[[#This Row],[Código da candidatura]],Table8[Tipologia proposta],"T1"))</f>
        <v/>
      </c>
      <c r="K204" s="325" t="str">
        <f>IF(Table13[[#This Row],[Tipo de Beneficiário]]="","",COUNTIFS(Table8[Código da Candidatura],Table13[[#This Row],[Código da candidatura]],Table8[Tipologia proposta],"T2"))</f>
        <v/>
      </c>
      <c r="L204" s="325" t="str">
        <f>IF(Table13[[#This Row],[Tipo de Beneficiário]]="","",COUNTIFS(Table8[Código da Candidatura],Table13[[#This Row],[Código da candidatura]],Table8[Tipologia proposta],"T3"))</f>
        <v/>
      </c>
      <c r="M204" s="325" t="str">
        <f>IF(Table13[[#This Row],[Tipo de Beneficiário]]="","",COUNTIFS(Table8[Código da Candidatura],Table13[[#This Row],[Código da candidatura]],Table8[Tipologia proposta],"T4"))</f>
        <v/>
      </c>
      <c r="N204" s="325" t="str">
        <f>IF(Table13[[#This Row],[Tipo de Beneficiário]]="","",COUNTIFS(Table8[Código da Candidatura],Table13[[#This Row],[Código da candidatura]],Table8[Tipologia proposta],"T5"))</f>
        <v/>
      </c>
      <c r="O204" s="325" t="str">
        <f>IF(Table13[[#This Row],[Tipo de Beneficiário]]="","",COUNTIFS(Table8[Código da Candidatura],Table13[[#This Row],[Código da candidatura]],Table8[Tipologia proposta],"T6"))</f>
        <v/>
      </c>
      <c r="P204" s="325" t="str">
        <f>IF(Table13[[#This Row],[Tipo de Beneficiário]]="","",COUNTIFS(Table8[Código da Candidatura],Table13[[#This Row],[Código da candidatura]],Table8[Tipologia proposta],"T7"))</f>
        <v/>
      </c>
      <c r="Q204" s="325" t="str">
        <f>IF(Table13[[#This Row],[Tipo de Beneficiário]]="","",COUNTIFS(Table8[Código da Candidatura],Table13[[#This Row],[Código da candidatura]],Table8[Tipologia proposta],"Unid. Resid."))</f>
        <v/>
      </c>
      <c r="R204" s="326">
        <f>SUM(Table13[[#This Row],[T0]:[Unid. resid.]])</f>
        <v>0</v>
      </c>
      <c r="S204" s="391" t="str">
        <f>IF(OR(Table13[[#This Row],[Tipo de Beneficiário]]="",Table13[[#This Row],[Identificação da Entidade]]="",Table13[[#This Row],[Tipo de Solução Habitacional]]=""),"NÃO","SIM")</f>
        <v>NÃO</v>
      </c>
      <c r="T204" s="327" t="e">
        <f>VLOOKUP(Table13[[#This Row],[Tipo de Beneficiário]],Table3[],3,FALSE)</f>
        <v>#N/A</v>
      </c>
      <c r="X204" s="309"/>
    </row>
    <row r="205" spans="1:24" ht="25.05" hidden="1" customHeight="1" x14ac:dyDescent="0.25">
      <c r="A205" s="320"/>
      <c r="B205" s="389"/>
      <c r="C205" s="321"/>
      <c r="D205" s="325" t="str">
        <f>IF(Table13[[#This Row],[Tipo de Beneficiário]]="","",COUNTIF(Table8[Código da Candidatura],Table13[[#This Row],[Código da candidatura]]))</f>
        <v/>
      </c>
      <c r="E205" s="379" t="str">
        <f>IF(Table13[[#This Row],[Tipo de Beneficiário]]="","",SUMIF(Table8[[Código da Candidatura]:[Nº de membros]],Table13[[#This Row],[Código da candidatura]],Table8[Nº de membros]))</f>
        <v/>
      </c>
      <c r="F205" s="392"/>
      <c r="G205" s="322"/>
      <c r="H205" s="323"/>
      <c r="I205" s="324" t="str">
        <f>IF(Table13[[#This Row],[Tipo de Beneficiário]]="","",COUNTIFS(Table8[Código da Candidatura],Table13[[#This Row],[Código da candidatura]],Table8[Tipologia proposta],"T0"))</f>
        <v/>
      </c>
      <c r="J205" s="325" t="str">
        <f>IF(Table13[[#This Row],[Tipo de Beneficiário]]="","",COUNTIFS(Table8[Código da Candidatura],Table13[[#This Row],[Código da candidatura]],Table8[Tipologia proposta],"T1"))</f>
        <v/>
      </c>
      <c r="K205" s="325" t="str">
        <f>IF(Table13[[#This Row],[Tipo de Beneficiário]]="","",COUNTIFS(Table8[Código da Candidatura],Table13[[#This Row],[Código da candidatura]],Table8[Tipologia proposta],"T2"))</f>
        <v/>
      </c>
      <c r="L205" s="325" t="str">
        <f>IF(Table13[[#This Row],[Tipo de Beneficiário]]="","",COUNTIFS(Table8[Código da Candidatura],Table13[[#This Row],[Código da candidatura]],Table8[Tipologia proposta],"T3"))</f>
        <v/>
      </c>
      <c r="M205" s="325" t="str">
        <f>IF(Table13[[#This Row],[Tipo de Beneficiário]]="","",COUNTIFS(Table8[Código da Candidatura],Table13[[#This Row],[Código da candidatura]],Table8[Tipologia proposta],"T4"))</f>
        <v/>
      </c>
      <c r="N205" s="325" t="str">
        <f>IF(Table13[[#This Row],[Tipo de Beneficiário]]="","",COUNTIFS(Table8[Código da Candidatura],Table13[[#This Row],[Código da candidatura]],Table8[Tipologia proposta],"T5"))</f>
        <v/>
      </c>
      <c r="O205" s="325" t="str">
        <f>IF(Table13[[#This Row],[Tipo de Beneficiário]]="","",COUNTIFS(Table8[Código da Candidatura],Table13[[#This Row],[Código da candidatura]],Table8[Tipologia proposta],"T6"))</f>
        <v/>
      </c>
      <c r="P205" s="325" t="str">
        <f>IF(Table13[[#This Row],[Tipo de Beneficiário]]="","",COUNTIFS(Table8[Código da Candidatura],Table13[[#This Row],[Código da candidatura]],Table8[Tipologia proposta],"T7"))</f>
        <v/>
      </c>
      <c r="Q205" s="325" t="str">
        <f>IF(Table13[[#This Row],[Tipo de Beneficiário]]="","",COUNTIFS(Table8[Código da Candidatura],Table13[[#This Row],[Código da candidatura]],Table8[Tipologia proposta],"Unid. Resid."))</f>
        <v/>
      </c>
      <c r="R205" s="326">
        <f>SUM(Table13[[#This Row],[T0]:[Unid. resid.]])</f>
        <v>0</v>
      </c>
      <c r="S205" s="391" t="str">
        <f>IF(OR(Table13[[#This Row],[Tipo de Beneficiário]]="",Table13[[#This Row],[Identificação da Entidade]]="",Table13[[#This Row],[Tipo de Solução Habitacional]]=""),"NÃO","SIM")</f>
        <v>NÃO</v>
      </c>
      <c r="T205" s="327" t="e">
        <f>VLOOKUP(Table13[[#This Row],[Tipo de Beneficiário]],Table3[],3,FALSE)</f>
        <v>#N/A</v>
      </c>
      <c r="X205" s="309"/>
    </row>
    <row r="206" spans="1:24" ht="25.05" hidden="1" customHeight="1" x14ac:dyDescent="0.25">
      <c r="A206" s="320"/>
      <c r="B206" s="389"/>
      <c r="C206" s="321"/>
      <c r="D206" s="325" t="str">
        <f>IF(Table13[[#This Row],[Tipo de Beneficiário]]="","",COUNTIF(Table8[Código da Candidatura],Table13[[#This Row],[Código da candidatura]]))</f>
        <v/>
      </c>
      <c r="E206" s="379" t="str">
        <f>IF(Table13[[#This Row],[Tipo de Beneficiário]]="","",SUMIF(Table8[[Código da Candidatura]:[Nº de membros]],Table13[[#This Row],[Código da candidatura]],Table8[Nº de membros]))</f>
        <v/>
      </c>
      <c r="F206" s="392"/>
      <c r="G206" s="322"/>
      <c r="H206" s="323"/>
      <c r="I206" s="324" t="str">
        <f>IF(Table13[[#This Row],[Tipo de Beneficiário]]="","",COUNTIFS(Table8[Código da Candidatura],Table13[[#This Row],[Código da candidatura]],Table8[Tipologia proposta],"T0"))</f>
        <v/>
      </c>
      <c r="J206" s="325" t="str">
        <f>IF(Table13[[#This Row],[Tipo de Beneficiário]]="","",COUNTIFS(Table8[Código da Candidatura],Table13[[#This Row],[Código da candidatura]],Table8[Tipologia proposta],"T1"))</f>
        <v/>
      </c>
      <c r="K206" s="325" t="str">
        <f>IF(Table13[[#This Row],[Tipo de Beneficiário]]="","",COUNTIFS(Table8[Código da Candidatura],Table13[[#This Row],[Código da candidatura]],Table8[Tipologia proposta],"T2"))</f>
        <v/>
      </c>
      <c r="L206" s="325" t="str">
        <f>IF(Table13[[#This Row],[Tipo de Beneficiário]]="","",COUNTIFS(Table8[Código da Candidatura],Table13[[#This Row],[Código da candidatura]],Table8[Tipologia proposta],"T3"))</f>
        <v/>
      </c>
      <c r="M206" s="325" t="str">
        <f>IF(Table13[[#This Row],[Tipo de Beneficiário]]="","",COUNTIFS(Table8[Código da Candidatura],Table13[[#This Row],[Código da candidatura]],Table8[Tipologia proposta],"T4"))</f>
        <v/>
      </c>
      <c r="N206" s="325" t="str">
        <f>IF(Table13[[#This Row],[Tipo de Beneficiário]]="","",COUNTIFS(Table8[Código da Candidatura],Table13[[#This Row],[Código da candidatura]],Table8[Tipologia proposta],"T5"))</f>
        <v/>
      </c>
      <c r="O206" s="325" t="str">
        <f>IF(Table13[[#This Row],[Tipo de Beneficiário]]="","",COUNTIFS(Table8[Código da Candidatura],Table13[[#This Row],[Código da candidatura]],Table8[Tipologia proposta],"T6"))</f>
        <v/>
      </c>
      <c r="P206" s="325" t="str">
        <f>IF(Table13[[#This Row],[Tipo de Beneficiário]]="","",COUNTIFS(Table8[Código da Candidatura],Table13[[#This Row],[Código da candidatura]],Table8[Tipologia proposta],"T7"))</f>
        <v/>
      </c>
      <c r="Q206" s="325" t="str">
        <f>IF(Table13[[#This Row],[Tipo de Beneficiário]]="","",COUNTIFS(Table8[Código da Candidatura],Table13[[#This Row],[Código da candidatura]],Table8[Tipologia proposta],"Unid. Resid."))</f>
        <v/>
      </c>
      <c r="R206" s="326">
        <f>SUM(Table13[[#This Row],[T0]:[Unid. resid.]])</f>
        <v>0</v>
      </c>
      <c r="S206" s="391" t="str">
        <f>IF(OR(Table13[[#This Row],[Tipo de Beneficiário]]="",Table13[[#This Row],[Identificação da Entidade]]="",Table13[[#This Row],[Tipo de Solução Habitacional]]=""),"NÃO","SIM")</f>
        <v>NÃO</v>
      </c>
      <c r="T206" s="327" t="e">
        <f>VLOOKUP(Table13[[#This Row],[Tipo de Beneficiário]],Table3[],3,FALSE)</f>
        <v>#N/A</v>
      </c>
      <c r="X206" s="309"/>
    </row>
    <row r="207" spans="1:24" ht="25.05" hidden="1" customHeight="1" x14ac:dyDescent="0.25">
      <c r="A207" s="320"/>
      <c r="B207" s="389"/>
      <c r="C207" s="321"/>
      <c r="D207" s="325" t="str">
        <f>IF(Table13[[#This Row],[Tipo de Beneficiário]]="","",COUNTIF(Table8[Código da Candidatura],Table13[[#This Row],[Código da candidatura]]))</f>
        <v/>
      </c>
      <c r="E207" s="379" t="str">
        <f>IF(Table13[[#This Row],[Tipo de Beneficiário]]="","",SUMIF(Table8[[Código da Candidatura]:[Nº de membros]],Table13[[#This Row],[Código da candidatura]],Table8[Nº de membros]))</f>
        <v/>
      </c>
      <c r="F207" s="392"/>
      <c r="G207" s="322"/>
      <c r="H207" s="323"/>
      <c r="I207" s="324" t="str">
        <f>IF(Table13[[#This Row],[Tipo de Beneficiário]]="","",COUNTIFS(Table8[Código da Candidatura],Table13[[#This Row],[Código da candidatura]],Table8[Tipologia proposta],"T0"))</f>
        <v/>
      </c>
      <c r="J207" s="325" t="str">
        <f>IF(Table13[[#This Row],[Tipo de Beneficiário]]="","",COUNTIFS(Table8[Código da Candidatura],Table13[[#This Row],[Código da candidatura]],Table8[Tipologia proposta],"T1"))</f>
        <v/>
      </c>
      <c r="K207" s="325" t="str">
        <f>IF(Table13[[#This Row],[Tipo de Beneficiário]]="","",COUNTIFS(Table8[Código da Candidatura],Table13[[#This Row],[Código da candidatura]],Table8[Tipologia proposta],"T2"))</f>
        <v/>
      </c>
      <c r="L207" s="325" t="str">
        <f>IF(Table13[[#This Row],[Tipo de Beneficiário]]="","",COUNTIFS(Table8[Código da Candidatura],Table13[[#This Row],[Código da candidatura]],Table8[Tipologia proposta],"T3"))</f>
        <v/>
      </c>
      <c r="M207" s="325" t="str">
        <f>IF(Table13[[#This Row],[Tipo de Beneficiário]]="","",COUNTIFS(Table8[Código da Candidatura],Table13[[#This Row],[Código da candidatura]],Table8[Tipologia proposta],"T4"))</f>
        <v/>
      </c>
      <c r="N207" s="325" t="str">
        <f>IF(Table13[[#This Row],[Tipo de Beneficiário]]="","",COUNTIFS(Table8[Código da Candidatura],Table13[[#This Row],[Código da candidatura]],Table8[Tipologia proposta],"T5"))</f>
        <v/>
      </c>
      <c r="O207" s="325" t="str">
        <f>IF(Table13[[#This Row],[Tipo de Beneficiário]]="","",COUNTIFS(Table8[Código da Candidatura],Table13[[#This Row],[Código da candidatura]],Table8[Tipologia proposta],"T6"))</f>
        <v/>
      </c>
      <c r="P207" s="325" t="str">
        <f>IF(Table13[[#This Row],[Tipo de Beneficiário]]="","",COUNTIFS(Table8[Código da Candidatura],Table13[[#This Row],[Código da candidatura]],Table8[Tipologia proposta],"T7"))</f>
        <v/>
      </c>
      <c r="Q207" s="325" t="str">
        <f>IF(Table13[[#This Row],[Tipo de Beneficiário]]="","",COUNTIFS(Table8[Código da Candidatura],Table13[[#This Row],[Código da candidatura]],Table8[Tipologia proposta],"Unid. Resid."))</f>
        <v/>
      </c>
      <c r="R207" s="326">
        <f>SUM(Table13[[#This Row],[T0]:[Unid. resid.]])</f>
        <v>0</v>
      </c>
      <c r="S207" s="391" t="str">
        <f>IF(OR(Table13[[#This Row],[Tipo de Beneficiário]]="",Table13[[#This Row],[Identificação da Entidade]]="",Table13[[#This Row],[Tipo de Solução Habitacional]]=""),"NÃO","SIM")</f>
        <v>NÃO</v>
      </c>
      <c r="T207" s="327" t="e">
        <f>VLOOKUP(Table13[[#This Row],[Tipo de Beneficiário]],Table3[],3,FALSE)</f>
        <v>#N/A</v>
      </c>
      <c r="X207" s="309"/>
    </row>
    <row r="208" spans="1:24" ht="25.05" hidden="1" customHeight="1" x14ac:dyDescent="0.25">
      <c r="A208" s="320"/>
      <c r="B208" s="389"/>
      <c r="C208" s="321"/>
      <c r="D208" s="325" t="str">
        <f>IF(Table13[[#This Row],[Tipo de Beneficiário]]="","",COUNTIF(Table8[Código da Candidatura],Table13[[#This Row],[Código da candidatura]]))</f>
        <v/>
      </c>
      <c r="E208" s="379" t="str">
        <f>IF(Table13[[#This Row],[Tipo de Beneficiário]]="","",SUMIF(Table8[[Código da Candidatura]:[Nº de membros]],Table13[[#This Row],[Código da candidatura]],Table8[Nº de membros]))</f>
        <v/>
      </c>
      <c r="F208" s="392"/>
      <c r="G208" s="322"/>
      <c r="H208" s="323"/>
      <c r="I208" s="324" t="str">
        <f>IF(Table13[[#This Row],[Tipo de Beneficiário]]="","",COUNTIFS(Table8[Código da Candidatura],Table13[[#This Row],[Código da candidatura]],Table8[Tipologia proposta],"T0"))</f>
        <v/>
      </c>
      <c r="J208" s="325" t="str">
        <f>IF(Table13[[#This Row],[Tipo de Beneficiário]]="","",COUNTIFS(Table8[Código da Candidatura],Table13[[#This Row],[Código da candidatura]],Table8[Tipologia proposta],"T1"))</f>
        <v/>
      </c>
      <c r="K208" s="325" t="str">
        <f>IF(Table13[[#This Row],[Tipo de Beneficiário]]="","",COUNTIFS(Table8[Código da Candidatura],Table13[[#This Row],[Código da candidatura]],Table8[Tipologia proposta],"T2"))</f>
        <v/>
      </c>
      <c r="L208" s="325" t="str">
        <f>IF(Table13[[#This Row],[Tipo de Beneficiário]]="","",COUNTIFS(Table8[Código da Candidatura],Table13[[#This Row],[Código da candidatura]],Table8[Tipologia proposta],"T3"))</f>
        <v/>
      </c>
      <c r="M208" s="325" t="str">
        <f>IF(Table13[[#This Row],[Tipo de Beneficiário]]="","",COUNTIFS(Table8[Código da Candidatura],Table13[[#This Row],[Código da candidatura]],Table8[Tipologia proposta],"T4"))</f>
        <v/>
      </c>
      <c r="N208" s="325" t="str">
        <f>IF(Table13[[#This Row],[Tipo de Beneficiário]]="","",COUNTIFS(Table8[Código da Candidatura],Table13[[#This Row],[Código da candidatura]],Table8[Tipologia proposta],"T5"))</f>
        <v/>
      </c>
      <c r="O208" s="325" t="str">
        <f>IF(Table13[[#This Row],[Tipo de Beneficiário]]="","",COUNTIFS(Table8[Código da Candidatura],Table13[[#This Row],[Código da candidatura]],Table8[Tipologia proposta],"T6"))</f>
        <v/>
      </c>
      <c r="P208" s="325" t="str">
        <f>IF(Table13[[#This Row],[Tipo de Beneficiário]]="","",COUNTIFS(Table8[Código da Candidatura],Table13[[#This Row],[Código da candidatura]],Table8[Tipologia proposta],"T7"))</f>
        <v/>
      </c>
      <c r="Q208" s="325" t="str">
        <f>IF(Table13[[#This Row],[Tipo de Beneficiário]]="","",COUNTIFS(Table8[Código da Candidatura],Table13[[#This Row],[Código da candidatura]],Table8[Tipologia proposta],"Unid. Resid."))</f>
        <v/>
      </c>
      <c r="R208" s="326">
        <f>SUM(Table13[[#This Row],[T0]:[Unid. resid.]])</f>
        <v>0</v>
      </c>
      <c r="S208" s="391" t="str">
        <f>IF(OR(Table13[[#This Row],[Tipo de Beneficiário]]="",Table13[[#This Row],[Identificação da Entidade]]="",Table13[[#This Row],[Tipo de Solução Habitacional]]=""),"NÃO","SIM")</f>
        <v>NÃO</v>
      </c>
      <c r="T208" s="327" t="e">
        <f>VLOOKUP(Table13[[#This Row],[Tipo de Beneficiário]],Table3[],3,FALSE)</f>
        <v>#N/A</v>
      </c>
      <c r="X208" s="309"/>
    </row>
    <row r="209" spans="1:24" ht="25.05" hidden="1" customHeight="1" x14ac:dyDescent="0.25">
      <c r="A209" s="320"/>
      <c r="B209" s="389"/>
      <c r="C209" s="321"/>
      <c r="D209" s="325" t="str">
        <f>IF(Table13[[#This Row],[Tipo de Beneficiário]]="","",COUNTIF(Table8[Código da Candidatura],Table13[[#This Row],[Código da candidatura]]))</f>
        <v/>
      </c>
      <c r="E209" s="379" t="str">
        <f>IF(Table13[[#This Row],[Tipo de Beneficiário]]="","",SUMIF(Table8[[Código da Candidatura]:[Nº de membros]],Table13[[#This Row],[Código da candidatura]],Table8[Nº de membros]))</f>
        <v/>
      </c>
      <c r="F209" s="392"/>
      <c r="G209" s="322"/>
      <c r="H209" s="323"/>
      <c r="I209" s="324" t="str">
        <f>IF(Table13[[#This Row],[Tipo de Beneficiário]]="","",COUNTIFS(Table8[Código da Candidatura],Table13[[#This Row],[Código da candidatura]],Table8[Tipologia proposta],"T0"))</f>
        <v/>
      </c>
      <c r="J209" s="325" t="str">
        <f>IF(Table13[[#This Row],[Tipo de Beneficiário]]="","",COUNTIFS(Table8[Código da Candidatura],Table13[[#This Row],[Código da candidatura]],Table8[Tipologia proposta],"T1"))</f>
        <v/>
      </c>
      <c r="K209" s="325" t="str">
        <f>IF(Table13[[#This Row],[Tipo de Beneficiário]]="","",COUNTIFS(Table8[Código da Candidatura],Table13[[#This Row],[Código da candidatura]],Table8[Tipologia proposta],"T2"))</f>
        <v/>
      </c>
      <c r="L209" s="325" t="str">
        <f>IF(Table13[[#This Row],[Tipo de Beneficiário]]="","",COUNTIFS(Table8[Código da Candidatura],Table13[[#This Row],[Código da candidatura]],Table8[Tipologia proposta],"T3"))</f>
        <v/>
      </c>
      <c r="M209" s="325" t="str">
        <f>IF(Table13[[#This Row],[Tipo de Beneficiário]]="","",COUNTIFS(Table8[Código da Candidatura],Table13[[#This Row],[Código da candidatura]],Table8[Tipologia proposta],"T4"))</f>
        <v/>
      </c>
      <c r="N209" s="325" t="str">
        <f>IF(Table13[[#This Row],[Tipo de Beneficiário]]="","",COUNTIFS(Table8[Código da Candidatura],Table13[[#This Row],[Código da candidatura]],Table8[Tipologia proposta],"T5"))</f>
        <v/>
      </c>
      <c r="O209" s="325" t="str">
        <f>IF(Table13[[#This Row],[Tipo de Beneficiário]]="","",COUNTIFS(Table8[Código da Candidatura],Table13[[#This Row],[Código da candidatura]],Table8[Tipologia proposta],"T6"))</f>
        <v/>
      </c>
      <c r="P209" s="325" t="str">
        <f>IF(Table13[[#This Row],[Tipo de Beneficiário]]="","",COUNTIFS(Table8[Código da Candidatura],Table13[[#This Row],[Código da candidatura]],Table8[Tipologia proposta],"T7"))</f>
        <v/>
      </c>
      <c r="Q209" s="325" t="str">
        <f>IF(Table13[[#This Row],[Tipo de Beneficiário]]="","",COUNTIFS(Table8[Código da Candidatura],Table13[[#This Row],[Código da candidatura]],Table8[Tipologia proposta],"Unid. Resid."))</f>
        <v/>
      </c>
      <c r="R209" s="326">
        <f>SUM(Table13[[#This Row],[T0]:[Unid. resid.]])</f>
        <v>0</v>
      </c>
      <c r="S209" s="391" t="str">
        <f>IF(OR(Table13[[#This Row],[Tipo de Beneficiário]]="",Table13[[#This Row],[Identificação da Entidade]]="",Table13[[#This Row],[Tipo de Solução Habitacional]]=""),"NÃO","SIM")</f>
        <v>NÃO</v>
      </c>
      <c r="T209" s="327" t="e">
        <f>VLOOKUP(Table13[[#This Row],[Tipo de Beneficiário]],Table3[],3,FALSE)</f>
        <v>#N/A</v>
      </c>
      <c r="X209" s="309"/>
    </row>
    <row r="210" spans="1:24" ht="25.05" hidden="1" customHeight="1" x14ac:dyDescent="0.25">
      <c r="A210" s="320"/>
      <c r="B210" s="389"/>
      <c r="C210" s="321"/>
      <c r="D210" s="325" t="str">
        <f>IF(Table13[[#This Row],[Tipo de Beneficiário]]="","",COUNTIF(Table8[Código da Candidatura],Table13[[#This Row],[Código da candidatura]]))</f>
        <v/>
      </c>
      <c r="E210" s="379" t="str">
        <f>IF(Table13[[#This Row],[Tipo de Beneficiário]]="","",SUMIF(Table8[[Código da Candidatura]:[Nº de membros]],Table13[[#This Row],[Código da candidatura]],Table8[Nº de membros]))</f>
        <v/>
      </c>
      <c r="F210" s="392"/>
      <c r="G210" s="322"/>
      <c r="H210" s="323"/>
      <c r="I210" s="324" t="str">
        <f>IF(Table13[[#This Row],[Tipo de Beneficiário]]="","",COUNTIFS(Table8[Código da Candidatura],Table13[[#This Row],[Código da candidatura]],Table8[Tipologia proposta],"T0"))</f>
        <v/>
      </c>
      <c r="J210" s="325" t="str">
        <f>IF(Table13[[#This Row],[Tipo de Beneficiário]]="","",COUNTIFS(Table8[Código da Candidatura],Table13[[#This Row],[Código da candidatura]],Table8[Tipologia proposta],"T1"))</f>
        <v/>
      </c>
      <c r="K210" s="325" t="str">
        <f>IF(Table13[[#This Row],[Tipo de Beneficiário]]="","",COUNTIFS(Table8[Código da Candidatura],Table13[[#This Row],[Código da candidatura]],Table8[Tipologia proposta],"T2"))</f>
        <v/>
      </c>
      <c r="L210" s="325" t="str">
        <f>IF(Table13[[#This Row],[Tipo de Beneficiário]]="","",COUNTIFS(Table8[Código da Candidatura],Table13[[#This Row],[Código da candidatura]],Table8[Tipologia proposta],"T3"))</f>
        <v/>
      </c>
      <c r="M210" s="325" t="str">
        <f>IF(Table13[[#This Row],[Tipo de Beneficiário]]="","",COUNTIFS(Table8[Código da Candidatura],Table13[[#This Row],[Código da candidatura]],Table8[Tipologia proposta],"T4"))</f>
        <v/>
      </c>
      <c r="N210" s="325" t="str">
        <f>IF(Table13[[#This Row],[Tipo de Beneficiário]]="","",COUNTIFS(Table8[Código da Candidatura],Table13[[#This Row],[Código da candidatura]],Table8[Tipologia proposta],"T5"))</f>
        <v/>
      </c>
      <c r="O210" s="325" t="str">
        <f>IF(Table13[[#This Row],[Tipo de Beneficiário]]="","",COUNTIFS(Table8[Código da Candidatura],Table13[[#This Row],[Código da candidatura]],Table8[Tipologia proposta],"T6"))</f>
        <v/>
      </c>
      <c r="P210" s="325" t="str">
        <f>IF(Table13[[#This Row],[Tipo de Beneficiário]]="","",COUNTIFS(Table8[Código da Candidatura],Table13[[#This Row],[Código da candidatura]],Table8[Tipologia proposta],"T7"))</f>
        <v/>
      </c>
      <c r="Q210" s="325" t="str">
        <f>IF(Table13[[#This Row],[Tipo de Beneficiário]]="","",COUNTIFS(Table8[Código da Candidatura],Table13[[#This Row],[Código da candidatura]],Table8[Tipologia proposta],"Unid. Resid."))</f>
        <v/>
      </c>
      <c r="R210" s="326">
        <f>SUM(Table13[[#This Row],[T0]:[Unid. resid.]])</f>
        <v>0</v>
      </c>
      <c r="S210" s="391" t="str">
        <f>IF(OR(Table13[[#This Row],[Tipo de Beneficiário]]="",Table13[[#This Row],[Identificação da Entidade]]="",Table13[[#This Row],[Tipo de Solução Habitacional]]=""),"NÃO","SIM")</f>
        <v>NÃO</v>
      </c>
      <c r="T210" s="327" t="e">
        <f>VLOOKUP(Table13[[#This Row],[Tipo de Beneficiário]],Table3[],3,FALSE)</f>
        <v>#N/A</v>
      </c>
      <c r="X210" s="309"/>
    </row>
    <row r="211" spans="1:24" ht="25.05" hidden="1" customHeight="1" x14ac:dyDescent="0.25">
      <c r="A211" s="320"/>
      <c r="B211" s="389"/>
      <c r="C211" s="321"/>
      <c r="D211" s="325" t="str">
        <f>IF(Table13[[#This Row],[Tipo de Beneficiário]]="","",COUNTIF(Table8[Código da Candidatura],Table13[[#This Row],[Código da candidatura]]))</f>
        <v/>
      </c>
      <c r="E211" s="379" t="str">
        <f>IF(Table13[[#This Row],[Tipo de Beneficiário]]="","",SUMIF(Table8[[Código da Candidatura]:[Nº de membros]],Table13[[#This Row],[Código da candidatura]],Table8[Nº de membros]))</f>
        <v/>
      </c>
      <c r="F211" s="392"/>
      <c r="G211" s="322"/>
      <c r="H211" s="323"/>
      <c r="I211" s="324" t="str">
        <f>IF(Table13[[#This Row],[Tipo de Beneficiário]]="","",COUNTIFS(Table8[Código da Candidatura],Table13[[#This Row],[Código da candidatura]],Table8[Tipologia proposta],"T0"))</f>
        <v/>
      </c>
      <c r="J211" s="325" t="str">
        <f>IF(Table13[[#This Row],[Tipo de Beneficiário]]="","",COUNTIFS(Table8[Código da Candidatura],Table13[[#This Row],[Código da candidatura]],Table8[Tipologia proposta],"T1"))</f>
        <v/>
      </c>
      <c r="K211" s="325" t="str">
        <f>IF(Table13[[#This Row],[Tipo de Beneficiário]]="","",COUNTIFS(Table8[Código da Candidatura],Table13[[#This Row],[Código da candidatura]],Table8[Tipologia proposta],"T2"))</f>
        <v/>
      </c>
      <c r="L211" s="325" t="str">
        <f>IF(Table13[[#This Row],[Tipo de Beneficiário]]="","",COUNTIFS(Table8[Código da Candidatura],Table13[[#This Row],[Código da candidatura]],Table8[Tipologia proposta],"T3"))</f>
        <v/>
      </c>
      <c r="M211" s="325" t="str">
        <f>IF(Table13[[#This Row],[Tipo de Beneficiário]]="","",COUNTIFS(Table8[Código da Candidatura],Table13[[#This Row],[Código da candidatura]],Table8[Tipologia proposta],"T4"))</f>
        <v/>
      </c>
      <c r="N211" s="325" t="str">
        <f>IF(Table13[[#This Row],[Tipo de Beneficiário]]="","",COUNTIFS(Table8[Código da Candidatura],Table13[[#This Row],[Código da candidatura]],Table8[Tipologia proposta],"T5"))</f>
        <v/>
      </c>
      <c r="O211" s="325" t="str">
        <f>IF(Table13[[#This Row],[Tipo de Beneficiário]]="","",COUNTIFS(Table8[Código da Candidatura],Table13[[#This Row],[Código da candidatura]],Table8[Tipologia proposta],"T6"))</f>
        <v/>
      </c>
      <c r="P211" s="325" t="str">
        <f>IF(Table13[[#This Row],[Tipo de Beneficiário]]="","",COUNTIFS(Table8[Código da Candidatura],Table13[[#This Row],[Código da candidatura]],Table8[Tipologia proposta],"T7"))</f>
        <v/>
      </c>
      <c r="Q211" s="325" t="str">
        <f>IF(Table13[[#This Row],[Tipo de Beneficiário]]="","",COUNTIFS(Table8[Código da Candidatura],Table13[[#This Row],[Código da candidatura]],Table8[Tipologia proposta],"Unid. Resid."))</f>
        <v/>
      </c>
      <c r="R211" s="326">
        <f>SUM(Table13[[#This Row],[T0]:[Unid. resid.]])</f>
        <v>0</v>
      </c>
      <c r="S211" s="391" t="str">
        <f>IF(OR(Table13[[#This Row],[Tipo de Beneficiário]]="",Table13[[#This Row],[Identificação da Entidade]]="",Table13[[#This Row],[Tipo de Solução Habitacional]]=""),"NÃO","SIM")</f>
        <v>NÃO</v>
      </c>
      <c r="T211" s="327" t="e">
        <f>VLOOKUP(Table13[[#This Row],[Tipo de Beneficiário]],Table3[],3,FALSE)</f>
        <v>#N/A</v>
      </c>
      <c r="X211" s="309"/>
    </row>
    <row r="212" spans="1:24" ht="25.05" hidden="1" customHeight="1" x14ac:dyDescent="0.25">
      <c r="A212" s="320"/>
      <c r="B212" s="389"/>
      <c r="C212" s="321"/>
      <c r="D212" s="325" t="str">
        <f>IF(Table13[[#This Row],[Tipo de Beneficiário]]="","",COUNTIF(Table8[Código da Candidatura],Table13[[#This Row],[Código da candidatura]]))</f>
        <v/>
      </c>
      <c r="E212" s="379" t="str">
        <f>IF(Table13[[#This Row],[Tipo de Beneficiário]]="","",SUMIF(Table8[[Código da Candidatura]:[Nº de membros]],Table13[[#This Row],[Código da candidatura]],Table8[Nº de membros]))</f>
        <v/>
      </c>
      <c r="F212" s="392"/>
      <c r="G212" s="322"/>
      <c r="H212" s="323"/>
      <c r="I212" s="324" t="str">
        <f>IF(Table13[[#This Row],[Tipo de Beneficiário]]="","",COUNTIFS(Table8[Código da Candidatura],Table13[[#This Row],[Código da candidatura]],Table8[Tipologia proposta],"T0"))</f>
        <v/>
      </c>
      <c r="J212" s="325" t="str">
        <f>IF(Table13[[#This Row],[Tipo de Beneficiário]]="","",COUNTIFS(Table8[Código da Candidatura],Table13[[#This Row],[Código da candidatura]],Table8[Tipologia proposta],"T1"))</f>
        <v/>
      </c>
      <c r="K212" s="325" t="str">
        <f>IF(Table13[[#This Row],[Tipo de Beneficiário]]="","",COUNTIFS(Table8[Código da Candidatura],Table13[[#This Row],[Código da candidatura]],Table8[Tipologia proposta],"T2"))</f>
        <v/>
      </c>
      <c r="L212" s="325" t="str">
        <f>IF(Table13[[#This Row],[Tipo de Beneficiário]]="","",COUNTIFS(Table8[Código da Candidatura],Table13[[#This Row],[Código da candidatura]],Table8[Tipologia proposta],"T3"))</f>
        <v/>
      </c>
      <c r="M212" s="325" t="str">
        <f>IF(Table13[[#This Row],[Tipo de Beneficiário]]="","",COUNTIFS(Table8[Código da Candidatura],Table13[[#This Row],[Código da candidatura]],Table8[Tipologia proposta],"T4"))</f>
        <v/>
      </c>
      <c r="N212" s="325" t="str">
        <f>IF(Table13[[#This Row],[Tipo de Beneficiário]]="","",COUNTIFS(Table8[Código da Candidatura],Table13[[#This Row],[Código da candidatura]],Table8[Tipologia proposta],"T5"))</f>
        <v/>
      </c>
      <c r="O212" s="325" t="str">
        <f>IF(Table13[[#This Row],[Tipo de Beneficiário]]="","",COUNTIFS(Table8[Código da Candidatura],Table13[[#This Row],[Código da candidatura]],Table8[Tipologia proposta],"T6"))</f>
        <v/>
      </c>
      <c r="P212" s="325" t="str">
        <f>IF(Table13[[#This Row],[Tipo de Beneficiário]]="","",COUNTIFS(Table8[Código da Candidatura],Table13[[#This Row],[Código da candidatura]],Table8[Tipologia proposta],"T7"))</f>
        <v/>
      </c>
      <c r="Q212" s="325" t="str">
        <f>IF(Table13[[#This Row],[Tipo de Beneficiário]]="","",COUNTIFS(Table8[Código da Candidatura],Table13[[#This Row],[Código da candidatura]],Table8[Tipologia proposta],"Unid. Resid."))</f>
        <v/>
      </c>
      <c r="R212" s="326">
        <f>SUM(Table13[[#This Row],[T0]:[Unid. resid.]])</f>
        <v>0</v>
      </c>
      <c r="S212" s="391" t="str">
        <f>IF(OR(Table13[[#This Row],[Tipo de Beneficiário]]="",Table13[[#This Row],[Identificação da Entidade]]="",Table13[[#This Row],[Tipo de Solução Habitacional]]=""),"NÃO","SIM")</f>
        <v>NÃO</v>
      </c>
      <c r="T212" s="327" t="e">
        <f>VLOOKUP(Table13[[#This Row],[Tipo de Beneficiário]],Table3[],3,FALSE)</f>
        <v>#N/A</v>
      </c>
      <c r="X212" s="309"/>
    </row>
    <row r="213" spans="1:24" ht="25.05" hidden="1" customHeight="1" x14ac:dyDescent="0.25">
      <c r="A213" s="320"/>
      <c r="B213" s="389"/>
      <c r="C213" s="321"/>
      <c r="D213" s="325" t="str">
        <f>IF(Table13[[#This Row],[Tipo de Beneficiário]]="","",COUNTIF(Table8[Código da Candidatura],Table13[[#This Row],[Código da candidatura]]))</f>
        <v/>
      </c>
      <c r="E213" s="379" t="str">
        <f>IF(Table13[[#This Row],[Tipo de Beneficiário]]="","",SUMIF(Table8[[Código da Candidatura]:[Nº de membros]],Table13[[#This Row],[Código da candidatura]],Table8[Nº de membros]))</f>
        <v/>
      </c>
      <c r="F213" s="392"/>
      <c r="G213" s="322"/>
      <c r="H213" s="323"/>
      <c r="I213" s="324" t="str">
        <f>IF(Table13[[#This Row],[Tipo de Beneficiário]]="","",COUNTIFS(Table8[Código da Candidatura],Table13[[#This Row],[Código da candidatura]],Table8[Tipologia proposta],"T0"))</f>
        <v/>
      </c>
      <c r="J213" s="325" t="str">
        <f>IF(Table13[[#This Row],[Tipo de Beneficiário]]="","",COUNTIFS(Table8[Código da Candidatura],Table13[[#This Row],[Código da candidatura]],Table8[Tipologia proposta],"T1"))</f>
        <v/>
      </c>
      <c r="K213" s="325" t="str">
        <f>IF(Table13[[#This Row],[Tipo de Beneficiário]]="","",COUNTIFS(Table8[Código da Candidatura],Table13[[#This Row],[Código da candidatura]],Table8[Tipologia proposta],"T2"))</f>
        <v/>
      </c>
      <c r="L213" s="325" t="str">
        <f>IF(Table13[[#This Row],[Tipo de Beneficiário]]="","",COUNTIFS(Table8[Código da Candidatura],Table13[[#This Row],[Código da candidatura]],Table8[Tipologia proposta],"T3"))</f>
        <v/>
      </c>
      <c r="M213" s="325" t="str">
        <f>IF(Table13[[#This Row],[Tipo de Beneficiário]]="","",COUNTIFS(Table8[Código da Candidatura],Table13[[#This Row],[Código da candidatura]],Table8[Tipologia proposta],"T4"))</f>
        <v/>
      </c>
      <c r="N213" s="325" t="str">
        <f>IF(Table13[[#This Row],[Tipo de Beneficiário]]="","",COUNTIFS(Table8[Código da Candidatura],Table13[[#This Row],[Código da candidatura]],Table8[Tipologia proposta],"T5"))</f>
        <v/>
      </c>
      <c r="O213" s="325" t="str">
        <f>IF(Table13[[#This Row],[Tipo de Beneficiário]]="","",COUNTIFS(Table8[Código da Candidatura],Table13[[#This Row],[Código da candidatura]],Table8[Tipologia proposta],"T6"))</f>
        <v/>
      </c>
      <c r="P213" s="325" t="str">
        <f>IF(Table13[[#This Row],[Tipo de Beneficiário]]="","",COUNTIFS(Table8[Código da Candidatura],Table13[[#This Row],[Código da candidatura]],Table8[Tipologia proposta],"T7"))</f>
        <v/>
      </c>
      <c r="Q213" s="325" t="str">
        <f>IF(Table13[[#This Row],[Tipo de Beneficiário]]="","",COUNTIFS(Table8[Código da Candidatura],Table13[[#This Row],[Código da candidatura]],Table8[Tipologia proposta],"Unid. Resid."))</f>
        <v/>
      </c>
      <c r="R213" s="326">
        <f>SUM(Table13[[#This Row],[T0]:[Unid. resid.]])</f>
        <v>0</v>
      </c>
      <c r="S213" s="391" t="str">
        <f>IF(OR(Table13[[#This Row],[Tipo de Beneficiário]]="",Table13[[#This Row],[Identificação da Entidade]]="",Table13[[#This Row],[Tipo de Solução Habitacional]]=""),"NÃO","SIM")</f>
        <v>NÃO</v>
      </c>
      <c r="T213" s="327" t="e">
        <f>VLOOKUP(Table13[[#This Row],[Tipo de Beneficiário]],Table3[],3,FALSE)</f>
        <v>#N/A</v>
      </c>
      <c r="X213" s="309"/>
    </row>
    <row r="214" spans="1:24" ht="25.05" hidden="1" customHeight="1" x14ac:dyDescent="0.25">
      <c r="A214" s="320"/>
      <c r="B214" s="389"/>
      <c r="C214" s="321"/>
      <c r="D214" s="325" t="str">
        <f>IF(Table13[[#This Row],[Tipo de Beneficiário]]="","",COUNTIF(Table8[Código da Candidatura],Table13[[#This Row],[Código da candidatura]]))</f>
        <v/>
      </c>
      <c r="E214" s="379" t="str">
        <f>IF(Table13[[#This Row],[Tipo de Beneficiário]]="","",SUMIF(Table8[[Código da Candidatura]:[Nº de membros]],Table13[[#This Row],[Código da candidatura]],Table8[Nº de membros]))</f>
        <v/>
      </c>
      <c r="F214" s="392"/>
      <c r="G214" s="322"/>
      <c r="H214" s="323"/>
      <c r="I214" s="324" t="str">
        <f>IF(Table13[[#This Row],[Tipo de Beneficiário]]="","",COUNTIFS(Table8[Código da Candidatura],Table13[[#This Row],[Código da candidatura]],Table8[Tipologia proposta],"T0"))</f>
        <v/>
      </c>
      <c r="J214" s="325" t="str">
        <f>IF(Table13[[#This Row],[Tipo de Beneficiário]]="","",COUNTIFS(Table8[Código da Candidatura],Table13[[#This Row],[Código da candidatura]],Table8[Tipologia proposta],"T1"))</f>
        <v/>
      </c>
      <c r="K214" s="325" t="str">
        <f>IF(Table13[[#This Row],[Tipo de Beneficiário]]="","",COUNTIFS(Table8[Código da Candidatura],Table13[[#This Row],[Código da candidatura]],Table8[Tipologia proposta],"T2"))</f>
        <v/>
      </c>
      <c r="L214" s="325" t="str">
        <f>IF(Table13[[#This Row],[Tipo de Beneficiário]]="","",COUNTIFS(Table8[Código da Candidatura],Table13[[#This Row],[Código da candidatura]],Table8[Tipologia proposta],"T3"))</f>
        <v/>
      </c>
      <c r="M214" s="325" t="str">
        <f>IF(Table13[[#This Row],[Tipo de Beneficiário]]="","",COUNTIFS(Table8[Código da Candidatura],Table13[[#This Row],[Código da candidatura]],Table8[Tipologia proposta],"T4"))</f>
        <v/>
      </c>
      <c r="N214" s="325" t="str">
        <f>IF(Table13[[#This Row],[Tipo de Beneficiário]]="","",COUNTIFS(Table8[Código da Candidatura],Table13[[#This Row],[Código da candidatura]],Table8[Tipologia proposta],"T5"))</f>
        <v/>
      </c>
      <c r="O214" s="325" t="str">
        <f>IF(Table13[[#This Row],[Tipo de Beneficiário]]="","",COUNTIFS(Table8[Código da Candidatura],Table13[[#This Row],[Código da candidatura]],Table8[Tipologia proposta],"T6"))</f>
        <v/>
      </c>
      <c r="P214" s="325" t="str">
        <f>IF(Table13[[#This Row],[Tipo de Beneficiário]]="","",COUNTIFS(Table8[Código da Candidatura],Table13[[#This Row],[Código da candidatura]],Table8[Tipologia proposta],"T7"))</f>
        <v/>
      </c>
      <c r="Q214" s="325" t="str">
        <f>IF(Table13[[#This Row],[Tipo de Beneficiário]]="","",COUNTIFS(Table8[Código da Candidatura],Table13[[#This Row],[Código da candidatura]],Table8[Tipologia proposta],"Unid. Resid."))</f>
        <v/>
      </c>
      <c r="R214" s="326">
        <f>SUM(Table13[[#This Row],[T0]:[Unid. resid.]])</f>
        <v>0</v>
      </c>
      <c r="S214" s="391" t="str">
        <f>IF(OR(Table13[[#This Row],[Tipo de Beneficiário]]="",Table13[[#This Row],[Identificação da Entidade]]="",Table13[[#This Row],[Tipo de Solução Habitacional]]=""),"NÃO","SIM")</f>
        <v>NÃO</v>
      </c>
      <c r="T214" s="327" t="e">
        <f>VLOOKUP(Table13[[#This Row],[Tipo de Beneficiário]],Table3[],3,FALSE)</f>
        <v>#N/A</v>
      </c>
      <c r="X214" s="309"/>
    </row>
    <row r="215" spans="1:24" ht="25.05" hidden="1" customHeight="1" x14ac:dyDescent="0.25">
      <c r="A215" s="320"/>
      <c r="B215" s="389"/>
      <c r="C215" s="321"/>
      <c r="D215" s="325" t="str">
        <f>IF(Table13[[#This Row],[Tipo de Beneficiário]]="","",COUNTIF(Table8[Código da Candidatura],Table13[[#This Row],[Código da candidatura]]))</f>
        <v/>
      </c>
      <c r="E215" s="379" t="str">
        <f>IF(Table13[[#This Row],[Tipo de Beneficiário]]="","",SUMIF(Table8[[Código da Candidatura]:[Nº de membros]],Table13[[#This Row],[Código da candidatura]],Table8[Nº de membros]))</f>
        <v/>
      </c>
      <c r="F215" s="392"/>
      <c r="G215" s="322"/>
      <c r="H215" s="323"/>
      <c r="I215" s="324" t="str">
        <f>IF(Table13[[#This Row],[Tipo de Beneficiário]]="","",COUNTIFS(Table8[Código da Candidatura],Table13[[#This Row],[Código da candidatura]],Table8[Tipologia proposta],"T0"))</f>
        <v/>
      </c>
      <c r="J215" s="325" t="str">
        <f>IF(Table13[[#This Row],[Tipo de Beneficiário]]="","",COUNTIFS(Table8[Código da Candidatura],Table13[[#This Row],[Código da candidatura]],Table8[Tipologia proposta],"T1"))</f>
        <v/>
      </c>
      <c r="K215" s="325" t="str">
        <f>IF(Table13[[#This Row],[Tipo de Beneficiário]]="","",COUNTIFS(Table8[Código da Candidatura],Table13[[#This Row],[Código da candidatura]],Table8[Tipologia proposta],"T2"))</f>
        <v/>
      </c>
      <c r="L215" s="325" t="str">
        <f>IF(Table13[[#This Row],[Tipo de Beneficiário]]="","",COUNTIFS(Table8[Código da Candidatura],Table13[[#This Row],[Código da candidatura]],Table8[Tipologia proposta],"T3"))</f>
        <v/>
      </c>
      <c r="M215" s="325" t="str">
        <f>IF(Table13[[#This Row],[Tipo de Beneficiário]]="","",COUNTIFS(Table8[Código da Candidatura],Table13[[#This Row],[Código da candidatura]],Table8[Tipologia proposta],"T4"))</f>
        <v/>
      </c>
      <c r="N215" s="325" t="str">
        <f>IF(Table13[[#This Row],[Tipo de Beneficiário]]="","",COUNTIFS(Table8[Código da Candidatura],Table13[[#This Row],[Código da candidatura]],Table8[Tipologia proposta],"T5"))</f>
        <v/>
      </c>
      <c r="O215" s="325" t="str">
        <f>IF(Table13[[#This Row],[Tipo de Beneficiário]]="","",COUNTIFS(Table8[Código da Candidatura],Table13[[#This Row],[Código da candidatura]],Table8[Tipologia proposta],"T6"))</f>
        <v/>
      </c>
      <c r="P215" s="325" t="str">
        <f>IF(Table13[[#This Row],[Tipo de Beneficiário]]="","",COUNTIFS(Table8[Código da Candidatura],Table13[[#This Row],[Código da candidatura]],Table8[Tipologia proposta],"T7"))</f>
        <v/>
      </c>
      <c r="Q215" s="325" t="str">
        <f>IF(Table13[[#This Row],[Tipo de Beneficiário]]="","",COUNTIFS(Table8[Código da Candidatura],Table13[[#This Row],[Código da candidatura]],Table8[Tipologia proposta],"Unid. Resid."))</f>
        <v/>
      </c>
      <c r="R215" s="326">
        <f>SUM(Table13[[#This Row],[T0]:[Unid. resid.]])</f>
        <v>0</v>
      </c>
      <c r="S215" s="391" t="str">
        <f>IF(OR(Table13[[#This Row],[Tipo de Beneficiário]]="",Table13[[#This Row],[Identificação da Entidade]]="",Table13[[#This Row],[Tipo de Solução Habitacional]]=""),"NÃO","SIM")</f>
        <v>NÃO</v>
      </c>
      <c r="T215" s="327" t="e">
        <f>VLOOKUP(Table13[[#This Row],[Tipo de Beneficiário]],Table3[],3,FALSE)</f>
        <v>#N/A</v>
      </c>
      <c r="X215" s="309"/>
    </row>
    <row r="216" spans="1:24" ht="25.05" hidden="1" customHeight="1" x14ac:dyDescent="0.25">
      <c r="A216" s="320"/>
      <c r="B216" s="389"/>
      <c r="C216" s="321"/>
      <c r="D216" s="325" t="str">
        <f>IF(Table13[[#This Row],[Tipo de Beneficiário]]="","",COUNTIF(Table8[Código da Candidatura],Table13[[#This Row],[Código da candidatura]]))</f>
        <v/>
      </c>
      <c r="E216" s="379" t="str">
        <f>IF(Table13[[#This Row],[Tipo de Beneficiário]]="","",SUMIF(Table8[[Código da Candidatura]:[Nº de membros]],Table13[[#This Row],[Código da candidatura]],Table8[Nº de membros]))</f>
        <v/>
      </c>
      <c r="F216" s="392"/>
      <c r="G216" s="322"/>
      <c r="H216" s="323"/>
      <c r="I216" s="324" t="str">
        <f>IF(Table13[[#This Row],[Tipo de Beneficiário]]="","",COUNTIFS(Table8[Código da Candidatura],Table13[[#This Row],[Código da candidatura]],Table8[Tipologia proposta],"T0"))</f>
        <v/>
      </c>
      <c r="J216" s="325" t="str">
        <f>IF(Table13[[#This Row],[Tipo de Beneficiário]]="","",COUNTIFS(Table8[Código da Candidatura],Table13[[#This Row],[Código da candidatura]],Table8[Tipologia proposta],"T1"))</f>
        <v/>
      </c>
      <c r="K216" s="325" t="str">
        <f>IF(Table13[[#This Row],[Tipo de Beneficiário]]="","",COUNTIFS(Table8[Código da Candidatura],Table13[[#This Row],[Código da candidatura]],Table8[Tipologia proposta],"T2"))</f>
        <v/>
      </c>
      <c r="L216" s="325" t="str">
        <f>IF(Table13[[#This Row],[Tipo de Beneficiário]]="","",COUNTIFS(Table8[Código da Candidatura],Table13[[#This Row],[Código da candidatura]],Table8[Tipologia proposta],"T3"))</f>
        <v/>
      </c>
      <c r="M216" s="325" t="str">
        <f>IF(Table13[[#This Row],[Tipo de Beneficiário]]="","",COUNTIFS(Table8[Código da Candidatura],Table13[[#This Row],[Código da candidatura]],Table8[Tipologia proposta],"T4"))</f>
        <v/>
      </c>
      <c r="N216" s="325" t="str">
        <f>IF(Table13[[#This Row],[Tipo de Beneficiário]]="","",COUNTIFS(Table8[Código da Candidatura],Table13[[#This Row],[Código da candidatura]],Table8[Tipologia proposta],"T5"))</f>
        <v/>
      </c>
      <c r="O216" s="325" t="str">
        <f>IF(Table13[[#This Row],[Tipo de Beneficiário]]="","",COUNTIFS(Table8[Código da Candidatura],Table13[[#This Row],[Código da candidatura]],Table8[Tipologia proposta],"T6"))</f>
        <v/>
      </c>
      <c r="P216" s="325" t="str">
        <f>IF(Table13[[#This Row],[Tipo de Beneficiário]]="","",COUNTIFS(Table8[Código da Candidatura],Table13[[#This Row],[Código da candidatura]],Table8[Tipologia proposta],"T7"))</f>
        <v/>
      </c>
      <c r="Q216" s="325" t="str">
        <f>IF(Table13[[#This Row],[Tipo de Beneficiário]]="","",COUNTIFS(Table8[Código da Candidatura],Table13[[#This Row],[Código da candidatura]],Table8[Tipologia proposta],"Unid. Resid."))</f>
        <v/>
      </c>
      <c r="R216" s="326">
        <f>SUM(Table13[[#This Row],[T0]:[Unid. resid.]])</f>
        <v>0</v>
      </c>
      <c r="S216" s="391" t="str">
        <f>IF(OR(Table13[[#This Row],[Tipo de Beneficiário]]="",Table13[[#This Row],[Identificação da Entidade]]="",Table13[[#This Row],[Tipo de Solução Habitacional]]=""),"NÃO","SIM")</f>
        <v>NÃO</v>
      </c>
      <c r="T216" s="327" t="e">
        <f>VLOOKUP(Table13[[#This Row],[Tipo de Beneficiário]],Table3[],3,FALSE)</f>
        <v>#N/A</v>
      </c>
      <c r="X216" s="309"/>
    </row>
    <row r="217" spans="1:24" ht="25.05" hidden="1" customHeight="1" x14ac:dyDescent="0.25">
      <c r="A217" s="320"/>
      <c r="B217" s="389"/>
      <c r="C217" s="321"/>
      <c r="D217" s="325" t="str">
        <f>IF(Table13[[#This Row],[Tipo de Beneficiário]]="","",COUNTIF(Table8[Código da Candidatura],Table13[[#This Row],[Código da candidatura]]))</f>
        <v/>
      </c>
      <c r="E217" s="379" t="str">
        <f>IF(Table13[[#This Row],[Tipo de Beneficiário]]="","",SUMIF(Table8[[Código da Candidatura]:[Nº de membros]],Table13[[#This Row],[Código da candidatura]],Table8[Nº de membros]))</f>
        <v/>
      </c>
      <c r="F217" s="392"/>
      <c r="G217" s="322"/>
      <c r="H217" s="323"/>
      <c r="I217" s="324" t="str">
        <f>IF(Table13[[#This Row],[Tipo de Beneficiário]]="","",COUNTIFS(Table8[Código da Candidatura],Table13[[#This Row],[Código da candidatura]],Table8[Tipologia proposta],"T0"))</f>
        <v/>
      </c>
      <c r="J217" s="325" t="str">
        <f>IF(Table13[[#This Row],[Tipo de Beneficiário]]="","",COUNTIFS(Table8[Código da Candidatura],Table13[[#This Row],[Código da candidatura]],Table8[Tipologia proposta],"T1"))</f>
        <v/>
      </c>
      <c r="K217" s="325" t="str">
        <f>IF(Table13[[#This Row],[Tipo de Beneficiário]]="","",COUNTIFS(Table8[Código da Candidatura],Table13[[#This Row],[Código da candidatura]],Table8[Tipologia proposta],"T2"))</f>
        <v/>
      </c>
      <c r="L217" s="325" t="str">
        <f>IF(Table13[[#This Row],[Tipo de Beneficiário]]="","",COUNTIFS(Table8[Código da Candidatura],Table13[[#This Row],[Código da candidatura]],Table8[Tipologia proposta],"T3"))</f>
        <v/>
      </c>
      <c r="M217" s="325" t="str">
        <f>IF(Table13[[#This Row],[Tipo de Beneficiário]]="","",COUNTIFS(Table8[Código da Candidatura],Table13[[#This Row],[Código da candidatura]],Table8[Tipologia proposta],"T4"))</f>
        <v/>
      </c>
      <c r="N217" s="325" t="str">
        <f>IF(Table13[[#This Row],[Tipo de Beneficiário]]="","",COUNTIFS(Table8[Código da Candidatura],Table13[[#This Row],[Código da candidatura]],Table8[Tipologia proposta],"T5"))</f>
        <v/>
      </c>
      <c r="O217" s="325" t="str">
        <f>IF(Table13[[#This Row],[Tipo de Beneficiário]]="","",COUNTIFS(Table8[Código da Candidatura],Table13[[#This Row],[Código da candidatura]],Table8[Tipologia proposta],"T6"))</f>
        <v/>
      </c>
      <c r="P217" s="325" t="str">
        <f>IF(Table13[[#This Row],[Tipo de Beneficiário]]="","",COUNTIFS(Table8[Código da Candidatura],Table13[[#This Row],[Código da candidatura]],Table8[Tipologia proposta],"T7"))</f>
        <v/>
      </c>
      <c r="Q217" s="325" t="str">
        <f>IF(Table13[[#This Row],[Tipo de Beneficiário]]="","",COUNTIFS(Table8[Código da Candidatura],Table13[[#This Row],[Código da candidatura]],Table8[Tipologia proposta],"Unid. Resid."))</f>
        <v/>
      </c>
      <c r="R217" s="326">
        <f>SUM(Table13[[#This Row],[T0]:[Unid. resid.]])</f>
        <v>0</v>
      </c>
      <c r="S217" s="391" t="str">
        <f>IF(OR(Table13[[#This Row],[Tipo de Beneficiário]]="",Table13[[#This Row],[Identificação da Entidade]]="",Table13[[#This Row],[Tipo de Solução Habitacional]]=""),"NÃO","SIM")</f>
        <v>NÃO</v>
      </c>
      <c r="T217" s="327" t="e">
        <f>VLOOKUP(Table13[[#This Row],[Tipo de Beneficiário]],Table3[],3,FALSE)</f>
        <v>#N/A</v>
      </c>
      <c r="X217" s="309"/>
    </row>
    <row r="218" spans="1:24" ht="25.05" hidden="1" customHeight="1" x14ac:dyDescent="0.25">
      <c r="A218" s="320"/>
      <c r="B218" s="389"/>
      <c r="C218" s="321"/>
      <c r="D218" s="325" t="str">
        <f>IF(Table13[[#This Row],[Tipo de Beneficiário]]="","",COUNTIF(Table8[Código da Candidatura],Table13[[#This Row],[Código da candidatura]]))</f>
        <v/>
      </c>
      <c r="E218" s="379" t="str">
        <f>IF(Table13[[#This Row],[Tipo de Beneficiário]]="","",SUMIF(Table8[[Código da Candidatura]:[Nº de membros]],Table13[[#This Row],[Código da candidatura]],Table8[Nº de membros]))</f>
        <v/>
      </c>
      <c r="F218" s="392"/>
      <c r="G218" s="322"/>
      <c r="H218" s="323"/>
      <c r="I218" s="324" t="str">
        <f>IF(Table13[[#This Row],[Tipo de Beneficiário]]="","",COUNTIFS(Table8[Código da Candidatura],Table13[[#This Row],[Código da candidatura]],Table8[Tipologia proposta],"T0"))</f>
        <v/>
      </c>
      <c r="J218" s="325" t="str">
        <f>IF(Table13[[#This Row],[Tipo de Beneficiário]]="","",COUNTIFS(Table8[Código da Candidatura],Table13[[#This Row],[Código da candidatura]],Table8[Tipologia proposta],"T1"))</f>
        <v/>
      </c>
      <c r="K218" s="325" t="str">
        <f>IF(Table13[[#This Row],[Tipo de Beneficiário]]="","",COUNTIFS(Table8[Código da Candidatura],Table13[[#This Row],[Código da candidatura]],Table8[Tipologia proposta],"T2"))</f>
        <v/>
      </c>
      <c r="L218" s="325" t="str">
        <f>IF(Table13[[#This Row],[Tipo de Beneficiário]]="","",COUNTIFS(Table8[Código da Candidatura],Table13[[#This Row],[Código da candidatura]],Table8[Tipologia proposta],"T3"))</f>
        <v/>
      </c>
      <c r="M218" s="325" t="str">
        <f>IF(Table13[[#This Row],[Tipo de Beneficiário]]="","",COUNTIFS(Table8[Código da Candidatura],Table13[[#This Row],[Código da candidatura]],Table8[Tipologia proposta],"T4"))</f>
        <v/>
      </c>
      <c r="N218" s="325" t="str">
        <f>IF(Table13[[#This Row],[Tipo de Beneficiário]]="","",COUNTIFS(Table8[Código da Candidatura],Table13[[#This Row],[Código da candidatura]],Table8[Tipologia proposta],"T5"))</f>
        <v/>
      </c>
      <c r="O218" s="325" t="str">
        <f>IF(Table13[[#This Row],[Tipo de Beneficiário]]="","",COUNTIFS(Table8[Código da Candidatura],Table13[[#This Row],[Código da candidatura]],Table8[Tipologia proposta],"T6"))</f>
        <v/>
      </c>
      <c r="P218" s="325" t="str">
        <f>IF(Table13[[#This Row],[Tipo de Beneficiário]]="","",COUNTIFS(Table8[Código da Candidatura],Table13[[#This Row],[Código da candidatura]],Table8[Tipologia proposta],"T7"))</f>
        <v/>
      </c>
      <c r="Q218" s="325" t="str">
        <f>IF(Table13[[#This Row],[Tipo de Beneficiário]]="","",COUNTIFS(Table8[Código da Candidatura],Table13[[#This Row],[Código da candidatura]],Table8[Tipologia proposta],"Unid. Resid."))</f>
        <v/>
      </c>
      <c r="R218" s="326">
        <f>SUM(Table13[[#This Row],[T0]:[Unid. resid.]])</f>
        <v>0</v>
      </c>
      <c r="S218" s="391" t="str">
        <f>IF(OR(Table13[[#This Row],[Tipo de Beneficiário]]="",Table13[[#This Row],[Identificação da Entidade]]="",Table13[[#This Row],[Tipo de Solução Habitacional]]=""),"NÃO","SIM")</f>
        <v>NÃO</v>
      </c>
      <c r="T218" s="327" t="e">
        <f>VLOOKUP(Table13[[#This Row],[Tipo de Beneficiário]],Table3[],3,FALSE)</f>
        <v>#N/A</v>
      </c>
      <c r="X218" s="309"/>
    </row>
    <row r="219" spans="1:24" ht="25.05" hidden="1" customHeight="1" x14ac:dyDescent="0.25">
      <c r="A219" s="320"/>
      <c r="B219" s="389"/>
      <c r="C219" s="321"/>
      <c r="D219" s="325" t="str">
        <f>IF(Table13[[#This Row],[Tipo de Beneficiário]]="","",COUNTIF(Table8[Código da Candidatura],Table13[[#This Row],[Código da candidatura]]))</f>
        <v/>
      </c>
      <c r="E219" s="379" t="str">
        <f>IF(Table13[[#This Row],[Tipo de Beneficiário]]="","",SUMIF(Table8[[Código da Candidatura]:[Nº de membros]],Table13[[#This Row],[Código da candidatura]],Table8[Nº de membros]))</f>
        <v/>
      </c>
      <c r="F219" s="392"/>
      <c r="G219" s="322"/>
      <c r="H219" s="323"/>
      <c r="I219" s="324" t="str">
        <f>IF(Table13[[#This Row],[Tipo de Beneficiário]]="","",COUNTIFS(Table8[Código da Candidatura],Table13[[#This Row],[Código da candidatura]],Table8[Tipologia proposta],"T0"))</f>
        <v/>
      </c>
      <c r="J219" s="325" t="str">
        <f>IF(Table13[[#This Row],[Tipo de Beneficiário]]="","",COUNTIFS(Table8[Código da Candidatura],Table13[[#This Row],[Código da candidatura]],Table8[Tipologia proposta],"T1"))</f>
        <v/>
      </c>
      <c r="K219" s="325" t="str">
        <f>IF(Table13[[#This Row],[Tipo de Beneficiário]]="","",COUNTIFS(Table8[Código da Candidatura],Table13[[#This Row],[Código da candidatura]],Table8[Tipologia proposta],"T2"))</f>
        <v/>
      </c>
      <c r="L219" s="325" t="str">
        <f>IF(Table13[[#This Row],[Tipo de Beneficiário]]="","",COUNTIFS(Table8[Código da Candidatura],Table13[[#This Row],[Código da candidatura]],Table8[Tipologia proposta],"T3"))</f>
        <v/>
      </c>
      <c r="M219" s="325" t="str">
        <f>IF(Table13[[#This Row],[Tipo de Beneficiário]]="","",COUNTIFS(Table8[Código da Candidatura],Table13[[#This Row],[Código da candidatura]],Table8[Tipologia proposta],"T4"))</f>
        <v/>
      </c>
      <c r="N219" s="325" t="str">
        <f>IF(Table13[[#This Row],[Tipo de Beneficiário]]="","",COUNTIFS(Table8[Código da Candidatura],Table13[[#This Row],[Código da candidatura]],Table8[Tipologia proposta],"T5"))</f>
        <v/>
      </c>
      <c r="O219" s="325" t="str">
        <f>IF(Table13[[#This Row],[Tipo de Beneficiário]]="","",COUNTIFS(Table8[Código da Candidatura],Table13[[#This Row],[Código da candidatura]],Table8[Tipologia proposta],"T6"))</f>
        <v/>
      </c>
      <c r="P219" s="325" t="str">
        <f>IF(Table13[[#This Row],[Tipo de Beneficiário]]="","",COUNTIFS(Table8[Código da Candidatura],Table13[[#This Row],[Código da candidatura]],Table8[Tipologia proposta],"T7"))</f>
        <v/>
      </c>
      <c r="Q219" s="325" t="str">
        <f>IF(Table13[[#This Row],[Tipo de Beneficiário]]="","",COUNTIFS(Table8[Código da Candidatura],Table13[[#This Row],[Código da candidatura]],Table8[Tipologia proposta],"Unid. Resid."))</f>
        <v/>
      </c>
      <c r="R219" s="326">
        <f>SUM(Table13[[#This Row],[T0]:[Unid. resid.]])</f>
        <v>0</v>
      </c>
      <c r="S219" s="391" t="str">
        <f>IF(OR(Table13[[#This Row],[Tipo de Beneficiário]]="",Table13[[#This Row],[Identificação da Entidade]]="",Table13[[#This Row],[Tipo de Solução Habitacional]]=""),"NÃO","SIM")</f>
        <v>NÃO</v>
      </c>
      <c r="T219" s="327" t="e">
        <f>VLOOKUP(Table13[[#This Row],[Tipo de Beneficiário]],Table3[],3,FALSE)</f>
        <v>#N/A</v>
      </c>
      <c r="X219" s="309"/>
    </row>
    <row r="220" spans="1:24" ht="25.05" hidden="1" customHeight="1" x14ac:dyDescent="0.25">
      <c r="A220" s="320"/>
      <c r="B220" s="389"/>
      <c r="C220" s="321"/>
      <c r="D220" s="325" t="str">
        <f>IF(Table13[[#This Row],[Tipo de Beneficiário]]="","",COUNTIF(Table8[Código da Candidatura],Table13[[#This Row],[Código da candidatura]]))</f>
        <v/>
      </c>
      <c r="E220" s="379" t="str">
        <f>IF(Table13[[#This Row],[Tipo de Beneficiário]]="","",SUMIF(Table8[[Código da Candidatura]:[Nº de membros]],Table13[[#This Row],[Código da candidatura]],Table8[Nº de membros]))</f>
        <v/>
      </c>
      <c r="F220" s="392"/>
      <c r="G220" s="322"/>
      <c r="H220" s="323"/>
      <c r="I220" s="324" t="str">
        <f>IF(Table13[[#This Row],[Tipo de Beneficiário]]="","",COUNTIFS(Table8[Código da Candidatura],Table13[[#This Row],[Código da candidatura]],Table8[Tipologia proposta],"T0"))</f>
        <v/>
      </c>
      <c r="J220" s="325" t="str">
        <f>IF(Table13[[#This Row],[Tipo de Beneficiário]]="","",COUNTIFS(Table8[Código da Candidatura],Table13[[#This Row],[Código da candidatura]],Table8[Tipologia proposta],"T1"))</f>
        <v/>
      </c>
      <c r="K220" s="325" t="str">
        <f>IF(Table13[[#This Row],[Tipo de Beneficiário]]="","",COUNTIFS(Table8[Código da Candidatura],Table13[[#This Row],[Código da candidatura]],Table8[Tipologia proposta],"T2"))</f>
        <v/>
      </c>
      <c r="L220" s="325" t="str">
        <f>IF(Table13[[#This Row],[Tipo de Beneficiário]]="","",COUNTIFS(Table8[Código da Candidatura],Table13[[#This Row],[Código da candidatura]],Table8[Tipologia proposta],"T3"))</f>
        <v/>
      </c>
      <c r="M220" s="325" t="str">
        <f>IF(Table13[[#This Row],[Tipo de Beneficiário]]="","",COUNTIFS(Table8[Código da Candidatura],Table13[[#This Row],[Código da candidatura]],Table8[Tipologia proposta],"T4"))</f>
        <v/>
      </c>
      <c r="N220" s="325" t="str">
        <f>IF(Table13[[#This Row],[Tipo de Beneficiário]]="","",COUNTIFS(Table8[Código da Candidatura],Table13[[#This Row],[Código da candidatura]],Table8[Tipologia proposta],"T5"))</f>
        <v/>
      </c>
      <c r="O220" s="325" t="str">
        <f>IF(Table13[[#This Row],[Tipo de Beneficiário]]="","",COUNTIFS(Table8[Código da Candidatura],Table13[[#This Row],[Código da candidatura]],Table8[Tipologia proposta],"T6"))</f>
        <v/>
      </c>
      <c r="P220" s="325" t="str">
        <f>IF(Table13[[#This Row],[Tipo de Beneficiário]]="","",COUNTIFS(Table8[Código da Candidatura],Table13[[#This Row],[Código da candidatura]],Table8[Tipologia proposta],"T7"))</f>
        <v/>
      </c>
      <c r="Q220" s="325" t="str">
        <f>IF(Table13[[#This Row],[Tipo de Beneficiário]]="","",COUNTIFS(Table8[Código da Candidatura],Table13[[#This Row],[Código da candidatura]],Table8[Tipologia proposta],"Unid. Resid."))</f>
        <v/>
      </c>
      <c r="R220" s="326">
        <f>SUM(Table13[[#This Row],[T0]:[Unid. resid.]])</f>
        <v>0</v>
      </c>
      <c r="S220" s="391" t="str">
        <f>IF(OR(Table13[[#This Row],[Tipo de Beneficiário]]="",Table13[[#This Row],[Identificação da Entidade]]="",Table13[[#This Row],[Tipo de Solução Habitacional]]=""),"NÃO","SIM")</f>
        <v>NÃO</v>
      </c>
      <c r="T220" s="327" t="e">
        <f>VLOOKUP(Table13[[#This Row],[Tipo de Beneficiário]],Table3[],3,FALSE)</f>
        <v>#N/A</v>
      </c>
      <c r="X220" s="309"/>
    </row>
    <row r="221" spans="1:24" ht="25.05" hidden="1" customHeight="1" x14ac:dyDescent="0.25">
      <c r="A221" s="320"/>
      <c r="B221" s="389"/>
      <c r="C221" s="321"/>
      <c r="D221" s="325" t="str">
        <f>IF(Table13[[#This Row],[Tipo de Beneficiário]]="","",COUNTIF(Table8[Código da Candidatura],Table13[[#This Row],[Código da candidatura]]))</f>
        <v/>
      </c>
      <c r="E221" s="379" t="str">
        <f>IF(Table13[[#This Row],[Tipo de Beneficiário]]="","",SUMIF(Table8[[Código da Candidatura]:[Nº de membros]],Table13[[#This Row],[Código da candidatura]],Table8[Nº de membros]))</f>
        <v/>
      </c>
      <c r="F221" s="392"/>
      <c r="G221" s="322"/>
      <c r="H221" s="323"/>
      <c r="I221" s="324" t="str">
        <f>IF(Table13[[#This Row],[Tipo de Beneficiário]]="","",COUNTIFS(Table8[Código da Candidatura],Table13[[#This Row],[Código da candidatura]],Table8[Tipologia proposta],"T0"))</f>
        <v/>
      </c>
      <c r="J221" s="325" t="str">
        <f>IF(Table13[[#This Row],[Tipo de Beneficiário]]="","",COUNTIFS(Table8[Código da Candidatura],Table13[[#This Row],[Código da candidatura]],Table8[Tipologia proposta],"T1"))</f>
        <v/>
      </c>
      <c r="K221" s="325" t="str">
        <f>IF(Table13[[#This Row],[Tipo de Beneficiário]]="","",COUNTIFS(Table8[Código da Candidatura],Table13[[#This Row],[Código da candidatura]],Table8[Tipologia proposta],"T2"))</f>
        <v/>
      </c>
      <c r="L221" s="325" t="str">
        <f>IF(Table13[[#This Row],[Tipo de Beneficiário]]="","",COUNTIFS(Table8[Código da Candidatura],Table13[[#This Row],[Código da candidatura]],Table8[Tipologia proposta],"T3"))</f>
        <v/>
      </c>
      <c r="M221" s="325" t="str">
        <f>IF(Table13[[#This Row],[Tipo de Beneficiário]]="","",COUNTIFS(Table8[Código da Candidatura],Table13[[#This Row],[Código da candidatura]],Table8[Tipologia proposta],"T4"))</f>
        <v/>
      </c>
      <c r="N221" s="325" t="str">
        <f>IF(Table13[[#This Row],[Tipo de Beneficiário]]="","",COUNTIFS(Table8[Código da Candidatura],Table13[[#This Row],[Código da candidatura]],Table8[Tipologia proposta],"T5"))</f>
        <v/>
      </c>
      <c r="O221" s="325" t="str">
        <f>IF(Table13[[#This Row],[Tipo de Beneficiário]]="","",COUNTIFS(Table8[Código da Candidatura],Table13[[#This Row],[Código da candidatura]],Table8[Tipologia proposta],"T6"))</f>
        <v/>
      </c>
      <c r="P221" s="325" t="str">
        <f>IF(Table13[[#This Row],[Tipo de Beneficiário]]="","",COUNTIFS(Table8[Código da Candidatura],Table13[[#This Row],[Código da candidatura]],Table8[Tipologia proposta],"T7"))</f>
        <v/>
      </c>
      <c r="Q221" s="325" t="str">
        <f>IF(Table13[[#This Row],[Tipo de Beneficiário]]="","",COUNTIFS(Table8[Código da Candidatura],Table13[[#This Row],[Código da candidatura]],Table8[Tipologia proposta],"Unid. Resid."))</f>
        <v/>
      </c>
      <c r="R221" s="326">
        <f>SUM(Table13[[#This Row],[T0]:[Unid. resid.]])</f>
        <v>0</v>
      </c>
      <c r="S221" s="391" t="str">
        <f>IF(OR(Table13[[#This Row],[Tipo de Beneficiário]]="",Table13[[#This Row],[Identificação da Entidade]]="",Table13[[#This Row],[Tipo de Solução Habitacional]]=""),"NÃO","SIM")</f>
        <v>NÃO</v>
      </c>
      <c r="T221" s="327" t="e">
        <f>VLOOKUP(Table13[[#This Row],[Tipo de Beneficiário]],Table3[],3,FALSE)</f>
        <v>#N/A</v>
      </c>
      <c r="X221" s="309"/>
    </row>
    <row r="222" spans="1:24" ht="25.05" hidden="1" customHeight="1" x14ac:dyDescent="0.25">
      <c r="A222" s="320"/>
      <c r="B222" s="389"/>
      <c r="C222" s="321"/>
      <c r="D222" s="325" t="str">
        <f>IF(Table13[[#This Row],[Tipo de Beneficiário]]="","",COUNTIF(Table8[Código da Candidatura],Table13[[#This Row],[Código da candidatura]]))</f>
        <v/>
      </c>
      <c r="E222" s="379" t="str">
        <f>IF(Table13[[#This Row],[Tipo de Beneficiário]]="","",SUMIF(Table8[[Código da Candidatura]:[Nº de membros]],Table13[[#This Row],[Código da candidatura]],Table8[Nº de membros]))</f>
        <v/>
      </c>
      <c r="F222" s="392"/>
      <c r="G222" s="322"/>
      <c r="H222" s="323"/>
      <c r="I222" s="324" t="str">
        <f>IF(Table13[[#This Row],[Tipo de Beneficiário]]="","",COUNTIFS(Table8[Código da Candidatura],Table13[[#This Row],[Código da candidatura]],Table8[Tipologia proposta],"T0"))</f>
        <v/>
      </c>
      <c r="J222" s="325" t="str">
        <f>IF(Table13[[#This Row],[Tipo de Beneficiário]]="","",COUNTIFS(Table8[Código da Candidatura],Table13[[#This Row],[Código da candidatura]],Table8[Tipologia proposta],"T1"))</f>
        <v/>
      </c>
      <c r="K222" s="325" t="str">
        <f>IF(Table13[[#This Row],[Tipo de Beneficiário]]="","",COUNTIFS(Table8[Código da Candidatura],Table13[[#This Row],[Código da candidatura]],Table8[Tipologia proposta],"T2"))</f>
        <v/>
      </c>
      <c r="L222" s="325" t="str">
        <f>IF(Table13[[#This Row],[Tipo de Beneficiário]]="","",COUNTIFS(Table8[Código da Candidatura],Table13[[#This Row],[Código da candidatura]],Table8[Tipologia proposta],"T3"))</f>
        <v/>
      </c>
      <c r="M222" s="325" t="str">
        <f>IF(Table13[[#This Row],[Tipo de Beneficiário]]="","",COUNTIFS(Table8[Código da Candidatura],Table13[[#This Row],[Código da candidatura]],Table8[Tipologia proposta],"T4"))</f>
        <v/>
      </c>
      <c r="N222" s="325" t="str">
        <f>IF(Table13[[#This Row],[Tipo de Beneficiário]]="","",COUNTIFS(Table8[Código da Candidatura],Table13[[#This Row],[Código da candidatura]],Table8[Tipologia proposta],"T5"))</f>
        <v/>
      </c>
      <c r="O222" s="325" t="str">
        <f>IF(Table13[[#This Row],[Tipo de Beneficiário]]="","",COUNTIFS(Table8[Código da Candidatura],Table13[[#This Row],[Código da candidatura]],Table8[Tipologia proposta],"T6"))</f>
        <v/>
      </c>
      <c r="P222" s="325" t="str">
        <f>IF(Table13[[#This Row],[Tipo de Beneficiário]]="","",COUNTIFS(Table8[Código da Candidatura],Table13[[#This Row],[Código da candidatura]],Table8[Tipologia proposta],"T7"))</f>
        <v/>
      </c>
      <c r="Q222" s="325" t="str">
        <f>IF(Table13[[#This Row],[Tipo de Beneficiário]]="","",COUNTIFS(Table8[Código da Candidatura],Table13[[#This Row],[Código da candidatura]],Table8[Tipologia proposta],"Unid. Resid."))</f>
        <v/>
      </c>
      <c r="R222" s="326">
        <f>SUM(Table13[[#This Row],[T0]:[Unid. resid.]])</f>
        <v>0</v>
      </c>
      <c r="S222" s="391" t="str">
        <f>IF(OR(Table13[[#This Row],[Tipo de Beneficiário]]="",Table13[[#This Row],[Identificação da Entidade]]="",Table13[[#This Row],[Tipo de Solução Habitacional]]=""),"NÃO","SIM")</f>
        <v>NÃO</v>
      </c>
      <c r="T222" s="327" t="e">
        <f>VLOOKUP(Table13[[#This Row],[Tipo de Beneficiário]],Table3[],3,FALSE)</f>
        <v>#N/A</v>
      </c>
      <c r="X222" s="309"/>
    </row>
    <row r="223" spans="1:24" ht="25.05" hidden="1" customHeight="1" x14ac:dyDescent="0.25">
      <c r="A223" s="320"/>
      <c r="B223" s="389"/>
      <c r="C223" s="321"/>
      <c r="D223" s="325" t="str">
        <f>IF(Table13[[#This Row],[Tipo de Beneficiário]]="","",COUNTIF(Table8[Código da Candidatura],Table13[[#This Row],[Código da candidatura]]))</f>
        <v/>
      </c>
      <c r="E223" s="379" t="str">
        <f>IF(Table13[[#This Row],[Tipo de Beneficiário]]="","",SUMIF(Table8[[Código da Candidatura]:[Nº de membros]],Table13[[#This Row],[Código da candidatura]],Table8[Nº de membros]))</f>
        <v/>
      </c>
      <c r="F223" s="392"/>
      <c r="G223" s="322"/>
      <c r="H223" s="323"/>
      <c r="I223" s="324" t="str">
        <f>IF(Table13[[#This Row],[Tipo de Beneficiário]]="","",COUNTIFS(Table8[Código da Candidatura],Table13[[#This Row],[Código da candidatura]],Table8[Tipologia proposta],"T0"))</f>
        <v/>
      </c>
      <c r="J223" s="325" t="str">
        <f>IF(Table13[[#This Row],[Tipo de Beneficiário]]="","",COUNTIFS(Table8[Código da Candidatura],Table13[[#This Row],[Código da candidatura]],Table8[Tipologia proposta],"T1"))</f>
        <v/>
      </c>
      <c r="K223" s="325" t="str">
        <f>IF(Table13[[#This Row],[Tipo de Beneficiário]]="","",COUNTIFS(Table8[Código da Candidatura],Table13[[#This Row],[Código da candidatura]],Table8[Tipologia proposta],"T2"))</f>
        <v/>
      </c>
      <c r="L223" s="325" t="str">
        <f>IF(Table13[[#This Row],[Tipo de Beneficiário]]="","",COUNTIFS(Table8[Código da Candidatura],Table13[[#This Row],[Código da candidatura]],Table8[Tipologia proposta],"T3"))</f>
        <v/>
      </c>
      <c r="M223" s="325" t="str">
        <f>IF(Table13[[#This Row],[Tipo de Beneficiário]]="","",COUNTIFS(Table8[Código da Candidatura],Table13[[#This Row],[Código da candidatura]],Table8[Tipologia proposta],"T4"))</f>
        <v/>
      </c>
      <c r="N223" s="325" t="str">
        <f>IF(Table13[[#This Row],[Tipo de Beneficiário]]="","",COUNTIFS(Table8[Código da Candidatura],Table13[[#This Row],[Código da candidatura]],Table8[Tipologia proposta],"T5"))</f>
        <v/>
      </c>
      <c r="O223" s="325" t="str">
        <f>IF(Table13[[#This Row],[Tipo de Beneficiário]]="","",COUNTIFS(Table8[Código da Candidatura],Table13[[#This Row],[Código da candidatura]],Table8[Tipologia proposta],"T6"))</f>
        <v/>
      </c>
      <c r="P223" s="325" t="str">
        <f>IF(Table13[[#This Row],[Tipo de Beneficiário]]="","",COUNTIFS(Table8[Código da Candidatura],Table13[[#This Row],[Código da candidatura]],Table8[Tipologia proposta],"T7"))</f>
        <v/>
      </c>
      <c r="Q223" s="325" t="str">
        <f>IF(Table13[[#This Row],[Tipo de Beneficiário]]="","",COUNTIFS(Table8[Código da Candidatura],Table13[[#This Row],[Código da candidatura]],Table8[Tipologia proposta],"Unid. Resid."))</f>
        <v/>
      </c>
      <c r="R223" s="326">
        <f>SUM(Table13[[#This Row],[T0]:[Unid. resid.]])</f>
        <v>0</v>
      </c>
      <c r="S223" s="391" t="str">
        <f>IF(OR(Table13[[#This Row],[Tipo de Beneficiário]]="",Table13[[#This Row],[Identificação da Entidade]]="",Table13[[#This Row],[Tipo de Solução Habitacional]]=""),"NÃO","SIM")</f>
        <v>NÃO</v>
      </c>
      <c r="T223" s="327" t="e">
        <f>VLOOKUP(Table13[[#This Row],[Tipo de Beneficiário]],Table3[],3,FALSE)</f>
        <v>#N/A</v>
      </c>
      <c r="X223" s="309"/>
    </row>
    <row r="224" spans="1:24" ht="25.05" hidden="1" customHeight="1" x14ac:dyDescent="0.25">
      <c r="A224" s="320"/>
      <c r="B224" s="389"/>
      <c r="C224" s="321"/>
      <c r="D224" s="325" t="str">
        <f>IF(Table13[[#This Row],[Tipo de Beneficiário]]="","",COUNTIF(Table8[Código da Candidatura],Table13[[#This Row],[Código da candidatura]]))</f>
        <v/>
      </c>
      <c r="E224" s="379" t="str">
        <f>IF(Table13[[#This Row],[Tipo de Beneficiário]]="","",SUMIF(Table8[[Código da Candidatura]:[Nº de membros]],Table13[[#This Row],[Código da candidatura]],Table8[Nº de membros]))</f>
        <v/>
      </c>
      <c r="F224" s="392"/>
      <c r="G224" s="322"/>
      <c r="H224" s="323"/>
      <c r="I224" s="324" t="str">
        <f>IF(Table13[[#This Row],[Tipo de Beneficiário]]="","",COUNTIFS(Table8[Código da Candidatura],Table13[[#This Row],[Código da candidatura]],Table8[Tipologia proposta],"T0"))</f>
        <v/>
      </c>
      <c r="J224" s="325" t="str">
        <f>IF(Table13[[#This Row],[Tipo de Beneficiário]]="","",COUNTIFS(Table8[Código da Candidatura],Table13[[#This Row],[Código da candidatura]],Table8[Tipologia proposta],"T1"))</f>
        <v/>
      </c>
      <c r="K224" s="325" t="str">
        <f>IF(Table13[[#This Row],[Tipo de Beneficiário]]="","",COUNTIFS(Table8[Código da Candidatura],Table13[[#This Row],[Código da candidatura]],Table8[Tipologia proposta],"T2"))</f>
        <v/>
      </c>
      <c r="L224" s="325" t="str">
        <f>IF(Table13[[#This Row],[Tipo de Beneficiário]]="","",COUNTIFS(Table8[Código da Candidatura],Table13[[#This Row],[Código da candidatura]],Table8[Tipologia proposta],"T3"))</f>
        <v/>
      </c>
      <c r="M224" s="325" t="str">
        <f>IF(Table13[[#This Row],[Tipo de Beneficiário]]="","",COUNTIFS(Table8[Código da Candidatura],Table13[[#This Row],[Código da candidatura]],Table8[Tipologia proposta],"T4"))</f>
        <v/>
      </c>
      <c r="N224" s="325" t="str">
        <f>IF(Table13[[#This Row],[Tipo de Beneficiário]]="","",COUNTIFS(Table8[Código da Candidatura],Table13[[#This Row],[Código da candidatura]],Table8[Tipologia proposta],"T5"))</f>
        <v/>
      </c>
      <c r="O224" s="325" t="str">
        <f>IF(Table13[[#This Row],[Tipo de Beneficiário]]="","",COUNTIFS(Table8[Código da Candidatura],Table13[[#This Row],[Código da candidatura]],Table8[Tipologia proposta],"T6"))</f>
        <v/>
      </c>
      <c r="P224" s="325" t="str">
        <f>IF(Table13[[#This Row],[Tipo de Beneficiário]]="","",COUNTIFS(Table8[Código da Candidatura],Table13[[#This Row],[Código da candidatura]],Table8[Tipologia proposta],"T7"))</f>
        <v/>
      </c>
      <c r="Q224" s="325" t="str">
        <f>IF(Table13[[#This Row],[Tipo de Beneficiário]]="","",COUNTIFS(Table8[Código da Candidatura],Table13[[#This Row],[Código da candidatura]],Table8[Tipologia proposta],"Unid. Resid."))</f>
        <v/>
      </c>
      <c r="R224" s="326">
        <f>SUM(Table13[[#This Row],[T0]:[Unid. resid.]])</f>
        <v>0</v>
      </c>
      <c r="S224" s="391" t="str">
        <f>IF(OR(Table13[[#This Row],[Tipo de Beneficiário]]="",Table13[[#This Row],[Identificação da Entidade]]="",Table13[[#This Row],[Tipo de Solução Habitacional]]=""),"NÃO","SIM")</f>
        <v>NÃO</v>
      </c>
      <c r="T224" s="327" t="e">
        <f>VLOOKUP(Table13[[#This Row],[Tipo de Beneficiário]],Table3[],3,FALSE)</f>
        <v>#N/A</v>
      </c>
      <c r="X224" s="309"/>
    </row>
    <row r="225" spans="1:24" ht="25.05" hidden="1" customHeight="1" x14ac:dyDescent="0.25">
      <c r="A225" s="320"/>
      <c r="B225" s="389"/>
      <c r="C225" s="321"/>
      <c r="D225" s="325" t="str">
        <f>IF(Table13[[#This Row],[Tipo de Beneficiário]]="","",COUNTIF(Table8[Código da Candidatura],Table13[[#This Row],[Código da candidatura]]))</f>
        <v/>
      </c>
      <c r="E225" s="379" t="str">
        <f>IF(Table13[[#This Row],[Tipo de Beneficiário]]="","",SUMIF(Table8[[Código da Candidatura]:[Nº de membros]],Table13[[#This Row],[Código da candidatura]],Table8[Nº de membros]))</f>
        <v/>
      </c>
      <c r="F225" s="392"/>
      <c r="G225" s="322"/>
      <c r="H225" s="323"/>
      <c r="I225" s="324" t="str">
        <f>IF(Table13[[#This Row],[Tipo de Beneficiário]]="","",COUNTIFS(Table8[Código da Candidatura],Table13[[#This Row],[Código da candidatura]],Table8[Tipologia proposta],"T0"))</f>
        <v/>
      </c>
      <c r="J225" s="325" t="str">
        <f>IF(Table13[[#This Row],[Tipo de Beneficiário]]="","",COUNTIFS(Table8[Código da Candidatura],Table13[[#This Row],[Código da candidatura]],Table8[Tipologia proposta],"T1"))</f>
        <v/>
      </c>
      <c r="K225" s="325" t="str">
        <f>IF(Table13[[#This Row],[Tipo de Beneficiário]]="","",COUNTIFS(Table8[Código da Candidatura],Table13[[#This Row],[Código da candidatura]],Table8[Tipologia proposta],"T2"))</f>
        <v/>
      </c>
      <c r="L225" s="325" t="str">
        <f>IF(Table13[[#This Row],[Tipo de Beneficiário]]="","",COUNTIFS(Table8[Código da Candidatura],Table13[[#This Row],[Código da candidatura]],Table8[Tipologia proposta],"T3"))</f>
        <v/>
      </c>
      <c r="M225" s="325" t="str">
        <f>IF(Table13[[#This Row],[Tipo de Beneficiário]]="","",COUNTIFS(Table8[Código da Candidatura],Table13[[#This Row],[Código da candidatura]],Table8[Tipologia proposta],"T4"))</f>
        <v/>
      </c>
      <c r="N225" s="325" t="str">
        <f>IF(Table13[[#This Row],[Tipo de Beneficiário]]="","",COUNTIFS(Table8[Código da Candidatura],Table13[[#This Row],[Código da candidatura]],Table8[Tipologia proposta],"T5"))</f>
        <v/>
      </c>
      <c r="O225" s="325" t="str">
        <f>IF(Table13[[#This Row],[Tipo de Beneficiário]]="","",COUNTIFS(Table8[Código da Candidatura],Table13[[#This Row],[Código da candidatura]],Table8[Tipologia proposta],"T6"))</f>
        <v/>
      </c>
      <c r="P225" s="325" t="str">
        <f>IF(Table13[[#This Row],[Tipo de Beneficiário]]="","",COUNTIFS(Table8[Código da Candidatura],Table13[[#This Row],[Código da candidatura]],Table8[Tipologia proposta],"T7"))</f>
        <v/>
      </c>
      <c r="Q225" s="325" t="str">
        <f>IF(Table13[[#This Row],[Tipo de Beneficiário]]="","",COUNTIFS(Table8[Código da Candidatura],Table13[[#This Row],[Código da candidatura]],Table8[Tipologia proposta],"Unid. Resid."))</f>
        <v/>
      </c>
      <c r="R225" s="326">
        <f>SUM(Table13[[#This Row],[T0]:[Unid. resid.]])</f>
        <v>0</v>
      </c>
      <c r="S225" s="391" t="str">
        <f>IF(OR(Table13[[#This Row],[Tipo de Beneficiário]]="",Table13[[#This Row],[Identificação da Entidade]]="",Table13[[#This Row],[Tipo de Solução Habitacional]]=""),"NÃO","SIM")</f>
        <v>NÃO</v>
      </c>
      <c r="T225" s="327" t="e">
        <f>VLOOKUP(Table13[[#This Row],[Tipo de Beneficiário]],Table3[],3,FALSE)</f>
        <v>#N/A</v>
      </c>
      <c r="X225" s="309"/>
    </row>
    <row r="226" spans="1:24" ht="25.05" hidden="1" customHeight="1" x14ac:dyDescent="0.25">
      <c r="A226" s="320"/>
      <c r="B226" s="389"/>
      <c r="C226" s="321"/>
      <c r="D226" s="325" t="str">
        <f>IF(Table13[[#This Row],[Tipo de Beneficiário]]="","",COUNTIF(Table8[Código da Candidatura],Table13[[#This Row],[Código da candidatura]]))</f>
        <v/>
      </c>
      <c r="E226" s="379" t="str">
        <f>IF(Table13[[#This Row],[Tipo de Beneficiário]]="","",SUMIF(Table8[[Código da Candidatura]:[Nº de membros]],Table13[[#This Row],[Código da candidatura]],Table8[Nº de membros]))</f>
        <v/>
      </c>
      <c r="F226" s="392"/>
      <c r="G226" s="322"/>
      <c r="H226" s="323"/>
      <c r="I226" s="324" t="str">
        <f>IF(Table13[[#This Row],[Tipo de Beneficiário]]="","",COUNTIFS(Table8[Código da Candidatura],Table13[[#This Row],[Código da candidatura]],Table8[Tipologia proposta],"T0"))</f>
        <v/>
      </c>
      <c r="J226" s="325" t="str">
        <f>IF(Table13[[#This Row],[Tipo de Beneficiário]]="","",COUNTIFS(Table8[Código da Candidatura],Table13[[#This Row],[Código da candidatura]],Table8[Tipologia proposta],"T1"))</f>
        <v/>
      </c>
      <c r="K226" s="325" t="str">
        <f>IF(Table13[[#This Row],[Tipo de Beneficiário]]="","",COUNTIFS(Table8[Código da Candidatura],Table13[[#This Row],[Código da candidatura]],Table8[Tipologia proposta],"T2"))</f>
        <v/>
      </c>
      <c r="L226" s="325" t="str">
        <f>IF(Table13[[#This Row],[Tipo de Beneficiário]]="","",COUNTIFS(Table8[Código da Candidatura],Table13[[#This Row],[Código da candidatura]],Table8[Tipologia proposta],"T3"))</f>
        <v/>
      </c>
      <c r="M226" s="325" t="str">
        <f>IF(Table13[[#This Row],[Tipo de Beneficiário]]="","",COUNTIFS(Table8[Código da Candidatura],Table13[[#This Row],[Código da candidatura]],Table8[Tipologia proposta],"T4"))</f>
        <v/>
      </c>
      <c r="N226" s="325" t="str">
        <f>IF(Table13[[#This Row],[Tipo de Beneficiário]]="","",COUNTIFS(Table8[Código da Candidatura],Table13[[#This Row],[Código da candidatura]],Table8[Tipologia proposta],"T5"))</f>
        <v/>
      </c>
      <c r="O226" s="325" t="str">
        <f>IF(Table13[[#This Row],[Tipo de Beneficiário]]="","",COUNTIFS(Table8[Código da Candidatura],Table13[[#This Row],[Código da candidatura]],Table8[Tipologia proposta],"T6"))</f>
        <v/>
      </c>
      <c r="P226" s="325" t="str">
        <f>IF(Table13[[#This Row],[Tipo de Beneficiário]]="","",COUNTIFS(Table8[Código da Candidatura],Table13[[#This Row],[Código da candidatura]],Table8[Tipologia proposta],"T7"))</f>
        <v/>
      </c>
      <c r="Q226" s="325" t="str">
        <f>IF(Table13[[#This Row],[Tipo de Beneficiário]]="","",COUNTIFS(Table8[Código da Candidatura],Table13[[#This Row],[Código da candidatura]],Table8[Tipologia proposta],"Unid. Resid."))</f>
        <v/>
      </c>
      <c r="R226" s="326">
        <f>SUM(Table13[[#This Row],[T0]:[Unid. resid.]])</f>
        <v>0</v>
      </c>
      <c r="S226" s="391" t="str">
        <f>IF(OR(Table13[[#This Row],[Tipo de Beneficiário]]="",Table13[[#This Row],[Identificação da Entidade]]="",Table13[[#This Row],[Tipo de Solução Habitacional]]=""),"NÃO","SIM")</f>
        <v>NÃO</v>
      </c>
      <c r="T226" s="327" t="e">
        <f>VLOOKUP(Table13[[#This Row],[Tipo de Beneficiário]],Table3[],3,FALSE)</f>
        <v>#N/A</v>
      </c>
      <c r="X226" s="309"/>
    </row>
    <row r="227" spans="1:24" ht="25.05" hidden="1" customHeight="1" x14ac:dyDescent="0.25">
      <c r="A227" s="320"/>
      <c r="B227" s="389"/>
      <c r="C227" s="321"/>
      <c r="D227" s="325" t="str">
        <f>IF(Table13[[#This Row],[Tipo de Beneficiário]]="","",COUNTIF(Table8[Código da Candidatura],Table13[[#This Row],[Código da candidatura]]))</f>
        <v/>
      </c>
      <c r="E227" s="379" t="str">
        <f>IF(Table13[[#This Row],[Tipo de Beneficiário]]="","",SUMIF(Table8[[Código da Candidatura]:[Nº de membros]],Table13[[#This Row],[Código da candidatura]],Table8[Nº de membros]))</f>
        <v/>
      </c>
      <c r="F227" s="392"/>
      <c r="G227" s="322"/>
      <c r="H227" s="323"/>
      <c r="I227" s="324" t="str">
        <f>IF(Table13[[#This Row],[Tipo de Beneficiário]]="","",COUNTIFS(Table8[Código da Candidatura],Table13[[#This Row],[Código da candidatura]],Table8[Tipologia proposta],"T0"))</f>
        <v/>
      </c>
      <c r="J227" s="325" t="str">
        <f>IF(Table13[[#This Row],[Tipo de Beneficiário]]="","",COUNTIFS(Table8[Código da Candidatura],Table13[[#This Row],[Código da candidatura]],Table8[Tipologia proposta],"T1"))</f>
        <v/>
      </c>
      <c r="K227" s="325" t="str">
        <f>IF(Table13[[#This Row],[Tipo de Beneficiário]]="","",COUNTIFS(Table8[Código da Candidatura],Table13[[#This Row],[Código da candidatura]],Table8[Tipologia proposta],"T2"))</f>
        <v/>
      </c>
      <c r="L227" s="325" t="str">
        <f>IF(Table13[[#This Row],[Tipo de Beneficiário]]="","",COUNTIFS(Table8[Código da Candidatura],Table13[[#This Row],[Código da candidatura]],Table8[Tipologia proposta],"T3"))</f>
        <v/>
      </c>
      <c r="M227" s="325" t="str">
        <f>IF(Table13[[#This Row],[Tipo de Beneficiário]]="","",COUNTIFS(Table8[Código da Candidatura],Table13[[#This Row],[Código da candidatura]],Table8[Tipologia proposta],"T4"))</f>
        <v/>
      </c>
      <c r="N227" s="325" t="str">
        <f>IF(Table13[[#This Row],[Tipo de Beneficiário]]="","",COUNTIFS(Table8[Código da Candidatura],Table13[[#This Row],[Código da candidatura]],Table8[Tipologia proposta],"T5"))</f>
        <v/>
      </c>
      <c r="O227" s="325" t="str">
        <f>IF(Table13[[#This Row],[Tipo de Beneficiário]]="","",COUNTIFS(Table8[Código da Candidatura],Table13[[#This Row],[Código da candidatura]],Table8[Tipologia proposta],"T6"))</f>
        <v/>
      </c>
      <c r="P227" s="325" t="str">
        <f>IF(Table13[[#This Row],[Tipo de Beneficiário]]="","",COUNTIFS(Table8[Código da Candidatura],Table13[[#This Row],[Código da candidatura]],Table8[Tipologia proposta],"T7"))</f>
        <v/>
      </c>
      <c r="Q227" s="325" t="str">
        <f>IF(Table13[[#This Row],[Tipo de Beneficiário]]="","",COUNTIFS(Table8[Código da Candidatura],Table13[[#This Row],[Código da candidatura]],Table8[Tipologia proposta],"Unid. Resid."))</f>
        <v/>
      </c>
      <c r="R227" s="326">
        <f>SUM(Table13[[#This Row],[T0]:[Unid. resid.]])</f>
        <v>0</v>
      </c>
      <c r="S227" s="391" t="str">
        <f>IF(OR(Table13[[#This Row],[Tipo de Beneficiário]]="",Table13[[#This Row],[Identificação da Entidade]]="",Table13[[#This Row],[Tipo de Solução Habitacional]]=""),"NÃO","SIM")</f>
        <v>NÃO</v>
      </c>
      <c r="T227" s="327" t="e">
        <f>VLOOKUP(Table13[[#This Row],[Tipo de Beneficiário]],Table3[],3,FALSE)</f>
        <v>#N/A</v>
      </c>
      <c r="X227" s="309"/>
    </row>
    <row r="228" spans="1:24" ht="25.05" hidden="1" customHeight="1" x14ac:dyDescent="0.25">
      <c r="A228" s="320"/>
      <c r="B228" s="389"/>
      <c r="C228" s="321"/>
      <c r="D228" s="325" t="str">
        <f>IF(Table13[[#This Row],[Tipo de Beneficiário]]="","",COUNTIF(Table8[Código da Candidatura],Table13[[#This Row],[Código da candidatura]]))</f>
        <v/>
      </c>
      <c r="E228" s="379" t="str">
        <f>IF(Table13[[#This Row],[Tipo de Beneficiário]]="","",SUMIF(Table8[[Código da Candidatura]:[Nº de membros]],Table13[[#This Row],[Código da candidatura]],Table8[Nº de membros]))</f>
        <v/>
      </c>
      <c r="F228" s="392"/>
      <c r="G228" s="322"/>
      <c r="H228" s="323"/>
      <c r="I228" s="324" t="str">
        <f>IF(Table13[[#This Row],[Tipo de Beneficiário]]="","",COUNTIFS(Table8[Código da Candidatura],Table13[[#This Row],[Código da candidatura]],Table8[Tipologia proposta],"T0"))</f>
        <v/>
      </c>
      <c r="J228" s="325" t="str">
        <f>IF(Table13[[#This Row],[Tipo de Beneficiário]]="","",COUNTIFS(Table8[Código da Candidatura],Table13[[#This Row],[Código da candidatura]],Table8[Tipologia proposta],"T1"))</f>
        <v/>
      </c>
      <c r="K228" s="325" t="str">
        <f>IF(Table13[[#This Row],[Tipo de Beneficiário]]="","",COUNTIFS(Table8[Código da Candidatura],Table13[[#This Row],[Código da candidatura]],Table8[Tipologia proposta],"T2"))</f>
        <v/>
      </c>
      <c r="L228" s="325" t="str">
        <f>IF(Table13[[#This Row],[Tipo de Beneficiário]]="","",COUNTIFS(Table8[Código da Candidatura],Table13[[#This Row],[Código da candidatura]],Table8[Tipologia proposta],"T3"))</f>
        <v/>
      </c>
      <c r="M228" s="325" t="str">
        <f>IF(Table13[[#This Row],[Tipo de Beneficiário]]="","",COUNTIFS(Table8[Código da Candidatura],Table13[[#This Row],[Código da candidatura]],Table8[Tipologia proposta],"T4"))</f>
        <v/>
      </c>
      <c r="N228" s="325" t="str">
        <f>IF(Table13[[#This Row],[Tipo de Beneficiário]]="","",COUNTIFS(Table8[Código da Candidatura],Table13[[#This Row],[Código da candidatura]],Table8[Tipologia proposta],"T5"))</f>
        <v/>
      </c>
      <c r="O228" s="325" t="str">
        <f>IF(Table13[[#This Row],[Tipo de Beneficiário]]="","",COUNTIFS(Table8[Código da Candidatura],Table13[[#This Row],[Código da candidatura]],Table8[Tipologia proposta],"T6"))</f>
        <v/>
      </c>
      <c r="P228" s="325" t="str">
        <f>IF(Table13[[#This Row],[Tipo de Beneficiário]]="","",COUNTIFS(Table8[Código da Candidatura],Table13[[#This Row],[Código da candidatura]],Table8[Tipologia proposta],"T7"))</f>
        <v/>
      </c>
      <c r="Q228" s="325" t="str">
        <f>IF(Table13[[#This Row],[Tipo de Beneficiário]]="","",COUNTIFS(Table8[Código da Candidatura],Table13[[#This Row],[Código da candidatura]],Table8[Tipologia proposta],"Unid. Resid."))</f>
        <v/>
      </c>
      <c r="R228" s="326">
        <f>SUM(Table13[[#This Row],[T0]:[Unid. resid.]])</f>
        <v>0</v>
      </c>
      <c r="S228" s="391" t="str">
        <f>IF(OR(Table13[[#This Row],[Tipo de Beneficiário]]="",Table13[[#This Row],[Identificação da Entidade]]="",Table13[[#This Row],[Tipo de Solução Habitacional]]=""),"NÃO","SIM")</f>
        <v>NÃO</v>
      </c>
      <c r="T228" s="327" t="e">
        <f>VLOOKUP(Table13[[#This Row],[Tipo de Beneficiário]],Table3[],3,FALSE)</f>
        <v>#N/A</v>
      </c>
      <c r="X228" s="309"/>
    </row>
    <row r="229" spans="1:24" ht="25.05" hidden="1" customHeight="1" x14ac:dyDescent="0.25">
      <c r="A229" s="320"/>
      <c r="B229" s="389"/>
      <c r="C229" s="321"/>
      <c r="D229" s="325" t="str">
        <f>IF(Table13[[#This Row],[Tipo de Beneficiário]]="","",COUNTIF(Table8[Código da Candidatura],Table13[[#This Row],[Código da candidatura]]))</f>
        <v/>
      </c>
      <c r="E229" s="379" t="str">
        <f>IF(Table13[[#This Row],[Tipo de Beneficiário]]="","",SUMIF(Table8[[Código da Candidatura]:[Nº de membros]],Table13[[#This Row],[Código da candidatura]],Table8[Nº de membros]))</f>
        <v/>
      </c>
      <c r="F229" s="392"/>
      <c r="G229" s="322"/>
      <c r="H229" s="323"/>
      <c r="I229" s="324" t="str">
        <f>IF(Table13[[#This Row],[Tipo de Beneficiário]]="","",COUNTIFS(Table8[Código da Candidatura],Table13[[#This Row],[Código da candidatura]],Table8[Tipologia proposta],"T0"))</f>
        <v/>
      </c>
      <c r="J229" s="325" t="str">
        <f>IF(Table13[[#This Row],[Tipo de Beneficiário]]="","",COUNTIFS(Table8[Código da Candidatura],Table13[[#This Row],[Código da candidatura]],Table8[Tipologia proposta],"T1"))</f>
        <v/>
      </c>
      <c r="K229" s="325" t="str">
        <f>IF(Table13[[#This Row],[Tipo de Beneficiário]]="","",COUNTIFS(Table8[Código da Candidatura],Table13[[#This Row],[Código da candidatura]],Table8[Tipologia proposta],"T2"))</f>
        <v/>
      </c>
      <c r="L229" s="325" t="str">
        <f>IF(Table13[[#This Row],[Tipo de Beneficiário]]="","",COUNTIFS(Table8[Código da Candidatura],Table13[[#This Row],[Código da candidatura]],Table8[Tipologia proposta],"T3"))</f>
        <v/>
      </c>
      <c r="M229" s="325" t="str">
        <f>IF(Table13[[#This Row],[Tipo de Beneficiário]]="","",COUNTIFS(Table8[Código da Candidatura],Table13[[#This Row],[Código da candidatura]],Table8[Tipologia proposta],"T4"))</f>
        <v/>
      </c>
      <c r="N229" s="325" t="str">
        <f>IF(Table13[[#This Row],[Tipo de Beneficiário]]="","",COUNTIFS(Table8[Código da Candidatura],Table13[[#This Row],[Código da candidatura]],Table8[Tipologia proposta],"T5"))</f>
        <v/>
      </c>
      <c r="O229" s="325" t="str">
        <f>IF(Table13[[#This Row],[Tipo de Beneficiário]]="","",COUNTIFS(Table8[Código da Candidatura],Table13[[#This Row],[Código da candidatura]],Table8[Tipologia proposta],"T6"))</f>
        <v/>
      </c>
      <c r="P229" s="325" t="str">
        <f>IF(Table13[[#This Row],[Tipo de Beneficiário]]="","",COUNTIFS(Table8[Código da Candidatura],Table13[[#This Row],[Código da candidatura]],Table8[Tipologia proposta],"T7"))</f>
        <v/>
      </c>
      <c r="Q229" s="325" t="str">
        <f>IF(Table13[[#This Row],[Tipo de Beneficiário]]="","",COUNTIFS(Table8[Código da Candidatura],Table13[[#This Row],[Código da candidatura]],Table8[Tipologia proposta],"Unid. Resid."))</f>
        <v/>
      </c>
      <c r="R229" s="326">
        <f>SUM(Table13[[#This Row],[T0]:[Unid. resid.]])</f>
        <v>0</v>
      </c>
      <c r="S229" s="391" t="str">
        <f>IF(OR(Table13[[#This Row],[Tipo de Beneficiário]]="",Table13[[#This Row],[Identificação da Entidade]]="",Table13[[#This Row],[Tipo de Solução Habitacional]]=""),"NÃO","SIM")</f>
        <v>NÃO</v>
      </c>
      <c r="T229" s="327" t="e">
        <f>VLOOKUP(Table13[[#This Row],[Tipo de Beneficiário]],Table3[],3,FALSE)</f>
        <v>#N/A</v>
      </c>
      <c r="X229" s="309"/>
    </row>
    <row r="230" spans="1:24" ht="25.05" hidden="1" customHeight="1" x14ac:dyDescent="0.25">
      <c r="A230" s="320"/>
      <c r="B230" s="389"/>
      <c r="C230" s="321"/>
      <c r="D230" s="325" t="str">
        <f>IF(Table13[[#This Row],[Tipo de Beneficiário]]="","",COUNTIF(Table8[Código da Candidatura],Table13[[#This Row],[Código da candidatura]]))</f>
        <v/>
      </c>
      <c r="E230" s="379" t="str">
        <f>IF(Table13[[#This Row],[Tipo de Beneficiário]]="","",SUMIF(Table8[[Código da Candidatura]:[Nº de membros]],Table13[[#This Row],[Código da candidatura]],Table8[Nº de membros]))</f>
        <v/>
      </c>
      <c r="F230" s="392"/>
      <c r="G230" s="322"/>
      <c r="H230" s="323"/>
      <c r="I230" s="324" t="str">
        <f>IF(Table13[[#This Row],[Tipo de Beneficiário]]="","",COUNTIFS(Table8[Código da Candidatura],Table13[[#This Row],[Código da candidatura]],Table8[Tipologia proposta],"T0"))</f>
        <v/>
      </c>
      <c r="J230" s="325" t="str">
        <f>IF(Table13[[#This Row],[Tipo de Beneficiário]]="","",COUNTIFS(Table8[Código da Candidatura],Table13[[#This Row],[Código da candidatura]],Table8[Tipologia proposta],"T1"))</f>
        <v/>
      </c>
      <c r="K230" s="325" t="str">
        <f>IF(Table13[[#This Row],[Tipo de Beneficiário]]="","",COUNTIFS(Table8[Código da Candidatura],Table13[[#This Row],[Código da candidatura]],Table8[Tipologia proposta],"T2"))</f>
        <v/>
      </c>
      <c r="L230" s="325" t="str">
        <f>IF(Table13[[#This Row],[Tipo de Beneficiário]]="","",COUNTIFS(Table8[Código da Candidatura],Table13[[#This Row],[Código da candidatura]],Table8[Tipologia proposta],"T3"))</f>
        <v/>
      </c>
      <c r="M230" s="325" t="str">
        <f>IF(Table13[[#This Row],[Tipo de Beneficiário]]="","",COUNTIFS(Table8[Código da Candidatura],Table13[[#This Row],[Código da candidatura]],Table8[Tipologia proposta],"T4"))</f>
        <v/>
      </c>
      <c r="N230" s="325" t="str">
        <f>IF(Table13[[#This Row],[Tipo de Beneficiário]]="","",COUNTIFS(Table8[Código da Candidatura],Table13[[#This Row],[Código da candidatura]],Table8[Tipologia proposta],"T5"))</f>
        <v/>
      </c>
      <c r="O230" s="325" t="str">
        <f>IF(Table13[[#This Row],[Tipo de Beneficiário]]="","",COUNTIFS(Table8[Código da Candidatura],Table13[[#This Row],[Código da candidatura]],Table8[Tipologia proposta],"T6"))</f>
        <v/>
      </c>
      <c r="P230" s="325" t="str">
        <f>IF(Table13[[#This Row],[Tipo de Beneficiário]]="","",COUNTIFS(Table8[Código da Candidatura],Table13[[#This Row],[Código da candidatura]],Table8[Tipologia proposta],"T7"))</f>
        <v/>
      </c>
      <c r="Q230" s="325" t="str">
        <f>IF(Table13[[#This Row],[Tipo de Beneficiário]]="","",COUNTIFS(Table8[Código da Candidatura],Table13[[#This Row],[Código da candidatura]],Table8[Tipologia proposta],"Unid. Resid."))</f>
        <v/>
      </c>
      <c r="R230" s="326">
        <f>SUM(Table13[[#This Row],[T0]:[Unid. resid.]])</f>
        <v>0</v>
      </c>
      <c r="S230" s="391" t="str">
        <f>IF(OR(Table13[[#This Row],[Tipo de Beneficiário]]="",Table13[[#This Row],[Identificação da Entidade]]="",Table13[[#This Row],[Tipo de Solução Habitacional]]=""),"NÃO","SIM")</f>
        <v>NÃO</v>
      </c>
      <c r="T230" s="327" t="e">
        <f>VLOOKUP(Table13[[#This Row],[Tipo de Beneficiário]],Table3[],3,FALSE)</f>
        <v>#N/A</v>
      </c>
      <c r="X230" s="309"/>
    </row>
    <row r="231" spans="1:24" ht="25.05" hidden="1" customHeight="1" x14ac:dyDescent="0.25">
      <c r="A231" s="320"/>
      <c r="B231" s="389"/>
      <c r="C231" s="321"/>
      <c r="D231" s="325" t="str">
        <f>IF(Table13[[#This Row],[Tipo de Beneficiário]]="","",COUNTIF(Table8[Código da Candidatura],Table13[[#This Row],[Código da candidatura]]))</f>
        <v/>
      </c>
      <c r="E231" s="379" t="str">
        <f>IF(Table13[[#This Row],[Tipo de Beneficiário]]="","",SUMIF(Table8[[Código da Candidatura]:[Nº de membros]],Table13[[#This Row],[Código da candidatura]],Table8[Nº de membros]))</f>
        <v/>
      </c>
      <c r="F231" s="392"/>
      <c r="G231" s="322"/>
      <c r="H231" s="323"/>
      <c r="I231" s="324" t="str">
        <f>IF(Table13[[#This Row],[Tipo de Beneficiário]]="","",COUNTIFS(Table8[Código da Candidatura],Table13[[#This Row],[Código da candidatura]],Table8[Tipologia proposta],"T0"))</f>
        <v/>
      </c>
      <c r="J231" s="325" t="str">
        <f>IF(Table13[[#This Row],[Tipo de Beneficiário]]="","",COUNTIFS(Table8[Código da Candidatura],Table13[[#This Row],[Código da candidatura]],Table8[Tipologia proposta],"T1"))</f>
        <v/>
      </c>
      <c r="K231" s="325" t="str">
        <f>IF(Table13[[#This Row],[Tipo de Beneficiário]]="","",COUNTIFS(Table8[Código da Candidatura],Table13[[#This Row],[Código da candidatura]],Table8[Tipologia proposta],"T2"))</f>
        <v/>
      </c>
      <c r="L231" s="325" t="str">
        <f>IF(Table13[[#This Row],[Tipo de Beneficiário]]="","",COUNTIFS(Table8[Código da Candidatura],Table13[[#This Row],[Código da candidatura]],Table8[Tipologia proposta],"T3"))</f>
        <v/>
      </c>
      <c r="M231" s="325" t="str">
        <f>IF(Table13[[#This Row],[Tipo de Beneficiário]]="","",COUNTIFS(Table8[Código da Candidatura],Table13[[#This Row],[Código da candidatura]],Table8[Tipologia proposta],"T4"))</f>
        <v/>
      </c>
      <c r="N231" s="325" t="str">
        <f>IF(Table13[[#This Row],[Tipo de Beneficiário]]="","",COUNTIFS(Table8[Código da Candidatura],Table13[[#This Row],[Código da candidatura]],Table8[Tipologia proposta],"T5"))</f>
        <v/>
      </c>
      <c r="O231" s="325" t="str">
        <f>IF(Table13[[#This Row],[Tipo de Beneficiário]]="","",COUNTIFS(Table8[Código da Candidatura],Table13[[#This Row],[Código da candidatura]],Table8[Tipologia proposta],"T6"))</f>
        <v/>
      </c>
      <c r="P231" s="325" t="str">
        <f>IF(Table13[[#This Row],[Tipo de Beneficiário]]="","",COUNTIFS(Table8[Código da Candidatura],Table13[[#This Row],[Código da candidatura]],Table8[Tipologia proposta],"T7"))</f>
        <v/>
      </c>
      <c r="Q231" s="325" t="str">
        <f>IF(Table13[[#This Row],[Tipo de Beneficiário]]="","",COUNTIFS(Table8[Código da Candidatura],Table13[[#This Row],[Código da candidatura]],Table8[Tipologia proposta],"Unid. Resid."))</f>
        <v/>
      </c>
      <c r="R231" s="326">
        <f>SUM(Table13[[#This Row],[T0]:[Unid. resid.]])</f>
        <v>0</v>
      </c>
      <c r="S231" s="391" t="str">
        <f>IF(OR(Table13[[#This Row],[Tipo de Beneficiário]]="",Table13[[#This Row],[Identificação da Entidade]]="",Table13[[#This Row],[Tipo de Solução Habitacional]]=""),"NÃO","SIM")</f>
        <v>NÃO</v>
      </c>
      <c r="T231" s="327" t="e">
        <f>VLOOKUP(Table13[[#This Row],[Tipo de Beneficiário]],Table3[],3,FALSE)</f>
        <v>#N/A</v>
      </c>
      <c r="X231" s="309"/>
    </row>
    <row r="232" spans="1:24" ht="25.05" hidden="1" customHeight="1" x14ac:dyDescent="0.25">
      <c r="A232" s="320"/>
      <c r="B232" s="389"/>
      <c r="C232" s="321"/>
      <c r="D232" s="325" t="str">
        <f>IF(Table13[[#This Row],[Tipo de Beneficiário]]="","",COUNTIF(Table8[Código da Candidatura],Table13[[#This Row],[Código da candidatura]]))</f>
        <v/>
      </c>
      <c r="E232" s="379" t="str">
        <f>IF(Table13[[#This Row],[Tipo de Beneficiário]]="","",SUMIF(Table8[[Código da Candidatura]:[Nº de membros]],Table13[[#This Row],[Código da candidatura]],Table8[Nº de membros]))</f>
        <v/>
      </c>
      <c r="F232" s="392"/>
      <c r="G232" s="322"/>
      <c r="H232" s="323"/>
      <c r="I232" s="324" t="str">
        <f>IF(Table13[[#This Row],[Tipo de Beneficiário]]="","",COUNTIFS(Table8[Código da Candidatura],Table13[[#This Row],[Código da candidatura]],Table8[Tipologia proposta],"T0"))</f>
        <v/>
      </c>
      <c r="J232" s="325" t="str">
        <f>IF(Table13[[#This Row],[Tipo de Beneficiário]]="","",COUNTIFS(Table8[Código da Candidatura],Table13[[#This Row],[Código da candidatura]],Table8[Tipologia proposta],"T1"))</f>
        <v/>
      </c>
      <c r="K232" s="325" t="str">
        <f>IF(Table13[[#This Row],[Tipo de Beneficiário]]="","",COUNTIFS(Table8[Código da Candidatura],Table13[[#This Row],[Código da candidatura]],Table8[Tipologia proposta],"T2"))</f>
        <v/>
      </c>
      <c r="L232" s="325" t="str">
        <f>IF(Table13[[#This Row],[Tipo de Beneficiário]]="","",COUNTIFS(Table8[Código da Candidatura],Table13[[#This Row],[Código da candidatura]],Table8[Tipologia proposta],"T3"))</f>
        <v/>
      </c>
      <c r="M232" s="325" t="str">
        <f>IF(Table13[[#This Row],[Tipo de Beneficiário]]="","",COUNTIFS(Table8[Código da Candidatura],Table13[[#This Row],[Código da candidatura]],Table8[Tipologia proposta],"T4"))</f>
        <v/>
      </c>
      <c r="N232" s="325" t="str">
        <f>IF(Table13[[#This Row],[Tipo de Beneficiário]]="","",COUNTIFS(Table8[Código da Candidatura],Table13[[#This Row],[Código da candidatura]],Table8[Tipologia proposta],"T5"))</f>
        <v/>
      </c>
      <c r="O232" s="325" t="str">
        <f>IF(Table13[[#This Row],[Tipo de Beneficiário]]="","",COUNTIFS(Table8[Código da Candidatura],Table13[[#This Row],[Código da candidatura]],Table8[Tipologia proposta],"T6"))</f>
        <v/>
      </c>
      <c r="P232" s="325" t="str">
        <f>IF(Table13[[#This Row],[Tipo de Beneficiário]]="","",COUNTIFS(Table8[Código da Candidatura],Table13[[#This Row],[Código da candidatura]],Table8[Tipologia proposta],"T7"))</f>
        <v/>
      </c>
      <c r="Q232" s="325" t="str">
        <f>IF(Table13[[#This Row],[Tipo de Beneficiário]]="","",COUNTIFS(Table8[Código da Candidatura],Table13[[#This Row],[Código da candidatura]],Table8[Tipologia proposta],"Unid. Resid."))</f>
        <v/>
      </c>
      <c r="R232" s="326">
        <f>SUM(Table13[[#This Row],[T0]:[Unid. resid.]])</f>
        <v>0</v>
      </c>
      <c r="S232" s="391" t="str">
        <f>IF(OR(Table13[[#This Row],[Tipo de Beneficiário]]="",Table13[[#This Row],[Identificação da Entidade]]="",Table13[[#This Row],[Tipo de Solução Habitacional]]=""),"NÃO","SIM")</f>
        <v>NÃO</v>
      </c>
      <c r="T232" s="327" t="e">
        <f>VLOOKUP(Table13[[#This Row],[Tipo de Beneficiário]],Table3[],3,FALSE)</f>
        <v>#N/A</v>
      </c>
      <c r="X232" s="309"/>
    </row>
    <row r="233" spans="1:24" ht="25.05" hidden="1" customHeight="1" x14ac:dyDescent="0.25">
      <c r="A233" s="320"/>
      <c r="B233" s="389"/>
      <c r="C233" s="321"/>
      <c r="D233" s="325" t="str">
        <f>IF(Table13[[#This Row],[Tipo de Beneficiário]]="","",COUNTIF(Table8[Código da Candidatura],Table13[[#This Row],[Código da candidatura]]))</f>
        <v/>
      </c>
      <c r="E233" s="379" t="str">
        <f>IF(Table13[[#This Row],[Tipo de Beneficiário]]="","",SUMIF(Table8[[Código da Candidatura]:[Nº de membros]],Table13[[#This Row],[Código da candidatura]],Table8[Nº de membros]))</f>
        <v/>
      </c>
      <c r="F233" s="392"/>
      <c r="G233" s="322"/>
      <c r="H233" s="323"/>
      <c r="I233" s="324" t="str">
        <f>IF(Table13[[#This Row],[Tipo de Beneficiário]]="","",COUNTIFS(Table8[Código da Candidatura],Table13[[#This Row],[Código da candidatura]],Table8[Tipologia proposta],"T0"))</f>
        <v/>
      </c>
      <c r="J233" s="325" t="str">
        <f>IF(Table13[[#This Row],[Tipo de Beneficiário]]="","",COUNTIFS(Table8[Código da Candidatura],Table13[[#This Row],[Código da candidatura]],Table8[Tipologia proposta],"T1"))</f>
        <v/>
      </c>
      <c r="K233" s="325" t="str">
        <f>IF(Table13[[#This Row],[Tipo de Beneficiário]]="","",COUNTIFS(Table8[Código da Candidatura],Table13[[#This Row],[Código da candidatura]],Table8[Tipologia proposta],"T2"))</f>
        <v/>
      </c>
      <c r="L233" s="325" t="str">
        <f>IF(Table13[[#This Row],[Tipo de Beneficiário]]="","",COUNTIFS(Table8[Código da Candidatura],Table13[[#This Row],[Código da candidatura]],Table8[Tipologia proposta],"T3"))</f>
        <v/>
      </c>
      <c r="M233" s="325" t="str">
        <f>IF(Table13[[#This Row],[Tipo de Beneficiário]]="","",COUNTIFS(Table8[Código da Candidatura],Table13[[#This Row],[Código da candidatura]],Table8[Tipologia proposta],"T4"))</f>
        <v/>
      </c>
      <c r="N233" s="325" t="str">
        <f>IF(Table13[[#This Row],[Tipo de Beneficiário]]="","",COUNTIFS(Table8[Código da Candidatura],Table13[[#This Row],[Código da candidatura]],Table8[Tipologia proposta],"T5"))</f>
        <v/>
      </c>
      <c r="O233" s="325" t="str">
        <f>IF(Table13[[#This Row],[Tipo de Beneficiário]]="","",COUNTIFS(Table8[Código da Candidatura],Table13[[#This Row],[Código da candidatura]],Table8[Tipologia proposta],"T6"))</f>
        <v/>
      </c>
      <c r="P233" s="325" t="str">
        <f>IF(Table13[[#This Row],[Tipo de Beneficiário]]="","",COUNTIFS(Table8[Código da Candidatura],Table13[[#This Row],[Código da candidatura]],Table8[Tipologia proposta],"T7"))</f>
        <v/>
      </c>
      <c r="Q233" s="325" t="str">
        <f>IF(Table13[[#This Row],[Tipo de Beneficiário]]="","",COUNTIFS(Table8[Código da Candidatura],Table13[[#This Row],[Código da candidatura]],Table8[Tipologia proposta],"Unid. Resid."))</f>
        <v/>
      </c>
      <c r="R233" s="326">
        <f>SUM(Table13[[#This Row],[T0]:[Unid. resid.]])</f>
        <v>0</v>
      </c>
      <c r="S233" s="391" t="str">
        <f>IF(OR(Table13[[#This Row],[Tipo de Beneficiário]]="",Table13[[#This Row],[Identificação da Entidade]]="",Table13[[#This Row],[Tipo de Solução Habitacional]]=""),"NÃO","SIM")</f>
        <v>NÃO</v>
      </c>
      <c r="T233" s="327" t="e">
        <f>VLOOKUP(Table13[[#This Row],[Tipo de Beneficiário]],Table3[],3,FALSE)</f>
        <v>#N/A</v>
      </c>
      <c r="X233" s="309"/>
    </row>
    <row r="234" spans="1:24" ht="25.05" hidden="1" customHeight="1" x14ac:dyDescent="0.25">
      <c r="A234" s="320"/>
      <c r="B234" s="389"/>
      <c r="C234" s="321"/>
      <c r="D234" s="325" t="str">
        <f>IF(Table13[[#This Row],[Tipo de Beneficiário]]="","",COUNTIF(Table8[Código da Candidatura],Table13[[#This Row],[Código da candidatura]]))</f>
        <v/>
      </c>
      <c r="E234" s="379" t="str">
        <f>IF(Table13[[#This Row],[Tipo de Beneficiário]]="","",SUMIF(Table8[[Código da Candidatura]:[Nº de membros]],Table13[[#This Row],[Código da candidatura]],Table8[Nº de membros]))</f>
        <v/>
      </c>
      <c r="F234" s="392"/>
      <c r="G234" s="322"/>
      <c r="H234" s="323"/>
      <c r="I234" s="324" t="str">
        <f>IF(Table13[[#This Row],[Tipo de Beneficiário]]="","",COUNTIFS(Table8[Código da Candidatura],Table13[[#This Row],[Código da candidatura]],Table8[Tipologia proposta],"T0"))</f>
        <v/>
      </c>
      <c r="J234" s="325" t="str">
        <f>IF(Table13[[#This Row],[Tipo de Beneficiário]]="","",COUNTIFS(Table8[Código da Candidatura],Table13[[#This Row],[Código da candidatura]],Table8[Tipologia proposta],"T1"))</f>
        <v/>
      </c>
      <c r="K234" s="325" t="str">
        <f>IF(Table13[[#This Row],[Tipo de Beneficiário]]="","",COUNTIFS(Table8[Código da Candidatura],Table13[[#This Row],[Código da candidatura]],Table8[Tipologia proposta],"T2"))</f>
        <v/>
      </c>
      <c r="L234" s="325" t="str">
        <f>IF(Table13[[#This Row],[Tipo de Beneficiário]]="","",COUNTIFS(Table8[Código da Candidatura],Table13[[#This Row],[Código da candidatura]],Table8[Tipologia proposta],"T3"))</f>
        <v/>
      </c>
      <c r="M234" s="325" t="str">
        <f>IF(Table13[[#This Row],[Tipo de Beneficiário]]="","",COUNTIFS(Table8[Código da Candidatura],Table13[[#This Row],[Código da candidatura]],Table8[Tipologia proposta],"T4"))</f>
        <v/>
      </c>
      <c r="N234" s="325" t="str">
        <f>IF(Table13[[#This Row],[Tipo de Beneficiário]]="","",COUNTIFS(Table8[Código da Candidatura],Table13[[#This Row],[Código da candidatura]],Table8[Tipologia proposta],"T5"))</f>
        <v/>
      </c>
      <c r="O234" s="325" t="str">
        <f>IF(Table13[[#This Row],[Tipo de Beneficiário]]="","",COUNTIFS(Table8[Código da Candidatura],Table13[[#This Row],[Código da candidatura]],Table8[Tipologia proposta],"T6"))</f>
        <v/>
      </c>
      <c r="P234" s="325" t="str">
        <f>IF(Table13[[#This Row],[Tipo de Beneficiário]]="","",COUNTIFS(Table8[Código da Candidatura],Table13[[#This Row],[Código da candidatura]],Table8[Tipologia proposta],"T7"))</f>
        <v/>
      </c>
      <c r="Q234" s="325" t="str">
        <f>IF(Table13[[#This Row],[Tipo de Beneficiário]]="","",COUNTIFS(Table8[Código da Candidatura],Table13[[#This Row],[Código da candidatura]],Table8[Tipologia proposta],"Unid. Resid."))</f>
        <v/>
      </c>
      <c r="R234" s="326">
        <f>SUM(Table13[[#This Row],[T0]:[Unid. resid.]])</f>
        <v>0</v>
      </c>
      <c r="S234" s="391" t="str">
        <f>IF(OR(Table13[[#This Row],[Tipo de Beneficiário]]="",Table13[[#This Row],[Identificação da Entidade]]="",Table13[[#This Row],[Tipo de Solução Habitacional]]=""),"NÃO","SIM")</f>
        <v>NÃO</v>
      </c>
      <c r="T234" s="327" t="e">
        <f>VLOOKUP(Table13[[#This Row],[Tipo de Beneficiário]],Table3[],3,FALSE)</f>
        <v>#N/A</v>
      </c>
      <c r="X234" s="309"/>
    </row>
    <row r="235" spans="1:24" ht="25.05" hidden="1" customHeight="1" x14ac:dyDescent="0.25">
      <c r="A235" s="320"/>
      <c r="B235" s="389"/>
      <c r="C235" s="321"/>
      <c r="D235" s="325" t="str">
        <f>IF(Table13[[#This Row],[Tipo de Beneficiário]]="","",COUNTIF(Table8[Código da Candidatura],Table13[[#This Row],[Código da candidatura]]))</f>
        <v/>
      </c>
      <c r="E235" s="379" t="str">
        <f>IF(Table13[[#This Row],[Tipo de Beneficiário]]="","",SUMIF(Table8[[Código da Candidatura]:[Nº de membros]],Table13[[#This Row],[Código da candidatura]],Table8[Nº de membros]))</f>
        <v/>
      </c>
      <c r="F235" s="392"/>
      <c r="G235" s="322"/>
      <c r="H235" s="323"/>
      <c r="I235" s="324" t="str">
        <f>IF(Table13[[#This Row],[Tipo de Beneficiário]]="","",COUNTIFS(Table8[Código da Candidatura],Table13[[#This Row],[Código da candidatura]],Table8[Tipologia proposta],"T0"))</f>
        <v/>
      </c>
      <c r="J235" s="325" t="str">
        <f>IF(Table13[[#This Row],[Tipo de Beneficiário]]="","",COUNTIFS(Table8[Código da Candidatura],Table13[[#This Row],[Código da candidatura]],Table8[Tipologia proposta],"T1"))</f>
        <v/>
      </c>
      <c r="K235" s="325" t="str">
        <f>IF(Table13[[#This Row],[Tipo de Beneficiário]]="","",COUNTIFS(Table8[Código da Candidatura],Table13[[#This Row],[Código da candidatura]],Table8[Tipologia proposta],"T2"))</f>
        <v/>
      </c>
      <c r="L235" s="325" t="str">
        <f>IF(Table13[[#This Row],[Tipo de Beneficiário]]="","",COUNTIFS(Table8[Código da Candidatura],Table13[[#This Row],[Código da candidatura]],Table8[Tipologia proposta],"T3"))</f>
        <v/>
      </c>
      <c r="M235" s="325" t="str">
        <f>IF(Table13[[#This Row],[Tipo de Beneficiário]]="","",COUNTIFS(Table8[Código da Candidatura],Table13[[#This Row],[Código da candidatura]],Table8[Tipologia proposta],"T4"))</f>
        <v/>
      </c>
      <c r="N235" s="325" t="str">
        <f>IF(Table13[[#This Row],[Tipo de Beneficiário]]="","",COUNTIFS(Table8[Código da Candidatura],Table13[[#This Row],[Código da candidatura]],Table8[Tipologia proposta],"T5"))</f>
        <v/>
      </c>
      <c r="O235" s="325" t="str">
        <f>IF(Table13[[#This Row],[Tipo de Beneficiário]]="","",COUNTIFS(Table8[Código da Candidatura],Table13[[#This Row],[Código da candidatura]],Table8[Tipologia proposta],"T6"))</f>
        <v/>
      </c>
      <c r="P235" s="325" t="str">
        <f>IF(Table13[[#This Row],[Tipo de Beneficiário]]="","",COUNTIFS(Table8[Código da Candidatura],Table13[[#This Row],[Código da candidatura]],Table8[Tipologia proposta],"T7"))</f>
        <v/>
      </c>
      <c r="Q235" s="325" t="str">
        <f>IF(Table13[[#This Row],[Tipo de Beneficiário]]="","",COUNTIFS(Table8[Código da Candidatura],Table13[[#This Row],[Código da candidatura]],Table8[Tipologia proposta],"Unid. Resid."))</f>
        <v/>
      </c>
      <c r="R235" s="326">
        <f>SUM(Table13[[#This Row],[T0]:[Unid. resid.]])</f>
        <v>0</v>
      </c>
      <c r="S235" s="391" t="str">
        <f>IF(OR(Table13[[#This Row],[Tipo de Beneficiário]]="",Table13[[#This Row],[Identificação da Entidade]]="",Table13[[#This Row],[Tipo de Solução Habitacional]]=""),"NÃO","SIM")</f>
        <v>NÃO</v>
      </c>
      <c r="T235" s="327" t="e">
        <f>VLOOKUP(Table13[[#This Row],[Tipo de Beneficiário]],Table3[],3,FALSE)</f>
        <v>#N/A</v>
      </c>
      <c r="X235" s="309"/>
    </row>
    <row r="236" spans="1:24" ht="25.05" hidden="1" customHeight="1" x14ac:dyDescent="0.25">
      <c r="A236" s="320"/>
      <c r="B236" s="389"/>
      <c r="C236" s="321"/>
      <c r="D236" s="325" t="str">
        <f>IF(Table13[[#This Row],[Tipo de Beneficiário]]="","",COUNTIF(Table8[Código da Candidatura],Table13[[#This Row],[Código da candidatura]]))</f>
        <v/>
      </c>
      <c r="E236" s="379" t="str">
        <f>IF(Table13[[#This Row],[Tipo de Beneficiário]]="","",SUMIF(Table8[[Código da Candidatura]:[Nº de membros]],Table13[[#This Row],[Código da candidatura]],Table8[Nº de membros]))</f>
        <v/>
      </c>
      <c r="F236" s="392"/>
      <c r="G236" s="322"/>
      <c r="H236" s="323"/>
      <c r="I236" s="324" t="str">
        <f>IF(Table13[[#This Row],[Tipo de Beneficiário]]="","",COUNTIFS(Table8[Código da Candidatura],Table13[[#This Row],[Código da candidatura]],Table8[Tipologia proposta],"T0"))</f>
        <v/>
      </c>
      <c r="J236" s="325" t="str">
        <f>IF(Table13[[#This Row],[Tipo de Beneficiário]]="","",COUNTIFS(Table8[Código da Candidatura],Table13[[#This Row],[Código da candidatura]],Table8[Tipologia proposta],"T1"))</f>
        <v/>
      </c>
      <c r="K236" s="325" t="str">
        <f>IF(Table13[[#This Row],[Tipo de Beneficiário]]="","",COUNTIFS(Table8[Código da Candidatura],Table13[[#This Row],[Código da candidatura]],Table8[Tipologia proposta],"T2"))</f>
        <v/>
      </c>
      <c r="L236" s="325" t="str">
        <f>IF(Table13[[#This Row],[Tipo de Beneficiário]]="","",COUNTIFS(Table8[Código da Candidatura],Table13[[#This Row],[Código da candidatura]],Table8[Tipologia proposta],"T3"))</f>
        <v/>
      </c>
      <c r="M236" s="325" t="str">
        <f>IF(Table13[[#This Row],[Tipo de Beneficiário]]="","",COUNTIFS(Table8[Código da Candidatura],Table13[[#This Row],[Código da candidatura]],Table8[Tipologia proposta],"T4"))</f>
        <v/>
      </c>
      <c r="N236" s="325" t="str">
        <f>IF(Table13[[#This Row],[Tipo de Beneficiário]]="","",COUNTIFS(Table8[Código da Candidatura],Table13[[#This Row],[Código da candidatura]],Table8[Tipologia proposta],"T5"))</f>
        <v/>
      </c>
      <c r="O236" s="325" t="str">
        <f>IF(Table13[[#This Row],[Tipo de Beneficiário]]="","",COUNTIFS(Table8[Código da Candidatura],Table13[[#This Row],[Código da candidatura]],Table8[Tipologia proposta],"T6"))</f>
        <v/>
      </c>
      <c r="P236" s="325" t="str">
        <f>IF(Table13[[#This Row],[Tipo de Beneficiário]]="","",COUNTIFS(Table8[Código da Candidatura],Table13[[#This Row],[Código da candidatura]],Table8[Tipologia proposta],"T7"))</f>
        <v/>
      </c>
      <c r="Q236" s="325" t="str">
        <f>IF(Table13[[#This Row],[Tipo de Beneficiário]]="","",COUNTIFS(Table8[Código da Candidatura],Table13[[#This Row],[Código da candidatura]],Table8[Tipologia proposta],"Unid. Resid."))</f>
        <v/>
      </c>
      <c r="R236" s="326">
        <f>SUM(Table13[[#This Row],[T0]:[Unid. resid.]])</f>
        <v>0</v>
      </c>
      <c r="S236" s="391" t="str">
        <f>IF(OR(Table13[[#This Row],[Tipo de Beneficiário]]="",Table13[[#This Row],[Identificação da Entidade]]="",Table13[[#This Row],[Tipo de Solução Habitacional]]=""),"NÃO","SIM")</f>
        <v>NÃO</v>
      </c>
      <c r="T236" s="327" t="e">
        <f>VLOOKUP(Table13[[#This Row],[Tipo de Beneficiário]],Table3[],3,FALSE)</f>
        <v>#N/A</v>
      </c>
      <c r="X236" s="309"/>
    </row>
    <row r="237" spans="1:24" ht="25.05" hidden="1" customHeight="1" x14ac:dyDescent="0.25">
      <c r="A237" s="320"/>
      <c r="B237" s="389"/>
      <c r="C237" s="321"/>
      <c r="D237" s="325" t="str">
        <f>IF(Table13[[#This Row],[Tipo de Beneficiário]]="","",COUNTIF(Table8[Código da Candidatura],Table13[[#This Row],[Código da candidatura]]))</f>
        <v/>
      </c>
      <c r="E237" s="379" t="str">
        <f>IF(Table13[[#This Row],[Tipo de Beneficiário]]="","",SUMIF(Table8[[Código da Candidatura]:[Nº de membros]],Table13[[#This Row],[Código da candidatura]],Table8[Nº de membros]))</f>
        <v/>
      </c>
      <c r="F237" s="392"/>
      <c r="G237" s="322"/>
      <c r="H237" s="323"/>
      <c r="I237" s="324" t="str">
        <f>IF(Table13[[#This Row],[Tipo de Beneficiário]]="","",COUNTIFS(Table8[Código da Candidatura],Table13[[#This Row],[Código da candidatura]],Table8[Tipologia proposta],"T0"))</f>
        <v/>
      </c>
      <c r="J237" s="325" t="str">
        <f>IF(Table13[[#This Row],[Tipo de Beneficiário]]="","",COUNTIFS(Table8[Código da Candidatura],Table13[[#This Row],[Código da candidatura]],Table8[Tipologia proposta],"T1"))</f>
        <v/>
      </c>
      <c r="K237" s="325" t="str">
        <f>IF(Table13[[#This Row],[Tipo de Beneficiário]]="","",COUNTIFS(Table8[Código da Candidatura],Table13[[#This Row],[Código da candidatura]],Table8[Tipologia proposta],"T2"))</f>
        <v/>
      </c>
      <c r="L237" s="325" t="str">
        <f>IF(Table13[[#This Row],[Tipo de Beneficiário]]="","",COUNTIFS(Table8[Código da Candidatura],Table13[[#This Row],[Código da candidatura]],Table8[Tipologia proposta],"T3"))</f>
        <v/>
      </c>
      <c r="M237" s="325" t="str">
        <f>IF(Table13[[#This Row],[Tipo de Beneficiário]]="","",COUNTIFS(Table8[Código da Candidatura],Table13[[#This Row],[Código da candidatura]],Table8[Tipologia proposta],"T4"))</f>
        <v/>
      </c>
      <c r="N237" s="325" t="str">
        <f>IF(Table13[[#This Row],[Tipo de Beneficiário]]="","",COUNTIFS(Table8[Código da Candidatura],Table13[[#This Row],[Código da candidatura]],Table8[Tipologia proposta],"T5"))</f>
        <v/>
      </c>
      <c r="O237" s="325" t="str">
        <f>IF(Table13[[#This Row],[Tipo de Beneficiário]]="","",COUNTIFS(Table8[Código da Candidatura],Table13[[#This Row],[Código da candidatura]],Table8[Tipologia proposta],"T6"))</f>
        <v/>
      </c>
      <c r="P237" s="325" t="str">
        <f>IF(Table13[[#This Row],[Tipo de Beneficiário]]="","",COUNTIFS(Table8[Código da Candidatura],Table13[[#This Row],[Código da candidatura]],Table8[Tipologia proposta],"T7"))</f>
        <v/>
      </c>
      <c r="Q237" s="325" t="str">
        <f>IF(Table13[[#This Row],[Tipo de Beneficiário]]="","",COUNTIFS(Table8[Código da Candidatura],Table13[[#This Row],[Código da candidatura]],Table8[Tipologia proposta],"Unid. Resid."))</f>
        <v/>
      </c>
      <c r="R237" s="326">
        <f>SUM(Table13[[#This Row],[T0]:[Unid. resid.]])</f>
        <v>0</v>
      </c>
      <c r="S237" s="391" t="str">
        <f>IF(OR(Table13[[#This Row],[Tipo de Beneficiário]]="",Table13[[#This Row],[Identificação da Entidade]]="",Table13[[#This Row],[Tipo de Solução Habitacional]]=""),"NÃO","SIM")</f>
        <v>NÃO</v>
      </c>
      <c r="T237" s="327" t="e">
        <f>VLOOKUP(Table13[[#This Row],[Tipo de Beneficiário]],Table3[],3,FALSE)</f>
        <v>#N/A</v>
      </c>
      <c r="X237" s="309"/>
    </row>
    <row r="238" spans="1:24" ht="25.05" hidden="1" customHeight="1" x14ac:dyDescent="0.25">
      <c r="A238" s="320"/>
      <c r="B238" s="389"/>
      <c r="C238" s="321"/>
      <c r="D238" s="325" t="str">
        <f>IF(Table13[[#This Row],[Tipo de Beneficiário]]="","",COUNTIF(Table8[Código da Candidatura],Table13[[#This Row],[Código da candidatura]]))</f>
        <v/>
      </c>
      <c r="E238" s="379" t="str">
        <f>IF(Table13[[#This Row],[Tipo de Beneficiário]]="","",SUMIF(Table8[[Código da Candidatura]:[Nº de membros]],Table13[[#This Row],[Código da candidatura]],Table8[Nº de membros]))</f>
        <v/>
      </c>
      <c r="F238" s="392"/>
      <c r="G238" s="322"/>
      <c r="H238" s="323"/>
      <c r="I238" s="324" t="str">
        <f>IF(Table13[[#This Row],[Tipo de Beneficiário]]="","",COUNTIFS(Table8[Código da Candidatura],Table13[[#This Row],[Código da candidatura]],Table8[Tipologia proposta],"T0"))</f>
        <v/>
      </c>
      <c r="J238" s="325" t="str">
        <f>IF(Table13[[#This Row],[Tipo de Beneficiário]]="","",COUNTIFS(Table8[Código da Candidatura],Table13[[#This Row],[Código da candidatura]],Table8[Tipologia proposta],"T1"))</f>
        <v/>
      </c>
      <c r="K238" s="325" t="str">
        <f>IF(Table13[[#This Row],[Tipo de Beneficiário]]="","",COUNTIFS(Table8[Código da Candidatura],Table13[[#This Row],[Código da candidatura]],Table8[Tipologia proposta],"T2"))</f>
        <v/>
      </c>
      <c r="L238" s="325" t="str">
        <f>IF(Table13[[#This Row],[Tipo de Beneficiário]]="","",COUNTIFS(Table8[Código da Candidatura],Table13[[#This Row],[Código da candidatura]],Table8[Tipologia proposta],"T3"))</f>
        <v/>
      </c>
      <c r="M238" s="325" t="str">
        <f>IF(Table13[[#This Row],[Tipo de Beneficiário]]="","",COUNTIFS(Table8[Código da Candidatura],Table13[[#This Row],[Código da candidatura]],Table8[Tipologia proposta],"T4"))</f>
        <v/>
      </c>
      <c r="N238" s="325" t="str">
        <f>IF(Table13[[#This Row],[Tipo de Beneficiário]]="","",COUNTIFS(Table8[Código da Candidatura],Table13[[#This Row],[Código da candidatura]],Table8[Tipologia proposta],"T5"))</f>
        <v/>
      </c>
      <c r="O238" s="325" t="str">
        <f>IF(Table13[[#This Row],[Tipo de Beneficiário]]="","",COUNTIFS(Table8[Código da Candidatura],Table13[[#This Row],[Código da candidatura]],Table8[Tipologia proposta],"T6"))</f>
        <v/>
      </c>
      <c r="P238" s="325" t="str">
        <f>IF(Table13[[#This Row],[Tipo de Beneficiário]]="","",COUNTIFS(Table8[Código da Candidatura],Table13[[#This Row],[Código da candidatura]],Table8[Tipologia proposta],"T7"))</f>
        <v/>
      </c>
      <c r="Q238" s="325" t="str">
        <f>IF(Table13[[#This Row],[Tipo de Beneficiário]]="","",COUNTIFS(Table8[Código da Candidatura],Table13[[#This Row],[Código da candidatura]],Table8[Tipologia proposta],"Unid. Resid."))</f>
        <v/>
      </c>
      <c r="R238" s="326">
        <f>SUM(Table13[[#This Row],[T0]:[Unid. resid.]])</f>
        <v>0</v>
      </c>
      <c r="S238" s="391" t="str">
        <f>IF(OR(Table13[[#This Row],[Tipo de Beneficiário]]="",Table13[[#This Row],[Identificação da Entidade]]="",Table13[[#This Row],[Tipo de Solução Habitacional]]=""),"NÃO","SIM")</f>
        <v>NÃO</v>
      </c>
      <c r="T238" s="327" t="e">
        <f>VLOOKUP(Table13[[#This Row],[Tipo de Beneficiário]],Table3[],3,FALSE)</f>
        <v>#N/A</v>
      </c>
      <c r="X238" s="309"/>
    </row>
    <row r="239" spans="1:24" ht="25.05" hidden="1" customHeight="1" x14ac:dyDescent="0.25">
      <c r="A239" s="320"/>
      <c r="B239" s="389"/>
      <c r="C239" s="321"/>
      <c r="D239" s="325" t="str">
        <f>IF(Table13[[#This Row],[Tipo de Beneficiário]]="","",COUNTIF(Table8[Código da Candidatura],Table13[[#This Row],[Código da candidatura]]))</f>
        <v/>
      </c>
      <c r="E239" s="379" t="str">
        <f>IF(Table13[[#This Row],[Tipo de Beneficiário]]="","",SUMIF(Table8[[Código da Candidatura]:[Nº de membros]],Table13[[#This Row],[Código da candidatura]],Table8[Nº de membros]))</f>
        <v/>
      </c>
      <c r="F239" s="392"/>
      <c r="G239" s="322"/>
      <c r="H239" s="323"/>
      <c r="I239" s="324" t="str">
        <f>IF(Table13[[#This Row],[Tipo de Beneficiário]]="","",COUNTIFS(Table8[Código da Candidatura],Table13[[#This Row],[Código da candidatura]],Table8[Tipologia proposta],"T0"))</f>
        <v/>
      </c>
      <c r="J239" s="325" t="str">
        <f>IF(Table13[[#This Row],[Tipo de Beneficiário]]="","",COUNTIFS(Table8[Código da Candidatura],Table13[[#This Row],[Código da candidatura]],Table8[Tipologia proposta],"T1"))</f>
        <v/>
      </c>
      <c r="K239" s="325" t="str">
        <f>IF(Table13[[#This Row],[Tipo de Beneficiário]]="","",COUNTIFS(Table8[Código da Candidatura],Table13[[#This Row],[Código da candidatura]],Table8[Tipologia proposta],"T2"))</f>
        <v/>
      </c>
      <c r="L239" s="325" t="str">
        <f>IF(Table13[[#This Row],[Tipo de Beneficiário]]="","",COUNTIFS(Table8[Código da Candidatura],Table13[[#This Row],[Código da candidatura]],Table8[Tipologia proposta],"T3"))</f>
        <v/>
      </c>
      <c r="M239" s="325" t="str">
        <f>IF(Table13[[#This Row],[Tipo de Beneficiário]]="","",COUNTIFS(Table8[Código da Candidatura],Table13[[#This Row],[Código da candidatura]],Table8[Tipologia proposta],"T4"))</f>
        <v/>
      </c>
      <c r="N239" s="325" t="str">
        <f>IF(Table13[[#This Row],[Tipo de Beneficiário]]="","",COUNTIFS(Table8[Código da Candidatura],Table13[[#This Row],[Código da candidatura]],Table8[Tipologia proposta],"T5"))</f>
        <v/>
      </c>
      <c r="O239" s="325" t="str">
        <f>IF(Table13[[#This Row],[Tipo de Beneficiário]]="","",COUNTIFS(Table8[Código da Candidatura],Table13[[#This Row],[Código da candidatura]],Table8[Tipologia proposta],"T6"))</f>
        <v/>
      </c>
      <c r="P239" s="325" t="str">
        <f>IF(Table13[[#This Row],[Tipo de Beneficiário]]="","",COUNTIFS(Table8[Código da Candidatura],Table13[[#This Row],[Código da candidatura]],Table8[Tipologia proposta],"T7"))</f>
        <v/>
      </c>
      <c r="Q239" s="325" t="str">
        <f>IF(Table13[[#This Row],[Tipo de Beneficiário]]="","",COUNTIFS(Table8[Código da Candidatura],Table13[[#This Row],[Código da candidatura]],Table8[Tipologia proposta],"Unid. Resid."))</f>
        <v/>
      </c>
      <c r="R239" s="326">
        <f>SUM(Table13[[#This Row],[T0]:[Unid. resid.]])</f>
        <v>0</v>
      </c>
      <c r="S239" s="391" t="str">
        <f>IF(OR(Table13[[#This Row],[Tipo de Beneficiário]]="",Table13[[#This Row],[Identificação da Entidade]]="",Table13[[#This Row],[Tipo de Solução Habitacional]]=""),"NÃO","SIM")</f>
        <v>NÃO</v>
      </c>
      <c r="T239" s="327" t="e">
        <f>VLOOKUP(Table13[[#This Row],[Tipo de Beneficiário]],Table3[],3,FALSE)</f>
        <v>#N/A</v>
      </c>
      <c r="X239" s="309"/>
    </row>
    <row r="240" spans="1:24" ht="25.05" hidden="1" customHeight="1" x14ac:dyDescent="0.25">
      <c r="A240" s="320"/>
      <c r="B240" s="389"/>
      <c r="C240" s="321"/>
      <c r="D240" s="325" t="str">
        <f>IF(Table13[[#This Row],[Tipo de Beneficiário]]="","",COUNTIF(Table8[Código da Candidatura],Table13[[#This Row],[Código da candidatura]]))</f>
        <v/>
      </c>
      <c r="E240" s="379" t="str">
        <f>IF(Table13[[#This Row],[Tipo de Beneficiário]]="","",SUMIF(Table8[[Código da Candidatura]:[Nº de membros]],Table13[[#This Row],[Código da candidatura]],Table8[Nº de membros]))</f>
        <v/>
      </c>
      <c r="F240" s="392"/>
      <c r="G240" s="322"/>
      <c r="H240" s="323"/>
      <c r="I240" s="324" t="str">
        <f>IF(Table13[[#This Row],[Tipo de Beneficiário]]="","",COUNTIFS(Table8[Código da Candidatura],Table13[[#This Row],[Código da candidatura]],Table8[Tipologia proposta],"T0"))</f>
        <v/>
      </c>
      <c r="J240" s="325" t="str">
        <f>IF(Table13[[#This Row],[Tipo de Beneficiário]]="","",COUNTIFS(Table8[Código da Candidatura],Table13[[#This Row],[Código da candidatura]],Table8[Tipologia proposta],"T1"))</f>
        <v/>
      </c>
      <c r="K240" s="325" t="str">
        <f>IF(Table13[[#This Row],[Tipo de Beneficiário]]="","",COUNTIFS(Table8[Código da Candidatura],Table13[[#This Row],[Código da candidatura]],Table8[Tipologia proposta],"T2"))</f>
        <v/>
      </c>
      <c r="L240" s="325" t="str">
        <f>IF(Table13[[#This Row],[Tipo de Beneficiário]]="","",COUNTIFS(Table8[Código da Candidatura],Table13[[#This Row],[Código da candidatura]],Table8[Tipologia proposta],"T3"))</f>
        <v/>
      </c>
      <c r="M240" s="325" t="str">
        <f>IF(Table13[[#This Row],[Tipo de Beneficiário]]="","",COUNTIFS(Table8[Código da Candidatura],Table13[[#This Row],[Código da candidatura]],Table8[Tipologia proposta],"T4"))</f>
        <v/>
      </c>
      <c r="N240" s="325" t="str">
        <f>IF(Table13[[#This Row],[Tipo de Beneficiário]]="","",COUNTIFS(Table8[Código da Candidatura],Table13[[#This Row],[Código da candidatura]],Table8[Tipologia proposta],"T5"))</f>
        <v/>
      </c>
      <c r="O240" s="325" t="str">
        <f>IF(Table13[[#This Row],[Tipo de Beneficiário]]="","",COUNTIFS(Table8[Código da Candidatura],Table13[[#This Row],[Código da candidatura]],Table8[Tipologia proposta],"T6"))</f>
        <v/>
      </c>
      <c r="P240" s="325" t="str">
        <f>IF(Table13[[#This Row],[Tipo de Beneficiário]]="","",COUNTIFS(Table8[Código da Candidatura],Table13[[#This Row],[Código da candidatura]],Table8[Tipologia proposta],"T7"))</f>
        <v/>
      </c>
      <c r="Q240" s="325" t="str">
        <f>IF(Table13[[#This Row],[Tipo de Beneficiário]]="","",COUNTIFS(Table8[Código da Candidatura],Table13[[#This Row],[Código da candidatura]],Table8[Tipologia proposta],"Unid. Resid."))</f>
        <v/>
      </c>
      <c r="R240" s="326">
        <f>SUM(Table13[[#This Row],[T0]:[Unid. resid.]])</f>
        <v>0</v>
      </c>
      <c r="S240" s="391" t="str">
        <f>IF(OR(Table13[[#This Row],[Tipo de Beneficiário]]="",Table13[[#This Row],[Identificação da Entidade]]="",Table13[[#This Row],[Tipo de Solução Habitacional]]=""),"NÃO","SIM")</f>
        <v>NÃO</v>
      </c>
      <c r="T240" s="327" t="e">
        <f>VLOOKUP(Table13[[#This Row],[Tipo de Beneficiário]],Table3[],3,FALSE)</f>
        <v>#N/A</v>
      </c>
      <c r="X240" s="309"/>
    </row>
    <row r="241" spans="1:24" ht="25.05" hidden="1" customHeight="1" x14ac:dyDescent="0.25">
      <c r="A241" s="320"/>
      <c r="B241" s="389"/>
      <c r="C241" s="321"/>
      <c r="D241" s="325" t="str">
        <f>IF(Table13[[#This Row],[Tipo de Beneficiário]]="","",COUNTIF(Table8[Código da Candidatura],Table13[[#This Row],[Código da candidatura]]))</f>
        <v/>
      </c>
      <c r="E241" s="379" t="str">
        <f>IF(Table13[[#This Row],[Tipo de Beneficiário]]="","",SUMIF(Table8[[Código da Candidatura]:[Nº de membros]],Table13[[#This Row],[Código da candidatura]],Table8[Nº de membros]))</f>
        <v/>
      </c>
      <c r="F241" s="392"/>
      <c r="G241" s="322"/>
      <c r="H241" s="323"/>
      <c r="I241" s="324" t="str">
        <f>IF(Table13[[#This Row],[Tipo de Beneficiário]]="","",COUNTIFS(Table8[Código da Candidatura],Table13[[#This Row],[Código da candidatura]],Table8[Tipologia proposta],"T0"))</f>
        <v/>
      </c>
      <c r="J241" s="325" t="str">
        <f>IF(Table13[[#This Row],[Tipo de Beneficiário]]="","",COUNTIFS(Table8[Código da Candidatura],Table13[[#This Row],[Código da candidatura]],Table8[Tipologia proposta],"T1"))</f>
        <v/>
      </c>
      <c r="K241" s="325" t="str">
        <f>IF(Table13[[#This Row],[Tipo de Beneficiário]]="","",COUNTIFS(Table8[Código da Candidatura],Table13[[#This Row],[Código da candidatura]],Table8[Tipologia proposta],"T2"))</f>
        <v/>
      </c>
      <c r="L241" s="325" t="str">
        <f>IF(Table13[[#This Row],[Tipo de Beneficiário]]="","",COUNTIFS(Table8[Código da Candidatura],Table13[[#This Row],[Código da candidatura]],Table8[Tipologia proposta],"T3"))</f>
        <v/>
      </c>
      <c r="M241" s="325" t="str">
        <f>IF(Table13[[#This Row],[Tipo de Beneficiário]]="","",COUNTIFS(Table8[Código da Candidatura],Table13[[#This Row],[Código da candidatura]],Table8[Tipologia proposta],"T4"))</f>
        <v/>
      </c>
      <c r="N241" s="325" t="str">
        <f>IF(Table13[[#This Row],[Tipo de Beneficiário]]="","",COUNTIFS(Table8[Código da Candidatura],Table13[[#This Row],[Código da candidatura]],Table8[Tipologia proposta],"T5"))</f>
        <v/>
      </c>
      <c r="O241" s="325" t="str">
        <f>IF(Table13[[#This Row],[Tipo de Beneficiário]]="","",COUNTIFS(Table8[Código da Candidatura],Table13[[#This Row],[Código da candidatura]],Table8[Tipologia proposta],"T6"))</f>
        <v/>
      </c>
      <c r="P241" s="325" t="str">
        <f>IF(Table13[[#This Row],[Tipo de Beneficiário]]="","",COUNTIFS(Table8[Código da Candidatura],Table13[[#This Row],[Código da candidatura]],Table8[Tipologia proposta],"T7"))</f>
        <v/>
      </c>
      <c r="Q241" s="325" t="str">
        <f>IF(Table13[[#This Row],[Tipo de Beneficiário]]="","",COUNTIFS(Table8[Código da Candidatura],Table13[[#This Row],[Código da candidatura]],Table8[Tipologia proposta],"Unid. Resid."))</f>
        <v/>
      </c>
      <c r="R241" s="326">
        <f>SUM(Table13[[#This Row],[T0]:[Unid. resid.]])</f>
        <v>0</v>
      </c>
      <c r="S241" s="391" t="str">
        <f>IF(OR(Table13[[#This Row],[Tipo de Beneficiário]]="",Table13[[#This Row],[Identificação da Entidade]]="",Table13[[#This Row],[Tipo de Solução Habitacional]]=""),"NÃO","SIM")</f>
        <v>NÃO</v>
      </c>
      <c r="T241" s="327" t="e">
        <f>VLOOKUP(Table13[[#This Row],[Tipo de Beneficiário]],Table3[],3,FALSE)</f>
        <v>#N/A</v>
      </c>
      <c r="X241" s="309"/>
    </row>
    <row r="242" spans="1:24" ht="25.05" hidden="1" customHeight="1" x14ac:dyDescent="0.25">
      <c r="A242" s="320"/>
      <c r="B242" s="389"/>
      <c r="C242" s="321"/>
      <c r="D242" s="325" t="str">
        <f>IF(Table13[[#This Row],[Tipo de Beneficiário]]="","",COUNTIF(Table8[Código da Candidatura],Table13[[#This Row],[Código da candidatura]]))</f>
        <v/>
      </c>
      <c r="E242" s="379" t="str">
        <f>IF(Table13[[#This Row],[Tipo de Beneficiário]]="","",SUMIF(Table8[[Código da Candidatura]:[Nº de membros]],Table13[[#This Row],[Código da candidatura]],Table8[Nº de membros]))</f>
        <v/>
      </c>
      <c r="F242" s="392"/>
      <c r="G242" s="322"/>
      <c r="H242" s="323"/>
      <c r="I242" s="324" t="str">
        <f>IF(Table13[[#This Row],[Tipo de Beneficiário]]="","",COUNTIFS(Table8[Código da Candidatura],Table13[[#This Row],[Código da candidatura]],Table8[Tipologia proposta],"T0"))</f>
        <v/>
      </c>
      <c r="J242" s="325" t="str">
        <f>IF(Table13[[#This Row],[Tipo de Beneficiário]]="","",COUNTIFS(Table8[Código da Candidatura],Table13[[#This Row],[Código da candidatura]],Table8[Tipologia proposta],"T1"))</f>
        <v/>
      </c>
      <c r="K242" s="325" t="str">
        <f>IF(Table13[[#This Row],[Tipo de Beneficiário]]="","",COUNTIFS(Table8[Código da Candidatura],Table13[[#This Row],[Código da candidatura]],Table8[Tipologia proposta],"T2"))</f>
        <v/>
      </c>
      <c r="L242" s="325" t="str">
        <f>IF(Table13[[#This Row],[Tipo de Beneficiário]]="","",COUNTIFS(Table8[Código da Candidatura],Table13[[#This Row],[Código da candidatura]],Table8[Tipologia proposta],"T3"))</f>
        <v/>
      </c>
      <c r="M242" s="325" t="str">
        <f>IF(Table13[[#This Row],[Tipo de Beneficiário]]="","",COUNTIFS(Table8[Código da Candidatura],Table13[[#This Row],[Código da candidatura]],Table8[Tipologia proposta],"T4"))</f>
        <v/>
      </c>
      <c r="N242" s="325" t="str">
        <f>IF(Table13[[#This Row],[Tipo de Beneficiário]]="","",COUNTIFS(Table8[Código da Candidatura],Table13[[#This Row],[Código da candidatura]],Table8[Tipologia proposta],"T5"))</f>
        <v/>
      </c>
      <c r="O242" s="325" t="str">
        <f>IF(Table13[[#This Row],[Tipo de Beneficiário]]="","",COUNTIFS(Table8[Código da Candidatura],Table13[[#This Row],[Código da candidatura]],Table8[Tipologia proposta],"T6"))</f>
        <v/>
      </c>
      <c r="P242" s="325" t="str">
        <f>IF(Table13[[#This Row],[Tipo de Beneficiário]]="","",COUNTIFS(Table8[Código da Candidatura],Table13[[#This Row],[Código da candidatura]],Table8[Tipologia proposta],"T7"))</f>
        <v/>
      </c>
      <c r="Q242" s="325" t="str">
        <f>IF(Table13[[#This Row],[Tipo de Beneficiário]]="","",COUNTIFS(Table8[Código da Candidatura],Table13[[#This Row],[Código da candidatura]],Table8[Tipologia proposta],"Unid. Resid."))</f>
        <v/>
      </c>
      <c r="R242" s="326">
        <f>SUM(Table13[[#This Row],[T0]:[Unid. resid.]])</f>
        <v>0</v>
      </c>
      <c r="S242" s="391" t="str">
        <f>IF(OR(Table13[[#This Row],[Tipo de Beneficiário]]="",Table13[[#This Row],[Identificação da Entidade]]="",Table13[[#This Row],[Tipo de Solução Habitacional]]=""),"NÃO","SIM")</f>
        <v>NÃO</v>
      </c>
      <c r="T242" s="327" t="e">
        <f>VLOOKUP(Table13[[#This Row],[Tipo de Beneficiário]],Table3[],3,FALSE)</f>
        <v>#N/A</v>
      </c>
      <c r="X242" s="309"/>
    </row>
    <row r="243" spans="1:24" ht="25.05" hidden="1" customHeight="1" x14ac:dyDescent="0.25">
      <c r="A243" s="320"/>
      <c r="B243" s="389"/>
      <c r="C243" s="321"/>
      <c r="D243" s="325" t="str">
        <f>IF(Table13[[#This Row],[Tipo de Beneficiário]]="","",COUNTIF(Table8[Código da Candidatura],Table13[[#This Row],[Código da candidatura]]))</f>
        <v/>
      </c>
      <c r="E243" s="379" t="str">
        <f>IF(Table13[[#This Row],[Tipo de Beneficiário]]="","",SUMIF(Table8[[Código da Candidatura]:[Nº de membros]],Table13[[#This Row],[Código da candidatura]],Table8[Nº de membros]))</f>
        <v/>
      </c>
      <c r="F243" s="392"/>
      <c r="G243" s="322"/>
      <c r="H243" s="323"/>
      <c r="I243" s="324" t="str">
        <f>IF(Table13[[#This Row],[Tipo de Beneficiário]]="","",COUNTIFS(Table8[Código da Candidatura],Table13[[#This Row],[Código da candidatura]],Table8[Tipologia proposta],"T0"))</f>
        <v/>
      </c>
      <c r="J243" s="325" t="str">
        <f>IF(Table13[[#This Row],[Tipo de Beneficiário]]="","",COUNTIFS(Table8[Código da Candidatura],Table13[[#This Row],[Código da candidatura]],Table8[Tipologia proposta],"T1"))</f>
        <v/>
      </c>
      <c r="K243" s="325" t="str">
        <f>IF(Table13[[#This Row],[Tipo de Beneficiário]]="","",COUNTIFS(Table8[Código da Candidatura],Table13[[#This Row],[Código da candidatura]],Table8[Tipologia proposta],"T2"))</f>
        <v/>
      </c>
      <c r="L243" s="325" t="str">
        <f>IF(Table13[[#This Row],[Tipo de Beneficiário]]="","",COUNTIFS(Table8[Código da Candidatura],Table13[[#This Row],[Código da candidatura]],Table8[Tipologia proposta],"T3"))</f>
        <v/>
      </c>
      <c r="M243" s="325" t="str">
        <f>IF(Table13[[#This Row],[Tipo de Beneficiário]]="","",COUNTIFS(Table8[Código da Candidatura],Table13[[#This Row],[Código da candidatura]],Table8[Tipologia proposta],"T4"))</f>
        <v/>
      </c>
      <c r="N243" s="325" t="str">
        <f>IF(Table13[[#This Row],[Tipo de Beneficiário]]="","",COUNTIFS(Table8[Código da Candidatura],Table13[[#This Row],[Código da candidatura]],Table8[Tipologia proposta],"T5"))</f>
        <v/>
      </c>
      <c r="O243" s="325" t="str">
        <f>IF(Table13[[#This Row],[Tipo de Beneficiário]]="","",COUNTIFS(Table8[Código da Candidatura],Table13[[#This Row],[Código da candidatura]],Table8[Tipologia proposta],"T6"))</f>
        <v/>
      </c>
      <c r="P243" s="325" t="str">
        <f>IF(Table13[[#This Row],[Tipo de Beneficiário]]="","",COUNTIFS(Table8[Código da Candidatura],Table13[[#This Row],[Código da candidatura]],Table8[Tipologia proposta],"T7"))</f>
        <v/>
      </c>
      <c r="Q243" s="325" t="str">
        <f>IF(Table13[[#This Row],[Tipo de Beneficiário]]="","",COUNTIFS(Table8[Código da Candidatura],Table13[[#This Row],[Código da candidatura]],Table8[Tipologia proposta],"Unid. Resid."))</f>
        <v/>
      </c>
      <c r="R243" s="326">
        <f>SUM(Table13[[#This Row],[T0]:[Unid. resid.]])</f>
        <v>0</v>
      </c>
      <c r="S243" s="391" t="str">
        <f>IF(OR(Table13[[#This Row],[Tipo de Beneficiário]]="",Table13[[#This Row],[Identificação da Entidade]]="",Table13[[#This Row],[Tipo de Solução Habitacional]]=""),"NÃO","SIM")</f>
        <v>NÃO</v>
      </c>
      <c r="T243" s="327" t="e">
        <f>VLOOKUP(Table13[[#This Row],[Tipo de Beneficiário]],Table3[],3,FALSE)</f>
        <v>#N/A</v>
      </c>
      <c r="X243" s="309"/>
    </row>
    <row r="244" spans="1:24" ht="25.05" hidden="1" customHeight="1" x14ac:dyDescent="0.25">
      <c r="A244" s="320"/>
      <c r="B244" s="389"/>
      <c r="C244" s="321"/>
      <c r="D244" s="325" t="str">
        <f>IF(Table13[[#This Row],[Tipo de Beneficiário]]="","",COUNTIF(Table8[Código da Candidatura],Table13[[#This Row],[Código da candidatura]]))</f>
        <v/>
      </c>
      <c r="E244" s="379" t="str">
        <f>IF(Table13[[#This Row],[Tipo de Beneficiário]]="","",SUMIF(Table8[[Código da Candidatura]:[Nº de membros]],Table13[[#This Row],[Código da candidatura]],Table8[Nº de membros]))</f>
        <v/>
      </c>
      <c r="F244" s="392"/>
      <c r="G244" s="322"/>
      <c r="H244" s="323"/>
      <c r="I244" s="324" t="str">
        <f>IF(Table13[[#This Row],[Tipo de Beneficiário]]="","",COUNTIFS(Table8[Código da Candidatura],Table13[[#This Row],[Código da candidatura]],Table8[Tipologia proposta],"T0"))</f>
        <v/>
      </c>
      <c r="J244" s="325" t="str">
        <f>IF(Table13[[#This Row],[Tipo de Beneficiário]]="","",COUNTIFS(Table8[Código da Candidatura],Table13[[#This Row],[Código da candidatura]],Table8[Tipologia proposta],"T1"))</f>
        <v/>
      </c>
      <c r="K244" s="325" t="str">
        <f>IF(Table13[[#This Row],[Tipo de Beneficiário]]="","",COUNTIFS(Table8[Código da Candidatura],Table13[[#This Row],[Código da candidatura]],Table8[Tipologia proposta],"T2"))</f>
        <v/>
      </c>
      <c r="L244" s="325" t="str">
        <f>IF(Table13[[#This Row],[Tipo de Beneficiário]]="","",COUNTIFS(Table8[Código da Candidatura],Table13[[#This Row],[Código da candidatura]],Table8[Tipologia proposta],"T3"))</f>
        <v/>
      </c>
      <c r="M244" s="325" t="str">
        <f>IF(Table13[[#This Row],[Tipo de Beneficiário]]="","",COUNTIFS(Table8[Código da Candidatura],Table13[[#This Row],[Código da candidatura]],Table8[Tipologia proposta],"T4"))</f>
        <v/>
      </c>
      <c r="N244" s="325" t="str">
        <f>IF(Table13[[#This Row],[Tipo de Beneficiário]]="","",COUNTIFS(Table8[Código da Candidatura],Table13[[#This Row],[Código da candidatura]],Table8[Tipologia proposta],"T5"))</f>
        <v/>
      </c>
      <c r="O244" s="325" t="str">
        <f>IF(Table13[[#This Row],[Tipo de Beneficiário]]="","",COUNTIFS(Table8[Código da Candidatura],Table13[[#This Row],[Código da candidatura]],Table8[Tipologia proposta],"T6"))</f>
        <v/>
      </c>
      <c r="P244" s="325" t="str">
        <f>IF(Table13[[#This Row],[Tipo de Beneficiário]]="","",COUNTIFS(Table8[Código da Candidatura],Table13[[#This Row],[Código da candidatura]],Table8[Tipologia proposta],"T7"))</f>
        <v/>
      </c>
      <c r="Q244" s="325" t="str">
        <f>IF(Table13[[#This Row],[Tipo de Beneficiário]]="","",COUNTIFS(Table8[Código da Candidatura],Table13[[#This Row],[Código da candidatura]],Table8[Tipologia proposta],"Unid. Resid."))</f>
        <v/>
      </c>
      <c r="R244" s="326">
        <f>SUM(Table13[[#This Row],[T0]:[Unid. resid.]])</f>
        <v>0</v>
      </c>
      <c r="S244" s="391" t="str">
        <f>IF(OR(Table13[[#This Row],[Tipo de Beneficiário]]="",Table13[[#This Row],[Identificação da Entidade]]="",Table13[[#This Row],[Tipo de Solução Habitacional]]=""),"NÃO","SIM")</f>
        <v>NÃO</v>
      </c>
      <c r="T244" s="327" t="e">
        <f>VLOOKUP(Table13[[#This Row],[Tipo de Beneficiário]],Table3[],3,FALSE)</f>
        <v>#N/A</v>
      </c>
      <c r="X244" s="309"/>
    </row>
    <row r="245" spans="1:24" ht="25.05" hidden="1" customHeight="1" x14ac:dyDescent="0.25">
      <c r="A245" s="320"/>
      <c r="B245" s="389"/>
      <c r="C245" s="321"/>
      <c r="D245" s="325" t="str">
        <f>IF(Table13[[#This Row],[Tipo de Beneficiário]]="","",COUNTIF(Table8[Código da Candidatura],Table13[[#This Row],[Código da candidatura]]))</f>
        <v/>
      </c>
      <c r="E245" s="379" t="str">
        <f>IF(Table13[[#This Row],[Tipo de Beneficiário]]="","",SUMIF(Table8[[Código da Candidatura]:[Nº de membros]],Table13[[#This Row],[Código da candidatura]],Table8[Nº de membros]))</f>
        <v/>
      </c>
      <c r="F245" s="392"/>
      <c r="G245" s="322"/>
      <c r="H245" s="323"/>
      <c r="I245" s="324" t="str">
        <f>IF(Table13[[#This Row],[Tipo de Beneficiário]]="","",COUNTIFS(Table8[Código da Candidatura],Table13[[#This Row],[Código da candidatura]],Table8[Tipologia proposta],"T0"))</f>
        <v/>
      </c>
      <c r="J245" s="325" t="str">
        <f>IF(Table13[[#This Row],[Tipo de Beneficiário]]="","",COUNTIFS(Table8[Código da Candidatura],Table13[[#This Row],[Código da candidatura]],Table8[Tipologia proposta],"T1"))</f>
        <v/>
      </c>
      <c r="K245" s="325" t="str">
        <f>IF(Table13[[#This Row],[Tipo de Beneficiário]]="","",COUNTIFS(Table8[Código da Candidatura],Table13[[#This Row],[Código da candidatura]],Table8[Tipologia proposta],"T2"))</f>
        <v/>
      </c>
      <c r="L245" s="325" t="str">
        <f>IF(Table13[[#This Row],[Tipo de Beneficiário]]="","",COUNTIFS(Table8[Código da Candidatura],Table13[[#This Row],[Código da candidatura]],Table8[Tipologia proposta],"T3"))</f>
        <v/>
      </c>
      <c r="M245" s="325" t="str">
        <f>IF(Table13[[#This Row],[Tipo de Beneficiário]]="","",COUNTIFS(Table8[Código da Candidatura],Table13[[#This Row],[Código da candidatura]],Table8[Tipologia proposta],"T4"))</f>
        <v/>
      </c>
      <c r="N245" s="325" t="str">
        <f>IF(Table13[[#This Row],[Tipo de Beneficiário]]="","",COUNTIFS(Table8[Código da Candidatura],Table13[[#This Row],[Código da candidatura]],Table8[Tipologia proposta],"T5"))</f>
        <v/>
      </c>
      <c r="O245" s="325" t="str">
        <f>IF(Table13[[#This Row],[Tipo de Beneficiário]]="","",COUNTIFS(Table8[Código da Candidatura],Table13[[#This Row],[Código da candidatura]],Table8[Tipologia proposta],"T6"))</f>
        <v/>
      </c>
      <c r="P245" s="325" t="str">
        <f>IF(Table13[[#This Row],[Tipo de Beneficiário]]="","",COUNTIFS(Table8[Código da Candidatura],Table13[[#This Row],[Código da candidatura]],Table8[Tipologia proposta],"T7"))</f>
        <v/>
      </c>
      <c r="Q245" s="325" t="str">
        <f>IF(Table13[[#This Row],[Tipo de Beneficiário]]="","",COUNTIFS(Table8[Código da Candidatura],Table13[[#This Row],[Código da candidatura]],Table8[Tipologia proposta],"Unid. Resid."))</f>
        <v/>
      </c>
      <c r="R245" s="326">
        <f>SUM(Table13[[#This Row],[T0]:[Unid. resid.]])</f>
        <v>0</v>
      </c>
      <c r="S245" s="391" t="str">
        <f>IF(OR(Table13[[#This Row],[Tipo de Beneficiário]]="",Table13[[#This Row],[Identificação da Entidade]]="",Table13[[#This Row],[Tipo de Solução Habitacional]]=""),"NÃO","SIM")</f>
        <v>NÃO</v>
      </c>
      <c r="T245" s="327" t="e">
        <f>VLOOKUP(Table13[[#This Row],[Tipo de Beneficiário]],Table3[],3,FALSE)</f>
        <v>#N/A</v>
      </c>
      <c r="X245" s="309"/>
    </row>
    <row r="246" spans="1:24" ht="25.05" hidden="1" customHeight="1" x14ac:dyDescent="0.25">
      <c r="A246" s="320"/>
      <c r="B246" s="389"/>
      <c r="C246" s="321"/>
      <c r="D246" s="325" t="str">
        <f>IF(Table13[[#This Row],[Tipo de Beneficiário]]="","",COUNTIF(Table8[Código da Candidatura],Table13[[#This Row],[Código da candidatura]]))</f>
        <v/>
      </c>
      <c r="E246" s="379" t="str">
        <f>IF(Table13[[#This Row],[Tipo de Beneficiário]]="","",SUMIF(Table8[[Código da Candidatura]:[Nº de membros]],Table13[[#This Row],[Código da candidatura]],Table8[Nº de membros]))</f>
        <v/>
      </c>
      <c r="F246" s="392"/>
      <c r="G246" s="322"/>
      <c r="H246" s="323"/>
      <c r="I246" s="324" t="str">
        <f>IF(Table13[[#This Row],[Tipo de Beneficiário]]="","",COUNTIFS(Table8[Código da Candidatura],Table13[[#This Row],[Código da candidatura]],Table8[Tipologia proposta],"T0"))</f>
        <v/>
      </c>
      <c r="J246" s="325" t="str">
        <f>IF(Table13[[#This Row],[Tipo de Beneficiário]]="","",COUNTIFS(Table8[Código da Candidatura],Table13[[#This Row],[Código da candidatura]],Table8[Tipologia proposta],"T1"))</f>
        <v/>
      </c>
      <c r="K246" s="325" t="str">
        <f>IF(Table13[[#This Row],[Tipo de Beneficiário]]="","",COUNTIFS(Table8[Código da Candidatura],Table13[[#This Row],[Código da candidatura]],Table8[Tipologia proposta],"T2"))</f>
        <v/>
      </c>
      <c r="L246" s="325" t="str">
        <f>IF(Table13[[#This Row],[Tipo de Beneficiário]]="","",COUNTIFS(Table8[Código da Candidatura],Table13[[#This Row],[Código da candidatura]],Table8[Tipologia proposta],"T3"))</f>
        <v/>
      </c>
      <c r="M246" s="325" t="str">
        <f>IF(Table13[[#This Row],[Tipo de Beneficiário]]="","",COUNTIFS(Table8[Código da Candidatura],Table13[[#This Row],[Código da candidatura]],Table8[Tipologia proposta],"T4"))</f>
        <v/>
      </c>
      <c r="N246" s="325" t="str">
        <f>IF(Table13[[#This Row],[Tipo de Beneficiário]]="","",COUNTIFS(Table8[Código da Candidatura],Table13[[#This Row],[Código da candidatura]],Table8[Tipologia proposta],"T5"))</f>
        <v/>
      </c>
      <c r="O246" s="325" t="str">
        <f>IF(Table13[[#This Row],[Tipo de Beneficiário]]="","",COUNTIFS(Table8[Código da Candidatura],Table13[[#This Row],[Código da candidatura]],Table8[Tipologia proposta],"T6"))</f>
        <v/>
      </c>
      <c r="P246" s="325" t="str">
        <f>IF(Table13[[#This Row],[Tipo de Beneficiário]]="","",COUNTIFS(Table8[Código da Candidatura],Table13[[#This Row],[Código da candidatura]],Table8[Tipologia proposta],"T7"))</f>
        <v/>
      </c>
      <c r="Q246" s="325" t="str">
        <f>IF(Table13[[#This Row],[Tipo de Beneficiário]]="","",COUNTIFS(Table8[Código da Candidatura],Table13[[#This Row],[Código da candidatura]],Table8[Tipologia proposta],"Unid. Resid."))</f>
        <v/>
      </c>
      <c r="R246" s="326">
        <f>SUM(Table13[[#This Row],[T0]:[Unid. resid.]])</f>
        <v>0</v>
      </c>
      <c r="S246" s="391" t="str">
        <f>IF(OR(Table13[[#This Row],[Tipo de Beneficiário]]="",Table13[[#This Row],[Identificação da Entidade]]="",Table13[[#This Row],[Tipo de Solução Habitacional]]=""),"NÃO","SIM")</f>
        <v>NÃO</v>
      </c>
      <c r="T246" s="327" t="e">
        <f>VLOOKUP(Table13[[#This Row],[Tipo de Beneficiário]],Table3[],3,FALSE)</f>
        <v>#N/A</v>
      </c>
      <c r="X246" s="309"/>
    </row>
    <row r="247" spans="1:24" ht="25.05" hidden="1" customHeight="1" x14ac:dyDescent="0.25">
      <c r="A247" s="320"/>
      <c r="B247" s="389"/>
      <c r="C247" s="321"/>
      <c r="D247" s="325" t="str">
        <f>IF(Table13[[#This Row],[Tipo de Beneficiário]]="","",COUNTIF(Table8[Código da Candidatura],Table13[[#This Row],[Código da candidatura]]))</f>
        <v/>
      </c>
      <c r="E247" s="379" t="str">
        <f>IF(Table13[[#This Row],[Tipo de Beneficiário]]="","",SUMIF(Table8[[Código da Candidatura]:[Nº de membros]],Table13[[#This Row],[Código da candidatura]],Table8[Nº de membros]))</f>
        <v/>
      </c>
      <c r="F247" s="392"/>
      <c r="G247" s="322"/>
      <c r="H247" s="323"/>
      <c r="I247" s="324" t="str">
        <f>IF(Table13[[#This Row],[Tipo de Beneficiário]]="","",COUNTIFS(Table8[Código da Candidatura],Table13[[#This Row],[Código da candidatura]],Table8[Tipologia proposta],"T0"))</f>
        <v/>
      </c>
      <c r="J247" s="325" t="str">
        <f>IF(Table13[[#This Row],[Tipo de Beneficiário]]="","",COUNTIFS(Table8[Código da Candidatura],Table13[[#This Row],[Código da candidatura]],Table8[Tipologia proposta],"T1"))</f>
        <v/>
      </c>
      <c r="K247" s="325" t="str">
        <f>IF(Table13[[#This Row],[Tipo de Beneficiário]]="","",COUNTIFS(Table8[Código da Candidatura],Table13[[#This Row],[Código da candidatura]],Table8[Tipologia proposta],"T2"))</f>
        <v/>
      </c>
      <c r="L247" s="325" t="str">
        <f>IF(Table13[[#This Row],[Tipo de Beneficiário]]="","",COUNTIFS(Table8[Código da Candidatura],Table13[[#This Row],[Código da candidatura]],Table8[Tipologia proposta],"T3"))</f>
        <v/>
      </c>
      <c r="M247" s="325" t="str">
        <f>IF(Table13[[#This Row],[Tipo de Beneficiário]]="","",COUNTIFS(Table8[Código da Candidatura],Table13[[#This Row],[Código da candidatura]],Table8[Tipologia proposta],"T4"))</f>
        <v/>
      </c>
      <c r="N247" s="325" t="str">
        <f>IF(Table13[[#This Row],[Tipo de Beneficiário]]="","",COUNTIFS(Table8[Código da Candidatura],Table13[[#This Row],[Código da candidatura]],Table8[Tipologia proposta],"T5"))</f>
        <v/>
      </c>
      <c r="O247" s="325" t="str">
        <f>IF(Table13[[#This Row],[Tipo de Beneficiário]]="","",COUNTIFS(Table8[Código da Candidatura],Table13[[#This Row],[Código da candidatura]],Table8[Tipologia proposta],"T6"))</f>
        <v/>
      </c>
      <c r="P247" s="325" t="str">
        <f>IF(Table13[[#This Row],[Tipo de Beneficiário]]="","",COUNTIFS(Table8[Código da Candidatura],Table13[[#This Row],[Código da candidatura]],Table8[Tipologia proposta],"T7"))</f>
        <v/>
      </c>
      <c r="Q247" s="325" t="str">
        <f>IF(Table13[[#This Row],[Tipo de Beneficiário]]="","",COUNTIFS(Table8[Código da Candidatura],Table13[[#This Row],[Código da candidatura]],Table8[Tipologia proposta],"Unid. Resid."))</f>
        <v/>
      </c>
      <c r="R247" s="326">
        <f>SUM(Table13[[#This Row],[T0]:[Unid. resid.]])</f>
        <v>0</v>
      </c>
      <c r="S247" s="391" t="str">
        <f>IF(OR(Table13[[#This Row],[Tipo de Beneficiário]]="",Table13[[#This Row],[Identificação da Entidade]]="",Table13[[#This Row],[Tipo de Solução Habitacional]]=""),"NÃO","SIM")</f>
        <v>NÃO</v>
      </c>
      <c r="T247" s="327" t="e">
        <f>VLOOKUP(Table13[[#This Row],[Tipo de Beneficiário]],Table3[],3,FALSE)</f>
        <v>#N/A</v>
      </c>
      <c r="X247" s="309"/>
    </row>
    <row r="248" spans="1:24" ht="25.05" hidden="1" customHeight="1" x14ac:dyDescent="0.25">
      <c r="A248" s="320"/>
      <c r="B248" s="389"/>
      <c r="C248" s="321"/>
      <c r="D248" s="325" t="str">
        <f>IF(Table13[[#This Row],[Tipo de Beneficiário]]="","",COUNTIF(Table8[Código da Candidatura],Table13[[#This Row],[Código da candidatura]]))</f>
        <v/>
      </c>
      <c r="E248" s="379" t="str">
        <f>IF(Table13[[#This Row],[Tipo de Beneficiário]]="","",SUMIF(Table8[[Código da Candidatura]:[Nº de membros]],Table13[[#This Row],[Código da candidatura]],Table8[Nº de membros]))</f>
        <v/>
      </c>
      <c r="F248" s="392"/>
      <c r="G248" s="322"/>
      <c r="H248" s="323"/>
      <c r="I248" s="324" t="str">
        <f>IF(Table13[[#This Row],[Tipo de Beneficiário]]="","",COUNTIFS(Table8[Código da Candidatura],Table13[[#This Row],[Código da candidatura]],Table8[Tipologia proposta],"T0"))</f>
        <v/>
      </c>
      <c r="J248" s="325" t="str">
        <f>IF(Table13[[#This Row],[Tipo de Beneficiário]]="","",COUNTIFS(Table8[Código da Candidatura],Table13[[#This Row],[Código da candidatura]],Table8[Tipologia proposta],"T1"))</f>
        <v/>
      </c>
      <c r="K248" s="325" t="str">
        <f>IF(Table13[[#This Row],[Tipo de Beneficiário]]="","",COUNTIFS(Table8[Código da Candidatura],Table13[[#This Row],[Código da candidatura]],Table8[Tipologia proposta],"T2"))</f>
        <v/>
      </c>
      <c r="L248" s="325" t="str">
        <f>IF(Table13[[#This Row],[Tipo de Beneficiário]]="","",COUNTIFS(Table8[Código da Candidatura],Table13[[#This Row],[Código da candidatura]],Table8[Tipologia proposta],"T3"))</f>
        <v/>
      </c>
      <c r="M248" s="325" t="str">
        <f>IF(Table13[[#This Row],[Tipo de Beneficiário]]="","",COUNTIFS(Table8[Código da Candidatura],Table13[[#This Row],[Código da candidatura]],Table8[Tipologia proposta],"T4"))</f>
        <v/>
      </c>
      <c r="N248" s="325" t="str">
        <f>IF(Table13[[#This Row],[Tipo de Beneficiário]]="","",COUNTIFS(Table8[Código da Candidatura],Table13[[#This Row],[Código da candidatura]],Table8[Tipologia proposta],"T5"))</f>
        <v/>
      </c>
      <c r="O248" s="325" t="str">
        <f>IF(Table13[[#This Row],[Tipo de Beneficiário]]="","",COUNTIFS(Table8[Código da Candidatura],Table13[[#This Row],[Código da candidatura]],Table8[Tipologia proposta],"T6"))</f>
        <v/>
      </c>
      <c r="P248" s="325" t="str">
        <f>IF(Table13[[#This Row],[Tipo de Beneficiário]]="","",COUNTIFS(Table8[Código da Candidatura],Table13[[#This Row],[Código da candidatura]],Table8[Tipologia proposta],"T7"))</f>
        <v/>
      </c>
      <c r="Q248" s="325" t="str">
        <f>IF(Table13[[#This Row],[Tipo de Beneficiário]]="","",COUNTIFS(Table8[Código da Candidatura],Table13[[#This Row],[Código da candidatura]],Table8[Tipologia proposta],"Unid. Resid."))</f>
        <v/>
      </c>
      <c r="R248" s="326">
        <f>SUM(Table13[[#This Row],[T0]:[Unid. resid.]])</f>
        <v>0</v>
      </c>
      <c r="S248" s="391" t="str">
        <f>IF(OR(Table13[[#This Row],[Tipo de Beneficiário]]="",Table13[[#This Row],[Identificação da Entidade]]="",Table13[[#This Row],[Tipo de Solução Habitacional]]=""),"NÃO","SIM")</f>
        <v>NÃO</v>
      </c>
      <c r="T248" s="327" t="e">
        <f>VLOOKUP(Table13[[#This Row],[Tipo de Beneficiário]],Table3[],3,FALSE)</f>
        <v>#N/A</v>
      </c>
      <c r="X248" s="309"/>
    </row>
    <row r="249" spans="1:24" ht="25.05" hidden="1" customHeight="1" x14ac:dyDescent="0.25">
      <c r="A249" s="320"/>
      <c r="B249" s="389"/>
      <c r="C249" s="321"/>
      <c r="D249" s="325" t="str">
        <f>IF(Table13[[#This Row],[Tipo de Beneficiário]]="","",COUNTIF(Table8[Código da Candidatura],Table13[[#This Row],[Código da candidatura]]))</f>
        <v/>
      </c>
      <c r="E249" s="379" t="str">
        <f>IF(Table13[[#This Row],[Tipo de Beneficiário]]="","",SUMIF(Table8[[Código da Candidatura]:[Nº de membros]],Table13[[#This Row],[Código da candidatura]],Table8[Nº de membros]))</f>
        <v/>
      </c>
      <c r="F249" s="392"/>
      <c r="G249" s="322"/>
      <c r="H249" s="323"/>
      <c r="I249" s="324" t="str">
        <f>IF(Table13[[#This Row],[Tipo de Beneficiário]]="","",COUNTIFS(Table8[Código da Candidatura],Table13[[#This Row],[Código da candidatura]],Table8[Tipologia proposta],"T0"))</f>
        <v/>
      </c>
      <c r="J249" s="325" t="str">
        <f>IF(Table13[[#This Row],[Tipo de Beneficiário]]="","",COUNTIFS(Table8[Código da Candidatura],Table13[[#This Row],[Código da candidatura]],Table8[Tipologia proposta],"T1"))</f>
        <v/>
      </c>
      <c r="K249" s="325" t="str">
        <f>IF(Table13[[#This Row],[Tipo de Beneficiário]]="","",COUNTIFS(Table8[Código da Candidatura],Table13[[#This Row],[Código da candidatura]],Table8[Tipologia proposta],"T2"))</f>
        <v/>
      </c>
      <c r="L249" s="325" t="str">
        <f>IF(Table13[[#This Row],[Tipo de Beneficiário]]="","",COUNTIFS(Table8[Código da Candidatura],Table13[[#This Row],[Código da candidatura]],Table8[Tipologia proposta],"T3"))</f>
        <v/>
      </c>
      <c r="M249" s="325" t="str">
        <f>IF(Table13[[#This Row],[Tipo de Beneficiário]]="","",COUNTIFS(Table8[Código da Candidatura],Table13[[#This Row],[Código da candidatura]],Table8[Tipologia proposta],"T4"))</f>
        <v/>
      </c>
      <c r="N249" s="325" t="str">
        <f>IF(Table13[[#This Row],[Tipo de Beneficiário]]="","",COUNTIFS(Table8[Código da Candidatura],Table13[[#This Row],[Código da candidatura]],Table8[Tipologia proposta],"T5"))</f>
        <v/>
      </c>
      <c r="O249" s="325" t="str">
        <f>IF(Table13[[#This Row],[Tipo de Beneficiário]]="","",COUNTIFS(Table8[Código da Candidatura],Table13[[#This Row],[Código da candidatura]],Table8[Tipologia proposta],"T6"))</f>
        <v/>
      </c>
      <c r="P249" s="325" t="str">
        <f>IF(Table13[[#This Row],[Tipo de Beneficiário]]="","",COUNTIFS(Table8[Código da Candidatura],Table13[[#This Row],[Código da candidatura]],Table8[Tipologia proposta],"T7"))</f>
        <v/>
      </c>
      <c r="Q249" s="325" t="str">
        <f>IF(Table13[[#This Row],[Tipo de Beneficiário]]="","",COUNTIFS(Table8[Código da Candidatura],Table13[[#This Row],[Código da candidatura]],Table8[Tipologia proposta],"Unid. Resid."))</f>
        <v/>
      </c>
      <c r="R249" s="326">
        <f>SUM(Table13[[#This Row],[T0]:[Unid. resid.]])</f>
        <v>0</v>
      </c>
      <c r="S249" s="391" t="str">
        <f>IF(OR(Table13[[#This Row],[Tipo de Beneficiário]]="",Table13[[#This Row],[Identificação da Entidade]]="",Table13[[#This Row],[Tipo de Solução Habitacional]]=""),"NÃO","SIM")</f>
        <v>NÃO</v>
      </c>
      <c r="T249" s="327" t="e">
        <f>VLOOKUP(Table13[[#This Row],[Tipo de Beneficiário]],Table3[],3,FALSE)</f>
        <v>#N/A</v>
      </c>
      <c r="X249" s="309"/>
    </row>
    <row r="250" spans="1:24" ht="25.05" hidden="1" customHeight="1" x14ac:dyDescent="0.25">
      <c r="A250" s="320"/>
      <c r="B250" s="389"/>
      <c r="C250" s="321"/>
      <c r="D250" s="325" t="str">
        <f>IF(Table13[[#This Row],[Tipo de Beneficiário]]="","",COUNTIF(Table8[Código da Candidatura],Table13[[#This Row],[Código da candidatura]]))</f>
        <v/>
      </c>
      <c r="E250" s="379" t="str">
        <f>IF(Table13[[#This Row],[Tipo de Beneficiário]]="","",SUMIF(Table8[[Código da Candidatura]:[Nº de membros]],Table13[[#This Row],[Código da candidatura]],Table8[Nº de membros]))</f>
        <v/>
      </c>
      <c r="F250" s="392"/>
      <c r="G250" s="322"/>
      <c r="H250" s="323"/>
      <c r="I250" s="324" t="str">
        <f>IF(Table13[[#This Row],[Tipo de Beneficiário]]="","",COUNTIFS(Table8[Código da Candidatura],Table13[[#This Row],[Código da candidatura]],Table8[Tipologia proposta],"T0"))</f>
        <v/>
      </c>
      <c r="J250" s="325" t="str">
        <f>IF(Table13[[#This Row],[Tipo de Beneficiário]]="","",COUNTIFS(Table8[Código da Candidatura],Table13[[#This Row],[Código da candidatura]],Table8[Tipologia proposta],"T1"))</f>
        <v/>
      </c>
      <c r="K250" s="325" t="str">
        <f>IF(Table13[[#This Row],[Tipo de Beneficiário]]="","",COUNTIFS(Table8[Código da Candidatura],Table13[[#This Row],[Código da candidatura]],Table8[Tipologia proposta],"T2"))</f>
        <v/>
      </c>
      <c r="L250" s="325" t="str">
        <f>IF(Table13[[#This Row],[Tipo de Beneficiário]]="","",COUNTIFS(Table8[Código da Candidatura],Table13[[#This Row],[Código da candidatura]],Table8[Tipologia proposta],"T3"))</f>
        <v/>
      </c>
      <c r="M250" s="325" t="str">
        <f>IF(Table13[[#This Row],[Tipo de Beneficiário]]="","",COUNTIFS(Table8[Código da Candidatura],Table13[[#This Row],[Código da candidatura]],Table8[Tipologia proposta],"T4"))</f>
        <v/>
      </c>
      <c r="N250" s="325" t="str">
        <f>IF(Table13[[#This Row],[Tipo de Beneficiário]]="","",COUNTIFS(Table8[Código da Candidatura],Table13[[#This Row],[Código da candidatura]],Table8[Tipologia proposta],"T5"))</f>
        <v/>
      </c>
      <c r="O250" s="325" t="str">
        <f>IF(Table13[[#This Row],[Tipo de Beneficiário]]="","",COUNTIFS(Table8[Código da Candidatura],Table13[[#This Row],[Código da candidatura]],Table8[Tipologia proposta],"T6"))</f>
        <v/>
      </c>
      <c r="P250" s="325" t="str">
        <f>IF(Table13[[#This Row],[Tipo de Beneficiário]]="","",COUNTIFS(Table8[Código da Candidatura],Table13[[#This Row],[Código da candidatura]],Table8[Tipologia proposta],"T7"))</f>
        <v/>
      </c>
      <c r="Q250" s="325" t="str">
        <f>IF(Table13[[#This Row],[Tipo de Beneficiário]]="","",COUNTIFS(Table8[Código da Candidatura],Table13[[#This Row],[Código da candidatura]],Table8[Tipologia proposta],"Unid. Resid."))</f>
        <v/>
      </c>
      <c r="R250" s="326">
        <f>SUM(Table13[[#This Row],[T0]:[Unid. resid.]])</f>
        <v>0</v>
      </c>
      <c r="S250" s="391" t="str">
        <f>IF(OR(Table13[[#This Row],[Tipo de Beneficiário]]="",Table13[[#This Row],[Identificação da Entidade]]="",Table13[[#This Row],[Tipo de Solução Habitacional]]=""),"NÃO","SIM")</f>
        <v>NÃO</v>
      </c>
      <c r="T250" s="327" t="e">
        <f>VLOOKUP(Table13[[#This Row],[Tipo de Beneficiário]],Table3[],3,FALSE)</f>
        <v>#N/A</v>
      </c>
      <c r="X250" s="309"/>
    </row>
    <row r="251" spans="1:24" ht="25.05" hidden="1" customHeight="1" x14ac:dyDescent="0.25">
      <c r="A251" s="320"/>
      <c r="B251" s="389"/>
      <c r="C251" s="321"/>
      <c r="D251" s="325" t="str">
        <f>IF(Table13[[#This Row],[Tipo de Beneficiário]]="","",COUNTIF(Table8[Código da Candidatura],Table13[[#This Row],[Código da candidatura]]))</f>
        <v/>
      </c>
      <c r="E251" s="379" t="str">
        <f>IF(Table13[[#This Row],[Tipo de Beneficiário]]="","",SUMIF(Table8[[Código da Candidatura]:[Nº de membros]],Table13[[#This Row],[Código da candidatura]],Table8[Nº de membros]))</f>
        <v/>
      </c>
      <c r="F251" s="392"/>
      <c r="G251" s="322"/>
      <c r="H251" s="323"/>
      <c r="I251" s="324" t="str">
        <f>IF(Table13[[#This Row],[Tipo de Beneficiário]]="","",COUNTIFS(Table8[Código da Candidatura],Table13[[#This Row],[Código da candidatura]],Table8[Tipologia proposta],"T0"))</f>
        <v/>
      </c>
      <c r="J251" s="325" t="str">
        <f>IF(Table13[[#This Row],[Tipo de Beneficiário]]="","",COUNTIFS(Table8[Código da Candidatura],Table13[[#This Row],[Código da candidatura]],Table8[Tipologia proposta],"T1"))</f>
        <v/>
      </c>
      <c r="K251" s="325" t="str">
        <f>IF(Table13[[#This Row],[Tipo de Beneficiário]]="","",COUNTIFS(Table8[Código da Candidatura],Table13[[#This Row],[Código da candidatura]],Table8[Tipologia proposta],"T2"))</f>
        <v/>
      </c>
      <c r="L251" s="325" t="str">
        <f>IF(Table13[[#This Row],[Tipo de Beneficiário]]="","",COUNTIFS(Table8[Código da Candidatura],Table13[[#This Row],[Código da candidatura]],Table8[Tipologia proposta],"T3"))</f>
        <v/>
      </c>
      <c r="M251" s="325" t="str">
        <f>IF(Table13[[#This Row],[Tipo de Beneficiário]]="","",COUNTIFS(Table8[Código da Candidatura],Table13[[#This Row],[Código da candidatura]],Table8[Tipologia proposta],"T4"))</f>
        <v/>
      </c>
      <c r="N251" s="325" t="str">
        <f>IF(Table13[[#This Row],[Tipo de Beneficiário]]="","",COUNTIFS(Table8[Código da Candidatura],Table13[[#This Row],[Código da candidatura]],Table8[Tipologia proposta],"T5"))</f>
        <v/>
      </c>
      <c r="O251" s="325" t="str">
        <f>IF(Table13[[#This Row],[Tipo de Beneficiário]]="","",COUNTIFS(Table8[Código da Candidatura],Table13[[#This Row],[Código da candidatura]],Table8[Tipologia proposta],"T6"))</f>
        <v/>
      </c>
      <c r="P251" s="325" t="str">
        <f>IF(Table13[[#This Row],[Tipo de Beneficiário]]="","",COUNTIFS(Table8[Código da Candidatura],Table13[[#This Row],[Código da candidatura]],Table8[Tipologia proposta],"T7"))</f>
        <v/>
      </c>
      <c r="Q251" s="325" t="str">
        <f>IF(Table13[[#This Row],[Tipo de Beneficiário]]="","",COUNTIFS(Table8[Código da Candidatura],Table13[[#This Row],[Código da candidatura]],Table8[Tipologia proposta],"Unid. Resid."))</f>
        <v/>
      </c>
      <c r="R251" s="326">
        <f>SUM(Table13[[#This Row],[T0]:[Unid. resid.]])</f>
        <v>0</v>
      </c>
      <c r="S251" s="391" t="str">
        <f>IF(OR(Table13[[#This Row],[Tipo de Beneficiário]]="",Table13[[#This Row],[Identificação da Entidade]]="",Table13[[#This Row],[Tipo de Solução Habitacional]]=""),"NÃO","SIM")</f>
        <v>NÃO</v>
      </c>
      <c r="T251" s="327" t="e">
        <f>VLOOKUP(Table13[[#This Row],[Tipo de Beneficiário]],Table3[],3,FALSE)</f>
        <v>#N/A</v>
      </c>
      <c r="X251" s="309"/>
    </row>
    <row r="252" spans="1:24" ht="25.05" hidden="1" customHeight="1" x14ac:dyDescent="0.25">
      <c r="A252" s="320"/>
      <c r="B252" s="389"/>
      <c r="C252" s="321"/>
      <c r="D252" s="325" t="str">
        <f>IF(Table13[[#This Row],[Tipo de Beneficiário]]="","",COUNTIF(Table8[Código da Candidatura],Table13[[#This Row],[Código da candidatura]]))</f>
        <v/>
      </c>
      <c r="E252" s="379" t="str">
        <f>IF(Table13[[#This Row],[Tipo de Beneficiário]]="","",SUMIF(Table8[[Código da Candidatura]:[Nº de membros]],Table13[[#This Row],[Código da candidatura]],Table8[Nº de membros]))</f>
        <v/>
      </c>
      <c r="F252" s="392"/>
      <c r="G252" s="322"/>
      <c r="H252" s="323"/>
      <c r="I252" s="324" t="str">
        <f>IF(Table13[[#This Row],[Tipo de Beneficiário]]="","",COUNTIFS(Table8[Código da Candidatura],Table13[[#This Row],[Código da candidatura]],Table8[Tipologia proposta],"T0"))</f>
        <v/>
      </c>
      <c r="J252" s="325" t="str">
        <f>IF(Table13[[#This Row],[Tipo de Beneficiário]]="","",COUNTIFS(Table8[Código da Candidatura],Table13[[#This Row],[Código da candidatura]],Table8[Tipologia proposta],"T1"))</f>
        <v/>
      </c>
      <c r="K252" s="325" t="str">
        <f>IF(Table13[[#This Row],[Tipo de Beneficiário]]="","",COUNTIFS(Table8[Código da Candidatura],Table13[[#This Row],[Código da candidatura]],Table8[Tipologia proposta],"T2"))</f>
        <v/>
      </c>
      <c r="L252" s="325" t="str">
        <f>IF(Table13[[#This Row],[Tipo de Beneficiário]]="","",COUNTIFS(Table8[Código da Candidatura],Table13[[#This Row],[Código da candidatura]],Table8[Tipologia proposta],"T3"))</f>
        <v/>
      </c>
      <c r="M252" s="325" t="str">
        <f>IF(Table13[[#This Row],[Tipo de Beneficiário]]="","",COUNTIFS(Table8[Código da Candidatura],Table13[[#This Row],[Código da candidatura]],Table8[Tipologia proposta],"T4"))</f>
        <v/>
      </c>
      <c r="N252" s="325" t="str">
        <f>IF(Table13[[#This Row],[Tipo de Beneficiário]]="","",COUNTIFS(Table8[Código da Candidatura],Table13[[#This Row],[Código da candidatura]],Table8[Tipologia proposta],"T5"))</f>
        <v/>
      </c>
      <c r="O252" s="325" t="str">
        <f>IF(Table13[[#This Row],[Tipo de Beneficiário]]="","",COUNTIFS(Table8[Código da Candidatura],Table13[[#This Row],[Código da candidatura]],Table8[Tipologia proposta],"T6"))</f>
        <v/>
      </c>
      <c r="P252" s="325" t="str">
        <f>IF(Table13[[#This Row],[Tipo de Beneficiário]]="","",COUNTIFS(Table8[Código da Candidatura],Table13[[#This Row],[Código da candidatura]],Table8[Tipologia proposta],"T7"))</f>
        <v/>
      </c>
      <c r="Q252" s="325" t="str">
        <f>IF(Table13[[#This Row],[Tipo de Beneficiário]]="","",COUNTIFS(Table8[Código da Candidatura],Table13[[#This Row],[Código da candidatura]],Table8[Tipologia proposta],"Unid. Resid."))</f>
        <v/>
      </c>
      <c r="R252" s="326">
        <f>SUM(Table13[[#This Row],[T0]:[Unid. resid.]])</f>
        <v>0</v>
      </c>
      <c r="S252" s="391" t="str">
        <f>IF(OR(Table13[[#This Row],[Tipo de Beneficiário]]="",Table13[[#This Row],[Identificação da Entidade]]="",Table13[[#This Row],[Tipo de Solução Habitacional]]=""),"NÃO","SIM")</f>
        <v>NÃO</v>
      </c>
      <c r="T252" s="327" t="e">
        <f>VLOOKUP(Table13[[#This Row],[Tipo de Beneficiário]],Table3[],3,FALSE)</f>
        <v>#N/A</v>
      </c>
      <c r="X252" s="309"/>
    </row>
    <row r="253" spans="1:24" ht="25.05" hidden="1" customHeight="1" x14ac:dyDescent="0.25">
      <c r="A253" s="320"/>
      <c r="B253" s="389"/>
      <c r="C253" s="321"/>
      <c r="D253" s="325" t="str">
        <f>IF(Table13[[#This Row],[Tipo de Beneficiário]]="","",COUNTIF(Table8[Código da Candidatura],Table13[[#This Row],[Código da candidatura]]))</f>
        <v/>
      </c>
      <c r="E253" s="379" t="str">
        <f>IF(Table13[[#This Row],[Tipo de Beneficiário]]="","",SUMIF(Table8[[Código da Candidatura]:[Nº de membros]],Table13[[#This Row],[Código da candidatura]],Table8[Nº de membros]))</f>
        <v/>
      </c>
      <c r="F253" s="392"/>
      <c r="G253" s="322"/>
      <c r="H253" s="323"/>
      <c r="I253" s="324" t="str">
        <f>IF(Table13[[#This Row],[Tipo de Beneficiário]]="","",COUNTIFS(Table8[Código da Candidatura],Table13[[#This Row],[Código da candidatura]],Table8[Tipologia proposta],"T0"))</f>
        <v/>
      </c>
      <c r="J253" s="325" t="str">
        <f>IF(Table13[[#This Row],[Tipo de Beneficiário]]="","",COUNTIFS(Table8[Código da Candidatura],Table13[[#This Row],[Código da candidatura]],Table8[Tipologia proposta],"T1"))</f>
        <v/>
      </c>
      <c r="K253" s="325" t="str">
        <f>IF(Table13[[#This Row],[Tipo de Beneficiário]]="","",COUNTIFS(Table8[Código da Candidatura],Table13[[#This Row],[Código da candidatura]],Table8[Tipologia proposta],"T2"))</f>
        <v/>
      </c>
      <c r="L253" s="325" t="str">
        <f>IF(Table13[[#This Row],[Tipo de Beneficiário]]="","",COUNTIFS(Table8[Código da Candidatura],Table13[[#This Row],[Código da candidatura]],Table8[Tipologia proposta],"T3"))</f>
        <v/>
      </c>
      <c r="M253" s="325" t="str">
        <f>IF(Table13[[#This Row],[Tipo de Beneficiário]]="","",COUNTIFS(Table8[Código da Candidatura],Table13[[#This Row],[Código da candidatura]],Table8[Tipologia proposta],"T4"))</f>
        <v/>
      </c>
      <c r="N253" s="325" t="str">
        <f>IF(Table13[[#This Row],[Tipo de Beneficiário]]="","",COUNTIFS(Table8[Código da Candidatura],Table13[[#This Row],[Código da candidatura]],Table8[Tipologia proposta],"T5"))</f>
        <v/>
      </c>
      <c r="O253" s="325" t="str">
        <f>IF(Table13[[#This Row],[Tipo de Beneficiário]]="","",COUNTIFS(Table8[Código da Candidatura],Table13[[#This Row],[Código da candidatura]],Table8[Tipologia proposta],"T6"))</f>
        <v/>
      </c>
      <c r="P253" s="325" t="str">
        <f>IF(Table13[[#This Row],[Tipo de Beneficiário]]="","",COUNTIFS(Table8[Código da Candidatura],Table13[[#This Row],[Código da candidatura]],Table8[Tipologia proposta],"T7"))</f>
        <v/>
      </c>
      <c r="Q253" s="325" t="str">
        <f>IF(Table13[[#This Row],[Tipo de Beneficiário]]="","",COUNTIFS(Table8[Código da Candidatura],Table13[[#This Row],[Código da candidatura]],Table8[Tipologia proposta],"Unid. Resid."))</f>
        <v/>
      </c>
      <c r="R253" s="326">
        <f>SUM(Table13[[#This Row],[T0]:[Unid. resid.]])</f>
        <v>0</v>
      </c>
      <c r="S253" s="391" t="str">
        <f>IF(OR(Table13[[#This Row],[Tipo de Beneficiário]]="",Table13[[#This Row],[Identificação da Entidade]]="",Table13[[#This Row],[Tipo de Solução Habitacional]]=""),"NÃO","SIM")</f>
        <v>NÃO</v>
      </c>
      <c r="T253" s="327" t="e">
        <f>VLOOKUP(Table13[[#This Row],[Tipo de Beneficiário]],Table3[],3,FALSE)</f>
        <v>#N/A</v>
      </c>
      <c r="X253" s="309"/>
    </row>
    <row r="254" spans="1:24" ht="25.05" hidden="1" customHeight="1" x14ac:dyDescent="0.25">
      <c r="A254" s="320"/>
      <c r="B254" s="389"/>
      <c r="C254" s="321"/>
      <c r="D254" s="325" t="str">
        <f>IF(Table13[[#This Row],[Tipo de Beneficiário]]="","",COUNTIF(Table8[Código da Candidatura],Table13[[#This Row],[Código da candidatura]]))</f>
        <v/>
      </c>
      <c r="E254" s="379" t="str">
        <f>IF(Table13[[#This Row],[Tipo de Beneficiário]]="","",SUMIF(Table8[[Código da Candidatura]:[Nº de membros]],Table13[[#This Row],[Código da candidatura]],Table8[Nº de membros]))</f>
        <v/>
      </c>
      <c r="F254" s="392"/>
      <c r="G254" s="322"/>
      <c r="H254" s="323"/>
      <c r="I254" s="324" t="str">
        <f>IF(Table13[[#This Row],[Tipo de Beneficiário]]="","",COUNTIFS(Table8[Código da Candidatura],Table13[[#This Row],[Código da candidatura]],Table8[Tipologia proposta],"T0"))</f>
        <v/>
      </c>
      <c r="J254" s="325" t="str">
        <f>IF(Table13[[#This Row],[Tipo de Beneficiário]]="","",COUNTIFS(Table8[Código da Candidatura],Table13[[#This Row],[Código da candidatura]],Table8[Tipologia proposta],"T1"))</f>
        <v/>
      </c>
      <c r="K254" s="325" t="str">
        <f>IF(Table13[[#This Row],[Tipo de Beneficiário]]="","",COUNTIFS(Table8[Código da Candidatura],Table13[[#This Row],[Código da candidatura]],Table8[Tipologia proposta],"T2"))</f>
        <v/>
      </c>
      <c r="L254" s="325" t="str">
        <f>IF(Table13[[#This Row],[Tipo de Beneficiário]]="","",COUNTIFS(Table8[Código da Candidatura],Table13[[#This Row],[Código da candidatura]],Table8[Tipologia proposta],"T3"))</f>
        <v/>
      </c>
      <c r="M254" s="325" t="str">
        <f>IF(Table13[[#This Row],[Tipo de Beneficiário]]="","",COUNTIFS(Table8[Código da Candidatura],Table13[[#This Row],[Código da candidatura]],Table8[Tipologia proposta],"T4"))</f>
        <v/>
      </c>
      <c r="N254" s="325" t="str">
        <f>IF(Table13[[#This Row],[Tipo de Beneficiário]]="","",COUNTIFS(Table8[Código da Candidatura],Table13[[#This Row],[Código da candidatura]],Table8[Tipologia proposta],"T5"))</f>
        <v/>
      </c>
      <c r="O254" s="325" t="str">
        <f>IF(Table13[[#This Row],[Tipo de Beneficiário]]="","",COUNTIFS(Table8[Código da Candidatura],Table13[[#This Row],[Código da candidatura]],Table8[Tipologia proposta],"T6"))</f>
        <v/>
      </c>
      <c r="P254" s="325" t="str">
        <f>IF(Table13[[#This Row],[Tipo de Beneficiário]]="","",COUNTIFS(Table8[Código da Candidatura],Table13[[#This Row],[Código da candidatura]],Table8[Tipologia proposta],"T7"))</f>
        <v/>
      </c>
      <c r="Q254" s="325" t="str">
        <f>IF(Table13[[#This Row],[Tipo de Beneficiário]]="","",COUNTIFS(Table8[Código da Candidatura],Table13[[#This Row],[Código da candidatura]],Table8[Tipologia proposta],"Unid. Resid."))</f>
        <v/>
      </c>
      <c r="R254" s="326">
        <f>SUM(Table13[[#This Row],[T0]:[Unid. resid.]])</f>
        <v>0</v>
      </c>
      <c r="S254" s="391" t="str">
        <f>IF(OR(Table13[[#This Row],[Tipo de Beneficiário]]="",Table13[[#This Row],[Identificação da Entidade]]="",Table13[[#This Row],[Tipo de Solução Habitacional]]=""),"NÃO","SIM")</f>
        <v>NÃO</v>
      </c>
      <c r="T254" s="327" t="e">
        <f>VLOOKUP(Table13[[#This Row],[Tipo de Beneficiário]],Table3[],3,FALSE)</f>
        <v>#N/A</v>
      </c>
      <c r="X254" s="309"/>
    </row>
    <row r="255" spans="1:24" ht="25.05" hidden="1" customHeight="1" x14ac:dyDescent="0.25">
      <c r="A255" s="320"/>
      <c r="B255" s="389"/>
      <c r="C255" s="321"/>
      <c r="D255" s="325" t="str">
        <f>IF(Table13[[#This Row],[Tipo de Beneficiário]]="","",COUNTIF(Table8[Código da Candidatura],Table13[[#This Row],[Código da candidatura]]))</f>
        <v/>
      </c>
      <c r="E255" s="379" t="str">
        <f>IF(Table13[[#This Row],[Tipo de Beneficiário]]="","",SUMIF(Table8[[Código da Candidatura]:[Nº de membros]],Table13[[#This Row],[Código da candidatura]],Table8[Nº de membros]))</f>
        <v/>
      </c>
      <c r="F255" s="392"/>
      <c r="G255" s="322"/>
      <c r="H255" s="323"/>
      <c r="I255" s="324" t="str">
        <f>IF(Table13[[#This Row],[Tipo de Beneficiário]]="","",COUNTIFS(Table8[Código da Candidatura],Table13[[#This Row],[Código da candidatura]],Table8[Tipologia proposta],"T0"))</f>
        <v/>
      </c>
      <c r="J255" s="325" t="str">
        <f>IF(Table13[[#This Row],[Tipo de Beneficiário]]="","",COUNTIFS(Table8[Código da Candidatura],Table13[[#This Row],[Código da candidatura]],Table8[Tipologia proposta],"T1"))</f>
        <v/>
      </c>
      <c r="K255" s="325" t="str">
        <f>IF(Table13[[#This Row],[Tipo de Beneficiário]]="","",COUNTIFS(Table8[Código da Candidatura],Table13[[#This Row],[Código da candidatura]],Table8[Tipologia proposta],"T2"))</f>
        <v/>
      </c>
      <c r="L255" s="325" t="str">
        <f>IF(Table13[[#This Row],[Tipo de Beneficiário]]="","",COUNTIFS(Table8[Código da Candidatura],Table13[[#This Row],[Código da candidatura]],Table8[Tipologia proposta],"T3"))</f>
        <v/>
      </c>
      <c r="M255" s="325" t="str">
        <f>IF(Table13[[#This Row],[Tipo de Beneficiário]]="","",COUNTIFS(Table8[Código da Candidatura],Table13[[#This Row],[Código da candidatura]],Table8[Tipologia proposta],"T4"))</f>
        <v/>
      </c>
      <c r="N255" s="325" t="str">
        <f>IF(Table13[[#This Row],[Tipo de Beneficiário]]="","",COUNTIFS(Table8[Código da Candidatura],Table13[[#This Row],[Código da candidatura]],Table8[Tipologia proposta],"T5"))</f>
        <v/>
      </c>
      <c r="O255" s="325" t="str">
        <f>IF(Table13[[#This Row],[Tipo de Beneficiário]]="","",COUNTIFS(Table8[Código da Candidatura],Table13[[#This Row],[Código da candidatura]],Table8[Tipologia proposta],"T6"))</f>
        <v/>
      </c>
      <c r="P255" s="325" t="str">
        <f>IF(Table13[[#This Row],[Tipo de Beneficiário]]="","",COUNTIFS(Table8[Código da Candidatura],Table13[[#This Row],[Código da candidatura]],Table8[Tipologia proposta],"T7"))</f>
        <v/>
      </c>
      <c r="Q255" s="325" t="str">
        <f>IF(Table13[[#This Row],[Tipo de Beneficiário]]="","",COUNTIFS(Table8[Código da Candidatura],Table13[[#This Row],[Código da candidatura]],Table8[Tipologia proposta],"Unid. Resid."))</f>
        <v/>
      </c>
      <c r="R255" s="326">
        <f>SUM(Table13[[#This Row],[T0]:[Unid. resid.]])</f>
        <v>0</v>
      </c>
      <c r="S255" s="391" t="str">
        <f>IF(OR(Table13[[#This Row],[Tipo de Beneficiário]]="",Table13[[#This Row],[Identificação da Entidade]]="",Table13[[#This Row],[Tipo de Solução Habitacional]]=""),"NÃO","SIM")</f>
        <v>NÃO</v>
      </c>
      <c r="T255" s="327" t="e">
        <f>VLOOKUP(Table13[[#This Row],[Tipo de Beneficiário]],Table3[],3,FALSE)</f>
        <v>#N/A</v>
      </c>
      <c r="X255" s="309"/>
    </row>
    <row r="256" spans="1:24" ht="25.05" hidden="1" customHeight="1" x14ac:dyDescent="0.25">
      <c r="A256" s="320"/>
      <c r="B256" s="389"/>
      <c r="C256" s="321"/>
      <c r="D256" s="325" t="str">
        <f>IF(Table13[[#This Row],[Tipo de Beneficiário]]="","",COUNTIF(Table8[Código da Candidatura],Table13[[#This Row],[Código da candidatura]]))</f>
        <v/>
      </c>
      <c r="E256" s="379" t="str">
        <f>IF(Table13[[#This Row],[Tipo de Beneficiário]]="","",SUMIF(Table8[[Código da Candidatura]:[Nº de membros]],Table13[[#This Row],[Código da candidatura]],Table8[Nº de membros]))</f>
        <v/>
      </c>
      <c r="F256" s="392"/>
      <c r="G256" s="322"/>
      <c r="H256" s="323"/>
      <c r="I256" s="324" t="str">
        <f>IF(Table13[[#This Row],[Tipo de Beneficiário]]="","",COUNTIFS(Table8[Código da Candidatura],Table13[[#This Row],[Código da candidatura]],Table8[Tipologia proposta],"T0"))</f>
        <v/>
      </c>
      <c r="J256" s="325" t="str">
        <f>IF(Table13[[#This Row],[Tipo de Beneficiário]]="","",COUNTIFS(Table8[Código da Candidatura],Table13[[#This Row],[Código da candidatura]],Table8[Tipologia proposta],"T1"))</f>
        <v/>
      </c>
      <c r="K256" s="325" t="str">
        <f>IF(Table13[[#This Row],[Tipo de Beneficiário]]="","",COUNTIFS(Table8[Código da Candidatura],Table13[[#This Row],[Código da candidatura]],Table8[Tipologia proposta],"T2"))</f>
        <v/>
      </c>
      <c r="L256" s="325" t="str">
        <f>IF(Table13[[#This Row],[Tipo de Beneficiário]]="","",COUNTIFS(Table8[Código da Candidatura],Table13[[#This Row],[Código da candidatura]],Table8[Tipologia proposta],"T3"))</f>
        <v/>
      </c>
      <c r="M256" s="325" t="str">
        <f>IF(Table13[[#This Row],[Tipo de Beneficiário]]="","",COUNTIFS(Table8[Código da Candidatura],Table13[[#This Row],[Código da candidatura]],Table8[Tipologia proposta],"T4"))</f>
        <v/>
      </c>
      <c r="N256" s="325" t="str">
        <f>IF(Table13[[#This Row],[Tipo de Beneficiário]]="","",COUNTIFS(Table8[Código da Candidatura],Table13[[#This Row],[Código da candidatura]],Table8[Tipologia proposta],"T5"))</f>
        <v/>
      </c>
      <c r="O256" s="325" t="str">
        <f>IF(Table13[[#This Row],[Tipo de Beneficiário]]="","",COUNTIFS(Table8[Código da Candidatura],Table13[[#This Row],[Código da candidatura]],Table8[Tipologia proposta],"T6"))</f>
        <v/>
      </c>
      <c r="P256" s="325" t="str">
        <f>IF(Table13[[#This Row],[Tipo de Beneficiário]]="","",COUNTIFS(Table8[Código da Candidatura],Table13[[#This Row],[Código da candidatura]],Table8[Tipologia proposta],"T7"))</f>
        <v/>
      </c>
      <c r="Q256" s="325" t="str">
        <f>IF(Table13[[#This Row],[Tipo de Beneficiário]]="","",COUNTIFS(Table8[Código da Candidatura],Table13[[#This Row],[Código da candidatura]],Table8[Tipologia proposta],"Unid. Resid."))</f>
        <v/>
      </c>
      <c r="R256" s="326">
        <f>SUM(Table13[[#This Row],[T0]:[Unid. resid.]])</f>
        <v>0</v>
      </c>
      <c r="S256" s="391" t="str">
        <f>IF(OR(Table13[[#This Row],[Tipo de Beneficiário]]="",Table13[[#This Row],[Identificação da Entidade]]="",Table13[[#This Row],[Tipo de Solução Habitacional]]=""),"NÃO","SIM")</f>
        <v>NÃO</v>
      </c>
      <c r="T256" s="327" t="e">
        <f>VLOOKUP(Table13[[#This Row],[Tipo de Beneficiário]],Table3[],3,FALSE)</f>
        <v>#N/A</v>
      </c>
      <c r="X256" s="309"/>
    </row>
    <row r="257" spans="1:24" ht="25.05" hidden="1" customHeight="1" x14ac:dyDescent="0.25">
      <c r="A257" s="320"/>
      <c r="B257" s="389"/>
      <c r="C257" s="321"/>
      <c r="D257" s="325" t="str">
        <f>IF(Table13[[#This Row],[Tipo de Beneficiário]]="","",COUNTIF(Table8[Código da Candidatura],Table13[[#This Row],[Código da candidatura]]))</f>
        <v/>
      </c>
      <c r="E257" s="379" t="str">
        <f>IF(Table13[[#This Row],[Tipo de Beneficiário]]="","",SUMIF(Table8[[Código da Candidatura]:[Nº de membros]],Table13[[#This Row],[Código da candidatura]],Table8[Nº de membros]))</f>
        <v/>
      </c>
      <c r="F257" s="392"/>
      <c r="G257" s="322"/>
      <c r="H257" s="323"/>
      <c r="I257" s="324" t="str">
        <f>IF(Table13[[#This Row],[Tipo de Beneficiário]]="","",COUNTIFS(Table8[Código da Candidatura],Table13[[#This Row],[Código da candidatura]],Table8[Tipologia proposta],"T0"))</f>
        <v/>
      </c>
      <c r="J257" s="325" t="str">
        <f>IF(Table13[[#This Row],[Tipo de Beneficiário]]="","",COUNTIFS(Table8[Código da Candidatura],Table13[[#This Row],[Código da candidatura]],Table8[Tipologia proposta],"T1"))</f>
        <v/>
      </c>
      <c r="K257" s="325" t="str">
        <f>IF(Table13[[#This Row],[Tipo de Beneficiário]]="","",COUNTIFS(Table8[Código da Candidatura],Table13[[#This Row],[Código da candidatura]],Table8[Tipologia proposta],"T2"))</f>
        <v/>
      </c>
      <c r="L257" s="325" t="str">
        <f>IF(Table13[[#This Row],[Tipo de Beneficiário]]="","",COUNTIFS(Table8[Código da Candidatura],Table13[[#This Row],[Código da candidatura]],Table8[Tipologia proposta],"T3"))</f>
        <v/>
      </c>
      <c r="M257" s="325" t="str">
        <f>IF(Table13[[#This Row],[Tipo de Beneficiário]]="","",COUNTIFS(Table8[Código da Candidatura],Table13[[#This Row],[Código da candidatura]],Table8[Tipologia proposta],"T4"))</f>
        <v/>
      </c>
      <c r="N257" s="325" t="str">
        <f>IF(Table13[[#This Row],[Tipo de Beneficiário]]="","",COUNTIFS(Table8[Código da Candidatura],Table13[[#This Row],[Código da candidatura]],Table8[Tipologia proposta],"T5"))</f>
        <v/>
      </c>
      <c r="O257" s="325" t="str">
        <f>IF(Table13[[#This Row],[Tipo de Beneficiário]]="","",COUNTIFS(Table8[Código da Candidatura],Table13[[#This Row],[Código da candidatura]],Table8[Tipologia proposta],"T6"))</f>
        <v/>
      </c>
      <c r="P257" s="325" t="str">
        <f>IF(Table13[[#This Row],[Tipo de Beneficiário]]="","",COUNTIFS(Table8[Código da Candidatura],Table13[[#This Row],[Código da candidatura]],Table8[Tipologia proposta],"T7"))</f>
        <v/>
      </c>
      <c r="Q257" s="325" t="str">
        <f>IF(Table13[[#This Row],[Tipo de Beneficiário]]="","",COUNTIFS(Table8[Código da Candidatura],Table13[[#This Row],[Código da candidatura]],Table8[Tipologia proposta],"Unid. Resid."))</f>
        <v/>
      </c>
      <c r="R257" s="326">
        <f>SUM(Table13[[#This Row],[T0]:[Unid. resid.]])</f>
        <v>0</v>
      </c>
      <c r="S257" s="391" t="str">
        <f>IF(OR(Table13[[#This Row],[Tipo de Beneficiário]]="",Table13[[#This Row],[Identificação da Entidade]]="",Table13[[#This Row],[Tipo de Solução Habitacional]]=""),"NÃO","SIM")</f>
        <v>NÃO</v>
      </c>
      <c r="T257" s="327" t="e">
        <f>VLOOKUP(Table13[[#This Row],[Tipo de Beneficiário]],Table3[],3,FALSE)</f>
        <v>#N/A</v>
      </c>
      <c r="X257" s="309"/>
    </row>
    <row r="258" spans="1:24" ht="25.05" hidden="1" customHeight="1" x14ac:dyDescent="0.25">
      <c r="A258" s="320"/>
      <c r="B258" s="389"/>
      <c r="C258" s="321"/>
      <c r="D258" s="325" t="str">
        <f>IF(Table13[[#This Row],[Tipo de Beneficiário]]="","",COUNTIF(Table8[Código da Candidatura],Table13[[#This Row],[Código da candidatura]]))</f>
        <v/>
      </c>
      <c r="E258" s="379" t="str">
        <f>IF(Table13[[#This Row],[Tipo de Beneficiário]]="","",SUMIF(Table8[[Código da Candidatura]:[Nº de membros]],Table13[[#This Row],[Código da candidatura]],Table8[Nº de membros]))</f>
        <v/>
      </c>
      <c r="F258" s="392"/>
      <c r="G258" s="322"/>
      <c r="H258" s="323"/>
      <c r="I258" s="324" t="str">
        <f>IF(Table13[[#This Row],[Tipo de Beneficiário]]="","",COUNTIFS(Table8[Código da Candidatura],Table13[[#This Row],[Código da candidatura]],Table8[Tipologia proposta],"T0"))</f>
        <v/>
      </c>
      <c r="J258" s="325" t="str">
        <f>IF(Table13[[#This Row],[Tipo de Beneficiário]]="","",COUNTIFS(Table8[Código da Candidatura],Table13[[#This Row],[Código da candidatura]],Table8[Tipologia proposta],"T1"))</f>
        <v/>
      </c>
      <c r="K258" s="325" t="str">
        <f>IF(Table13[[#This Row],[Tipo de Beneficiário]]="","",COUNTIFS(Table8[Código da Candidatura],Table13[[#This Row],[Código da candidatura]],Table8[Tipologia proposta],"T2"))</f>
        <v/>
      </c>
      <c r="L258" s="325" t="str">
        <f>IF(Table13[[#This Row],[Tipo de Beneficiário]]="","",COUNTIFS(Table8[Código da Candidatura],Table13[[#This Row],[Código da candidatura]],Table8[Tipologia proposta],"T3"))</f>
        <v/>
      </c>
      <c r="M258" s="325" t="str">
        <f>IF(Table13[[#This Row],[Tipo de Beneficiário]]="","",COUNTIFS(Table8[Código da Candidatura],Table13[[#This Row],[Código da candidatura]],Table8[Tipologia proposta],"T4"))</f>
        <v/>
      </c>
      <c r="N258" s="325" t="str">
        <f>IF(Table13[[#This Row],[Tipo de Beneficiário]]="","",COUNTIFS(Table8[Código da Candidatura],Table13[[#This Row],[Código da candidatura]],Table8[Tipologia proposta],"T5"))</f>
        <v/>
      </c>
      <c r="O258" s="325" t="str">
        <f>IF(Table13[[#This Row],[Tipo de Beneficiário]]="","",COUNTIFS(Table8[Código da Candidatura],Table13[[#This Row],[Código da candidatura]],Table8[Tipologia proposta],"T6"))</f>
        <v/>
      </c>
      <c r="P258" s="325" t="str">
        <f>IF(Table13[[#This Row],[Tipo de Beneficiário]]="","",COUNTIFS(Table8[Código da Candidatura],Table13[[#This Row],[Código da candidatura]],Table8[Tipologia proposta],"T7"))</f>
        <v/>
      </c>
      <c r="Q258" s="325" t="str">
        <f>IF(Table13[[#This Row],[Tipo de Beneficiário]]="","",COUNTIFS(Table8[Código da Candidatura],Table13[[#This Row],[Código da candidatura]],Table8[Tipologia proposta],"Unid. Resid."))</f>
        <v/>
      </c>
      <c r="R258" s="326">
        <f>SUM(Table13[[#This Row],[T0]:[Unid. resid.]])</f>
        <v>0</v>
      </c>
      <c r="S258" s="391" t="str">
        <f>IF(OR(Table13[[#This Row],[Tipo de Beneficiário]]="",Table13[[#This Row],[Identificação da Entidade]]="",Table13[[#This Row],[Tipo de Solução Habitacional]]=""),"NÃO","SIM")</f>
        <v>NÃO</v>
      </c>
      <c r="T258" s="327" t="e">
        <f>VLOOKUP(Table13[[#This Row],[Tipo de Beneficiário]],Table3[],3,FALSE)</f>
        <v>#N/A</v>
      </c>
      <c r="X258" s="309"/>
    </row>
    <row r="259" spans="1:24" ht="25.05" hidden="1" customHeight="1" x14ac:dyDescent="0.25">
      <c r="A259" s="320"/>
      <c r="B259" s="389"/>
      <c r="C259" s="321"/>
      <c r="D259" s="325" t="str">
        <f>IF(Table13[[#This Row],[Tipo de Beneficiário]]="","",COUNTIF(Table8[Código da Candidatura],Table13[[#This Row],[Código da candidatura]]))</f>
        <v/>
      </c>
      <c r="E259" s="379" t="str">
        <f>IF(Table13[[#This Row],[Tipo de Beneficiário]]="","",SUMIF(Table8[[Código da Candidatura]:[Nº de membros]],Table13[[#This Row],[Código da candidatura]],Table8[Nº de membros]))</f>
        <v/>
      </c>
      <c r="F259" s="392"/>
      <c r="G259" s="322"/>
      <c r="H259" s="323"/>
      <c r="I259" s="324" t="str">
        <f>IF(Table13[[#This Row],[Tipo de Beneficiário]]="","",COUNTIFS(Table8[Código da Candidatura],Table13[[#This Row],[Código da candidatura]],Table8[Tipologia proposta],"T0"))</f>
        <v/>
      </c>
      <c r="J259" s="325" t="str">
        <f>IF(Table13[[#This Row],[Tipo de Beneficiário]]="","",COUNTIFS(Table8[Código da Candidatura],Table13[[#This Row],[Código da candidatura]],Table8[Tipologia proposta],"T1"))</f>
        <v/>
      </c>
      <c r="K259" s="325" t="str">
        <f>IF(Table13[[#This Row],[Tipo de Beneficiário]]="","",COUNTIFS(Table8[Código da Candidatura],Table13[[#This Row],[Código da candidatura]],Table8[Tipologia proposta],"T2"))</f>
        <v/>
      </c>
      <c r="L259" s="325" t="str">
        <f>IF(Table13[[#This Row],[Tipo de Beneficiário]]="","",COUNTIFS(Table8[Código da Candidatura],Table13[[#This Row],[Código da candidatura]],Table8[Tipologia proposta],"T3"))</f>
        <v/>
      </c>
      <c r="M259" s="325" t="str">
        <f>IF(Table13[[#This Row],[Tipo de Beneficiário]]="","",COUNTIFS(Table8[Código da Candidatura],Table13[[#This Row],[Código da candidatura]],Table8[Tipologia proposta],"T4"))</f>
        <v/>
      </c>
      <c r="N259" s="325" t="str">
        <f>IF(Table13[[#This Row],[Tipo de Beneficiário]]="","",COUNTIFS(Table8[Código da Candidatura],Table13[[#This Row],[Código da candidatura]],Table8[Tipologia proposta],"T5"))</f>
        <v/>
      </c>
      <c r="O259" s="325" t="str">
        <f>IF(Table13[[#This Row],[Tipo de Beneficiário]]="","",COUNTIFS(Table8[Código da Candidatura],Table13[[#This Row],[Código da candidatura]],Table8[Tipologia proposta],"T6"))</f>
        <v/>
      </c>
      <c r="P259" s="325" t="str">
        <f>IF(Table13[[#This Row],[Tipo de Beneficiário]]="","",COUNTIFS(Table8[Código da Candidatura],Table13[[#This Row],[Código da candidatura]],Table8[Tipologia proposta],"T7"))</f>
        <v/>
      </c>
      <c r="Q259" s="325" t="str">
        <f>IF(Table13[[#This Row],[Tipo de Beneficiário]]="","",COUNTIFS(Table8[Código da Candidatura],Table13[[#This Row],[Código da candidatura]],Table8[Tipologia proposta],"Unid. Resid."))</f>
        <v/>
      </c>
      <c r="R259" s="326">
        <f>SUM(Table13[[#This Row],[T0]:[Unid. resid.]])</f>
        <v>0</v>
      </c>
      <c r="S259" s="391" t="str">
        <f>IF(OR(Table13[[#This Row],[Tipo de Beneficiário]]="",Table13[[#This Row],[Identificação da Entidade]]="",Table13[[#This Row],[Tipo de Solução Habitacional]]=""),"NÃO","SIM")</f>
        <v>NÃO</v>
      </c>
      <c r="T259" s="327" t="e">
        <f>VLOOKUP(Table13[[#This Row],[Tipo de Beneficiário]],Table3[],3,FALSE)</f>
        <v>#N/A</v>
      </c>
      <c r="X259" s="309"/>
    </row>
    <row r="260" spans="1:24" ht="25.05" hidden="1" customHeight="1" x14ac:dyDescent="0.25">
      <c r="A260" s="320"/>
      <c r="B260" s="389"/>
      <c r="C260" s="321"/>
      <c r="D260" s="325" t="str">
        <f>IF(Table13[[#This Row],[Tipo de Beneficiário]]="","",COUNTIF(Table8[Código da Candidatura],Table13[[#This Row],[Código da candidatura]]))</f>
        <v/>
      </c>
      <c r="E260" s="379" t="str">
        <f>IF(Table13[[#This Row],[Tipo de Beneficiário]]="","",SUMIF(Table8[[Código da Candidatura]:[Nº de membros]],Table13[[#This Row],[Código da candidatura]],Table8[Nº de membros]))</f>
        <v/>
      </c>
      <c r="F260" s="392"/>
      <c r="G260" s="322"/>
      <c r="H260" s="323"/>
      <c r="I260" s="324" t="str">
        <f>IF(Table13[[#This Row],[Tipo de Beneficiário]]="","",COUNTIFS(Table8[Código da Candidatura],Table13[[#This Row],[Código da candidatura]],Table8[Tipologia proposta],"T0"))</f>
        <v/>
      </c>
      <c r="J260" s="325" t="str">
        <f>IF(Table13[[#This Row],[Tipo de Beneficiário]]="","",COUNTIFS(Table8[Código da Candidatura],Table13[[#This Row],[Código da candidatura]],Table8[Tipologia proposta],"T1"))</f>
        <v/>
      </c>
      <c r="K260" s="325" t="str">
        <f>IF(Table13[[#This Row],[Tipo de Beneficiário]]="","",COUNTIFS(Table8[Código da Candidatura],Table13[[#This Row],[Código da candidatura]],Table8[Tipologia proposta],"T2"))</f>
        <v/>
      </c>
      <c r="L260" s="325" t="str">
        <f>IF(Table13[[#This Row],[Tipo de Beneficiário]]="","",COUNTIFS(Table8[Código da Candidatura],Table13[[#This Row],[Código da candidatura]],Table8[Tipologia proposta],"T3"))</f>
        <v/>
      </c>
      <c r="M260" s="325" t="str">
        <f>IF(Table13[[#This Row],[Tipo de Beneficiário]]="","",COUNTIFS(Table8[Código da Candidatura],Table13[[#This Row],[Código da candidatura]],Table8[Tipologia proposta],"T4"))</f>
        <v/>
      </c>
      <c r="N260" s="325" t="str">
        <f>IF(Table13[[#This Row],[Tipo de Beneficiário]]="","",COUNTIFS(Table8[Código da Candidatura],Table13[[#This Row],[Código da candidatura]],Table8[Tipologia proposta],"T5"))</f>
        <v/>
      </c>
      <c r="O260" s="325" t="str">
        <f>IF(Table13[[#This Row],[Tipo de Beneficiário]]="","",COUNTIFS(Table8[Código da Candidatura],Table13[[#This Row],[Código da candidatura]],Table8[Tipologia proposta],"T6"))</f>
        <v/>
      </c>
      <c r="P260" s="325" t="str">
        <f>IF(Table13[[#This Row],[Tipo de Beneficiário]]="","",COUNTIFS(Table8[Código da Candidatura],Table13[[#This Row],[Código da candidatura]],Table8[Tipologia proposta],"T7"))</f>
        <v/>
      </c>
      <c r="Q260" s="325" t="str">
        <f>IF(Table13[[#This Row],[Tipo de Beneficiário]]="","",COUNTIFS(Table8[Código da Candidatura],Table13[[#This Row],[Código da candidatura]],Table8[Tipologia proposta],"Unid. Resid."))</f>
        <v/>
      </c>
      <c r="R260" s="326">
        <f>SUM(Table13[[#This Row],[T0]:[Unid. resid.]])</f>
        <v>0</v>
      </c>
      <c r="S260" s="391" t="str">
        <f>IF(OR(Table13[[#This Row],[Tipo de Beneficiário]]="",Table13[[#This Row],[Identificação da Entidade]]="",Table13[[#This Row],[Tipo de Solução Habitacional]]=""),"NÃO","SIM")</f>
        <v>NÃO</v>
      </c>
      <c r="T260" s="327" t="e">
        <f>VLOOKUP(Table13[[#This Row],[Tipo de Beneficiário]],Table3[],3,FALSE)</f>
        <v>#N/A</v>
      </c>
      <c r="X260" s="309"/>
    </row>
    <row r="261" spans="1:24" ht="25.05" hidden="1" customHeight="1" x14ac:dyDescent="0.25">
      <c r="A261" s="320"/>
      <c r="B261" s="389"/>
      <c r="C261" s="321"/>
      <c r="D261" s="325" t="str">
        <f>IF(Table13[[#This Row],[Tipo de Beneficiário]]="","",COUNTIF(Table8[Código da Candidatura],Table13[[#This Row],[Código da candidatura]]))</f>
        <v/>
      </c>
      <c r="E261" s="379" t="str">
        <f>IF(Table13[[#This Row],[Tipo de Beneficiário]]="","",SUMIF(Table8[[Código da Candidatura]:[Nº de membros]],Table13[[#This Row],[Código da candidatura]],Table8[Nº de membros]))</f>
        <v/>
      </c>
      <c r="F261" s="392"/>
      <c r="G261" s="322"/>
      <c r="H261" s="323"/>
      <c r="I261" s="324" t="str">
        <f>IF(Table13[[#This Row],[Tipo de Beneficiário]]="","",COUNTIFS(Table8[Código da Candidatura],Table13[[#This Row],[Código da candidatura]],Table8[Tipologia proposta],"T0"))</f>
        <v/>
      </c>
      <c r="J261" s="325" t="str">
        <f>IF(Table13[[#This Row],[Tipo de Beneficiário]]="","",COUNTIFS(Table8[Código da Candidatura],Table13[[#This Row],[Código da candidatura]],Table8[Tipologia proposta],"T1"))</f>
        <v/>
      </c>
      <c r="K261" s="325" t="str">
        <f>IF(Table13[[#This Row],[Tipo de Beneficiário]]="","",COUNTIFS(Table8[Código da Candidatura],Table13[[#This Row],[Código da candidatura]],Table8[Tipologia proposta],"T2"))</f>
        <v/>
      </c>
      <c r="L261" s="325" t="str">
        <f>IF(Table13[[#This Row],[Tipo de Beneficiário]]="","",COUNTIFS(Table8[Código da Candidatura],Table13[[#This Row],[Código da candidatura]],Table8[Tipologia proposta],"T3"))</f>
        <v/>
      </c>
      <c r="M261" s="325" t="str">
        <f>IF(Table13[[#This Row],[Tipo de Beneficiário]]="","",COUNTIFS(Table8[Código da Candidatura],Table13[[#This Row],[Código da candidatura]],Table8[Tipologia proposta],"T4"))</f>
        <v/>
      </c>
      <c r="N261" s="325" t="str">
        <f>IF(Table13[[#This Row],[Tipo de Beneficiário]]="","",COUNTIFS(Table8[Código da Candidatura],Table13[[#This Row],[Código da candidatura]],Table8[Tipologia proposta],"T5"))</f>
        <v/>
      </c>
      <c r="O261" s="325" t="str">
        <f>IF(Table13[[#This Row],[Tipo de Beneficiário]]="","",COUNTIFS(Table8[Código da Candidatura],Table13[[#This Row],[Código da candidatura]],Table8[Tipologia proposta],"T6"))</f>
        <v/>
      </c>
      <c r="P261" s="325" t="str">
        <f>IF(Table13[[#This Row],[Tipo de Beneficiário]]="","",COUNTIFS(Table8[Código da Candidatura],Table13[[#This Row],[Código da candidatura]],Table8[Tipologia proposta],"T7"))</f>
        <v/>
      </c>
      <c r="Q261" s="325" t="str">
        <f>IF(Table13[[#This Row],[Tipo de Beneficiário]]="","",COUNTIFS(Table8[Código da Candidatura],Table13[[#This Row],[Código da candidatura]],Table8[Tipologia proposta],"Unid. Resid."))</f>
        <v/>
      </c>
      <c r="R261" s="326">
        <f>SUM(Table13[[#This Row],[T0]:[Unid. resid.]])</f>
        <v>0</v>
      </c>
      <c r="S261" s="391" t="str">
        <f>IF(OR(Table13[[#This Row],[Tipo de Beneficiário]]="",Table13[[#This Row],[Identificação da Entidade]]="",Table13[[#This Row],[Tipo de Solução Habitacional]]=""),"NÃO","SIM")</f>
        <v>NÃO</v>
      </c>
      <c r="T261" s="327" t="e">
        <f>VLOOKUP(Table13[[#This Row],[Tipo de Beneficiário]],Table3[],3,FALSE)</f>
        <v>#N/A</v>
      </c>
      <c r="X261" s="309"/>
    </row>
    <row r="262" spans="1:24" ht="25.05" hidden="1" customHeight="1" x14ac:dyDescent="0.25">
      <c r="A262" s="320"/>
      <c r="B262" s="389"/>
      <c r="C262" s="321"/>
      <c r="D262" s="325" t="str">
        <f>IF(Table13[[#This Row],[Tipo de Beneficiário]]="","",COUNTIF(Table8[Código da Candidatura],Table13[[#This Row],[Código da candidatura]]))</f>
        <v/>
      </c>
      <c r="E262" s="379" t="str">
        <f>IF(Table13[[#This Row],[Tipo de Beneficiário]]="","",SUMIF(Table8[[Código da Candidatura]:[Nº de membros]],Table13[[#This Row],[Código da candidatura]],Table8[Nº de membros]))</f>
        <v/>
      </c>
      <c r="F262" s="392"/>
      <c r="G262" s="322"/>
      <c r="H262" s="323"/>
      <c r="I262" s="324" t="str">
        <f>IF(Table13[[#This Row],[Tipo de Beneficiário]]="","",COUNTIFS(Table8[Código da Candidatura],Table13[[#This Row],[Código da candidatura]],Table8[Tipologia proposta],"T0"))</f>
        <v/>
      </c>
      <c r="J262" s="325" t="str">
        <f>IF(Table13[[#This Row],[Tipo de Beneficiário]]="","",COUNTIFS(Table8[Código da Candidatura],Table13[[#This Row],[Código da candidatura]],Table8[Tipologia proposta],"T1"))</f>
        <v/>
      </c>
      <c r="K262" s="325" t="str">
        <f>IF(Table13[[#This Row],[Tipo de Beneficiário]]="","",COUNTIFS(Table8[Código da Candidatura],Table13[[#This Row],[Código da candidatura]],Table8[Tipologia proposta],"T2"))</f>
        <v/>
      </c>
      <c r="L262" s="325" t="str">
        <f>IF(Table13[[#This Row],[Tipo de Beneficiário]]="","",COUNTIFS(Table8[Código da Candidatura],Table13[[#This Row],[Código da candidatura]],Table8[Tipologia proposta],"T3"))</f>
        <v/>
      </c>
      <c r="M262" s="325" t="str">
        <f>IF(Table13[[#This Row],[Tipo de Beneficiário]]="","",COUNTIFS(Table8[Código da Candidatura],Table13[[#This Row],[Código da candidatura]],Table8[Tipologia proposta],"T4"))</f>
        <v/>
      </c>
      <c r="N262" s="325" t="str">
        <f>IF(Table13[[#This Row],[Tipo de Beneficiário]]="","",COUNTIFS(Table8[Código da Candidatura],Table13[[#This Row],[Código da candidatura]],Table8[Tipologia proposta],"T5"))</f>
        <v/>
      </c>
      <c r="O262" s="325" t="str">
        <f>IF(Table13[[#This Row],[Tipo de Beneficiário]]="","",COUNTIFS(Table8[Código da Candidatura],Table13[[#This Row],[Código da candidatura]],Table8[Tipologia proposta],"T6"))</f>
        <v/>
      </c>
      <c r="P262" s="325" t="str">
        <f>IF(Table13[[#This Row],[Tipo de Beneficiário]]="","",COUNTIFS(Table8[Código da Candidatura],Table13[[#This Row],[Código da candidatura]],Table8[Tipologia proposta],"T7"))</f>
        <v/>
      </c>
      <c r="Q262" s="325" t="str">
        <f>IF(Table13[[#This Row],[Tipo de Beneficiário]]="","",COUNTIFS(Table8[Código da Candidatura],Table13[[#This Row],[Código da candidatura]],Table8[Tipologia proposta],"Unid. Resid."))</f>
        <v/>
      </c>
      <c r="R262" s="326">
        <f>SUM(Table13[[#This Row],[T0]:[Unid. resid.]])</f>
        <v>0</v>
      </c>
      <c r="S262" s="391" t="str">
        <f>IF(OR(Table13[[#This Row],[Tipo de Beneficiário]]="",Table13[[#This Row],[Identificação da Entidade]]="",Table13[[#This Row],[Tipo de Solução Habitacional]]=""),"NÃO","SIM")</f>
        <v>NÃO</v>
      </c>
      <c r="T262" s="327" t="e">
        <f>VLOOKUP(Table13[[#This Row],[Tipo de Beneficiário]],Table3[],3,FALSE)</f>
        <v>#N/A</v>
      </c>
      <c r="X262" s="309"/>
    </row>
    <row r="263" spans="1:24" ht="25.05" hidden="1" customHeight="1" x14ac:dyDescent="0.25">
      <c r="A263" s="320"/>
      <c r="B263" s="389"/>
      <c r="C263" s="321"/>
      <c r="D263" s="325" t="str">
        <f>IF(Table13[[#This Row],[Tipo de Beneficiário]]="","",COUNTIF(Table8[Código da Candidatura],Table13[[#This Row],[Código da candidatura]]))</f>
        <v/>
      </c>
      <c r="E263" s="379" t="str">
        <f>IF(Table13[[#This Row],[Tipo de Beneficiário]]="","",SUMIF(Table8[[Código da Candidatura]:[Nº de membros]],Table13[[#This Row],[Código da candidatura]],Table8[Nº de membros]))</f>
        <v/>
      </c>
      <c r="F263" s="392"/>
      <c r="G263" s="322"/>
      <c r="H263" s="323"/>
      <c r="I263" s="324" t="str">
        <f>IF(Table13[[#This Row],[Tipo de Beneficiário]]="","",COUNTIFS(Table8[Código da Candidatura],Table13[[#This Row],[Código da candidatura]],Table8[Tipologia proposta],"T0"))</f>
        <v/>
      </c>
      <c r="J263" s="325" t="str">
        <f>IF(Table13[[#This Row],[Tipo de Beneficiário]]="","",COUNTIFS(Table8[Código da Candidatura],Table13[[#This Row],[Código da candidatura]],Table8[Tipologia proposta],"T1"))</f>
        <v/>
      </c>
      <c r="K263" s="325" t="str">
        <f>IF(Table13[[#This Row],[Tipo de Beneficiário]]="","",COUNTIFS(Table8[Código da Candidatura],Table13[[#This Row],[Código da candidatura]],Table8[Tipologia proposta],"T2"))</f>
        <v/>
      </c>
      <c r="L263" s="325" t="str">
        <f>IF(Table13[[#This Row],[Tipo de Beneficiário]]="","",COUNTIFS(Table8[Código da Candidatura],Table13[[#This Row],[Código da candidatura]],Table8[Tipologia proposta],"T3"))</f>
        <v/>
      </c>
      <c r="M263" s="325" t="str">
        <f>IF(Table13[[#This Row],[Tipo de Beneficiário]]="","",COUNTIFS(Table8[Código da Candidatura],Table13[[#This Row],[Código da candidatura]],Table8[Tipologia proposta],"T4"))</f>
        <v/>
      </c>
      <c r="N263" s="325" t="str">
        <f>IF(Table13[[#This Row],[Tipo de Beneficiário]]="","",COUNTIFS(Table8[Código da Candidatura],Table13[[#This Row],[Código da candidatura]],Table8[Tipologia proposta],"T5"))</f>
        <v/>
      </c>
      <c r="O263" s="325" t="str">
        <f>IF(Table13[[#This Row],[Tipo de Beneficiário]]="","",COUNTIFS(Table8[Código da Candidatura],Table13[[#This Row],[Código da candidatura]],Table8[Tipologia proposta],"T6"))</f>
        <v/>
      </c>
      <c r="P263" s="325" t="str">
        <f>IF(Table13[[#This Row],[Tipo de Beneficiário]]="","",COUNTIFS(Table8[Código da Candidatura],Table13[[#This Row],[Código da candidatura]],Table8[Tipologia proposta],"T7"))</f>
        <v/>
      </c>
      <c r="Q263" s="325" t="str">
        <f>IF(Table13[[#This Row],[Tipo de Beneficiário]]="","",COUNTIFS(Table8[Código da Candidatura],Table13[[#This Row],[Código da candidatura]],Table8[Tipologia proposta],"Unid. Resid."))</f>
        <v/>
      </c>
      <c r="R263" s="326">
        <f>SUM(Table13[[#This Row],[T0]:[Unid. resid.]])</f>
        <v>0</v>
      </c>
      <c r="S263" s="391" t="str">
        <f>IF(OR(Table13[[#This Row],[Tipo de Beneficiário]]="",Table13[[#This Row],[Identificação da Entidade]]="",Table13[[#This Row],[Tipo de Solução Habitacional]]=""),"NÃO","SIM")</f>
        <v>NÃO</v>
      </c>
      <c r="T263" s="327" t="e">
        <f>VLOOKUP(Table13[[#This Row],[Tipo de Beneficiário]],Table3[],3,FALSE)</f>
        <v>#N/A</v>
      </c>
      <c r="X263" s="309"/>
    </row>
    <row r="264" spans="1:24" ht="25.05" hidden="1" customHeight="1" x14ac:dyDescent="0.25">
      <c r="A264" s="320"/>
      <c r="B264" s="389"/>
      <c r="C264" s="321"/>
      <c r="D264" s="325" t="str">
        <f>IF(Table13[[#This Row],[Tipo de Beneficiário]]="","",COUNTIF(Table8[Código da Candidatura],Table13[[#This Row],[Código da candidatura]]))</f>
        <v/>
      </c>
      <c r="E264" s="379" t="str">
        <f>IF(Table13[[#This Row],[Tipo de Beneficiário]]="","",SUMIF(Table8[[Código da Candidatura]:[Nº de membros]],Table13[[#This Row],[Código da candidatura]],Table8[Nº de membros]))</f>
        <v/>
      </c>
      <c r="F264" s="392"/>
      <c r="G264" s="322"/>
      <c r="H264" s="323"/>
      <c r="I264" s="324" t="str">
        <f>IF(Table13[[#This Row],[Tipo de Beneficiário]]="","",COUNTIFS(Table8[Código da Candidatura],Table13[[#This Row],[Código da candidatura]],Table8[Tipologia proposta],"T0"))</f>
        <v/>
      </c>
      <c r="J264" s="325" t="str">
        <f>IF(Table13[[#This Row],[Tipo de Beneficiário]]="","",COUNTIFS(Table8[Código da Candidatura],Table13[[#This Row],[Código da candidatura]],Table8[Tipologia proposta],"T1"))</f>
        <v/>
      </c>
      <c r="K264" s="325" t="str">
        <f>IF(Table13[[#This Row],[Tipo de Beneficiário]]="","",COUNTIFS(Table8[Código da Candidatura],Table13[[#This Row],[Código da candidatura]],Table8[Tipologia proposta],"T2"))</f>
        <v/>
      </c>
      <c r="L264" s="325" t="str">
        <f>IF(Table13[[#This Row],[Tipo de Beneficiário]]="","",COUNTIFS(Table8[Código da Candidatura],Table13[[#This Row],[Código da candidatura]],Table8[Tipologia proposta],"T3"))</f>
        <v/>
      </c>
      <c r="M264" s="325" t="str">
        <f>IF(Table13[[#This Row],[Tipo de Beneficiário]]="","",COUNTIFS(Table8[Código da Candidatura],Table13[[#This Row],[Código da candidatura]],Table8[Tipologia proposta],"T4"))</f>
        <v/>
      </c>
      <c r="N264" s="325" t="str">
        <f>IF(Table13[[#This Row],[Tipo de Beneficiário]]="","",COUNTIFS(Table8[Código da Candidatura],Table13[[#This Row],[Código da candidatura]],Table8[Tipologia proposta],"T5"))</f>
        <v/>
      </c>
      <c r="O264" s="325" t="str">
        <f>IF(Table13[[#This Row],[Tipo de Beneficiário]]="","",COUNTIFS(Table8[Código da Candidatura],Table13[[#This Row],[Código da candidatura]],Table8[Tipologia proposta],"T6"))</f>
        <v/>
      </c>
      <c r="P264" s="325" t="str">
        <f>IF(Table13[[#This Row],[Tipo de Beneficiário]]="","",COUNTIFS(Table8[Código da Candidatura],Table13[[#This Row],[Código da candidatura]],Table8[Tipologia proposta],"T7"))</f>
        <v/>
      </c>
      <c r="Q264" s="325" t="str">
        <f>IF(Table13[[#This Row],[Tipo de Beneficiário]]="","",COUNTIFS(Table8[Código da Candidatura],Table13[[#This Row],[Código da candidatura]],Table8[Tipologia proposta],"Unid. Resid."))</f>
        <v/>
      </c>
      <c r="R264" s="326">
        <f>SUM(Table13[[#This Row],[T0]:[Unid. resid.]])</f>
        <v>0</v>
      </c>
      <c r="S264" s="391" t="str">
        <f>IF(OR(Table13[[#This Row],[Tipo de Beneficiário]]="",Table13[[#This Row],[Identificação da Entidade]]="",Table13[[#This Row],[Tipo de Solução Habitacional]]=""),"NÃO","SIM")</f>
        <v>NÃO</v>
      </c>
      <c r="T264" s="327" t="e">
        <f>VLOOKUP(Table13[[#This Row],[Tipo de Beneficiário]],Table3[],3,FALSE)</f>
        <v>#N/A</v>
      </c>
      <c r="X264" s="309"/>
    </row>
    <row r="265" spans="1:24" ht="25.05" hidden="1" customHeight="1" x14ac:dyDescent="0.25">
      <c r="A265" s="320"/>
      <c r="B265" s="389"/>
      <c r="C265" s="321"/>
      <c r="D265" s="325" t="str">
        <f>IF(Table13[[#This Row],[Tipo de Beneficiário]]="","",COUNTIF(Table8[Código da Candidatura],Table13[[#This Row],[Código da candidatura]]))</f>
        <v/>
      </c>
      <c r="E265" s="379" t="str">
        <f>IF(Table13[[#This Row],[Tipo de Beneficiário]]="","",SUMIF(Table8[[Código da Candidatura]:[Nº de membros]],Table13[[#This Row],[Código da candidatura]],Table8[Nº de membros]))</f>
        <v/>
      </c>
      <c r="F265" s="392"/>
      <c r="G265" s="322"/>
      <c r="H265" s="323"/>
      <c r="I265" s="324" t="str">
        <f>IF(Table13[[#This Row],[Tipo de Beneficiário]]="","",COUNTIFS(Table8[Código da Candidatura],Table13[[#This Row],[Código da candidatura]],Table8[Tipologia proposta],"T0"))</f>
        <v/>
      </c>
      <c r="J265" s="325" t="str">
        <f>IF(Table13[[#This Row],[Tipo de Beneficiário]]="","",COUNTIFS(Table8[Código da Candidatura],Table13[[#This Row],[Código da candidatura]],Table8[Tipologia proposta],"T1"))</f>
        <v/>
      </c>
      <c r="K265" s="325" t="str">
        <f>IF(Table13[[#This Row],[Tipo de Beneficiário]]="","",COUNTIFS(Table8[Código da Candidatura],Table13[[#This Row],[Código da candidatura]],Table8[Tipologia proposta],"T2"))</f>
        <v/>
      </c>
      <c r="L265" s="325" t="str">
        <f>IF(Table13[[#This Row],[Tipo de Beneficiário]]="","",COUNTIFS(Table8[Código da Candidatura],Table13[[#This Row],[Código da candidatura]],Table8[Tipologia proposta],"T3"))</f>
        <v/>
      </c>
      <c r="M265" s="325" t="str">
        <f>IF(Table13[[#This Row],[Tipo de Beneficiário]]="","",COUNTIFS(Table8[Código da Candidatura],Table13[[#This Row],[Código da candidatura]],Table8[Tipologia proposta],"T4"))</f>
        <v/>
      </c>
      <c r="N265" s="325" t="str">
        <f>IF(Table13[[#This Row],[Tipo de Beneficiário]]="","",COUNTIFS(Table8[Código da Candidatura],Table13[[#This Row],[Código da candidatura]],Table8[Tipologia proposta],"T5"))</f>
        <v/>
      </c>
      <c r="O265" s="325" t="str">
        <f>IF(Table13[[#This Row],[Tipo de Beneficiário]]="","",COUNTIFS(Table8[Código da Candidatura],Table13[[#This Row],[Código da candidatura]],Table8[Tipologia proposta],"T6"))</f>
        <v/>
      </c>
      <c r="P265" s="325" t="str">
        <f>IF(Table13[[#This Row],[Tipo de Beneficiário]]="","",COUNTIFS(Table8[Código da Candidatura],Table13[[#This Row],[Código da candidatura]],Table8[Tipologia proposta],"T7"))</f>
        <v/>
      </c>
      <c r="Q265" s="325" t="str">
        <f>IF(Table13[[#This Row],[Tipo de Beneficiário]]="","",COUNTIFS(Table8[Código da Candidatura],Table13[[#This Row],[Código da candidatura]],Table8[Tipologia proposta],"Unid. Resid."))</f>
        <v/>
      </c>
      <c r="R265" s="326">
        <f>SUM(Table13[[#This Row],[T0]:[Unid. resid.]])</f>
        <v>0</v>
      </c>
      <c r="S265" s="391" t="str">
        <f>IF(OR(Table13[[#This Row],[Tipo de Beneficiário]]="",Table13[[#This Row],[Identificação da Entidade]]="",Table13[[#This Row],[Tipo de Solução Habitacional]]=""),"NÃO","SIM")</f>
        <v>NÃO</v>
      </c>
      <c r="T265" s="327" t="e">
        <f>VLOOKUP(Table13[[#This Row],[Tipo de Beneficiário]],Table3[],3,FALSE)</f>
        <v>#N/A</v>
      </c>
      <c r="X265" s="309"/>
    </row>
    <row r="266" spans="1:24" ht="25.05" hidden="1" customHeight="1" x14ac:dyDescent="0.25">
      <c r="A266" s="320"/>
      <c r="B266" s="389"/>
      <c r="C266" s="321"/>
      <c r="D266" s="325" t="str">
        <f>IF(Table13[[#This Row],[Tipo de Beneficiário]]="","",COUNTIF(Table8[Código da Candidatura],Table13[[#This Row],[Código da candidatura]]))</f>
        <v/>
      </c>
      <c r="E266" s="379" t="str">
        <f>IF(Table13[[#This Row],[Tipo de Beneficiário]]="","",SUMIF(Table8[[Código da Candidatura]:[Nº de membros]],Table13[[#This Row],[Código da candidatura]],Table8[Nº de membros]))</f>
        <v/>
      </c>
      <c r="F266" s="392"/>
      <c r="G266" s="322"/>
      <c r="H266" s="323"/>
      <c r="I266" s="324" t="str">
        <f>IF(Table13[[#This Row],[Tipo de Beneficiário]]="","",COUNTIFS(Table8[Código da Candidatura],Table13[[#This Row],[Código da candidatura]],Table8[Tipologia proposta],"T0"))</f>
        <v/>
      </c>
      <c r="J266" s="325" t="str">
        <f>IF(Table13[[#This Row],[Tipo de Beneficiário]]="","",COUNTIFS(Table8[Código da Candidatura],Table13[[#This Row],[Código da candidatura]],Table8[Tipologia proposta],"T1"))</f>
        <v/>
      </c>
      <c r="K266" s="325" t="str">
        <f>IF(Table13[[#This Row],[Tipo de Beneficiário]]="","",COUNTIFS(Table8[Código da Candidatura],Table13[[#This Row],[Código da candidatura]],Table8[Tipologia proposta],"T2"))</f>
        <v/>
      </c>
      <c r="L266" s="325" t="str">
        <f>IF(Table13[[#This Row],[Tipo de Beneficiário]]="","",COUNTIFS(Table8[Código da Candidatura],Table13[[#This Row],[Código da candidatura]],Table8[Tipologia proposta],"T3"))</f>
        <v/>
      </c>
      <c r="M266" s="325" t="str">
        <f>IF(Table13[[#This Row],[Tipo de Beneficiário]]="","",COUNTIFS(Table8[Código da Candidatura],Table13[[#This Row],[Código da candidatura]],Table8[Tipologia proposta],"T4"))</f>
        <v/>
      </c>
      <c r="N266" s="325" t="str">
        <f>IF(Table13[[#This Row],[Tipo de Beneficiário]]="","",COUNTIFS(Table8[Código da Candidatura],Table13[[#This Row],[Código da candidatura]],Table8[Tipologia proposta],"T5"))</f>
        <v/>
      </c>
      <c r="O266" s="325" t="str">
        <f>IF(Table13[[#This Row],[Tipo de Beneficiário]]="","",COUNTIFS(Table8[Código da Candidatura],Table13[[#This Row],[Código da candidatura]],Table8[Tipologia proposta],"T6"))</f>
        <v/>
      </c>
      <c r="P266" s="325" t="str">
        <f>IF(Table13[[#This Row],[Tipo de Beneficiário]]="","",COUNTIFS(Table8[Código da Candidatura],Table13[[#This Row],[Código da candidatura]],Table8[Tipologia proposta],"T7"))</f>
        <v/>
      </c>
      <c r="Q266" s="325" t="str">
        <f>IF(Table13[[#This Row],[Tipo de Beneficiário]]="","",COUNTIFS(Table8[Código da Candidatura],Table13[[#This Row],[Código da candidatura]],Table8[Tipologia proposta],"Unid. Resid."))</f>
        <v/>
      </c>
      <c r="R266" s="326">
        <f>SUM(Table13[[#This Row],[T0]:[Unid. resid.]])</f>
        <v>0</v>
      </c>
      <c r="S266" s="391" t="str">
        <f>IF(OR(Table13[[#This Row],[Tipo de Beneficiário]]="",Table13[[#This Row],[Identificação da Entidade]]="",Table13[[#This Row],[Tipo de Solução Habitacional]]=""),"NÃO","SIM")</f>
        <v>NÃO</v>
      </c>
      <c r="T266" s="327" t="e">
        <f>VLOOKUP(Table13[[#This Row],[Tipo de Beneficiário]],Table3[],3,FALSE)</f>
        <v>#N/A</v>
      </c>
      <c r="X266" s="309"/>
    </row>
    <row r="267" spans="1:24" ht="25.05" hidden="1" customHeight="1" x14ac:dyDescent="0.25">
      <c r="A267" s="320"/>
      <c r="B267" s="389"/>
      <c r="C267" s="321"/>
      <c r="D267" s="325" t="str">
        <f>IF(Table13[[#This Row],[Tipo de Beneficiário]]="","",COUNTIF(Table8[Código da Candidatura],Table13[[#This Row],[Código da candidatura]]))</f>
        <v/>
      </c>
      <c r="E267" s="379" t="str">
        <f>IF(Table13[[#This Row],[Tipo de Beneficiário]]="","",SUMIF(Table8[[Código da Candidatura]:[Nº de membros]],Table13[[#This Row],[Código da candidatura]],Table8[Nº de membros]))</f>
        <v/>
      </c>
      <c r="F267" s="392"/>
      <c r="G267" s="322"/>
      <c r="H267" s="323"/>
      <c r="I267" s="324" t="str">
        <f>IF(Table13[[#This Row],[Tipo de Beneficiário]]="","",COUNTIFS(Table8[Código da Candidatura],Table13[[#This Row],[Código da candidatura]],Table8[Tipologia proposta],"T0"))</f>
        <v/>
      </c>
      <c r="J267" s="325" t="str">
        <f>IF(Table13[[#This Row],[Tipo de Beneficiário]]="","",COUNTIFS(Table8[Código da Candidatura],Table13[[#This Row],[Código da candidatura]],Table8[Tipologia proposta],"T1"))</f>
        <v/>
      </c>
      <c r="K267" s="325" t="str">
        <f>IF(Table13[[#This Row],[Tipo de Beneficiário]]="","",COUNTIFS(Table8[Código da Candidatura],Table13[[#This Row],[Código da candidatura]],Table8[Tipologia proposta],"T2"))</f>
        <v/>
      </c>
      <c r="L267" s="325" t="str">
        <f>IF(Table13[[#This Row],[Tipo de Beneficiário]]="","",COUNTIFS(Table8[Código da Candidatura],Table13[[#This Row],[Código da candidatura]],Table8[Tipologia proposta],"T3"))</f>
        <v/>
      </c>
      <c r="M267" s="325" t="str">
        <f>IF(Table13[[#This Row],[Tipo de Beneficiário]]="","",COUNTIFS(Table8[Código da Candidatura],Table13[[#This Row],[Código da candidatura]],Table8[Tipologia proposta],"T4"))</f>
        <v/>
      </c>
      <c r="N267" s="325" t="str">
        <f>IF(Table13[[#This Row],[Tipo de Beneficiário]]="","",COUNTIFS(Table8[Código da Candidatura],Table13[[#This Row],[Código da candidatura]],Table8[Tipologia proposta],"T5"))</f>
        <v/>
      </c>
      <c r="O267" s="325" t="str">
        <f>IF(Table13[[#This Row],[Tipo de Beneficiário]]="","",COUNTIFS(Table8[Código da Candidatura],Table13[[#This Row],[Código da candidatura]],Table8[Tipologia proposta],"T6"))</f>
        <v/>
      </c>
      <c r="P267" s="325" t="str">
        <f>IF(Table13[[#This Row],[Tipo de Beneficiário]]="","",COUNTIFS(Table8[Código da Candidatura],Table13[[#This Row],[Código da candidatura]],Table8[Tipologia proposta],"T7"))</f>
        <v/>
      </c>
      <c r="Q267" s="325" t="str">
        <f>IF(Table13[[#This Row],[Tipo de Beneficiário]]="","",COUNTIFS(Table8[Código da Candidatura],Table13[[#This Row],[Código da candidatura]],Table8[Tipologia proposta],"Unid. Resid."))</f>
        <v/>
      </c>
      <c r="R267" s="326">
        <f>SUM(Table13[[#This Row],[T0]:[Unid. resid.]])</f>
        <v>0</v>
      </c>
      <c r="S267" s="391" t="str">
        <f>IF(OR(Table13[[#This Row],[Tipo de Beneficiário]]="",Table13[[#This Row],[Identificação da Entidade]]="",Table13[[#This Row],[Tipo de Solução Habitacional]]=""),"NÃO","SIM")</f>
        <v>NÃO</v>
      </c>
      <c r="T267" s="327" t="e">
        <f>VLOOKUP(Table13[[#This Row],[Tipo de Beneficiário]],Table3[],3,FALSE)</f>
        <v>#N/A</v>
      </c>
      <c r="X267" s="309"/>
    </row>
    <row r="268" spans="1:24" ht="25.05" hidden="1" customHeight="1" x14ac:dyDescent="0.25">
      <c r="A268" s="320"/>
      <c r="B268" s="389"/>
      <c r="C268" s="321"/>
      <c r="D268" s="325" t="str">
        <f>IF(Table13[[#This Row],[Tipo de Beneficiário]]="","",COUNTIF(Table8[Código da Candidatura],Table13[[#This Row],[Código da candidatura]]))</f>
        <v/>
      </c>
      <c r="E268" s="379" t="str">
        <f>IF(Table13[[#This Row],[Tipo de Beneficiário]]="","",SUMIF(Table8[[Código da Candidatura]:[Nº de membros]],Table13[[#This Row],[Código da candidatura]],Table8[Nº de membros]))</f>
        <v/>
      </c>
      <c r="F268" s="392"/>
      <c r="G268" s="322"/>
      <c r="H268" s="323"/>
      <c r="I268" s="324" t="str">
        <f>IF(Table13[[#This Row],[Tipo de Beneficiário]]="","",COUNTIFS(Table8[Código da Candidatura],Table13[[#This Row],[Código da candidatura]],Table8[Tipologia proposta],"T0"))</f>
        <v/>
      </c>
      <c r="J268" s="325" t="str">
        <f>IF(Table13[[#This Row],[Tipo de Beneficiário]]="","",COUNTIFS(Table8[Código da Candidatura],Table13[[#This Row],[Código da candidatura]],Table8[Tipologia proposta],"T1"))</f>
        <v/>
      </c>
      <c r="K268" s="325" t="str">
        <f>IF(Table13[[#This Row],[Tipo de Beneficiário]]="","",COUNTIFS(Table8[Código da Candidatura],Table13[[#This Row],[Código da candidatura]],Table8[Tipologia proposta],"T2"))</f>
        <v/>
      </c>
      <c r="L268" s="325" t="str">
        <f>IF(Table13[[#This Row],[Tipo de Beneficiário]]="","",COUNTIFS(Table8[Código da Candidatura],Table13[[#This Row],[Código da candidatura]],Table8[Tipologia proposta],"T3"))</f>
        <v/>
      </c>
      <c r="M268" s="325" t="str">
        <f>IF(Table13[[#This Row],[Tipo de Beneficiário]]="","",COUNTIFS(Table8[Código da Candidatura],Table13[[#This Row],[Código da candidatura]],Table8[Tipologia proposta],"T4"))</f>
        <v/>
      </c>
      <c r="N268" s="325" t="str">
        <f>IF(Table13[[#This Row],[Tipo de Beneficiário]]="","",COUNTIFS(Table8[Código da Candidatura],Table13[[#This Row],[Código da candidatura]],Table8[Tipologia proposta],"T5"))</f>
        <v/>
      </c>
      <c r="O268" s="325" t="str">
        <f>IF(Table13[[#This Row],[Tipo de Beneficiário]]="","",COUNTIFS(Table8[Código da Candidatura],Table13[[#This Row],[Código da candidatura]],Table8[Tipologia proposta],"T6"))</f>
        <v/>
      </c>
      <c r="P268" s="325" t="str">
        <f>IF(Table13[[#This Row],[Tipo de Beneficiário]]="","",COUNTIFS(Table8[Código da Candidatura],Table13[[#This Row],[Código da candidatura]],Table8[Tipologia proposta],"T7"))</f>
        <v/>
      </c>
      <c r="Q268" s="325" t="str">
        <f>IF(Table13[[#This Row],[Tipo de Beneficiário]]="","",COUNTIFS(Table8[Código da Candidatura],Table13[[#This Row],[Código da candidatura]],Table8[Tipologia proposta],"Unid. Resid."))</f>
        <v/>
      </c>
      <c r="R268" s="326">
        <f>SUM(Table13[[#This Row],[T0]:[Unid. resid.]])</f>
        <v>0</v>
      </c>
      <c r="S268" s="391" t="str">
        <f>IF(OR(Table13[[#This Row],[Tipo de Beneficiário]]="",Table13[[#This Row],[Identificação da Entidade]]="",Table13[[#This Row],[Tipo de Solução Habitacional]]=""),"NÃO","SIM")</f>
        <v>NÃO</v>
      </c>
      <c r="T268" s="327" t="e">
        <f>VLOOKUP(Table13[[#This Row],[Tipo de Beneficiário]],Table3[],3,FALSE)</f>
        <v>#N/A</v>
      </c>
      <c r="X268" s="309"/>
    </row>
    <row r="269" spans="1:24" ht="25.05" hidden="1" customHeight="1" x14ac:dyDescent="0.25">
      <c r="A269" s="320"/>
      <c r="B269" s="389"/>
      <c r="C269" s="321"/>
      <c r="D269" s="325" t="str">
        <f>IF(Table13[[#This Row],[Tipo de Beneficiário]]="","",COUNTIF(Table8[Código da Candidatura],Table13[[#This Row],[Código da candidatura]]))</f>
        <v/>
      </c>
      <c r="E269" s="379" t="str">
        <f>IF(Table13[[#This Row],[Tipo de Beneficiário]]="","",SUMIF(Table8[[Código da Candidatura]:[Nº de membros]],Table13[[#This Row],[Código da candidatura]],Table8[Nº de membros]))</f>
        <v/>
      </c>
      <c r="F269" s="392"/>
      <c r="G269" s="322"/>
      <c r="H269" s="323"/>
      <c r="I269" s="324" t="str">
        <f>IF(Table13[[#This Row],[Tipo de Beneficiário]]="","",COUNTIFS(Table8[Código da Candidatura],Table13[[#This Row],[Código da candidatura]],Table8[Tipologia proposta],"T0"))</f>
        <v/>
      </c>
      <c r="J269" s="325" t="str">
        <f>IF(Table13[[#This Row],[Tipo de Beneficiário]]="","",COUNTIFS(Table8[Código da Candidatura],Table13[[#This Row],[Código da candidatura]],Table8[Tipologia proposta],"T1"))</f>
        <v/>
      </c>
      <c r="K269" s="325" t="str">
        <f>IF(Table13[[#This Row],[Tipo de Beneficiário]]="","",COUNTIFS(Table8[Código da Candidatura],Table13[[#This Row],[Código da candidatura]],Table8[Tipologia proposta],"T2"))</f>
        <v/>
      </c>
      <c r="L269" s="325" t="str">
        <f>IF(Table13[[#This Row],[Tipo de Beneficiário]]="","",COUNTIFS(Table8[Código da Candidatura],Table13[[#This Row],[Código da candidatura]],Table8[Tipologia proposta],"T3"))</f>
        <v/>
      </c>
      <c r="M269" s="325" t="str">
        <f>IF(Table13[[#This Row],[Tipo de Beneficiário]]="","",COUNTIFS(Table8[Código da Candidatura],Table13[[#This Row],[Código da candidatura]],Table8[Tipologia proposta],"T4"))</f>
        <v/>
      </c>
      <c r="N269" s="325" t="str">
        <f>IF(Table13[[#This Row],[Tipo de Beneficiário]]="","",COUNTIFS(Table8[Código da Candidatura],Table13[[#This Row],[Código da candidatura]],Table8[Tipologia proposta],"T5"))</f>
        <v/>
      </c>
      <c r="O269" s="325" t="str">
        <f>IF(Table13[[#This Row],[Tipo de Beneficiário]]="","",COUNTIFS(Table8[Código da Candidatura],Table13[[#This Row],[Código da candidatura]],Table8[Tipologia proposta],"T6"))</f>
        <v/>
      </c>
      <c r="P269" s="325" t="str">
        <f>IF(Table13[[#This Row],[Tipo de Beneficiário]]="","",COUNTIFS(Table8[Código da Candidatura],Table13[[#This Row],[Código da candidatura]],Table8[Tipologia proposta],"T7"))</f>
        <v/>
      </c>
      <c r="Q269" s="325" t="str">
        <f>IF(Table13[[#This Row],[Tipo de Beneficiário]]="","",COUNTIFS(Table8[Código da Candidatura],Table13[[#This Row],[Código da candidatura]],Table8[Tipologia proposta],"Unid. Resid."))</f>
        <v/>
      </c>
      <c r="R269" s="326">
        <f>SUM(Table13[[#This Row],[T0]:[Unid. resid.]])</f>
        <v>0</v>
      </c>
      <c r="S269" s="391" t="str">
        <f>IF(OR(Table13[[#This Row],[Tipo de Beneficiário]]="",Table13[[#This Row],[Identificação da Entidade]]="",Table13[[#This Row],[Tipo de Solução Habitacional]]=""),"NÃO","SIM")</f>
        <v>NÃO</v>
      </c>
      <c r="T269" s="327" t="e">
        <f>VLOOKUP(Table13[[#This Row],[Tipo de Beneficiário]],Table3[],3,FALSE)</f>
        <v>#N/A</v>
      </c>
      <c r="X269" s="309"/>
    </row>
    <row r="270" spans="1:24" ht="25.05" hidden="1" customHeight="1" x14ac:dyDescent="0.25">
      <c r="A270" s="320"/>
      <c r="B270" s="389"/>
      <c r="C270" s="321"/>
      <c r="D270" s="325" t="str">
        <f>IF(Table13[[#This Row],[Tipo de Beneficiário]]="","",COUNTIF(Table8[Código da Candidatura],Table13[[#This Row],[Código da candidatura]]))</f>
        <v/>
      </c>
      <c r="E270" s="379" t="str">
        <f>IF(Table13[[#This Row],[Tipo de Beneficiário]]="","",SUMIF(Table8[[Código da Candidatura]:[Nº de membros]],Table13[[#This Row],[Código da candidatura]],Table8[Nº de membros]))</f>
        <v/>
      </c>
      <c r="F270" s="392"/>
      <c r="G270" s="322"/>
      <c r="H270" s="323"/>
      <c r="I270" s="324" t="str">
        <f>IF(Table13[[#This Row],[Tipo de Beneficiário]]="","",COUNTIFS(Table8[Código da Candidatura],Table13[[#This Row],[Código da candidatura]],Table8[Tipologia proposta],"T0"))</f>
        <v/>
      </c>
      <c r="J270" s="325" t="str">
        <f>IF(Table13[[#This Row],[Tipo de Beneficiário]]="","",COUNTIFS(Table8[Código da Candidatura],Table13[[#This Row],[Código da candidatura]],Table8[Tipologia proposta],"T1"))</f>
        <v/>
      </c>
      <c r="K270" s="325" t="str">
        <f>IF(Table13[[#This Row],[Tipo de Beneficiário]]="","",COUNTIFS(Table8[Código da Candidatura],Table13[[#This Row],[Código da candidatura]],Table8[Tipologia proposta],"T2"))</f>
        <v/>
      </c>
      <c r="L270" s="325" t="str">
        <f>IF(Table13[[#This Row],[Tipo de Beneficiário]]="","",COUNTIFS(Table8[Código da Candidatura],Table13[[#This Row],[Código da candidatura]],Table8[Tipologia proposta],"T3"))</f>
        <v/>
      </c>
      <c r="M270" s="325" t="str">
        <f>IF(Table13[[#This Row],[Tipo de Beneficiário]]="","",COUNTIFS(Table8[Código da Candidatura],Table13[[#This Row],[Código da candidatura]],Table8[Tipologia proposta],"T4"))</f>
        <v/>
      </c>
      <c r="N270" s="325" t="str">
        <f>IF(Table13[[#This Row],[Tipo de Beneficiário]]="","",COUNTIFS(Table8[Código da Candidatura],Table13[[#This Row],[Código da candidatura]],Table8[Tipologia proposta],"T5"))</f>
        <v/>
      </c>
      <c r="O270" s="325" t="str">
        <f>IF(Table13[[#This Row],[Tipo de Beneficiário]]="","",COUNTIFS(Table8[Código da Candidatura],Table13[[#This Row],[Código da candidatura]],Table8[Tipologia proposta],"T6"))</f>
        <v/>
      </c>
      <c r="P270" s="325" t="str">
        <f>IF(Table13[[#This Row],[Tipo de Beneficiário]]="","",COUNTIFS(Table8[Código da Candidatura],Table13[[#This Row],[Código da candidatura]],Table8[Tipologia proposta],"T7"))</f>
        <v/>
      </c>
      <c r="Q270" s="325" t="str">
        <f>IF(Table13[[#This Row],[Tipo de Beneficiário]]="","",COUNTIFS(Table8[Código da Candidatura],Table13[[#This Row],[Código da candidatura]],Table8[Tipologia proposta],"Unid. Resid."))</f>
        <v/>
      </c>
      <c r="R270" s="326">
        <f>SUM(Table13[[#This Row],[T0]:[Unid. resid.]])</f>
        <v>0</v>
      </c>
      <c r="S270" s="391" t="str">
        <f>IF(OR(Table13[[#This Row],[Tipo de Beneficiário]]="",Table13[[#This Row],[Identificação da Entidade]]="",Table13[[#This Row],[Tipo de Solução Habitacional]]=""),"NÃO","SIM")</f>
        <v>NÃO</v>
      </c>
      <c r="T270" s="327" t="e">
        <f>VLOOKUP(Table13[[#This Row],[Tipo de Beneficiário]],Table3[],3,FALSE)</f>
        <v>#N/A</v>
      </c>
      <c r="X270" s="309"/>
    </row>
    <row r="271" spans="1:24" ht="25.05" hidden="1" customHeight="1" x14ac:dyDescent="0.25">
      <c r="A271" s="320"/>
      <c r="B271" s="389"/>
      <c r="C271" s="321"/>
      <c r="D271" s="325" t="str">
        <f>IF(Table13[[#This Row],[Tipo de Beneficiário]]="","",COUNTIF(Table8[Código da Candidatura],Table13[[#This Row],[Código da candidatura]]))</f>
        <v/>
      </c>
      <c r="E271" s="379" t="str">
        <f>IF(Table13[[#This Row],[Tipo de Beneficiário]]="","",SUMIF(Table8[[Código da Candidatura]:[Nº de membros]],Table13[[#This Row],[Código da candidatura]],Table8[Nº de membros]))</f>
        <v/>
      </c>
      <c r="F271" s="392"/>
      <c r="G271" s="322"/>
      <c r="H271" s="323"/>
      <c r="I271" s="324" t="str">
        <f>IF(Table13[[#This Row],[Tipo de Beneficiário]]="","",COUNTIFS(Table8[Código da Candidatura],Table13[[#This Row],[Código da candidatura]],Table8[Tipologia proposta],"T0"))</f>
        <v/>
      </c>
      <c r="J271" s="325" t="str">
        <f>IF(Table13[[#This Row],[Tipo de Beneficiário]]="","",COUNTIFS(Table8[Código da Candidatura],Table13[[#This Row],[Código da candidatura]],Table8[Tipologia proposta],"T1"))</f>
        <v/>
      </c>
      <c r="K271" s="325" t="str">
        <f>IF(Table13[[#This Row],[Tipo de Beneficiário]]="","",COUNTIFS(Table8[Código da Candidatura],Table13[[#This Row],[Código da candidatura]],Table8[Tipologia proposta],"T2"))</f>
        <v/>
      </c>
      <c r="L271" s="325" t="str">
        <f>IF(Table13[[#This Row],[Tipo de Beneficiário]]="","",COUNTIFS(Table8[Código da Candidatura],Table13[[#This Row],[Código da candidatura]],Table8[Tipologia proposta],"T3"))</f>
        <v/>
      </c>
      <c r="M271" s="325" t="str">
        <f>IF(Table13[[#This Row],[Tipo de Beneficiário]]="","",COUNTIFS(Table8[Código da Candidatura],Table13[[#This Row],[Código da candidatura]],Table8[Tipologia proposta],"T4"))</f>
        <v/>
      </c>
      <c r="N271" s="325" t="str">
        <f>IF(Table13[[#This Row],[Tipo de Beneficiário]]="","",COUNTIFS(Table8[Código da Candidatura],Table13[[#This Row],[Código da candidatura]],Table8[Tipologia proposta],"T5"))</f>
        <v/>
      </c>
      <c r="O271" s="325" t="str">
        <f>IF(Table13[[#This Row],[Tipo de Beneficiário]]="","",COUNTIFS(Table8[Código da Candidatura],Table13[[#This Row],[Código da candidatura]],Table8[Tipologia proposta],"T6"))</f>
        <v/>
      </c>
      <c r="P271" s="325" t="str">
        <f>IF(Table13[[#This Row],[Tipo de Beneficiário]]="","",COUNTIFS(Table8[Código da Candidatura],Table13[[#This Row],[Código da candidatura]],Table8[Tipologia proposta],"T7"))</f>
        <v/>
      </c>
      <c r="Q271" s="325" t="str">
        <f>IF(Table13[[#This Row],[Tipo de Beneficiário]]="","",COUNTIFS(Table8[Código da Candidatura],Table13[[#This Row],[Código da candidatura]],Table8[Tipologia proposta],"Unid. Resid."))</f>
        <v/>
      </c>
      <c r="R271" s="326">
        <f>SUM(Table13[[#This Row],[T0]:[Unid. resid.]])</f>
        <v>0</v>
      </c>
      <c r="S271" s="391" t="str">
        <f>IF(OR(Table13[[#This Row],[Tipo de Beneficiário]]="",Table13[[#This Row],[Identificação da Entidade]]="",Table13[[#This Row],[Tipo de Solução Habitacional]]=""),"NÃO","SIM")</f>
        <v>NÃO</v>
      </c>
      <c r="T271" s="327" t="e">
        <f>VLOOKUP(Table13[[#This Row],[Tipo de Beneficiário]],Table3[],3,FALSE)</f>
        <v>#N/A</v>
      </c>
      <c r="X271" s="309"/>
    </row>
    <row r="272" spans="1:24" ht="25.05" hidden="1" customHeight="1" x14ac:dyDescent="0.25">
      <c r="A272" s="320"/>
      <c r="B272" s="389"/>
      <c r="C272" s="321"/>
      <c r="D272" s="325" t="str">
        <f>IF(Table13[[#This Row],[Tipo de Beneficiário]]="","",COUNTIF(Table8[Código da Candidatura],Table13[[#This Row],[Código da candidatura]]))</f>
        <v/>
      </c>
      <c r="E272" s="379" t="str">
        <f>IF(Table13[[#This Row],[Tipo de Beneficiário]]="","",SUMIF(Table8[[Código da Candidatura]:[Nº de membros]],Table13[[#This Row],[Código da candidatura]],Table8[Nº de membros]))</f>
        <v/>
      </c>
      <c r="F272" s="392"/>
      <c r="G272" s="322"/>
      <c r="H272" s="323"/>
      <c r="I272" s="324" t="str">
        <f>IF(Table13[[#This Row],[Tipo de Beneficiário]]="","",COUNTIFS(Table8[Código da Candidatura],Table13[[#This Row],[Código da candidatura]],Table8[Tipologia proposta],"T0"))</f>
        <v/>
      </c>
      <c r="J272" s="325" t="str">
        <f>IF(Table13[[#This Row],[Tipo de Beneficiário]]="","",COUNTIFS(Table8[Código da Candidatura],Table13[[#This Row],[Código da candidatura]],Table8[Tipologia proposta],"T1"))</f>
        <v/>
      </c>
      <c r="K272" s="325" t="str">
        <f>IF(Table13[[#This Row],[Tipo de Beneficiário]]="","",COUNTIFS(Table8[Código da Candidatura],Table13[[#This Row],[Código da candidatura]],Table8[Tipologia proposta],"T2"))</f>
        <v/>
      </c>
      <c r="L272" s="325" t="str">
        <f>IF(Table13[[#This Row],[Tipo de Beneficiário]]="","",COUNTIFS(Table8[Código da Candidatura],Table13[[#This Row],[Código da candidatura]],Table8[Tipologia proposta],"T3"))</f>
        <v/>
      </c>
      <c r="M272" s="325" t="str">
        <f>IF(Table13[[#This Row],[Tipo de Beneficiário]]="","",COUNTIFS(Table8[Código da Candidatura],Table13[[#This Row],[Código da candidatura]],Table8[Tipologia proposta],"T4"))</f>
        <v/>
      </c>
      <c r="N272" s="325" t="str">
        <f>IF(Table13[[#This Row],[Tipo de Beneficiário]]="","",COUNTIFS(Table8[Código da Candidatura],Table13[[#This Row],[Código da candidatura]],Table8[Tipologia proposta],"T5"))</f>
        <v/>
      </c>
      <c r="O272" s="325" t="str">
        <f>IF(Table13[[#This Row],[Tipo de Beneficiário]]="","",COUNTIFS(Table8[Código da Candidatura],Table13[[#This Row],[Código da candidatura]],Table8[Tipologia proposta],"T6"))</f>
        <v/>
      </c>
      <c r="P272" s="325" t="str">
        <f>IF(Table13[[#This Row],[Tipo de Beneficiário]]="","",COUNTIFS(Table8[Código da Candidatura],Table13[[#This Row],[Código da candidatura]],Table8[Tipologia proposta],"T7"))</f>
        <v/>
      </c>
      <c r="Q272" s="325" t="str">
        <f>IF(Table13[[#This Row],[Tipo de Beneficiário]]="","",COUNTIFS(Table8[Código da Candidatura],Table13[[#This Row],[Código da candidatura]],Table8[Tipologia proposta],"Unid. Resid."))</f>
        <v/>
      </c>
      <c r="R272" s="326">
        <f>SUM(Table13[[#This Row],[T0]:[Unid. resid.]])</f>
        <v>0</v>
      </c>
      <c r="S272" s="391" t="str">
        <f>IF(OR(Table13[[#This Row],[Tipo de Beneficiário]]="",Table13[[#This Row],[Identificação da Entidade]]="",Table13[[#This Row],[Tipo de Solução Habitacional]]=""),"NÃO","SIM")</f>
        <v>NÃO</v>
      </c>
      <c r="T272" s="327" t="e">
        <f>VLOOKUP(Table13[[#This Row],[Tipo de Beneficiário]],Table3[],3,FALSE)</f>
        <v>#N/A</v>
      </c>
      <c r="X272" s="309"/>
    </row>
    <row r="273" spans="1:24" ht="25.05" hidden="1" customHeight="1" x14ac:dyDescent="0.25">
      <c r="A273" s="320"/>
      <c r="B273" s="389"/>
      <c r="C273" s="321"/>
      <c r="D273" s="325" t="str">
        <f>IF(Table13[[#This Row],[Tipo de Beneficiário]]="","",COUNTIF(Table8[Código da Candidatura],Table13[[#This Row],[Código da candidatura]]))</f>
        <v/>
      </c>
      <c r="E273" s="379" t="str">
        <f>IF(Table13[[#This Row],[Tipo de Beneficiário]]="","",SUMIF(Table8[[Código da Candidatura]:[Nº de membros]],Table13[[#This Row],[Código da candidatura]],Table8[Nº de membros]))</f>
        <v/>
      </c>
      <c r="F273" s="392"/>
      <c r="G273" s="322"/>
      <c r="H273" s="323"/>
      <c r="I273" s="324" t="str">
        <f>IF(Table13[[#This Row],[Tipo de Beneficiário]]="","",COUNTIFS(Table8[Código da Candidatura],Table13[[#This Row],[Código da candidatura]],Table8[Tipologia proposta],"T0"))</f>
        <v/>
      </c>
      <c r="J273" s="325" t="str">
        <f>IF(Table13[[#This Row],[Tipo de Beneficiário]]="","",COUNTIFS(Table8[Código da Candidatura],Table13[[#This Row],[Código da candidatura]],Table8[Tipologia proposta],"T1"))</f>
        <v/>
      </c>
      <c r="K273" s="325" t="str">
        <f>IF(Table13[[#This Row],[Tipo de Beneficiário]]="","",COUNTIFS(Table8[Código da Candidatura],Table13[[#This Row],[Código da candidatura]],Table8[Tipologia proposta],"T2"))</f>
        <v/>
      </c>
      <c r="L273" s="325" t="str">
        <f>IF(Table13[[#This Row],[Tipo de Beneficiário]]="","",COUNTIFS(Table8[Código da Candidatura],Table13[[#This Row],[Código da candidatura]],Table8[Tipologia proposta],"T3"))</f>
        <v/>
      </c>
      <c r="M273" s="325" t="str">
        <f>IF(Table13[[#This Row],[Tipo de Beneficiário]]="","",COUNTIFS(Table8[Código da Candidatura],Table13[[#This Row],[Código da candidatura]],Table8[Tipologia proposta],"T4"))</f>
        <v/>
      </c>
      <c r="N273" s="325" t="str">
        <f>IF(Table13[[#This Row],[Tipo de Beneficiário]]="","",COUNTIFS(Table8[Código da Candidatura],Table13[[#This Row],[Código da candidatura]],Table8[Tipologia proposta],"T5"))</f>
        <v/>
      </c>
      <c r="O273" s="325" t="str">
        <f>IF(Table13[[#This Row],[Tipo de Beneficiário]]="","",COUNTIFS(Table8[Código da Candidatura],Table13[[#This Row],[Código da candidatura]],Table8[Tipologia proposta],"T6"))</f>
        <v/>
      </c>
      <c r="P273" s="325" t="str">
        <f>IF(Table13[[#This Row],[Tipo de Beneficiário]]="","",COUNTIFS(Table8[Código da Candidatura],Table13[[#This Row],[Código da candidatura]],Table8[Tipologia proposta],"T7"))</f>
        <v/>
      </c>
      <c r="Q273" s="325" t="str">
        <f>IF(Table13[[#This Row],[Tipo de Beneficiário]]="","",COUNTIFS(Table8[Código da Candidatura],Table13[[#This Row],[Código da candidatura]],Table8[Tipologia proposta],"Unid. Resid."))</f>
        <v/>
      </c>
      <c r="R273" s="326">
        <f>SUM(Table13[[#This Row],[T0]:[Unid. resid.]])</f>
        <v>0</v>
      </c>
      <c r="S273" s="391" t="str">
        <f>IF(OR(Table13[[#This Row],[Tipo de Beneficiário]]="",Table13[[#This Row],[Identificação da Entidade]]="",Table13[[#This Row],[Tipo de Solução Habitacional]]=""),"NÃO","SIM")</f>
        <v>NÃO</v>
      </c>
      <c r="T273" s="327" t="e">
        <f>VLOOKUP(Table13[[#This Row],[Tipo de Beneficiário]],Table3[],3,FALSE)</f>
        <v>#N/A</v>
      </c>
      <c r="X273" s="309"/>
    </row>
    <row r="274" spans="1:24" ht="25.05" hidden="1" customHeight="1" x14ac:dyDescent="0.25">
      <c r="A274" s="320"/>
      <c r="B274" s="389"/>
      <c r="C274" s="321"/>
      <c r="D274" s="325" t="str">
        <f>IF(Table13[[#This Row],[Tipo de Beneficiário]]="","",COUNTIF(Table8[Código da Candidatura],Table13[[#This Row],[Código da candidatura]]))</f>
        <v/>
      </c>
      <c r="E274" s="379" t="str">
        <f>IF(Table13[[#This Row],[Tipo de Beneficiário]]="","",SUMIF(Table8[[Código da Candidatura]:[Nº de membros]],Table13[[#This Row],[Código da candidatura]],Table8[Nº de membros]))</f>
        <v/>
      </c>
      <c r="F274" s="392"/>
      <c r="G274" s="322"/>
      <c r="H274" s="323"/>
      <c r="I274" s="324" t="str">
        <f>IF(Table13[[#This Row],[Tipo de Beneficiário]]="","",COUNTIFS(Table8[Código da Candidatura],Table13[[#This Row],[Código da candidatura]],Table8[Tipologia proposta],"T0"))</f>
        <v/>
      </c>
      <c r="J274" s="325" t="str">
        <f>IF(Table13[[#This Row],[Tipo de Beneficiário]]="","",COUNTIFS(Table8[Código da Candidatura],Table13[[#This Row],[Código da candidatura]],Table8[Tipologia proposta],"T1"))</f>
        <v/>
      </c>
      <c r="K274" s="325" t="str">
        <f>IF(Table13[[#This Row],[Tipo de Beneficiário]]="","",COUNTIFS(Table8[Código da Candidatura],Table13[[#This Row],[Código da candidatura]],Table8[Tipologia proposta],"T2"))</f>
        <v/>
      </c>
      <c r="L274" s="325" t="str">
        <f>IF(Table13[[#This Row],[Tipo de Beneficiário]]="","",COUNTIFS(Table8[Código da Candidatura],Table13[[#This Row],[Código da candidatura]],Table8[Tipologia proposta],"T3"))</f>
        <v/>
      </c>
      <c r="M274" s="325" t="str">
        <f>IF(Table13[[#This Row],[Tipo de Beneficiário]]="","",COUNTIFS(Table8[Código da Candidatura],Table13[[#This Row],[Código da candidatura]],Table8[Tipologia proposta],"T4"))</f>
        <v/>
      </c>
      <c r="N274" s="325" t="str">
        <f>IF(Table13[[#This Row],[Tipo de Beneficiário]]="","",COUNTIFS(Table8[Código da Candidatura],Table13[[#This Row],[Código da candidatura]],Table8[Tipologia proposta],"T5"))</f>
        <v/>
      </c>
      <c r="O274" s="325" t="str">
        <f>IF(Table13[[#This Row],[Tipo de Beneficiário]]="","",COUNTIFS(Table8[Código da Candidatura],Table13[[#This Row],[Código da candidatura]],Table8[Tipologia proposta],"T6"))</f>
        <v/>
      </c>
      <c r="P274" s="325" t="str">
        <f>IF(Table13[[#This Row],[Tipo de Beneficiário]]="","",COUNTIFS(Table8[Código da Candidatura],Table13[[#This Row],[Código da candidatura]],Table8[Tipologia proposta],"T7"))</f>
        <v/>
      </c>
      <c r="Q274" s="325" t="str">
        <f>IF(Table13[[#This Row],[Tipo de Beneficiário]]="","",COUNTIFS(Table8[Código da Candidatura],Table13[[#This Row],[Código da candidatura]],Table8[Tipologia proposta],"Unid. Resid."))</f>
        <v/>
      </c>
      <c r="R274" s="326">
        <f>SUM(Table13[[#This Row],[T0]:[Unid. resid.]])</f>
        <v>0</v>
      </c>
      <c r="S274" s="391" t="str">
        <f>IF(OR(Table13[[#This Row],[Tipo de Beneficiário]]="",Table13[[#This Row],[Identificação da Entidade]]="",Table13[[#This Row],[Tipo de Solução Habitacional]]=""),"NÃO","SIM")</f>
        <v>NÃO</v>
      </c>
      <c r="T274" s="327" t="e">
        <f>VLOOKUP(Table13[[#This Row],[Tipo de Beneficiário]],Table3[],3,FALSE)</f>
        <v>#N/A</v>
      </c>
      <c r="X274" s="309"/>
    </row>
    <row r="275" spans="1:24" ht="25.05" hidden="1" customHeight="1" x14ac:dyDescent="0.25">
      <c r="A275" s="320"/>
      <c r="B275" s="389"/>
      <c r="C275" s="321"/>
      <c r="D275" s="325" t="str">
        <f>IF(Table13[[#This Row],[Tipo de Beneficiário]]="","",COUNTIF(Table8[Código da Candidatura],Table13[[#This Row],[Código da candidatura]]))</f>
        <v/>
      </c>
      <c r="E275" s="379" t="str">
        <f>IF(Table13[[#This Row],[Tipo de Beneficiário]]="","",SUMIF(Table8[[Código da Candidatura]:[Nº de membros]],Table13[[#This Row],[Código da candidatura]],Table8[Nº de membros]))</f>
        <v/>
      </c>
      <c r="F275" s="392"/>
      <c r="G275" s="322"/>
      <c r="H275" s="323"/>
      <c r="I275" s="324" t="str">
        <f>IF(Table13[[#This Row],[Tipo de Beneficiário]]="","",COUNTIFS(Table8[Código da Candidatura],Table13[[#This Row],[Código da candidatura]],Table8[Tipologia proposta],"T0"))</f>
        <v/>
      </c>
      <c r="J275" s="325" t="str">
        <f>IF(Table13[[#This Row],[Tipo de Beneficiário]]="","",COUNTIFS(Table8[Código da Candidatura],Table13[[#This Row],[Código da candidatura]],Table8[Tipologia proposta],"T1"))</f>
        <v/>
      </c>
      <c r="K275" s="325" t="str">
        <f>IF(Table13[[#This Row],[Tipo de Beneficiário]]="","",COUNTIFS(Table8[Código da Candidatura],Table13[[#This Row],[Código da candidatura]],Table8[Tipologia proposta],"T2"))</f>
        <v/>
      </c>
      <c r="L275" s="325" t="str">
        <f>IF(Table13[[#This Row],[Tipo de Beneficiário]]="","",COUNTIFS(Table8[Código da Candidatura],Table13[[#This Row],[Código da candidatura]],Table8[Tipologia proposta],"T3"))</f>
        <v/>
      </c>
      <c r="M275" s="325" t="str">
        <f>IF(Table13[[#This Row],[Tipo de Beneficiário]]="","",COUNTIFS(Table8[Código da Candidatura],Table13[[#This Row],[Código da candidatura]],Table8[Tipologia proposta],"T4"))</f>
        <v/>
      </c>
      <c r="N275" s="325" t="str">
        <f>IF(Table13[[#This Row],[Tipo de Beneficiário]]="","",COUNTIFS(Table8[Código da Candidatura],Table13[[#This Row],[Código da candidatura]],Table8[Tipologia proposta],"T5"))</f>
        <v/>
      </c>
      <c r="O275" s="325" t="str">
        <f>IF(Table13[[#This Row],[Tipo de Beneficiário]]="","",COUNTIFS(Table8[Código da Candidatura],Table13[[#This Row],[Código da candidatura]],Table8[Tipologia proposta],"T6"))</f>
        <v/>
      </c>
      <c r="P275" s="325" t="str">
        <f>IF(Table13[[#This Row],[Tipo de Beneficiário]]="","",COUNTIFS(Table8[Código da Candidatura],Table13[[#This Row],[Código da candidatura]],Table8[Tipologia proposta],"T7"))</f>
        <v/>
      </c>
      <c r="Q275" s="325" t="str">
        <f>IF(Table13[[#This Row],[Tipo de Beneficiário]]="","",COUNTIFS(Table8[Código da Candidatura],Table13[[#This Row],[Código da candidatura]],Table8[Tipologia proposta],"Unid. Resid."))</f>
        <v/>
      </c>
      <c r="R275" s="326">
        <f>SUM(Table13[[#This Row],[T0]:[Unid. resid.]])</f>
        <v>0</v>
      </c>
      <c r="S275" s="391" t="str">
        <f>IF(OR(Table13[[#This Row],[Tipo de Beneficiário]]="",Table13[[#This Row],[Identificação da Entidade]]="",Table13[[#This Row],[Tipo de Solução Habitacional]]=""),"NÃO","SIM")</f>
        <v>NÃO</v>
      </c>
      <c r="T275" s="327" t="e">
        <f>VLOOKUP(Table13[[#This Row],[Tipo de Beneficiário]],Table3[],3,FALSE)</f>
        <v>#N/A</v>
      </c>
      <c r="X275" s="309"/>
    </row>
    <row r="276" spans="1:24" ht="25.05" hidden="1" customHeight="1" x14ac:dyDescent="0.25">
      <c r="A276" s="320"/>
      <c r="B276" s="389"/>
      <c r="C276" s="321"/>
      <c r="D276" s="325" t="str">
        <f>IF(Table13[[#This Row],[Tipo de Beneficiário]]="","",COUNTIF(Table8[Código da Candidatura],Table13[[#This Row],[Código da candidatura]]))</f>
        <v/>
      </c>
      <c r="E276" s="379" t="str">
        <f>IF(Table13[[#This Row],[Tipo de Beneficiário]]="","",SUMIF(Table8[[Código da Candidatura]:[Nº de membros]],Table13[[#This Row],[Código da candidatura]],Table8[Nº de membros]))</f>
        <v/>
      </c>
      <c r="F276" s="392"/>
      <c r="G276" s="322"/>
      <c r="H276" s="323"/>
      <c r="I276" s="324" t="str">
        <f>IF(Table13[[#This Row],[Tipo de Beneficiário]]="","",COUNTIFS(Table8[Código da Candidatura],Table13[[#This Row],[Código da candidatura]],Table8[Tipologia proposta],"T0"))</f>
        <v/>
      </c>
      <c r="J276" s="325" t="str">
        <f>IF(Table13[[#This Row],[Tipo de Beneficiário]]="","",COUNTIFS(Table8[Código da Candidatura],Table13[[#This Row],[Código da candidatura]],Table8[Tipologia proposta],"T1"))</f>
        <v/>
      </c>
      <c r="K276" s="325" t="str">
        <f>IF(Table13[[#This Row],[Tipo de Beneficiário]]="","",COUNTIFS(Table8[Código da Candidatura],Table13[[#This Row],[Código da candidatura]],Table8[Tipologia proposta],"T2"))</f>
        <v/>
      </c>
      <c r="L276" s="325" t="str">
        <f>IF(Table13[[#This Row],[Tipo de Beneficiário]]="","",COUNTIFS(Table8[Código da Candidatura],Table13[[#This Row],[Código da candidatura]],Table8[Tipologia proposta],"T3"))</f>
        <v/>
      </c>
      <c r="M276" s="325" t="str">
        <f>IF(Table13[[#This Row],[Tipo de Beneficiário]]="","",COUNTIFS(Table8[Código da Candidatura],Table13[[#This Row],[Código da candidatura]],Table8[Tipologia proposta],"T4"))</f>
        <v/>
      </c>
      <c r="N276" s="325" t="str">
        <f>IF(Table13[[#This Row],[Tipo de Beneficiário]]="","",COUNTIFS(Table8[Código da Candidatura],Table13[[#This Row],[Código da candidatura]],Table8[Tipologia proposta],"T5"))</f>
        <v/>
      </c>
      <c r="O276" s="325" t="str">
        <f>IF(Table13[[#This Row],[Tipo de Beneficiário]]="","",COUNTIFS(Table8[Código da Candidatura],Table13[[#This Row],[Código da candidatura]],Table8[Tipologia proposta],"T6"))</f>
        <v/>
      </c>
      <c r="P276" s="325" t="str">
        <f>IF(Table13[[#This Row],[Tipo de Beneficiário]]="","",COUNTIFS(Table8[Código da Candidatura],Table13[[#This Row],[Código da candidatura]],Table8[Tipologia proposta],"T7"))</f>
        <v/>
      </c>
      <c r="Q276" s="325" t="str">
        <f>IF(Table13[[#This Row],[Tipo de Beneficiário]]="","",COUNTIFS(Table8[Código da Candidatura],Table13[[#This Row],[Código da candidatura]],Table8[Tipologia proposta],"Unid. Resid."))</f>
        <v/>
      </c>
      <c r="R276" s="326">
        <f>SUM(Table13[[#This Row],[T0]:[Unid. resid.]])</f>
        <v>0</v>
      </c>
      <c r="S276" s="391" t="str">
        <f>IF(OR(Table13[[#This Row],[Tipo de Beneficiário]]="",Table13[[#This Row],[Identificação da Entidade]]="",Table13[[#This Row],[Tipo de Solução Habitacional]]=""),"NÃO","SIM")</f>
        <v>NÃO</v>
      </c>
      <c r="T276" s="327" t="e">
        <f>VLOOKUP(Table13[[#This Row],[Tipo de Beneficiário]],Table3[],3,FALSE)</f>
        <v>#N/A</v>
      </c>
      <c r="X276" s="309"/>
    </row>
    <row r="277" spans="1:24" ht="25.05" hidden="1" customHeight="1" x14ac:dyDescent="0.25">
      <c r="A277" s="320"/>
      <c r="B277" s="389"/>
      <c r="C277" s="321"/>
      <c r="D277" s="325" t="str">
        <f>IF(Table13[[#This Row],[Tipo de Beneficiário]]="","",COUNTIF(Table8[Código da Candidatura],Table13[[#This Row],[Código da candidatura]]))</f>
        <v/>
      </c>
      <c r="E277" s="379" t="str">
        <f>IF(Table13[[#This Row],[Tipo de Beneficiário]]="","",SUMIF(Table8[[Código da Candidatura]:[Nº de membros]],Table13[[#This Row],[Código da candidatura]],Table8[Nº de membros]))</f>
        <v/>
      </c>
      <c r="F277" s="392"/>
      <c r="G277" s="322"/>
      <c r="H277" s="323"/>
      <c r="I277" s="324" t="str">
        <f>IF(Table13[[#This Row],[Tipo de Beneficiário]]="","",COUNTIFS(Table8[Código da Candidatura],Table13[[#This Row],[Código da candidatura]],Table8[Tipologia proposta],"T0"))</f>
        <v/>
      </c>
      <c r="J277" s="325" t="str">
        <f>IF(Table13[[#This Row],[Tipo de Beneficiário]]="","",COUNTIFS(Table8[Código da Candidatura],Table13[[#This Row],[Código da candidatura]],Table8[Tipologia proposta],"T1"))</f>
        <v/>
      </c>
      <c r="K277" s="325" t="str">
        <f>IF(Table13[[#This Row],[Tipo de Beneficiário]]="","",COUNTIFS(Table8[Código da Candidatura],Table13[[#This Row],[Código da candidatura]],Table8[Tipologia proposta],"T2"))</f>
        <v/>
      </c>
      <c r="L277" s="325" t="str">
        <f>IF(Table13[[#This Row],[Tipo de Beneficiário]]="","",COUNTIFS(Table8[Código da Candidatura],Table13[[#This Row],[Código da candidatura]],Table8[Tipologia proposta],"T3"))</f>
        <v/>
      </c>
      <c r="M277" s="325" t="str">
        <f>IF(Table13[[#This Row],[Tipo de Beneficiário]]="","",COUNTIFS(Table8[Código da Candidatura],Table13[[#This Row],[Código da candidatura]],Table8[Tipologia proposta],"T4"))</f>
        <v/>
      </c>
      <c r="N277" s="325" t="str">
        <f>IF(Table13[[#This Row],[Tipo de Beneficiário]]="","",COUNTIFS(Table8[Código da Candidatura],Table13[[#This Row],[Código da candidatura]],Table8[Tipologia proposta],"T5"))</f>
        <v/>
      </c>
      <c r="O277" s="325" t="str">
        <f>IF(Table13[[#This Row],[Tipo de Beneficiário]]="","",COUNTIFS(Table8[Código da Candidatura],Table13[[#This Row],[Código da candidatura]],Table8[Tipologia proposta],"T6"))</f>
        <v/>
      </c>
      <c r="P277" s="325" t="str">
        <f>IF(Table13[[#This Row],[Tipo de Beneficiário]]="","",COUNTIFS(Table8[Código da Candidatura],Table13[[#This Row],[Código da candidatura]],Table8[Tipologia proposta],"T7"))</f>
        <v/>
      </c>
      <c r="Q277" s="325" t="str">
        <f>IF(Table13[[#This Row],[Tipo de Beneficiário]]="","",COUNTIFS(Table8[Código da Candidatura],Table13[[#This Row],[Código da candidatura]],Table8[Tipologia proposta],"Unid. Resid."))</f>
        <v/>
      </c>
      <c r="R277" s="326">
        <f>SUM(Table13[[#This Row],[T0]:[Unid. resid.]])</f>
        <v>0</v>
      </c>
      <c r="S277" s="391" t="str">
        <f>IF(OR(Table13[[#This Row],[Tipo de Beneficiário]]="",Table13[[#This Row],[Identificação da Entidade]]="",Table13[[#This Row],[Tipo de Solução Habitacional]]=""),"NÃO","SIM")</f>
        <v>NÃO</v>
      </c>
      <c r="T277" s="327" t="e">
        <f>VLOOKUP(Table13[[#This Row],[Tipo de Beneficiário]],Table3[],3,FALSE)</f>
        <v>#N/A</v>
      </c>
      <c r="X277" s="309"/>
    </row>
    <row r="278" spans="1:24" ht="25.05" hidden="1" customHeight="1" x14ac:dyDescent="0.25">
      <c r="A278" s="320"/>
      <c r="B278" s="389"/>
      <c r="C278" s="321"/>
      <c r="D278" s="325" t="str">
        <f>IF(Table13[[#This Row],[Tipo de Beneficiário]]="","",COUNTIF(Table8[Código da Candidatura],Table13[[#This Row],[Código da candidatura]]))</f>
        <v/>
      </c>
      <c r="E278" s="379" t="str">
        <f>IF(Table13[[#This Row],[Tipo de Beneficiário]]="","",SUMIF(Table8[[Código da Candidatura]:[Nº de membros]],Table13[[#This Row],[Código da candidatura]],Table8[Nº de membros]))</f>
        <v/>
      </c>
      <c r="F278" s="392"/>
      <c r="G278" s="322"/>
      <c r="H278" s="323"/>
      <c r="I278" s="324" t="str">
        <f>IF(Table13[[#This Row],[Tipo de Beneficiário]]="","",COUNTIFS(Table8[Código da Candidatura],Table13[[#This Row],[Código da candidatura]],Table8[Tipologia proposta],"T0"))</f>
        <v/>
      </c>
      <c r="J278" s="325" t="str">
        <f>IF(Table13[[#This Row],[Tipo de Beneficiário]]="","",COUNTIFS(Table8[Código da Candidatura],Table13[[#This Row],[Código da candidatura]],Table8[Tipologia proposta],"T1"))</f>
        <v/>
      </c>
      <c r="K278" s="325" t="str">
        <f>IF(Table13[[#This Row],[Tipo de Beneficiário]]="","",COUNTIFS(Table8[Código da Candidatura],Table13[[#This Row],[Código da candidatura]],Table8[Tipologia proposta],"T2"))</f>
        <v/>
      </c>
      <c r="L278" s="325" t="str">
        <f>IF(Table13[[#This Row],[Tipo de Beneficiário]]="","",COUNTIFS(Table8[Código da Candidatura],Table13[[#This Row],[Código da candidatura]],Table8[Tipologia proposta],"T3"))</f>
        <v/>
      </c>
      <c r="M278" s="325" t="str">
        <f>IF(Table13[[#This Row],[Tipo de Beneficiário]]="","",COUNTIFS(Table8[Código da Candidatura],Table13[[#This Row],[Código da candidatura]],Table8[Tipologia proposta],"T4"))</f>
        <v/>
      </c>
      <c r="N278" s="325" t="str">
        <f>IF(Table13[[#This Row],[Tipo de Beneficiário]]="","",COUNTIFS(Table8[Código da Candidatura],Table13[[#This Row],[Código da candidatura]],Table8[Tipologia proposta],"T5"))</f>
        <v/>
      </c>
      <c r="O278" s="325" t="str">
        <f>IF(Table13[[#This Row],[Tipo de Beneficiário]]="","",COUNTIFS(Table8[Código da Candidatura],Table13[[#This Row],[Código da candidatura]],Table8[Tipologia proposta],"T6"))</f>
        <v/>
      </c>
      <c r="P278" s="325" t="str">
        <f>IF(Table13[[#This Row],[Tipo de Beneficiário]]="","",COUNTIFS(Table8[Código da Candidatura],Table13[[#This Row],[Código da candidatura]],Table8[Tipologia proposta],"T7"))</f>
        <v/>
      </c>
      <c r="Q278" s="325" t="str">
        <f>IF(Table13[[#This Row],[Tipo de Beneficiário]]="","",COUNTIFS(Table8[Código da Candidatura],Table13[[#This Row],[Código da candidatura]],Table8[Tipologia proposta],"Unid. Resid."))</f>
        <v/>
      </c>
      <c r="R278" s="326">
        <f>SUM(Table13[[#This Row],[T0]:[Unid. resid.]])</f>
        <v>0</v>
      </c>
      <c r="S278" s="391" t="str">
        <f>IF(OR(Table13[[#This Row],[Tipo de Beneficiário]]="",Table13[[#This Row],[Identificação da Entidade]]="",Table13[[#This Row],[Tipo de Solução Habitacional]]=""),"NÃO","SIM")</f>
        <v>NÃO</v>
      </c>
      <c r="T278" s="327" t="e">
        <f>VLOOKUP(Table13[[#This Row],[Tipo de Beneficiário]],Table3[],3,FALSE)</f>
        <v>#N/A</v>
      </c>
      <c r="X278" s="309"/>
    </row>
    <row r="279" spans="1:24" ht="25.05" hidden="1" customHeight="1" x14ac:dyDescent="0.25">
      <c r="A279" s="320"/>
      <c r="B279" s="389"/>
      <c r="C279" s="321"/>
      <c r="D279" s="325" t="str">
        <f>IF(Table13[[#This Row],[Tipo de Beneficiário]]="","",COUNTIF(Table8[Código da Candidatura],Table13[[#This Row],[Código da candidatura]]))</f>
        <v/>
      </c>
      <c r="E279" s="379" t="str">
        <f>IF(Table13[[#This Row],[Tipo de Beneficiário]]="","",SUMIF(Table8[[Código da Candidatura]:[Nº de membros]],Table13[[#This Row],[Código da candidatura]],Table8[Nº de membros]))</f>
        <v/>
      </c>
      <c r="F279" s="392"/>
      <c r="G279" s="322"/>
      <c r="H279" s="323"/>
      <c r="I279" s="324" t="str">
        <f>IF(Table13[[#This Row],[Tipo de Beneficiário]]="","",COUNTIFS(Table8[Código da Candidatura],Table13[[#This Row],[Código da candidatura]],Table8[Tipologia proposta],"T0"))</f>
        <v/>
      </c>
      <c r="J279" s="325" t="str">
        <f>IF(Table13[[#This Row],[Tipo de Beneficiário]]="","",COUNTIFS(Table8[Código da Candidatura],Table13[[#This Row],[Código da candidatura]],Table8[Tipologia proposta],"T1"))</f>
        <v/>
      </c>
      <c r="K279" s="325" t="str">
        <f>IF(Table13[[#This Row],[Tipo de Beneficiário]]="","",COUNTIFS(Table8[Código da Candidatura],Table13[[#This Row],[Código da candidatura]],Table8[Tipologia proposta],"T2"))</f>
        <v/>
      </c>
      <c r="L279" s="325" t="str">
        <f>IF(Table13[[#This Row],[Tipo de Beneficiário]]="","",COUNTIFS(Table8[Código da Candidatura],Table13[[#This Row],[Código da candidatura]],Table8[Tipologia proposta],"T3"))</f>
        <v/>
      </c>
      <c r="M279" s="325" t="str">
        <f>IF(Table13[[#This Row],[Tipo de Beneficiário]]="","",COUNTIFS(Table8[Código da Candidatura],Table13[[#This Row],[Código da candidatura]],Table8[Tipologia proposta],"T4"))</f>
        <v/>
      </c>
      <c r="N279" s="325" t="str">
        <f>IF(Table13[[#This Row],[Tipo de Beneficiário]]="","",COUNTIFS(Table8[Código da Candidatura],Table13[[#This Row],[Código da candidatura]],Table8[Tipologia proposta],"T5"))</f>
        <v/>
      </c>
      <c r="O279" s="325" t="str">
        <f>IF(Table13[[#This Row],[Tipo de Beneficiário]]="","",COUNTIFS(Table8[Código da Candidatura],Table13[[#This Row],[Código da candidatura]],Table8[Tipologia proposta],"T6"))</f>
        <v/>
      </c>
      <c r="P279" s="325" t="str">
        <f>IF(Table13[[#This Row],[Tipo de Beneficiário]]="","",COUNTIFS(Table8[Código da Candidatura],Table13[[#This Row],[Código da candidatura]],Table8[Tipologia proposta],"T7"))</f>
        <v/>
      </c>
      <c r="Q279" s="325" t="str">
        <f>IF(Table13[[#This Row],[Tipo de Beneficiário]]="","",COUNTIFS(Table8[Código da Candidatura],Table13[[#This Row],[Código da candidatura]],Table8[Tipologia proposta],"Unid. Resid."))</f>
        <v/>
      </c>
      <c r="R279" s="326">
        <f>SUM(Table13[[#This Row],[T0]:[Unid. resid.]])</f>
        <v>0</v>
      </c>
      <c r="S279" s="391" t="str">
        <f>IF(OR(Table13[[#This Row],[Tipo de Beneficiário]]="",Table13[[#This Row],[Identificação da Entidade]]="",Table13[[#This Row],[Tipo de Solução Habitacional]]=""),"NÃO","SIM")</f>
        <v>NÃO</v>
      </c>
      <c r="T279" s="327" t="e">
        <f>VLOOKUP(Table13[[#This Row],[Tipo de Beneficiário]],Table3[],3,FALSE)</f>
        <v>#N/A</v>
      </c>
      <c r="X279" s="309"/>
    </row>
    <row r="280" spans="1:24" ht="25.05" hidden="1" customHeight="1" x14ac:dyDescent="0.25">
      <c r="A280" s="320"/>
      <c r="B280" s="389"/>
      <c r="C280" s="321"/>
      <c r="D280" s="325" t="str">
        <f>IF(Table13[[#This Row],[Tipo de Beneficiário]]="","",COUNTIF(Table8[Código da Candidatura],Table13[[#This Row],[Código da candidatura]]))</f>
        <v/>
      </c>
      <c r="E280" s="379" t="str">
        <f>IF(Table13[[#This Row],[Tipo de Beneficiário]]="","",SUMIF(Table8[[Código da Candidatura]:[Nº de membros]],Table13[[#This Row],[Código da candidatura]],Table8[Nº de membros]))</f>
        <v/>
      </c>
      <c r="F280" s="392"/>
      <c r="G280" s="322"/>
      <c r="H280" s="323"/>
      <c r="I280" s="324" t="str">
        <f>IF(Table13[[#This Row],[Tipo de Beneficiário]]="","",COUNTIFS(Table8[Código da Candidatura],Table13[[#This Row],[Código da candidatura]],Table8[Tipologia proposta],"T0"))</f>
        <v/>
      </c>
      <c r="J280" s="325" t="str">
        <f>IF(Table13[[#This Row],[Tipo de Beneficiário]]="","",COUNTIFS(Table8[Código da Candidatura],Table13[[#This Row],[Código da candidatura]],Table8[Tipologia proposta],"T1"))</f>
        <v/>
      </c>
      <c r="K280" s="325" t="str">
        <f>IF(Table13[[#This Row],[Tipo de Beneficiário]]="","",COUNTIFS(Table8[Código da Candidatura],Table13[[#This Row],[Código da candidatura]],Table8[Tipologia proposta],"T2"))</f>
        <v/>
      </c>
      <c r="L280" s="325" t="str">
        <f>IF(Table13[[#This Row],[Tipo de Beneficiário]]="","",COUNTIFS(Table8[Código da Candidatura],Table13[[#This Row],[Código da candidatura]],Table8[Tipologia proposta],"T3"))</f>
        <v/>
      </c>
      <c r="M280" s="325" t="str">
        <f>IF(Table13[[#This Row],[Tipo de Beneficiário]]="","",COUNTIFS(Table8[Código da Candidatura],Table13[[#This Row],[Código da candidatura]],Table8[Tipologia proposta],"T4"))</f>
        <v/>
      </c>
      <c r="N280" s="325" t="str">
        <f>IF(Table13[[#This Row],[Tipo de Beneficiário]]="","",COUNTIFS(Table8[Código da Candidatura],Table13[[#This Row],[Código da candidatura]],Table8[Tipologia proposta],"T5"))</f>
        <v/>
      </c>
      <c r="O280" s="325" t="str">
        <f>IF(Table13[[#This Row],[Tipo de Beneficiário]]="","",COUNTIFS(Table8[Código da Candidatura],Table13[[#This Row],[Código da candidatura]],Table8[Tipologia proposta],"T6"))</f>
        <v/>
      </c>
      <c r="P280" s="325" t="str">
        <f>IF(Table13[[#This Row],[Tipo de Beneficiário]]="","",COUNTIFS(Table8[Código da Candidatura],Table13[[#This Row],[Código da candidatura]],Table8[Tipologia proposta],"T7"))</f>
        <v/>
      </c>
      <c r="Q280" s="325" t="str">
        <f>IF(Table13[[#This Row],[Tipo de Beneficiário]]="","",COUNTIFS(Table8[Código da Candidatura],Table13[[#This Row],[Código da candidatura]],Table8[Tipologia proposta],"Unid. Resid."))</f>
        <v/>
      </c>
      <c r="R280" s="326">
        <f>SUM(Table13[[#This Row],[T0]:[Unid. resid.]])</f>
        <v>0</v>
      </c>
      <c r="S280" s="391" t="str">
        <f>IF(OR(Table13[[#This Row],[Tipo de Beneficiário]]="",Table13[[#This Row],[Identificação da Entidade]]="",Table13[[#This Row],[Tipo de Solução Habitacional]]=""),"NÃO","SIM")</f>
        <v>NÃO</v>
      </c>
      <c r="T280" s="327" t="e">
        <f>VLOOKUP(Table13[[#This Row],[Tipo de Beneficiário]],Table3[],3,FALSE)</f>
        <v>#N/A</v>
      </c>
      <c r="X280" s="309"/>
    </row>
    <row r="281" spans="1:24" ht="25.05" hidden="1" customHeight="1" x14ac:dyDescent="0.25">
      <c r="A281" s="320"/>
      <c r="B281" s="389"/>
      <c r="C281" s="321"/>
      <c r="D281" s="325" t="str">
        <f>IF(Table13[[#This Row],[Tipo de Beneficiário]]="","",COUNTIF(Table8[Código da Candidatura],Table13[[#This Row],[Código da candidatura]]))</f>
        <v/>
      </c>
      <c r="E281" s="379" t="str">
        <f>IF(Table13[[#This Row],[Tipo de Beneficiário]]="","",SUMIF(Table8[[Código da Candidatura]:[Nº de membros]],Table13[[#This Row],[Código da candidatura]],Table8[Nº de membros]))</f>
        <v/>
      </c>
      <c r="F281" s="392"/>
      <c r="G281" s="322"/>
      <c r="H281" s="323"/>
      <c r="I281" s="324" t="str">
        <f>IF(Table13[[#This Row],[Tipo de Beneficiário]]="","",COUNTIFS(Table8[Código da Candidatura],Table13[[#This Row],[Código da candidatura]],Table8[Tipologia proposta],"T0"))</f>
        <v/>
      </c>
      <c r="J281" s="325" t="str">
        <f>IF(Table13[[#This Row],[Tipo de Beneficiário]]="","",COUNTIFS(Table8[Código da Candidatura],Table13[[#This Row],[Código da candidatura]],Table8[Tipologia proposta],"T1"))</f>
        <v/>
      </c>
      <c r="K281" s="325" t="str">
        <f>IF(Table13[[#This Row],[Tipo de Beneficiário]]="","",COUNTIFS(Table8[Código da Candidatura],Table13[[#This Row],[Código da candidatura]],Table8[Tipologia proposta],"T2"))</f>
        <v/>
      </c>
      <c r="L281" s="325" t="str">
        <f>IF(Table13[[#This Row],[Tipo de Beneficiário]]="","",COUNTIFS(Table8[Código da Candidatura],Table13[[#This Row],[Código da candidatura]],Table8[Tipologia proposta],"T3"))</f>
        <v/>
      </c>
      <c r="M281" s="325" t="str">
        <f>IF(Table13[[#This Row],[Tipo de Beneficiário]]="","",COUNTIFS(Table8[Código da Candidatura],Table13[[#This Row],[Código da candidatura]],Table8[Tipologia proposta],"T4"))</f>
        <v/>
      </c>
      <c r="N281" s="325" t="str">
        <f>IF(Table13[[#This Row],[Tipo de Beneficiário]]="","",COUNTIFS(Table8[Código da Candidatura],Table13[[#This Row],[Código da candidatura]],Table8[Tipologia proposta],"T5"))</f>
        <v/>
      </c>
      <c r="O281" s="325" t="str">
        <f>IF(Table13[[#This Row],[Tipo de Beneficiário]]="","",COUNTIFS(Table8[Código da Candidatura],Table13[[#This Row],[Código da candidatura]],Table8[Tipologia proposta],"T6"))</f>
        <v/>
      </c>
      <c r="P281" s="325" t="str">
        <f>IF(Table13[[#This Row],[Tipo de Beneficiário]]="","",COUNTIFS(Table8[Código da Candidatura],Table13[[#This Row],[Código da candidatura]],Table8[Tipologia proposta],"T7"))</f>
        <v/>
      </c>
      <c r="Q281" s="325" t="str">
        <f>IF(Table13[[#This Row],[Tipo de Beneficiário]]="","",COUNTIFS(Table8[Código da Candidatura],Table13[[#This Row],[Código da candidatura]],Table8[Tipologia proposta],"Unid. Resid."))</f>
        <v/>
      </c>
      <c r="R281" s="326">
        <f>SUM(Table13[[#This Row],[T0]:[Unid. resid.]])</f>
        <v>0</v>
      </c>
      <c r="S281" s="391" t="str">
        <f>IF(OR(Table13[[#This Row],[Tipo de Beneficiário]]="",Table13[[#This Row],[Identificação da Entidade]]="",Table13[[#This Row],[Tipo de Solução Habitacional]]=""),"NÃO","SIM")</f>
        <v>NÃO</v>
      </c>
      <c r="T281" s="327" t="e">
        <f>VLOOKUP(Table13[[#This Row],[Tipo de Beneficiário]],Table3[],3,FALSE)</f>
        <v>#N/A</v>
      </c>
      <c r="X281" s="309"/>
    </row>
    <row r="282" spans="1:24" ht="25.05" hidden="1" customHeight="1" x14ac:dyDescent="0.25">
      <c r="A282" s="320"/>
      <c r="B282" s="389"/>
      <c r="C282" s="321"/>
      <c r="D282" s="325" t="str">
        <f>IF(Table13[[#This Row],[Tipo de Beneficiário]]="","",COUNTIF(Table8[Código da Candidatura],Table13[[#This Row],[Código da candidatura]]))</f>
        <v/>
      </c>
      <c r="E282" s="379" t="str">
        <f>IF(Table13[[#This Row],[Tipo de Beneficiário]]="","",SUMIF(Table8[[Código da Candidatura]:[Nº de membros]],Table13[[#This Row],[Código da candidatura]],Table8[Nº de membros]))</f>
        <v/>
      </c>
      <c r="F282" s="392"/>
      <c r="G282" s="322"/>
      <c r="H282" s="323"/>
      <c r="I282" s="324" t="str">
        <f>IF(Table13[[#This Row],[Tipo de Beneficiário]]="","",COUNTIFS(Table8[Código da Candidatura],Table13[[#This Row],[Código da candidatura]],Table8[Tipologia proposta],"T0"))</f>
        <v/>
      </c>
      <c r="J282" s="325" t="str">
        <f>IF(Table13[[#This Row],[Tipo de Beneficiário]]="","",COUNTIFS(Table8[Código da Candidatura],Table13[[#This Row],[Código da candidatura]],Table8[Tipologia proposta],"T1"))</f>
        <v/>
      </c>
      <c r="K282" s="325" t="str">
        <f>IF(Table13[[#This Row],[Tipo de Beneficiário]]="","",COUNTIFS(Table8[Código da Candidatura],Table13[[#This Row],[Código da candidatura]],Table8[Tipologia proposta],"T2"))</f>
        <v/>
      </c>
      <c r="L282" s="325" t="str">
        <f>IF(Table13[[#This Row],[Tipo de Beneficiário]]="","",COUNTIFS(Table8[Código da Candidatura],Table13[[#This Row],[Código da candidatura]],Table8[Tipologia proposta],"T3"))</f>
        <v/>
      </c>
      <c r="M282" s="325" t="str">
        <f>IF(Table13[[#This Row],[Tipo de Beneficiário]]="","",COUNTIFS(Table8[Código da Candidatura],Table13[[#This Row],[Código da candidatura]],Table8[Tipologia proposta],"T4"))</f>
        <v/>
      </c>
      <c r="N282" s="325" t="str">
        <f>IF(Table13[[#This Row],[Tipo de Beneficiário]]="","",COUNTIFS(Table8[Código da Candidatura],Table13[[#This Row],[Código da candidatura]],Table8[Tipologia proposta],"T5"))</f>
        <v/>
      </c>
      <c r="O282" s="325" t="str">
        <f>IF(Table13[[#This Row],[Tipo de Beneficiário]]="","",COUNTIFS(Table8[Código da Candidatura],Table13[[#This Row],[Código da candidatura]],Table8[Tipologia proposta],"T6"))</f>
        <v/>
      </c>
      <c r="P282" s="325" t="str">
        <f>IF(Table13[[#This Row],[Tipo de Beneficiário]]="","",COUNTIFS(Table8[Código da Candidatura],Table13[[#This Row],[Código da candidatura]],Table8[Tipologia proposta],"T7"))</f>
        <v/>
      </c>
      <c r="Q282" s="325" t="str">
        <f>IF(Table13[[#This Row],[Tipo de Beneficiário]]="","",COUNTIFS(Table8[Código da Candidatura],Table13[[#This Row],[Código da candidatura]],Table8[Tipologia proposta],"Unid. Resid."))</f>
        <v/>
      </c>
      <c r="R282" s="326">
        <f>SUM(Table13[[#This Row],[T0]:[Unid. resid.]])</f>
        <v>0</v>
      </c>
      <c r="S282" s="391" t="str">
        <f>IF(OR(Table13[[#This Row],[Tipo de Beneficiário]]="",Table13[[#This Row],[Identificação da Entidade]]="",Table13[[#This Row],[Tipo de Solução Habitacional]]=""),"NÃO","SIM")</f>
        <v>NÃO</v>
      </c>
      <c r="T282" s="327" t="e">
        <f>VLOOKUP(Table13[[#This Row],[Tipo de Beneficiário]],Table3[],3,FALSE)</f>
        <v>#N/A</v>
      </c>
      <c r="X282" s="309"/>
    </row>
    <row r="283" spans="1:24" ht="25.05" hidden="1" customHeight="1" x14ac:dyDescent="0.25">
      <c r="A283" s="320"/>
      <c r="B283" s="389"/>
      <c r="C283" s="321"/>
      <c r="D283" s="325" t="str">
        <f>IF(Table13[[#This Row],[Tipo de Beneficiário]]="","",COUNTIF(Table8[Código da Candidatura],Table13[[#This Row],[Código da candidatura]]))</f>
        <v/>
      </c>
      <c r="E283" s="379" t="str">
        <f>IF(Table13[[#This Row],[Tipo de Beneficiário]]="","",SUMIF(Table8[[Código da Candidatura]:[Nº de membros]],Table13[[#This Row],[Código da candidatura]],Table8[Nº de membros]))</f>
        <v/>
      </c>
      <c r="F283" s="392"/>
      <c r="G283" s="322"/>
      <c r="H283" s="323"/>
      <c r="I283" s="324" t="str">
        <f>IF(Table13[[#This Row],[Tipo de Beneficiário]]="","",COUNTIFS(Table8[Código da Candidatura],Table13[[#This Row],[Código da candidatura]],Table8[Tipologia proposta],"T0"))</f>
        <v/>
      </c>
      <c r="J283" s="325" t="str">
        <f>IF(Table13[[#This Row],[Tipo de Beneficiário]]="","",COUNTIFS(Table8[Código da Candidatura],Table13[[#This Row],[Código da candidatura]],Table8[Tipologia proposta],"T1"))</f>
        <v/>
      </c>
      <c r="K283" s="325" t="str">
        <f>IF(Table13[[#This Row],[Tipo de Beneficiário]]="","",COUNTIFS(Table8[Código da Candidatura],Table13[[#This Row],[Código da candidatura]],Table8[Tipologia proposta],"T2"))</f>
        <v/>
      </c>
      <c r="L283" s="325" t="str">
        <f>IF(Table13[[#This Row],[Tipo de Beneficiário]]="","",COUNTIFS(Table8[Código da Candidatura],Table13[[#This Row],[Código da candidatura]],Table8[Tipologia proposta],"T3"))</f>
        <v/>
      </c>
      <c r="M283" s="325" t="str">
        <f>IF(Table13[[#This Row],[Tipo de Beneficiário]]="","",COUNTIFS(Table8[Código da Candidatura],Table13[[#This Row],[Código da candidatura]],Table8[Tipologia proposta],"T4"))</f>
        <v/>
      </c>
      <c r="N283" s="325" t="str">
        <f>IF(Table13[[#This Row],[Tipo de Beneficiário]]="","",COUNTIFS(Table8[Código da Candidatura],Table13[[#This Row],[Código da candidatura]],Table8[Tipologia proposta],"T5"))</f>
        <v/>
      </c>
      <c r="O283" s="325" t="str">
        <f>IF(Table13[[#This Row],[Tipo de Beneficiário]]="","",COUNTIFS(Table8[Código da Candidatura],Table13[[#This Row],[Código da candidatura]],Table8[Tipologia proposta],"T6"))</f>
        <v/>
      </c>
      <c r="P283" s="325" t="str">
        <f>IF(Table13[[#This Row],[Tipo de Beneficiário]]="","",COUNTIFS(Table8[Código da Candidatura],Table13[[#This Row],[Código da candidatura]],Table8[Tipologia proposta],"T7"))</f>
        <v/>
      </c>
      <c r="Q283" s="325" t="str">
        <f>IF(Table13[[#This Row],[Tipo de Beneficiário]]="","",COUNTIFS(Table8[Código da Candidatura],Table13[[#This Row],[Código da candidatura]],Table8[Tipologia proposta],"Unid. Resid."))</f>
        <v/>
      </c>
      <c r="R283" s="326">
        <f>SUM(Table13[[#This Row],[T0]:[Unid. resid.]])</f>
        <v>0</v>
      </c>
      <c r="S283" s="391" t="str">
        <f>IF(OR(Table13[[#This Row],[Tipo de Beneficiário]]="",Table13[[#This Row],[Identificação da Entidade]]="",Table13[[#This Row],[Tipo de Solução Habitacional]]=""),"NÃO","SIM")</f>
        <v>NÃO</v>
      </c>
      <c r="T283" s="327" t="e">
        <f>VLOOKUP(Table13[[#This Row],[Tipo de Beneficiário]],Table3[],3,FALSE)</f>
        <v>#N/A</v>
      </c>
      <c r="X283" s="309"/>
    </row>
    <row r="284" spans="1:24" ht="25.05" hidden="1" customHeight="1" x14ac:dyDescent="0.25">
      <c r="A284" s="320"/>
      <c r="B284" s="389"/>
      <c r="C284" s="321"/>
      <c r="D284" s="325" t="str">
        <f>IF(Table13[[#This Row],[Tipo de Beneficiário]]="","",COUNTIF(Table8[Código da Candidatura],Table13[[#This Row],[Código da candidatura]]))</f>
        <v/>
      </c>
      <c r="E284" s="379" t="str">
        <f>IF(Table13[[#This Row],[Tipo de Beneficiário]]="","",SUMIF(Table8[[Código da Candidatura]:[Nº de membros]],Table13[[#This Row],[Código da candidatura]],Table8[Nº de membros]))</f>
        <v/>
      </c>
      <c r="F284" s="392"/>
      <c r="G284" s="322"/>
      <c r="H284" s="323"/>
      <c r="I284" s="324" t="str">
        <f>IF(Table13[[#This Row],[Tipo de Beneficiário]]="","",COUNTIFS(Table8[Código da Candidatura],Table13[[#This Row],[Código da candidatura]],Table8[Tipologia proposta],"T0"))</f>
        <v/>
      </c>
      <c r="J284" s="325" t="str">
        <f>IF(Table13[[#This Row],[Tipo de Beneficiário]]="","",COUNTIFS(Table8[Código da Candidatura],Table13[[#This Row],[Código da candidatura]],Table8[Tipologia proposta],"T1"))</f>
        <v/>
      </c>
      <c r="K284" s="325" t="str">
        <f>IF(Table13[[#This Row],[Tipo de Beneficiário]]="","",COUNTIFS(Table8[Código da Candidatura],Table13[[#This Row],[Código da candidatura]],Table8[Tipologia proposta],"T2"))</f>
        <v/>
      </c>
      <c r="L284" s="325" t="str">
        <f>IF(Table13[[#This Row],[Tipo de Beneficiário]]="","",COUNTIFS(Table8[Código da Candidatura],Table13[[#This Row],[Código da candidatura]],Table8[Tipologia proposta],"T3"))</f>
        <v/>
      </c>
      <c r="M284" s="325" t="str">
        <f>IF(Table13[[#This Row],[Tipo de Beneficiário]]="","",COUNTIFS(Table8[Código da Candidatura],Table13[[#This Row],[Código da candidatura]],Table8[Tipologia proposta],"T4"))</f>
        <v/>
      </c>
      <c r="N284" s="325" t="str">
        <f>IF(Table13[[#This Row],[Tipo de Beneficiário]]="","",COUNTIFS(Table8[Código da Candidatura],Table13[[#This Row],[Código da candidatura]],Table8[Tipologia proposta],"T5"))</f>
        <v/>
      </c>
      <c r="O284" s="325" t="str">
        <f>IF(Table13[[#This Row],[Tipo de Beneficiário]]="","",COUNTIFS(Table8[Código da Candidatura],Table13[[#This Row],[Código da candidatura]],Table8[Tipologia proposta],"T6"))</f>
        <v/>
      </c>
      <c r="P284" s="325" t="str">
        <f>IF(Table13[[#This Row],[Tipo de Beneficiário]]="","",COUNTIFS(Table8[Código da Candidatura],Table13[[#This Row],[Código da candidatura]],Table8[Tipologia proposta],"T7"))</f>
        <v/>
      </c>
      <c r="Q284" s="325" t="str">
        <f>IF(Table13[[#This Row],[Tipo de Beneficiário]]="","",COUNTIFS(Table8[Código da Candidatura],Table13[[#This Row],[Código da candidatura]],Table8[Tipologia proposta],"Unid. Resid."))</f>
        <v/>
      </c>
      <c r="R284" s="326">
        <f>SUM(Table13[[#This Row],[T0]:[Unid. resid.]])</f>
        <v>0</v>
      </c>
      <c r="S284" s="391" t="str">
        <f>IF(OR(Table13[[#This Row],[Tipo de Beneficiário]]="",Table13[[#This Row],[Identificação da Entidade]]="",Table13[[#This Row],[Tipo de Solução Habitacional]]=""),"NÃO","SIM")</f>
        <v>NÃO</v>
      </c>
      <c r="T284" s="327" t="e">
        <f>VLOOKUP(Table13[[#This Row],[Tipo de Beneficiário]],Table3[],3,FALSE)</f>
        <v>#N/A</v>
      </c>
      <c r="X284" s="309"/>
    </row>
    <row r="285" spans="1:24" ht="25.05" hidden="1" customHeight="1" x14ac:dyDescent="0.25">
      <c r="A285" s="320"/>
      <c r="B285" s="389"/>
      <c r="C285" s="321"/>
      <c r="D285" s="325" t="str">
        <f>IF(Table13[[#This Row],[Tipo de Beneficiário]]="","",COUNTIF(Table8[Código da Candidatura],Table13[[#This Row],[Código da candidatura]]))</f>
        <v/>
      </c>
      <c r="E285" s="379" t="str">
        <f>IF(Table13[[#This Row],[Tipo de Beneficiário]]="","",SUMIF(Table8[[Código da Candidatura]:[Nº de membros]],Table13[[#This Row],[Código da candidatura]],Table8[Nº de membros]))</f>
        <v/>
      </c>
      <c r="F285" s="392"/>
      <c r="G285" s="322"/>
      <c r="H285" s="323"/>
      <c r="I285" s="324" t="str">
        <f>IF(Table13[[#This Row],[Tipo de Beneficiário]]="","",COUNTIFS(Table8[Código da Candidatura],Table13[[#This Row],[Código da candidatura]],Table8[Tipologia proposta],"T0"))</f>
        <v/>
      </c>
      <c r="J285" s="325" t="str">
        <f>IF(Table13[[#This Row],[Tipo de Beneficiário]]="","",COUNTIFS(Table8[Código da Candidatura],Table13[[#This Row],[Código da candidatura]],Table8[Tipologia proposta],"T1"))</f>
        <v/>
      </c>
      <c r="K285" s="325" t="str">
        <f>IF(Table13[[#This Row],[Tipo de Beneficiário]]="","",COUNTIFS(Table8[Código da Candidatura],Table13[[#This Row],[Código da candidatura]],Table8[Tipologia proposta],"T2"))</f>
        <v/>
      </c>
      <c r="L285" s="325" t="str">
        <f>IF(Table13[[#This Row],[Tipo de Beneficiário]]="","",COUNTIFS(Table8[Código da Candidatura],Table13[[#This Row],[Código da candidatura]],Table8[Tipologia proposta],"T3"))</f>
        <v/>
      </c>
      <c r="M285" s="325" t="str">
        <f>IF(Table13[[#This Row],[Tipo de Beneficiário]]="","",COUNTIFS(Table8[Código da Candidatura],Table13[[#This Row],[Código da candidatura]],Table8[Tipologia proposta],"T4"))</f>
        <v/>
      </c>
      <c r="N285" s="325" t="str">
        <f>IF(Table13[[#This Row],[Tipo de Beneficiário]]="","",COUNTIFS(Table8[Código da Candidatura],Table13[[#This Row],[Código da candidatura]],Table8[Tipologia proposta],"T5"))</f>
        <v/>
      </c>
      <c r="O285" s="325" t="str">
        <f>IF(Table13[[#This Row],[Tipo de Beneficiário]]="","",COUNTIFS(Table8[Código da Candidatura],Table13[[#This Row],[Código da candidatura]],Table8[Tipologia proposta],"T6"))</f>
        <v/>
      </c>
      <c r="P285" s="325" t="str">
        <f>IF(Table13[[#This Row],[Tipo de Beneficiário]]="","",COUNTIFS(Table8[Código da Candidatura],Table13[[#This Row],[Código da candidatura]],Table8[Tipologia proposta],"T7"))</f>
        <v/>
      </c>
      <c r="Q285" s="325" t="str">
        <f>IF(Table13[[#This Row],[Tipo de Beneficiário]]="","",COUNTIFS(Table8[Código da Candidatura],Table13[[#This Row],[Código da candidatura]],Table8[Tipologia proposta],"Unid. Resid."))</f>
        <v/>
      </c>
      <c r="R285" s="326">
        <f>SUM(Table13[[#This Row],[T0]:[Unid. resid.]])</f>
        <v>0</v>
      </c>
      <c r="S285" s="391" t="str">
        <f>IF(OR(Table13[[#This Row],[Tipo de Beneficiário]]="",Table13[[#This Row],[Identificação da Entidade]]="",Table13[[#This Row],[Tipo de Solução Habitacional]]=""),"NÃO","SIM")</f>
        <v>NÃO</v>
      </c>
      <c r="T285" s="327" t="e">
        <f>VLOOKUP(Table13[[#This Row],[Tipo de Beneficiário]],Table3[],3,FALSE)</f>
        <v>#N/A</v>
      </c>
      <c r="X285" s="309"/>
    </row>
    <row r="286" spans="1:24" ht="25.05" hidden="1" customHeight="1" x14ac:dyDescent="0.25">
      <c r="A286" s="320"/>
      <c r="B286" s="389"/>
      <c r="C286" s="321"/>
      <c r="D286" s="325" t="str">
        <f>IF(Table13[[#This Row],[Tipo de Beneficiário]]="","",COUNTIF(Table8[Código da Candidatura],Table13[[#This Row],[Código da candidatura]]))</f>
        <v/>
      </c>
      <c r="E286" s="379" t="str">
        <f>IF(Table13[[#This Row],[Tipo de Beneficiário]]="","",SUMIF(Table8[[Código da Candidatura]:[Nº de membros]],Table13[[#This Row],[Código da candidatura]],Table8[Nº de membros]))</f>
        <v/>
      </c>
      <c r="F286" s="392"/>
      <c r="G286" s="322"/>
      <c r="H286" s="323"/>
      <c r="I286" s="324" t="str">
        <f>IF(Table13[[#This Row],[Tipo de Beneficiário]]="","",COUNTIFS(Table8[Código da Candidatura],Table13[[#This Row],[Código da candidatura]],Table8[Tipologia proposta],"T0"))</f>
        <v/>
      </c>
      <c r="J286" s="325" t="str">
        <f>IF(Table13[[#This Row],[Tipo de Beneficiário]]="","",COUNTIFS(Table8[Código da Candidatura],Table13[[#This Row],[Código da candidatura]],Table8[Tipologia proposta],"T1"))</f>
        <v/>
      </c>
      <c r="K286" s="325" t="str">
        <f>IF(Table13[[#This Row],[Tipo de Beneficiário]]="","",COUNTIFS(Table8[Código da Candidatura],Table13[[#This Row],[Código da candidatura]],Table8[Tipologia proposta],"T2"))</f>
        <v/>
      </c>
      <c r="L286" s="325" t="str">
        <f>IF(Table13[[#This Row],[Tipo de Beneficiário]]="","",COUNTIFS(Table8[Código da Candidatura],Table13[[#This Row],[Código da candidatura]],Table8[Tipologia proposta],"T3"))</f>
        <v/>
      </c>
      <c r="M286" s="325" t="str">
        <f>IF(Table13[[#This Row],[Tipo de Beneficiário]]="","",COUNTIFS(Table8[Código da Candidatura],Table13[[#This Row],[Código da candidatura]],Table8[Tipologia proposta],"T4"))</f>
        <v/>
      </c>
      <c r="N286" s="325" t="str">
        <f>IF(Table13[[#This Row],[Tipo de Beneficiário]]="","",COUNTIFS(Table8[Código da Candidatura],Table13[[#This Row],[Código da candidatura]],Table8[Tipologia proposta],"T5"))</f>
        <v/>
      </c>
      <c r="O286" s="325" t="str">
        <f>IF(Table13[[#This Row],[Tipo de Beneficiário]]="","",COUNTIFS(Table8[Código da Candidatura],Table13[[#This Row],[Código da candidatura]],Table8[Tipologia proposta],"T6"))</f>
        <v/>
      </c>
      <c r="P286" s="325" t="str">
        <f>IF(Table13[[#This Row],[Tipo de Beneficiário]]="","",COUNTIFS(Table8[Código da Candidatura],Table13[[#This Row],[Código da candidatura]],Table8[Tipologia proposta],"T7"))</f>
        <v/>
      </c>
      <c r="Q286" s="325" t="str">
        <f>IF(Table13[[#This Row],[Tipo de Beneficiário]]="","",COUNTIFS(Table8[Código da Candidatura],Table13[[#This Row],[Código da candidatura]],Table8[Tipologia proposta],"Unid. Resid."))</f>
        <v/>
      </c>
      <c r="R286" s="326">
        <f>SUM(Table13[[#This Row],[T0]:[Unid. resid.]])</f>
        <v>0</v>
      </c>
      <c r="S286" s="391" t="str">
        <f>IF(OR(Table13[[#This Row],[Tipo de Beneficiário]]="",Table13[[#This Row],[Identificação da Entidade]]="",Table13[[#This Row],[Tipo de Solução Habitacional]]=""),"NÃO","SIM")</f>
        <v>NÃO</v>
      </c>
      <c r="T286" s="327" t="e">
        <f>VLOOKUP(Table13[[#This Row],[Tipo de Beneficiário]],Table3[],3,FALSE)</f>
        <v>#N/A</v>
      </c>
      <c r="X286" s="309"/>
    </row>
    <row r="287" spans="1:24" ht="25.05" hidden="1" customHeight="1" x14ac:dyDescent="0.25">
      <c r="A287" s="320"/>
      <c r="B287" s="389"/>
      <c r="C287" s="321"/>
      <c r="D287" s="325" t="str">
        <f>IF(Table13[[#This Row],[Tipo de Beneficiário]]="","",COUNTIF(Table8[Código da Candidatura],Table13[[#This Row],[Código da candidatura]]))</f>
        <v/>
      </c>
      <c r="E287" s="379" t="str">
        <f>IF(Table13[[#This Row],[Tipo de Beneficiário]]="","",SUMIF(Table8[[Código da Candidatura]:[Nº de membros]],Table13[[#This Row],[Código da candidatura]],Table8[Nº de membros]))</f>
        <v/>
      </c>
      <c r="F287" s="392"/>
      <c r="G287" s="322"/>
      <c r="H287" s="323"/>
      <c r="I287" s="324" t="str">
        <f>IF(Table13[[#This Row],[Tipo de Beneficiário]]="","",COUNTIFS(Table8[Código da Candidatura],Table13[[#This Row],[Código da candidatura]],Table8[Tipologia proposta],"T0"))</f>
        <v/>
      </c>
      <c r="J287" s="325" t="str">
        <f>IF(Table13[[#This Row],[Tipo de Beneficiário]]="","",COUNTIFS(Table8[Código da Candidatura],Table13[[#This Row],[Código da candidatura]],Table8[Tipologia proposta],"T1"))</f>
        <v/>
      </c>
      <c r="K287" s="325" t="str">
        <f>IF(Table13[[#This Row],[Tipo de Beneficiário]]="","",COUNTIFS(Table8[Código da Candidatura],Table13[[#This Row],[Código da candidatura]],Table8[Tipologia proposta],"T2"))</f>
        <v/>
      </c>
      <c r="L287" s="325" t="str">
        <f>IF(Table13[[#This Row],[Tipo de Beneficiário]]="","",COUNTIFS(Table8[Código da Candidatura],Table13[[#This Row],[Código da candidatura]],Table8[Tipologia proposta],"T3"))</f>
        <v/>
      </c>
      <c r="M287" s="325" t="str">
        <f>IF(Table13[[#This Row],[Tipo de Beneficiário]]="","",COUNTIFS(Table8[Código da Candidatura],Table13[[#This Row],[Código da candidatura]],Table8[Tipologia proposta],"T4"))</f>
        <v/>
      </c>
      <c r="N287" s="325" t="str">
        <f>IF(Table13[[#This Row],[Tipo de Beneficiário]]="","",COUNTIFS(Table8[Código da Candidatura],Table13[[#This Row],[Código da candidatura]],Table8[Tipologia proposta],"T5"))</f>
        <v/>
      </c>
      <c r="O287" s="325" t="str">
        <f>IF(Table13[[#This Row],[Tipo de Beneficiário]]="","",COUNTIFS(Table8[Código da Candidatura],Table13[[#This Row],[Código da candidatura]],Table8[Tipologia proposta],"T6"))</f>
        <v/>
      </c>
      <c r="P287" s="325" t="str">
        <f>IF(Table13[[#This Row],[Tipo de Beneficiário]]="","",COUNTIFS(Table8[Código da Candidatura],Table13[[#This Row],[Código da candidatura]],Table8[Tipologia proposta],"T7"))</f>
        <v/>
      </c>
      <c r="Q287" s="325" t="str">
        <f>IF(Table13[[#This Row],[Tipo de Beneficiário]]="","",COUNTIFS(Table8[Código da Candidatura],Table13[[#This Row],[Código da candidatura]],Table8[Tipologia proposta],"Unid. Resid."))</f>
        <v/>
      </c>
      <c r="R287" s="326">
        <f>SUM(Table13[[#This Row],[T0]:[Unid. resid.]])</f>
        <v>0</v>
      </c>
      <c r="S287" s="391" t="str">
        <f>IF(OR(Table13[[#This Row],[Tipo de Beneficiário]]="",Table13[[#This Row],[Identificação da Entidade]]="",Table13[[#This Row],[Tipo de Solução Habitacional]]=""),"NÃO","SIM")</f>
        <v>NÃO</v>
      </c>
      <c r="T287" s="327" t="e">
        <f>VLOOKUP(Table13[[#This Row],[Tipo de Beneficiário]],Table3[],3,FALSE)</f>
        <v>#N/A</v>
      </c>
      <c r="X287" s="309"/>
    </row>
    <row r="288" spans="1:24" ht="25.05" hidden="1" customHeight="1" x14ac:dyDescent="0.25">
      <c r="A288" s="320"/>
      <c r="B288" s="389"/>
      <c r="C288" s="321"/>
      <c r="D288" s="325" t="str">
        <f>IF(Table13[[#This Row],[Tipo de Beneficiário]]="","",COUNTIF(Table8[Código da Candidatura],Table13[[#This Row],[Código da candidatura]]))</f>
        <v/>
      </c>
      <c r="E288" s="379" t="str">
        <f>IF(Table13[[#This Row],[Tipo de Beneficiário]]="","",SUMIF(Table8[[Código da Candidatura]:[Nº de membros]],Table13[[#This Row],[Código da candidatura]],Table8[Nº de membros]))</f>
        <v/>
      </c>
      <c r="F288" s="392"/>
      <c r="G288" s="322"/>
      <c r="H288" s="323"/>
      <c r="I288" s="324" t="str">
        <f>IF(Table13[[#This Row],[Tipo de Beneficiário]]="","",COUNTIFS(Table8[Código da Candidatura],Table13[[#This Row],[Código da candidatura]],Table8[Tipologia proposta],"T0"))</f>
        <v/>
      </c>
      <c r="J288" s="325" t="str">
        <f>IF(Table13[[#This Row],[Tipo de Beneficiário]]="","",COUNTIFS(Table8[Código da Candidatura],Table13[[#This Row],[Código da candidatura]],Table8[Tipologia proposta],"T1"))</f>
        <v/>
      </c>
      <c r="K288" s="325" t="str">
        <f>IF(Table13[[#This Row],[Tipo de Beneficiário]]="","",COUNTIFS(Table8[Código da Candidatura],Table13[[#This Row],[Código da candidatura]],Table8[Tipologia proposta],"T2"))</f>
        <v/>
      </c>
      <c r="L288" s="325" t="str">
        <f>IF(Table13[[#This Row],[Tipo de Beneficiário]]="","",COUNTIFS(Table8[Código da Candidatura],Table13[[#This Row],[Código da candidatura]],Table8[Tipologia proposta],"T3"))</f>
        <v/>
      </c>
      <c r="M288" s="325" t="str">
        <f>IF(Table13[[#This Row],[Tipo de Beneficiário]]="","",COUNTIFS(Table8[Código da Candidatura],Table13[[#This Row],[Código da candidatura]],Table8[Tipologia proposta],"T4"))</f>
        <v/>
      </c>
      <c r="N288" s="325" t="str">
        <f>IF(Table13[[#This Row],[Tipo de Beneficiário]]="","",COUNTIFS(Table8[Código da Candidatura],Table13[[#This Row],[Código da candidatura]],Table8[Tipologia proposta],"T5"))</f>
        <v/>
      </c>
      <c r="O288" s="325" t="str">
        <f>IF(Table13[[#This Row],[Tipo de Beneficiário]]="","",COUNTIFS(Table8[Código da Candidatura],Table13[[#This Row],[Código da candidatura]],Table8[Tipologia proposta],"T6"))</f>
        <v/>
      </c>
      <c r="P288" s="325" t="str">
        <f>IF(Table13[[#This Row],[Tipo de Beneficiário]]="","",COUNTIFS(Table8[Código da Candidatura],Table13[[#This Row],[Código da candidatura]],Table8[Tipologia proposta],"T7"))</f>
        <v/>
      </c>
      <c r="Q288" s="325" t="str">
        <f>IF(Table13[[#This Row],[Tipo de Beneficiário]]="","",COUNTIFS(Table8[Código da Candidatura],Table13[[#This Row],[Código da candidatura]],Table8[Tipologia proposta],"Unid. Resid."))</f>
        <v/>
      </c>
      <c r="R288" s="326">
        <f>SUM(Table13[[#This Row],[T0]:[Unid. resid.]])</f>
        <v>0</v>
      </c>
      <c r="S288" s="391" t="str">
        <f>IF(OR(Table13[[#This Row],[Tipo de Beneficiário]]="",Table13[[#This Row],[Identificação da Entidade]]="",Table13[[#This Row],[Tipo de Solução Habitacional]]=""),"NÃO","SIM")</f>
        <v>NÃO</v>
      </c>
      <c r="T288" s="327" t="e">
        <f>VLOOKUP(Table13[[#This Row],[Tipo de Beneficiário]],Table3[],3,FALSE)</f>
        <v>#N/A</v>
      </c>
      <c r="X288" s="309"/>
    </row>
    <row r="289" spans="1:24" ht="25.05" hidden="1" customHeight="1" x14ac:dyDescent="0.25">
      <c r="A289" s="320"/>
      <c r="B289" s="389"/>
      <c r="C289" s="321"/>
      <c r="D289" s="325" t="str">
        <f>IF(Table13[[#This Row],[Tipo de Beneficiário]]="","",COUNTIF(Table8[Código da Candidatura],Table13[[#This Row],[Código da candidatura]]))</f>
        <v/>
      </c>
      <c r="E289" s="379" t="str">
        <f>IF(Table13[[#This Row],[Tipo de Beneficiário]]="","",SUMIF(Table8[[Código da Candidatura]:[Nº de membros]],Table13[[#This Row],[Código da candidatura]],Table8[Nº de membros]))</f>
        <v/>
      </c>
      <c r="F289" s="392"/>
      <c r="G289" s="322"/>
      <c r="H289" s="323"/>
      <c r="I289" s="324" t="str">
        <f>IF(Table13[[#This Row],[Tipo de Beneficiário]]="","",COUNTIFS(Table8[Código da Candidatura],Table13[[#This Row],[Código da candidatura]],Table8[Tipologia proposta],"T0"))</f>
        <v/>
      </c>
      <c r="J289" s="325" t="str">
        <f>IF(Table13[[#This Row],[Tipo de Beneficiário]]="","",COUNTIFS(Table8[Código da Candidatura],Table13[[#This Row],[Código da candidatura]],Table8[Tipologia proposta],"T1"))</f>
        <v/>
      </c>
      <c r="K289" s="325" t="str">
        <f>IF(Table13[[#This Row],[Tipo de Beneficiário]]="","",COUNTIFS(Table8[Código da Candidatura],Table13[[#This Row],[Código da candidatura]],Table8[Tipologia proposta],"T2"))</f>
        <v/>
      </c>
      <c r="L289" s="325" t="str">
        <f>IF(Table13[[#This Row],[Tipo de Beneficiário]]="","",COUNTIFS(Table8[Código da Candidatura],Table13[[#This Row],[Código da candidatura]],Table8[Tipologia proposta],"T3"))</f>
        <v/>
      </c>
      <c r="M289" s="325" t="str">
        <f>IF(Table13[[#This Row],[Tipo de Beneficiário]]="","",COUNTIFS(Table8[Código da Candidatura],Table13[[#This Row],[Código da candidatura]],Table8[Tipologia proposta],"T4"))</f>
        <v/>
      </c>
      <c r="N289" s="325" t="str">
        <f>IF(Table13[[#This Row],[Tipo de Beneficiário]]="","",COUNTIFS(Table8[Código da Candidatura],Table13[[#This Row],[Código da candidatura]],Table8[Tipologia proposta],"T5"))</f>
        <v/>
      </c>
      <c r="O289" s="325" t="str">
        <f>IF(Table13[[#This Row],[Tipo de Beneficiário]]="","",COUNTIFS(Table8[Código da Candidatura],Table13[[#This Row],[Código da candidatura]],Table8[Tipologia proposta],"T6"))</f>
        <v/>
      </c>
      <c r="P289" s="325" t="str">
        <f>IF(Table13[[#This Row],[Tipo de Beneficiário]]="","",COUNTIFS(Table8[Código da Candidatura],Table13[[#This Row],[Código da candidatura]],Table8[Tipologia proposta],"T7"))</f>
        <v/>
      </c>
      <c r="Q289" s="325" t="str">
        <f>IF(Table13[[#This Row],[Tipo de Beneficiário]]="","",COUNTIFS(Table8[Código da Candidatura],Table13[[#This Row],[Código da candidatura]],Table8[Tipologia proposta],"Unid. Resid."))</f>
        <v/>
      </c>
      <c r="R289" s="326">
        <f>SUM(Table13[[#This Row],[T0]:[Unid. resid.]])</f>
        <v>0</v>
      </c>
      <c r="S289" s="391" t="str">
        <f>IF(OR(Table13[[#This Row],[Tipo de Beneficiário]]="",Table13[[#This Row],[Identificação da Entidade]]="",Table13[[#This Row],[Tipo de Solução Habitacional]]=""),"NÃO","SIM")</f>
        <v>NÃO</v>
      </c>
      <c r="T289" s="327" t="e">
        <f>VLOOKUP(Table13[[#This Row],[Tipo de Beneficiário]],Table3[],3,FALSE)</f>
        <v>#N/A</v>
      </c>
      <c r="X289" s="309"/>
    </row>
    <row r="290" spans="1:24" ht="25.05" hidden="1" customHeight="1" x14ac:dyDescent="0.25">
      <c r="A290" s="320"/>
      <c r="B290" s="389"/>
      <c r="C290" s="321"/>
      <c r="D290" s="325" t="str">
        <f>IF(Table13[[#This Row],[Tipo de Beneficiário]]="","",COUNTIF(Table8[Código da Candidatura],Table13[[#This Row],[Código da candidatura]]))</f>
        <v/>
      </c>
      <c r="E290" s="379" t="str">
        <f>IF(Table13[[#This Row],[Tipo de Beneficiário]]="","",SUMIF(Table8[[Código da Candidatura]:[Nº de membros]],Table13[[#This Row],[Código da candidatura]],Table8[Nº de membros]))</f>
        <v/>
      </c>
      <c r="F290" s="392"/>
      <c r="G290" s="322"/>
      <c r="H290" s="323"/>
      <c r="I290" s="324" t="str">
        <f>IF(Table13[[#This Row],[Tipo de Beneficiário]]="","",COUNTIFS(Table8[Código da Candidatura],Table13[[#This Row],[Código da candidatura]],Table8[Tipologia proposta],"T0"))</f>
        <v/>
      </c>
      <c r="J290" s="325" t="str">
        <f>IF(Table13[[#This Row],[Tipo de Beneficiário]]="","",COUNTIFS(Table8[Código da Candidatura],Table13[[#This Row],[Código da candidatura]],Table8[Tipologia proposta],"T1"))</f>
        <v/>
      </c>
      <c r="K290" s="325" t="str">
        <f>IF(Table13[[#This Row],[Tipo de Beneficiário]]="","",COUNTIFS(Table8[Código da Candidatura],Table13[[#This Row],[Código da candidatura]],Table8[Tipologia proposta],"T2"))</f>
        <v/>
      </c>
      <c r="L290" s="325" t="str">
        <f>IF(Table13[[#This Row],[Tipo de Beneficiário]]="","",COUNTIFS(Table8[Código da Candidatura],Table13[[#This Row],[Código da candidatura]],Table8[Tipologia proposta],"T3"))</f>
        <v/>
      </c>
      <c r="M290" s="325" t="str">
        <f>IF(Table13[[#This Row],[Tipo de Beneficiário]]="","",COUNTIFS(Table8[Código da Candidatura],Table13[[#This Row],[Código da candidatura]],Table8[Tipologia proposta],"T4"))</f>
        <v/>
      </c>
      <c r="N290" s="325" t="str">
        <f>IF(Table13[[#This Row],[Tipo de Beneficiário]]="","",COUNTIFS(Table8[Código da Candidatura],Table13[[#This Row],[Código da candidatura]],Table8[Tipologia proposta],"T5"))</f>
        <v/>
      </c>
      <c r="O290" s="325" t="str">
        <f>IF(Table13[[#This Row],[Tipo de Beneficiário]]="","",COUNTIFS(Table8[Código da Candidatura],Table13[[#This Row],[Código da candidatura]],Table8[Tipologia proposta],"T6"))</f>
        <v/>
      </c>
      <c r="P290" s="325" t="str">
        <f>IF(Table13[[#This Row],[Tipo de Beneficiário]]="","",COUNTIFS(Table8[Código da Candidatura],Table13[[#This Row],[Código da candidatura]],Table8[Tipologia proposta],"T7"))</f>
        <v/>
      </c>
      <c r="Q290" s="325" t="str">
        <f>IF(Table13[[#This Row],[Tipo de Beneficiário]]="","",COUNTIFS(Table8[Código da Candidatura],Table13[[#This Row],[Código da candidatura]],Table8[Tipologia proposta],"Unid. Resid."))</f>
        <v/>
      </c>
      <c r="R290" s="326">
        <f>SUM(Table13[[#This Row],[T0]:[Unid. resid.]])</f>
        <v>0</v>
      </c>
      <c r="S290" s="391" t="str">
        <f>IF(OR(Table13[[#This Row],[Tipo de Beneficiário]]="",Table13[[#This Row],[Identificação da Entidade]]="",Table13[[#This Row],[Tipo de Solução Habitacional]]=""),"NÃO","SIM")</f>
        <v>NÃO</v>
      </c>
      <c r="T290" s="327" t="e">
        <f>VLOOKUP(Table13[[#This Row],[Tipo de Beneficiário]],Table3[],3,FALSE)</f>
        <v>#N/A</v>
      </c>
      <c r="X290" s="309"/>
    </row>
    <row r="291" spans="1:24" ht="25.05" hidden="1" customHeight="1" x14ac:dyDescent="0.25">
      <c r="A291" s="320"/>
      <c r="B291" s="389"/>
      <c r="C291" s="321"/>
      <c r="D291" s="325" t="str">
        <f>IF(Table13[[#This Row],[Tipo de Beneficiário]]="","",COUNTIF(Table8[Código da Candidatura],Table13[[#This Row],[Código da candidatura]]))</f>
        <v/>
      </c>
      <c r="E291" s="379" t="str">
        <f>IF(Table13[[#This Row],[Tipo de Beneficiário]]="","",SUMIF(Table8[[Código da Candidatura]:[Nº de membros]],Table13[[#This Row],[Código da candidatura]],Table8[Nº de membros]))</f>
        <v/>
      </c>
      <c r="F291" s="392"/>
      <c r="G291" s="322"/>
      <c r="H291" s="323"/>
      <c r="I291" s="324" t="str">
        <f>IF(Table13[[#This Row],[Tipo de Beneficiário]]="","",COUNTIFS(Table8[Código da Candidatura],Table13[[#This Row],[Código da candidatura]],Table8[Tipologia proposta],"T0"))</f>
        <v/>
      </c>
      <c r="J291" s="325" t="str">
        <f>IF(Table13[[#This Row],[Tipo de Beneficiário]]="","",COUNTIFS(Table8[Código da Candidatura],Table13[[#This Row],[Código da candidatura]],Table8[Tipologia proposta],"T1"))</f>
        <v/>
      </c>
      <c r="K291" s="325" t="str">
        <f>IF(Table13[[#This Row],[Tipo de Beneficiário]]="","",COUNTIFS(Table8[Código da Candidatura],Table13[[#This Row],[Código da candidatura]],Table8[Tipologia proposta],"T2"))</f>
        <v/>
      </c>
      <c r="L291" s="325" t="str">
        <f>IF(Table13[[#This Row],[Tipo de Beneficiário]]="","",COUNTIFS(Table8[Código da Candidatura],Table13[[#This Row],[Código da candidatura]],Table8[Tipologia proposta],"T3"))</f>
        <v/>
      </c>
      <c r="M291" s="325" t="str">
        <f>IF(Table13[[#This Row],[Tipo de Beneficiário]]="","",COUNTIFS(Table8[Código da Candidatura],Table13[[#This Row],[Código da candidatura]],Table8[Tipologia proposta],"T4"))</f>
        <v/>
      </c>
      <c r="N291" s="325" t="str">
        <f>IF(Table13[[#This Row],[Tipo de Beneficiário]]="","",COUNTIFS(Table8[Código da Candidatura],Table13[[#This Row],[Código da candidatura]],Table8[Tipologia proposta],"T5"))</f>
        <v/>
      </c>
      <c r="O291" s="325" t="str">
        <f>IF(Table13[[#This Row],[Tipo de Beneficiário]]="","",COUNTIFS(Table8[Código da Candidatura],Table13[[#This Row],[Código da candidatura]],Table8[Tipologia proposta],"T6"))</f>
        <v/>
      </c>
      <c r="P291" s="325" t="str">
        <f>IF(Table13[[#This Row],[Tipo de Beneficiário]]="","",COUNTIFS(Table8[Código da Candidatura],Table13[[#This Row],[Código da candidatura]],Table8[Tipologia proposta],"T7"))</f>
        <v/>
      </c>
      <c r="Q291" s="325" t="str">
        <f>IF(Table13[[#This Row],[Tipo de Beneficiário]]="","",COUNTIFS(Table8[Código da Candidatura],Table13[[#This Row],[Código da candidatura]],Table8[Tipologia proposta],"Unid. Resid."))</f>
        <v/>
      </c>
      <c r="R291" s="326">
        <f>SUM(Table13[[#This Row],[T0]:[Unid. resid.]])</f>
        <v>0</v>
      </c>
      <c r="S291" s="391" t="str">
        <f>IF(OR(Table13[[#This Row],[Tipo de Beneficiário]]="",Table13[[#This Row],[Identificação da Entidade]]="",Table13[[#This Row],[Tipo de Solução Habitacional]]=""),"NÃO","SIM")</f>
        <v>NÃO</v>
      </c>
      <c r="T291" s="327" t="e">
        <f>VLOOKUP(Table13[[#This Row],[Tipo de Beneficiário]],Table3[],3,FALSE)</f>
        <v>#N/A</v>
      </c>
      <c r="X291" s="309"/>
    </row>
    <row r="292" spans="1:24" ht="25.05" hidden="1" customHeight="1" x14ac:dyDescent="0.25">
      <c r="A292" s="320"/>
      <c r="B292" s="389"/>
      <c r="C292" s="321"/>
      <c r="D292" s="325" t="str">
        <f>IF(Table13[[#This Row],[Tipo de Beneficiário]]="","",COUNTIF(Table8[Código da Candidatura],Table13[[#This Row],[Código da candidatura]]))</f>
        <v/>
      </c>
      <c r="E292" s="379" t="str">
        <f>IF(Table13[[#This Row],[Tipo de Beneficiário]]="","",SUMIF(Table8[[Código da Candidatura]:[Nº de membros]],Table13[[#This Row],[Código da candidatura]],Table8[Nº de membros]))</f>
        <v/>
      </c>
      <c r="F292" s="392"/>
      <c r="G292" s="322"/>
      <c r="H292" s="323"/>
      <c r="I292" s="324" t="str">
        <f>IF(Table13[[#This Row],[Tipo de Beneficiário]]="","",COUNTIFS(Table8[Código da Candidatura],Table13[[#This Row],[Código da candidatura]],Table8[Tipologia proposta],"T0"))</f>
        <v/>
      </c>
      <c r="J292" s="325" t="str">
        <f>IF(Table13[[#This Row],[Tipo de Beneficiário]]="","",COUNTIFS(Table8[Código da Candidatura],Table13[[#This Row],[Código da candidatura]],Table8[Tipologia proposta],"T1"))</f>
        <v/>
      </c>
      <c r="K292" s="325" t="str">
        <f>IF(Table13[[#This Row],[Tipo de Beneficiário]]="","",COUNTIFS(Table8[Código da Candidatura],Table13[[#This Row],[Código da candidatura]],Table8[Tipologia proposta],"T2"))</f>
        <v/>
      </c>
      <c r="L292" s="325" t="str">
        <f>IF(Table13[[#This Row],[Tipo de Beneficiário]]="","",COUNTIFS(Table8[Código da Candidatura],Table13[[#This Row],[Código da candidatura]],Table8[Tipologia proposta],"T3"))</f>
        <v/>
      </c>
      <c r="M292" s="325" t="str">
        <f>IF(Table13[[#This Row],[Tipo de Beneficiário]]="","",COUNTIFS(Table8[Código da Candidatura],Table13[[#This Row],[Código da candidatura]],Table8[Tipologia proposta],"T4"))</f>
        <v/>
      </c>
      <c r="N292" s="325" t="str">
        <f>IF(Table13[[#This Row],[Tipo de Beneficiário]]="","",COUNTIFS(Table8[Código da Candidatura],Table13[[#This Row],[Código da candidatura]],Table8[Tipologia proposta],"T5"))</f>
        <v/>
      </c>
      <c r="O292" s="325" t="str">
        <f>IF(Table13[[#This Row],[Tipo de Beneficiário]]="","",COUNTIFS(Table8[Código da Candidatura],Table13[[#This Row],[Código da candidatura]],Table8[Tipologia proposta],"T6"))</f>
        <v/>
      </c>
      <c r="P292" s="325" t="str">
        <f>IF(Table13[[#This Row],[Tipo de Beneficiário]]="","",COUNTIFS(Table8[Código da Candidatura],Table13[[#This Row],[Código da candidatura]],Table8[Tipologia proposta],"T7"))</f>
        <v/>
      </c>
      <c r="Q292" s="325" t="str">
        <f>IF(Table13[[#This Row],[Tipo de Beneficiário]]="","",COUNTIFS(Table8[Código da Candidatura],Table13[[#This Row],[Código da candidatura]],Table8[Tipologia proposta],"Unid. Resid."))</f>
        <v/>
      </c>
      <c r="R292" s="326">
        <f>SUM(Table13[[#This Row],[T0]:[Unid. resid.]])</f>
        <v>0</v>
      </c>
      <c r="S292" s="391" t="str">
        <f>IF(OR(Table13[[#This Row],[Tipo de Beneficiário]]="",Table13[[#This Row],[Identificação da Entidade]]="",Table13[[#This Row],[Tipo de Solução Habitacional]]=""),"NÃO","SIM")</f>
        <v>NÃO</v>
      </c>
      <c r="T292" s="327" t="e">
        <f>VLOOKUP(Table13[[#This Row],[Tipo de Beneficiário]],Table3[],3,FALSE)</f>
        <v>#N/A</v>
      </c>
      <c r="X292" s="309"/>
    </row>
    <row r="293" spans="1:24" ht="25.05" hidden="1" customHeight="1" x14ac:dyDescent="0.25">
      <c r="A293" s="320"/>
      <c r="B293" s="389"/>
      <c r="C293" s="321"/>
      <c r="D293" s="325" t="str">
        <f>IF(Table13[[#This Row],[Tipo de Beneficiário]]="","",COUNTIF(Table8[Código da Candidatura],Table13[[#This Row],[Código da candidatura]]))</f>
        <v/>
      </c>
      <c r="E293" s="379" t="str">
        <f>IF(Table13[[#This Row],[Tipo de Beneficiário]]="","",SUMIF(Table8[[Código da Candidatura]:[Nº de membros]],Table13[[#This Row],[Código da candidatura]],Table8[Nº de membros]))</f>
        <v/>
      </c>
      <c r="F293" s="392"/>
      <c r="G293" s="322"/>
      <c r="H293" s="323"/>
      <c r="I293" s="324" t="str">
        <f>IF(Table13[[#This Row],[Tipo de Beneficiário]]="","",COUNTIFS(Table8[Código da Candidatura],Table13[[#This Row],[Código da candidatura]],Table8[Tipologia proposta],"T0"))</f>
        <v/>
      </c>
      <c r="J293" s="325" t="str">
        <f>IF(Table13[[#This Row],[Tipo de Beneficiário]]="","",COUNTIFS(Table8[Código da Candidatura],Table13[[#This Row],[Código da candidatura]],Table8[Tipologia proposta],"T1"))</f>
        <v/>
      </c>
      <c r="K293" s="325" t="str">
        <f>IF(Table13[[#This Row],[Tipo de Beneficiário]]="","",COUNTIFS(Table8[Código da Candidatura],Table13[[#This Row],[Código da candidatura]],Table8[Tipologia proposta],"T2"))</f>
        <v/>
      </c>
      <c r="L293" s="325" t="str">
        <f>IF(Table13[[#This Row],[Tipo de Beneficiário]]="","",COUNTIFS(Table8[Código da Candidatura],Table13[[#This Row],[Código da candidatura]],Table8[Tipologia proposta],"T3"))</f>
        <v/>
      </c>
      <c r="M293" s="325" t="str">
        <f>IF(Table13[[#This Row],[Tipo de Beneficiário]]="","",COUNTIFS(Table8[Código da Candidatura],Table13[[#This Row],[Código da candidatura]],Table8[Tipologia proposta],"T4"))</f>
        <v/>
      </c>
      <c r="N293" s="325" t="str">
        <f>IF(Table13[[#This Row],[Tipo de Beneficiário]]="","",COUNTIFS(Table8[Código da Candidatura],Table13[[#This Row],[Código da candidatura]],Table8[Tipologia proposta],"T5"))</f>
        <v/>
      </c>
      <c r="O293" s="325" t="str">
        <f>IF(Table13[[#This Row],[Tipo de Beneficiário]]="","",COUNTIFS(Table8[Código da Candidatura],Table13[[#This Row],[Código da candidatura]],Table8[Tipologia proposta],"T6"))</f>
        <v/>
      </c>
      <c r="P293" s="325" t="str">
        <f>IF(Table13[[#This Row],[Tipo de Beneficiário]]="","",COUNTIFS(Table8[Código da Candidatura],Table13[[#This Row],[Código da candidatura]],Table8[Tipologia proposta],"T7"))</f>
        <v/>
      </c>
      <c r="Q293" s="325" t="str">
        <f>IF(Table13[[#This Row],[Tipo de Beneficiário]]="","",COUNTIFS(Table8[Código da Candidatura],Table13[[#This Row],[Código da candidatura]],Table8[Tipologia proposta],"Unid. Resid."))</f>
        <v/>
      </c>
      <c r="R293" s="326">
        <f>SUM(Table13[[#This Row],[T0]:[Unid. resid.]])</f>
        <v>0</v>
      </c>
      <c r="S293" s="391" t="str">
        <f>IF(OR(Table13[[#This Row],[Tipo de Beneficiário]]="",Table13[[#This Row],[Identificação da Entidade]]="",Table13[[#This Row],[Tipo de Solução Habitacional]]=""),"NÃO","SIM")</f>
        <v>NÃO</v>
      </c>
      <c r="T293" s="327" t="e">
        <f>VLOOKUP(Table13[[#This Row],[Tipo de Beneficiário]],Table3[],3,FALSE)</f>
        <v>#N/A</v>
      </c>
      <c r="X293" s="309"/>
    </row>
    <row r="294" spans="1:24" ht="25.05" hidden="1" customHeight="1" x14ac:dyDescent="0.25">
      <c r="A294" s="320"/>
      <c r="B294" s="389"/>
      <c r="C294" s="321"/>
      <c r="D294" s="325" t="str">
        <f>IF(Table13[[#This Row],[Tipo de Beneficiário]]="","",COUNTIF(Table8[Código da Candidatura],Table13[[#This Row],[Código da candidatura]]))</f>
        <v/>
      </c>
      <c r="E294" s="379" t="str">
        <f>IF(Table13[[#This Row],[Tipo de Beneficiário]]="","",SUMIF(Table8[[Código da Candidatura]:[Nº de membros]],Table13[[#This Row],[Código da candidatura]],Table8[Nº de membros]))</f>
        <v/>
      </c>
      <c r="F294" s="392"/>
      <c r="G294" s="322"/>
      <c r="H294" s="323"/>
      <c r="I294" s="324" t="str">
        <f>IF(Table13[[#This Row],[Tipo de Beneficiário]]="","",COUNTIFS(Table8[Código da Candidatura],Table13[[#This Row],[Código da candidatura]],Table8[Tipologia proposta],"T0"))</f>
        <v/>
      </c>
      <c r="J294" s="325" t="str">
        <f>IF(Table13[[#This Row],[Tipo de Beneficiário]]="","",COUNTIFS(Table8[Código da Candidatura],Table13[[#This Row],[Código da candidatura]],Table8[Tipologia proposta],"T1"))</f>
        <v/>
      </c>
      <c r="K294" s="325" t="str">
        <f>IF(Table13[[#This Row],[Tipo de Beneficiário]]="","",COUNTIFS(Table8[Código da Candidatura],Table13[[#This Row],[Código da candidatura]],Table8[Tipologia proposta],"T2"))</f>
        <v/>
      </c>
      <c r="L294" s="325" t="str">
        <f>IF(Table13[[#This Row],[Tipo de Beneficiário]]="","",COUNTIFS(Table8[Código da Candidatura],Table13[[#This Row],[Código da candidatura]],Table8[Tipologia proposta],"T3"))</f>
        <v/>
      </c>
      <c r="M294" s="325" t="str">
        <f>IF(Table13[[#This Row],[Tipo de Beneficiário]]="","",COUNTIFS(Table8[Código da Candidatura],Table13[[#This Row],[Código da candidatura]],Table8[Tipologia proposta],"T4"))</f>
        <v/>
      </c>
      <c r="N294" s="325" t="str">
        <f>IF(Table13[[#This Row],[Tipo de Beneficiário]]="","",COUNTIFS(Table8[Código da Candidatura],Table13[[#This Row],[Código da candidatura]],Table8[Tipologia proposta],"T5"))</f>
        <v/>
      </c>
      <c r="O294" s="325" t="str">
        <f>IF(Table13[[#This Row],[Tipo de Beneficiário]]="","",COUNTIFS(Table8[Código da Candidatura],Table13[[#This Row],[Código da candidatura]],Table8[Tipologia proposta],"T6"))</f>
        <v/>
      </c>
      <c r="P294" s="325" t="str">
        <f>IF(Table13[[#This Row],[Tipo de Beneficiário]]="","",COUNTIFS(Table8[Código da Candidatura],Table13[[#This Row],[Código da candidatura]],Table8[Tipologia proposta],"T7"))</f>
        <v/>
      </c>
      <c r="Q294" s="325" t="str">
        <f>IF(Table13[[#This Row],[Tipo de Beneficiário]]="","",COUNTIFS(Table8[Código da Candidatura],Table13[[#This Row],[Código da candidatura]],Table8[Tipologia proposta],"Unid. Resid."))</f>
        <v/>
      </c>
      <c r="R294" s="326">
        <f>SUM(Table13[[#This Row],[T0]:[Unid. resid.]])</f>
        <v>0</v>
      </c>
      <c r="S294" s="391" t="str">
        <f>IF(OR(Table13[[#This Row],[Tipo de Beneficiário]]="",Table13[[#This Row],[Identificação da Entidade]]="",Table13[[#This Row],[Tipo de Solução Habitacional]]=""),"NÃO","SIM")</f>
        <v>NÃO</v>
      </c>
      <c r="T294" s="327" t="e">
        <f>VLOOKUP(Table13[[#This Row],[Tipo de Beneficiário]],Table3[],3,FALSE)</f>
        <v>#N/A</v>
      </c>
      <c r="X294" s="309"/>
    </row>
    <row r="295" spans="1:24" ht="25.05" hidden="1" customHeight="1" x14ac:dyDescent="0.25">
      <c r="A295" s="320"/>
      <c r="B295" s="389"/>
      <c r="C295" s="321"/>
      <c r="D295" s="325" t="str">
        <f>IF(Table13[[#This Row],[Tipo de Beneficiário]]="","",COUNTIF(Table8[Código da Candidatura],Table13[[#This Row],[Código da candidatura]]))</f>
        <v/>
      </c>
      <c r="E295" s="379" t="str">
        <f>IF(Table13[[#This Row],[Tipo de Beneficiário]]="","",SUMIF(Table8[[Código da Candidatura]:[Nº de membros]],Table13[[#This Row],[Código da candidatura]],Table8[Nº de membros]))</f>
        <v/>
      </c>
      <c r="F295" s="392"/>
      <c r="G295" s="322"/>
      <c r="H295" s="323"/>
      <c r="I295" s="324" t="str">
        <f>IF(Table13[[#This Row],[Tipo de Beneficiário]]="","",COUNTIFS(Table8[Código da Candidatura],Table13[[#This Row],[Código da candidatura]],Table8[Tipologia proposta],"T0"))</f>
        <v/>
      </c>
      <c r="J295" s="325" t="str">
        <f>IF(Table13[[#This Row],[Tipo de Beneficiário]]="","",COUNTIFS(Table8[Código da Candidatura],Table13[[#This Row],[Código da candidatura]],Table8[Tipologia proposta],"T1"))</f>
        <v/>
      </c>
      <c r="K295" s="325" t="str">
        <f>IF(Table13[[#This Row],[Tipo de Beneficiário]]="","",COUNTIFS(Table8[Código da Candidatura],Table13[[#This Row],[Código da candidatura]],Table8[Tipologia proposta],"T2"))</f>
        <v/>
      </c>
      <c r="L295" s="325" t="str">
        <f>IF(Table13[[#This Row],[Tipo de Beneficiário]]="","",COUNTIFS(Table8[Código da Candidatura],Table13[[#This Row],[Código da candidatura]],Table8[Tipologia proposta],"T3"))</f>
        <v/>
      </c>
      <c r="M295" s="325" t="str">
        <f>IF(Table13[[#This Row],[Tipo de Beneficiário]]="","",COUNTIFS(Table8[Código da Candidatura],Table13[[#This Row],[Código da candidatura]],Table8[Tipologia proposta],"T4"))</f>
        <v/>
      </c>
      <c r="N295" s="325" t="str">
        <f>IF(Table13[[#This Row],[Tipo de Beneficiário]]="","",COUNTIFS(Table8[Código da Candidatura],Table13[[#This Row],[Código da candidatura]],Table8[Tipologia proposta],"T5"))</f>
        <v/>
      </c>
      <c r="O295" s="325" t="str">
        <f>IF(Table13[[#This Row],[Tipo de Beneficiário]]="","",COUNTIFS(Table8[Código da Candidatura],Table13[[#This Row],[Código da candidatura]],Table8[Tipologia proposta],"T6"))</f>
        <v/>
      </c>
      <c r="P295" s="325" t="str">
        <f>IF(Table13[[#This Row],[Tipo de Beneficiário]]="","",COUNTIFS(Table8[Código da Candidatura],Table13[[#This Row],[Código da candidatura]],Table8[Tipologia proposta],"T7"))</f>
        <v/>
      </c>
      <c r="Q295" s="325" t="str">
        <f>IF(Table13[[#This Row],[Tipo de Beneficiário]]="","",COUNTIFS(Table8[Código da Candidatura],Table13[[#This Row],[Código da candidatura]],Table8[Tipologia proposta],"Unid. Resid."))</f>
        <v/>
      </c>
      <c r="R295" s="326">
        <f>SUM(Table13[[#This Row],[T0]:[Unid. resid.]])</f>
        <v>0</v>
      </c>
      <c r="S295" s="391" t="str">
        <f>IF(OR(Table13[[#This Row],[Tipo de Beneficiário]]="",Table13[[#This Row],[Identificação da Entidade]]="",Table13[[#This Row],[Tipo de Solução Habitacional]]=""),"NÃO","SIM")</f>
        <v>NÃO</v>
      </c>
      <c r="T295" s="327" t="e">
        <f>VLOOKUP(Table13[[#This Row],[Tipo de Beneficiário]],Table3[],3,FALSE)</f>
        <v>#N/A</v>
      </c>
      <c r="X295" s="309"/>
    </row>
    <row r="296" spans="1:24" ht="25.05" hidden="1" customHeight="1" x14ac:dyDescent="0.25">
      <c r="A296" s="320"/>
      <c r="B296" s="389"/>
      <c r="C296" s="321"/>
      <c r="D296" s="325" t="str">
        <f>IF(Table13[[#This Row],[Tipo de Beneficiário]]="","",COUNTIF(Table8[Código da Candidatura],Table13[[#This Row],[Código da candidatura]]))</f>
        <v/>
      </c>
      <c r="E296" s="379" t="str">
        <f>IF(Table13[[#This Row],[Tipo de Beneficiário]]="","",SUMIF(Table8[[Código da Candidatura]:[Nº de membros]],Table13[[#This Row],[Código da candidatura]],Table8[Nº de membros]))</f>
        <v/>
      </c>
      <c r="F296" s="392"/>
      <c r="G296" s="322"/>
      <c r="H296" s="323"/>
      <c r="I296" s="324" t="str">
        <f>IF(Table13[[#This Row],[Tipo de Beneficiário]]="","",COUNTIFS(Table8[Código da Candidatura],Table13[[#This Row],[Código da candidatura]],Table8[Tipologia proposta],"T0"))</f>
        <v/>
      </c>
      <c r="J296" s="325" t="str">
        <f>IF(Table13[[#This Row],[Tipo de Beneficiário]]="","",COUNTIFS(Table8[Código da Candidatura],Table13[[#This Row],[Código da candidatura]],Table8[Tipologia proposta],"T1"))</f>
        <v/>
      </c>
      <c r="K296" s="325" t="str">
        <f>IF(Table13[[#This Row],[Tipo de Beneficiário]]="","",COUNTIFS(Table8[Código da Candidatura],Table13[[#This Row],[Código da candidatura]],Table8[Tipologia proposta],"T2"))</f>
        <v/>
      </c>
      <c r="L296" s="325" t="str">
        <f>IF(Table13[[#This Row],[Tipo de Beneficiário]]="","",COUNTIFS(Table8[Código da Candidatura],Table13[[#This Row],[Código da candidatura]],Table8[Tipologia proposta],"T3"))</f>
        <v/>
      </c>
      <c r="M296" s="325" t="str">
        <f>IF(Table13[[#This Row],[Tipo de Beneficiário]]="","",COUNTIFS(Table8[Código da Candidatura],Table13[[#This Row],[Código da candidatura]],Table8[Tipologia proposta],"T4"))</f>
        <v/>
      </c>
      <c r="N296" s="325" t="str">
        <f>IF(Table13[[#This Row],[Tipo de Beneficiário]]="","",COUNTIFS(Table8[Código da Candidatura],Table13[[#This Row],[Código da candidatura]],Table8[Tipologia proposta],"T5"))</f>
        <v/>
      </c>
      <c r="O296" s="325" t="str">
        <f>IF(Table13[[#This Row],[Tipo de Beneficiário]]="","",COUNTIFS(Table8[Código da Candidatura],Table13[[#This Row],[Código da candidatura]],Table8[Tipologia proposta],"T6"))</f>
        <v/>
      </c>
      <c r="P296" s="325" t="str">
        <f>IF(Table13[[#This Row],[Tipo de Beneficiário]]="","",COUNTIFS(Table8[Código da Candidatura],Table13[[#This Row],[Código da candidatura]],Table8[Tipologia proposta],"T7"))</f>
        <v/>
      </c>
      <c r="Q296" s="325" t="str">
        <f>IF(Table13[[#This Row],[Tipo de Beneficiário]]="","",COUNTIFS(Table8[Código da Candidatura],Table13[[#This Row],[Código da candidatura]],Table8[Tipologia proposta],"Unid. Resid."))</f>
        <v/>
      </c>
      <c r="R296" s="326">
        <f>SUM(Table13[[#This Row],[T0]:[Unid. resid.]])</f>
        <v>0</v>
      </c>
      <c r="S296" s="391" t="str">
        <f>IF(OR(Table13[[#This Row],[Tipo de Beneficiário]]="",Table13[[#This Row],[Identificação da Entidade]]="",Table13[[#This Row],[Tipo de Solução Habitacional]]=""),"NÃO","SIM")</f>
        <v>NÃO</v>
      </c>
      <c r="T296" s="327" t="e">
        <f>VLOOKUP(Table13[[#This Row],[Tipo de Beneficiário]],Table3[],3,FALSE)</f>
        <v>#N/A</v>
      </c>
      <c r="X296" s="309"/>
    </row>
    <row r="297" spans="1:24" ht="25.05" hidden="1" customHeight="1" x14ac:dyDescent="0.25">
      <c r="A297" s="320"/>
      <c r="B297" s="389"/>
      <c r="C297" s="321"/>
      <c r="D297" s="325" t="str">
        <f>IF(Table13[[#This Row],[Tipo de Beneficiário]]="","",COUNTIF(Table8[Código da Candidatura],Table13[[#This Row],[Código da candidatura]]))</f>
        <v/>
      </c>
      <c r="E297" s="379" t="str">
        <f>IF(Table13[[#This Row],[Tipo de Beneficiário]]="","",SUMIF(Table8[[Código da Candidatura]:[Nº de membros]],Table13[[#This Row],[Código da candidatura]],Table8[Nº de membros]))</f>
        <v/>
      </c>
      <c r="F297" s="392"/>
      <c r="G297" s="322"/>
      <c r="H297" s="323"/>
      <c r="I297" s="324" t="str">
        <f>IF(Table13[[#This Row],[Tipo de Beneficiário]]="","",COUNTIFS(Table8[Código da Candidatura],Table13[[#This Row],[Código da candidatura]],Table8[Tipologia proposta],"T0"))</f>
        <v/>
      </c>
      <c r="J297" s="325" t="str">
        <f>IF(Table13[[#This Row],[Tipo de Beneficiário]]="","",COUNTIFS(Table8[Código da Candidatura],Table13[[#This Row],[Código da candidatura]],Table8[Tipologia proposta],"T1"))</f>
        <v/>
      </c>
      <c r="K297" s="325" t="str">
        <f>IF(Table13[[#This Row],[Tipo de Beneficiário]]="","",COUNTIFS(Table8[Código da Candidatura],Table13[[#This Row],[Código da candidatura]],Table8[Tipologia proposta],"T2"))</f>
        <v/>
      </c>
      <c r="L297" s="325" t="str">
        <f>IF(Table13[[#This Row],[Tipo de Beneficiário]]="","",COUNTIFS(Table8[Código da Candidatura],Table13[[#This Row],[Código da candidatura]],Table8[Tipologia proposta],"T3"))</f>
        <v/>
      </c>
      <c r="M297" s="325" t="str">
        <f>IF(Table13[[#This Row],[Tipo de Beneficiário]]="","",COUNTIFS(Table8[Código da Candidatura],Table13[[#This Row],[Código da candidatura]],Table8[Tipologia proposta],"T4"))</f>
        <v/>
      </c>
      <c r="N297" s="325" t="str">
        <f>IF(Table13[[#This Row],[Tipo de Beneficiário]]="","",COUNTIFS(Table8[Código da Candidatura],Table13[[#This Row],[Código da candidatura]],Table8[Tipologia proposta],"T5"))</f>
        <v/>
      </c>
      <c r="O297" s="325" t="str">
        <f>IF(Table13[[#This Row],[Tipo de Beneficiário]]="","",COUNTIFS(Table8[Código da Candidatura],Table13[[#This Row],[Código da candidatura]],Table8[Tipologia proposta],"T6"))</f>
        <v/>
      </c>
      <c r="P297" s="325" t="str">
        <f>IF(Table13[[#This Row],[Tipo de Beneficiário]]="","",COUNTIFS(Table8[Código da Candidatura],Table13[[#This Row],[Código da candidatura]],Table8[Tipologia proposta],"T7"))</f>
        <v/>
      </c>
      <c r="Q297" s="325" t="str">
        <f>IF(Table13[[#This Row],[Tipo de Beneficiário]]="","",COUNTIFS(Table8[Código da Candidatura],Table13[[#This Row],[Código da candidatura]],Table8[Tipologia proposta],"Unid. Resid."))</f>
        <v/>
      </c>
      <c r="R297" s="326">
        <f>SUM(Table13[[#This Row],[T0]:[Unid. resid.]])</f>
        <v>0</v>
      </c>
      <c r="S297" s="391" t="str">
        <f>IF(OR(Table13[[#This Row],[Tipo de Beneficiário]]="",Table13[[#This Row],[Identificação da Entidade]]="",Table13[[#This Row],[Tipo de Solução Habitacional]]=""),"NÃO","SIM")</f>
        <v>NÃO</v>
      </c>
      <c r="T297" s="327" t="e">
        <f>VLOOKUP(Table13[[#This Row],[Tipo de Beneficiário]],Table3[],3,FALSE)</f>
        <v>#N/A</v>
      </c>
      <c r="X297" s="309"/>
    </row>
    <row r="298" spans="1:24" ht="25.05" hidden="1" customHeight="1" x14ac:dyDescent="0.25">
      <c r="A298" s="320"/>
      <c r="B298" s="389"/>
      <c r="C298" s="321"/>
      <c r="D298" s="325" t="str">
        <f>IF(Table13[[#This Row],[Tipo de Beneficiário]]="","",COUNTIF(Table8[Código da Candidatura],Table13[[#This Row],[Código da candidatura]]))</f>
        <v/>
      </c>
      <c r="E298" s="379" t="str">
        <f>IF(Table13[[#This Row],[Tipo de Beneficiário]]="","",SUMIF(Table8[[Código da Candidatura]:[Nº de membros]],Table13[[#This Row],[Código da candidatura]],Table8[Nº de membros]))</f>
        <v/>
      </c>
      <c r="F298" s="392"/>
      <c r="G298" s="322"/>
      <c r="H298" s="323"/>
      <c r="I298" s="324" t="str">
        <f>IF(Table13[[#This Row],[Tipo de Beneficiário]]="","",COUNTIFS(Table8[Código da Candidatura],Table13[[#This Row],[Código da candidatura]],Table8[Tipologia proposta],"T0"))</f>
        <v/>
      </c>
      <c r="J298" s="325" t="str">
        <f>IF(Table13[[#This Row],[Tipo de Beneficiário]]="","",COUNTIFS(Table8[Código da Candidatura],Table13[[#This Row],[Código da candidatura]],Table8[Tipologia proposta],"T1"))</f>
        <v/>
      </c>
      <c r="K298" s="325" t="str">
        <f>IF(Table13[[#This Row],[Tipo de Beneficiário]]="","",COUNTIFS(Table8[Código da Candidatura],Table13[[#This Row],[Código da candidatura]],Table8[Tipologia proposta],"T2"))</f>
        <v/>
      </c>
      <c r="L298" s="325" t="str">
        <f>IF(Table13[[#This Row],[Tipo de Beneficiário]]="","",COUNTIFS(Table8[Código da Candidatura],Table13[[#This Row],[Código da candidatura]],Table8[Tipologia proposta],"T3"))</f>
        <v/>
      </c>
      <c r="M298" s="325" t="str">
        <f>IF(Table13[[#This Row],[Tipo de Beneficiário]]="","",COUNTIFS(Table8[Código da Candidatura],Table13[[#This Row],[Código da candidatura]],Table8[Tipologia proposta],"T4"))</f>
        <v/>
      </c>
      <c r="N298" s="325" t="str">
        <f>IF(Table13[[#This Row],[Tipo de Beneficiário]]="","",COUNTIFS(Table8[Código da Candidatura],Table13[[#This Row],[Código da candidatura]],Table8[Tipologia proposta],"T5"))</f>
        <v/>
      </c>
      <c r="O298" s="325" t="str">
        <f>IF(Table13[[#This Row],[Tipo de Beneficiário]]="","",COUNTIFS(Table8[Código da Candidatura],Table13[[#This Row],[Código da candidatura]],Table8[Tipologia proposta],"T6"))</f>
        <v/>
      </c>
      <c r="P298" s="325" t="str">
        <f>IF(Table13[[#This Row],[Tipo de Beneficiário]]="","",COUNTIFS(Table8[Código da Candidatura],Table13[[#This Row],[Código da candidatura]],Table8[Tipologia proposta],"T7"))</f>
        <v/>
      </c>
      <c r="Q298" s="325" t="str">
        <f>IF(Table13[[#This Row],[Tipo de Beneficiário]]="","",COUNTIFS(Table8[Código da Candidatura],Table13[[#This Row],[Código da candidatura]],Table8[Tipologia proposta],"Unid. Resid."))</f>
        <v/>
      </c>
      <c r="R298" s="326">
        <f>SUM(Table13[[#This Row],[T0]:[Unid. resid.]])</f>
        <v>0</v>
      </c>
      <c r="S298" s="391" t="str">
        <f>IF(OR(Table13[[#This Row],[Tipo de Beneficiário]]="",Table13[[#This Row],[Identificação da Entidade]]="",Table13[[#This Row],[Tipo de Solução Habitacional]]=""),"NÃO","SIM")</f>
        <v>NÃO</v>
      </c>
      <c r="T298" s="327" t="e">
        <f>VLOOKUP(Table13[[#This Row],[Tipo de Beneficiário]],Table3[],3,FALSE)</f>
        <v>#N/A</v>
      </c>
      <c r="X298" s="309"/>
    </row>
    <row r="299" spans="1:24" ht="25.05" hidden="1" customHeight="1" x14ac:dyDescent="0.25">
      <c r="A299" s="320"/>
      <c r="B299" s="389"/>
      <c r="C299" s="321"/>
      <c r="D299" s="325" t="str">
        <f>IF(Table13[[#This Row],[Tipo de Beneficiário]]="","",COUNTIF(Table8[Código da Candidatura],Table13[[#This Row],[Código da candidatura]]))</f>
        <v/>
      </c>
      <c r="E299" s="379" t="str">
        <f>IF(Table13[[#This Row],[Tipo de Beneficiário]]="","",SUMIF(Table8[[Código da Candidatura]:[Nº de membros]],Table13[[#This Row],[Código da candidatura]],Table8[Nº de membros]))</f>
        <v/>
      </c>
      <c r="F299" s="392"/>
      <c r="G299" s="322"/>
      <c r="H299" s="323"/>
      <c r="I299" s="324" t="str">
        <f>IF(Table13[[#This Row],[Tipo de Beneficiário]]="","",COUNTIFS(Table8[Código da Candidatura],Table13[[#This Row],[Código da candidatura]],Table8[Tipologia proposta],"T0"))</f>
        <v/>
      </c>
      <c r="J299" s="325" t="str">
        <f>IF(Table13[[#This Row],[Tipo de Beneficiário]]="","",COUNTIFS(Table8[Código da Candidatura],Table13[[#This Row],[Código da candidatura]],Table8[Tipologia proposta],"T1"))</f>
        <v/>
      </c>
      <c r="K299" s="325" t="str">
        <f>IF(Table13[[#This Row],[Tipo de Beneficiário]]="","",COUNTIFS(Table8[Código da Candidatura],Table13[[#This Row],[Código da candidatura]],Table8[Tipologia proposta],"T2"))</f>
        <v/>
      </c>
      <c r="L299" s="325" t="str">
        <f>IF(Table13[[#This Row],[Tipo de Beneficiário]]="","",COUNTIFS(Table8[Código da Candidatura],Table13[[#This Row],[Código da candidatura]],Table8[Tipologia proposta],"T3"))</f>
        <v/>
      </c>
      <c r="M299" s="325" t="str">
        <f>IF(Table13[[#This Row],[Tipo de Beneficiário]]="","",COUNTIFS(Table8[Código da Candidatura],Table13[[#This Row],[Código da candidatura]],Table8[Tipologia proposta],"T4"))</f>
        <v/>
      </c>
      <c r="N299" s="325" t="str">
        <f>IF(Table13[[#This Row],[Tipo de Beneficiário]]="","",COUNTIFS(Table8[Código da Candidatura],Table13[[#This Row],[Código da candidatura]],Table8[Tipologia proposta],"T5"))</f>
        <v/>
      </c>
      <c r="O299" s="325" t="str">
        <f>IF(Table13[[#This Row],[Tipo de Beneficiário]]="","",COUNTIFS(Table8[Código da Candidatura],Table13[[#This Row],[Código da candidatura]],Table8[Tipologia proposta],"T6"))</f>
        <v/>
      </c>
      <c r="P299" s="325" t="str">
        <f>IF(Table13[[#This Row],[Tipo de Beneficiário]]="","",COUNTIFS(Table8[Código da Candidatura],Table13[[#This Row],[Código da candidatura]],Table8[Tipologia proposta],"T7"))</f>
        <v/>
      </c>
      <c r="Q299" s="325" t="str">
        <f>IF(Table13[[#This Row],[Tipo de Beneficiário]]="","",COUNTIFS(Table8[Código da Candidatura],Table13[[#This Row],[Código da candidatura]],Table8[Tipologia proposta],"Unid. Resid."))</f>
        <v/>
      </c>
      <c r="R299" s="326">
        <f>SUM(Table13[[#This Row],[T0]:[Unid. resid.]])</f>
        <v>0</v>
      </c>
      <c r="S299" s="391" t="str">
        <f>IF(OR(Table13[[#This Row],[Tipo de Beneficiário]]="",Table13[[#This Row],[Identificação da Entidade]]="",Table13[[#This Row],[Tipo de Solução Habitacional]]=""),"NÃO","SIM")</f>
        <v>NÃO</v>
      </c>
      <c r="T299" s="327" t="e">
        <f>VLOOKUP(Table13[[#This Row],[Tipo de Beneficiário]],Table3[],3,FALSE)</f>
        <v>#N/A</v>
      </c>
      <c r="X299" s="309"/>
    </row>
    <row r="300" spans="1:24" ht="25.05" hidden="1" customHeight="1" x14ac:dyDescent="0.25">
      <c r="A300" s="320"/>
      <c r="B300" s="389"/>
      <c r="C300" s="321"/>
      <c r="D300" s="325" t="str">
        <f>IF(Table13[[#This Row],[Tipo de Beneficiário]]="","",COUNTIF(Table8[Código da Candidatura],Table13[[#This Row],[Código da candidatura]]))</f>
        <v/>
      </c>
      <c r="E300" s="379" t="str">
        <f>IF(Table13[[#This Row],[Tipo de Beneficiário]]="","",SUMIF(Table8[[Código da Candidatura]:[Nº de membros]],Table13[[#This Row],[Código da candidatura]],Table8[Nº de membros]))</f>
        <v/>
      </c>
      <c r="F300" s="392"/>
      <c r="G300" s="322"/>
      <c r="H300" s="323"/>
      <c r="I300" s="324" t="str">
        <f>IF(Table13[[#This Row],[Tipo de Beneficiário]]="","",COUNTIFS(Table8[Código da Candidatura],Table13[[#This Row],[Código da candidatura]],Table8[Tipologia proposta],"T0"))</f>
        <v/>
      </c>
      <c r="J300" s="325" t="str">
        <f>IF(Table13[[#This Row],[Tipo de Beneficiário]]="","",COUNTIFS(Table8[Código da Candidatura],Table13[[#This Row],[Código da candidatura]],Table8[Tipologia proposta],"T1"))</f>
        <v/>
      </c>
      <c r="K300" s="325" t="str">
        <f>IF(Table13[[#This Row],[Tipo de Beneficiário]]="","",COUNTIFS(Table8[Código da Candidatura],Table13[[#This Row],[Código da candidatura]],Table8[Tipologia proposta],"T2"))</f>
        <v/>
      </c>
      <c r="L300" s="325" t="str">
        <f>IF(Table13[[#This Row],[Tipo de Beneficiário]]="","",COUNTIFS(Table8[Código da Candidatura],Table13[[#This Row],[Código da candidatura]],Table8[Tipologia proposta],"T3"))</f>
        <v/>
      </c>
      <c r="M300" s="325" t="str">
        <f>IF(Table13[[#This Row],[Tipo de Beneficiário]]="","",COUNTIFS(Table8[Código da Candidatura],Table13[[#This Row],[Código da candidatura]],Table8[Tipologia proposta],"T4"))</f>
        <v/>
      </c>
      <c r="N300" s="325" t="str">
        <f>IF(Table13[[#This Row],[Tipo de Beneficiário]]="","",COUNTIFS(Table8[Código da Candidatura],Table13[[#This Row],[Código da candidatura]],Table8[Tipologia proposta],"T5"))</f>
        <v/>
      </c>
      <c r="O300" s="325" t="str">
        <f>IF(Table13[[#This Row],[Tipo de Beneficiário]]="","",COUNTIFS(Table8[Código da Candidatura],Table13[[#This Row],[Código da candidatura]],Table8[Tipologia proposta],"T6"))</f>
        <v/>
      </c>
      <c r="P300" s="325" t="str">
        <f>IF(Table13[[#This Row],[Tipo de Beneficiário]]="","",COUNTIFS(Table8[Código da Candidatura],Table13[[#This Row],[Código da candidatura]],Table8[Tipologia proposta],"T7"))</f>
        <v/>
      </c>
      <c r="Q300" s="325" t="str">
        <f>IF(Table13[[#This Row],[Tipo de Beneficiário]]="","",COUNTIFS(Table8[Código da Candidatura],Table13[[#This Row],[Código da candidatura]],Table8[Tipologia proposta],"Unid. Resid."))</f>
        <v/>
      </c>
      <c r="R300" s="326">
        <f>SUM(Table13[[#This Row],[T0]:[Unid. resid.]])</f>
        <v>0</v>
      </c>
      <c r="S300" s="391" t="str">
        <f>IF(OR(Table13[[#This Row],[Tipo de Beneficiário]]="",Table13[[#This Row],[Identificação da Entidade]]="",Table13[[#This Row],[Tipo de Solução Habitacional]]=""),"NÃO","SIM")</f>
        <v>NÃO</v>
      </c>
      <c r="T300" s="327" t="e">
        <f>VLOOKUP(Table13[[#This Row],[Tipo de Beneficiário]],Table3[],3,FALSE)</f>
        <v>#N/A</v>
      </c>
      <c r="X300" s="309"/>
    </row>
    <row r="301" spans="1:24" ht="25.05" hidden="1" customHeight="1" x14ac:dyDescent="0.25">
      <c r="A301" s="320"/>
      <c r="B301" s="389"/>
      <c r="C301" s="321"/>
      <c r="D301" s="325" t="str">
        <f>IF(Table13[[#This Row],[Tipo de Beneficiário]]="","",COUNTIF(Table8[Código da Candidatura],Table13[[#This Row],[Código da candidatura]]))</f>
        <v/>
      </c>
      <c r="E301" s="379" t="str">
        <f>IF(Table13[[#This Row],[Tipo de Beneficiário]]="","",SUMIF(Table8[[Código da Candidatura]:[Nº de membros]],Table13[[#This Row],[Código da candidatura]],Table8[Nº de membros]))</f>
        <v/>
      </c>
      <c r="F301" s="392"/>
      <c r="G301" s="322"/>
      <c r="H301" s="323"/>
      <c r="I301" s="324" t="str">
        <f>IF(Table13[[#This Row],[Tipo de Beneficiário]]="","",COUNTIFS(Table8[Código da Candidatura],Table13[[#This Row],[Código da candidatura]],Table8[Tipologia proposta],"T0"))</f>
        <v/>
      </c>
      <c r="J301" s="325" t="str">
        <f>IF(Table13[[#This Row],[Tipo de Beneficiário]]="","",COUNTIFS(Table8[Código da Candidatura],Table13[[#This Row],[Código da candidatura]],Table8[Tipologia proposta],"T1"))</f>
        <v/>
      </c>
      <c r="K301" s="325" t="str">
        <f>IF(Table13[[#This Row],[Tipo de Beneficiário]]="","",COUNTIFS(Table8[Código da Candidatura],Table13[[#This Row],[Código da candidatura]],Table8[Tipologia proposta],"T2"))</f>
        <v/>
      </c>
      <c r="L301" s="325" t="str">
        <f>IF(Table13[[#This Row],[Tipo de Beneficiário]]="","",COUNTIFS(Table8[Código da Candidatura],Table13[[#This Row],[Código da candidatura]],Table8[Tipologia proposta],"T3"))</f>
        <v/>
      </c>
      <c r="M301" s="325" t="str">
        <f>IF(Table13[[#This Row],[Tipo de Beneficiário]]="","",COUNTIFS(Table8[Código da Candidatura],Table13[[#This Row],[Código da candidatura]],Table8[Tipologia proposta],"T4"))</f>
        <v/>
      </c>
      <c r="N301" s="325" t="str">
        <f>IF(Table13[[#This Row],[Tipo de Beneficiário]]="","",COUNTIFS(Table8[Código da Candidatura],Table13[[#This Row],[Código da candidatura]],Table8[Tipologia proposta],"T5"))</f>
        <v/>
      </c>
      <c r="O301" s="325" t="str">
        <f>IF(Table13[[#This Row],[Tipo de Beneficiário]]="","",COUNTIFS(Table8[Código da Candidatura],Table13[[#This Row],[Código da candidatura]],Table8[Tipologia proposta],"T6"))</f>
        <v/>
      </c>
      <c r="P301" s="325" t="str">
        <f>IF(Table13[[#This Row],[Tipo de Beneficiário]]="","",COUNTIFS(Table8[Código da Candidatura],Table13[[#This Row],[Código da candidatura]],Table8[Tipologia proposta],"T7"))</f>
        <v/>
      </c>
      <c r="Q301" s="325" t="str">
        <f>IF(Table13[[#This Row],[Tipo de Beneficiário]]="","",COUNTIFS(Table8[Código da Candidatura],Table13[[#This Row],[Código da candidatura]],Table8[Tipologia proposta],"Unid. Resid."))</f>
        <v/>
      </c>
      <c r="R301" s="326">
        <f>SUM(Table13[[#This Row],[T0]:[Unid. resid.]])</f>
        <v>0</v>
      </c>
      <c r="S301" s="391" t="str">
        <f>IF(OR(Table13[[#This Row],[Tipo de Beneficiário]]="",Table13[[#This Row],[Identificação da Entidade]]="",Table13[[#This Row],[Tipo de Solução Habitacional]]=""),"NÃO","SIM")</f>
        <v>NÃO</v>
      </c>
      <c r="T301" s="327" t="e">
        <f>VLOOKUP(Table13[[#This Row],[Tipo de Beneficiário]],Table3[],3,FALSE)</f>
        <v>#N/A</v>
      </c>
      <c r="X301" s="309"/>
    </row>
    <row r="302" spans="1:24" ht="25.05" hidden="1" customHeight="1" x14ac:dyDescent="0.25">
      <c r="A302" s="320"/>
      <c r="B302" s="389"/>
      <c r="C302" s="321"/>
      <c r="D302" s="325" t="str">
        <f>IF(Table13[[#This Row],[Tipo de Beneficiário]]="","",COUNTIF(Table8[Código da Candidatura],Table13[[#This Row],[Código da candidatura]]))</f>
        <v/>
      </c>
      <c r="E302" s="379" t="str">
        <f>IF(Table13[[#This Row],[Tipo de Beneficiário]]="","",SUMIF(Table8[[Código da Candidatura]:[Nº de membros]],Table13[[#This Row],[Código da candidatura]],Table8[Nº de membros]))</f>
        <v/>
      </c>
      <c r="F302" s="392"/>
      <c r="G302" s="322"/>
      <c r="H302" s="323"/>
      <c r="I302" s="324" t="str">
        <f>IF(Table13[[#This Row],[Tipo de Beneficiário]]="","",COUNTIFS(Table8[Código da Candidatura],Table13[[#This Row],[Código da candidatura]],Table8[Tipologia proposta],"T0"))</f>
        <v/>
      </c>
      <c r="J302" s="325" t="str">
        <f>IF(Table13[[#This Row],[Tipo de Beneficiário]]="","",COUNTIFS(Table8[Código da Candidatura],Table13[[#This Row],[Código da candidatura]],Table8[Tipologia proposta],"T1"))</f>
        <v/>
      </c>
      <c r="K302" s="325" t="str">
        <f>IF(Table13[[#This Row],[Tipo de Beneficiário]]="","",COUNTIFS(Table8[Código da Candidatura],Table13[[#This Row],[Código da candidatura]],Table8[Tipologia proposta],"T2"))</f>
        <v/>
      </c>
      <c r="L302" s="325" t="str">
        <f>IF(Table13[[#This Row],[Tipo de Beneficiário]]="","",COUNTIFS(Table8[Código da Candidatura],Table13[[#This Row],[Código da candidatura]],Table8[Tipologia proposta],"T3"))</f>
        <v/>
      </c>
      <c r="M302" s="325" t="str">
        <f>IF(Table13[[#This Row],[Tipo de Beneficiário]]="","",COUNTIFS(Table8[Código da Candidatura],Table13[[#This Row],[Código da candidatura]],Table8[Tipologia proposta],"T4"))</f>
        <v/>
      </c>
      <c r="N302" s="325" t="str">
        <f>IF(Table13[[#This Row],[Tipo de Beneficiário]]="","",COUNTIFS(Table8[Código da Candidatura],Table13[[#This Row],[Código da candidatura]],Table8[Tipologia proposta],"T5"))</f>
        <v/>
      </c>
      <c r="O302" s="325" t="str">
        <f>IF(Table13[[#This Row],[Tipo de Beneficiário]]="","",COUNTIFS(Table8[Código da Candidatura],Table13[[#This Row],[Código da candidatura]],Table8[Tipologia proposta],"T6"))</f>
        <v/>
      </c>
      <c r="P302" s="325" t="str">
        <f>IF(Table13[[#This Row],[Tipo de Beneficiário]]="","",COUNTIFS(Table8[Código da Candidatura],Table13[[#This Row],[Código da candidatura]],Table8[Tipologia proposta],"T7"))</f>
        <v/>
      </c>
      <c r="Q302" s="325" t="str">
        <f>IF(Table13[[#This Row],[Tipo de Beneficiário]]="","",COUNTIFS(Table8[Código da Candidatura],Table13[[#This Row],[Código da candidatura]],Table8[Tipologia proposta],"Unid. Resid."))</f>
        <v/>
      </c>
      <c r="R302" s="326">
        <f>SUM(Table13[[#This Row],[T0]:[Unid. resid.]])</f>
        <v>0</v>
      </c>
      <c r="S302" s="391" t="str">
        <f>IF(OR(Table13[[#This Row],[Tipo de Beneficiário]]="",Table13[[#This Row],[Identificação da Entidade]]="",Table13[[#This Row],[Tipo de Solução Habitacional]]=""),"NÃO","SIM")</f>
        <v>NÃO</v>
      </c>
      <c r="T302" s="327" t="e">
        <f>VLOOKUP(Table13[[#This Row],[Tipo de Beneficiário]],Table3[],3,FALSE)</f>
        <v>#N/A</v>
      </c>
      <c r="X302" s="309"/>
    </row>
    <row r="303" spans="1:24" ht="25.05" hidden="1" customHeight="1" x14ac:dyDescent="0.25">
      <c r="A303" s="320"/>
      <c r="B303" s="389"/>
      <c r="C303" s="321"/>
      <c r="D303" s="325" t="str">
        <f>IF(Table13[[#This Row],[Tipo de Beneficiário]]="","",COUNTIF(Table8[Código da Candidatura],Table13[[#This Row],[Código da candidatura]]))</f>
        <v/>
      </c>
      <c r="E303" s="379" t="str">
        <f>IF(Table13[[#This Row],[Tipo de Beneficiário]]="","",SUMIF(Table8[[Código da Candidatura]:[Nº de membros]],Table13[[#This Row],[Código da candidatura]],Table8[Nº de membros]))</f>
        <v/>
      </c>
      <c r="F303" s="392"/>
      <c r="G303" s="322"/>
      <c r="H303" s="323"/>
      <c r="I303" s="324" t="str">
        <f>IF(Table13[[#This Row],[Tipo de Beneficiário]]="","",COUNTIFS(Table8[Código da Candidatura],Table13[[#This Row],[Código da candidatura]],Table8[Tipologia proposta],"T0"))</f>
        <v/>
      </c>
      <c r="J303" s="325" t="str">
        <f>IF(Table13[[#This Row],[Tipo de Beneficiário]]="","",COUNTIFS(Table8[Código da Candidatura],Table13[[#This Row],[Código da candidatura]],Table8[Tipologia proposta],"T1"))</f>
        <v/>
      </c>
      <c r="K303" s="325" t="str">
        <f>IF(Table13[[#This Row],[Tipo de Beneficiário]]="","",COUNTIFS(Table8[Código da Candidatura],Table13[[#This Row],[Código da candidatura]],Table8[Tipologia proposta],"T2"))</f>
        <v/>
      </c>
      <c r="L303" s="325" t="str">
        <f>IF(Table13[[#This Row],[Tipo de Beneficiário]]="","",COUNTIFS(Table8[Código da Candidatura],Table13[[#This Row],[Código da candidatura]],Table8[Tipologia proposta],"T3"))</f>
        <v/>
      </c>
      <c r="M303" s="325" t="str">
        <f>IF(Table13[[#This Row],[Tipo de Beneficiário]]="","",COUNTIFS(Table8[Código da Candidatura],Table13[[#This Row],[Código da candidatura]],Table8[Tipologia proposta],"T4"))</f>
        <v/>
      </c>
      <c r="N303" s="325" t="str">
        <f>IF(Table13[[#This Row],[Tipo de Beneficiário]]="","",COUNTIFS(Table8[Código da Candidatura],Table13[[#This Row],[Código da candidatura]],Table8[Tipologia proposta],"T5"))</f>
        <v/>
      </c>
      <c r="O303" s="325" t="str">
        <f>IF(Table13[[#This Row],[Tipo de Beneficiário]]="","",COUNTIFS(Table8[Código da Candidatura],Table13[[#This Row],[Código da candidatura]],Table8[Tipologia proposta],"T6"))</f>
        <v/>
      </c>
      <c r="P303" s="325" t="str">
        <f>IF(Table13[[#This Row],[Tipo de Beneficiário]]="","",COUNTIFS(Table8[Código da Candidatura],Table13[[#This Row],[Código da candidatura]],Table8[Tipologia proposta],"T7"))</f>
        <v/>
      </c>
      <c r="Q303" s="325" t="str">
        <f>IF(Table13[[#This Row],[Tipo de Beneficiário]]="","",COUNTIFS(Table8[Código da Candidatura],Table13[[#This Row],[Código da candidatura]],Table8[Tipologia proposta],"Unid. Resid."))</f>
        <v/>
      </c>
      <c r="R303" s="326">
        <f>SUM(Table13[[#This Row],[T0]:[Unid. resid.]])</f>
        <v>0</v>
      </c>
      <c r="S303" s="391" t="str">
        <f>IF(OR(Table13[[#This Row],[Tipo de Beneficiário]]="",Table13[[#This Row],[Identificação da Entidade]]="",Table13[[#This Row],[Tipo de Solução Habitacional]]=""),"NÃO","SIM")</f>
        <v>NÃO</v>
      </c>
      <c r="T303" s="327" t="e">
        <f>VLOOKUP(Table13[[#This Row],[Tipo de Beneficiário]],Table3[],3,FALSE)</f>
        <v>#N/A</v>
      </c>
      <c r="X303" s="309"/>
    </row>
    <row r="304" spans="1:24" ht="25.05" hidden="1" customHeight="1" x14ac:dyDescent="0.25">
      <c r="A304" s="320"/>
      <c r="B304" s="389"/>
      <c r="C304" s="321"/>
      <c r="D304" s="325" t="str">
        <f>IF(Table13[[#This Row],[Tipo de Beneficiário]]="","",COUNTIF(Table8[Código da Candidatura],Table13[[#This Row],[Código da candidatura]]))</f>
        <v/>
      </c>
      <c r="E304" s="379" t="str">
        <f>IF(Table13[[#This Row],[Tipo de Beneficiário]]="","",SUMIF(Table8[[Código da Candidatura]:[Nº de membros]],Table13[[#This Row],[Código da candidatura]],Table8[Nº de membros]))</f>
        <v/>
      </c>
      <c r="F304" s="392"/>
      <c r="G304" s="322"/>
      <c r="H304" s="323"/>
      <c r="I304" s="324" t="str">
        <f>IF(Table13[[#This Row],[Tipo de Beneficiário]]="","",COUNTIFS(Table8[Código da Candidatura],Table13[[#This Row],[Código da candidatura]],Table8[Tipologia proposta],"T0"))</f>
        <v/>
      </c>
      <c r="J304" s="325" t="str">
        <f>IF(Table13[[#This Row],[Tipo de Beneficiário]]="","",COUNTIFS(Table8[Código da Candidatura],Table13[[#This Row],[Código da candidatura]],Table8[Tipologia proposta],"T1"))</f>
        <v/>
      </c>
      <c r="K304" s="325" t="str">
        <f>IF(Table13[[#This Row],[Tipo de Beneficiário]]="","",COUNTIFS(Table8[Código da Candidatura],Table13[[#This Row],[Código da candidatura]],Table8[Tipologia proposta],"T2"))</f>
        <v/>
      </c>
      <c r="L304" s="325" t="str">
        <f>IF(Table13[[#This Row],[Tipo de Beneficiário]]="","",COUNTIFS(Table8[Código da Candidatura],Table13[[#This Row],[Código da candidatura]],Table8[Tipologia proposta],"T3"))</f>
        <v/>
      </c>
      <c r="M304" s="325" t="str">
        <f>IF(Table13[[#This Row],[Tipo de Beneficiário]]="","",COUNTIFS(Table8[Código da Candidatura],Table13[[#This Row],[Código da candidatura]],Table8[Tipologia proposta],"T4"))</f>
        <v/>
      </c>
      <c r="N304" s="325" t="str">
        <f>IF(Table13[[#This Row],[Tipo de Beneficiário]]="","",COUNTIFS(Table8[Código da Candidatura],Table13[[#This Row],[Código da candidatura]],Table8[Tipologia proposta],"T5"))</f>
        <v/>
      </c>
      <c r="O304" s="325" t="str">
        <f>IF(Table13[[#This Row],[Tipo de Beneficiário]]="","",COUNTIFS(Table8[Código da Candidatura],Table13[[#This Row],[Código da candidatura]],Table8[Tipologia proposta],"T6"))</f>
        <v/>
      </c>
      <c r="P304" s="325" t="str">
        <f>IF(Table13[[#This Row],[Tipo de Beneficiário]]="","",COUNTIFS(Table8[Código da Candidatura],Table13[[#This Row],[Código da candidatura]],Table8[Tipologia proposta],"T7"))</f>
        <v/>
      </c>
      <c r="Q304" s="325" t="str">
        <f>IF(Table13[[#This Row],[Tipo de Beneficiário]]="","",COUNTIFS(Table8[Código da Candidatura],Table13[[#This Row],[Código da candidatura]],Table8[Tipologia proposta],"Unid. Resid."))</f>
        <v/>
      </c>
      <c r="R304" s="326">
        <f>SUM(Table13[[#This Row],[T0]:[Unid. resid.]])</f>
        <v>0</v>
      </c>
      <c r="S304" s="391" t="str">
        <f>IF(OR(Table13[[#This Row],[Tipo de Beneficiário]]="",Table13[[#This Row],[Identificação da Entidade]]="",Table13[[#This Row],[Tipo de Solução Habitacional]]=""),"NÃO","SIM")</f>
        <v>NÃO</v>
      </c>
      <c r="T304" s="327" t="e">
        <f>VLOOKUP(Table13[[#This Row],[Tipo de Beneficiário]],Table3[],3,FALSE)</f>
        <v>#N/A</v>
      </c>
      <c r="X304" s="309"/>
    </row>
    <row r="305" spans="1:24" ht="25.05" hidden="1" customHeight="1" x14ac:dyDescent="0.25">
      <c r="A305" s="320"/>
      <c r="B305" s="389"/>
      <c r="C305" s="321"/>
      <c r="D305" s="325" t="str">
        <f>IF(Table13[[#This Row],[Tipo de Beneficiário]]="","",COUNTIF(Table8[Código da Candidatura],Table13[[#This Row],[Código da candidatura]]))</f>
        <v/>
      </c>
      <c r="E305" s="379" t="str">
        <f>IF(Table13[[#This Row],[Tipo de Beneficiário]]="","",SUMIF(Table8[[Código da Candidatura]:[Nº de membros]],Table13[[#This Row],[Código da candidatura]],Table8[Nº de membros]))</f>
        <v/>
      </c>
      <c r="F305" s="392"/>
      <c r="G305" s="322"/>
      <c r="H305" s="323"/>
      <c r="I305" s="324" t="str">
        <f>IF(Table13[[#This Row],[Tipo de Beneficiário]]="","",COUNTIFS(Table8[Código da Candidatura],Table13[[#This Row],[Código da candidatura]],Table8[Tipologia proposta],"T0"))</f>
        <v/>
      </c>
      <c r="J305" s="325" t="str">
        <f>IF(Table13[[#This Row],[Tipo de Beneficiário]]="","",COUNTIFS(Table8[Código da Candidatura],Table13[[#This Row],[Código da candidatura]],Table8[Tipologia proposta],"T1"))</f>
        <v/>
      </c>
      <c r="K305" s="325" t="str">
        <f>IF(Table13[[#This Row],[Tipo de Beneficiário]]="","",COUNTIFS(Table8[Código da Candidatura],Table13[[#This Row],[Código da candidatura]],Table8[Tipologia proposta],"T2"))</f>
        <v/>
      </c>
      <c r="L305" s="325" t="str">
        <f>IF(Table13[[#This Row],[Tipo de Beneficiário]]="","",COUNTIFS(Table8[Código da Candidatura],Table13[[#This Row],[Código da candidatura]],Table8[Tipologia proposta],"T3"))</f>
        <v/>
      </c>
      <c r="M305" s="325" t="str">
        <f>IF(Table13[[#This Row],[Tipo de Beneficiário]]="","",COUNTIFS(Table8[Código da Candidatura],Table13[[#This Row],[Código da candidatura]],Table8[Tipologia proposta],"T4"))</f>
        <v/>
      </c>
      <c r="N305" s="325" t="str">
        <f>IF(Table13[[#This Row],[Tipo de Beneficiário]]="","",COUNTIFS(Table8[Código da Candidatura],Table13[[#This Row],[Código da candidatura]],Table8[Tipologia proposta],"T5"))</f>
        <v/>
      </c>
      <c r="O305" s="325" t="str">
        <f>IF(Table13[[#This Row],[Tipo de Beneficiário]]="","",COUNTIFS(Table8[Código da Candidatura],Table13[[#This Row],[Código da candidatura]],Table8[Tipologia proposta],"T6"))</f>
        <v/>
      </c>
      <c r="P305" s="325" t="str">
        <f>IF(Table13[[#This Row],[Tipo de Beneficiário]]="","",COUNTIFS(Table8[Código da Candidatura],Table13[[#This Row],[Código da candidatura]],Table8[Tipologia proposta],"T7"))</f>
        <v/>
      </c>
      <c r="Q305" s="325" t="str">
        <f>IF(Table13[[#This Row],[Tipo de Beneficiário]]="","",COUNTIFS(Table8[Código da Candidatura],Table13[[#This Row],[Código da candidatura]],Table8[Tipologia proposta],"Unid. Resid."))</f>
        <v/>
      </c>
      <c r="R305" s="326">
        <f>SUM(Table13[[#This Row],[T0]:[Unid. resid.]])</f>
        <v>0</v>
      </c>
      <c r="S305" s="391" t="str">
        <f>IF(OR(Table13[[#This Row],[Tipo de Beneficiário]]="",Table13[[#This Row],[Identificação da Entidade]]="",Table13[[#This Row],[Tipo de Solução Habitacional]]=""),"NÃO","SIM")</f>
        <v>NÃO</v>
      </c>
      <c r="T305" s="327" t="e">
        <f>VLOOKUP(Table13[[#This Row],[Tipo de Beneficiário]],Table3[],3,FALSE)</f>
        <v>#N/A</v>
      </c>
      <c r="X305" s="309"/>
    </row>
    <row r="306" spans="1:24" ht="25.05" hidden="1" customHeight="1" x14ac:dyDescent="0.25">
      <c r="A306" s="320"/>
      <c r="B306" s="389"/>
      <c r="C306" s="321"/>
      <c r="D306" s="325" t="str">
        <f>IF(Table13[[#This Row],[Tipo de Beneficiário]]="","",COUNTIF(Table8[Código da Candidatura],Table13[[#This Row],[Código da candidatura]]))</f>
        <v/>
      </c>
      <c r="E306" s="379" t="str">
        <f>IF(Table13[[#This Row],[Tipo de Beneficiário]]="","",SUMIF(Table8[[Código da Candidatura]:[Nº de membros]],Table13[[#This Row],[Código da candidatura]],Table8[Nº de membros]))</f>
        <v/>
      </c>
      <c r="F306" s="392"/>
      <c r="G306" s="322"/>
      <c r="H306" s="323"/>
      <c r="I306" s="324" t="str">
        <f>IF(Table13[[#This Row],[Tipo de Beneficiário]]="","",COUNTIFS(Table8[Código da Candidatura],Table13[[#This Row],[Código da candidatura]],Table8[Tipologia proposta],"T0"))</f>
        <v/>
      </c>
      <c r="J306" s="325" t="str">
        <f>IF(Table13[[#This Row],[Tipo de Beneficiário]]="","",COUNTIFS(Table8[Código da Candidatura],Table13[[#This Row],[Código da candidatura]],Table8[Tipologia proposta],"T1"))</f>
        <v/>
      </c>
      <c r="K306" s="325" t="str">
        <f>IF(Table13[[#This Row],[Tipo de Beneficiário]]="","",COUNTIFS(Table8[Código da Candidatura],Table13[[#This Row],[Código da candidatura]],Table8[Tipologia proposta],"T2"))</f>
        <v/>
      </c>
      <c r="L306" s="325" t="str">
        <f>IF(Table13[[#This Row],[Tipo de Beneficiário]]="","",COUNTIFS(Table8[Código da Candidatura],Table13[[#This Row],[Código da candidatura]],Table8[Tipologia proposta],"T3"))</f>
        <v/>
      </c>
      <c r="M306" s="325" t="str">
        <f>IF(Table13[[#This Row],[Tipo de Beneficiário]]="","",COUNTIFS(Table8[Código da Candidatura],Table13[[#This Row],[Código da candidatura]],Table8[Tipologia proposta],"T4"))</f>
        <v/>
      </c>
      <c r="N306" s="325" t="str">
        <f>IF(Table13[[#This Row],[Tipo de Beneficiário]]="","",COUNTIFS(Table8[Código da Candidatura],Table13[[#This Row],[Código da candidatura]],Table8[Tipologia proposta],"T5"))</f>
        <v/>
      </c>
      <c r="O306" s="325" t="str">
        <f>IF(Table13[[#This Row],[Tipo de Beneficiário]]="","",COUNTIFS(Table8[Código da Candidatura],Table13[[#This Row],[Código da candidatura]],Table8[Tipologia proposta],"T6"))</f>
        <v/>
      </c>
      <c r="P306" s="325" t="str">
        <f>IF(Table13[[#This Row],[Tipo de Beneficiário]]="","",COUNTIFS(Table8[Código da Candidatura],Table13[[#This Row],[Código da candidatura]],Table8[Tipologia proposta],"T7"))</f>
        <v/>
      </c>
      <c r="Q306" s="325" t="str">
        <f>IF(Table13[[#This Row],[Tipo de Beneficiário]]="","",COUNTIFS(Table8[Código da Candidatura],Table13[[#This Row],[Código da candidatura]],Table8[Tipologia proposta],"Unid. Resid."))</f>
        <v/>
      </c>
      <c r="R306" s="326">
        <f>SUM(Table13[[#This Row],[T0]:[Unid. resid.]])</f>
        <v>0</v>
      </c>
      <c r="S306" s="391" t="str">
        <f>IF(OR(Table13[[#This Row],[Tipo de Beneficiário]]="",Table13[[#This Row],[Identificação da Entidade]]="",Table13[[#This Row],[Tipo de Solução Habitacional]]=""),"NÃO","SIM")</f>
        <v>NÃO</v>
      </c>
      <c r="T306" s="327" t="e">
        <f>VLOOKUP(Table13[[#This Row],[Tipo de Beneficiário]],Table3[],3,FALSE)</f>
        <v>#N/A</v>
      </c>
      <c r="X306" s="309"/>
    </row>
    <row r="307" spans="1:24" ht="25.05" hidden="1" customHeight="1" x14ac:dyDescent="0.25">
      <c r="A307" s="320"/>
      <c r="B307" s="389"/>
      <c r="C307" s="321"/>
      <c r="D307" s="325" t="str">
        <f>IF(Table13[[#This Row],[Tipo de Beneficiário]]="","",COUNTIF(Table8[Código da Candidatura],Table13[[#This Row],[Código da candidatura]]))</f>
        <v/>
      </c>
      <c r="E307" s="379" t="str">
        <f>IF(Table13[[#This Row],[Tipo de Beneficiário]]="","",SUMIF(Table8[[Código da Candidatura]:[Nº de membros]],Table13[[#This Row],[Código da candidatura]],Table8[Nº de membros]))</f>
        <v/>
      </c>
      <c r="F307" s="392"/>
      <c r="G307" s="322"/>
      <c r="H307" s="323"/>
      <c r="I307" s="324" t="str">
        <f>IF(Table13[[#This Row],[Tipo de Beneficiário]]="","",COUNTIFS(Table8[Código da Candidatura],Table13[[#This Row],[Código da candidatura]],Table8[Tipologia proposta],"T0"))</f>
        <v/>
      </c>
      <c r="J307" s="325" t="str">
        <f>IF(Table13[[#This Row],[Tipo de Beneficiário]]="","",COUNTIFS(Table8[Código da Candidatura],Table13[[#This Row],[Código da candidatura]],Table8[Tipologia proposta],"T1"))</f>
        <v/>
      </c>
      <c r="K307" s="325" t="str">
        <f>IF(Table13[[#This Row],[Tipo de Beneficiário]]="","",COUNTIFS(Table8[Código da Candidatura],Table13[[#This Row],[Código da candidatura]],Table8[Tipologia proposta],"T2"))</f>
        <v/>
      </c>
      <c r="L307" s="325" t="str">
        <f>IF(Table13[[#This Row],[Tipo de Beneficiário]]="","",COUNTIFS(Table8[Código da Candidatura],Table13[[#This Row],[Código da candidatura]],Table8[Tipologia proposta],"T3"))</f>
        <v/>
      </c>
      <c r="M307" s="325" t="str">
        <f>IF(Table13[[#This Row],[Tipo de Beneficiário]]="","",COUNTIFS(Table8[Código da Candidatura],Table13[[#This Row],[Código da candidatura]],Table8[Tipologia proposta],"T4"))</f>
        <v/>
      </c>
      <c r="N307" s="325" t="str">
        <f>IF(Table13[[#This Row],[Tipo de Beneficiário]]="","",COUNTIFS(Table8[Código da Candidatura],Table13[[#This Row],[Código da candidatura]],Table8[Tipologia proposta],"T5"))</f>
        <v/>
      </c>
      <c r="O307" s="325" t="str">
        <f>IF(Table13[[#This Row],[Tipo de Beneficiário]]="","",COUNTIFS(Table8[Código da Candidatura],Table13[[#This Row],[Código da candidatura]],Table8[Tipologia proposta],"T6"))</f>
        <v/>
      </c>
      <c r="P307" s="325" t="str">
        <f>IF(Table13[[#This Row],[Tipo de Beneficiário]]="","",COUNTIFS(Table8[Código da Candidatura],Table13[[#This Row],[Código da candidatura]],Table8[Tipologia proposta],"T7"))</f>
        <v/>
      </c>
      <c r="Q307" s="325" t="str">
        <f>IF(Table13[[#This Row],[Tipo de Beneficiário]]="","",COUNTIFS(Table8[Código da Candidatura],Table13[[#This Row],[Código da candidatura]],Table8[Tipologia proposta],"Unid. Resid."))</f>
        <v/>
      </c>
      <c r="R307" s="326">
        <f>SUM(Table13[[#This Row],[T0]:[Unid. resid.]])</f>
        <v>0</v>
      </c>
      <c r="S307" s="391" t="str">
        <f>IF(OR(Table13[[#This Row],[Tipo de Beneficiário]]="",Table13[[#This Row],[Identificação da Entidade]]="",Table13[[#This Row],[Tipo de Solução Habitacional]]=""),"NÃO","SIM")</f>
        <v>NÃO</v>
      </c>
      <c r="T307" s="327" t="e">
        <f>VLOOKUP(Table13[[#This Row],[Tipo de Beneficiário]],Table3[],3,FALSE)</f>
        <v>#N/A</v>
      </c>
      <c r="X307" s="309"/>
    </row>
    <row r="308" spans="1:24" ht="25.05" hidden="1" customHeight="1" x14ac:dyDescent="0.25">
      <c r="A308" s="320"/>
      <c r="B308" s="389"/>
      <c r="C308" s="321"/>
      <c r="D308" s="325" t="str">
        <f>IF(Table13[[#This Row],[Tipo de Beneficiário]]="","",COUNTIF(Table8[Código da Candidatura],Table13[[#This Row],[Código da candidatura]]))</f>
        <v/>
      </c>
      <c r="E308" s="379" t="str">
        <f>IF(Table13[[#This Row],[Tipo de Beneficiário]]="","",SUMIF(Table8[[Código da Candidatura]:[Nº de membros]],Table13[[#This Row],[Código da candidatura]],Table8[Nº de membros]))</f>
        <v/>
      </c>
      <c r="F308" s="392"/>
      <c r="G308" s="322"/>
      <c r="H308" s="323"/>
      <c r="I308" s="324" t="str">
        <f>IF(Table13[[#This Row],[Tipo de Beneficiário]]="","",COUNTIFS(Table8[Código da Candidatura],Table13[[#This Row],[Código da candidatura]],Table8[Tipologia proposta],"T0"))</f>
        <v/>
      </c>
      <c r="J308" s="325" t="str">
        <f>IF(Table13[[#This Row],[Tipo de Beneficiário]]="","",COUNTIFS(Table8[Código da Candidatura],Table13[[#This Row],[Código da candidatura]],Table8[Tipologia proposta],"T1"))</f>
        <v/>
      </c>
      <c r="K308" s="325" t="str">
        <f>IF(Table13[[#This Row],[Tipo de Beneficiário]]="","",COUNTIFS(Table8[Código da Candidatura],Table13[[#This Row],[Código da candidatura]],Table8[Tipologia proposta],"T2"))</f>
        <v/>
      </c>
      <c r="L308" s="325" t="str">
        <f>IF(Table13[[#This Row],[Tipo de Beneficiário]]="","",COUNTIFS(Table8[Código da Candidatura],Table13[[#This Row],[Código da candidatura]],Table8[Tipologia proposta],"T3"))</f>
        <v/>
      </c>
      <c r="M308" s="325" t="str">
        <f>IF(Table13[[#This Row],[Tipo de Beneficiário]]="","",COUNTIFS(Table8[Código da Candidatura],Table13[[#This Row],[Código da candidatura]],Table8[Tipologia proposta],"T4"))</f>
        <v/>
      </c>
      <c r="N308" s="325" t="str">
        <f>IF(Table13[[#This Row],[Tipo de Beneficiário]]="","",COUNTIFS(Table8[Código da Candidatura],Table13[[#This Row],[Código da candidatura]],Table8[Tipologia proposta],"T5"))</f>
        <v/>
      </c>
      <c r="O308" s="325" t="str">
        <f>IF(Table13[[#This Row],[Tipo de Beneficiário]]="","",COUNTIFS(Table8[Código da Candidatura],Table13[[#This Row],[Código da candidatura]],Table8[Tipologia proposta],"T6"))</f>
        <v/>
      </c>
      <c r="P308" s="325" t="str">
        <f>IF(Table13[[#This Row],[Tipo de Beneficiário]]="","",COUNTIFS(Table8[Código da Candidatura],Table13[[#This Row],[Código da candidatura]],Table8[Tipologia proposta],"T7"))</f>
        <v/>
      </c>
      <c r="Q308" s="325" t="str">
        <f>IF(Table13[[#This Row],[Tipo de Beneficiário]]="","",COUNTIFS(Table8[Código da Candidatura],Table13[[#This Row],[Código da candidatura]],Table8[Tipologia proposta],"Unid. Resid."))</f>
        <v/>
      </c>
      <c r="R308" s="326">
        <f>SUM(Table13[[#This Row],[T0]:[Unid. resid.]])</f>
        <v>0</v>
      </c>
      <c r="S308" s="391" t="str">
        <f>IF(OR(Table13[[#This Row],[Tipo de Beneficiário]]="",Table13[[#This Row],[Identificação da Entidade]]="",Table13[[#This Row],[Tipo de Solução Habitacional]]=""),"NÃO","SIM")</f>
        <v>NÃO</v>
      </c>
      <c r="T308" s="327" t="e">
        <f>VLOOKUP(Table13[[#This Row],[Tipo de Beneficiário]],Table3[],3,FALSE)</f>
        <v>#N/A</v>
      </c>
      <c r="X308" s="309"/>
    </row>
    <row r="309" spans="1:24" ht="25.05" hidden="1" customHeight="1" x14ac:dyDescent="0.25">
      <c r="A309" s="320"/>
      <c r="B309" s="389"/>
      <c r="C309" s="321"/>
      <c r="D309" s="325" t="str">
        <f>IF(Table13[[#This Row],[Tipo de Beneficiário]]="","",COUNTIF(Table8[Código da Candidatura],Table13[[#This Row],[Código da candidatura]]))</f>
        <v/>
      </c>
      <c r="E309" s="379" t="str">
        <f>IF(Table13[[#This Row],[Tipo de Beneficiário]]="","",SUMIF(Table8[[Código da Candidatura]:[Nº de membros]],Table13[[#This Row],[Código da candidatura]],Table8[Nº de membros]))</f>
        <v/>
      </c>
      <c r="F309" s="392"/>
      <c r="G309" s="322"/>
      <c r="H309" s="323"/>
      <c r="I309" s="324" t="str">
        <f>IF(Table13[[#This Row],[Tipo de Beneficiário]]="","",COUNTIFS(Table8[Código da Candidatura],Table13[[#This Row],[Código da candidatura]],Table8[Tipologia proposta],"T0"))</f>
        <v/>
      </c>
      <c r="J309" s="325" t="str">
        <f>IF(Table13[[#This Row],[Tipo de Beneficiário]]="","",COUNTIFS(Table8[Código da Candidatura],Table13[[#This Row],[Código da candidatura]],Table8[Tipologia proposta],"T1"))</f>
        <v/>
      </c>
      <c r="K309" s="325" t="str">
        <f>IF(Table13[[#This Row],[Tipo de Beneficiário]]="","",COUNTIFS(Table8[Código da Candidatura],Table13[[#This Row],[Código da candidatura]],Table8[Tipologia proposta],"T2"))</f>
        <v/>
      </c>
      <c r="L309" s="325" t="str">
        <f>IF(Table13[[#This Row],[Tipo de Beneficiário]]="","",COUNTIFS(Table8[Código da Candidatura],Table13[[#This Row],[Código da candidatura]],Table8[Tipologia proposta],"T3"))</f>
        <v/>
      </c>
      <c r="M309" s="325" t="str">
        <f>IF(Table13[[#This Row],[Tipo de Beneficiário]]="","",COUNTIFS(Table8[Código da Candidatura],Table13[[#This Row],[Código da candidatura]],Table8[Tipologia proposta],"T4"))</f>
        <v/>
      </c>
      <c r="N309" s="325" t="str">
        <f>IF(Table13[[#This Row],[Tipo de Beneficiário]]="","",COUNTIFS(Table8[Código da Candidatura],Table13[[#This Row],[Código da candidatura]],Table8[Tipologia proposta],"T5"))</f>
        <v/>
      </c>
      <c r="O309" s="325" t="str">
        <f>IF(Table13[[#This Row],[Tipo de Beneficiário]]="","",COUNTIFS(Table8[Código da Candidatura],Table13[[#This Row],[Código da candidatura]],Table8[Tipologia proposta],"T6"))</f>
        <v/>
      </c>
      <c r="P309" s="325" t="str">
        <f>IF(Table13[[#This Row],[Tipo de Beneficiário]]="","",COUNTIFS(Table8[Código da Candidatura],Table13[[#This Row],[Código da candidatura]],Table8[Tipologia proposta],"T7"))</f>
        <v/>
      </c>
      <c r="Q309" s="325" t="str">
        <f>IF(Table13[[#This Row],[Tipo de Beneficiário]]="","",COUNTIFS(Table8[Código da Candidatura],Table13[[#This Row],[Código da candidatura]],Table8[Tipologia proposta],"Unid. Resid."))</f>
        <v/>
      </c>
      <c r="R309" s="326">
        <f>SUM(Table13[[#This Row],[T0]:[Unid. resid.]])</f>
        <v>0</v>
      </c>
      <c r="S309" s="391" t="str">
        <f>IF(OR(Table13[[#This Row],[Tipo de Beneficiário]]="",Table13[[#This Row],[Identificação da Entidade]]="",Table13[[#This Row],[Tipo de Solução Habitacional]]=""),"NÃO","SIM")</f>
        <v>NÃO</v>
      </c>
      <c r="T309" s="327" t="e">
        <f>VLOOKUP(Table13[[#This Row],[Tipo de Beneficiário]],Table3[],3,FALSE)</f>
        <v>#N/A</v>
      </c>
      <c r="X309" s="309"/>
    </row>
    <row r="310" spans="1:24" ht="25.05" hidden="1" customHeight="1" x14ac:dyDescent="0.25">
      <c r="A310" s="320"/>
      <c r="B310" s="389"/>
      <c r="C310" s="321"/>
      <c r="D310" s="325" t="str">
        <f>IF(Table13[[#This Row],[Tipo de Beneficiário]]="","",COUNTIF(Table8[Código da Candidatura],Table13[[#This Row],[Código da candidatura]]))</f>
        <v/>
      </c>
      <c r="E310" s="379" t="str">
        <f>IF(Table13[[#This Row],[Tipo de Beneficiário]]="","",SUMIF(Table8[[Código da Candidatura]:[Nº de membros]],Table13[[#This Row],[Código da candidatura]],Table8[Nº de membros]))</f>
        <v/>
      </c>
      <c r="F310" s="392"/>
      <c r="G310" s="322"/>
      <c r="H310" s="323"/>
      <c r="I310" s="324" t="str">
        <f>IF(Table13[[#This Row],[Tipo de Beneficiário]]="","",COUNTIFS(Table8[Código da Candidatura],Table13[[#This Row],[Código da candidatura]],Table8[Tipologia proposta],"T0"))</f>
        <v/>
      </c>
      <c r="J310" s="325" t="str">
        <f>IF(Table13[[#This Row],[Tipo de Beneficiário]]="","",COUNTIFS(Table8[Código da Candidatura],Table13[[#This Row],[Código da candidatura]],Table8[Tipologia proposta],"T1"))</f>
        <v/>
      </c>
      <c r="K310" s="325" t="str">
        <f>IF(Table13[[#This Row],[Tipo de Beneficiário]]="","",COUNTIFS(Table8[Código da Candidatura],Table13[[#This Row],[Código da candidatura]],Table8[Tipologia proposta],"T2"))</f>
        <v/>
      </c>
      <c r="L310" s="325" t="str">
        <f>IF(Table13[[#This Row],[Tipo de Beneficiário]]="","",COUNTIFS(Table8[Código da Candidatura],Table13[[#This Row],[Código da candidatura]],Table8[Tipologia proposta],"T3"))</f>
        <v/>
      </c>
      <c r="M310" s="325" t="str">
        <f>IF(Table13[[#This Row],[Tipo de Beneficiário]]="","",COUNTIFS(Table8[Código da Candidatura],Table13[[#This Row],[Código da candidatura]],Table8[Tipologia proposta],"T4"))</f>
        <v/>
      </c>
      <c r="N310" s="325" t="str">
        <f>IF(Table13[[#This Row],[Tipo de Beneficiário]]="","",COUNTIFS(Table8[Código da Candidatura],Table13[[#This Row],[Código da candidatura]],Table8[Tipologia proposta],"T5"))</f>
        <v/>
      </c>
      <c r="O310" s="325" t="str">
        <f>IF(Table13[[#This Row],[Tipo de Beneficiário]]="","",COUNTIFS(Table8[Código da Candidatura],Table13[[#This Row],[Código da candidatura]],Table8[Tipologia proposta],"T6"))</f>
        <v/>
      </c>
      <c r="P310" s="325" t="str">
        <f>IF(Table13[[#This Row],[Tipo de Beneficiário]]="","",COUNTIFS(Table8[Código da Candidatura],Table13[[#This Row],[Código da candidatura]],Table8[Tipologia proposta],"T7"))</f>
        <v/>
      </c>
      <c r="Q310" s="325" t="str">
        <f>IF(Table13[[#This Row],[Tipo de Beneficiário]]="","",COUNTIFS(Table8[Código da Candidatura],Table13[[#This Row],[Código da candidatura]],Table8[Tipologia proposta],"Unid. Resid."))</f>
        <v/>
      </c>
      <c r="R310" s="326">
        <f>SUM(Table13[[#This Row],[T0]:[Unid. resid.]])</f>
        <v>0</v>
      </c>
      <c r="S310" s="391" t="str">
        <f>IF(OR(Table13[[#This Row],[Tipo de Beneficiário]]="",Table13[[#This Row],[Identificação da Entidade]]="",Table13[[#This Row],[Tipo de Solução Habitacional]]=""),"NÃO","SIM")</f>
        <v>NÃO</v>
      </c>
      <c r="T310" s="327" t="e">
        <f>VLOOKUP(Table13[[#This Row],[Tipo de Beneficiário]],Table3[],3,FALSE)</f>
        <v>#N/A</v>
      </c>
      <c r="X310" s="309"/>
    </row>
    <row r="311" spans="1:24" ht="25.05" hidden="1" customHeight="1" x14ac:dyDescent="0.25">
      <c r="A311" s="320"/>
      <c r="B311" s="389"/>
      <c r="C311" s="321"/>
      <c r="D311" s="325" t="str">
        <f>IF(Table13[[#This Row],[Tipo de Beneficiário]]="","",COUNTIF(Table8[Código da Candidatura],Table13[[#This Row],[Código da candidatura]]))</f>
        <v/>
      </c>
      <c r="E311" s="379" t="str">
        <f>IF(Table13[[#This Row],[Tipo de Beneficiário]]="","",SUMIF(Table8[[Código da Candidatura]:[Nº de membros]],Table13[[#This Row],[Código da candidatura]],Table8[Nº de membros]))</f>
        <v/>
      </c>
      <c r="F311" s="392"/>
      <c r="G311" s="322"/>
      <c r="H311" s="323"/>
      <c r="I311" s="324" t="str">
        <f>IF(Table13[[#This Row],[Tipo de Beneficiário]]="","",COUNTIFS(Table8[Código da Candidatura],Table13[[#This Row],[Código da candidatura]],Table8[Tipologia proposta],"T0"))</f>
        <v/>
      </c>
      <c r="J311" s="325" t="str">
        <f>IF(Table13[[#This Row],[Tipo de Beneficiário]]="","",COUNTIFS(Table8[Código da Candidatura],Table13[[#This Row],[Código da candidatura]],Table8[Tipologia proposta],"T1"))</f>
        <v/>
      </c>
      <c r="K311" s="325" t="str">
        <f>IF(Table13[[#This Row],[Tipo de Beneficiário]]="","",COUNTIFS(Table8[Código da Candidatura],Table13[[#This Row],[Código da candidatura]],Table8[Tipologia proposta],"T2"))</f>
        <v/>
      </c>
      <c r="L311" s="325" t="str">
        <f>IF(Table13[[#This Row],[Tipo de Beneficiário]]="","",COUNTIFS(Table8[Código da Candidatura],Table13[[#This Row],[Código da candidatura]],Table8[Tipologia proposta],"T3"))</f>
        <v/>
      </c>
      <c r="M311" s="325" t="str">
        <f>IF(Table13[[#This Row],[Tipo de Beneficiário]]="","",COUNTIFS(Table8[Código da Candidatura],Table13[[#This Row],[Código da candidatura]],Table8[Tipologia proposta],"T4"))</f>
        <v/>
      </c>
      <c r="N311" s="325" t="str">
        <f>IF(Table13[[#This Row],[Tipo de Beneficiário]]="","",COUNTIFS(Table8[Código da Candidatura],Table13[[#This Row],[Código da candidatura]],Table8[Tipologia proposta],"T5"))</f>
        <v/>
      </c>
      <c r="O311" s="325" t="str">
        <f>IF(Table13[[#This Row],[Tipo de Beneficiário]]="","",COUNTIFS(Table8[Código da Candidatura],Table13[[#This Row],[Código da candidatura]],Table8[Tipologia proposta],"T6"))</f>
        <v/>
      </c>
      <c r="P311" s="325" t="str">
        <f>IF(Table13[[#This Row],[Tipo de Beneficiário]]="","",COUNTIFS(Table8[Código da Candidatura],Table13[[#This Row],[Código da candidatura]],Table8[Tipologia proposta],"T7"))</f>
        <v/>
      </c>
      <c r="Q311" s="325" t="str">
        <f>IF(Table13[[#This Row],[Tipo de Beneficiário]]="","",COUNTIFS(Table8[Código da Candidatura],Table13[[#This Row],[Código da candidatura]],Table8[Tipologia proposta],"Unid. Resid."))</f>
        <v/>
      </c>
      <c r="R311" s="326">
        <f>SUM(Table13[[#This Row],[T0]:[Unid. resid.]])</f>
        <v>0</v>
      </c>
      <c r="S311" s="391" t="str">
        <f>IF(OR(Table13[[#This Row],[Tipo de Beneficiário]]="",Table13[[#This Row],[Identificação da Entidade]]="",Table13[[#This Row],[Tipo de Solução Habitacional]]=""),"NÃO","SIM")</f>
        <v>NÃO</v>
      </c>
      <c r="T311" s="327" t="e">
        <f>VLOOKUP(Table13[[#This Row],[Tipo de Beneficiário]],Table3[],3,FALSE)</f>
        <v>#N/A</v>
      </c>
      <c r="X311" s="309"/>
    </row>
    <row r="312" spans="1:24" ht="25.05" hidden="1" customHeight="1" x14ac:dyDescent="0.25">
      <c r="A312" s="320"/>
      <c r="B312" s="389"/>
      <c r="C312" s="321"/>
      <c r="D312" s="325" t="str">
        <f>IF(Table13[[#This Row],[Tipo de Beneficiário]]="","",COUNTIF(Table8[Código da Candidatura],Table13[[#This Row],[Código da candidatura]]))</f>
        <v/>
      </c>
      <c r="E312" s="379" t="str">
        <f>IF(Table13[[#This Row],[Tipo de Beneficiário]]="","",SUMIF(Table8[[Código da Candidatura]:[Nº de membros]],Table13[[#This Row],[Código da candidatura]],Table8[Nº de membros]))</f>
        <v/>
      </c>
      <c r="F312" s="392"/>
      <c r="G312" s="322"/>
      <c r="H312" s="323"/>
      <c r="I312" s="324" t="str">
        <f>IF(Table13[[#This Row],[Tipo de Beneficiário]]="","",COUNTIFS(Table8[Código da Candidatura],Table13[[#This Row],[Código da candidatura]],Table8[Tipologia proposta],"T0"))</f>
        <v/>
      </c>
      <c r="J312" s="325" t="str">
        <f>IF(Table13[[#This Row],[Tipo de Beneficiário]]="","",COUNTIFS(Table8[Código da Candidatura],Table13[[#This Row],[Código da candidatura]],Table8[Tipologia proposta],"T1"))</f>
        <v/>
      </c>
      <c r="K312" s="325" t="str">
        <f>IF(Table13[[#This Row],[Tipo de Beneficiário]]="","",COUNTIFS(Table8[Código da Candidatura],Table13[[#This Row],[Código da candidatura]],Table8[Tipologia proposta],"T2"))</f>
        <v/>
      </c>
      <c r="L312" s="325" t="str">
        <f>IF(Table13[[#This Row],[Tipo de Beneficiário]]="","",COUNTIFS(Table8[Código da Candidatura],Table13[[#This Row],[Código da candidatura]],Table8[Tipologia proposta],"T3"))</f>
        <v/>
      </c>
      <c r="M312" s="325" t="str">
        <f>IF(Table13[[#This Row],[Tipo de Beneficiário]]="","",COUNTIFS(Table8[Código da Candidatura],Table13[[#This Row],[Código da candidatura]],Table8[Tipologia proposta],"T4"))</f>
        <v/>
      </c>
      <c r="N312" s="325" t="str">
        <f>IF(Table13[[#This Row],[Tipo de Beneficiário]]="","",COUNTIFS(Table8[Código da Candidatura],Table13[[#This Row],[Código da candidatura]],Table8[Tipologia proposta],"T5"))</f>
        <v/>
      </c>
      <c r="O312" s="325" t="str">
        <f>IF(Table13[[#This Row],[Tipo de Beneficiário]]="","",COUNTIFS(Table8[Código da Candidatura],Table13[[#This Row],[Código da candidatura]],Table8[Tipologia proposta],"T6"))</f>
        <v/>
      </c>
      <c r="P312" s="325" t="str">
        <f>IF(Table13[[#This Row],[Tipo de Beneficiário]]="","",COUNTIFS(Table8[Código da Candidatura],Table13[[#This Row],[Código da candidatura]],Table8[Tipologia proposta],"T7"))</f>
        <v/>
      </c>
      <c r="Q312" s="325" t="str">
        <f>IF(Table13[[#This Row],[Tipo de Beneficiário]]="","",COUNTIFS(Table8[Código da Candidatura],Table13[[#This Row],[Código da candidatura]],Table8[Tipologia proposta],"Unid. Resid."))</f>
        <v/>
      </c>
      <c r="R312" s="326">
        <f>SUM(Table13[[#This Row],[T0]:[Unid. resid.]])</f>
        <v>0</v>
      </c>
      <c r="S312" s="391" t="str">
        <f>IF(OR(Table13[[#This Row],[Tipo de Beneficiário]]="",Table13[[#This Row],[Identificação da Entidade]]="",Table13[[#This Row],[Tipo de Solução Habitacional]]=""),"NÃO","SIM")</f>
        <v>NÃO</v>
      </c>
      <c r="T312" s="327" t="e">
        <f>VLOOKUP(Table13[[#This Row],[Tipo de Beneficiário]],Table3[],3,FALSE)</f>
        <v>#N/A</v>
      </c>
      <c r="X312" s="309"/>
    </row>
    <row r="313" spans="1:24" ht="25.05" hidden="1" customHeight="1" x14ac:dyDescent="0.25">
      <c r="A313" s="320"/>
      <c r="B313" s="389"/>
      <c r="C313" s="321"/>
      <c r="D313" s="325" t="str">
        <f>IF(Table13[[#This Row],[Tipo de Beneficiário]]="","",COUNTIF(Table8[Código da Candidatura],Table13[[#This Row],[Código da candidatura]]))</f>
        <v/>
      </c>
      <c r="E313" s="379" t="str">
        <f>IF(Table13[[#This Row],[Tipo de Beneficiário]]="","",SUMIF(Table8[[Código da Candidatura]:[Nº de membros]],Table13[[#This Row],[Código da candidatura]],Table8[Nº de membros]))</f>
        <v/>
      </c>
      <c r="F313" s="392"/>
      <c r="G313" s="322"/>
      <c r="H313" s="323"/>
      <c r="I313" s="324" t="str">
        <f>IF(Table13[[#This Row],[Tipo de Beneficiário]]="","",COUNTIFS(Table8[Código da Candidatura],Table13[[#This Row],[Código da candidatura]],Table8[Tipologia proposta],"T0"))</f>
        <v/>
      </c>
      <c r="J313" s="325" t="str">
        <f>IF(Table13[[#This Row],[Tipo de Beneficiário]]="","",COUNTIFS(Table8[Código da Candidatura],Table13[[#This Row],[Código da candidatura]],Table8[Tipologia proposta],"T1"))</f>
        <v/>
      </c>
      <c r="K313" s="325" t="str">
        <f>IF(Table13[[#This Row],[Tipo de Beneficiário]]="","",COUNTIFS(Table8[Código da Candidatura],Table13[[#This Row],[Código da candidatura]],Table8[Tipologia proposta],"T2"))</f>
        <v/>
      </c>
      <c r="L313" s="325" t="str">
        <f>IF(Table13[[#This Row],[Tipo de Beneficiário]]="","",COUNTIFS(Table8[Código da Candidatura],Table13[[#This Row],[Código da candidatura]],Table8[Tipologia proposta],"T3"))</f>
        <v/>
      </c>
      <c r="M313" s="325" t="str">
        <f>IF(Table13[[#This Row],[Tipo de Beneficiário]]="","",COUNTIFS(Table8[Código da Candidatura],Table13[[#This Row],[Código da candidatura]],Table8[Tipologia proposta],"T4"))</f>
        <v/>
      </c>
      <c r="N313" s="325" t="str">
        <f>IF(Table13[[#This Row],[Tipo de Beneficiário]]="","",COUNTIFS(Table8[Código da Candidatura],Table13[[#This Row],[Código da candidatura]],Table8[Tipologia proposta],"T5"))</f>
        <v/>
      </c>
      <c r="O313" s="325" t="str">
        <f>IF(Table13[[#This Row],[Tipo de Beneficiário]]="","",COUNTIFS(Table8[Código da Candidatura],Table13[[#This Row],[Código da candidatura]],Table8[Tipologia proposta],"T6"))</f>
        <v/>
      </c>
      <c r="P313" s="325" t="str">
        <f>IF(Table13[[#This Row],[Tipo de Beneficiário]]="","",COUNTIFS(Table8[Código da Candidatura],Table13[[#This Row],[Código da candidatura]],Table8[Tipologia proposta],"T7"))</f>
        <v/>
      </c>
      <c r="Q313" s="325" t="str">
        <f>IF(Table13[[#This Row],[Tipo de Beneficiário]]="","",COUNTIFS(Table8[Código da Candidatura],Table13[[#This Row],[Código da candidatura]],Table8[Tipologia proposta],"Unid. Resid."))</f>
        <v/>
      </c>
      <c r="R313" s="326">
        <f>SUM(Table13[[#This Row],[T0]:[Unid. resid.]])</f>
        <v>0</v>
      </c>
      <c r="S313" s="391" t="str">
        <f>IF(OR(Table13[[#This Row],[Tipo de Beneficiário]]="",Table13[[#This Row],[Identificação da Entidade]]="",Table13[[#This Row],[Tipo de Solução Habitacional]]=""),"NÃO","SIM")</f>
        <v>NÃO</v>
      </c>
      <c r="T313" s="327" t="e">
        <f>VLOOKUP(Table13[[#This Row],[Tipo de Beneficiário]],Table3[],3,FALSE)</f>
        <v>#N/A</v>
      </c>
      <c r="X313" s="309"/>
    </row>
    <row r="314" spans="1:24" ht="25.05" hidden="1" customHeight="1" x14ac:dyDescent="0.25">
      <c r="A314" s="320"/>
      <c r="B314" s="389"/>
      <c r="C314" s="321"/>
      <c r="D314" s="325" t="str">
        <f>IF(Table13[[#This Row],[Tipo de Beneficiário]]="","",COUNTIF(Table8[Código da Candidatura],Table13[[#This Row],[Código da candidatura]]))</f>
        <v/>
      </c>
      <c r="E314" s="379" t="str">
        <f>IF(Table13[[#This Row],[Tipo de Beneficiário]]="","",SUMIF(Table8[[Código da Candidatura]:[Nº de membros]],Table13[[#This Row],[Código da candidatura]],Table8[Nº de membros]))</f>
        <v/>
      </c>
      <c r="F314" s="392"/>
      <c r="G314" s="322"/>
      <c r="H314" s="323"/>
      <c r="I314" s="324" t="str">
        <f>IF(Table13[[#This Row],[Tipo de Beneficiário]]="","",COUNTIFS(Table8[Código da Candidatura],Table13[[#This Row],[Código da candidatura]],Table8[Tipologia proposta],"T0"))</f>
        <v/>
      </c>
      <c r="J314" s="325" t="str">
        <f>IF(Table13[[#This Row],[Tipo de Beneficiário]]="","",COUNTIFS(Table8[Código da Candidatura],Table13[[#This Row],[Código da candidatura]],Table8[Tipologia proposta],"T1"))</f>
        <v/>
      </c>
      <c r="K314" s="325" t="str">
        <f>IF(Table13[[#This Row],[Tipo de Beneficiário]]="","",COUNTIFS(Table8[Código da Candidatura],Table13[[#This Row],[Código da candidatura]],Table8[Tipologia proposta],"T2"))</f>
        <v/>
      </c>
      <c r="L314" s="325" t="str">
        <f>IF(Table13[[#This Row],[Tipo de Beneficiário]]="","",COUNTIFS(Table8[Código da Candidatura],Table13[[#This Row],[Código da candidatura]],Table8[Tipologia proposta],"T3"))</f>
        <v/>
      </c>
      <c r="M314" s="325" t="str">
        <f>IF(Table13[[#This Row],[Tipo de Beneficiário]]="","",COUNTIFS(Table8[Código da Candidatura],Table13[[#This Row],[Código da candidatura]],Table8[Tipologia proposta],"T4"))</f>
        <v/>
      </c>
      <c r="N314" s="325" t="str">
        <f>IF(Table13[[#This Row],[Tipo de Beneficiário]]="","",COUNTIFS(Table8[Código da Candidatura],Table13[[#This Row],[Código da candidatura]],Table8[Tipologia proposta],"T5"))</f>
        <v/>
      </c>
      <c r="O314" s="325" t="str">
        <f>IF(Table13[[#This Row],[Tipo de Beneficiário]]="","",COUNTIFS(Table8[Código da Candidatura],Table13[[#This Row],[Código da candidatura]],Table8[Tipologia proposta],"T6"))</f>
        <v/>
      </c>
      <c r="P314" s="325" t="str">
        <f>IF(Table13[[#This Row],[Tipo de Beneficiário]]="","",COUNTIFS(Table8[Código da Candidatura],Table13[[#This Row],[Código da candidatura]],Table8[Tipologia proposta],"T7"))</f>
        <v/>
      </c>
      <c r="Q314" s="325" t="str">
        <f>IF(Table13[[#This Row],[Tipo de Beneficiário]]="","",COUNTIFS(Table8[Código da Candidatura],Table13[[#This Row],[Código da candidatura]],Table8[Tipologia proposta],"Unid. Resid."))</f>
        <v/>
      </c>
      <c r="R314" s="326">
        <f>SUM(Table13[[#This Row],[T0]:[Unid. resid.]])</f>
        <v>0</v>
      </c>
      <c r="S314" s="391" t="str">
        <f>IF(OR(Table13[[#This Row],[Tipo de Beneficiário]]="",Table13[[#This Row],[Identificação da Entidade]]="",Table13[[#This Row],[Tipo de Solução Habitacional]]=""),"NÃO","SIM")</f>
        <v>NÃO</v>
      </c>
      <c r="T314" s="327" t="e">
        <f>VLOOKUP(Table13[[#This Row],[Tipo de Beneficiário]],Table3[],3,FALSE)</f>
        <v>#N/A</v>
      </c>
      <c r="X314" s="309"/>
    </row>
    <row r="315" spans="1:24" ht="25.05" hidden="1" customHeight="1" x14ac:dyDescent="0.25">
      <c r="A315" s="320"/>
      <c r="B315" s="389"/>
      <c r="C315" s="321"/>
      <c r="D315" s="325" t="str">
        <f>IF(Table13[[#This Row],[Tipo de Beneficiário]]="","",COUNTIF(Table8[Código da Candidatura],Table13[[#This Row],[Código da candidatura]]))</f>
        <v/>
      </c>
      <c r="E315" s="379" t="str">
        <f>IF(Table13[[#This Row],[Tipo de Beneficiário]]="","",SUMIF(Table8[[Código da Candidatura]:[Nº de membros]],Table13[[#This Row],[Código da candidatura]],Table8[Nº de membros]))</f>
        <v/>
      </c>
      <c r="F315" s="392"/>
      <c r="G315" s="322"/>
      <c r="H315" s="323"/>
      <c r="I315" s="324" t="str">
        <f>IF(Table13[[#This Row],[Tipo de Beneficiário]]="","",COUNTIFS(Table8[Código da Candidatura],Table13[[#This Row],[Código da candidatura]],Table8[Tipologia proposta],"T0"))</f>
        <v/>
      </c>
      <c r="J315" s="325" t="str">
        <f>IF(Table13[[#This Row],[Tipo de Beneficiário]]="","",COUNTIFS(Table8[Código da Candidatura],Table13[[#This Row],[Código da candidatura]],Table8[Tipologia proposta],"T1"))</f>
        <v/>
      </c>
      <c r="K315" s="325" t="str">
        <f>IF(Table13[[#This Row],[Tipo de Beneficiário]]="","",COUNTIFS(Table8[Código da Candidatura],Table13[[#This Row],[Código da candidatura]],Table8[Tipologia proposta],"T2"))</f>
        <v/>
      </c>
      <c r="L315" s="325" t="str">
        <f>IF(Table13[[#This Row],[Tipo de Beneficiário]]="","",COUNTIFS(Table8[Código da Candidatura],Table13[[#This Row],[Código da candidatura]],Table8[Tipologia proposta],"T3"))</f>
        <v/>
      </c>
      <c r="M315" s="325" t="str">
        <f>IF(Table13[[#This Row],[Tipo de Beneficiário]]="","",COUNTIFS(Table8[Código da Candidatura],Table13[[#This Row],[Código da candidatura]],Table8[Tipologia proposta],"T4"))</f>
        <v/>
      </c>
      <c r="N315" s="325" t="str">
        <f>IF(Table13[[#This Row],[Tipo de Beneficiário]]="","",COUNTIFS(Table8[Código da Candidatura],Table13[[#This Row],[Código da candidatura]],Table8[Tipologia proposta],"T5"))</f>
        <v/>
      </c>
      <c r="O315" s="325" t="str">
        <f>IF(Table13[[#This Row],[Tipo de Beneficiário]]="","",COUNTIFS(Table8[Código da Candidatura],Table13[[#This Row],[Código da candidatura]],Table8[Tipologia proposta],"T6"))</f>
        <v/>
      </c>
      <c r="P315" s="325" t="str">
        <f>IF(Table13[[#This Row],[Tipo de Beneficiário]]="","",COUNTIFS(Table8[Código da Candidatura],Table13[[#This Row],[Código da candidatura]],Table8[Tipologia proposta],"T7"))</f>
        <v/>
      </c>
      <c r="Q315" s="325" t="str">
        <f>IF(Table13[[#This Row],[Tipo de Beneficiário]]="","",COUNTIFS(Table8[Código da Candidatura],Table13[[#This Row],[Código da candidatura]],Table8[Tipologia proposta],"Unid. Resid."))</f>
        <v/>
      </c>
      <c r="R315" s="326">
        <f>SUM(Table13[[#This Row],[T0]:[Unid. resid.]])</f>
        <v>0</v>
      </c>
      <c r="S315" s="391" t="str">
        <f>IF(OR(Table13[[#This Row],[Tipo de Beneficiário]]="",Table13[[#This Row],[Identificação da Entidade]]="",Table13[[#This Row],[Tipo de Solução Habitacional]]=""),"NÃO","SIM")</f>
        <v>NÃO</v>
      </c>
      <c r="T315" s="327" t="e">
        <f>VLOOKUP(Table13[[#This Row],[Tipo de Beneficiário]],Table3[],3,FALSE)</f>
        <v>#N/A</v>
      </c>
      <c r="X315" s="309"/>
    </row>
    <row r="316" spans="1:24" ht="25.05" hidden="1" customHeight="1" x14ac:dyDescent="0.25">
      <c r="A316" s="320"/>
      <c r="B316" s="389"/>
      <c r="C316" s="321"/>
      <c r="D316" s="325" t="str">
        <f>IF(Table13[[#This Row],[Tipo de Beneficiário]]="","",COUNTIF(Table8[Código da Candidatura],Table13[[#This Row],[Código da candidatura]]))</f>
        <v/>
      </c>
      <c r="E316" s="379" t="str">
        <f>IF(Table13[[#This Row],[Tipo de Beneficiário]]="","",SUMIF(Table8[[Código da Candidatura]:[Nº de membros]],Table13[[#This Row],[Código da candidatura]],Table8[Nº de membros]))</f>
        <v/>
      </c>
      <c r="F316" s="392"/>
      <c r="G316" s="322"/>
      <c r="H316" s="323"/>
      <c r="I316" s="324" t="str">
        <f>IF(Table13[[#This Row],[Tipo de Beneficiário]]="","",COUNTIFS(Table8[Código da Candidatura],Table13[[#This Row],[Código da candidatura]],Table8[Tipologia proposta],"T0"))</f>
        <v/>
      </c>
      <c r="J316" s="325" t="str">
        <f>IF(Table13[[#This Row],[Tipo de Beneficiário]]="","",COUNTIFS(Table8[Código da Candidatura],Table13[[#This Row],[Código da candidatura]],Table8[Tipologia proposta],"T1"))</f>
        <v/>
      </c>
      <c r="K316" s="325" t="str">
        <f>IF(Table13[[#This Row],[Tipo de Beneficiário]]="","",COUNTIFS(Table8[Código da Candidatura],Table13[[#This Row],[Código da candidatura]],Table8[Tipologia proposta],"T2"))</f>
        <v/>
      </c>
      <c r="L316" s="325" t="str">
        <f>IF(Table13[[#This Row],[Tipo de Beneficiário]]="","",COUNTIFS(Table8[Código da Candidatura],Table13[[#This Row],[Código da candidatura]],Table8[Tipologia proposta],"T3"))</f>
        <v/>
      </c>
      <c r="M316" s="325" t="str">
        <f>IF(Table13[[#This Row],[Tipo de Beneficiário]]="","",COUNTIFS(Table8[Código da Candidatura],Table13[[#This Row],[Código da candidatura]],Table8[Tipologia proposta],"T4"))</f>
        <v/>
      </c>
      <c r="N316" s="325" t="str">
        <f>IF(Table13[[#This Row],[Tipo de Beneficiário]]="","",COUNTIFS(Table8[Código da Candidatura],Table13[[#This Row],[Código da candidatura]],Table8[Tipologia proposta],"T5"))</f>
        <v/>
      </c>
      <c r="O316" s="325" t="str">
        <f>IF(Table13[[#This Row],[Tipo de Beneficiário]]="","",COUNTIFS(Table8[Código da Candidatura],Table13[[#This Row],[Código da candidatura]],Table8[Tipologia proposta],"T6"))</f>
        <v/>
      </c>
      <c r="P316" s="325" t="str">
        <f>IF(Table13[[#This Row],[Tipo de Beneficiário]]="","",COUNTIFS(Table8[Código da Candidatura],Table13[[#This Row],[Código da candidatura]],Table8[Tipologia proposta],"T7"))</f>
        <v/>
      </c>
      <c r="Q316" s="325" t="str">
        <f>IF(Table13[[#This Row],[Tipo de Beneficiário]]="","",COUNTIFS(Table8[Código da Candidatura],Table13[[#This Row],[Código da candidatura]],Table8[Tipologia proposta],"Unid. Resid."))</f>
        <v/>
      </c>
      <c r="R316" s="326">
        <f>SUM(Table13[[#This Row],[T0]:[Unid. resid.]])</f>
        <v>0</v>
      </c>
      <c r="S316" s="391" t="str">
        <f>IF(OR(Table13[[#This Row],[Tipo de Beneficiário]]="",Table13[[#This Row],[Identificação da Entidade]]="",Table13[[#This Row],[Tipo de Solução Habitacional]]=""),"NÃO","SIM")</f>
        <v>NÃO</v>
      </c>
      <c r="T316" s="327" t="e">
        <f>VLOOKUP(Table13[[#This Row],[Tipo de Beneficiário]],Table3[],3,FALSE)</f>
        <v>#N/A</v>
      </c>
      <c r="X316" s="309"/>
    </row>
    <row r="317" spans="1:24" ht="25.05" hidden="1" customHeight="1" x14ac:dyDescent="0.25">
      <c r="A317" s="320"/>
      <c r="B317" s="389"/>
      <c r="C317" s="321"/>
      <c r="D317" s="325" t="str">
        <f>IF(Table13[[#This Row],[Tipo de Beneficiário]]="","",COUNTIF(Table8[Código da Candidatura],Table13[[#This Row],[Código da candidatura]]))</f>
        <v/>
      </c>
      <c r="E317" s="379" t="str">
        <f>IF(Table13[[#This Row],[Tipo de Beneficiário]]="","",SUMIF(Table8[[Código da Candidatura]:[Nº de membros]],Table13[[#This Row],[Código da candidatura]],Table8[Nº de membros]))</f>
        <v/>
      </c>
      <c r="F317" s="392"/>
      <c r="G317" s="322"/>
      <c r="H317" s="323"/>
      <c r="I317" s="324" t="str">
        <f>IF(Table13[[#This Row],[Tipo de Beneficiário]]="","",COUNTIFS(Table8[Código da Candidatura],Table13[[#This Row],[Código da candidatura]],Table8[Tipologia proposta],"T0"))</f>
        <v/>
      </c>
      <c r="J317" s="325" t="str">
        <f>IF(Table13[[#This Row],[Tipo de Beneficiário]]="","",COUNTIFS(Table8[Código da Candidatura],Table13[[#This Row],[Código da candidatura]],Table8[Tipologia proposta],"T1"))</f>
        <v/>
      </c>
      <c r="K317" s="325" t="str">
        <f>IF(Table13[[#This Row],[Tipo de Beneficiário]]="","",COUNTIFS(Table8[Código da Candidatura],Table13[[#This Row],[Código da candidatura]],Table8[Tipologia proposta],"T2"))</f>
        <v/>
      </c>
      <c r="L317" s="325" t="str">
        <f>IF(Table13[[#This Row],[Tipo de Beneficiário]]="","",COUNTIFS(Table8[Código da Candidatura],Table13[[#This Row],[Código da candidatura]],Table8[Tipologia proposta],"T3"))</f>
        <v/>
      </c>
      <c r="M317" s="325" t="str">
        <f>IF(Table13[[#This Row],[Tipo de Beneficiário]]="","",COUNTIFS(Table8[Código da Candidatura],Table13[[#This Row],[Código da candidatura]],Table8[Tipologia proposta],"T4"))</f>
        <v/>
      </c>
      <c r="N317" s="325" t="str">
        <f>IF(Table13[[#This Row],[Tipo de Beneficiário]]="","",COUNTIFS(Table8[Código da Candidatura],Table13[[#This Row],[Código da candidatura]],Table8[Tipologia proposta],"T5"))</f>
        <v/>
      </c>
      <c r="O317" s="325" t="str">
        <f>IF(Table13[[#This Row],[Tipo de Beneficiário]]="","",COUNTIFS(Table8[Código da Candidatura],Table13[[#This Row],[Código da candidatura]],Table8[Tipologia proposta],"T6"))</f>
        <v/>
      </c>
      <c r="P317" s="325" t="str">
        <f>IF(Table13[[#This Row],[Tipo de Beneficiário]]="","",COUNTIFS(Table8[Código da Candidatura],Table13[[#This Row],[Código da candidatura]],Table8[Tipologia proposta],"T7"))</f>
        <v/>
      </c>
      <c r="Q317" s="325" t="str">
        <f>IF(Table13[[#This Row],[Tipo de Beneficiário]]="","",COUNTIFS(Table8[Código da Candidatura],Table13[[#This Row],[Código da candidatura]],Table8[Tipologia proposta],"Unid. Resid."))</f>
        <v/>
      </c>
      <c r="R317" s="326">
        <f>SUM(Table13[[#This Row],[T0]:[Unid. resid.]])</f>
        <v>0</v>
      </c>
      <c r="S317" s="391" t="str">
        <f>IF(OR(Table13[[#This Row],[Tipo de Beneficiário]]="",Table13[[#This Row],[Identificação da Entidade]]="",Table13[[#This Row],[Tipo de Solução Habitacional]]=""),"NÃO","SIM")</f>
        <v>NÃO</v>
      </c>
      <c r="T317" s="327" t="e">
        <f>VLOOKUP(Table13[[#This Row],[Tipo de Beneficiário]],Table3[],3,FALSE)</f>
        <v>#N/A</v>
      </c>
      <c r="X317" s="309"/>
    </row>
    <row r="318" spans="1:24" ht="25.05" hidden="1" customHeight="1" x14ac:dyDescent="0.25">
      <c r="A318" s="320"/>
      <c r="B318" s="389"/>
      <c r="C318" s="321"/>
      <c r="D318" s="325" t="str">
        <f>IF(Table13[[#This Row],[Tipo de Beneficiário]]="","",COUNTIF(Table8[Código da Candidatura],Table13[[#This Row],[Código da candidatura]]))</f>
        <v/>
      </c>
      <c r="E318" s="379" t="str">
        <f>IF(Table13[[#This Row],[Tipo de Beneficiário]]="","",SUMIF(Table8[[Código da Candidatura]:[Nº de membros]],Table13[[#This Row],[Código da candidatura]],Table8[Nº de membros]))</f>
        <v/>
      </c>
      <c r="F318" s="392"/>
      <c r="G318" s="322"/>
      <c r="H318" s="323"/>
      <c r="I318" s="324" t="str">
        <f>IF(Table13[[#This Row],[Tipo de Beneficiário]]="","",COUNTIFS(Table8[Código da Candidatura],Table13[[#This Row],[Código da candidatura]],Table8[Tipologia proposta],"T0"))</f>
        <v/>
      </c>
      <c r="J318" s="325" t="str">
        <f>IF(Table13[[#This Row],[Tipo de Beneficiário]]="","",COUNTIFS(Table8[Código da Candidatura],Table13[[#This Row],[Código da candidatura]],Table8[Tipologia proposta],"T1"))</f>
        <v/>
      </c>
      <c r="K318" s="325" t="str">
        <f>IF(Table13[[#This Row],[Tipo de Beneficiário]]="","",COUNTIFS(Table8[Código da Candidatura],Table13[[#This Row],[Código da candidatura]],Table8[Tipologia proposta],"T2"))</f>
        <v/>
      </c>
      <c r="L318" s="325" t="str">
        <f>IF(Table13[[#This Row],[Tipo de Beneficiário]]="","",COUNTIFS(Table8[Código da Candidatura],Table13[[#This Row],[Código da candidatura]],Table8[Tipologia proposta],"T3"))</f>
        <v/>
      </c>
      <c r="M318" s="325" t="str">
        <f>IF(Table13[[#This Row],[Tipo de Beneficiário]]="","",COUNTIFS(Table8[Código da Candidatura],Table13[[#This Row],[Código da candidatura]],Table8[Tipologia proposta],"T4"))</f>
        <v/>
      </c>
      <c r="N318" s="325" t="str">
        <f>IF(Table13[[#This Row],[Tipo de Beneficiário]]="","",COUNTIFS(Table8[Código da Candidatura],Table13[[#This Row],[Código da candidatura]],Table8[Tipologia proposta],"T5"))</f>
        <v/>
      </c>
      <c r="O318" s="325" t="str">
        <f>IF(Table13[[#This Row],[Tipo de Beneficiário]]="","",COUNTIFS(Table8[Código da Candidatura],Table13[[#This Row],[Código da candidatura]],Table8[Tipologia proposta],"T6"))</f>
        <v/>
      </c>
      <c r="P318" s="325" t="str">
        <f>IF(Table13[[#This Row],[Tipo de Beneficiário]]="","",COUNTIFS(Table8[Código da Candidatura],Table13[[#This Row],[Código da candidatura]],Table8[Tipologia proposta],"T7"))</f>
        <v/>
      </c>
      <c r="Q318" s="325" t="str">
        <f>IF(Table13[[#This Row],[Tipo de Beneficiário]]="","",COUNTIFS(Table8[Código da Candidatura],Table13[[#This Row],[Código da candidatura]],Table8[Tipologia proposta],"Unid. Resid."))</f>
        <v/>
      </c>
      <c r="R318" s="326">
        <f>SUM(Table13[[#This Row],[T0]:[Unid. resid.]])</f>
        <v>0</v>
      </c>
      <c r="S318" s="391" t="str">
        <f>IF(OR(Table13[[#This Row],[Tipo de Beneficiário]]="",Table13[[#This Row],[Identificação da Entidade]]="",Table13[[#This Row],[Tipo de Solução Habitacional]]=""),"NÃO","SIM")</f>
        <v>NÃO</v>
      </c>
      <c r="T318" s="327" t="e">
        <f>VLOOKUP(Table13[[#This Row],[Tipo de Beneficiário]],Table3[],3,FALSE)</f>
        <v>#N/A</v>
      </c>
      <c r="X318" s="309"/>
    </row>
    <row r="319" spans="1:24" ht="25.05" hidden="1" customHeight="1" x14ac:dyDescent="0.25">
      <c r="A319" s="320"/>
      <c r="B319" s="389"/>
      <c r="C319" s="321"/>
      <c r="D319" s="325" t="str">
        <f>IF(Table13[[#This Row],[Tipo de Beneficiário]]="","",COUNTIF(Table8[Código da Candidatura],Table13[[#This Row],[Código da candidatura]]))</f>
        <v/>
      </c>
      <c r="E319" s="379" t="str">
        <f>IF(Table13[[#This Row],[Tipo de Beneficiário]]="","",SUMIF(Table8[[Código da Candidatura]:[Nº de membros]],Table13[[#This Row],[Código da candidatura]],Table8[Nº de membros]))</f>
        <v/>
      </c>
      <c r="F319" s="392"/>
      <c r="G319" s="322"/>
      <c r="H319" s="323"/>
      <c r="I319" s="324" t="str">
        <f>IF(Table13[[#This Row],[Tipo de Beneficiário]]="","",COUNTIFS(Table8[Código da Candidatura],Table13[[#This Row],[Código da candidatura]],Table8[Tipologia proposta],"T0"))</f>
        <v/>
      </c>
      <c r="J319" s="325" t="str">
        <f>IF(Table13[[#This Row],[Tipo de Beneficiário]]="","",COUNTIFS(Table8[Código da Candidatura],Table13[[#This Row],[Código da candidatura]],Table8[Tipologia proposta],"T1"))</f>
        <v/>
      </c>
      <c r="K319" s="325" t="str">
        <f>IF(Table13[[#This Row],[Tipo de Beneficiário]]="","",COUNTIFS(Table8[Código da Candidatura],Table13[[#This Row],[Código da candidatura]],Table8[Tipologia proposta],"T2"))</f>
        <v/>
      </c>
      <c r="L319" s="325" t="str">
        <f>IF(Table13[[#This Row],[Tipo de Beneficiário]]="","",COUNTIFS(Table8[Código da Candidatura],Table13[[#This Row],[Código da candidatura]],Table8[Tipologia proposta],"T3"))</f>
        <v/>
      </c>
      <c r="M319" s="325" t="str">
        <f>IF(Table13[[#This Row],[Tipo de Beneficiário]]="","",COUNTIFS(Table8[Código da Candidatura],Table13[[#This Row],[Código da candidatura]],Table8[Tipologia proposta],"T4"))</f>
        <v/>
      </c>
      <c r="N319" s="325" t="str">
        <f>IF(Table13[[#This Row],[Tipo de Beneficiário]]="","",COUNTIFS(Table8[Código da Candidatura],Table13[[#This Row],[Código da candidatura]],Table8[Tipologia proposta],"T5"))</f>
        <v/>
      </c>
      <c r="O319" s="325" t="str">
        <f>IF(Table13[[#This Row],[Tipo de Beneficiário]]="","",COUNTIFS(Table8[Código da Candidatura],Table13[[#This Row],[Código da candidatura]],Table8[Tipologia proposta],"T6"))</f>
        <v/>
      </c>
      <c r="P319" s="325" t="str">
        <f>IF(Table13[[#This Row],[Tipo de Beneficiário]]="","",COUNTIFS(Table8[Código da Candidatura],Table13[[#This Row],[Código da candidatura]],Table8[Tipologia proposta],"T7"))</f>
        <v/>
      </c>
      <c r="Q319" s="325" t="str">
        <f>IF(Table13[[#This Row],[Tipo de Beneficiário]]="","",COUNTIFS(Table8[Código da Candidatura],Table13[[#This Row],[Código da candidatura]],Table8[Tipologia proposta],"Unid. Resid."))</f>
        <v/>
      </c>
      <c r="R319" s="326">
        <f>SUM(Table13[[#This Row],[T0]:[Unid. resid.]])</f>
        <v>0</v>
      </c>
      <c r="S319" s="391" t="str">
        <f>IF(OR(Table13[[#This Row],[Tipo de Beneficiário]]="",Table13[[#This Row],[Identificação da Entidade]]="",Table13[[#This Row],[Tipo de Solução Habitacional]]=""),"NÃO","SIM")</f>
        <v>NÃO</v>
      </c>
      <c r="T319" s="327" t="e">
        <f>VLOOKUP(Table13[[#This Row],[Tipo de Beneficiário]],Table3[],3,FALSE)</f>
        <v>#N/A</v>
      </c>
      <c r="X319" s="309"/>
    </row>
    <row r="320" spans="1:24" ht="25.05" hidden="1" customHeight="1" x14ac:dyDescent="0.25">
      <c r="A320" s="320"/>
      <c r="B320" s="389"/>
      <c r="C320" s="321"/>
      <c r="D320" s="325" t="str">
        <f>IF(Table13[[#This Row],[Tipo de Beneficiário]]="","",COUNTIF(Table8[Código da Candidatura],Table13[[#This Row],[Código da candidatura]]))</f>
        <v/>
      </c>
      <c r="E320" s="379" t="str">
        <f>IF(Table13[[#This Row],[Tipo de Beneficiário]]="","",SUMIF(Table8[[Código da Candidatura]:[Nº de membros]],Table13[[#This Row],[Código da candidatura]],Table8[Nº de membros]))</f>
        <v/>
      </c>
      <c r="F320" s="392"/>
      <c r="G320" s="322"/>
      <c r="H320" s="323"/>
      <c r="I320" s="324" t="str">
        <f>IF(Table13[[#This Row],[Tipo de Beneficiário]]="","",COUNTIFS(Table8[Código da Candidatura],Table13[[#This Row],[Código da candidatura]],Table8[Tipologia proposta],"T0"))</f>
        <v/>
      </c>
      <c r="J320" s="325" t="str">
        <f>IF(Table13[[#This Row],[Tipo de Beneficiário]]="","",COUNTIFS(Table8[Código da Candidatura],Table13[[#This Row],[Código da candidatura]],Table8[Tipologia proposta],"T1"))</f>
        <v/>
      </c>
      <c r="K320" s="325" t="str">
        <f>IF(Table13[[#This Row],[Tipo de Beneficiário]]="","",COUNTIFS(Table8[Código da Candidatura],Table13[[#This Row],[Código da candidatura]],Table8[Tipologia proposta],"T2"))</f>
        <v/>
      </c>
      <c r="L320" s="325" t="str">
        <f>IF(Table13[[#This Row],[Tipo de Beneficiário]]="","",COUNTIFS(Table8[Código da Candidatura],Table13[[#This Row],[Código da candidatura]],Table8[Tipologia proposta],"T3"))</f>
        <v/>
      </c>
      <c r="M320" s="325" t="str">
        <f>IF(Table13[[#This Row],[Tipo de Beneficiário]]="","",COUNTIFS(Table8[Código da Candidatura],Table13[[#This Row],[Código da candidatura]],Table8[Tipologia proposta],"T4"))</f>
        <v/>
      </c>
      <c r="N320" s="325" t="str">
        <f>IF(Table13[[#This Row],[Tipo de Beneficiário]]="","",COUNTIFS(Table8[Código da Candidatura],Table13[[#This Row],[Código da candidatura]],Table8[Tipologia proposta],"T5"))</f>
        <v/>
      </c>
      <c r="O320" s="325" t="str">
        <f>IF(Table13[[#This Row],[Tipo de Beneficiário]]="","",COUNTIFS(Table8[Código da Candidatura],Table13[[#This Row],[Código da candidatura]],Table8[Tipologia proposta],"T6"))</f>
        <v/>
      </c>
      <c r="P320" s="325" t="str">
        <f>IF(Table13[[#This Row],[Tipo de Beneficiário]]="","",COUNTIFS(Table8[Código da Candidatura],Table13[[#This Row],[Código da candidatura]],Table8[Tipologia proposta],"T7"))</f>
        <v/>
      </c>
      <c r="Q320" s="325" t="str">
        <f>IF(Table13[[#This Row],[Tipo de Beneficiário]]="","",COUNTIFS(Table8[Código da Candidatura],Table13[[#This Row],[Código da candidatura]],Table8[Tipologia proposta],"Unid. Resid."))</f>
        <v/>
      </c>
      <c r="R320" s="326">
        <f>SUM(Table13[[#This Row],[T0]:[Unid. resid.]])</f>
        <v>0</v>
      </c>
      <c r="S320" s="391" t="str">
        <f>IF(OR(Table13[[#This Row],[Tipo de Beneficiário]]="",Table13[[#This Row],[Identificação da Entidade]]="",Table13[[#This Row],[Tipo de Solução Habitacional]]=""),"NÃO","SIM")</f>
        <v>NÃO</v>
      </c>
      <c r="T320" s="327" t="e">
        <f>VLOOKUP(Table13[[#This Row],[Tipo de Beneficiário]],Table3[],3,FALSE)</f>
        <v>#N/A</v>
      </c>
      <c r="X320" s="309"/>
    </row>
    <row r="321" spans="1:24" ht="25.05" hidden="1" customHeight="1" x14ac:dyDescent="0.25">
      <c r="A321" s="320"/>
      <c r="B321" s="389"/>
      <c r="C321" s="321"/>
      <c r="D321" s="325" t="str">
        <f>IF(Table13[[#This Row],[Tipo de Beneficiário]]="","",COUNTIF(Table8[Código da Candidatura],Table13[[#This Row],[Código da candidatura]]))</f>
        <v/>
      </c>
      <c r="E321" s="379" t="str">
        <f>IF(Table13[[#This Row],[Tipo de Beneficiário]]="","",SUMIF(Table8[[Código da Candidatura]:[Nº de membros]],Table13[[#This Row],[Código da candidatura]],Table8[Nº de membros]))</f>
        <v/>
      </c>
      <c r="F321" s="392"/>
      <c r="G321" s="322"/>
      <c r="H321" s="323"/>
      <c r="I321" s="324" t="str">
        <f>IF(Table13[[#This Row],[Tipo de Beneficiário]]="","",COUNTIFS(Table8[Código da Candidatura],Table13[[#This Row],[Código da candidatura]],Table8[Tipologia proposta],"T0"))</f>
        <v/>
      </c>
      <c r="J321" s="325" t="str">
        <f>IF(Table13[[#This Row],[Tipo de Beneficiário]]="","",COUNTIFS(Table8[Código da Candidatura],Table13[[#This Row],[Código da candidatura]],Table8[Tipologia proposta],"T1"))</f>
        <v/>
      </c>
      <c r="K321" s="325" t="str">
        <f>IF(Table13[[#This Row],[Tipo de Beneficiário]]="","",COUNTIFS(Table8[Código da Candidatura],Table13[[#This Row],[Código da candidatura]],Table8[Tipologia proposta],"T2"))</f>
        <v/>
      </c>
      <c r="L321" s="325" t="str">
        <f>IF(Table13[[#This Row],[Tipo de Beneficiário]]="","",COUNTIFS(Table8[Código da Candidatura],Table13[[#This Row],[Código da candidatura]],Table8[Tipologia proposta],"T3"))</f>
        <v/>
      </c>
      <c r="M321" s="325" t="str">
        <f>IF(Table13[[#This Row],[Tipo de Beneficiário]]="","",COUNTIFS(Table8[Código da Candidatura],Table13[[#This Row],[Código da candidatura]],Table8[Tipologia proposta],"T4"))</f>
        <v/>
      </c>
      <c r="N321" s="325" t="str">
        <f>IF(Table13[[#This Row],[Tipo de Beneficiário]]="","",COUNTIFS(Table8[Código da Candidatura],Table13[[#This Row],[Código da candidatura]],Table8[Tipologia proposta],"T5"))</f>
        <v/>
      </c>
      <c r="O321" s="325" t="str">
        <f>IF(Table13[[#This Row],[Tipo de Beneficiário]]="","",COUNTIFS(Table8[Código da Candidatura],Table13[[#This Row],[Código da candidatura]],Table8[Tipologia proposta],"T6"))</f>
        <v/>
      </c>
      <c r="P321" s="325" t="str">
        <f>IF(Table13[[#This Row],[Tipo de Beneficiário]]="","",COUNTIFS(Table8[Código da Candidatura],Table13[[#This Row],[Código da candidatura]],Table8[Tipologia proposta],"T7"))</f>
        <v/>
      </c>
      <c r="Q321" s="325" t="str">
        <f>IF(Table13[[#This Row],[Tipo de Beneficiário]]="","",COUNTIFS(Table8[Código da Candidatura],Table13[[#This Row],[Código da candidatura]],Table8[Tipologia proposta],"Unid. Resid."))</f>
        <v/>
      </c>
      <c r="R321" s="326">
        <f>SUM(Table13[[#This Row],[T0]:[Unid. resid.]])</f>
        <v>0</v>
      </c>
      <c r="S321" s="391" t="str">
        <f>IF(OR(Table13[[#This Row],[Tipo de Beneficiário]]="",Table13[[#This Row],[Identificação da Entidade]]="",Table13[[#This Row],[Tipo de Solução Habitacional]]=""),"NÃO","SIM")</f>
        <v>NÃO</v>
      </c>
      <c r="T321" s="327" t="e">
        <f>VLOOKUP(Table13[[#This Row],[Tipo de Beneficiário]],Table3[],3,FALSE)</f>
        <v>#N/A</v>
      </c>
      <c r="X321" s="309"/>
    </row>
    <row r="322" spans="1:24" ht="25.05" hidden="1" customHeight="1" x14ac:dyDescent="0.25">
      <c r="A322" s="320"/>
      <c r="B322" s="389"/>
      <c r="C322" s="321"/>
      <c r="D322" s="325" t="str">
        <f>IF(Table13[[#This Row],[Tipo de Beneficiário]]="","",COUNTIF(Table8[Código da Candidatura],Table13[[#This Row],[Código da candidatura]]))</f>
        <v/>
      </c>
      <c r="E322" s="379" t="str">
        <f>IF(Table13[[#This Row],[Tipo de Beneficiário]]="","",SUMIF(Table8[[Código da Candidatura]:[Nº de membros]],Table13[[#This Row],[Código da candidatura]],Table8[Nº de membros]))</f>
        <v/>
      </c>
      <c r="F322" s="392"/>
      <c r="G322" s="322"/>
      <c r="H322" s="323"/>
      <c r="I322" s="324" t="str">
        <f>IF(Table13[[#This Row],[Tipo de Beneficiário]]="","",COUNTIFS(Table8[Código da Candidatura],Table13[[#This Row],[Código da candidatura]],Table8[Tipologia proposta],"T0"))</f>
        <v/>
      </c>
      <c r="J322" s="325" t="str">
        <f>IF(Table13[[#This Row],[Tipo de Beneficiário]]="","",COUNTIFS(Table8[Código da Candidatura],Table13[[#This Row],[Código da candidatura]],Table8[Tipologia proposta],"T1"))</f>
        <v/>
      </c>
      <c r="K322" s="325" t="str">
        <f>IF(Table13[[#This Row],[Tipo de Beneficiário]]="","",COUNTIFS(Table8[Código da Candidatura],Table13[[#This Row],[Código da candidatura]],Table8[Tipologia proposta],"T2"))</f>
        <v/>
      </c>
      <c r="L322" s="325" t="str">
        <f>IF(Table13[[#This Row],[Tipo de Beneficiário]]="","",COUNTIFS(Table8[Código da Candidatura],Table13[[#This Row],[Código da candidatura]],Table8[Tipologia proposta],"T3"))</f>
        <v/>
      </c>
      <c r="M322" s="325" t="str">
        <f>IF(Table13[[#This Row],[Tipo de Beneficiário]]="","",COUNTIFS(Table8[Código da Candidatura],Table13[[#This Row],[Código da candidatura]],Table8[Tipologia proposta],"T4"))</f>
        <v/>
      </c>
      <c r="N322" s="325" t="str">
        <f>IF(Table13[[#This Row],[Tipo de Beneficiário]]="","",COUNTIFS(Table8[Código da Candidatura],Table13[[#This Row],[Código da candidatura]],Table8[Tipologia proposta],"T5"))</f>
        <v/>
      </c>
      <c r="O322" s="325" t="str">
        <f>IF(Table13[[#This Row],[Tipo de Beneficiário]]="","",COUNTIFS(Table8[Código da Candidatura],Table13[[#This Row],[Código da candidatura]],Table8[Tipologia proposta],"T6"))</f>
        <v/>
      </c>
      <c r="P322" s="325" t="str">
        <f>IF(Table13[[#This Row],[Tipo de Beneficiário]]="","",COUNTIFS(Table8[Código da Candidatura],Table13[[#This Row],[Código da candidatura]],Table8[Tipologia proposta],"T7"))</f>
        <v/>
      </c>
      <c r="Q322" s="325" t="str">
        <f>IF(Table13[[#This Row],[Tipo de Beneficiário]]="","",COUNTIFS(Table8[Código da Candidatura],Table13[[#This Row],[Código da candidatura]],Table8[Tipologia proposta],"Unid. Resid."))</f>
        <v/>
      </c>
      <c r="R322" s="326">
        <f>SUM(Table13[[#This Row],[T0]:[Unid. resid.]])</f>
        <v>0</v>
      </c>
      <c r="S322" s="391" t="str">
        <f>IF(OR(Table13[[#This Row],[Tipo de Beneficiário]]="",Table13[[#This Row],[Identificação da Entidade]]="",Table13[[#This Row],[Tipo de Solução Habitacional]]=""),"NÃO","SIM")</f>
        <v>NÃO</v>
      </c>
      <c r="T322" s="327" t="e">
        <f>VLOOKUP(Table13[[#This Row],[Tipo de Beneficiário]],Table3[],3,FALSE)</f>
        <v>#N/A</v>
      </c>
      <c r="X322" s="309"/>
    </row>
    <row r="323" spans="1:24" ht="25.05" hidden="1" customHeight="1" x14ac:dyDescent="0.25">
      <c r="A323" s="320"/>
      <c r="B323" s="389"/>
      <c r="C323" s="321"/>
      <c r="D323" s="325" t="str">
        <f>IF(Table13[[#This Row],[Tipo de Beneficiário]]="","",COUNTIF(Table8[Código da Candidatura],Table13[[#This Row],[Código da candidatura]]))</f>
        <v/>
      </c>
      <c r="E323" s="379" t="str">
        <f>IF(Table13[[#This Row],[Tipo de Beneficiário]]="","",SUMIF(Table8[[Código da Candidatura]:[Nº de membros]],Table13[[#This Row],[Código da candidatura]],Table8[Nº de membros]))</f>
        <v/>
      </c>
      <c r="F323" s="392"/>
      <c r="G323" s="322"/>
      <c r="H323" s="323"/>
      <c r="I323" s="324" t="str">
        <f>IF(Table13[[#This Row],[Tipo de Beneficiário]]="","",COUNTIFS(Table8[Código da Candidatura],Table13[[#This Row],[Código da candidatura]],Table8[Tipologia proposta],"T0"))</f>
        <v/>
      </c>
      <c r="J323" s="325" t="str">
        <f>IF(Table13[[#This Row],[Tipo de Beneficiário]]="","",COUNTIFS(Table8[Código da Candidatura],Table13[[#This Row],[Código da candidatura]],Table8[Tipologia proposta],"T1"))</f>
        <v/>
      </c>
      <c r="K323" s="325" t="str">
        <f>IF(Table13[[#This Row],[Tipo de Beneficiário]]="","",COUNTIFS(Table8[Código da Candidatura],Table13[[#This Row],[Código da candidatura]],Table8[Tipologia proposta],"T2"))</f>
        <v/>
      </c>
      <c r="L323" s="325" t="str">
        <f>IF(Table13[[#This Row],[Tipo de Beneficiário]]="","",COUNTIFS(Table8[Código da Candidatura],Table13[[#This Row],[Código da candidatura]],Table8[Tipologia proposta],"T3"))</f>
        <v/>
      </c>
      <c r="M323" s="325" t="str">
        <f>IF(Table13[[#This Row],[Tipo de Beneficiário]]="","",COUNTIFS(Table8[Código da Candidatura],Table13[[#This Row],[Código da candidatura]],Table8[Tipologia proposta],"T4"))</f>
        <v/>
      </c>
      <c r="N323" s="325" t="str">
        <f>IF(Table13[[#This Row],[Tipo de Beneficiário]]="","",COUNTIFS(Table8[Código da Candidatura],Table13[[#This Row],[Código da candidatura]],Table8[Tipologia proposta],"T5"))</f>
        <v/>
      </c>
      <c r="O323" s="325" t="str">
        <f>IF(Table13[[#This Row],[Tipo de Beneficiário]]="","",COUNTIFS(Table8[Código da Candidatura],Table13[[#This Row],[Código da candidatura]],Table8[Tipologia proposta],"T6"))</f>
        <v/>
      </c>
      <c r="P323" s="325" t="str">
        <f>IF(Table13[[#This Row],[Tipo de Beneficiário]]="","",COUNTIFS(Table8[Código da Candidatura],Table13[[#This Row],[Código da candidatura]],Table8[Tipologia proposta],"T7"))</f>
        <v/>
      </c>
      <c r="Q323" s="325" t="str">
        <f>IF(Table13[[#This Row],[Tipo de Beneficiário]]="","",COUNTIFS(Table8[Código da Candidatura],Table13[[#This Row],[Código da candidatura]],Table8[Tipologia proposta],"Unid. Resid."))</f>
        <v/>
      </c>
      <c r="R323" s="326">
        <f>SUM(Table13[[#This Row],[T0]:[Unid. resid.]])</f>
        <v>0</v>
      </c>
      <c r="S323" s="391" t="str">
        <f>IF(OR(Table13[[#This Row],[Tipo de Beneficiário]]="",Table13[[#This Row],[Identificação da Entidade]]="",Table13[[#This Row],[Tipo de Solução Habitacional]]=""),"NÃO","SIM")</f>
        <v>NÃO</v>
      </c>
      <c r="T323" s="327" t="e">
        <f>VLOOKUP(Table13[[#This Row],[Tipo de Beneficiário]],Table3[],3,FALSE)</f>
        <v>#N/A</v>
      </c>
      <c r="X323" s="309"/>
    </row>
    <row r="324" spans="1:24" ht="25.05" hidden="1" customHeight="1" x14ac:dyDescent="0.25">
      <c r="A324" s="320"/>
      <c r="B324" s="389"/>
      <c r="C324" s="321"/>
      <c r="D324" s="325" t="str">
        <f>IF(Table13[[#This Row],[Tipo de Beneficiário]]="","",COUNTIF(Table8[Código da Candidatura],Table13[[#This Row],[Código da candidatura]]))</f>
        <v/>
      </c>
      <c r="E324" s="379" t="str">
        <f>IF(Table13[[#This Row],[Tipo de Beneficiário]]="","",SUMIF(Table8[[Código da Candidatura]:[Nº de membros]],Table13[[#This Row],[Código da candidatura]],Table8[Nº de membros]))</f>
        <v/>
      </c>
      <c r="F324" s="392"/>
      <c r="G324" s="322"/>
      <c r="H324" s="323"/>
      <c r="I324" s="324" t="str">
        <f>IF(Table13[[#This Row],[Tipo de Beneficiário]]="","",COUNTIFS(Table8[Código da Candidatura],Table13[[#This Row],[Código da candidatura]],Table8[Tipologia proposta],"T0"))</f>
        <v/>
      </c>
      <c r="J324" s="325" t="str">
        <f>IF(Table13[[#This Row],[Tipo de Beneficiário]]="","",COUNTIFS(Table8[Código da Candidatura],Table13[[#This Row],[Código da candidatura]],Table8[Tipologia proposta],"T1"))</f>
        <v/>
      </c>
      <c r="K324" s="325" t="str">
        <f>IF(Table13[[#This Row],[Tipo de Beneficiário]]="","",COUNTIFS(Table8[Código da Candidatura],Table13[[#This Row],[Código da candidatura]],Table8[Tipologia proposta],"T2"))</f>
        <v/>
      </c>
      <c r="L324" s="325" t="str">
        <f>IF(Table13[[#This Row],[Tipo de Beneficiário]]="","",COUNTIFS(Table8[Código da Candidatura],Table13[[#This Row],[Código da candidatura]],Table8[Tipologia proposta],"T3"))</f>
        <v/>
      </c>
      <c r="M324" s="325" t="str">
        <f>IF(Table13[[#This Row],[Tipo de Beneficiário]]="","",COUNTIFS(Table8[Código da Candidatura],Table13[[#This Row],[Código da candidatura]],Table8[Tipologia proposta],"T4"))</f>
        <v/>
      </c>
      <c r="N324" s="325" t="str">
        <f>IF(Table13[[#This Row],[Tipo de Beneficiário]]="","",COUNTIFS(Table8[Código da Candidatura],Table13[[#This Row],[Código da candidatura]],Table8[Tipologia proposta],"T5"))</f>
        <v/>
      </c>
      <c r="O324" s="325" t="str">
        <f>IF(Table13[[#This Row],[Tipo de Beneficiário]]="","",COUNTIFS(Table8[Código da Candidatura],Table13[[#This Row],[Código da candidatura]],Table8[Tipologia proposta],"T6"))</f>
        <v/>
      </c>
      <c r="P324" s="325" t="str">
        <f>IF(Table13[[#This Row],[Tipo de Beneficiário]]="","",COUNTIFS(Table8[Código da Candidatura],Table13[[#This Row],[Código da candidatura]],Table8[Tipologia proposta],"T7"))</f>
        <v/>
      </c>
      <c r="Q324" s="325" t="str">
        <f>IF(Table13[[#This Row],[Tipo de Beneficiário]]="","",COUNTIFS(Table8[Código da Candidatura],Table13[[#This Row],[Código da candidatura]],Table8[Tipologia proposta],"Unid. Resid."))</f>
        <v/>
      </c>
      <c r="R324" s="326">
        <f>SUM(Table13[[#This Row],[T0]:[Unid. resid.]])</f>
        <v>0</v>
      </c>
      <c r="S324" s="391" t="str">
        <f>IF(OR(Table13[[#This Row],[Tipo de Beneficiário]]="",Table13[[#This Row],[Identificação da Entidade]]="",Table13[[#This Row],[Tipo de Solução Habitacional]]=""),"NÃO","SIM")</f>
        <v>NÃO</v>
      </c>
      <c r="T324" s="327" t="e">
        <f>VLOOKUP(Table13[[#This Row],[Tipo de Beneficiário]],Table3[],3,FALSE)</f>
        <v>#N/A</v>
      </c>
      <c r="X324" s="309"/>
    </row>
    <row r="325" spans="1:24" ht="25.05" hidden="1" customHeight="1" x14ac:dyDescent="0.25">
      <c r="A325" s="320"/>
      <c r="B325" s="389"/>
      <c r="C325" s="321"/>
      <c r="D325" s="325" t="str">
        <f>IF(Table13[[#This Row],[Tipo de Beneficiário]]="","",COUNTIF(Table8[Código da Candidatura],Table13[[#This Row],[Código da candidatura]]))</f>
        <v/>
      </c>
      <c r="E325" s="379" t="str">
        <f>IF(Table13[[#This Row],[Tipo de Beneficiário]]="","",SUMIF(Table8[[Código da Candidatura]:[Nº de membros]],Table13[[#This Row],[Código da candidatura]],Table8[Nº de membros]))</f>
        <v/>
      </c>
      <c r="F325" s="392"/>
      <c r="G325" s="322"/>
      <c r="H325" s="323"/>
      <c r="I325" s="324" t="str">
        <f>IF(Table13[[#This Row],[Tipo de Beneficiário]]="","",COUNTIFS(Table8[Código da Candidatura],Table13[[#This Row],[Código da candidatura]],Table8[Tipologia proposta],"T0"))</f>
        <v/>
      </c>
      <c r="J325" s="325" t="str">
        <f>IF(Table13[[#This Row],[Tipo de Beneficiário]]="","",COUNTIFS(Table8[Código da Candidatura],Table13[[#This Row],[Código da candidatura]],Table8[Tipologia proposta],"T1"))</f>
        <v/>
      </c>
      <c r="K325" s="325" t="str">
        <f>IF(Table13[[#This Row],[Tipo de Beneficiário]]="","",COUNTIFS(Table8[Código da Candidatura],Table13[[#This Row],[Código da candidatura]],Table8[Tipologia proposta],"T2"))</f>
        <v/>
      </c>
      <c r="L325" s="325" t="str">
        <f>IF(Table13[[#This Row],[Tipo de Beneficiário]]="","",COUNTIFS(Table8[Código da Candidatura],Table13[[#This Row],[Código da candidatura]],Table8[Tipologia proposta],"T3"))</f>
        <v/>
      </c>
      <c r="M325" s="325" t="str">
        <f>IF(Table13[[#This Row],[Tipo de Beneficiário]]="","",COUNTIFS(Table8[Código da Candidatura],Table13[[#This Row],[Código da candidatura]],Table8[Tipologia proposta],"T4"))</f>
        <v/>
      </c>
      <c r="N325" s="325" t="str">
        <f>IF(Table13[[#This Row],[Tipo de Beneficiário]]="","",COUNTIFS(Table8[Código da Candidatura],Table13[[#This Row],[Código da candidatura]],Table8[Tipologia proposta],"T5"))</f>
        <v/>
      </c>
      <c r="O325" s="325" t="str">
        <f>IF(Table13[[#This Row],[Tipo de Beneficiário]]="","",COUNTIFS(Table8[Código da Candidatura],Table13[[#This Row],[Código da candidatura]],Table8[Tipologia proposta],"T6"))</f>
        <v/>
      </c>
      <c r="P325" s="325" t="str">
        <f>IF(Table13[[#This Row],[Tipo de Beneficiário]]="","",COUNTIFS(Table8[Código da Candidatura],Table13[[#This Row],[Código da candidatura]],Table8[Tipologia proposta],"T7"))</f>
        <v/>
      </c>
      <c r="Q325" s="325" t="str">
        <f>IF(Table13[[#This Row],[Tipo de Beneficiário]]="","",COUNTIFS(Table8[Código da Candidatura],Table13[[#This Row],[Código da candidatura]],Table8[Tipologia proposta],"Unid. Resid."))</f>
        <v/>
      </c>
      <c r="R325" s="326">
        <f>SUM(Table13[[#This Row],[T0]:[Unid. resid.]])</f>
        <v>0</v>
      </c>
      <c r="S325" s="391" t="str">
        <f>IF(OR(Table13[[#This Row],[Tipo de Beneficiário]]="",Table13[[#This Row],[Identificação da Entidade]]="",Table13[[#This Row],[Tipo de Solução Habitacional]]=""),"NÃO","SIM")</f>
        <v>NÃO</v>
      </c>
      <c r="T325" s="327" t="e">
        <f>VLOOKUP(Table13[[#This Row],[Tipo de Beneficiário]],Table3[],3,FALSE)</f>
        <v>#N/A</v>
      </c>
      <c r="X325" s="309"/>
    </row>
    <row r="326" spans="1:24" ht="25.05" hidden="1" customHeight="1" x14ac:dyDescent="0.25">
      <c r="A326" s="320"/>
      <c r="B326" s="389"/>
      <c r="C326" s="321"/>
      <c r="D326" s="325" t="str">
        <f>IF(Table13[[#This Row],[Tipo de Beneficiário]]="","",COUNTIF(Table8[Código da Candidatura],Table13[[#This Row],[Código da candidatura]]))</f>
        <v/>
      </c>
      <c r="E326" s="379" t="str">
        <f>IF(Table13[[#This Row],[Tipo de Beneficiário]]="","",SUMIF(Table8[[Código da Candidatura]:[Nº de membros]],Table13[[#This Row],[Código da candidatura]],Table8[Nº de membros]))</f>
        <v/>
      </c>
      <c r="F326" s="392"/>
      <c r="G326" s="322"/>
      <c r="H326" s="323"/>
      <c r="I326" s="324" t="str">
        <f>IF(Table13[[#This Row],[Tipo de Beneficiário]]="","",COUNTIFS(Table8[Código da Candidatura],Table13[[#This Row],[Código da candidatura]],Table8[Tipologia proposta],"T0"))</f>
        <v/>
      </c>
      <c r="J326" s="325" t="str">
        <f>IF(Table13[[#This Row],[Tipo de Beneficiário]]="","",COUNTIFS(Table8[Código da Candidatura],Table13[[#This Row],[Código da candidatura]],Table8[Tipologia proposta],"T1"))</f>
        <v/>
      </c>
      <c r="K326" s="325" t="str">
        <f>IF(Table13[[#This Row],[Tipo de Beneficiário]]="","",COUNTIFS(Table8[Código da Candidatura],Table13[[#This Row],[Código da candidatura]],Table8[Tipologia proposta],"T2"))</f>
        <v/>
      </c>
      <c r="L326" s="325" t="str">
        <f>IF(Table13[[#This Row],[Tipo de Beneficiário]]="","",COUNTIFS(Table8[Código da Candidatura],Table13[[#This Row],[Código da candidatura]],Table8[Tipologia proposta],"T3"))</f>
        <v/>
      </c>
      <c r="M326" s="325" t="str">
        <f>IF(Table13[[#This Row],[Tipo de Beneficiário]]="","",COUNTIFS(Table8[Código da Candidatura],Table13[[#This Row],[Código da candidatura]],Table8[Tipologia proposta],"T4"))</f>
        <v/>
      </c>
      <c r="N326" s="325" t="str">
        <f>IF(Table13[[#This Row],[Tipo de Beneficiário]]="","",COUNTIFS(Table8[Código da Candidatura],Table13[[#This Row],[Código da candidatura]],Table8[Tipologia proposta],"T5"))</f>
        <v/>
      </c>
      <c r="O326" s="325" t="str">
        <f>IF(Table13[[#This Row],[Tipo de Beneficiário]]="","",COUNTIFS(Table8[Código da Candidatura],Table13[[#This Row],[Código da candidatura]],Table8[Tipologia proposta],"T6"))</f>
        <v/>
      </c>
      <c r="P326" s="325" t="str">
        <f>IF(Table13[[#This Row],[Tipo de Beneficiário]]="","",COUNTIFS(Table8[Código da Candidatura],Table13[[#This Row],[Código da candidatura]],Table8[Tipologia proposta],"T7"))</f>
        <v/>
      </c>
      <c r="Q326" s="325" t="str">
        <f>IF(Table13[[#This Row],[Tipo de Beneficiário]]="","",COUNTIFS(Table8[Código da Candidatura],Table13[[#This Row],[Código da candidatura]],Table8[Tipologia proposta],"Unid. Resid."))</f>
        <v/>
      </c>
      <c r="R326" s="326">
        <f>SUM(Table13[[#This Row],[T0]:[Unid. resid.]])</f>
        <v>0</v>
      </c>
      <c r="S326" s="391" t="str">
        <f>IF(OR(Table13[[#This Row],[Tipo de Beneficiário]]="",Table13[[#This Row],[Identificação da Entidade]]="",Table13[[#This Row],[Tipo de Solução Habitacional]]=""),"NÃO","SIM")</f>
        <v>NÃO</v>
      </c>
      <c r="T326" s="327" t="e">
        <f>VLOOKUP(Table13[[#This Row],[Tipo de Beneficiário]],Table3[],3,FALSE)</f>
        <v>#N/A</v>
      </c>
      <c r="X326" s="309"/>
    </row>
    <row r="327" spans="1:24" ht="25.05" hidden="1" customHeight="1" x14ac:dyDescent="0.25">
      <c r="A327" s="320"/>
      <c r="B327" s="389"/>
      <c r="C327" s="321"/>
      <c r="D327" s="325" t="str">
        <f>IF(Table13[[#This Row],[Tipo de Beneficiário]]="","",COUNTIF(Table8[Código da Candidatura],Table13[[#This Row],[Código da candidatura]]))</f>
        <v/>
      </c>
      <c r="E327" s="379" t="str">
        <f>IF(Table13[[#This Row],[Tipo de Beneficiário]]="","",SUMIF(Table8[[Código da Candidatura]:[Nº de membros]],Table13[[#This Row],[Código da candidatura]],Table8[Nº de membros]))</f>
        <v/>
      </c>
      <c r="F327" s="392"/>
      <c r="G327" s="322"/>
      <c r="H327" s="323"/>
      <c r="I327" s="324" t="str">
        <f>IF(Table13[[#This Row],[Tipo de Beneficiário]]="","",COUNTIFS(Table8[Código da Candidatura],Table13[[#This Row],[Código da candidatura]],Table8[Tipologia proposta],"T0"))</f>
        <v/>
      </c>
      <c r="J327" s="325" t="str">
        <f>IF(Table13[[#This Row],[Tipo de Beneficiário]]="","",COUNTIFS(Table8[Código da Candidatura],Table13[[#This Row],[Código da candidatura]],Table8[Tipologia proposta],"T1"))</f>
        <v/>
      </c>
      <c r="K327" s="325" t="str">
        <f>IF(Table13[[#This Row],[Tipo de Beneficiário]]="","",COUNTIFS(Table8[Código da Candidatura],Table13[[#This Row],[Código da candidatura]],Table8[Tipologia proposta],"T2"))</f>
        <v/>
      </c>
      <c r="L327" s="325" t="str">
        <f>IF(Table13[[#This Row],[Tipo de Beneficiário]]="","",COUNTIFS(Table8[Código da Candidatura],Table13[[#This Row],[Código da candidatura]],Table8[Tipologia proposta],"T3"))</f>
        <v/>
      </c>
      <c r="M327" s="325" t="str">
        <f>IF(Table13[[#This Row],[Tipo de Beneficiário]]="","",COUNTIFS(Table8[Código da Candidatura],Table13[[#This Row],[Código da candidatura]],Table8[Tipologia proposta],"T4"))</f>
        <v/>
      </c>
      <c r="N327" s="325" t="str">
        <f>IF(Table13[[#This Row],[Tipo de Beneficiário]]="","",COUNTIFS(Table8[Código da Candidatura],Table13[[#This Row],[Código da candidatura]],Table8[Tipologia proposta],"T5"))</f>
        <v/>
      </c>
      <c r="O327" s="325" t="str">
        <f>IF(Table13[[#This Row],[Tipo de Beneficiário]]="","",COUNTIFS(Table8[Código da Candidatura],Table13[[#This Row],[Código da candidatura]],Table8[Tipologia proposta],"T6"))</f>
        <v/>
      </c>
      <c r="P327" s="325" t="str">
        <f>IF(Table13[[#This Row],[Tipo de Beneficiário]]="","",COUNTIFS(Table8[Código da Candidatura],Table13[[#This Row],[Código da candidatura]],Table8[Tipologia proposta],"T7"))</f>
        <v/>
      </c>
      <c r="Q327" s="325" t="str">
        <f>IF(Table13[[#This Row],[Tipo de Beneficiário]]="","",COUNTIFS(Table8[Código da Candidatura],Table13[[#This Row],[Código da candidatura]],Table8[Tipologia proposta],"Unid. Resid."))</f>
        <v/>
      </c>
      <c r="R327" s="326">
        <f>SUM(Table13[[#This Row],[T0]:[Unid. resid.]])</f>
        <v>0</v>
      </c>
      <c r="S327" s="391" t="str">
        <f>IF(OR(Table13[[#This Row],[Tipo de Beneficiário]]="",Table13[[#This Row],[Identificação da Entidade]]="",Table13[[#This Row],[Tipo de Solução Habitacional]]=""),"NÃO","SIM")</f>
        <v>NÃO</v>
      </c>
      <c r="T327" s="327" t="e">
        <f>VLOOKUP(Table13[[#This Row],[Tipo de Beneficiário]],Table3[],3,FALSE)</f>
        <v>#N/A</v>
      </c>
      <c r="X327" s="309"/>
    </row>
    <row r="328" spans="1:24" ht="25.05" hidden="1" customHeight="1" x14ac:dyDescent="0.25">
      <c r="A328" s="320"/>
      <c r="B328" s="389"/>
      <c r="C328" s="321"/>
      <c r="D328" s="325" t="str">
        <f>IF(Table13[[#This Row],[Tipo de Beneficiário]]="","",COUNTIF(Table8[Código da Candidatura],Table13[[#This Row],[Código da candidatura]]))</f>
        <v/>
      </c>
      <c r="E328" s="379" t="str">
        <f>IF(Table13[[#This Row],[Tipo de Beneficiário]]="","",SUMIF(Table8[[Código da Candidatura]:[Nº de membros]],Table13[[#This Row],[Código da candidatura]],Table8[Nº de membros]))</f>
        <v/>
      </c>
      <c r="F328" s="392"/>
      <c r="G328" s="322"/>
      <c r="H328" s="323"/>
      <c r="I328" s="324" t="str">
        <f>IF(Table13[[#This Row],[Tipo de Beneficiário]]="","",COUNTIFS(Table8[Código da Candidatura],Table13[[#This Row],[Código da candidatura]],Table8[Tipologia proposta],"T0"))</f>
        <v/>
      </c>
      <c r="J328" s="325" t="str">
        <f>IF(Table13[[#This Row],[Tipo de Beneficiário]]="","",COUNTIFS(Table8[Código da Candidatura],Table13[[#This Row],[Código da candidatura]],Table8[Tipologia proposta],"T1"))</f>
        <v/>
      </c>
      <c r="K328" s="325" t="str">
        <f>IF(Table13[[#This Row],[Tipo de Beneficiário]]="","",COUNTIFS(Table8[Código da Candidatura],Table13[[#This Row],[Código da candidatura]],Table8[Tipologia proposta],"T2"))</f>
        <v/>
      </c>
      <c r="L328" s="325" t="str">
        <f>IF(Table13[[#This Row],[Tipo de Beneficiário]]="","",COUNTIFS(Table8[Código da Candidatura],Table13[[#This Row],[Código da candidatura]],Table8[Tipologia proposta],"T3"))</f>
        <v/>
      </c>
      <c r="M328" s="325" t="str">
        <f>IF(Table13[[#This Row],[Tipo de Beneficiário]]="","",COUNTIFS(Table8[Código da Candidatura],Table13[[#This Row],[Código da candidatura]],Table8[Tipologia proposta],"T4"))</f>
        <v/>
      </c>
      <c r="N328" s="325" t="str">
        <f>IF(Table13[[#This Row],[Tipo de Beneficiário]]="","",COUNTIFS(Table8[Código da Candidatura],Table13[[#This Row],[Código da candidatura]],Table8[Tipologia proposta],"T5"))</f>
        <v/>
      </c>
      <c r="O328" s="325" t="str">
        <f>IF(Table13[[#This Row],[Tipo de Beneficiário]]="","",COUNTIFS(Table8[Código da Candidatura],Table13[[#This Row],[Código da candidatura]],Table8[Tipologia proposta],"T6"))</f>
        <v/>
      </c>
      <c r="P328" s="325" t="str">
        <f>IF(Table13[[#This Row],[Tipo de Beneficiário]]="","",COUNTIFS(Table8[Código da Candidatura],Table13[[#This Row],[Código da candidatura]],Table8[Tipologia proposta],"T7"))</f>
        <v/>
      </c>
      <c r="Q328" s="325" t="str">
        <f>IF(Table13[[#This Row],[Tipo de Beneficiário]]="","",COUNTIFS(Table8[Código da Candidatura],Table13[[#This Row],[Código da candidatura]],Table8[Tipologia proposta],"Unid. Resid."))</f>
        <v/>
      </c>
      <c r="R328" s="326">
        <f>SUM(Table13[[#This Row],[T0]:[Unid. resid.]])</f>
        <v>0</v>
      </c>
      <c r="S328" s="391" t="str">
        <f>IF(OR(Table13[[#This Row],[Tipo de Beneficiário]]="",Table13[[#This Row],[Identificação da Entidade]]="",Table13[[#This Row],[Tipo de Solução Habitacional]]=""),"NÃO","SIM")</f>
        <v>NÃO</v>
      </c>
      <c r="T328" s="327" t="e">
        <f>VLOOKUP(Table13[[#This Row],[Tipo de Beneficiário]],Table3[],3,FALSE)</f>
        <v>#N/A</v>
      </c>
      <c r="X328" s="309"/>
    </row>
    <row r="329" spans="1:24" ht="25.05" hidden="1" customHeight="1" x14ac:dyDescent="0.25">
      <c r="A329" s="320"/>
      <c r="B329" s="389"/>
      <c r="C329" s="321"/>
      <c r="D329" s="325" t="str">
        <f>IF(Table13[[#This Row],[Tipo de Beneficiário]]="","",COUNTIF(Table8[Código da Candidatura],Table13[[#This Row],[Código da candidatura]]))</f>
        <v/>
      </c>
      <c r="E329" s="379" t="str">
        <f>IF(Table13[[#This Row],[Tipo de Beneficiário]]="","",SUMIF(Table8[[Código da Candidatura]:[Nº de membros]],Table13[[#This Row],[Código da candidatura]],Table8[Nº de membros]))</f>
        <v/>
      </c>
      <c r="F329" s="392"/>
      <c r="G329" s="322"/>
      <c r="H329" s="323"/>
      <c r="I329" s="324" t="str">
        <f>IF(Table13[[#This Row],[Tipo de Beneficiário]]="","",COUNTIFS(Table8[Código da Candidatura],Table13[[#This Row],[Código da candidatura]],Table8[Tipologia proposta],"T0"))</f>
        <v/>
      </c>
      <c r="J329" s="325" t="str">
        <f>IF(Table13[[#This Row],[Tipo de Beneficiário]]="","",COUNTIFS(Table8[Código da Candidatura],Table13[[#This Row],[Código da candidatura]],Table8[Tipologia proposta],"T1"))</f>
        <v/>
      </c>
      <c r="K329" s="325" t="str">
        <f>IF(Table13[[#This Row],[Tipo de Beneficiário]]="","",COUNTIFS(Table8[Código da Candidatura],Table13[[#This Row],[Código da candidatura]],Table8[Tipologia proposta],"T2"))</f>
        <v/>
      </c>
      <c r="L329" s="325" t="str">
        <f>IF(Table13[[#This Row],[Tipo de Beneficiário]]="","",COUNTIFS(Table8[Código da Candidatura],Table13[[#This Row],[Código da candidatura]],Table8[Tipologia proposta],"T3"))</f>
        <v/>
      </c>
      <c r="M329" s="325" t="str">
        <f>IF(Table13[[#This Row],[Tipo de Beneficiário]]="","",COUNTIFS(Table8[Código da Candidatura],Table13[[#This Row],[Código da candidatura]],Table8[Tipologia proposta],"T4"))</f>
        <v/>
      </c>
      <c r="N329" s="325" t="str">
        <f>IF(Table13[[#This Row],[Tipo de Beneficiário]]="","",COUNTIFS(Table8[Código da Candidatura],Table13[[#This Row],[Código da candidatura]],Table8[Tipologia proposta],"T5"))</f>
        <v/>
      </c>
      <c r="O329" s="325" t="str">
        <f>IF(Table13[[#This Row],[Tipo de Beneficiário]]="","",COUNTIFS(Table8[Código da Candidatura],Table13[[#This Row],[Código da candidatura]],Table8[Tipologia proposta],"T6"))</f>
        <v/>
      </c>
      <c r="P329" s="325" t="str">
        <f>IF(Table13[[#This Row],[Tipo de Beneficiário]]="","",COUNTIFS(Table8[Código da Candidatura],Table13[[#This Row],[Código da candidatura]],Table8[Tipologia proposta],"T7"))</f>
        <v/>
      </c>
      <c r="Q329" s="325" t="str">
        <f>IF(Table13[[#This Row],[Tipo de Beneficiário]]="","",COUNTIFS(Table8[Código da Candidatura],Table13[[#This Row],[Código da candidatura]],Table8[Tipologia proposta],"Unid. Resid."))</f>
        <v/>
      </c>
      <c r="R329" s="326">
        <f>SUM(Table13[[#This Row],[T0]:[Unid. resid.]])</f>
        <v>0</v>
      </c>
      <c r="S329" s="391" t="str">
        <f>IF(OR(Table13[[#This Row],[Tipo de Beneficiário]]="",Table13[[#This Row],[Identificação da Entidade]]="",Table13[[#This Row],[Tipo de Solução Habitacional]]=""),"NÃO","SIM")</f>
        <v>NÃO</v>
      </c>
      <c r="T329" s="327" t="e">
        <f>VLOOKUP(Table13[[#This Row],[Tipo de Beneficiário]],Table3[],3,FALSE)</f>
        <v>#N/A</v>
      </c>
      <c r="X329" s="309"/>
    </row>
    <row r="330" spans="1:24" ht="25.05" hidden="1" customHeight="1" x14ac:dyDescent="0.25">
      <c r="A330" s="320"/>
      <c r="B330" s="389"/>
      <c r="C330" s="321"/>
      <c r="D330" s="325" t="str">
        <f>IF(Table13[[#This Row],[Tipo de Beneficiário]]="","",COUNTIF(Table8[Código da Candidatura],Table13[[#This Row],[Código da candidatura]]))</f>
        <v/>
      </c>
      <c r="E330" s="379" t="str">
        <f>IF(Table13[[#This Row],[Tipo de Beneficiário]]="","",SUMIF(Table8[[Código da Candidatura]:[Nº de membros]],Table13[[#This Row],[Código da candidatura]],Table8[Nº de membros]))</f>
        <v/>
      </c>
      <c r="F330" s="392"/>
      <c r="G330" s="322"/>
      <c r="H330" s="323"/>
      <c r="I330" s="324" t="str">
        <f>IF(Table13[[#This Row],[Tipo de Beneficiário]]="","",COUNTIFS(Table8[Código da Candidatura],Table13[[#This Row],[Código da candidatura]],Table8[Tipologia proposta],"T0"))</f>
        <v/>
      </c>
      <c r="J330" s="325" t="str">
        <f>IF(Table13[[#This Row],[Tipo de Beneficiário]]="","",COUNTIFS(Table8[Código da Candidatura],Table13[[#This Row],[Código da candidatura]],Table8[Tipologia proposta],"T1"))</f>
        <v/>
      </c>
      <c r="K330" s="325" t="str">
        <f>IF(Table13[[#This Row],[Tipo de Beneficiário]]="","",COUNTIFS(Table8[Código da Candidatura],Table13[[#This Row],[Código da candidatura]],Table8[Tipologia proposta],"T2"))</f>
        <v/>
      </c>
      <c r="L330" s="325" t="str">
        <f>IF(Table13[[#This Row],[Tipo de Beneficiário]]="","",COUNTIFS(Table8[Código da Candidatura],Table13[[#This Row],[Código da candidatura]],Table8[Tipologia proposta],"T3"))</f>
        <v/>
      </c>
      <c r="M330" s="325" t="str">
        <f>IF(Table13[[#This Row],[Tipo de Beneficiário]]="","",COUNTIFS(Table8[Código da Candidatura],Table13[[#This Row],[Código da candidatura]],Table8[Tipologia proposta],"T4"))</f>
        <v/>
      </c>
      <c r="N330" s="325" t="str">
        <f>IF(Table13[[#This Row],[Tipo de Beneficiário]]="","",COUNTIFS(Table8[Código da Candidatura],Table13[[#This Row],[Código da candidatura]],Table8[Tipologia proposta],"T5"))</f>
        <v/>
      </c>
      <c r="O330" s="325" t="str">
        <f>IF(Table13[[#This Row],[Tipo de Beneficiário]]="","",COUNTIFS(Table8[Código da Candidatura],Table13[[#This Row],[Código da candidatura]],Table8[Tipologia proposta],"T6"))</f>
        <v/>
      </c>
      <c r="P330" s="325" t="str">
        <f>IF(Table13[[#This Row],[Tipo de Beneficiário]]="","",COUNTIFS(Table8[Código da Candidatura],Table13[[#This Row],[Código da candidatura]],Table8[Tipologia proposta],"T7"))</f>
        <v/>
      </c>
      <c r="Q330" s="325" t="str">
        <f>IF(Table13[[#This Row],[Tipo de Beneficiário]]="","",COUNTIFS(Table8[Código da Candidatura],Table13[[#This Row],[Código da candidatura]],Table8[Tipologia proposta],"Unid. Resid."))</f>
        <v/>
      </c>
      <c r="R330" s="326">
        <f>SUM(Table13[[#This Row],[T0]:[Unid. resid.]])</f>
        <v>0</v>
      </c>
      <c r="S330" s="391" t="str">
        <f>IF(OR(Table13[[#This Row],[Tipo de Beneficiário]]="",Table13[[#This Row],[Identificação da Entidade]]="",Table13[[#This Row],[Tipo de Solução Habitacional]]=""),"NÃO","SIM")</f>
        <v>NÃO</v>
      </c>
      <c r="T330" s="327" t="e">
        <f>VLOOKUP(Table13[[#This Row],[Tipo de Beneficiário]],Table3[],3,FALSE)</f>
        <v>#N/A</v>
      </c>
      <c r="X330" s="309"/>
    </row>
    <row r="331" spans="1:24" ht="25.05" hidden="1" customHeight="1" x14ac:dyDescent="0.25">
      <c r="A331" s="320"/>
      <c r="B331" s="389"/>
      <c r="C331" s="321"/>
      <c r="D331" s="325" t="str">
        <f>IF(Table13[[#This Row],[Tipo de Beneficiário]]="","",COUNTIF(Table8[Código da Candidatura],Table13[[#This Row],[Código da candidatura]]))</f>
        <v/>
      </c>
      <c r="E331" s="379" t="str">
        <f>IF(Table13[[#This Row],[Tipo de Beneficiário]]="","",SUMIF(Table8[[Código da Candidatura]:[Nº de membros]],Table13[[#This Row],[Código da candidatura]],Table8[Nº de membros]))</f>
        <v/>
      </c>
      <c r="F331" s="392"/>
      <c r="G331" s="322"/>
      <c r="H331" s="323"/>
      <c r="I331" s="324" t="str">
        <f>IF(Table13[[#This Row],[Tipo de Beneficiário]]="","",COUNTIFS(Table8[Código da Candidatura],Table13[[#This Row],[Código da candidatura]],Table8[Tipologia proposta],"T0"))</f>
        <v/>
      </c>
      <c r="J331" s="325" t="str">
        <f>IF(Table13[[#This Row],[Tipo de Beneficiário]]="","",COUNTIFS(Table8[Código da Candidatura],Table13[[#This Row],[Código da candidatura]],Table8[Tipologia proposta],"T1"))</f>
        <v/>
      </c>
      <c r="K331" s="325" t="str">
        <f>IF(Table13[[#This Row],[Tipo de Beneficiário]]="","",COUNTIFS(Table8[Código da Candidatura],Table13[[#This Row],[Código da candidatura]],Table8[Tipologia proposta],"T2"))</f>
        <v/>
      </c>
      <c r="L331" s="325" t="str">
        <f>IF(Table13[[#This Row],[Tipo de Beneficiário]]="","",COUNTIFS(Table8[Código da Candidatura],Table13[[#This Row],[Código da candidatura]],Table8[Tipologia proposta],"T3"))</f>
        <v/>
      </c>
      <c r="M331" s="325" t="str">
        <f>IF(Table13[[#This Row],[Tipo de Beneficiário]]="","",COUNTIFS(Table8[Código da Candidatura],Table13[[#This Row],[Código da candidatura]],Table8[Tipologia proposta],"T4"))</f>
        <v/>
      </c>
      <c r="N331" s="325" t="str">
        <f>IF(Table13[[#This Row],[Tipo de Beneficiário]]="","",COUNTIFS(Table8[Código da Candidatura],Table13[[#This Row],[Código da candidatura]],Table8[Tipologia proposta],"T5"))</f>
        <v/>
      </c>
      <c r="O331" s="325" t="str">
        <f>IF(Table13[[#This Row],[Tipo de Beneficiário]]="","",COUNTIFS(Table8[Código da Candidatura],Table13[[#This Row],[Código da candidatura]],Table8[Tipologia proposta],"T6"))</f>
        <v/>
      </c>
      <c r="P331" s="325" t="str">
        <f>IF(Table13[[#This Row],[Tipo de Beneficiário]]="","",COUNTIFS(Table8[Código da Candidatura],Table13[[#This Row],[Código da candidatura]],Table8[Tipologia proposta],"T7"))</f>
        <v/>
      </c>
      <c r="Q331" s="325" t="str">
        <f>IF(Table13[[#This Row],[Tipo de Beneficiário]]="","",COUNTIFS(Table8[Código da Candidatura],Table13[[#This Row],[Código da candidatura]],Table8[Tipologia proposta],"Unid. Resid."))</f>
        <v/>
      </c>
      <c r="R331" s="326">
        <f>SUM(Table13[[#This Row],[T0]:[Unid. resid.]])</f>
        <v>0</v>
      </c>
      <c r="S331" s="391" t="str">
        <f>IF(OR(Table13[[#This Row],[Tipo de Beneficiário]]="",Table13[[#This Row],[Identificação da Entidade]]="",Table13[[#This Row],[Tipo de Solução Habitacional]]=""),"NÃO","SIM")</f>
        <v>NÃO</v>
      </c>
      <c r="T331" s="327" t="e">
        <f>VLOOKUP(Table13[[#This Row],[Tipo de Beneficiário]],Table3[],3,FALSE)</f>
        <v>#N/A</v>
      </c>
      <c r="X331" s="309"/>
    </row>
    <row r="332" spans="1:24" ht="25.05" hidden="1" customHeight="1" x14ac:dyDescent="0.25">
      <c r="A332" s="320"/>
      <c r="B332" s="389"/>
      <c r="C332" s="321"/>
      <c r="D332" s="325" t="str">
        <f>IF(Table13[[#This Row],[Tipo de Beneficiário]]="","",COUNTIF(Table8[Código da Candidatura],Table13[[#This Row],[Código da candidatura]]))</f>
        <v/>
      </c>
      <c r="E332" s="379" t="str">
        <f>IF(Table13[[#This Row],[Tipo de Beneficiário]]="","",SUMIF(Table8[[Código da Candidatura]:[Nº de membros]],Table13[[#This Row],[Código da candidatura]],Table8[Nº de membros]))</f>
        <v/>
      </c>
      <c r="F332" s="392"/>
      <c r="G332" s="322"/>
      <c r="H332" s="323"/>
      <c r="I332" s="324" t="str">
        <f>IF(Table13[[#This Row],[Tipo de Beneficiário]]="","",COUNTIFS(Table8[Código da Candidatura],Table13[[#This Row],[Código da candidatura]],Table8[Tipologia proposta],"T0"))</f>
        <v/>
      </c>
      <c r="J332" s="325" t="str">
        <f>IF(Table13[[#This Row],[Tipo de Beneficiário]]="","",COUNTIFS(Table8[Código da Candidatura],Table13[[#This Row],[Código da candidatura]],Table8[Tipologia proposta],"T1"))</f>
        <v/>
      </c>
      <c r="K332" s="325" t="str">
        <f>IF(Table13[[#This Row],[Tipo de Beneficiário]]="","",COUNTIFS(Table8[Código da Candidatura],Table13[[#This Row],[Código da candidatura]],Table8[Tipologia proposta],"T2"))</f>
        <v/>
      </c>
      <c r="L332" s="325" t="str">
        <f>IF(Table13[[#This Row],[Tipo de Beneficiário]]="","",COUNTIFS(Table8[Código da Candidatura],Table13[[#This Row],[Código da candidatura]],Table8[Tipologia proposta],"T3"))</f>
        <v/>
      </c>
      <c r="M332" s="325" t="str">
        <f>IF(Table13[[#This Row],[Tipo de Beneficiário]]="","",COUNTIFS(Table8[Código da Candidatura],Table13[[#This Row],[Código da candidatura]],Table8[Tipologia proposta],"T4"))</f>
        <v/>
      </c>
      <c r="N332" s="325" t="str">
        <f>IF(Table13[[#This Row],[Tipo de Beneficiário]]="","",COUNTIFS(Table8[Código da Candidatura],Table13[[#This Row],[Código da candidatura]],Table8[Tipologia proposta],"T5"))</f>
        <v/>
      </c>
      <c r="O332" s="325" t="str">
        <f>IF(Table13[[#This Row],[Tipo de Beneficiário]]="","",COUNTIFS(Table8[Código da Candidatura],Table13[[#This Row],[Código da candidatura]],Table8[Tipologia proposta],"T6"))</f>
        <v/>
      </c>
      <c r="P332" s="325" t="str">
        <f>IF(Table13[[#This Row],[Tipo de Beneficiário]]="","",COUNTIFS(Table8[Código da Candidatura],Table13[[#This Row],[Código da candidatura]],Table8[Tipologia proposta],"T7"))</f>
        <v/>
      </c>
      <c r="Q332" s="325" t="str">
        <f>IF(Table13[[#This Row],[Tipo de Beneficiário]]="","",COUNTIFS(Table8[Código da Candidatura],Table13[[#This Row],[Código da candidatura]],Table8[Tipologia proposta],"Unid. Resid."))</f>
        <v/>
      </c>
      <c r="R332" s="326">
        <f>SUM(Table13[[#This Row],[T0]:[Unid. resid.]])</f>
        <v>0</v>
      </c>
      <c r="S332" s="391" t="str">
        <f>IF(OR(Table13[[#This Row],[Tipo de Beneficiário]]="",Table13[[#This Row],[Identificação da Entidade]]="",Table13[[#This Row],[Tipo de Solução Habitacional]]=""),"NÃO","SIM")</f>
        <v>NÃO</v>
      </c>
      <c r="T332" s="327" t="e">
        <f>VLOOKUP(Table13[[#This Row],[Tipo de Beneficiário]],Table3[],3,FALSE)</f>
        <v>#N/A</v>
      </c>
      <c r="X332" s="309"/>
    </row>
    <row r="333" spans="1:24" ht="25.05" hidden="1" customHeight="1" x14ac:dyDescent="0.25">
      <c r="A333" s="320"/>
      <c r="B333" s="389"/>
      <c r="C333" s="321"/>
      <c r="D333" s="325" t="str">
        <f>IF(Table13[[#This Row],[Tipo de Beneficiário]]="","",COUNTIF(Table8[Código da Candidatura],Table13[[#This Row],[Código da candidatura]]))</f>
        <v/>
      </c>
      <c r="E333" s="379" t="str">
        <f>IF(Table13[[#This Row],[Tipo de Beneficiário]]="","",SUMIF(Table8[[Código da Candidatura]:[Nº de membros]],Table13[[#This Row],[Código da candidatura]],Table8[Nº de membros]))</f>
        <v/>
      </c>
      <c r="F333" s="392"/>
      <c r="G333" s="322"/>
      <c r="H333" s="323"/>
      <c r="I333" s="324" t="str">
        <f>IF(Table13[[#This Row],[Tipo de Beneficiário]]="","",COUNTIFS(Table8[Código da Candidatura],Table13[[#This Row],[Código da candidatura]],Table8[Tipologia proposta],"T0"))</f>
        <v/>
      </c>
      <c r="J333" s="325" t="str">
        <f>IF(Table13[[#This Row],[Tipo de Beneficiário]]="","",COUNTIFS(Table8[Código da Candidatura],Table13[[#This Row],[Código da candidatura]],Table8[Tipologia proposta],"T1"))</f>
        <v/>
      </c>
      <c r="K333" s="325" t="str">
        <f>IF(Table13[[#This Row],[Tipo de Beneficiário]]="","",COUNTIFS(Table8[Código da Candidatura],Table13[[#This Row],[Código da candidatura]],Table8[Tipologia proposta],"T2"))</f>
        <v/>
      </c>
      <c r="L333" s="325" t="str">
        <f>IF(Table13[[#This Row],[Tipo de Beneficiário]]="","",COUNTIFS(Table8[Código da Candidatura],Table13[[#This Row],[Código da candidatura]],Table8[Tipologia proposta],"T3"))</f>
        <v/>
      </c>
      <c r="M333" s="325" t="str">
        <f>IF(Table13[[#This Row],[Tipo de Beneficiário]]="","",COUNTIFS(Table8[Código da Candidatura],Table13[[#This Row],[Código da candidatura]],Table8[Tipologia proposta],"T4"))</f>
        <v/>
      </c>
      <c r="N333" s="325" t="str">
        <f>IF(Table13[[#This Row],[Tipo de Beneficiário]]="","",COUNTIFS(Table8[Código da Candidatura],Table13[[#This Row],[Código da candidatura]],Table8[Tipologia proposta],"T5"))</f>
        <v/>
      </c>
      <c r="O333" s="325" t="str">
        <f>IF(Table13[[#This Row],[Tipo de Beneficiário]]="","",COUNTIFS(Table8[Código da Candidatura],Table13[[#This Row],[Código da candidatura]],Table8[Tipologia proposta],"T6"))</f>
        <v/>
      </c>
      <c r="P333" s="325" t="str">
        <f>IF(Table13[[#This Row],[Tipo de Beneficiário]]="","",COUNTIFS(Table8[Código da Candidatura],Table13[[#This Row],[Código da candidatura]],Table8[Tipologia proposta],"T7"))</f>
        <v/>
      </c>
      <c r="Q333" s="325" t="str">
        <f>IF(Table13[[#This Row],[Tipo de Beneficiário]]="","",COUNTIFS(Table8[Código da Candidatura],Table13[[#This Row],[Código da candidatura]],Table8[Tipologia proposta],"Unid. Resid."))</f>
        <v/>
      </c>
      <c r="R333" s="326">
        <f>SUM(Table13[[#This Row],[T0]:[Unid. resid.]])</f>
        <v>0</v>
      </c>
      <c r="S333" s="391" t="str">
        <f>IF(OR(Table13[[#This Row],[Tipo de Beneficiário]]="",Table13[[#This Row],[Identificação da Entidade]]="",Table13[[#This Row],[Tipo de Solução Habitacional]]=""),"NÃO","SIM")</f>
        <v>NÃO</v>
      </c>
      <c r="T333" s="327" t="e">
        <f>VLOOKUP(Table13[[#This Row],[Tipo de Beneficiário]],Table3[],3,FALSE)</f>
        <v>#N/A</v>
      </c>
      <c r="X333" s="309"/>
    </row>
    <row r="334" spans="1:24" ht="25.05" hidden="1" customHeight="1" x14ac:dyDescent="0.25">
      <c r="A334" s="320"/>
      <c r="B334" s="389"/>
      <c r="C334" s="321"/>
      <c r="D334" s="325" t="str">
        <f>IF(Table13[[#This Row],[Tipo de Beneficiário]]="","",COUNTIF(Table8[Código da Candidatura],Table13[[#This Row],[Código da candidatura]]))</f>
        <v/>
      </c>
      <c r="E334" s="379" t="str">
        <f>IF(Table13[[#This Row],[Tipo de Beneficiário]]="","",SUMIF(Table8[[Código da Candidatura]:[Nº de membros]],Table13[[#This Row],[Código da candidatura]],Table8[Nº de membros]))</f>
        <v/>
      </c>
      <c r="F334" s="392"/>
      <c r="G334" s="322"/>
      <c r="H334" s="323"/>
      <c r="I334" s="324" t="str">
        <f>IF(Table13[[#This Row],[Tipo de Beneficiário]]="","",COUNTIFS(Table8[Código da Candidatura],Table13[[#This Row],[Código da candidatura]],Table8[Tipologia proposta],"T0"))</f>
        <v/>
      </c>
      <c r="J334" s="325" t="str">
        <f>IF(Table13[[#This Row],[Tipo de Beneficiário]]="","",COUNTIFS(Table8[Código da Candidatura],Table13[[#This Row],[Código da candidatura]],Table8[Tipologia proposta],"T1"))</f>
        <v/>
      </c>
      <c r="K334" s="325" t="str">
        <f>IF(Table13[[#This Row],[Tipo de Beneficiário]]="","",COUNTIFS(Table8[Código da Candidatura],Table13[[#This Row],[Código da candidatura]],Table8[Tipologia proposta],"T2"))</f>
        <v/>
      </c>
      <c r="L334" s="325" t="str">
        <f>IF(Table13[[#This Row],[Tipo de Beneficiário]]="","",COUNTIFS(Table8[Código da Candidatura],Table13[[#This Row],[Código da candidatura]],Table8[Tipologia proposta],"T3"))</f>
        <v/>
      </c>
      <c r="M334" s="325" t="str">
        <f>IF(Table13[[#This Row],[Tipo de Beneficiário]]="","",COUNTIFS(Table8[Código da Candidatura],Table13[[#This Row],[Código da candidatura]],Table8[Tipologia proposta],"T4"))</f>
        <v/>
      </c>
      <c r="N334" s="325" t="str">
        <f>IF(Table13[[#This Row],[Tipo de Beneficiário]]="","",COUNTIFS(Table8[Código da Candidatura],Table13[[#This Row],[Código da candidatura]],Table8[Tipologia proposta],"T5"))</f>
        <v/>
      </c>
      <c r="O334" s="325" t="str">
        <f>IF(Table13[[#This Row],[Tipo de Beneficiário]]="","",COUNTIFS(Table8[Código da Candidatura],Table13[[#This Row],[Código da candidatura]],Table8[Tipologia proposta],"T6"))</f>
        <v/>
      </c>
      <c r="P334" s="325" t="str">
        <f>IF(Table13[[#This Row],[Tipo de Beneficiário]]="","",COUNTIFS(Table8[Código da Candidatura],Table13[[#This Row],[Código da candidatura]],Table8[Tipologia proposta],"T7"))</f>
        <v/>
      </c>
      <c r="Q334" s="325" t="str">
        <f>IF(Table13[[#This Row],[Tipo de Beneficiário]]="","",COUNTIFS(Table8[Código da Candidatura],Table13[[#This Row],[Código da candidatura]],Table8[Tipologia proposta],"Unid. Resid."))</f>
        <v/>
      </c>
      <c r="R334" s="326">
        <f>SUM(Table13[[#This Row],[T0]:[Unid. resid.]])</f>
        <v>0</v>
      </c>
      <c r="S334" s="391" t="str">
        <f>IF(OR(Table13[[#This Row],[Tipo de Beneficiário]]="",Table13[[#This Row],[Identificação da Entidade]]="",Table13[[#This Row],[Tipo de Solução Habitacional]]=""),"NÃO","SIM")</f>
        <v>NÃO</v>
      </c>
      <c r="T334" s="327" t="e">
        <f>VLOOKUP(Table13[[#This Row],[Tipo de Beneficiário]],Table3[],3,FALSE)</f>
        <v>#N/A</v>
      </c>
      <c r="X334" s="309"/>
    </row>
    <row r="335" spans="1:24" ht="25.05" hidden="1" customHeight="1" x14ac:dyDescent="0.25">
      <c r="A335" s="320"/>
      <c r="B335" s="389"/>
      <c r="C335" s="321"/>
      <c r="D335" s="325" t="str">
        <f>IF(Table13[[#This Row],[Tipo de Beneficiário]]="","",COUNTIF(Table8[Código da Candidatura],Table13[[#This Row],[Código da candidatura]]))</f>
        <v/>
      </c>
      <c r="E335" s="379" t="str">
        <f>IF(Table13[[#This Row],[Tipo de Beneficiário]]="","",SUMIF(Table8[[Código da Candidatura]:[Nº de membros]],Table13[[#This Row],[Código da candidatura]],Table8[Nº de membros]))</f>
        <v/>
      </c>
      <c r="F335" s="392"/>
      <c r="G335" s="322"/>
      <c r="H335" s="323"/>
      <c r="I335" s="324" t="str">
        <f>IF(Table13[[#This Row],[Tipo de Beneficiário]]="","",COUNTIFS(Table8[Código da Candidatura],Table13[[#This Row],[Código da candidatura]],Table8[Tipologia proposta],"T0"))</f>
        <v/>
      </c>
      <c r="J335" s="325" t="str">
        <f>IF(Table13[[#This Row],[Tipo de Beneficiário]]="","",COUNTIFS(Table8[Código da Candidatura],Table13[[#This Row],[Código da candidatura]],Table8[Tipologia proposta],"T1"))</f>
        <v/>
      </c>
      <c r="K335" s="325" t="str">
        <f>IF(Table13[[#This Row],[Tipo de Beneficiário]]="","",COUNTIFS(Table8[Código da Candidatura],Table13[[#This Row],[Código da candidatura]],Table8[Tipologia proposta],"T2"))</f>
        <v/>
      </c>
      <c r="L335" s="325" t="str">
        <f>IF(Table13[[#This Row],[Tipo de Beneficiário]]="","",COUNTIFS(Table8[Código da Candidatura],Table13[[#This Row],[Código da candidatura]],Table8[Tipologia proposta],"T3"))</f>
        <v/>
      </c>
      <c r="M335" s="325" t="str">
        <f>IF(Table13[[#This Row],[Tipo de Beneficiário]]="","",COUNTIFS(Table8[Código da Candidatura],Table13[[#This Row],[Código da candidatura]],Table8[Tipologia proposta],"T4"))</f>
        <v/>
      </c>
      <c r="N335" s="325" t="str">
        <f>IF(Table13[[#This Row],[Tipo de Beneficiário]]="","",COUNTIFS(Table8[Código da Candidatura],Table13[[#This Row],[Código da candidatura]],Table8[Tipologia proposta],"T5"))</f>
        <v/>
      </c>
      <c r="O335" s="325" t="str">
        <f>IF(Table13[[#This Row],[Tipo de Beneficiário]]="","",COUNTIFS(Table8[Código da Candidatura],Table13[[#This Row],[Código da candidatura]],Table8[Tipologia proposta],"T6"))</f>
        <v/>
      </c>
      <c r="P335" s="325" t="str">
        <f>IF(Table13[[#This Row],[Tipo de Beneficiário]]="","",COUNTIFS(Table8[Código da Candidatura],Table13[[#This Row],[Código da candidatura]],Table8[Tipologia proposta],"T7"))</f>
        <v/>
      </c>
      <c r="Q335" s="325" t="str">
        <f>IF(Table13[[#This Row],[Tipo de Beneficiário]]="","",COUNTIFS(Table8[Código da Candidatura],Table13[[#This Row],[Código da candidatura]],Table8[Tipologia proposta],"Unid. Resid."))</f>
        <v/>
      </c>
      <c r="R335" s="326">
        <f>SUM(Table13[[#This Row],[T0]:[Unid. resid.]])</f>
        <v>0</v>
      </c>
      <c r="S335" s="391" t="str">
        <f>IF(OR(Table13[[#This Row],[Tipo de Beneficiário]]="",Table13[[#This Row],[Identificação da Entidade]]="",Table13[[#This Row],[Tipo de Solução Habitacional]]=""),"NÃO","SIM")</f>
        <v>NÃO</v>
      </c>
      <c r="T335" s="327" t="e">
        <f>VLOOKUP(Table13[[#This Row],[Tipo de Beneficiário]],Table3[],3,FALSE)</f>
        <v>#N/A</v>
      </c>
      <c r="X335" s="309"/>
    </row>
    <row r="336" spans="1:24" ht="25.05" hidden="1" customHeight="1" x14ac:dyDescent="0.25">
      <c r="A336" s="320"/>
      <c r="B336" s="389"/>
      <c r="C336" s="321"/>
      <c r="D336" s="325" t="str">
        <f>IF(Table13[[#This Row],[Tipo de Beneficiário]]="","",COUNTIF(Table8[Código da Candidatura],Table13[[#This Row],[Código da candidatura]]))</f>
        <v/>
      </c>
      <c r="E336" s="379" t="str">
        <f>IF(Table13[[#This Row],[Tipo de Beneficiário]]="","",SUMIF(Table8[[Código da Candidatura]:[Nº de membros]],Table13[[#This Row],[Código da candidatura]],Table8[Nº de membros]))</f>
        <v/>
      </c>
      <c r="F336" s="392"/>
      <c r="G336" s="322"/>
      <c r="H336" s="323"/>
      <c r="I336" s="324" t="str">
        <f>IF(Table13[[#This Row],[Tipo de Beneficiário]]="","",COUNTIFS(Table8[Código da Candidatura],Table13[[#This Row],[Código da candidatura]],Table8[Tipologia proposta],"T0"))</f>
        <v/>
      </c>
      <c r="J336" s="325" t="str">
        <f>IF(Table13[[#This Row],[Tipo de Beneficiário]]="","",COUNTIFS(Table8[Código da Candidatura],Table13[[#This Row],[Código da candidatura]],Table8[Tipologia proposta],"T1"))</f>
        <v/>
      </c>
      <c r="K336" s="325" t="str">
        <f>IF(Table13[[#This Row],[Tipo de Beneficiário]]="","",COUNTIFS(Table8[Código da Candidatura],Table13[[#This Row],[Código da candidatura]],Table8[Tipologia proposta],"T2"))</f>
        <v/>
      </c>
      <c r="L336" s="325" t="str">
        <f>IF(Table13[[#This Row],[Tipo de Beneficiário]]="","",COUNTIFS(Table8[Código da Candidatura],Table13[[#This Row],[Código da candidatura]],Table8[Tipologia proposta],"T3"))</f>
        <v/>
      </c>
      <c r="M336" s="325" t="str">
        <f>IF(Table13[[#This Row],[Tipo de Beneficiário]]="","",COUNTIFS(Table8[Código da Candidatura],Table13[[#This Row],[Código da candidatura]],Table8[Tipologia proposta],"T4"))</f>
        <v/>
      </c>
      <c r="N336" s="325" t="str">
        <f>IF(Table13[[#This Row],[Tipo de Beneficiário]]="","",COUNTIFS(Table8[Código da Candidatura],Table13[[#This Row],[Código da candidatura]],Table8[Tipologia proposta],"T5"))</f>
        <v/>
      </c>
      <c r="O336" s="325" t="str">
        <f>IF(Table13[[#This Row],[Tipo de Beneficiário]]="","",COUNTIFS(Table8[Código da Candidatura],Table13[[#This Row],[Código da candidatura]],Table8[Tipologia proposta],"T6"))</f>
        <v/>
      </c>
      <c r="P336" s="325" t="str">
        <f>IF(Table13[[#This Row],[Tipo de Beneficiário]]="","",COUNTIFS(Table8[Código da Candidatura],Table13[[#This Row],[Código da candidatura]],Table8[Tipologia proposta],"T7"))</f>
        <v/>
      </c>
      <c r="Q336" s="325" t="str">
        <f>IF(Table13[[#This Row],[Tipo de Beneficiário]]="","",COUNTIFS(Table8[Código da Candidatura],Table13[[#This Row],[Código da candidatura]],Table8[Tipologia proposta],"Unid. Resid."))</f>
        <v/>
      </c>
      <c r="R336" s="326">
        <f>SUM(Table13[[#This Row],[T0]:[Unid. resid.]])</f>
        <v>0</v>
      </c>
      <c r="S336" s="391" t="str">
        <f>IF(OR(Table13[[#This Row],[Tipo de Beneficiário]]="",Table13[[#This Row],[Identificação da Entidade]]="",Table13[[#This Row],[Tipo de Solução Habitacional]]=""),"NÃO","SIM")</f>
        <v>NÃO</v>
      </c>
      <c r="T336" s="327" t="e">
        <f>VLOOKUP(Table13[[#This Row],[Tipo de Beneficiário]],Table3[],3,FALSE)</f>
        <v>#N/A</v>
      </c>
      <c r="X336" s="309"/>
    </row>
    <row r="337" spans="1:24" ht="25.05" hidden="1" customHeight="1" x14ac:dyDescent="0.25">
      <c r="A337" s="320"/>
      <c r="B337" s="389"/>
      <c r="C337" s="321"/>
      <c r="D337" s="325" t="str">
        <f>IF(Table13[[#This Row],[Tipo de Beneficiário]]="","",COUNTIF(Table8[Código da Candidatura],Table13[[#This Row],[Código da candidatura]]))</f>
        <v/>
      </c>
      <c r="E337" s="379" t="str">
        <f>IF(Table13[[#This Row],[Tipo de Beneficiário]]="","",SUMIF(Table8[[Código da Candidatura]:[Nº de membros]],Table13[[#This Row],[Código da candidatura]],Table8[Nº de membros]))</f>
        <v/>
      </c>
      <c r="F337" s="392"/>
      <c r="G337" s="322"/>
      <c r="H337" s="323"/>
      <c r="I337" s="324" t="str">
        <f>IF(Table13[[#This Row],[Tipo de Beneficiário]]="","",COUNTIFS(Table8[Código da Candidatura],Table13[[#This Row],[Código da candidatura]],Table8[Tipologia proposta],"T0"))</f>
        <v/>
      </c>
      <c r="J337" s="325" t="str">
        <f>IF(Table13[[#This Row],[Tipo de Beneficiário]]="","",COUNTIFS(Table8[Código da Candidatura],Table13[[#This Row],[Código da candidatura]],Table8[Tipologia proposta],"T1"))</f>
        <v/>
      </c>
      <c r="K337" s="325" t="str">
        <f>IF(Table13[[#This Row],[Tipo de Beneficiário]]="","",COUNTIFS(Table8[Código da Candidatura],Table13[[#This Row],[Código da candidatura]],Table8[Tipologia proposta],"T2"))</f>
        <v/>
      </c>
      <c r="L337" s="325" t="str">
        <f>IF(Table13[[#This Row],[Tipo de Beneficiário]]="","",COUNTIFS(Table8[Código da Candidatura],Table13[[#This Row],[Código da candidatura]],Table8[Tipologia proposta],"T3"))</f>
        <v/>
      </c>
      <c r="M337" s="325" t="str">
        <f>IF(Table13[[#This Row],[Tipo de Beneficiário]]="","",COUNTIFS(Table8[Código da Candidatura],Table13[[#This Row],[Código da candidatura]],Table8[Tipologia proposta],"T4"))</f>
        <v/>
      </c>
      <c r="N337" s="325" t="str">
        <f>IF(Table13[[#This Row],[Tipo de Beneficiário]]="","",COUNTIFS(Table8[Código da Candidatura],Table13[[#This Row],[Código da candidatura]],Table8[Tipologia proposta],"T5"))</f>
        <v/>
      </c>
      <c r="O337" s="325" t="str">
        <f>IF(Table13[[#This Row],[Tipo de Beneficiário]]="","",COUNTIFS(Table8[Código da Candidatura],Table13[[#This Row],[Código da candidatura]],Table8[Tipologia proposta],"T6"))</f>
        <v/>
      </c>
      <c r="P337" s="325" t="str">
        <f>IF(Table13[[#This Row],[Tipo de Beneficiário]]="","",COUNTIFS(Table8[Código da Candidatura],Table13[[#This Row],[Código da candidatura]],Table8[Tipologia proposta],"T7"))</f>
        <v/>
      </c>
      <c r="Q337" s="325" t="str">
        <f>IF(Table13[[#This Row],[Tipo de Beneficiário]]="","",COUNTIFS(Table8[Código da Candidatura],Table13[[#This Row],[Código da candidatura]],Table8[Tipologia proposta],"Unid. Resid."))</f>
        <v/>
      </c>
      <c r="R337" s="326">
        <f>SUM(Table13[[#This Row],[T0]:[Unid. resid.]])</f>
        <v>0</v>
      </c>
      <c r="S337" s="391" t="str">
        <f>IF(OR(Table13[[#This Row],[Tipo de Beneficiário]]="",Table13[[#This Row],[Identificação da Entidade]]="",Table13[[#This Row],[Tipo de Solução Habitacional]]=""),"NÃO","SIM")</f>
        <v>NÃO</v>
      </c>
      <c r="T337" s="327" t="e">
        <f>VLOOKUP(Table13[[#This Row],[Tipo de Beneficiário]],Table3[],3,FALSE)</f>
        <v>#N/A</v>
      </c>
      <c r="X337" s="309"/>
    </row>
    <row r="338" spans="1:24" ht="25.05" hidden="1" customHeight="1" x14ac:dyDescent="0.25">
      <c r="A338" s="320"/>
      <c r="B338" s="389"/>
      <c r="C338" s="321"/>
      <c r="D338" s="325" t="str">
        <f>IF(Table13[[#This Row],[Tipo de Beneficiário]]="","",COUNTIF(Table8[Código da Candidatura],Table13[[#This Row],[Código da candidatura]]))</f>
        <v/>
      </c>
      <c r="E338" s="379" t="str">
        <f>IF(Table13[[#This Row],[Tipo de Beneficiário]]="","",SUMIF(Table8[[Código da Candidatura]:[Nº de membros]],Table13[[#This Row],[Código da candidatura]],Table8[Nº de membros]))</f>
        <v/>
      </c>
      <c r="F338" s="392"/>
      <c r="G338" s="322"/>
      <c r="H338" s="323"/>
      <c r="I338" s="324" t="str">
        <f>IF(Table13[[#This Row],[Tipo de Beneficiário]]="","",COUNTIFS(Table8[Código da Candidatura],Table13[[#This Row],[Código da candidatura]],Table8[Tipologia proposta],"T0"))</f>
        <v/>
      </c>
      <c r="J338" s="325" t="str">
        <f>IF(Table13[[#This Row],[Tipo de Beneficiário]]="","",COUNTIFS(Table8[Código da Candidatura],Table13[[#This Row],[Código da candidatura]],Table8[Tipologia proposta],"T1"))</f>
        <v/>
      </c>
      <c r="K338" s="325" t="str">
        <f>IF(Table13[[#This Row],[Tipo de Beneficiário]]="","",COUNTIFS(Table8[Código da Candidatura],Table13[[#This Row],[Código da candidatura]],Table8[Tipologia proposta],"T2"))</f>
        <v/>
      </c>
      <c r="L338" s="325" t="str">
        <f>IF(Table13[[#This Row],[Tipo de Beneficiário]]="","",COUNTIFS(Table8[Código da Candidatura],Table13[[#This Row],[Código da candidatura]],Table8[Tipologia proposta],"T3"))</f>
        <v/>
      </c>
      <c r="M338" s="325" t="str">
        <f>IF(Table13[[#This Row],[Tipo de Beneficiário]]="","",COUNTIFS(Table8[Código da Candidatura],Table13[[#This Row],[Código da candidatura]],Table8[Tipologia proposta],"T4"))</f>
        <v/>
      </c>
      <c r="N338" s="325" t="str">
        <f>IF(Table13[[#This Row],[Tipo de Beneficiário]]="","",COUNTIFS(Table8[Código da Candidatura],Table13[[#This Row],[Código da candidatura]],Table8[Tipologia proposta],"T5"))</f>
        <v/>
      </c>
      <c r="O338" s="325" t="str">
        <f>IF(Table13[[#This Row],[Tipo de Beneficiário]]="","",COUNTIFS(Table8[Código da Candidatura],Table13[[#This Row],[Código da candidatura]],Table8[Tipologia proposta],"T6"))</f>
        <v/>
      </c>
      <c r="P338" s="325" t="str">
        <f>IF(Table13[[#This Row],[Tipo de Beneficiário]]="","",COUNTIFS(Table8[Código da Candidatura],Table13[[#This Row],[Código da candidatura]],Table8[Tipologia proposta],"T7"))</f>
        <v/>
      </c>
      <c r="Q338" s="325" t="str">
        <f>IF(Table13[[#This Row],[Tipo de Beneficiário]]="","",COUNTIFS(Table8[Código da Candidatura],Table13[[#This Row],[Código da candidatura]],Table8[Tipologia proposta],"Unid. Resid."))</f>
        <v/>
      </c>
      <c r="R338" s="326">
        <f>SUM(Table13[[#This Row],[T0]:[Unid. resid.]])</f>
        <v>0</v>
      </c>
      <c r="S338" s="391" t="str">
        <f>IF(OR(Table13[[#This Row],[Tipo de Beneficiário]]="",Table13[[#This Row],[Identificação da Entidade]]="",Table13[[#This Row],[Tipo de Solução Habitacional]]=""),"NÃO","SIM")</f>
        <v>NÃO</v>
      </c>
      <c r="T338" s="327" t="e">
        <f>VLOOKUP(Table13[[#This Row],[Tipo de Beneficiário]],Table3[],3,FALSE)</f>
        <v>#N/A</v>
      </c>
      <c r="X338" s="309"/>
    </row>
    <row r="339" spans="1:24" ht="25.05" hidden="1" customHeight="1" x14ac:dyDescent="0.25">
      <c r="A339" s="320"/>
      <c r="B339" s="389"/>
      <c r="C339" s="321"/>
      <c r="D339" s="325" t="str">
        <f>IF(Table13[[#This Row],[Tipo de Beneficiário]]="","",COUNTIF(Table8[Código da Candidatura],Table13[[#This Row],[Código da candidatura]]))</f>
        <v/>
      </c>
      <c r="E339" s="379" t="str">
        <f>IF(Table13[[#This Row],[Tipo de Beneficiário]]="","",SUMIF(Table8[[Código da Candidatura]:[Nº de membros]],Table13[[#This Row],[Código da candidatura]],Table8[Nº de membros]))</f>
        <v/>
      </c>
      <c r="F339" s="392"/>
      <c r="G339" s="322"/>
      <c r="H339" s="323"/>
      <c r="I339" s="324" t="str">
        <f>IF(Table13[[#This Row],[Tipo de Beneficiário]]="","",COUNTIFS(Table8[Código da Candidatura],Table13[[#This Row],[Código da candidatura]],Table8[Tipologia proposta],"T0"))</f>
        <v/>
      </c>
      <c r="J339" s="325" t="str">
        <f>IF(Table13[[#This Row],[Tipo de Beneficiário]]="","",COUNTIFS(Table8[Código da Candidatura],Table13[[#This Row],[Código da candidatura]],Table8[Tipologia proposta],"T1"))</f>
        <v/>
      </c>
      <c r="K339" s="325" t="str">
        <f>IF(Table13[[#This Row],[Tipo de Beneficiário]]="","",COUNTIFS(Table8[Código da Candidatura],Table13[[#This Row],[Código da candidatura]],Table8[Tipologia proposta],"T2"))</f>
        <v/>
      </c>
      <c r="L339" s="325" t="str">
        <f>IF(Table13[[#This Row],[Tipo de Beneficiário]]="","",COUNTIFS(Table8[Código da Candidatura],Table13[[#This Row],[Código da candidatura]],Table8[Tipologia proposta],"T3"))</f>
        <v/>
      </c>
      <c r="M339" s="325" t="str">
        <f>IF(Table13[[#This Row],[Tipo de Beneficiário]]="","",COUNTIFS(Table8[Código da Candidatura],Table13[[#This Row],[Código da candidatura]],Table8[Tipologia proposta],"T4"))</f>
        <v/>
      </c>
      <c r="N339" s="325" t="str">
        <f>IF(Table13[[#This Row],[Tipo de Beneficiário]]="","",COUNTIFS(Table8[Código da Candidatura],Table13[[#This Row],[Código da candidatura]],Table8[Tipologia proposta],"T5"))</f>
        <v/>
      </c>
      <c r="O339" s="325" t="str">
        <f>IF(Table13[[#This Row],[Tipo de Beneficiário]]="","",COUNTIFS(Table8[Código da Candidatura],Table13[[#This Row],[Código da candidatura]],Table8[Tipologia proposta],"T6"))</f>
        <v/>
      </c>
      <c r="P339" s="325" t="str">
        <f>IF(Table13[[#This Row],[Tipo de Beneficiário]]="","",COUNTIFS(Table8[Código da Candidatura],Table13[[#This Row],[Código da candidatura]],Table8[Tipologia proposta],"T7"))</f>
        <v/>
      </c>
      <c r="Q339" s="325" t="str">
        <f>IF(Table13[[#This Row],[Tipo de Beneficiário]]="","",COUNTIFS(Table8[Código da Candidatura],Table13[[#This Row],[Código da candidatura]],Table8[Tipologia proposta],"Unid. Resid."))</f>
        <v/>
      </c>
      <c r="R339" s="326">
        <f>SUM(Table13[[#This Row],[T0]:[Unid. resid.]])</f>
        <v>0</v>
      </c>
      <c r="S339" s="391" t="str">
        <f>IF(OR(Table13[[#This Row],[Tipo de Beneficiário]]="",Table13[[#This Row],[Identificação da Entidade]]="",Table13[[#This Row],[Tipo de Solução Habitacional]]=""),"NÃO","SIM")</f>
        <v>NÃO</v>
      </c>
      <c r="T339" s="327" t="e">
        <f>VLOOKUP(Table13[[#This Row],[Tipo de Beneficiário]],Table3[],3,FALSE)</f>
        <v>#N/A</v>
      </c>
      <c r="X339" s="309"/>
    </row>
    <row r="340" spans="1:24" ht="25.05" hidden="1" customHeight="1" x14ac:dyDescent="0.25">
      <c r="A340" s="320"/>
      <c r="B340" s="389"/>
      <c r="C340" s="321"/>
      <c r="D340" s="325" t="str">
        <f>IF(Table13[[#This Row],[Tipo de Beneficiário]]="","",COUNTIF(Table8[Código da Candidatura],Table13[[#This Row],[Código da candidatura]]))</f>
        <v/>
      </c>
      <c r="E340" s="379" t="str">
        <f>IF(Table13[[#This Row],[Tipo de Beneficiário]]="","",SUMIF(Table8[[Código da Candidatura]:[Nº de membros]],Table13[[#This Row],[Código da candidatura]],Table8[Nº de membros]))</f>
        <v/>
      </c>
      <c r="F340" s="392"/>
      <c r="G340" s="322"/>
      <c r="H340" s="323"/>
      <c r="I340" s="324" t="str">
        <f>IF(Table13[[#This Row],[Tipo de Beneficiário]]="","",COUNTIFS(Table8[Código da Candidatura],Table13[[#This Row],[Código da candidatura]],Table8[Tipologia proposta],"T0"))</f>
        <v/>
      </c>
      <c r="J340" s="325" t="str">
        <f>IF(Table13[[#This Row],[Tipo de Beneficiário]]="","",COUNTIFS(Table8[Código da Candidatura],Table13[[#This Row],[Código da candidatura]],Table8[Tipologia proposta],"T1"))</f>
        <v/>
      </c>
      <c r="K340" s="325" t="str">
        <f>IF(Table13[[#This Row],[Tipo de Beneficiário]]="","",COUNTIFS(Table8[Código da Candidatura],Table13[[#This Row],[Código da candidatura]],Table8[Tipologia proposta],"T2"))</f>
        <v/>
      </c>
      <c r="L340" s="325" t="str">
        <f>IF(Table13[[#This Row],[Tipo de Beneficiário]]="","",COUNTIFS(Table8[Código da Candidatura],Table13[[#This Row],[Código da candidatura]],Table8[Tipologia proposta],"T3"))</f>
        <v/>
      </c>
      <c r="M340" s="325" t="str">
        <f>IF(Table13[[#This Row],[Tipo de Beneficiário]]="","",COUNTIFS(Table8[Código da Candidatura],Table13[[#This Row],[Código da candidatura]],Table8[Tipologia proposta],"T4"))</f>
        <v/>
      </c>
      <c r="N340" s="325" t="str">
        <f>IF(Table13[[#This Row],[Tipo de Beneficiário]]="","",COUNTIFS(Table8[Código da Candidatura],Table13[[#This Row],[Código da candidatura]],Table8[Tipologia proposta],"T5"))</f>
        <v/>
      </c>
      <c r="O340" s="325" t="str">
        <f>IF(Table13[[#This Row],[Tipo de Beneficiário]]="","",COUNTIFS(Table8[Código da Candidatura],Table13[[#This Row],[Código da candidatura]],Table8[Tipologia proposta],"T6"))</f>
        <v/>
      </c>
      <c r="P340" s="325" t="str">
        <f>IF(Table13[[#This Row],[Tipo de Beneficiário]]="","",COUNTIFS(Table8[Código da Candidatura],Table13[[#This Row],[Código da candidatura]],Table8[Tipologia proposta],"T7"))</f>
        <v/>
      </c>
      <c r="Q340" s="325" t="str">
        <f>IF(Table13[[#This Row],[Tipo de Beneficiário]]="","",COUNTIFS(Table8[Código da Candidatura],Table13[[#This Row],[Código da candidatura]],Table8[Tipologia proposta],"Unid. Resid."))</f>
        <v/>
      </c>
      <c r="R340" s="326">
        <f>SUM(Table13[[#This Row],[T0]:[Unid. resid.]])</f>
        <v>0</v>
      </c>
      <c r="S340" s="391" t="str">
        <f>IF(OR(Table13[[#This Row],[Tipo de Beneficiário]]="",Table13[[#This Row],[Identificação da Entidade]]="",Table13[[#This Row],[Tipo de Solução Habitacional]]=""),"NÃO","SIM")</f>
        <v>NÃO</v>
      </c>
      <c r="T340" s="327" t="e">
        <f>VLOOKUP(Table13[[#This Row],[Tipo de Beneficiário]],Table3[],3,FALSE)</f>
        <v>#N/A</v>
      </c>
      <c r="X340" s="309"/>
    </row>
    <row r="341" spans="1:24" ht="25.05" hidden="1" customHeight="1" x14ac:dyDescent="0.25">
      <c r="A341" s="320"/>
      <c r="B341" s="389"/>
      <c r="C341" s="321"/>
      <c r="D341" s="325" t="str">
        <f>IF(Table13[[#This Row],[Tipo de Beneficiário]]="","",COUNTIF(Table8[Código da Candidatura],Table13[[#This Row],[Código da candidatura]]))</f>
        <v/>
      </c>
      <c r="E341" s="379" t="str">
        <f>IF(Table13[[#This Row],[Tipo de Beneficiário]]="","",SUMIF(Table8[[Código da Candidatura]:[Nº de membros]],Table13[[#This Row],[Código da candidatura]],Table8[Nº de membros]))</f>
        <v/>
      </c>
      <c r="F341" s="392"/>
      <c r="G341" s="322"/>
      <c r="H341" s="323"/>
      <c r="I341" s="324" t="str">
        <f>IF(Table13[[#This Row],[Tipo de Beneficiário]]="","",COUNTIFS(Table8[Código da Candidatura],Table13[[#This Row],[Código da candidatura]],Table8[Tipologia proposta],"T0"))</f>
        <v/>
      </c>
      <c r="J341" s="325" t="str">
        <f>IF(Table13[[#This Row],[Tipo de Beneficiário]]="","",COUNTIFS(Table8[Código da Candidatura],Table13[[#This Row],[Código da candidatura]],Table8[Tipologia proposta],"T1"))</f>
        <v/>
      </c>
      <c r="K341" s="325" t="str">
        <f>IF(Table13[[#This Row],[Tipo de Beneficiário]]="","",COUNTIFS(Table8[Código da Candidatura],Table13[[#This Row],[Código da candidatura]],Table8[Tipologia proposta],"T2"))</f>
        <v/>
      </c>
      <c r="L341" s="325" t="str">
        <f>IF(Table13[[#This Row],[Tipo de Beneficiário]]="","",COUNTIFS(Table8[Código da Candidatura],Table13[[#This Row],[Código da candidatura]],Table8[Tipologia proposta],"T3"))</f>
        <v/>
      </c>
      <c r="M341" s="325" t="str">
        <f>IF(Table13[[#This Row],[Tipo de Beneficiário]]="","",COUNTIFS(Table8[Código da Candidatura],Table13[[#This Row],[Código da candidatura]],Table8[Tipologia proposta],"T4"))</f>
        <v/>
      </c>
      <c r="N341" s="325" t="str">
        <f>IF(Table13[[#This Row],[Tipo de Beneficiário]]="","",COUNTIFS(Table8[Código da Candidatura],Table13[[#This Row],[Código da candidatura]],Table8[Tipologia proposta],"T5"))</f>
        <v/>
      </c>
      <c r="O341" s="325" t="str">
        <f>IF(Table13[[#This Row],[Tipo de Beneficiário]]="","",COUNTIFS(Table8[Código da Candidatura],Table13[[#This Row],[Código da candidatura]],Table8[Tipologia proposta],"T6"))</f>
        <v/>
      </c>
      <c r="P341" s="325" t="str">
        <f>IF(Table13[[#This Row],[Tipo de Beneficiário]]="","",COUNTIFS(Table8[Código da Candidatura],Table13[[#This Row],[Código da candidatura]],Table8[Tipologia proposta],"T7"))</f>
        <v/>
      </c>
      <c r="Q341" s="325" t="str">
        <f>IF(Table13[[#This Row],[Tipo de Beneficiário]]="","",COUNTIFS(Table8[Código da Candidatura],Table13[[#This Row],[Código da candidatura]],Table8[Tipologia proposta],"Unid. Resid."))</f>
        <v/>
      </c>
      <c r="R341" s="326">
        <f>SUM(Table13[[#This Row],[T0]:[Unid. resid.]])</f>
        <v>0</v>
      </c>
      <c r="S341" s="391" t="str">
        <f>IF(OR(Table13[[#This Row],[Tipo de Beneficiário]]="",Table13[[#This Row],[Identificação da Entidade]]="",Table13[[#This Row],[Tipo de Solução Habitacional]]=""),"NÃO","SIM")</f>
        <v>NÃO</v>
      </c>
      <c r="T341" s="327" t="e">
        <f>VLOOKUP(Table13[[#This Row],[Tipo de Beneficiário]],Table3[],3,FALSE)</f>
        <v>#N/A</v>
      </c>
      <c r="X341" s="309"/>
    </row>
    <row r="342" spans="1:24" ht="25.05" hidden="1" customHeight="1" x14ac:dyDescent="0.25">
      <c r="A342" s="320"/>
      <c r="B342" s="389"/>
      <c r="C342" s="321"/>
      <c r="D342" s="325" t="str">
        <f>IF(Table13[[#This Row],[Tipo de Beneficiário]]="","",COUNTIF(Table8[Código da Candidatura],Table13[[#This Row],[Código da candidatura]]))</f>
        <v/>
      </c>
      <c r="E342" s="379" t="str">
        <f>IF(Table13[[#This Row],[Tipo de Beneficiário]]="","",SUMIF(Table8[[Código da Candidatura]:[Nº de membros]],Table13[[#This Row],[Código da candidatura]],Table8[Nº de membros]))</f>
        <v/>
      </c>
      <c r="F342" s="392"/>
      <c r="G342" s="322"/>
      <c r="H342" s="323"/>
      <c r="I342" s="324" t="str">
        <f>IF(Table13[[#This Row],[Tipo de Beneficiário]]="","",COUNTIFS(Table8[Código da Candidatura],Table13[[#This Row],[Código da candidatura]],Table8[Tipologia proposta],"T0"))</f>
        <v/>
      </c>
      <c r="J342" s="325" t="str">
        <f>IF(Table13[[#This Row],[Tipo de Beneficiário]]="","",COUNTIFS(Table8[Código da Candidatura],Table13[[#This Row],[Código da candidatura]],Table8[Tipologia proposta],"T1"))</f>
        <v/>
      </c>
      <c r="K342" s="325" t="str">
        <f>IF(Table13[[#This Row],[Tipo de Beneficiário]]="","",COUNTIFS(Table8[Código da Candidatura],Table13[[#This Row],[Código da candidatura]],Table8[Tipologia proposta],"T2"))</f>
        <v/>
      </c>
      <c r="L342" s="325" t="str">
        <f>IF(Table13[[#This Row],[Tipo de Beneficiário]]="","",COUNTIFS(Table8[Código da Candidatura],Table13[[#This Row],[Código da candidatura]],Table8[Tipologia proposta],"T3"))</f>
        <v/>
      </c>
      <c r="M342" s="325" t="str">
        <f>IF(Table13[[#This Row],[Tipo de Beneficiário]]="","",COUNTIFS(Table8[Código da Candidatura],Table13[[#This Row],[Código da candidatura]],Table8[Tipologia proposta],"T4"))</f>
        <v/>
      </c>
      <c r="N342" s="325" t="str">
        <f>IF(Table13[[#This Row],[Tipo de Beneficiário]]="","",COUNTIFS(Table8[Código da Candidatura],Table13[[#This Row],[Código da candidatura]],Table8[Tipologia proposta],"T5"))</f>
        <v/>
      </c>
      <c r="O342" s="325" t="str">
        <f>IF(Table13[[#This Row],[Tipo de Beneficiário]]="","",COUNTIFS(Table8[Código da Candidatura],Table13[[#This Row],[Código da candidatura]],Table8[Tipologia proposta],"T6"))</f>
        <v/>
      </c>
      <c r="P342" s="325" t="str">
        <f>IF(Table13[[#This Row],[Tipo de Beneficiário]]="","",COUNTIFS(Table8[Código da Candidatura],Table13[[#This Row],[Código da candidatura]],Table8[Tipologia proposta],"T7"))</f>
        <v/>
      </c>
      <c r="Q342" s="325" t="str">
        <f>IF(Table13[[#This Row],[Tipo de Beneficiário]]="","",COUNTIFS(Table8[Código da Candidatura],Table13[[#This Row],[Código da candidatura]],Table8[Tipologia proposta],"Unid. Resid."))</f>
        <v/>
      </c>
      <c r="R342" s="326">
        <f>SUM(Table13[[#This Row],[T0]:[Unid. resid.]])</f>
        <v>0</v>
      </c>
      <c r="S342" s="391" t="str">
        <f>IF(OR(Table13[[#This Row],[Tipo de Beneficiário]]="",Table13[[#This Row],[Identificação da Entidade]]="",Table13[[#This Row],[Tipo de Solução Habitacional]]=""),"NÃO","SIM")</f>
        <v>NÃO</v>
      </c>
      <c r="T342" s="327" t="e">
        <f>VLOOKUP(Table13[[#This Row],[Tipo de Beneficiário]],Table3[],3,FALSE)</f>
        <v>#N/A</v>
      </c>
      <c r="X342" s="309"/>
    </row>
    <row r="343" spans="1:24" ht="25.05" hidden="1" customHeight="1" x14ac:dyDescent="0.25">
      <c r="A343" s="320"/>
      <c r="B343" s="389"/>
      <c r="C343" s="321"/>
      <c r="D343" s="325" t="str">
        <f>IF(Table13[[#This Row],[Tipo de Beneficiário]]="","",COUNTIF(Table8[Código da Candidatura],Table13[[#This Row],[Código da candidatura]]))</f>
        <v/>
      </c>
      <c r="E343" s="379" t="str">
        <f>IF(Table13[[#This Row],[Tipo de Beneficiário]]="","",SUMIF(Table8[[Código da Candidatura]:[Nº de membros]],Table13[[#This Row],[Código da candidatura]],Table8[Nº de membros]))</f>
        <v/>
      </c>
      <c r="F343" s="392"/>
      <c r="G343" s="322"/>
      <c r="H343" s="323"/>
      <c r="I343" s="324" t="str">
        <f>IF(Table13[[#This Row],[Tipo de Beneficiário]]="","",COUNTIFS(Table8[Código da Candidatura],Table13[[#This Row],[Código da candidatura]],Table8[Tipologia proposta],"T0"))</f>
        <v/>
      </c>
      <c r="J343" s="325" t="str">
        <f>IF(Table13[[#This Row],[Tipo de Beneficiário]]="","",COUNTIFS(Table8[Código da Candidatura],Table13[[#This Row],[Código da candidatura]],Table8[Tipologia proposta],"T1"))</f>
        <v/>
      </c>
      <c r="K343" s="325" t="str">
        <f>IF(Table13[[#This Row],[Tipo de Beneficiário]]="","",COUNTIFS(Table8[Código da Candidatura],Table13[[#This Row],[Código da candidatura]],Table8[Tipologia proposta],"T2"))</f>
        <v/>
      </c>
      <c r="L343" s="325" t="str">
        <f>IF(Table13[[#This Row],[Tipo de Beneficiário]]="","",COUNTIFS(Table8[Código da Candidatura],Table13[[#This Row],[Código da candidatura]],Table8[Tipologia proposta],"T3"))</f>
        <v/>
      </c>
      <c r="M343" s="325" t="str">
        <f>IF(Table13[[#This Row],[Tipo de Beneficiário]]="","",COUNTIFS(Table8[Código da Candidatura],Table13[[#This Row],[Código da candidatura]],Table8[Tipologia proposta],"T4"))</f>
        <v/>
      </c>
      <c r="N343" s="325" t="str">
        <f>IF(Table13[[#This Row],[Tipo de Beneficiário]]="","",COUNTIFS(Table8[Código da Candidatura],Table13[[#This Row],[Código da candidatura]],Table8[Tipologia proposta],"T5"))</f>
        <v/>
      </c>
      <c r="O343" s="325" t="str">
        <f>IF(Table13[[#This Row],[Tipo de Beneficiário]]="","",COUNTIFS(Table8[Código da Candidatura],Table13[[#This Row],[Código da candidatura]],Table8[Tipologia proposta],"T6"))</f>
        <v/>
      </c>
      <c r="P343" s="325" t="str">
        <f>IF(Table13[[#This Row],[Tipo de Beneficiário]]="","",COUNTIFS(Table8[Código da Candidatura],Table13[[#This Row],[Código da candidatura]],Table8[Tipologia proposta],"T7"))</f>
        <v/>
      </c>
      <c r="Q343" s="325" t="str">
        <f>IF(Table13[[#This Row],[Tipo de Beneficiário]]="","",COUNTIFS(Table8[Código da Candidatura],Table13[[#This Row],[Código da candidatura]],Table8[Tipologia proposta],"Unid. Resid."))</f>
        <v/>
      </c>
      <c r="R343" s="326">
        <f>SUM(Table13[[#This Row],[T0]:[Unid. resid.]])</f>
        <v>0</v>
      </c>
      <c r="S343" s="391" t="str">
        <f>IF(OR(Table13[[#This Row],[Tipo de Beneficiário]]="",Table13[[#This Row],[Identificação da Entidade]]="",Table13[[#This Row],[Tipo de Solução Habitacional]]=""),"NÃO","SIM")</f>
        <v>NÃO</v>
      </c>
      <c r="T343" s="327" t="e">
        <f>VLOOKUP(Table13[[#This Row],[Tipo de Beneficiário]],Table3[],3,FALSE)</f>
        <v>#N/A</v>
      </c>
      <c r="X343" s="309"/>
    </row>
    <row r="344" spans="1:24" ht="25.05" hidden="1" customHeight="1" x14ac:dyDescent="0.25">
      <c r="A344" s="320"/>
      <c r="B344" s="389"/>
      <c r="C344" s="321"/>
      <c r="D344" s="325" t="str">
        <f>IF(Table13[[#This Row],[Tipo de Beneficiário]]="","",COUNTIF(Table8[Código da Candidatura],Table13[[#This Row],[Código da candidatura]]))</f>
        <v/>
      </c>
      <c r="E344" s="379" t="str">
        <f>IF(Table13[[#This Row],[Tipo de Beneficiário]]="","",SUMIF(Table8[[Código da Candidatura]:[Nº de membros]],Table13[[#This Row],[Código da candidatura]],Table8[Nº de membros]))</f>
        <v/>
      </c>
      <c r="F344" s="392"/>
      <c r="G344" s="322"/>
      <c r="H344" s="323"/>
      <c r="I344" s="324" t="str">
        <f>IF(Table13[[#This Row],[Tipo de Beneficiário]]="","",COUNTIFS(Table8[Código da Candidatura],Table13[[#This Row],[Código da candidatura]],Table8[Tipologia proposta],"T0"))</f>
        <v/>
      </c>
      <c r="J344" s="325" t="str">
        <f>IF(Table13[[#This Row],[Tipo de Beneficiário]]="","",COUNTIFS(Table8[Código da Candidatura],Table13[[#This Row],[Código da candidatura]],Table8[Tipologia proposta],"T1"))</f>
        <v/>
      </c>
      <c r="K344" s="325" t="str">
        <f>IF(Table13[[#This Row],[Tipo de Beneficiário]]="","",COUNTIFS(Table8[Código da Candidatura],Table13[[#This Row],[Código da candidatura]],Table8[Tipologia proposta],"T2"))</f>
        <v/>
      </c>
      <c r="L344" s="325" t="str">
        <f>IF(Table13[[#This Row],[Tipo de Beneficiário]]="","",COUNTIFS(Table8[Código da Candidatura],Table13[[#This Row],[Código da candidatura]],Table8[Tipologia proposta],"T3"))</f>
        <v/>
      </c>
      <c r="M344" s="325" t="str">
        <f>IF(Table13[[#This Row],[Tipo de Beneficiário]]="","",COUNTIFS(Table8[Código da Candidatura],Table13[[#This Row],[Código da candidatura]],Table8[Tipologia proposta],"T4"))</f>
        <v/>
      </c>
      <c r="N344" s="325" t="str">
        <f>IF(Table13[[#This Row],[Tipo de Beneficiário]]="","",COUNTIFS(Table8[Código da Candidatura],Table13[[#This Row],[Código da candidatura]],Table8[Tipologia proposta],"T5"))</f>
        <v/>
      </c>
      <c r="O344" s="325" t="str">
        <f>IF(Table13[[#This Row],[Tipo de Beneficiário]]="","",COUNTIFS(Table8[Código da Candidatura],Table13[[#This Row],[Código da candidatura]],Table8[Tipologia proposta],"T6"))</f>
        <v/>
      </c>
      <c r="P344" s="325" t="str">
        <f>IF(Table13[[#This Row],[Tipo de Beneficiário]]="","",COUNTIFS(Table8[Código da Candidatura],Table13[[#This Row],[Código da candidatura]],Table8[Tipologia proposta],"T7"))</f>
        <v/>
      </c>
      <c r="Q344" s="325" t="str">
        <f>IF(Table13[[#This Row],[Tipo de Beneficiário]]="","",COUNTIFS(Table8[Código da Candidatura],Table13[[#This Row],[Código da candidatura]],Table8[Tipologia proposta],"Unid. Resid."))</f>
        <v/>
      </c>
      <c r="R344" s="326">
        <f>SUM(Table13[[#This Row],[T0]:[Unid. resid.]])</f>
        <v>0</v>
      </c>
      <c r="S344" s="391" t="str">
        <f>IF(OR(Table13[[#This Row],[Tipo de Beneficiário]]="",Table13[[#This Row],[Identificação da Entidade]]="",Table13[[#This Row],[Tipo de Solução Habitacional]]=""),"NÃO","SIM")</f>
        <v>NÃO</v>
      </c>
      <c r="T344" s="327" t="e">
        <f>VLOOKUP(Table13[[#This Row],[Tipo de Beneficiário]],Table3[],3,FALSE)</f>
        <v>#N/A</v>
      </c>
      <c r="X344" s="309"/>
    </row>
    <row r="345" spans="1:24" ht="25.05" hidden="1" customHeight="1" x14ac:dyDescent="0.25">
      <c r="A345" s="320"/>
      <c r="B345" s="389"/>
      <c r="C345" s="321"/>
      <c r="D345" s="325" t="str">
        <f>IF(Table13[[#This Row],[Tipo de Beneficiário]]="","",COUNTIF(Table8[Código da Candidatura],Table13[[#This Row],[Código da candidatura]]))</f>
        <v/>
      </c>
      <c r="E345" s="379" t="str">
        <f>IF(Table13[[#This Row],[Tipo de Beneficiário]]="","",SUMIF(Table8[[Código da Candidatura]:[Nº de membros]],Table13[[#This Row],[Código da candidatura]],Table8[Nº de membros]))</f>
        <v/>
      </c>
      <c r="F345" s="392"/>
      <c r="G345" s="322"/>
      <c r="H345" s="323"/>
      <c r="I345" s="324" t="str">
        <f>IF(Table13[[#This Row],[Tipo de Beneficiário]]="","",COUNTIFS(Table8[Código da Candidatura],Table13[[#This Row],[Código da candidatura]],Table8[Tipologia proposta],"T0"))</f>
        <v/>
      </c>
      <c r="J345" s="325" t="str">
        <f>IF(Table13[[#This Row],[Tipo de Beneficiário]]="","",COUNTIFS(Table8[Código da Candidatura],Table13[[#This Row],[Código da candidatura]],Table8[Tipologia proposta],"T1"))</f>
        <v/>
      </c>
      <c r="K345" s="325" t="str">
        <f>IF(Table13[[#This Row],[Tipo de Beneficiário]]="","",COUNTIFS(Table8[Código da Candidatura],Table13[[#This Row],[Código da candidatura]],Table8[Tipologia proposta],"T2"))</f>
        <v/>
      </c>
      <c r="L345" s="325" t="str">
        <f>IF(Table13[[#This Row],[Tipo de Beneficiário]]="","",COUNTIFS(Table8[Código da Candidatura],Table13[[#This Row],[Código da candidatura]],Table8[Tipologia proposta],"T3"))</f>
        <v/>
      </c>
      <c r="M345" s="325" t="str">
        <f>IF(Table13[[#This Row],[Tipo de Beneficiário]]="","",COUNTIFS(Table8[Código da Candidatura],Table13[[#This Row],[Código da candidatura]],Table8[Tipologia proposta],"T4"))</f>
        <v/>
      </c>
      <c r="N345" s="325" t="str">
        <f>IF(Table13[[#This Row],[Tipo de Beneficiário]]="","",COUNTIFS(Table8[Código da Candidatura],Table13[[#This Row],[Código da candidatura]],Table8[Tipologia proposta],"T5"))</f>
        <v/>
      </c>
      <c r="O345" s="325" t="str">
        <f>IF(Table13[[#This Row],[Tipo de Beneficiário]]="","",COUNTIFS(Table8[Código da Candidatura],Table13[[#This Row],[Código da candidatura]],Table8[Tipologia proposta],"T6"))</f>
        <v/>
      </c>
      <c r="P345" s="325" t="str">
        <f>IF(Table13[[#This Row],[Tipo de Beneficiário]]="","",COUNTIFS(Table8[Código da Candidatura],Table13[[#This Row],[Código da candidatura]],Table8[Tipologia proposta],"T7"))</f>
        <v/>
      </c>
      <c r="Q345" s="325" t="str">
        <f>IF(Table13[[#This Row],[Tipo de Beneficiário]]="","",COUNTIFS(Table8[Código da Candidatura],Table13[[#This Row],[Código da candidatura]],Table8[Tipologia proposta],"Unid. Resid."))</f>
        <v/>
      </c>
      <c r="R345" s="326">
        <f>SUM(Table13[[#This Row],[T0]:[Unid. resid.]])</f>
        <v>0</v>
      </c>
      <c r="S345" s="391" t="str">
        <f>IF(OR(Table13[[#This Row],[Tipo de Beneficiário]]="",Table13[[#This Row],[Identificação da Entidade]]="",Table13[[#This Row],[Tipo de Solução Habitacional]]=""),"NÃO","SIM")</f>
        <v>NÃO</v>
      </c>
      <c r="T345" s="327" t="e">
        <f>VLOOKUP(Table13[[#This Row],[Tipo de Beneficiário]],Table3[],3,FALSE)</f>
        <v>#N/A</v>
      </c>
      <c r="X345" s="309"/>
    </row>
    <row r="346" spans="1:24" ht="25.05" hidden="1" customHeight="1" x14ac:dyDescent="0.25">
      <c r="A346" s="320"/>
      <c r="B346" s="389"/>
      <c r="C346" s="321"/>
      <c r="D346" s="325" t="str">
        <f>IF(Table13[[#This Row],[Tipo de Beneficiário]]="","",COUNTIF(Table8[Código da Candidatura],Table13[[#This Row],[Código da candidatura]]))</f>
        <v/>
      </c>
      <c r="E346" s="379" t="str">
        <f>IF(Table13[[#This Row],[Tipo de Beneficiário]]="","",SUMIF(Table8[[Código da Candidatura]:[Nº de membros]],Table13[[#This Row],[Código da candidatura]],Table8[Nº de membros]))</f>
        <v/>
      </c>
      <c r="F346" s="392"/>
      <c r="G346" s="322"/>
      <c r="H346" s="323"/>
      <c r="I346" s="324" t="str">
        <f>IF(Table13[[#This Row],[Tipo de Beneficiário]]="","",COUNTIFS(Table8[Código da Candidatura],Table13[[#This Row],[Código da candidatura]],Table8[Tipologia proposta],"T0"))</f>
        <v/>
      </c>
      <c r="J346" s="325" t="str">
        <f>IF(Table13[[#This Row],[Tipo de Beneficiário]]="","",COUNTIFS(Table8[Código da Candidatura],Table13[[#This Row],[Código da candidatura]],Table8[Tipologia proposta],"T1"))</f>
        <v/>
      </c>
      <c r="K346" s="325" t="str">
        <f>IF(Table13[[#This Row],[Tipo de Beneficiário]]="","",COUNTIFS(Table8[Código da Candidatura],Table13[[#This Row],[Código da candidatura]],Table8[Tipologia proposta],"T2"))</f>
        <v/>
      </c>
      <c r="L346" s="325" t="str">
        <f>IF(Table13[[#This Row],[Tipo de Beneficiário]]="","",COUNTIFS(Table8[Código da Candidatura],Table13[[#This Row],[Código da candidatura]],Table8[Tipologia proposta],"T3"))</f>
        <v/>
      </c>
      <c r="M346" s="325" t="str">
        <f>IF(Table13[[#This Row],[Tipo de Beneficiário]]="","",COUNTIFS(Table8[Código da Candidatura],Table13[[#This Row],[Código da candidatura]],Table8[Tipologia proposta],"T4"))</f>
        <v/>
      </c>
      <c r="N346" s="325" t="str">
        <f>IF(Table13[[#This Row],[Tipo de Beneficiário]]="","",COUNTIFS(Table8[Código da Candidatura],Table13[[#This Row],[Código da candidatura]],Table8[Tipologia proposta],"T5"))</f>
        <v/>
      </c>
      <c r="O346" s="325" t="str">
        <f>IF(Table13[[#This Row],[Tipo de Beneficiário]]="","",COUNTIFS(Table8[Código da Candidatura],Table13[[#This Row],[Código da candidatura]],Table8[Tipologia proposta],"T6"))</f>
        <v/>
      </c>
      <c r="P346" s="325" t="str">
        <f>IF(Table13[[#This Row],[Tipo de Beneficiário]]="","",COUNTIFS(Table8[Código da Candidatura],Table13[[#This Row],[Código da candidatura]],Table8[Tipologia proposta],"T7"))</f>
        <v/>
      </c>
      <c r="Q346" s="325" t="str">
        <f>IF(Table13[[#This Row],[Tipo de Beneficiário]]="","",COUNTIFS(Table8[Código da Candidatura],Table13[[#This Row],[Código da candidatura]],Table8[Tipologia proposta],"Unid. Resid."))</f>
        <v/>
      </c>
      <c r="R346" s="326">
        <f>SUM(Table13[[#This Row],[T0]:[Unid. resid.]])</f>
        <v>0</v>
      </c>
      <c r="S346" s="391" t="str">
        <f>IF(OR(Table13[[#This Row],[Tipo de Beneficiário]]="",Table13[[#This Row],[Identificação da Entidade]]="",Table13[[#This Row],[Tipo de Solução Habitacional]]=""),"NÃO","SIM")</f>
        <v>NÃO</v>
      </c>
      <c r="T346" s="327" t="e">
        <f>VLOOKUP(Table13[[#This Row],[Tipo de Beneficiário]],Table3[],3,FALSE)</f>
        <v>#N/A</v>
      </c>
      <c r="X346" s="309"/>
    </row>
    <row r="347" spans="1:24" ht="25.05" hidden="1" customHeight="1" x14ac:dyDescent="0.25">
      <c r="A347" s="320"/>
      <c r="B347" s="389"/>
      <c r="C347" s="321"/>
      <c r="D347" s="325" t="str">
        <f>IF(Table13[[#This Row],[Tipo de Beneficiário]]="","",COUNTIF(Table8[Código da Candidatura],Table13[[#This Row],[Código da candidatura]]))</f>
        <v/>
      </c>
      <c r="E347" s="379" t="str">
        <f>IF(Table13[[#This Row],[Tipo de Beneficiário]]="","",SUMIF(Table8[[Código da Candidatura]:[Nº de membros]],Table13[[#This Row],[Código da candidatura]],Table8[Nº de membros]))</f>
        <v/>
      </c>
      <c r="F347" s="392"/>
      <c r="G347" s="322"/>
      <c r="H347" s="323"/>
      <c r="I347" s="324" t="str">
        <f>IF(Table13[[#This Row],[Tipo de Beneficiário]]="","",COUNTIFS(Table8[Código da Candidatura],Table13[[#This Row],[Código da candidatura]],Table8[Tipologia proposta],"T0"))</f>
        <v/>
      </c>
      <c r="J347" s="325" t="str">
        <f>IF(Table13[[#This Row],[Tipo de Beneficiário]]="","",COUNTIFS(Table8[Código da Candidatura],Table13[[#This Row],[Código da candidatura]],Table8[Tipologia proposta],"T1"))</f>
        <v/>
      </c>
      <c r="K347" s="325" t="str">
        <f>IF(Table13[[#This Row],[Tipo de Beneficiário]]="","",COUNTIFS(Table8[Código da Candidatura],Table13[[#This Row],[Código da candidatura]],Table8[Tipologia proposta],"T2"))</f>
        <v/>
      </c>
      <c r="L347" s="325" t="str">
        <f>IF(Table13[[#This Row],[Tipo de Beneficiário]]="","",COUNTIFS(Table8[Código da Candidatura],Table13[[#This Row],[Código da candidatura]],Table8[Tipologia proposta],"T3"))</f>
        <v/>
      </c>
      <c r="M347" s="325" t="str">
        <f>IF(Table13[[#This Row],[Tipo de Beneficiário]]="","",COUNTIFS(Table8[Código da Candidatura],Table13[[#This Row],[Código da candidatura]],Table8[Tipologia proposta],"T4"))</f>
        <v/>
      </c>
      <c r="N347" s="325" t="str">
        <f>IF(Table13[[#This Row],[Tipo de Beneficiário]]="","",COUNTIFS(Table8[Código da Candidatura],Table13[[#This Row],[Código da candidatura]],Table8[Tipologia proposta],"T5"))</f>
        <v/>
      </c>
      <c r="O347" s="325" t="str">
        <f>IF(Table13[[#This Row],[Tipo de Beneficiário]]="","",COUNTIFS(Table8[Código da Candidatura],Table13[[#This Row],[Código da candidatura]],Table8[Tipologia proposta],"T6"))</f>
        <v/>
      </c>
      <c r="P347" s="325" t="str">
        <f>IF(Table13[[#This Row],[Tipo de Beneficiário]]="","",COUNTIFS(Table8[Código da Candidatura],Table13[[#This Row],[Código da candidatura]],Table8[Tipologia proposta],"T7"))</f>
        <v/>
      </c>
      <c r="Q347" s="325" t="str">
        <f>IF(Table13[[#This Row],[Tipo de Beneficiário]]="","",COUNTIFS(Table8[Código da Candidatura],Table13[[#This Row],[Código da candidatura]],Table8[Tipologia proposta],"Unid. Resid."))</f>
        <v/>
      </c>
      <c r="R347" s="326">
        <f>SUM(Table13[[#This Row],[T0]:[Unid. resid.]])</f>
        <v>0</v>
      </c>
      <c r="S347" s="391" t="str">
        <f>IF(OR(Table13[[#This Row],[Tipo de Beneficiário]]="",Table13[[#This Row],[Identificação da Entidade]]="",Table13[[#This Row],[Tipo de Solução Habitacional]]=""),"NÃO","SIM")</f>
        <v>NÃO</v>
      </c>
      <c r="T347" s="327" t="e">
        <f>VLOOKUP(Table13[[#This Row],[Tipo de Beneficiário]],Table3[],3,FALSE)</f>
        <v>#N/A</v>
      </c>
      <c r="X347" s="309"/>
    </row>
    <row r="348" spans="1:24" ht="25.05" hidden="1" customHeight="1" x14ac:dyDescent="0.25">
      <c r="A348" s="320"/>
      <c r="B348" s="389"/>
      <c r="C348" s="321"/>
      <c r="D348" s="325" t="str">
        <f>IF(Table13[[#This Row],[Tipo de Beneficiário]]="","",COUNTIF(Table8[Código da Candidatura],Table13[[#This Row],[Código da candidatura]]))</f>
        <v/>
      </c>
      <c r="E348" s="379" t="str">
        <f>IF(Table13[[#This Row],[Tipo de Beneficiário]]="","",SUMIF(Table8[[Código da Candidatura]:[Nº de membros]],Table13[[#This Row],[Código da candidatura]],Table8[Nº de membros]))</f>
        <v/>
      </c>
      <c r="F348" s="392"/>
      <c r="G348" s="322"/>
      <c r="H348" s="323"/>
      <c r="I348" s="324" t="str">
        <f>IF(Table13[[#This Row],[Tipo de Beneficiário]]="","",COUNTIFS(Table8[Código da Candidatura],Table13[[#This Row],[Código da candidatura]],Table8[Tipologia proposta],"T0"))</f>
        <v/>
      </c>
      <c r="J348" s="325" t="str">
        <f>IF(Table13[[#This Row],[Tipo de Beneficiário]]="","",COUNTIFS(Table8[Código da Candidatura],Table13[[#This Row],[Código da candidatura]],Table8[Tipologia proposta],"T1"))</f>
        <v/>
      </c>
      <c r="K348" s="325" t="str">
        <f>IF(Table13[[#This Row],[Tipo de Beneficiário]]="","",COUNTIFS(Table8[Código da Candidatura],Table13[[#This Row],[Código da candidatura]],Table8[Tipologia proposta],"T2"))</f>
        <v/>
      </c>
      <c r="L348" s="325" t="str">
        <f>IF(Table13[[#This Row],[Tipo de Beneficiário]]="","",COUNTIFS(Table8[Código da Candidatura],Table13[[#This Row],[Código da candidatura]],Table8[Tipologia proposta],"T3"))</f>
        <v/>
      </c>
      <c r="M348" s="325" t="str">
        <f>IF(Table13[[#This Row],[Tipo de Beneficiário]]="","",COUNTIFS(Table8[Código da Candidatura],Table13[[#This Row],[Código da candidatura]],Table8[Tipologia proposta],"T4"))</f>
        <v/>
      </c>
      <c r="N348" s="325" t="str">
        <f>IF(Table13[[#This Row],[Tipo de Beneficiário]]="","",COUNTIFS(Table8[Código da Candidatura],Table13[[#This Row],[Código da candidatura]],Table8[Tipologia proposta],"T5"))</f>
        <v/>
      </c>
      <c r="O348" s="325" t="str">
        <f>IF(Table13[[#This Row],[Tipo de Beneficiário]]="","",COUNTIFS(Table8[Código da Candidatura],Table13[[#This Row],[Código da candidatura]],Table8[Tipologia proposta],"T6"))</f>
        <v/>
      </c>
      <c r="P348" s="325" t="str">
        <f>IF(Table13[[#This Row],[Tipo de Beneficiário]]="","",COUNTIFS(Table8[Código da Candidatura],Table13[[#This Row],[Código da candidatura]],Table8[Tipologia proposta],"T7"))</f>
        <v/>
      </c>
      <c r="Q348" s="325" t="str">
        <f>IF(Table13[[#This Row],[Tipo de Beneficiário]]="","",COUNTIFS(Table8[Código da Candidatura],Table13[[#This Row],[Código da candidatura]],Table8[Tipologia proposta],"Unid. Resid."))</f>
        <v/>
      </c>
      <c r="R348" s="326">
        <f>SUM(Table13[[#This Row],[T0]:[Unid. resid.]])</f>
        <v>0</v>
      </c>
      <c r="S348" s="391" t="str">
        <f>IF(OR(Table13[[#This Row],[Tipo de Beneficiário]]="",Table13[[#This Row],[Identificação da Entidade]]="",Table13[[#This Row],[Tipo de Solução Habitacional]]=""),"NÃO","SIM")</f>
        <v>NÃO</v>
      </c>
      <c r="T348" s="327" t="e">
        <f>VLOOKUP(Table13[[#This Row],[Tipo de Beneficiário]],Table3[],3,FALSE)</f>
        <v>#N/A</v>
      </c>
      <c r="X348" s="309"/>
    </row>
    <row r="349" spans="1:24" ht="25.05" hidden="1" customHeight="1" x14ac:dyDescent="0.25">
      <c r="A349" s="320"/>
      <c r="B349" s="389"/>
      <c r="C349" s="321"/>
      <c r="D349" s="325" t="str">
        <f>IF(Table13[[#This Row],[Tipo de Beneficiário]]="","",COUNTIF(Table8[Código da Candidatura],Table13[[#This Row],[Código da candidatura]]))</f>
        <v/>
      </c>
      <c r="E349" s="379" t="str">
        <f>IF(Table13[[#This Row],[Tipo de Beneficiário]]="","",SUMIF(Table8[[Código da Candidatura]:[Nº de membros]],Table13[[#This Row],[Código da candidatura]],Table8[Nº de membros]))</f>
        <v/>
      </c>
      <c r="F349" s="392"/>
      <c r="G349" s="322"/>
      <c r="H349" s="323"/>
      <c r="I349" s="324" t="str">
        <f>IF(Table13[[#This Row],[Tipo de Beneficiário]]="","",COUNTIFS(Table8[Código da Candidatura],Table13[[#This Row],[Código da candidatura]],Table8[Tipologia proposta],"T0"))</f>
        <v/>
      </c>
      <c r="J349" s="325" t="str">
        <f>IF(Table13[[#This Row],[Tipo de Beneficiário]]="","",COUNTIFS(Table8[Código da Candidatura],Table13[[#This Row],[Código da candidatura]],Table8[Tipologia proposta],"T1"))</f>
        <v/>
      </c>
      <c r="K349" s="325" t="str">
        <f>IF(Table13[[#This Row],[Tipo de Beneficiário]]="","",COUNTIFS(Table8[Código da Candidatura],Table13[[#This Row],[Código da candidatura]],Table8[Tipologia proposta],"T2"))</f>
        <v/>
      </c>
      <c r="L349" s="325" t="str">
        <f>IF(Table13[[#This Row],[Tipo de Beneficiário]]="","",COUNTIFS(Table8[Código da Candidatura],Table13[[#This Row],[Código da candidatura]],Table8[Tipologia proposta],"T3"))</f>
        <v/>
      </c>
      <c r="M349" s="325" t="str">
        <f>IF(Table13[[#This Row],[Tipo de Beneficiário]]="","",COUNTIFS(Table8[Código da Candidatura],Table13[[#This Row],[Código da candidatura]],Table8[Tipologia proposta],"T4"))</f>
        <v/>
      </c>
      <c r="N349" s="325" t="str">
        <f>IF(Table13[[#This Row],[Tipo de Beneficiário]]="","",COUNTIFS(Table8[Código da Candidatura],Table13[[#This Row],[Código da candidatura]],Table8[Tipologia proposta],"T5"))</f>
        <v/>
      </c>
      <c r="O349" s="325" t="str">
        <f>IF(Table13[[#This Row],[Tipo de Beneficiário]]="","",COUNTIFS(Table8[Código da Candidatura],Table13[[#This Row],[Código da candidatura]],Table8[Tipologia proposta],"T6"))</f>
        <v/>
      </c>
      <c r="P349" s="325" t="str">
        <f>IF(Table13[[#This Row],[Tipo de Beneficiário]]="","",COUNTIFS(Table8[Código da Candidatura],Table13[[#This Row],[Código da candidatura]],Table8[Tipologia proposta],"T7"))</f>
        <v/>
      </c>
      <c r="Q349" s="325" t="str">
        <f>IF(Table13[[#This Row],[Tipo de Beneficiário]]="","",COUNTIFS(Table8[Código da Candidatura],Table13[[#This Row],[Código da candidatura]],Table8[Tipologia proposta],"Unid. Resid."))</f>
        <v/>
      </c>
      <c r="R349" s="326">
        <f>SUM(Table13[[#This Row],[T0]:[Unid. resid.]])</f>
        <v>0</v>
      </c>
      <c r="S349" s="391" t="str">
        <f>IF(OR(Table13[[#This Row],[Tipo de Beneficiário]]="",Table13[[#This Row],[Identificação da Entidade]]="",Table13[[#This Row],[Tipo de Solução Habitacional]]=""),"NÃO","SIM")</f>
        <v>NÃO</v>
      </c>
      <c r="T349" s="327" t="e">
        <f>VLOOKUP(Table13[[#This Row],[Tipo de Beneficiário]],Table3[],3,FALSE)</f>
        <v>#N/A</v>
      </c>
      <c r="X349" s="309"/>
    </row>
    <row r="350" spans="1:24" ht="25.05" hidden="1" customHeight="1" x14ac:dyDescent="0.25">
      <c r="A350" s="320"/>
      <c r="B350" s="389"/>
      <c r="C350" s="321"/>
      <c r="D350" s="325" t="str">
        <f>IF(Table13[[#This Row],[Tipo de Beneficiário]]="","",COUNTIF(Table8[Código da Candidatura],Table13[[#This Row],[Código da candidatura]]))</f>
        <v/>
      </c>
      <c r="E350" s="379" t="str">
        <f>IF(Table13[[#This Row],[Tipo de Beneficiário]]="","",SUMIF(Table8[[Código da Candidatura]:[Nº de membros]],Table13[[#This Row],[Código da candidatura]],Table8[Nº de membros]))</f>
        <v/>
      </c>
      <c r="F350" s="392"/>
      <c r="G350" s="322"/>
      <c r="H350" s="323"/>
      <c r="I350" s="324" t="str">
        <f>IF(Table13[[#This Row],[Tipo de Beneficiário]]="","",COUNTIFS(Table8[Código da Candidatura],Table13[[#This Row],[Código da candidatura]],Table8[Tipologia proposta],"T0"))</f>
        <v/>
      </c>
      <c r="J350" s="325" t="str">
        <f>IF(Table13[[#This Row],[Tipo de Beneficiário]]="","",COUNTIFS(Table8[Código da Candidatura],Table13[[#This Row],[Código da candidatura]],Table8[Tipologia proposta],"T1"))</f>
        <v/>
      </c>
      <c r="K350" s="325" t="str">
        <f>IF(Table13[[#This Row],[Tipo de Beneficiário]]="","",COUNTIFS(Table8[Código da Candidatura],Table13[[#This Row],[Código da candidatura]],Table8[Tipologia proposta],"T2"))</f>
        <v/>
      </c>
      <c r="L350" s="325" t="str">
        <f>IF(Table13[[#This Row],[Tipo de Beneficiário]]="","",COUNTIFS(Table8[Código da Candidatura],Table13[[#This Row],[Código da candidatura]],Table8[Tipologia proposta],"T3"))</f>
        <v/>
      </c>
      <c r="M350" s="325" t="str">
        <f>IF(Table13[[#This Row],[Tipo de Beneficiário]]="","",COUNTIFS(Table8[Código da Candidatura],Table13[[#This Row],[Código da candidatura]],Table8[Tipologia proposta],"T4"))</f>
        <v/>
      </c>
      <c r="N350" s="325" t="str">
        <f>IF(Table13[[#This Row],[Tipo de Beneficiário]]="","",COUNTIFS(Table8[Código da Candidatura],Table13[[#This Row],[Código da candidatura]],Table8[Tipologia proposta],"T5"))</f>
        <v/>
      </c>
      <c r="O350" s="325" t="str">
        <f>IF(Table13[[#This Row],[Tipo de Beneficiário]]="","",COUNTIFS(Table8[Código da Candidatura],Table13[[#This Row],[Código da candidatura]],Table8[Tipologia proposta],"T6"))</f>
        <v/>
      </c>
      <c r="P350" s="325" t="str">
        <f>IF(Table13[[#This Row],[Tipo de Beneficiário]]="","",COUNTIFS(Table8[Código da Candidatura],Table13[[#This Row],[Código da candidatura]],Table8[Tipologia proposta],"T7"))</f>
        <v/>
      </c>
      <c r="Q350" s="325" t="str">
        <f>IF(Table13[[#This Row],[Tipo de Beneficiário]]="","",COUNTIFS(Table8[Código da Candidatura],Table13[[#This Row],[Código da candidatura]],Table8[Tipologia proposta],"Unid. Resid."))</f>
        <v/>
      </c>
      <c r="R350" s="326">
        <f>SUM(Table13[[#This Row],[T0]:[Unid. resid.]])</f>
        <v>0</v>
      </c>
      <c r="S350" s="391" t="str">
        <f>IF(OR(Table13[[#This Row],[Tipo de Beneficiário]]="",Table13[[#This Row],[Identificação da Entidade]]="",Table13[[#This Row],[Tipo de Solução Habitacional]]=""),"NÃO","SIM")</f>
        <v>NÃO</v>
      </c>
      <c r="T350" s="327" t="e">
        <f>VLOOKUP(Table13[[#This Row],[Tipo de Beneficiário]],Table3[],3,FALSE)</f>
        <v>#N/A</v>
      </c>
      <c r="X350" s="309"/>
    </row>
    <row r="351" spans="1:24" ht="25.05" hidden="1" customHeight="1" x14ac:dyDescent="0.25">
      <c r="A351" s="320"/>
      <c r="B351" s="389"/>
      <c r="C351" s="321"/>
      <c r="D351" s="325" t="str">
        <f>IF(Table13[[#This Row],[Tipo de Beneficiário]]="","",COUNTIF(Table8[Código da Candidatura],Table13[[#This Row],[Código da candidatura]]))</f>
        <v/>
      </c>
      <c r="E351" s="379" t="str">
        <f>IF(Table13[[#This Row],[Tipo de Beneficiário]]="","",SUMIF(Table8[[Código da Candidatura]:[Nº de membros]],Table13[[#This Row],[Código da candidatura]],Table8[Nº de membros]))</f>
        <v/>
      </c>
      <c r="F351" s="392"/>
      <c r="G351" s="322"/>
      <c r="H351" s="323"/>
      <c r="I351" s="324" t="str">
        <f>IF(Table13[[#This Row],[Tipo de Beneficiário]]="","",COUNTIFS(Table8[Código da Candidatura],Table13[[#This Row],[Código da candidatura]],Table8[Tipologia proposta],"T0"))</f>
        <v/>
      </c>
      <c r="J351" s="325" t="str">
        <f>IF(Table13[[#This Row],[Tipo de Beneficiário]]="","",COUNTIFS(Table8[Código da Candidatura],Table13[[#This Row],[Código da candidatura]],Table8[Tipologia proposta],"T1"))</f>
        <v/>
      </c>
      <c r="K351" s="325" t="str">
        <f>IF(Table13[[#This Row],[Tipo de Beneficiário]]="","",COUNTIFS(Table8[Código da Candidatura],Table13[[#This Row],[Código da candidatura]],Table8[Tipologia proposta],"T2"))</f>
        <v/>
      </c>
      <c r="L351" s="325" t="str">
        <f>IF(Table13[[#This Row],[Tipo de Beneficiário]]="","",COUNTIFS(Table8[Código da Candidatura],Table13[[#This Row],[Código da candidatura]],Table8[Tipologia proposta],"T3"))</f>
        <v/>
      </c>
      <c r="M351" s="325" t="str">
        <f>IF(Table13[[#This Row],[Tipo de Beneficiário]]="","",COUNTIFS(Table8[Código da Candidatura],Table13[[#This Row],[Código da candidatura]],Table8[Tipologia proposta],"T4"))</f>
        <v/>
      </c>
      <c r="N351" s="325" t="str">
        <f>IF(Table13[[#This Row],[Tipo de Beneficiário]]="","",COUNTIFS(Table8[Código da Candidatura],Table13[[#This Row],[Código da candidatura]],Table8[Tipologia proposta],"T5"))</f>
        <v/>
      </c>
      <c r="O351" s="325" t="str">
        <f>IF(Table13[[#This Row],[Tipo de Beneficiário]]="","",COUNTIFS(Table8[Código da Candidatura],Table13[[#This Row],[Código da candidatura]],Table8[Tipologia proposta],"T6"))</f>
        <v/>
      </c>
      <c r="P351" s="325" t="str">
        <f>IF(Table13[[#This Row],[Tipo de Beneficiário]]="","",COUNTIFS(Table8[Código da Candidatura],Table13[[#This Row],[Código da candidatura]],Table8[Tipologia proposta],"T7"))</f>
        <v/>
      </c>
      <c r="Q351" s="325" t="str">
        <f>IF(Table13[[#This Row],[Tipo de Beneficiário]]="","",COUNTIFS(Table8[Código da Candidatura],Table13[[#This Row],[Código da candidatura]],Table8[Tipologia proposta],"Unid. Resid."))</f>
        <v/>
      </c>
      <c r="R351" s="326">
        <f>SUM(Table13[[#This Row],[T0]:[Unid. resid.]])</f>
        <v>0</v>
      </c>
      <c r="S351" s="391" t="str">
        <f>IF(OR(Table13[[#This Row],[Tipo de Beneficiário]]="",Table13[[#This Row],[Identificação da Entidade]]="",Table13[[#This Row],[Tipo de Solução Habitacional]]=""),"NÃO","SIM")</f>
        <v>NÃO</v>
      </c>
      <c r="T351" s="327" t="e">
        <f>VLOOKUP(Table13[[#This Row],[Tipo de Beneficiário]],Table3[],3,FALSE)</f>
        <v>#N/A</v>
      </c>
      <c r="X351" s="309"/>
    </row>
    <row r="352" spans="1:24" ht="25.05" hidden="1" customHeight="1" x14ac:dyDescent="0.25">
      <c r="A352" s="320"/>
      <c r="B352" s="389"/>
      <c r="C352" s="321"/>
      <c r="D352" s="325" t="str">
        <f>IF(Table13[[#This Row],[Tipo de Beneficiário]]="","",COUNTIF(Table8[Código da Candidatura],Table13[[#This Row],[Código da candidatura]]))</f>
        <v/>
      </c>
      <c r="E352" s="379" t="str">
        <f>IF(Table13[[#This Row],[Tipo de Beneficiário]]="","",SUMIF(Table8[[Código da Candidatura]:[Nº de membros]],Table13[[#This Row],[Código da candidatura]],Table8[Nº de membros]))</f>
        <v/>
      </c>
      <c r="F352" s="392"/>
      <c r="G352" s="322"/>
      <c r="H352" s="323"/>
      <c r="I352" s="324" t="str">
        <f>IF(Table13[[#This Row],[Tipo de Beneficiário]]="","",COUNTIFS(Table8[Código da Candidatura],Table13[[#This Row],[Código da candidatura]],Table8[Tipologia proposta],"T0"))</f>
        <v/>
      </c>
      <c r="J352" s="325" t="str">
        <f>IF(Table13[[#This Row],[Tipo de Beneficiário]]="","",COUNTIFS(Table8[Código da Candidatura],Table13[[#This Row],[Código da candidatura]],Table8[Tipologia proposta],"T1"))</f>
        <v/>
      </c>
      <c r="K352" s="325" t="str">
        <f>IF(Table13[[#This Row],[Tipo de Beneficiário]]="","",COUNTIFS(Table8[Código da Candidatura],Table13[[#This Row],[Código da candidatura]],Table8[Tipologia proposta],"T2"))</f>
        <v/>
      </c>
      <c r="L352" s="325" t="str">
        <f>IF(Table13[[#This Row],[Tipo de Beneficiário]]="","",COUNTIFS(Table8[Código da Candidatura],Table13[[#This Row],[Código da candidatura]],Table8[Tipologia proposta],"T3"))</f>
        <v/>
      </c>
      <c r="M352" s="325" t="str">
        <f>IF(Table13[[#This Row],[Tipo de Beneficiário]]="","",COUNTIFS(Table8[Código da Candidatura],Table13[[#This Row],[Código da candidatura]],Table8[Tipologia proposta],"T4"))</f>
        <v/>
      </c>
      <c r="N352" s="325" t="str">
        <f>IF(Table13[[#This Row],[Tipo de Beneficiário]]="","",COUNTIFS(Table8[Código da Candidatura],Table13[[#This Row],[Código da candidatura]],Table8[Tipologia proposta],"T5"))</f>
        <v/>
      </c>
      <c r="O352" s="325" t="str">
        <f>IF(Table13[[#This Row],[Tipo de Beneficiário]]="","",COUNTIFS(Table8[Código da Candidatura],Table13[[#This Row],[Código da candidatura]],Table8[Tipologia proposta],"T6"))</f>
        <v/>
      </c>
      <c r="P352" s="325" t="str">
        <f>IF(Table13[[#This Row],[Tipo de Beneficiário]]="","",COUNTIFS(Table8[Código da Candidatura],Table13[[#This Row],[Código da candidatura]],Table8[Tipologia proposta],"T7"))</f>
        <v/>
      </c>
      <c r="Q352" s="325" t="str">
        <f>IF(Table13[[#This Row],[Tipo de Beneficiário]]="","",COUNTIFS(Table8[Código da Candidatura],Table13[[#This Row],[Código da candidatura]],Table8[Tipologia proposta],"Unid. Resid."))</f>
        <v/>
      </c>
      <c r="R352" s="326">
        <f>SUM(Table13[[#This Row],[T0]:[Unid. resid.]])</f>
        <v>0</v>
      </c>
      <c r="S352" s="391" t="str">
        <f>IF(OR(Table13[[#This Row],[Tipo de Beneficiário]]="",Table13[[#This Row],[Identificação da Entidade]]="",Table13[[#This Row],[Tipo de Solução Habitacional]]=""),"NÃO","SIM")</f>
        <v>NÃO</v>
      </c>
      <c r="T352" s="327" t="e">
        <f>VLOOKUP(Table13[[#This Row],[Tipo de Beneficiário]],Table3[],3,FALSE)</f>
        <v>#N/A</v>
      </c>
      <c r="X352" s="309"/>
    </row>
    <row r="353" spans="1:24" ht="25.05" hidden="1" customHeight="1" x14ac:dyDescent="0.25">
      <c r="A353" s="320"/>
      <c r="B353" s="389"/>
      <c r="C353" s="321"/>
      <c r="D353" s="325" t="str">
        <f>IF(Table13[[#This Row],[Tipo de Beneficiário]]="","",COUNTIF(Table8[Código da Candidatura],Table13[[#This Row],[Código da candidatura]]))</f>
        <v/>
      </c>
      <c r="E353" s="379" t="str">
        <f>IF(Table13[[#This Row],[Tipo de Beneficiário]]="","",SUMIF(Table8[[Código da Candidatura]:[Nº de membros]],Table13[[#This Row],[Código da candidatura]],Table8[Nº de membros]))</f>
        <v/>
      </c>
      <c r="F353" s="392"/>
      <c r="G353" s="322"/>
      <c r="H353" s="323"/>
      <c r="I353" s="324" t="str">
        <f>IF(Table13[[#This Row],[Tipo de Beneficiário]]="","",COUNTIFS(Table8[Código da Candidatura],Table13[[#This Row],[Código da candidatura]],Table8[Tipologia proposta],"T0"))</f>
        <v/>
      </c>
      <c r="J353" s="325" t="str">
        <f>IF(Table13[[#This Row],[Tipo de Beneficiário]]="","",COUNTIFS(Table8[Código da Candidatura],Table13[[#This Row],[Código da candidatura]],Table8[Tipologia proposta],"T1"))</f>
        <v/>
      </c>
      <c r="K353" s="325" t="str">
        <f>IF(Table13[[#This Row],[Tipo de Beneficiário]]="","",COUNTIFS(Table8[Código da Candidatura],Table13[[#This Row],[Código da candidatura]],Table8[Tipologia proposta],"T2"))</f>
        <v/>
      </c>
      <c r="L353" s="325" t="str">
        <f>IF(Table13[[#This Row],[Tipo de Beneficiário]]="","",COUNTIFS(Table8[Código da Candidatura],Table13[[#This Row],[Código da candidatura]],Table8[Tipologia proposta],"T3"))</f>
        <v/>
      </c>
      <c r="M353" s="325" t="str">
        <f>IF(Table13[[#This Row],[Tipo de Beneficiário]]="","",COUNTIFS(Table8[Código da Candidatura],Table13[[#This Row],[Código da candidatura]],Table8[Tipologia proposta],"T4"))</f>
        <v/>
      </c>
      <c r="N353" s="325" t="str">
        <f>IF(Table13[[#This Row],[Tipo de Beneficiário]]="","",COUNTIFS(Table8[Código da Candidatura],Table13[[#This Row],[Código da candidatura]],Table8[Tipologia proposta],"T5"))</f>
        <v/>
      </c>
      <c r="O353" s="325" t="str">
        <f>IF(Table13[[#This Row],[Tipo de Beneficiário]]="","",COUNTIFS(Table8[Código da Candidatura],Table13[[#This Row],[Código da candidatura]],Table8[Tipologia proposta],"T6"))</f>
        <v/>
      </c>
      <c r="P353" s="325" t="str">
        <f>IF(Table13[[#This Row],[Tipo de Beneficiário]]="","",COUNTIFS(Table8[Código da Candidatura],Table13[[#This Row],[Código da candidatura]],Table8[Tipologia proposta],"T7"))</f>
        <v/>
      </c>
      <c r="Q353" s="325" t="str">
        <f>IF(Table13[[#This Row],[Tipo de Beneficiário]]="","",COUNTIFS(Table8[Código da Candidatura],Table13[[#This Row],[Código da candidatura]],Table8[Tipologia proposta],"Unid. Resid."))</f>
        <v/>
      </c>
      <c r="R353" s="326">
        <f>SUM(Table13[[#This Row],[T0]:[Unid. resid.]])</f>
        <v>0</v>
      </c>
      <c r="S353" s="391" t="str">
        <f>IF(OR(Table13[[#This Row],[Tipo de Beneficiário]]="",Table13[[#This Row],[Identificação da Entidade]]="",Table13[[#This Row],[Tipo de Solução Habitacional]]=""),"NÃO","SIM")</f>
        <v>NÃO</v>
      </c>
      <c r="T353" s="327" t="e">
        <f>VLOOKUP(Table13[[#This Row],[Tipo de Beneficiário]],Table3[],3,FALSE)</f>
        <v>#N/A</v>
      </c>
      <c r="X353" s="309"/>
    </row>
    <row r="354" spans="1:24" ht="25.05" hidden="1" customHeight="1" x14ac:dyDescent="0.25">
      <c r="A354" s="320"/>
      <c r="B354" s="389"/>
      <c r="C354" s="321"/>
      <c r="D354" s="325" t="str">
        <f>IF(Table13[[#This Row],[Tipo de Beneficiário]]="","",COUNTIF(Table8[Código da Candidatura],Table13[[#This Row],[Código da candidatura]]))</f>
        <v/>
      </c>
      <c r="E354" s="379" t="str">
        <f>IF(Table13[[#This Row],[Tipo de Beneficiário]]="","",SUMIF(Table8[[Código da Candidatura]:[Nº de membros]],Table13[[#This Row],[Código da candidatura]],Table8[Nº de membros]))</f>
        <v/>
      </c>
      <c r="F354" s="392"/>
      <c r="G354" s="322"/>
      <c r="H354" s="323"/>
      <c r="I354" s="324" t="str">
        <f>IF(Table13[[#This Row],[Tipo de Beneficiário]]="","",COUNTIFS(Table8[Código da Candidatura],Table13[[#This Row],[Código da candidatura]],Table8[Tipologia proposta],"T0"))</f>
        <v/>
      </c>
      <c r="J354" s="325" t="str">
        <f>IF(Table13[[#This Row],[Tipo de Beneficiário]]="","",COUNTIFS(Table8[Código da Candidatura],Table13[[#This Row],[Código da candidatura]],Table8[Tipologia proposta],"T1"))</f>
        <v/>
      </c>
      <c r="K354" s="325" t="str">
        <f>IF(Table13[[#This Row],[Tipo de Beneficiário]]="","",COUNTIFS(Table8[Código da Candidatura],Table13[[#This Row],[Código da candidatura]],Table8[Tipologia proposta],"T2"))</f>
        <v/>
      </c>
      <c r="L354" s="325" t="str">
        <f>IF(Table13[[#This Row],[Tipo de Beneficiário]]="","",COUNTIFS(Table8[Código da Candidatura],Table13[[#This Row],[Código da candidatura]],Table8[Tipologia proposta],"T3"))</f>
        <v/>
      </c>
      <c r="M354" s="325" t="str">
        <f>IF(Table13[[#This Row],[Tipo de Beneficiário]]="","",COUNTIFS(Table8[Código da Candidatura],Table13[[#This Row],[Código da candidatura]],Table8[Tipologia proposta],"T4"))</f>
        <v/>
      </c>
      <c r="N354" s="325" t="str">
        <f>IF(Table13[[#This Row],[Tipo de Beneficiário]]="","",COUNTIFS(Table8[Código da Candidatura],Table13[[#This Row],[Código da candidatura]],Table8[Tipologia proposta],"T5"))</f>
        <v/>
      </c>
      <c r="O354" s="325" t="str">
        <f>IF(Table13[[#This Row],[Tipo de Beneficiário]]="","",COUNTIFS(Table8[Código da Candidatura],Table13[[#This Row],[Código da candidatura]],Table8[Tipologia proposta],"T6"))</f>
        <v/>
      </c>
      <c r="P354" s="325" t="str">
        <f>IF(Table13[[#This Row],[Tipo de Beneficiário]]="","",COUNTIFS(Table8[Código da Candidatura],Table13[[#This Row],[Código da candidatura]],Table8[Tipologia proposta],"T7"))</f>
        <v/>
      </c>
      <c r="Q354" s="325" t="str">
        <f>IF(Table13[[#This Row],[Tipo de Beneficiário]]="","",COUNTIFS(Table8[Código da Candidatura],Table13[[#This Row],[Código da candidatura]],Table8[Tipologia proposta],"Unid. Resid."))</f>
        <v/>
      </c>
      <c r="R354" s="326">
        <f>SUM(Table13[[#This Row],[T0]:[Unid. resid.]])</f>
        <v>0</v>
      </c>
      <c r="S354" s="391" t="str">
        <f>IF(OR(Table13[[#This Row],[Tipo de Beneficiário]]="",Table13[[#This Row],[Identificação da Entidade]]="",Table13[[#This Row],[Tipo de Solução Habitacional]]=""),"NÃO","SIM")</f>
        <v>NÃO</v>
      </c>
      <c r="T354" s="327" t="e">
        <f>VLOOKUP(Table13[[#This Row],[Tipo de Beneficiário]],Table3[],3,FALSE)</f>
        <v>#N/A</v>
      </c>
      <c r="X354" s="309"/>
    </row>
    <row r="355" spans="1:24" ht="25.05" hidden="1" customHeight="1" x14ac:dyDescent="0.25">
      <c r="A355" s="320"/>
      <c r="B355" s="389"/>
      <c r="C355" s="321"/>
      <c r="D355" s="325" t="str">
        <f>IF(Table13[[#This Row],[Tipo de Beneficiário]]="","",COUNTIF(Table8[Código da Candidatura],Table13[[#This Row],[Código da candidatura]]))</f>
        <v/>
      </c>
      <c r="E355" s="379" t="str">
        <f>IF(Table13[[#This Row],[Tipo de Beneficiário]]="","",SUMIF(Table8[[Código da Candidatura]:[Nº de membros]],Table13[[#This Row],[Código da candidatura]],Table8[Nº de membros]))</f>
        <v/>
      </c>
      <c r="F355" s="392"/>
      <c r="G355" s="322"/>
      <c r="H355" s="323"/>
      <c r="I355" s="324" t="str">
        <f>IF(Table13[[#This Row],[Tipo de Beneficiário]]="","",COUNTIFS(Table8[Código da Candidatura],Table13[[#This Row],[Código da candidatura]],Table8[Tipologia proposta],"T0"))</f>
        <v/>
      </c>
      <c r="J355" s="325" t="str">
        <f>IF(Table13[[#This Row],[Tipo de Beneficiário]]="","",COUNTIFS(Table8[Código da Candidatura],Table13[[#This Row],[Código da candidatura]],Table8[Tipologia proposta],"T1"))</f>
        <v/>
      </c>
      <c r="K355" s="325" t="str">
        <f>IF(Table13[[#This Row],[Tipo de Beneficiário]]="","",COUNTIFS(Table8[Código da Candidatura],Table13[[#This Row],[Código da candidatura]],Table8[Tipologia proposta],"T2"))</f>
        <v/>
      </c>
      <c r="L355" s="325" t="str">
        <f>IF(Table13[[#This Row],[Tipo de Beneficiário]]="","",COUNTIFS(Table8[Código da Candidatura],Table13[[#This Row],[Código da candidatura]],Table8[Tipologia proposta],"T3"))</f>
        <v/>
      </c>
      <c r="M355" s="325" t="str">
        <f>IF(Table13[[#This Row],[Tipo de Beneficiário]]="","",COUNTIFS(Table8[Código da Candidatura],Table13[[#This Row],[Código da candidatura]],Table8[Tipologia proposta],"T4"))</f>
        <v/>
      </c>
      <c r="N355" s="325" t="str">
        <f>IF(Table13[[#This Row],[Tipo de Beneficiário]]="","",COUNTIFS(Table8[Código da Candidatura],Table13[[#This Row],[Código da candidatura]],Table8[Tipologia proposta],"T5"))</f>
        <v/>
      </c>
      <c r="O355" s="325" t="str">
        <f>IF(Table13[[#This Row],[Tipo de Beneficiário]]="","",COUNTIFS(Table8[Código da Candidatura],Table13[[#This Row],[Código da candidatura]],Table8[Tipologia proposta],"T6"))</f>
        <v/>
      </c>
      <c r="P355" s="325" t="str">
        <f>IF(Table13[[#This Row],[Tipo de Beneficiário]]="","",COUNTIFS(Table8[Código da Candidatura],Table13[[#This Row],[Código da candidatura]],Table8[Tipologia proposta],"T7"))</f>
        <v/>
      </c>
      <c r="Q355" s="325" t="str">
        <f>IF(Table13[[#This Row],[Tipo de Beneficiário]]="","",COUNTIFS(Table8[Código da Candidatura],Table13[[#This Row],[Código da candidatura]],Table8[Tipologia proposta],"Unid. Resid."))</f>
        <v/>
      </c>
      <c r="R355" s="326">
        <f>SUM(Table13[[#This Row],[T0]:[Unid. resid.]])</f>
        <v>0</v>
      </c>
      <c r="S355" s="391" t="str">
        <f>IF(OR(Table13[[#This Row],[Tipo de Beneficiário]]="",Table13[[#This Row],[Identificação da Entidade]]="",Table13[[#This Row],[Tipo de Solução Habitacional]]=""),"NÃO","SIM")</f>
        <v>NÃO</v>
      </c>
      <c r="T355" s="327" t="e">
        <f>VLOOKUP(Table13[[#This Row],[Tipo de Beneficiário]],Table3[],3,FALSE)</f>
        <v>#N/A</v>
      </c>
      <c r="X355" s="309"/>
    </row>
    <row r="356" spans="1:24" ht="25.05" hidden="1" customHeight="1" x14ac:dyDescent="0.25">
      <c r="A356" s="320"/>
      <c r="B356" s="389"/>
      <c r="C356" s="321"/>
      <c r="D356" s="325" t="str">
        <f>IF(Table13[[#This Row],[Tipo de Beneficiário]]="","",COUNTIF(Table8[Código da Candidatura],Table13[[#This Row],[Código da candidatura]]))</f>
        <v/>
      </c>
      <c r="E356" s="379" t="str">
        <f>IF(Table13[[#This Row],[Tipo de Beneficiário]]="","",SUMIF(Table8[[Código da Candidatura]:[Nº de membros]],Table13[[#This Row],[Código da candidatura]],Table8[Nº de membros]))</f>
        <v/>
      </c>
      <c r="F356" s="392"/>
      <c r="G356" s="322"/>
      <c r="H356" s="323"/>
      <c r="I356" s="324" t="str">
        <f>IF(Table13[[#This Row],[Tipo de Beneficiário]]="","",COUNTIFS(Table8[Código da Candidatura],Table13[[#This Row],[Código da candidatura]],Table8[Tipologia proposta],"T0"))</f>
        <v/>
      </c>
      <c r="J356" s="325" t="str">
        <f>IF(Table13[[#This Row],[Tipo de Beneficiário]]="","",COUNTIFS(Table8[Código da Candidatura],Table13[[#This Row],[Código da candidatura]],Table8[Tipologia proposta],"T1"))</f>
        <v/>
      </c>
      <c r="K356" s="325" t="str">
        <f>IF(Table13[[#This Row],[Tipo de Beneficiário]]="","",COUNTIFS(Table8[Código da Candidatura],Table13[[#This Row],[Código da candidatura]],Table8[Tipologia proposta],"T2"))</f>
        <v/>
      </c>
      <c r="L356" s="325" t="str">
        <f>IF(Table13[[#This Row],[Tipo de Beneficiário]]="","",COUNTIFS(Table8[Código da Candidatura],Table13[[#This Row],[Código da candidatura]],Table8[Tipologia proposta],"T3"))</f>
        <v/>
      </c>
      <c r="M356" s="325" t="str">
        <f>IF(Table13[[#This Row],[Tipo de Beneficiário]]="","",COUNTIFS(Table8[Código da Candidatura],Table13[[#This Row],[Código da candidatura]],Table8[Tipologia proposta],"T4"))</f>
        <v/>
      </c>
      <c r="N356" s="325" t="str">
        <f>IF(Table13[[#This Row],[Tipo de Beneficiário]]="","",COUNTIFS(Table8[Código da Candidatura],Table13[[#This Row],[Código da candidatura]],Table8[Tipologia proposta],"T5"))</f>
        <v/>
      </c>
      <c r="O356" s="325" t="str">
        <f>IF(Table13[[#This Row],[Tipo de Beneficiário]]="","",COUNTIFS(Table8[Código da Candidatura],Table13[[#This Row],[Código da candidatura]],Table8[Tipologia proposta],"T6"))</f>
        <v/>
      </c>
      <c r="P356" s="325" t="str">
        <f>IF(Table13[[#This Row],[Tipo de Beneficiário]]="","",COUNTIFS(Table8[Código da Candidatura],Table13[[#This Row],[Código da candidatura]],Table8[Tipologia proposta],"T7"))</f>
        <v/>
      </c>
      <c r="Q356" s="325" t="str">
        <f>IF(Table13[[#This Row],[Tipo de Beneficiário]]="","",COUNTIFS(Table8[Código da Candidatura],Table13[[#This Row],[Código da candidatura]],Table8[Tipologia proposta],"Unid. Resid."))</f>
        <v/>
      </c>
      <c r="R356" s="326">
        <f>SUM(Table13[[#This Row],[T0]:[Unid. resid.]])</f>
        <v>0</v>
      </c>
      <c r="S356" s="391" t="str">
        <f>IF(OR(Table13[[#This Row],[Tipo de Beneficiário]]="",Table13[[#This Row],[Identificação da Entidade]]="",Table13[[#This Row],[Tipo de Solução Habitacional]]=""),"NÃO","SIM")</f>
        <v>NÃO</v>
      </c>
      <c r="T356" s="327" t="e">
        <f>VLOOKUP(Table13[[#This Row],[Tipo de Beneficiário]],Table3[],3,FALSE)</f>
        <v>#N/A</v>
      </c>
      <c r="X356" s="309"/>
    </row>
    <row r="357" spans="1:24" ht="25.05" hidden="1" customHeight="1" x14ac:dyDescent="0.25">
      <c r="A357" s="320"/>
      <c r="B357" s="389"/>
      <c r="C357" s="321"/>
      <c r="D357" s="325" t="str">
        <f>IF(Table13[[#This Row],[Tipo de Beneficiário]]="","",COUNTIF(Table8[Código da Candidatura],Table13[[#This Row],[Código da candidatura]]))</f>
        <v/>
      </c>
      <c r="E357" s="379" t="str">
        <f>IF(Table13[[#This Row],[Tipo de Beneficiário]]="","",SUMIF(Table8[[Código da Candidatura]:[Nº de membros]],Table13[[#This Row],[Código da candidatura]],Table8[Nº de membros]))</f>
        <v/>
      </c>
      <c r="F357" s="392"/>
      <c r="G357" s="322"/>
      <c r="H357" s="323"/>
      <c r="I357" s="324" t="str">
        <f>IF(Table13[[#This Row],[Tipo de Beneficiário]]="","",COUNTIFS(Table8[Código da Candidatura],Table13[[#This Row],[Código da candidatura]],Table8[Tipologia proposta],"T0"))</f>
        <v/>
      </c>
      <c r="J357" s="325" t="str">
        <f>IF(Table13[[#This Row],[Tipo de Beneficiário]]="","",COUNTIFS(Table8[Código da Candidatura],Table13[[#This Row],[Código da candidatura]],Table8[Tipologia proposta],"T1"))</f>
        <v/>
      </c>
      <c r="K357" s="325" t="str">
        <f>IF(Table13[[#This Row],[Tipo de Beneficiário]]="","",COUNTIFS(Table8[Código da Candidatura],Table13[[#This Row],[Código da candidatura]],Table8[Tipologia proposta],"T2"))</f>
        <v/>
      </c>
      <c r="L357" s="325" t="str">
        <f>IF(Table13[[#This Row],[Tipo de Beneficiário]]="","",COUNTIFS(Table8[Código da Candidatura],Table13[[#This Row],[Código da candidatura]],Table8[Tipologia proposta],"T3"))</f>
        <v/>
      </c>
      <c r="M357" s="325" t="str">
        <f>IF(Table13[[#This Row],[Tipo de Beneficiário]]="","",COUNTIFS(Table8[Código da Candidatura],Table13[[#This Row],[Código da candidatura]],Table8[Tipologia proposta],"T4"))</f>
        <v/>
      </c>
      <c r="N357" s="325" t="str">
        <f>IF(Table13[[#This Row],[Tipo de Beneficiário]]="","",COUNTIFS(Table8[Código da Candidatura],Table13[[#This Row],[Código da candidatura]],Table8[Tipologia proposta],"T5"))</f>
        <v/>
      </c>
      <c r="O357" s="325" t="str">
        <f>IF(Table13[[#This Row],[Tipo de Beneficiário]]="","",COUNTIFS(Table8[Código da Candidatura],Table13[[#This Row],[Código da candidatura]],Table8[Tipologia proposta],"T6"))</f>
        <v/>
      </c>
      <c r="P357" s="325" t="str">
        <f>IF(Table13[[#This Row],[Tipo de Beneficiário]]="","",COUNTIFS(Table8[Código da Candidatura],Table13[[#This Row],[Código da candidatura]],Table8[Tipologia proposta],"T7"))</f>
        <v/>
      </c>
      <c r="Q357" s="325" t="str">
        <f>IF(Table13[[#This Row],[Tipo de Beneficiário]]="","",COUNTIFS(Table8[Código da Candidatura],Table13[[#This Row],[Código da candidatura]],Table8[Tipologia proposta],"Unid. Resid."))</f>
        <v/>
      </c>
      <c r="R357" s="326">
        <f>SUM(Table13[[#This Row],[T0]:[Unid. resid.]])</f>
        <v>0</v>
      </c>
      <c r="S357" s="391" t="str">
        <f>IF(OR(Table13[[#This Row],[Tipo de Beneficiário]]="",Table13[[#This Row],[Identificação da Entidade]]="",Table13[[#This Row],[Tipo de Solução Habitacional]]=""),"NÃO","SIM")</f>
        <v>NÃO</v>
      </c>
      <c r="T357" s="327" t="e">
        <f>VLOOKUP(Table13[[#This Row],[Tipo de Beneficiário]],Table3[],3,FALSE)</f>
        <v>#N/A</v>
      </c>
      <c r="X357" s="309"/>
    </row>
    <row r="358" spans="1:24" ht="25.05" hidden="1" customHeight="1" x14ac:dyDescent="0.25">
      <c r="A358" s="320"/>
      <c r="B358" s="389"/>
      <c r="C358" s="321"/>
      <c r="D358" s="325" t="str">
        <f>IF(Table13[[#This Row],[Tipo de Beneficiário]]="","",COUNTIF(Table8[Código da Candidatura],Table13[[#This Row],[Código da candidatura]]))</f>
        <v/>
      </c>
      <c r="E358" s="379" t="str">
        <f>IF(Table13[[#This Row],[Tipo de Beneficiário]]="","",SUMIF(Table8[[Código da Candidatura]:[Nº de membros]],Table13[[#This Row],[Código da candidatura]],Table8[Nº de membros]))</f>
        <v/>
      </c>
      <c r="F358" s="392"/>
      <c r="G358" s="322"/>
      <c r="H358" s="323"/>
      <c r="I358" s="324" t="str">
        <f>IF(Table13[[#This Row],[Tipo de Beneficiário]]="","",COUNTIFS(Table8[Código da Candidatura],Table13[[#This Row],[Código da candidatura]],Table8[Tipologia proposta],"T0"))</f>
        <v/>
      </c>
      <c r="J358" s="325" t="str">
        <f>IF(Table13[[#This Row],[Tipo de Beneficiário]]="","",COUNTIFS(Table8[Código da Candidatura],Table13[[#This Row],[Código da candidatura]],Table8[Tipologia proposta],"T1"))</f>
        <v/>
      </c>
      <c r="K358" s="325" t="str">
        <f>IF(Table13[[#This Row],[Tipo de Beneficiário]]="","",COUNTIFS(Table8[Código da Candidatura],Table13[[#This Row],[Código da candidatura]],Table8[Tipologia proposta],"T2"))</f>
        <v/>
      </c>
      <c r="L358" s="325" t="str">
        <f>IF(Table13[[#This Row],[Tipo de Beneficiário]]="","",COUNTIFS(Table8[Código da Candidatura],Table13[[#This Row],[Código da candidatura]],Table8[Tipologia proposta],"T3"))</f>
        <v/>
      </c>
      <c r="M358" s="325" t="str">
        <f>IF(Table13[[#This Row],[Tipo de Beneficiário]]="","",COUNTIFS(Table8[Código da Candidatura],Table13[[#This Row],[Código da candidatura]],Table8[Tipologia proposta],"T4"))</f>
        <v/>
      </c>
      <c r="N358" s="325" t="str">
        <f>IF(Table13[[#This Row],[Tipo de Beneficiário]]="","",COUNTIFS(Table8[Código da Candidatura],Table13[[#This Row],[Código da candidatura]],Table8[Tipologia proposta],"T5"))</f>
        <v/>
      </c>
      <c r="O358" s="325" t="str">
        <f>IF(Table13[[#This Row],[Tipo de Beneficiário]]="","",COUNTIFS(Table8[Código da Candidatura],Table13[[#This Row],[Código da candidatura]],Table8[Tipologia proposta],"T6"))</f>
        <v/>
      </c>
      <c r="P358" s="325" t="str">
        <f>IF(Table13[[#This Row],[Tipo de Beneficiário]]="","",COUNTIFS(Table8[Código da Candidatura],Table13[[#This Row],[Código da candidatura]],Table8[Tipologia proposta],"T7"))</f>
        <v/>
      </c>
      <c r="Q358" s="325" t="str">
        <f>IF(Table13[[#This Row],[Tipo de Beneficiário]]="","",COUNTIFS(Table8[Código da Candidatura],Table13[[#This Row],[Código da candidatura]],Table8[Tipologia proposta],"Unid. Resid."))</f>
        <v/>
      </c>
      <c r="R358" s="326">
        <f>SUM(Table13[[#This Row],[T0]:[Unid. resid.]])</f>
        <v>0</v>
      </c>
      <c r="S358" s="391" t="str">
        <f>IF(OR(Table13[[#This Row],[Tipo de Beneficiário]]="",Table13[[#This Row],[Identificação da Entidade]]="",Table13[[#This Row],[Tipo de Solução Habitacional]]=""),"NÃO","SIM")</f>
        <v>NÃO</v>
      </c>
      <c r="T358" s="327" t="e">
        <f>VLOOKUP(Table13[[#This Row],[Tipo de Beneficiário]],Table3[],3,FALSE)</f>
        <v>#N/A</v>
      </c>
      <c r="X358" s="309"/>
    </row>
    <row r="359" spans="1:24" ht="25.05" hidden="1" customHeight="1" x14ac:dyDescent="0.25">
      <c r="A359" s="320"/>
      <c r="B359" s="389"/>
      <c r="C359" s="321"/>
      <c r="D359" s="325" t="str">
        <f>IF(Table13[[#This Row],[Tipo de Beneficiário]]="","",COUNTIF(Table8[Código da Candidatura],Table13[[#This Row],[Código da candidatura]]))</f>
        <v/>
      </c>
      <c r="E359" s="379" t="str">
        <f>IF(Table13[[#This Row],[Tipo de Beneficiário]]="","",SUMIF(Table8[[Código da Candidatura]:[Nº de membros]],Table13[[#This Row],[Código da candidatura]],Table8[Nº de membros]))</f>
        <v/>
      </c>
      <c r="F359" s="392"/>
      <c r="G359" s="322"/>
      <c r="H359" s="323"/>
      <c r="I359" s="324" t="str">
        <f>IF(Table13[[#This Row],[Tipo de Beneficiário]]="","",COUNTIFS(Table8[Código da Candidatura],Table13[[#This Row],[Código da candidatura]],Table8[Tipologia proposta],"T0"))</f>
        <v/>
      </c>
      <c r="J359" s="325" t="str">
        <f>IF(Table13[[#This Row],[Tipo de Beneficiário]]="","",COUNTIFS(Table8[Código da Candidatura],Table13[[#This Row],[Código da candidatura]],Table8[Tipologia proposta],"T1"))</f>
        <v/>
      </c>
      <c r="K359" s="325" t="str">
        <f>IF(Table13[[#This Row],[Tipo de Beneficiário]]="","",COUNTIFS(Table8[Código da Candidatura],Table13[[#This Row],[Código da candidatura]],Table8[Tipologia proposta],"T2"))</f>
        <v/>
      </c>
      <c r="L359" s="325" t="str">
        <f>IF(Table13[[#This Row],[Tipo de Beneficiário]]="","",COUNTIFS(Table8[Código da Candidatura],Table13[[#This Row],[Código da candidatura]],Table8[Tipologia proposta],"T3"))</f>
        <v/>
      </c>
      <c r="M359" s="325" t="str">
        <f>IF(Table13[[#This Row],[Tipo de Beneficiário]]="","",COUNTIFS(Table8[Código da Candidatura],Table13[[#This Row],[Código da candidatura]],Table8[Tipologia proposta],"T4"))</f>
        <v/>
      </c>
      <c r="N359" s="325" t="str">
        <f>IF(Table13[[#This Row],[Tipo de Beneficiário]]="","",COUNTIFS(Table8[Código da Candidatura],Table13[[#This Row],[Código da candidatura]],Table8[Tipologia proposta],"T5"))</f>
        <v/>
      </c>
      <c r="O359" s="325" t="str">
        <f>IF(Table13[[#This Row],[Tipo de Beneficiário]]="","",COUNTIFS(Table8[Código da Candidatura],Table13[[#This Row],[Código da candidatura]],Table8[Tipologia proposta],"T6"))</f>
        <v/>
      </c>
      <c r="P359" s="325" t="str">
        <f>IF(Table13[[#This Row],[Tipo de Beneficiário]]="","",COUNTIFS(Table8[Código da Candidatura],Table13[[#This Row],[Código da candidatura]],Table8[Tipologia proposta],"T7"))</f>
        <v/>
      </c>
      <c r="Q359" s="325" t="str">
        <f>IF(Table13[[#This Row],[Tipo de Beneficiário]]="","",COUNTIFS(Table8[Código da Candidatura],Table13[[#This Row],[Código da candidatura]],Table8[Tipologia proposta],"Unid. Resid."))</f>
        <v/>
      </c>
      <c r="R359" s="326">
        <f>SUM(Table13[[#This Row],[T0]:[Unid. resid.]])</f>
        <v>0</v>
      </c>
      <c r="S359" s="391" t="str">
        <f>IF(OR(Table13[[#This Row],[Tipo de Beneficiário]]="",Table13[[#This Row],[Identificação da Entidade]]="",Table13[[#This Row],[Tipo de Solução Habitacional]]=""),"NÃO","SIM")</f>
        <v>NÃO</v>
      </c>
      <c r="T359" s="327" t="e">
        <f>VLOOKUP(Table13[[#This Row],[Tipo de Beneficiário]],Table3[],3,FALSE)</f>
        <v>#N/A</v>
      </c>
      <c r="X359" s="309"/>
    </row>
    <row r="360" spans="1:24" ht="25.05" hidden="1" customHeight="1" x14ac:dyDescent="0.25">
      <c r="A360" s="320"/>
      <c r="B360" s="389"/>
      <c r="C360" s="321"/>
      <c r="D360" s="325" t="str">
        <f>IF(Table13[[#This Row],[Tipo de Beneficiário]]="","",COUNTIF(Table8[Código da Candidatura],Table13[[#This Row],[Código da candidatura]]))</f>
        <v/>
      </c>
      <c r="E360" s="379" t="str">
        <f>IF(Table13[[#This Row],[Tipo de Beneficiário]]="","",SUMIF(Table8[[Código da Candidatura]:[Nº de membros]],Table13[[#This Row],[Código da candidatura]],Table8[Nº de membros]))</f>
        <v/>
      </c>
      <c r="F360" s="392"/>
      <c r="G360" s="322"/>
      <c r="H360" s="323"/>
      <c r="I360" s="324" t="str">
        <f>IF(Table13[[#This Row],[Tipo de Beneficiário]]="","",COUNTIFS(Table8[Código da Candidatura],Table13[[#This Row],[Código da candidatura]],Table8[Tipologia proposta],"T0"))</f>
        <v/>
      </c>
      <c r="J360" s="325" t="str">
        <f>IF(Table13[[#This Row],[Tipo de Beneficiário]]="","",COUNTIFS(Table8[Código da Candidatura],Table13[[#This Row],[Código da candidatura]],Table8[Tipologia proposta],"T1"))</f>
        <v/>
      </c>
      <c r="K360" s="325" t="str">
        <f>IF(Table13[[#This Row],[Tipo de Beneficiário]]="","",COUNTIFS(Table8[Código da Candidatura],Table13[[#This Row],[Código da candidatura]],Table8[Tipologia proposta],"T2"))</f>
        <v/>
      </c>
      <c r="L360" s="325" t="str">
        <f>IF(Table13[[#This Row],[Tipo de Beneficiário]]="","",COUNTIFS(Table8[Código da Candidatura],Table13[[#This Row],[Código da candidatura]],Table8[Tipologia proposta],"T3"))</f>
        <v/>
      </c>
      <c r="M360" s="325" t="str">
        <f>IF(Table13[[#This Row],[Tipo de Beneficiário]]="","",COUNTIFS(Table8[Código da Candidatura],Table13[[#This Row],[Código da candidatura]],Table8[Tipologia proposta],"T4"))</f>
        <v/>
      </c>
      <c r="N360" s="325" t="str">
        <f>IF(Table13[[#This Row],[Tipo de Beneficiário]]="","",COUNTIFS(Table8[Código da Candidatura],Table13[[#This Row],[Código da candidatura]],Table8[Tipologia proposta],"T5"))</f>
        <v/>
      </c>
      <c r="O360" s="325" t="str">
        <f>IF(Table13[[#This Row],[Tipo de Beneficiário]]="","",COUNTIFS(Table8[Código da Candidatura],Table13[[#This Row],[Código da candidatura]],Table8[Tipologia proposta],"T6"))</f>
        <v/>
      </c>
      <c r="P360" s="325" t="str">
        <f>IF(Table13[[#This Row],[Tipo de Beneficiário]]="","",COUNTIFS(Table8[Código da Candidatura],Table13[[#This Row],[Código da candidatura]],Table8[Tipologia proposta],"T7"))</f>
        <v/>
      </c>
      <c r="Q360" s="325" t="str">
        <f>IF(Table13[[#This Row],[Tipo de Beneficiário]]="","",COUNTIFS(Table8[Código da Candidatura],Table13[[#This Row],[Código da candidatura]],Table8[Tipologia proposta],"Unid. Resid."))</f>
        <v/>
      </c>
      <c r="R360" s="326">
        <f>SUM(Table13[[#This Row],[T0]:[Unid. resid.]])</f>
        <v>0</v>
      </c>
      <c r="S360" s="391" t="str">
        <f>IF(OR(Table13[[#This Row],[Tipo de Beneficiário]]="",Table13[[#This Row],[Identificação da Entidade]]="",Table13[[#This Row],[Tipo de Solução Habitacional]]=""),"NÃO","SIM")</f>
        <v>NÃO</v>
      </c>
      <c r="T360" s="327" t="e">
        <f>VLOOKUP(Table13[[#This Row],[Tipo de Beneficiário]],Table3[],3,FALSE)</f>
        <v>#N/A</v>
      </c>
      <c r="X360" s="309"/>
    </row>
    <row r="361" spans="1:24" ht="25.05" hidden="1" customHeight="1" x14ac:dyDescent="0.25">
      <c r="A361" s="320"/>
      <c r="B361" s="389"/>
      <c r="C361" s="321"/>
      <c r="D361" s="325" t="str">
        <f>IF(Table13[[#This Row],[Tipo de Beneficiário]]="","",COUNTIF(Table8[Código da Candidatura],Table13[[#This Row],[Código da candidatura]]))</f>
        <v/>
      </c>
      <c r="E361" s="379" t="str">
        <f>IF(Table13[[#This Row],[Tipo de Beneficiário]]="","",SUMIF(Table8[[Código da Candidatura]:[Nº de membros]],Table13[[#This Row],[Código da candidatura]],Table8[Nº de membros]))</f>
        <v/>
      </c>
      <c r="F361" s="392"/>
      <c r="G361" s="322"/>
      <c r="H361" s="323"/>
      <c r="I361" s="324" t="str">
        <f>IF(Table13[[#This Row],[Tipo de Beneficiário]]="","",COUNTIFS(Table8[Código da Candidatura],Table13[[#This Row],[Código da candidatura]],Table8[Tipologia proposta],"T0"))</f>
        <v/>
      </c>
      <c r="J361" s="325" t="str">
        <f>IF(Table13[[#This Row],[Tipo de Beneficiário]]="","",COUNTIFS(Table8[Código da Candidatura],Table13[[#This Row],[Código da candidatura]],Table8[Tipologia proposta],"T1"))</f>
        <v/>
      </c>
      <c r="K361" s="325" t="str">
        <f>IF(Table13[[#This Row],[Tipo de Beneficiário]]="","",COUNTIFS(Table8[Código da Candidatura],Table13[[#This Row],[Código da candidatura]],Table8[Tipologia proposta],"T2"))</f>
        <v/>
      </c>
      <c r="L361" s="325" t="str">
        <f>IF(Table13[[#This Row],[Tipo de Beneficiário]]="","",COUNTIFS(Table8[Código da Candidatura],Table13[[#This Row],[Código da candidatura]],Table8[Tipologia proposta],"T3"))</f>
        <v/>
      </c>
      <c r="M361" s="325" t="str">
        <f>IF(Table13[[#This Row],[Tipo de Beneficiário]]="","",COUNTIFS(Table8[Código da Candidatura],Table13[[#This Row],[Código da candidatura]],Table8[Tipologia proposta],"T4"))</f>
        <v/>
      </c>
      <c r="N361" s="325" t="str">
        <f>IF(Table13[[#This Row],[Tipo de Beneficiário]]="","",COUNTIFS(Table8[Código da Candidatura],Table13[[#This Row],[Código da candidatura]],Table8[Tipologia proposta],"T5"))</f>
        <v/>
      </c>
      <c r="O361" s="325" t="str">
        <f>IF(Table13[[#This Row],[Tipo de Beneficiário]]="","",COUNTIFS(Table8[Código da Candidatura],Table13[[#This Row],[Código da candidatura]],Table8[Tipologia proposta],"T6"))</f>
        <v/>
      </c>
      <c r="P361" s="325" t="str">
        <f>IF(Table13[[#This Row],[Tipo de Beneficiário]]="","",COUNTIFS(Table8[Código da Candidatura],Table13[[#This Row],[Código da candidatura]],Table8[Tipologia proposta],"T7"))</f>
        <v/>
      </c>
      <c r="Q361" s="325" t="str">
        <f>IF(Table13[[#This Row],[Tipo de Beneficiário]]="","",COUNTIFS(Table8[Código da Candidatura],Table13[[#This Row],[Código da candidatura]],Table8[Tipologia proposta],"Unid. Resid."))</f>
        <v/>
      </c>
      <c r="R361" s="326">
        <f>SUM(Table13[[#This Row],[T0]:[Unid. resid.]])</f>
        <v>0</v>
      </c>
      <c r="S361" s="391" t="str">
        <f>IF(OR(Table13[[#This Row],[Tipo de Beneficiário]]="",Table13[[#This Row],[Identificação da Entidade]]="",Table13[[#This Row],[Tipo de Solução Habitacional]]=""),"NÃO","SIM")</f>
        <v>NÃO</v>
      </c>
      <c r="T361" s="327" t="e">
        <f>VLOOKUP(Table13[[#This Row],[Tipo de Beneficiário]],Table3[],3,FALSE)</f>
        <v>#N/A</v>
      </c>
      <c r="X361" s="309"/>
    </row>
    <row r="362" spans="1:24" ht="25.05" hidden="1" customHeight="1" x14ac:dyDescent="0.25">
      <c r="A362" s="320"/>
      <c r="B362" s="389"/>
      <c r="C362" s="321"/>
      <c r="D362" s="325" t="str">
        <f>IF(Table13[[#This Row],[Tipo de Beneficiário]]="","",COUNTIF(Table8[Código da Candidatura],Table13[[#This Row],[Código da candidatura]]))</f>
        <v/>
      </c>
      <c r="E362" s="379" t="str">
        <f>IF(Table13[[#This Row],[Tipo de Beneficiário]]="","",SUMIF(Table8[[Código da Candidatura]:[Nº de membros]],Table13[[#This Row],[Código da candidatura]],Table8[Nº de membros]))</f>
        <v/>
      </c>
      <c r="F362" s="392"/>
      <c r="G362" s="322"/>
      <c r="H362" s="323"/>
      <c r="I362" s="324" t="str">
        <f>IF(Table13[[#This Row],[Tipo de Beneficiário]]="","",COUNTIFS(Table8[Código da Candidatura],Table13[[#This Row],[Código da candidatura]],Table8[Tipologia proposta],"T0"))</f>
        <v/>
      </c>
      <c r="J362" s="325" t="str">
        <f>IF(Table13[[#This Row],[Tipo de Beneficiário]]="","",COUNTIFS(Table8[Código da Candidatura],Table13[[#This Row],[Código da candidatura]],Table8[Tipologia proposta],"T1"))</f>
        <v/>
      </c>
      <c r="K362" s="325" t="str">
        <f>IF(Table13[[#This Row],[Tipo de Beneficiário]]="","",COUNTIFS(Table8[Código da Candidatura],Table13[[#This Row],[Código da candidatura]],Table8[Tipologia proposta],"T2"))</f>
        <v/>
      </c>
      <c r="L362" s="325" t="str">
        <f>IF(Table13[[#This Row],[Tipo de Beneficiário]]="","",COUNTIFS(Table8[Código da Candidatura],Table13[[#This Row],[Código da candidatura]],Table8[Tipologia proposta],"T3"))</f>
        <v/>
      </c>
      <c r="M362" s="325" t="str">
        <f>IF(Table13[[#This Row],[Tipo de Beneficiário]]="","",COUNTIFS(Table8[Código da Candidatura],Table13[[#This Row],[Código da candidatura]],Table8[Tipologia proposta],"T4"))</f>
        <v/>
      </c>
      <c r="N362" s="325" t="str">
        <f>IF(Table13[[#This Row],[Tipo de Beneficiário]]="","",COUNTIFS(Table8[Código da Candidatura],Table13[[#This Row],[Código da candidatura]],Table8[Tipologia proposta],"T5"))</f>
        <v/>
      </c>
      <c r="O362" s="325" t="str">
        <f>IF(Table13[[#This Row],[Tipo de Beneficiário]]="","",COUNTIFS(Table8[Código da Candidatura],Table13[[#This Row],[Código da candidatura]],Table8[Tipologia proposta],"T6"))</f>
        <v/>
      </c>
      <c r="P362" s="325" t="str">
        <f>IF(Table13[[#This Row],[Tipo de Beneficiário]]="","",COUNTIFS(Table8[Código da Candidatura],Table13[[#This Row],[Código da candidatura]],Table8[Tipologia proposta],"T7"))</f>
        <v/>
      </c>
      <c r="Q362" s="325" t="str">
        <f>IF(Table13[[#This Row],[Tipo de Beneficiário]]="","",COUNTIFS(Table8[Código da Candidatura],Table13[[#This Row],[Código da candidatura]],Table8[Tipologia proposta],"Unid. Resid."))</f>
        <v/>
      </c>
      <c r="R362" s="326">
        <f>SUM(Table13[[#This Row],[T0]:[Unid. resid.]])</f>
        <v>0</v>
      </c>
      <c r="S362" s="391" t="str">
        <f>IF(OR(Table13[[#This Row],[Tipo de Beneficiário]]="",Table13[[#This Row],[Identificação da Entidade]]="",Table13[[#This Row],[Tipo de Solução Habitacional]]=""),"NÃO","SIM")</f>
        <v>NÃO</v>
      </c>
      <c r="T362" s="327" t="e">
        <f>VLOOKUP(Table13[[#This Row],[Tipo de Beneficiário]],Table3[],3,FALSE)</f>
        <v>#N/A</v>
      </c>
      <c r="X362" s="309"/>
    </row>
    <row r="363" spans="1:24" ht="25.05" hidden="1" customHeight="1" x14ac:dyDescent="0.25">
      <c r="A363" s="320"/>
      <c r="B363" s="389"/>
      <c r="C363" s="321"/>
      <c r="D363" s="325" t="str">
        <f>IF(Table13[[#This Row],[Tipo de Beneficiário]]="","",COUNTIF(Table8[Código da Candidatura],Table13[[#This Row],[Código da candidatura]]))</f>
        <v/>
      </c>
      <c r="E363" s="379" t="str">
        <f>IF(Table13[[#This Row],[Tipo de Beneficiário]]="","",SUMIF(Table8[[Código da Candidatura]:[Nº de membros]],Table13[[#This Row],[Código da candidatura]],Table8[Nº de membros]))</f>
        <v/>
      </c>
      <c r="F363" s="392"/>
      <c r="G363" s="322"/>
      <c r="H363" s="323"/>
      <c r="I363" s="324" t="str">
        <f>IF(Table13[[#This Row],[Tipo de Beneficiário]]="","",COUNTIFS(Table8[Código da Candidatura],Table13[[#This Row],[Código da candidatura]],Table8[Tipologia proposta],"T0"))</f>
        <v/>
      </c>
      <c r="J363" s="325" t="str">
        <f>IF(Table13[[#This Row],[Tipo de Beneficiário]]="","",COUNTIFS(Table8[Código da Candidatura],Table13[[#This Row],[Código da candidatura]],Table8[Tipologia proposta],"T1"))</f>
        <v/>
      </c>
      <c r="K363" s="325" t="str">
        <f>IF(Table13[[#This Row],[Tipo de Beneficiário]]="","",COUNTIFS(Table8[Código da Candidatura],Table13[[#This Row],[Código da candidatura]],Table8[Tipologia proposta],"T2"))</f>
        <v/>
      </c>
      <c r="L363" s="325" t="str">
        <f>IF(Table13[[#This Row],[Tipo de Beneficiário]]="","",COUNTIFS(Table8[Código da Candidatura],Table13[[#This Row],[Código da candidatura]],Table8[Tipologia proposta],"T3"))</f>
        <v/>
      </c>
      <c r="M363" s="325" t="str">
        <f>IF(Table13[[#This Row],[Tipo de Beneficiário]]="","",COUNTIFS(Table8[Código da Candidatura],Table13[[#This Row],[Código da candidatura]],Table8[Tipologia proposta],"T4"))</f>
        <v/>
      </c>
      <c r="N363" s="325" t="str">
        <f>IF(Table13[[#This Row],[Tipo de Beneficiário]]="","",COUNTIFS(Table8[Código da Candidatura],Table13[[#This Row],[Código da candidatura]],Table8[Tipologia proposta],"T5"))</f>
        <v/>
      </c>
      <c r="O363" s="325" t="str">
        <f>IF(Table13[[#This Row],[Tipo de Beneficiário]]="","",COUNTIFS(Table8[Código da Candidatura],Table13[[#This Row],[Código da candidatura]],Table8[Tipologia proposta],"T6"))</f>
        <v/>
      </c>
      <c r="P363" s="325" t="str">
        <f>IF(Table13[[#This Row],[Tipo de Beneficiário]]="","",COUNTIFS(Table8[Código da Candidatura],Table13[[#This Row],[Código da candidatura]],Table8[Tipologia proposta],"T7"))</f>
        <v/>
      </c>
      <c r="Q363" s="325" t="str">
        <f>IF(Table13[[#This Row],[Tipo de Beneficiário]]="","",COUNTIFS(Table8[Código da Candidatura],Table13[[#This Row],[Código da candidatura]],Table8[Tipologia proposta],"Unid. Resid."))</f>
        <v/>
      </c>
      <c r="R363" s="326">
        <f>SUM(Table13[[#This Row],[T0]:[Unid. resid.]])</f>
        <v>0</v>
      </c>
      <c r="S363" s="391" t="str">
        <f>IF(OR(Table13[[#This Row],[Tipo de Beneficiário]]="",Table13[[#This Row],[Identificação da Entidade]]="",Table13[[#This Row],[Tipo de Solução Habitacional]]=""),"NÃO","SIM")</f>
        <v>NÃO</v>
      </c>
      <c r="T363" s="327" t="e">
        <f>VLOOKUP(Table13[[#This Row],[Tipo de Beneficiário]],Table3[],3,FALSE)</f>
        <v>#N/A</v>
      </c>
      <c r="X363" s="309"/>
    </row>
    <row r="364" spans="1:24" ht="25.05" hidden="1" customHeight="1" x14ac:dyDescent="0.25">
      <c r="A364" s="320"/>
      <c r="B364" s="389"/>
      <c r="C364" s="321"/>
      <c r="D364" s="325" t="str">
        <f>IF(Table13[[#This Row],[Tipo de Beneficiário]]="","",COUNTIF(Table8[Código da Candidatura],Table13[[#This Row],[Código da candidatura]]))</f>
        <v/>
      </c>
      <c r="E364" s="379" t="str">
        <f>IF(Table13[[#This Row],[Tipo de Beneficiário]]="","",SUMIF(Table8[[Código da Candidatura]:[Nº de membros]],Table13[[#This Row],[Código da candidatura]],Table8[Nº de membros]))</f>
        <v/>
      </c>
      <c r="F364" s="392"/>
      <c r="G364" s="322"/>
      <c r="H364" s="323"/>
      <c r="I364" s="324" t="str">
        <f>IF(Table13[[#This Row],[Tipo de Beneficiário]]="","",COUNTIFS(Table8[Código da Candidatura],Table13[[#This Row],[Código da candidatura]],Table8[Tipologia proposta],"T0"))</f>
        <v/>
      </c>
      <c r="J364" s="325" t="str">
        <f>IF(Table13[[#This Row],[Tipo de Beneficiário]]="","",COUNTIFS(Table8[Código da Candidatura],Table13[[#This Row],[Código da candidatura]],Table8[Tipologia proposta],"T1"))</f>
        <v/>
      </c>
      <c r="K364" s="325" t="str">
        <f>IF(Table13[[#This Row],[Tipo de Beneficiário]]="","",COUNTIFS(Table8[Código da Candidatura],Table13[[#This Row],[Código da candidatura]],Table8[Tipologia proposta],"T2"))</f>
        <v/>
      </c>
      <c r="L364" s="325" t="str">
        <f>IF(Table13[[#This Row],[Tipo de Beneficiário]]="","",COUNTIFS(Table8[Código da Candidatura],Table13[[#This Row],[Código da candidatura]],Table8[Tipologia proposta],"T3"))</f>
        <v/>
      </c>
      <c r="M364" s="325" t="str">
        <f>IF(Table13[[#This Row],[Tipo de Beneficiário]]="","",COUNTIFS(Table8[Código da Candidatura],Table13[[#This Row],[Código da candidatura]],Table8[Tipologia proposta],"T4"))</f>
        <v/>
      </c>
      <c r="N364" s="325" t="str">
        <f>IF(Table13[[#This Row],[Tipo de Beneficiário]]="","",COUNTIFS(Table8[Código da Candidatura],Table13[[#This Row],[Código da candidatura]],Table8[Tipologia proposta],"T5"))</f>
        <v/>
      </c>
      <c r="O364" s="325" t="str">
        <f>IF(Table13[[#This Row],[Tipo de Beneficiário]]="","",COUNTIFS(Table8[Código da Candidatura],Table13[[#This Row],[Código da candidatura]],Table8[Tipologia proposta],"T6"))</f>
        <v/>
      </c>
      <c r="P364" s="325" t="str">
        <f>IF(Table13[[#This Row],[Tipo de Beneficiário]]="","",COUNTIFS(Table8[Código da Candidatura],Table13[[#This Row],[Código da candidatura]],Table8[Tipologia proposta],"T7"))</f>
        <v/>
      </c>
      <c r="Q364" s="325" t="str">
        <f>IF(Table13[[#This Row],[Tipo de Beneficiário]]="","",COUNTIFS(Table8[Código da Candidatura],Table13[[#This Row],[Código da candidatura]],Table8[Tipologia proposta],"Unid. Resid."))</f>
        <v/>
      </c>
      <c r="R364" s="326">
        <f>SUM(Table13[[#This Row],[T0]:[Unid. resid.]])</f>
        <v>0</v>
      </c>
      <c r="S364" s="391" t="str">
        <f>IF(OR(Table13[[#This Row],[Tipo de Beneficiário]]="",Table13[[#This Row],[Identificação da Entidade]]="",Table13[[#This Row],[Tipo de Solução Habitacional]]=""),"NÃO","SIM")</f>
        <v>NÃO</v>
      </c>
      <c r="T364" s="327" t="e">
        <f>VLOOKUP(Table13[[#This Row],[Tipo de Beneficiário]],Table3[],3,FALSE)</f>
        <v>#N/A</v>
      </c>
      <c r="X364" s="309"/>
    </row>
    <row r="365" spans="1:24" ht="25.05" hidden="1" customHeight="1" x14ac:dyDescent="0.25">
      <c r="A365" s="320"/>
      <c r="B365" s="389"/>
      <c r="C365" s="321"/>
      <c r="D365" s="325" t="str">
        <f>IF(Table13[[#This Row],[Tipo de Beneficiário]]="","",COUNTIF(Table8[Código da Candidatura],Table13[[#This Row],[Código da candidatura]]))</f>
        <v/>
      </c>
      <c r="E365" s="379" t="str">
        <f>IF(Table13[[#This Row],[Tipo de Beneficiário]]="","",SUMIF(Table8[[Código da Candidatura]:[Nº de membros]],Table13[[#This Row],[Código da candidatura]],Table8[Nº de membros]))</f>
        <v/>
      </c>
      <c r="F365" s="392"/>
      <c r="G365" s="322"/>
      <c r="H365" s="323"/>
      <c r="I365" s="324" t="str">
        <f>IF(Table13[[#This Row],[Tipo de Beneficiário]]="","",COUNTIFS(Table8[Código da Candidatura],Table13[[#This Row],[Código da candidatura]],Table8[Tipologia proposta],"T0"))</f>
        <v/>
      </c>
      <c r="J365" s="325" t="str">
        <f>IF(Table13[[#This Row],[Tipo de Beneficiário]]="","",COUNTIFS(Table8[Código da Candidatura],Table13[[#This Row],[Código da candidatura]],Table8[Tipologia proposta],"T1"))</f>
        <v/>
      </c>
      <c r="K365" s="325" t="str">
        <f>IF(Table13[[#This Row],[Tipo de Beneficiário]]="","",COUNTIFS(Table8[Código da Candidatura],Table13[[#This Row],[Código da candidatura]],Table8[Tipologia proposta],"T2"))</f>
        <v/>
      </c>
      <c r="L365" s="325" t="str">
        <f>IF(Table13[[#This Row],[Tipo de Beneficiário]]="","",COUNTIFS(Table8[Código da Candidatura],Table13[[#This Row],[Código da candidatura]],Table8[Tipologia proposta],"T3"))</f>
        <v/>
      </c>
      <c r="M365" s="325" t="str">
        <f>IF(Table13[[#This Row],[Tipo de Beneficiário]]="","",COUNTIFS(Table8[Código da Candidatura],Table13[[#This Row],[Código da candidatura]],Table8[Tipologia proposta],"T4"))</f>
        <v/>
      </c>
      <c r="N365" s="325" t="str">
        <f>IF(Table13[[#This Row],[Tipo de Beneficiário]]="","",COUNTIFS(Table8[Código da Candidatura],Table13[[#This Row],[Código da candidatura]],Table8[Tipologia proposta],"T5"))</f>
        <v/>
      </c>
      <c r="O365" s="325" t="str">
        <f>IF(Table13[[#This Row],[Tipo de Beneficiário]]="","",COUNTIFS(Table8[Código da Candidatura],Table13[[#This Row],[Código da candidatura]],Table8[Tipologia proposta],"T6"))</f>
        <v/>
      </c>
      <c r="P365" s="325" t="str">
        <f>IF(Table13[[#This Row],[Tipo de Beneficiário]]="","",COUNTIFS(Table8[Código da Candidatura],Table13[[#This Row],[Código da candidatura]],Table8[Tipologia proposta],"T7"))</f>
        <v/>
      </c>
      <c r="Q365" s="325" t="str">
        <f>IF(Table13[[#This Row],[Tipo de Beneficiário]]="","",COUNTIFS(Table8[Código da Candidatura],Table13[[#This Row],[Código da candidatura]],Table8[Tipologia proposta],"Unid. Resid."))</f>
        <v/>
      </c>
      <c r="R365" s="326">
        <f>SUM(Table13[[#This Row],[T0]:[Unid. resid.]])</f>
        <v>0</v>
      </c>
      <c r="S365" s="391" t="str">
        <f>IF(OR(Table13[[#This Row],[Tipo de Beneficiário]]="",Table13[[#This Row],[Identificação da Entidade]]="",Table13[[#This Row],[Tipo de Solução Habitacional]]=""),"NÃO","SIM")</f>
        <v>NÃO</v>
      </c>
      <c r="T365" s="327" t="e">
        <f>VLOOKUP(Table13[[#This Row],[Tipo de Beneficiário]],Table3[],3,FALSE)</f>
        <v>#N/A</v>
      </c>
      <c r="X365" s="309"/>
    </row>
    <row r="366" spans="1:24" ht="25.05" hidden="1" customHeight="1" x14ac:dyDescent="0.25">
      <c r="A366" s="320"/>
      <c r="B366" s="389"/>
      <c r="C366" s="321"/>
      <c r="D366" s="325" t="str">
        <f>IF(Table13[[#This Row],[Tipo de Beneficiário]]="","",COUNTIF(Table8[Código da Candidatura],Table13[[#This Row],[Código da candidatura]]))</f>
        <v/>
      </c>
      <c r="E366" s="379" t="str">
        <f>IF(Table13[[#This Row],[Tipo de Beneficiário]]="","",SUMIF(Table8[[Código da Candidatura]:[Nº de membros]],Table13[[#This Row],[Código da candidatura]],Table8[Nº de membros]))</f>
        <v/>
      </c>
      <c r="F366" s="392"/>
      <c r="G366" s="322"/>
      <c r="H366" s="323"/>
      <c r="I366" s="324" t="str">
        <f>IF(Table13[[#This Row],[Tipo de Beneficiário]]="","",COUNTIFS(Table8[Código da Candidatura],Table13[[#This Row],[Código da candidatura]],Table8[Tipologia proposta],"T0"))</f>
        <v/>
      </c>
      <c r="J366" s="325" t="str">
        <f>IF(Table13[[#This Row],[Tipo de Beneficiário]]="","",COUNTIFS(Table8[Código da Candidatura],Table13[[#This Row],[Código da candidatura]],Table8[Tipologia proposta],"T1"))</f>
        <v/>
      </c>
      <c r="K366" s="325" t="str">
        <f>IF(Table13[[#This Row],[Tipo de Beneficiário]]="","",COUNTIFS(Table8[Código da Candidatura],Table13[[#This Row],[Código da candidatura]],Table8[Tipologia proposta],"T2"))</f>
        <v/>
      </c>
      <c r="L366" s="325" t="str">
        <f>IF(Table13[[#This Row],[Tipo de Beneficiário]]="","",COUNTIFS(Table8[Código da Candidatura],Table13[[#This Row],[Código da candidatura]],Table8[Tipologia proposta],"T3"))</f>
        <v/>
      </c>
      <c r="M366" s="325" t="str">
        <f>IF(Table13[[#This Row],[Tipo de Beneficiário]]="","",COUNTIFS(Table8[Código da Candidatura],Table13[[#This Row],[Código da candidatura]],Table8[Tipologia proposta],"T4"))</f>
        <v/>
      </c>
      <c r="N366" s="325" t="str">
        <f>IF(Table13[[#This Row],[Tipo de Beneficiário]]="","",COUNTIFS(Table8[Código da Candidatura],Table13[[#This Row],[Código da candidatura]],Table8[Tipologia proposta],"T5"))</f>
        <v/>
      </c>
      <c r="O366" s="325" t="str">
        <f>IF(Table13[[#This Row],[Tipo de Beneficiário]]="","",COUNTIFS(Table8[Código da Candidatura],Table13[[#This Row],[Código da candidatura]],Table8[Tipologia proposta],"T6"))</f>
        <v/>
      </c>
      <c r="P366" s="325" t="str">
        <f>IF(Table13[[#This Row],[Tipo de Beneficiário]]="","",COUNTIFS(Table8[Código da Candidatura],Table13[[#This Row],[Código da candidatura]],Table8[Tipologia proposta],"T7"))</f>
        <v/>
      </c>
      <c r="Q366" s="325" t="str">
        <f>IF(Table13[[#This Row],[Tipo de Beneficiário]]="","",COUNTIFS(Table8[Código da Candidatura],Table13[[#This Row],[Código da candidatura]],Table8[Tipologia proposta],"Unid. Resid."))</f>
        <v/>
      </c>
      <c r="R366" s="326">
        <f>SUM(Table13[[#This Row],[T0]:[Unid. resid.]])</f>
        <v>0</v>
      </c>
      <c r="S366" s="391" t="str">
        <f>IF(OR(Table13[[#This Row],[Tipo de Beneficiário]]="",Table13[[#This Row],[Identificação da Entidade]]="",Table13[[#This Row],[Tipo de Solução Habitacional]]=""),"NÃO","SIM")</f>
        <v>NÃO</v>
      </c>
      <c r="T366" s="327" t="e">
        <f>VLOOKUP(Table13[[#This Row],[Tipo de Beneficiário]],Table3[],3,FALSE)</f>
        <v>#N/A</v>
      </c>
      <c r="X366" s="309"/>
    </row>
    <row r="367" spans="1:24" ht="25.05" hidden="1" customHeight="1" x14ac:dyDescent="0.25">
      <c r="A367" s="320"/>
      <c r="B367" s="389"/>
      <c r="C367" s="321"/>
      <c r="D367" s="325" t="str">
        <f>IF(Table13[[#This Row],[Tipo de Beneficiário]]="","",COUNTIF(Table8[Código da Candidatura],Table13[[#This Row],[Código da candidatura]]))</f>
        <v/>
      </c>
      <c r="E367" s="379" t="str">
        <f>IF(Table13[[#This Row],[Tipo de Beneficiário]]="","",SUMIF(Table8[[Código da Candidatura]:[Nº de membros]],Table13[[#This Row],[Código da candidatura]],Table8[Nº de membros]))</f>
        <v/>
      </c>
      <c r="F367" s="392"/>
      <c r="G367" s="322"/>
      <c r="H367" s="323"/>
      <c r="I367" s="324" t="str">
        <f>IF(Table13[[#This Row],[Tipo de Beneficiário]]="","",COUNTIFS(Table8[Código da Candidatura],Table13[[#This Row],[Código da candidatura]],Table8[Tipologia proposta],"T0"))</f>
        <v/>
      </c>
      <c r="J367" s="325" t="str">
        <f>IF(Table13[[#This Row],[Tipo de Beneficiário]]="","",COUNTIFS(Table8[Código da Candidatura],Table13[[#This Row],[Código da candidatura]],Table8[Tipologia proposta],"T1"))</f>
        <v/>
      </c>
      <c r="K367" s="325" t="str">
        <f>IF(Table13[[#This Row],[Tipo de Beneficiário]]="","",COUNTIFS(Table8[Código da Candidatura],Table13[[#This Row],[Código da candidatura]],Table8[Tipologia proposta],"T2"))</f>
        <v/>
      </c>
      <c r="L367" s="325" t="str">
        <f>IF(Table13[[#This Row],[Tipo de Beneficiário]]="","",COUNTIFS(Table8[Código da Candidatura],Table13[[#This Row],[Código da candidatura]],Table8[Tipologia proposta],"T3"))</f>
        <v/>
      </c>
      <c r="M367" s="325" t="str">
        <f>IF(Table13[[#This Row],[Tipo de Beneficiário]]="","",COUNTIFS(Table8[Código da Candidatura],Table13[[#This Row],[Código da candidatura]],Table8[Tipologia proposta],"T4"))</f>
        <v/>
      </c>
      <c r="N367" s="325" t="str">
        <f>IF(Table13[[#This Row],[Tipo de Beneficiário]]="","",COUNTIFS(Table8[Código da Candidatura],Table13[[#This Row],[Código da candidatura]],Table8[Tipologia proposta],"T5"))</f>
        <v/>
      </c>
      <c r="O367" s="325" t="str">
        <f>IF(Table13[[#This Row],[Tipo de Beneficiário]]="","",COUNTIFS(Table8[Código da Candidatura],Table13[[#This Row],[Código da candidatura]],Table8[Tipologia proposta],"T6"))</f>
        <v/>
      </c>
      <c r="P367" s="325" t="str">
        <f>IF(Table13[[#This Row],[Tipo de Beneficiário]]="","",COUNTIFS(Table8[Código da Candidatura],Table13[[#This Row],[Código da candidatura]],Table8[Tipologia proposta],"T7"))</f>
        <v/>
      </c>
      <c r="Q367" s="325" t="str">
        <f>IF(Table13[[#This Row],[Tipo de Beneficiário]]="","",COUNTIFS(Table8[Código da Candidatura],Table13[[#This Row],[Código da candidatura]],Table8[Tipologia proposta],"Unid. Resid."))</f>
        <v/>
      </c>
      <c r="R367" s="326">
        <f>SUM(Table13[[#This Row],[T0]:[Unid. resid.]])</f>
        <v>0</v>
      </c>
      <c r="S367" s="391" t="str">
        <f>IF(OR(Table13[[#This Row],[Tipo de Beneficiário]]="",Table13[[#This Row],[Identificação da Entidade]]="",Table13[[#This Row],[Tipo de Solução Habitacional]]=""),"NÃO","SIM")</f>
        <v>NÃO</v>
      </c>
      <c r="T367" s="327" t="e">
        <f>VLOOKUP(Table13[[#This Row],[Tipo de Beneficiário]],Table3[],3,FALSE)</f>
        <v>#N/A</v>
      </c>
      <c r="X367" s="309"/>
    </row>
    <row r="368" spans="1:24" ht="25.05" hidden="1" customHeight="1" x14ac:dyDescent="0.25">
      <c r="A368" s="320"/>
      <c r="B368" s="389"/>
      <c r="C368" s="321"/>
      <c r="D368" s="325" t="str">
        <f>IF(Table13[[#This Row],[Tipo de Beneficiário]]="","",COUNTIF(Table8[Código da Candidatura],Table13[[#This Row],[Código da candidatura]]))</f>
        <v/>
      </c>
      <c r="E368" s="379" t="str">
        <f>IF(Table13[[#This Row],[Tipo de Beneficiário]]="","",SUMIF(Table8[[Código da Candidatura]:[Nº de membros]],Table13[[#This Row],[Código da candidatura]],Table8[Nº de membros]))</f>
        <v/>
      </c>
      <c r="F368" s="392"/>
      <c r="G368" s="322"/>
      <c r="H368" s="323"/>
      <c r="I368" s="324" t="str">
        <f>IF(Table13[[#This Row],[Tipo de Beneficiário]]="","",COUNTIFS(Table8[Código da Candidatura],Table13[[#This Row],[Código da candidatura]],Table8[Tipologia proposta],"T0"))</f>
        <v/>
      </c>
      <c r="J368" s="325" t="str">
        <f>IF(Table13[[#This Row],[Tipo de Beneficiário]]="","",COUNTIFS(Table8[Código da Candidatura],Table13[[#This Row],[Código da candidatura]],Table8[Tipologia proposta],"T1"))</f>
        <v/>
      </c>
      <c r="K368" s="325" t="str">
        <f>IF(Table13[[#This Row],[Tipo de Beneficiário]]="","",COUNTIFS(Table8[Código da Candidatura],Table13[[#This Row],[Código da candidatura]],Table8[Tipologia proposta],"T2"))</f>
        <v/>
      </c>
      <c r="L368" s="325" t="str">
        <f>IF(Table13[[#This Row],[Tipo de Beneficiário]]="","",COUNTIFS(Table8[Código da Candidatura],Table13[[#This Row],[Código da candidatura]],Table8[Tipologia proposta],"T3"))</f>
        <v/>
      </c>
      <c r="M368" s="325" t="str">
        <f>IF(Table13[[#This Row],[Tipo de Beneficiário]]="","",COUNTIFS(Table8[Código da Candidatura],Table13[[#This Row],[Código da candidatura]],Table8[Tipologia proposta],"T4"))</f>
        <v/>
      </c>
      <c r="N368" s="325" t="str">
        <f>IF(Table13[[#This Row],[Tipo de Beneficiário]]="","",COUNTIFS(Table8[Código da Candidatura],Table13[[#This Row],[Código da candidatura]],Table8[Tipologia proposta],"T5"))</f>
        <v/>
      </c>
      <c r="O368" s="325" t="str">
        <f>IF(Table13[[#This Row],[Tipo de Beneficiário]]="","",COUNTIFS(Table8[Código da Candidatura],Table13[[#This Row],[Código da candidatura]],Table8[Tipologia proposta],"T6"))</f>
        <v/>
      </c>
      <c r="P368" s="325" t="str">
        <f>IF(Table13[[#This Row],[Tipo de Beneficiário]]="","",COUNTIFS(Table8[Código da Candidatura],Table13[[#This Row],[Código da candidatura]],Table8[Tipologia proposta],"T7"))</f>
        <v/>
      </c>
      <c r="Q368" s="325" t="str">
        <f>IF(Table13[[#This Row],[Tipo de Beneficiário]]="","",COUNTIFS(Table8[Código da Candidatura],Table13[[#This Row],[Código da candidatura]],Table8[Tipologia proposta],"Unid. Resid."))</f>
        <v/>
      </c>
      <c r="R368" s="326">
        <f>SUM(Table13[[#This Row],[T0]:[Unid. resid.]])</f>
        <v>0</v>
      </c>
      <c r="S368" s="391" t="str">
        <f>IF(OR(Table13[[#This Row],[Tipo de Beneficiário]]="",Table13[[#This Row],[Identificação da Entidade]]="",Table13[[#This Row],[Tipo de Solução Habitacional]]=""),"NÃO","SIM")</f>
        <v>NÃO</v>
      </c>
      <c r="T368" s="327" t="e">
        <f>VLOOKUP(Table13[[#This Row],[Tipo de Beneficiário]],Table3[],3,FALSE)</f>
        <v>#N/A</v>
      </c>
      <c r="X368" s="309"/>
    </row>
    <row r="369" spans="1:24" ht="25.05" hidden="1" customHeight="1" x14ac:dyDescent="0.25">
      <c r="A369" s="320"/>
      <c r="B369" s="389"/>
      <c r="C369" s="321"/>
      <c r="D369" s="325" t="str">
        <f>IF(Table13[[#This Row],[Tipo de Beneficiário]]="","",COUNTIF(Table8[Código da Candidatura],Table13[[#This Row],[Código da candidatura]]))</f>
        <v/>
      </c>
      <c r="E369" s="379" t="str">
        <f>IF(Table13[[#This Row],[Tipo de Beneficiário]]="","",SUMIF(Table8[[Código da Candidatura]:[Nº de membros]],Table13[[#This Row],[Código da candidatura]],Table8[Nº de membros]))</f>
        <v/>
      </c>
      <c r="F369" s="392"/>
      <c r="G369" s="322"/>
      <c r="H369" s="323"/>
      <c r="I369" s="324" t="str">
        <f>IF(Table13[[#This Row],[Tipo de Beneficiário]]="","",COUNTIFS(Table8[Código da Candidatura],Table13[[#This Row],[Código da candidatura]],Table8[Tipologia proposta],"T0"))</f>
        <v/>
      </c>
      <c r="J369" s="325" t="str">
        <f>IF(Table13[[#This Row],[Tipo de Beneficiário]]="","",COUNTIFS(Table8[Código da Candidatura],Table13[[#This Row],[Código da candidatura]],Table8[Tipologia proposta],"T1"))</f>
        <v/>
      </c>
      <c r="K369" s="325" t="str">
        <f>IF(Table13[[#This Row],[Tipo de Beneficiário]]="","",COUNTIFS(Table8[Código da Candidatura],Table13[[#This Row],[Código da candidatura]],Table8[Tipologia proposta],"T2"))</f>
        <v/>
      </c>
      <c r="L369" s="325" t="str">
        <f>IF(Table13[[#This Row],[Tipo de Beneficiário]]="","",COUNTIFS(Table8[Código da Candidatura],Table13[[#This Row],[Código da candidatura]],Table8[Tipologia proposta],"T3"))</f>
        <v/>
      </c>
      <c r="M369" s="325" t="str">
        <f>IF(Table13[[#This Row],[Tipo de Beneficiário]]="","",COUNTIFS(Table8[Código da Candidatura],Table13[[#This Row],[Código da candidatura]],Table8[Tipologia proposta],"T4"))</f>
        <v/>
      </c>
      <c r="N369" s="325" t="str">
        <f>IF(Table13[[#This Row],[Tipo de Beneficiário]]="","",COUNTIFS(Table8[Código da Candidatura],Table13[[#This Row],[Código da candidatura]],Table8[Tipologia proposta],"T5"))</f>
        <v/>
      </c>
      <c r="O369" s="325" t="str">
        <f>IF(Table13[[#This Row],[Tipo de Beneficiário]]="","",COUNTIFS(Table8[Código da Candidatura],Table13[[#This Row],[Código da candidatura]],Table8[Tipologia proposta],"T6"))</f>
        <v/>
      </c>
      <c r="P369" s="325" t="str">
        <f>IF(Table13[[#This Row],[Tipo de Beneficiário]]="","",COUNTIFS(Table8[Código da Candidatura],Table13[[#This Row],[Código da candidatura]],Table8[Tipologia proposta],"T7"))</f>
        <v/>
      </c>
      <c r="Q369" s="325" t="str">
        <f>IF(Table13[[#This Row],[Tipo de Beneficiário]]="","",COUNTIFS(Table8[Código da Candidatura],Table13[[#This Row],[Código da candidatura]],Table8[Tipologia proposta],"Unid. Resid."))</f>
        <v/>
      </c>
      <c r="R369" s="326">
        <f>SUM(Table13[[#This Row],[T0]:[Unid. resid.]])</f>
        <v>0</v>
      </c>
      <c r="S369" s="391" t="str">
        <f>IF(OR(Table13[[#This Row],[Tipo de Beneficiário]]="",Table13[[#This Row],[Identificação da Entidade]]="",Table13[[#This Row],[Tipo de Solução Habitacional]]=""),"NÃO","SIM")</f>
        <v>NÃO</v>
      </c>
      <c r="T369" s="327" t="e">
        <f>VLOOKUP(Table13[[#This Row],[Tipo de Beneficiário]],Table3[],3,FALSE)</f>
        <v>#N/A</v>
      </c>
      <c r="X369" s="309"/>
    </row>
    <row r="370" spans="1:24" ht="25.05" hidden="1" customHeight="1" x14ac:dyDescent="0.25">
      <c r="A370" s="320"/>
      <c r="B370" s="389"/>
      <c r="C370" s="321"/>
      <c r="D370" s="325" t="str">
        <f>IF(Table13[[#This Row],[Tipo de Beneficiário]]="","",COUNTIF(Table8[Código da Candidatura],Table13[[#This Row],[Código da candidatura]]))</f>
        <v/>
      </c>
      <c r="E370" s="379" t="str">
        <f>IF(Table13[[#This Row],[Tipo de Beneficiário]]="","",SUMIF(Table8[[Código da Candidatura]:[Nº de membros]],Table13[[#This Row],[Código da candidatura]],Table8[Nº de membros]))</f>
        <v/>
      </c>
      <c r="F370" s="392"/>
      <c r="G370" s="322"/>
      <c r="H370" s="323"/>
      <c r="I370" s="324" t="str">
        <f>IF(Table13[[#This Row],[Tipo de Beneficiário]]="","",COUNTIFS(Table8[Código da Candidatura],Table13[[#This Row],[Código da candidatura]],Table8[Tipologia proposta],"T0"))</f>
        <v/>
      </c>
      <c r="J370" s="325" t="str">
        <f>IF(Table13[[#This Row],[Tipo de Beneficiário]]="","",COUNTIFS(Table8[Código da Candidatura],Table13[[#This Row],[Código da candidatura]],Table8[Tipologia proposta],"T1"))</f>
        <v/>
      </c>
      <c r="K370" s="325" t="str">
        <f>IF(Table13[[#This Row],[Tipo de Beneficiário]]="","",COUNTIFS(Table8[Código da Candidatura],Table13[[#This Row],[Código da candidatura]],Table8[Tipologia proposta],"T2"))</f>
        <v/>
      </c>
      <c r="L370" s="325" t="str">
        <f>IF(Table13[[#This Row],[Tipo de Beneficiário]]="","",COUNTIFS(Table8[Código da Candidatura],Table13[[#This Row],[Código da candidatura]],Table8[Tipologia proposta],"T3"))</f>
        <v/>
      </c>
      <c r="M370" s="325" t="str">
        <f>IF(Table13[[#This Row],[Tipo de Beneficiário]]="","",COUNTIFS(Table8[Código da Candidatura],Table13[[#This Row],[Código da candidatura]],Table8[Tipologia proposta],"T4"))</f>
        <v/>
      </c>
      <c r="N370" s="325" t="str">
        <f>IF(Table13[[#This Row],[Tipo de Beneficiário]]="","",COUNTIFS(Table8[Código da Candidatura],Table13[[#This Row],[Código da candidatura]],Table8[Tipologia proposta],"T5"))</f>
        <v/>
      </c>
      <c r="O370" s="325" t="str">
        <f>IF(Table13[[#This Row],[Tipo de Beneficiário]]="","",COUNTIFS(Table8[Código da Candidatura],Table13[[#This Row],[Código da candidatura]],Table8[Tipologia proposta],"T6"))</f>
        <v/>
      </c>
      <c r="P370" s="325" t="str">
        <f>IF(Table13[[#This Row],[Tipo de Beneficiário]]="","",COUNTIFS(Table8[Código da Candidatura],Table13[[#This Row],[Código da candidatura]],Table8[Tipologia proposta],"T7"))</f>
        <v/>
      </c>
      <c r="Q370" s="325" t="str">
        <f>IF(Table13[[#This Row],[Tipo de Beneficiário]]="","",COUNTIFS(Table8[Código da Candidatura],Table13[[#This Row],[Código da candidatura]],Table8[Tipologia proposta],"Unid. Resid."))</f>
        <v/>
      </c>
      <c r="R370" s="326">
        <f>SUM(Table13[[#This Row],[T0]:[Unid. resid.]])</f>
        <v>0</v>
      </c>
      <c r="S370" s="391" t="str">
        <f>IF(OR(Table13[[#This Row],[Tipo de Beneficiário]]="",Table13[[#This Row],[Identificação da Entidade]]="",Table13[[#This Row],[Tipo de Solução Habitacional]]=""),"NÃO","SIM")</f>
        <v>NÃO</v>
      </c>
      <c r="T370" s="327" t="e">
        <f>VLOOKUP(Table13[[#This Row],[Tipo de Beneficiário]],Table3[],3,FALSE)</f>
        <v>#N/A</v>
      </c>
      <c r="X370" s="309"/>
    </row>
    <row r="371" spans="1:24" ht="25.05" hidden="1" customHeight="1" x14ac:dyDescent="0.25">
      <c r="A371" s="320"/>
      <c r="B371" s="389"/>
      <c r="C371" s="321"/>
      <c r="D371" s="325" t="str">
        <f>IF(Table13[[#This Row],[Tipo de Beneficiário]]="","",COUNTIF(Table8[Código da Candidatura],Table13[[#This Row],[Código da candidatura]]))</f>
        <v/>
      </c>
      <c r="E371" s="379" t="str">
        <f>IF(Table13[[#This Row],[Tipo de Beneficiário]]="","",SUMIF(Table8[[Código da Candidatura]:[Nº de membros]],Table13[[#This Row],[Código da candidatura]],Table8[Nº de membros]))</f>
        <v/>
      </c>
      <c r="F371" s="392"/>
      <c r="G371" s="322"/>
      <c r="H371" s="323"/>
      <c r="I371" s="324" t="str">
        <f>IF(Table13[[#This Row],[Tipo de Beneficiário]]="","",COUNTIFS(Table8[Código da Candidatura],Table13[[#This Row],[Código da candidatura]],Table8[Tipologia proposta],"T0"))</f>
        <v/>
      </c>
      <c r="J371" s="325" t="str">
        <f>IF(Table13[[#This Row],[Tipo de Beneficiário]]="","",COUNTIFS(Table8[Código da Candidatura],Table13[[#This Row],[Código da candidatura]],Table8[Tipologia proposta],"T1"))</f>
        <v/>
      </c>
      <c r="K371" s="325" t="str">
        <f>IF(Table13[[#This Row],[Tipo de Beneficiário]]="","",COUNTIFS(Table8[Código da Candidatura],Table13[[#This Row],[Código da candidatura]],Table8[Tipologia proposta],"T2"))</f>
        <v/>
      </c>
      <c r="L371" s="325" t="str">
        <f>IF(Table13[[#This Row],[Tipo de Beneficiário]]="","",COUNTIFS(Table8[Código da Candidatura],Table13[[#This Row],[Código da candidatura]],Table8[Tipologia proposta],"T3"))</f>
        <v/>
      </c>
      <c r="M371" s="325" t="str">
        <f>IF(Table13[[#This Row],[Tipo de Beneficiário]]="","",COUNTIFS(Table8[Código da Candidatura],Table13[[#This Row],[Código da candidatura]],Table8[Tipologia proposta],"T4"))</f>
        <v/>
      </c>
      <c r="N371" s="325" t="str">
        <f>IF(Table13[[#This Row],[Tipo de Beneficiário]]="","",COUNTIFS(Table8[Código da Candidatura],Table13[[#This Row],[Código da candidatura]],Table8[Tipologia proposta],"T5"))</f>
        <v/>
      </c>
      <c r="O371" s="325" t="str">
        <f>IF(Table13[[#This Row],[Tipo de Beneficiário]]="","",COUNTIFS(Table8[Código da Candidatura],Table13[[#This Row],[Código da candidatura]],Table8[Tipologia proposta],"T6"))</f>
        <v/>
      </c>
      <c r="P371" s="325" t="str">
        <f>IF(Table13[[#This Row],[Tipo de Beneficiário]]="","",COUNTIFS(Table8[Código da Candidatura],Table13[[#This Row],[Código da candidatura]],Table8[Tipologia proposta],"T7"))</f>
        <v/>
      </c>
      <c r="Q371" s="325" t="str">
        <f>IF(Table13[[#This Row],[Tipo de Beneficiário]]="","",COUNTIFS(Table8[Código da Candidatura],Table13[[#This Row],[Código da candidatura]],Table8[Tipologia proposta],"Unid. Resid."))</f>
        <v/>
      </c>
      <c r="R371" s="326">
        <f>SUM(Table13[[#This Row],[T0]:[Unid. resid.]])</f>
        <v>0</v>
      </c>
      <c r="S371" s="391" t="str">
        <f>IF(OR(Table13[[#This Row],[Tipo de Beneficiário]]="",Table13[[#This Row],[Identificação da Entidade]]="",Table13[[#This Row],[Tipo de Solução Habitacional]]=""),"NÃO","SIM")</f>
        <v>NÃO</v>
      </c>
      <c r="T371" s="327" t="e">
        <f>VLOOKUP(Table13[[#This Row],[Tipo de Beneficiário]],Table3[],3,FALSE)</f>
        <v>#N/A</v>
      </c>
      <c r="X371" s="309"/>
    </row>
    <row r="372" spans="1:24" ht="25.05" hidden="1" customHeight="1" x14ac:dyDescent="0.25">
      <c r="A372" s="320"/>
      <c r="B372" s="389"/>
      <c r="C372" s="321"/>
      <c r="D372" s="325" t="str">
        <f>IF(Table13[[#This Row],[Tipo de Beneficiário]]="","",COUNTIF(Table8[Código da Candidatura],Table13[[#This Row],[Código da candidatura]]))</f>
        <v/>
      </c>
      <c r="E372" s="379" t="str">
        <f>IF(Table13[[#This Row],[Tipo de Beneficiário]]="","",SUMIF(Table8[[Código da Candidatura]:[Nº de membros]],Table13[[#This Row],[Código da candidatura]],Table8[Nº de membros]))</f>
        <v/>
      </c>
      <c r="F372" s="392"/>
      <c r="G372" s="322"/>
      <c r="H372" s="323"/>
      <c r="I372" s="324" t="str">
        <f>IF(Table13[[#This Row],[Tipo de Beneficiário]]="","",COUNTIFS(Table8[Código da Candidatura],Table13[[#This Row],[Código da candidatura]],Table8[Tipologia proposta],"T0"))</f>
        <v/>
      </c>
      <c r="J372" s="325" t="str">
        <f>IF(Table13[[#This Row],[Tipo de Beneficiário]]="","",COUNTIFS(Table8[Código da Candidatura],Table13[[#This Row],[Código da candidatura]],Table8[Tipologia proposta],"T1"))</f>
        <v/>
      </c>
      <c r="K372" s="325" t="str">
        <f>IF(Table13[[#This Row],[Tipo de Beneficiário]]="","",COUNTIFS(Table8[Código da Candidatura],Table13[[#This Row],[Código da candidatura]],Table8[Tipologia proposta],"T2"))</f>
        <v/>
      </c>
      <c r="L372" s="325" t="str">
        <f>IF(Table13[[#This Row],[Tipo de Beneficiário]]="","",COUNTIFS(Table8[Código da Candidatura],Table13[[#This Row],[Código da candidatura]],Table8[Tipologia proposta],"T3"))</f>
        <v/>
      </c>
      <c r="M372" s="325" t="str">
        <f>IF(Table13[[#This Row],[Tipo de Beneficiário]]="","",COUNTIFS(Table8[Código da Candidatura],Table13[[#This Row],[Código da candidatura]],Table8[Tipologia proposta],"T4"))</f>
        <v/>
      </c>
      <c r="N372" s="325" t="str">
        <f>IF(Table13[[#This Row],[Tipo de Beneficiário]]="","",COUNTIFS(Table8[Código da Candidatura],Table13[[#This Row],[Código da candidatura]],Table8[Tipologia proposta],"T5"))</f>
        <v/>
      </c>
      <c r="O372" s="325" t="str">
        <f>IF(Table13[[#This Row],[Tipo de Beneficiário]]="","",COUNTIFS(Table8[Código da Candidatura],Table13[[#This Row],[Código da candidatura]],Table8[Tipologia proposta],"T6"))</f>
        <v/>
      </c>
      <c r="P372" s="325" t="str">
        <f>IF(Table13[[#This Row],[Tipo de Beneficiário]]="","",COUNTIFS(Table8[Código da Candidatura],Table13[[#This Row],[Código da candidatura]],Table8[Tipologia proposta],"T7"))</f>
        <v/>
      </c>
      <c r="Q372" s="325" t="str">
        <f>IF(Table13[[#This Row],[Tipo de Beneficiário]]="","",COUNTIFS(Table8[Código da Candidatura],Table13[[#This Row],[Código da candidatura]],Table8[Tipologia proposta],"Unid. Resid."))</f>
        <v/>
      </c>
      <c r="R372" s="326">
        <f>SUM(Table13[[#This Row],[T0]:[Unid. resid.]])</f>
        <v>0</v>
      </c>
      <c r="S372" s="391" t="str">
        <f>IF(OR(Table13[[#This Row],[Tipo de Beneficiário]]="",Table13[[#This Row],[Identificação da Entidade]]="",Table13[[#This Row],[Tipo de Solução Habitacional]]=""),"NÃO","SIM")</f>
        <v>NÃO</v>
      </c>
      <c r="T372" s="327" t="e">
        <f>VLOOKUP(Table13[[#This Row],[Tipo de Beneficiário]],Table3[],3,FALSE)</f>
        <v>#N/A</v>
      </c>
      <c r="X372" s="309"/>
    </row>
    <row r="373" spans="1:24" ht="25.05" hidden="1" customHeight="1" x14ac:dyDescent="0.25">
      <c r="A373" s="320"/>
      <c r="B373" s="389"/>
      <c r="C373" s="321"/>
      <c r="D373" s="325" t="str">
        <f>IF(Table13[[#This Row],[Tipo de Beneficiário]]="","",COUNTIF(Table8[Código da Candidatura],Table13[[#This Row],[Código da candidatura]]))</f>
        <v/>
      </c>
      <c r="E373" s="379" t="str">
        <f>IF(Table13[[#This Row],[Tipo de Beneficiário]]="","",SUMIF(Table8[[Código da Candidatura]:[Nº de membros]],Table13[[#This Row],[Código da candidatura]],Table8[Nº de membros]))</f>
        <v/>
      </c>
      <c r="F373" s="392"/>
      <c r="G373" s="322"/>
      <c r="H373" s="323"/>
      <c r="I373" s="324" t="str">
        <f>IF(Table13[[#This Row],[Tipo de Beneficiário]]="","",COUNTIFS(Table8[Código da Candidatura],Table13[[#This Row],[Código da candidatura]],Table8[Tipologia proposta],"T0"))</f>
        <v/>
      </c>
      <c r="J373" s="325" t="str">
        <f>IF(Table13[[#This Row],[Tipo de Beneficiário]]="","",COUNTIFS(Table8[Código da Candidatura],Table13[[#This Row],[Código da candidatura]],Table8[Tipologia proposta],"T1"))</f>
        <v/>
      </c>
      <c r="K373" s="325" t="str">
        <f>IF(Table13[[#This Row],[Tipo de Beneficiário]]="","",COUNTIFS(Table8[Código da Candidatura],Table13[[#This Row],[Código da candidatura]],Table8[Tipologia proposta],"T2"))</f>
        <v/>
      </c>
      <c r="L373" s="325" t="str">
        <f>IF(Table13[[#This Row],[Tipo de Beneficiário]]="","",COUNTIFS(Table8[Código da Candidatura],Table13[[#This Row],[Código da candidatura]],Table8[Tipologia proposta],"T3"))</f>
        <v/>
      </c>
      <c r="M373" s="325" t="str">
        <f>IF(Table13[[#This Row],[Tipo de Beneficiário]]="","",COUNTIFS(Table8[Código da Candidatura],Table13[[#This Row],[Código da candidatura]],Table8[Tipologia proposta],"T4"))</f>
        <v/>
      </c>
      <c r="N373" s="325" t="str">
        <f>IF(Table13[[#This Row],[Tipo de Beneficiário]]="","",COUNTIFS(Table8[Código da Candidatura],Table13[[#This Row],[Código da candidatura]],Table8[Tipologia proposta],"T5"))</f>
        <v/>
      </c>
      <c r="O373" s="325" t="str">
        <f>IF(Table13[[#This Row],[Tipo de Beneficiário]]="","",COUNTIFS(Table8[Código da Candidatura],Table13[[#This Row],[Código da candidatura]],Table8[Tipologia proposta],"T6"))</f>
        <v/>
      </c>
      <c r="P373" s="325" t="str">
        <f>IF(Table13[[#This Row],[Tipo de Beneficiário]]="","",COUNTIFS(Table8[Código da Candidatura],Table13[[#This Row],[Código da candidatura]],Table8[Tipologia proposta],"T7"))</f>
        <v/>
      </c>
      <c r="Q373" s="325" t="str">
        <f>IF(Table13[[#This Row],[Tipo de Beneficiário]]="","",COUNTIFS(Table8[Código da Candidatura],Table13[[#This Row],[Código da candidatura]],Table8[Tipologia proposta],"Unid. Resid."))</f>
        <v/>
      </c>
      <c r="R373" s="326">
        <f>SUM(Table13[[#This Row],[T0]:[Unid. resid.]])</f>
        <v>0</v>
      </c>
      <c r="S373" s="391" t="str">
        <f>IF(OR(Table13[[#This Row],[Tipo de Beneficiário]]="",Table13[[#This Row],[Identificação da Entidade]]="",Table13[[#This Row],[Tipo de Solução Habitacional]]=""),"NÃO","SIM")</f>
        <v>NÃO</v>
      </c>
      <c r="T373" s="327" t="e">
        <f>VLOOKUP(Table13[[#This Row],[Tipo de Beneficiário]],Table3[],3,FALSE)</f>
        <v>#N/A</v>
      </c>
      <c r="X373" s="309"/>
    </row>
    <row r="374" spans="1:24" ht="25.05" hidden="1" customHeight="1" x14ac:dyDescent="0.25">
      <c r="A374" s="320"/>
      <c r="B374" s="389"/>
      <c r="C374" s="321"/>
      <c r="D374" s="325" t="str">
        <f>IF(Table13[[#This Row],[Tipo de Beneficiário]]="","",COUNTIF(Table8[Código da Candidatura],Table13[[#This Row],[Código da candidatura]]))</f>
        <v/>
      </c>
      <c r="E374" s="379" t="str">
        <f>IF(Table13[[#This Row],[Tipo de Beneficiário]]="","",SUMIF(Table8[[Código da Candidatura]:[Nº de membros]],Table13[[#This Row],[Código da candidatura]],Table8[Nº de membros]))</f>
        <v/>
      </c>
      <c r="F374" s="392"/>
      <c r="G374" s="322"/>
      <c r="H374" s="323"/>
      <c r="I374" s="324" t="str">
        <f>IF(Table13[[#This Row],[Tipo de Beneficiário]]="","",COUNTIFS(Table8[Código da Candidatura],Table13[[#This Row],[Código da candidatura]],Table8[Tipologia proposta],"T0"))</f>
        <v/>
      </c>
      <c r="J374" s="325" t="str">
        <f>IF(Table13[[#This Row],[Tipo de Beneficiário]]="","",COUNTIFS(Table8[Código da Candidatura],Table13[[#This Row],[Código da candidatura]],Table8[Tipologia proposta],"T1"))</f>
        <v/>
      </c>
      <c r="K374" s="325" t="str">
        <f>IF(Table13[[#This Row],[Tipo de Beneficiário]]="","",COUNTIFS(Table8[Código da Candidatura],Table13[[#This Row],[Código da candidatura]],Table8[Tipologia proposta],"T2"))</f>
        <v/>
      </c>
      <c r="L374" s="325" t="str">
        <f>IF(Table13[[#This Row],[Tipo de Beneficiário]]="","",COUNTIFS(Table8[Código da Candidatura],Table13[[#This Row],[Código da candidatura]],Table8[Tipologia proposta],"T3"))</f>
        <v/>
      </c>
      <c r="M374" s="325" t="str">
        <f>IF(Table13[[#This Row],[Tipo de Beneficiário]]="","",COUNTIFS(Table8[Código da Candidatura],Table13[[#This Row],[Código da candidatura]],Table8[Tipologia proposta],"T4"))</f>
        <v/>
      </c>
      <c r="N374" s="325" t="str">
        <f>IF(Table13[[#This Row],[Tipo de Beneficiário]]="","",COUNTIFS(Table8[Código da Candidatura],Table13[[#This Row],[Código da candidatura]],Table8[Tipologia proposta],"T5"))</f>
        <v/>
      </c>
      <c r="O374" s="325" t="str">
        <f>IF(Table13[[#This Row],[Tipo de Beneficiário]]="","",COUNTIFS(Table8[Código da Candidatura],Table13[[#This Row],[Código da candidatura]],Table8[Tipologia proposta],"T6"))</f>
        <v/>
      </c>
      <c r="P374" s="325" t="str">
        <f>IF(Table13[[#This Row],[Tipo de Beneficiário]]="","",COUNTIFS(Table8[Código da Candidatura],Table13[[#This Row],[Código da candidatura]],Table8[Tipologia proposta],"T7"))</f>
        <v/>
      </c>
      <c r="Q374" s="325" t="str">
        <f>IF(Table13[[#This Row],[Tipo de Beneficiário]]="","",COUNTIFS(Table8[Código da Candidatura],Table13[[#This Row],[Código da candidatura]],Table8[Tipologia proposta],"Unid. Resid."))</f>
        <v/>
      </c>
      <c r="R374" s="326">
        <f>SUM(Table13[[#This Row],[T0]:[Unid. resid.]])</f>
        <v>0</v>
      </c>
      <c r="S374" s="391" t="str">
        <f>IF(OR(Table13[[#This Row],[Tipo de Beneficiário]]="",Table13[[#This Row],[Identificação da Entidade]]="",Table13[[#This Row],[Tipo de Solução Habitacional]]=""),"NÃO","SIM")</f>
        <v>NÃO</v>
      </c>
      <c r="T374" s="327" t="e">
        <f>VLOOKUP(Table13[[#This Row],[Tipo de Beneficiário]],Table3[],3,FALSE)</f>
        <v>#N/A</v>
      </c>
      <c r="X374" s="309"/>
    </row>
    <row r="375" spans="1:24" ht="25.05" hidden="1" customHeight="1" x14ac:dyDescent="0.25">
      <c r="A375" s="320"/>
      <c r="B375" s="389"/>
      <c r="C375" s="321"/>
      <c r="D375" s="325" t="str">
        <f>IF(Table13[[#This Row],[Tipo de Beneficiário]]="","",COUNTIF(Table8[Código da Candidatura],Table13[[#This Row],[Código da candidatura]]))</f>
        <v/>
      </c>
      <c r="E375" s="379" t="str">
        <f>IF(Table13[[#This Row],[Tipo de Beneficiário]]="","",SUMIF(Table8[[Código da Candidatura]:[Nº de membros]],Table13[[#This Row],[Código da candidatura]],Table8[Nº de membros]))</f>
        <v/>
      </c>
      <c r="F375" s="392"/>
      <c r="G375" s="322"/>
      <c r="H375" s="323"/>
      <c r="I375" s="324" t="str">
        <f>IF(Table13[[#This Row],[Tipo de Beneficiário]]="","",COUNTIFS(Table8[Código da Candidatura],Table13[[#This Row],[Código da candidatura]],Table8[Tipologia proposta],"T0"))</f>
        <v/>
      </c>
      <c r="J375" s="325" t="str">
        <f>IF(Table13[[#This Row],[Tipo de Beneficiário]]="","",COUNTIFS(Table8[Código da Candidatura],Table13[[#This Row],[Código da candidatura]],Table8[Tipologia proposta],"T1"))</f>
        <v/>
      </c>
      <c r="K375" s="325" t="str">
        <f>IF(Table13[[#This Row],[Tipo de Beneficiário]]="","",COUNTIFS(Table8[Código da Candidatura],Table13[[#This Row],[Código da candidatura]],Table8[Tipologia proposta],"T2"))</f>
        <v/>
      </c>
      <c r="L375" s="325" t="str">
        <f>IF(Table13[[#This Row],[Tipo de Beneficiário]]="","",COUNTIFS(Table8[Código da Candidatura],Table13[[#This Row],[Código da candidatura]],Table8[Tipologia proposta],"T3"))</f>
        <v/>
      </c>
      <c r="M375" s="325" t="str">
        <f>IF(Table13[[#This Row],[Tipo de Beneficiário]]="","",COUNTIFS(Table8[Código da Candidatura],Table13[[#This Row],[Código da candidatura]],Table8[Tipologia proposta],"T4"))</f>
        <v/>
      </c>
      <c r="N375" s="325" t="str">
        <f>IF(Table13[[#This Row],[Tipo de Beneficiário]]="","",COUNTIFS(Table8[Código da Candidatura],Table13[[#This Row],[Código da candidatura]],Table8[Tipologia proposta],"T5"))</f>
        <v/>
      </c>
      <c r="O375" s="325" t="str">
        <f>IF(Table13[[#This Row],[Tipo de Beneficiário]]="","",COUNTIFS(Table8[Código da Candidatura],Table13[[#This Row],[Código da candidatura]],Table8[Tipologia proposta],"T6"))</f>
        <v/>
      </c>
      <c r="P375" s="325" t="str">
        <f>IF(Table13[[#This Row],[Tipo de Beneficiário]]="","",COUNTIFS(Table8[Código da Candidatura],Table13[[#This Row],[Código da candidatura]],Table8[Tipologia proposta],"T7"))</f>
        <v/>
      </c>
      <c r="Q375" s="325" t="str">
        <f>IF(Table13[[#This Row],[Tipo de Beneficiário]]="","",COUNTIFS(Table8[Código da Candidatura],Table13[[#This Row],[Código da candidatura]],Table8[Tipologia proposta],"Unid. Resid."))</f>
        <v/>
      </c>
      <c r="R375" s="326">
        <f>SUM(Table13[[#This Row],[T0]:[Unid. resid.]])</f>
        <v>0</v>
      </c>
      <c r="S375" s="391" t="str">
        <f>IF(OR(Table13[[#This Row],[Tipo de Beneficiário]]="",Table13[[#This Row],[Identificação da Entidade]]="",Table13[[#This Row],[Tipo de Solução Habitacional]]=""),"NÃO","SIM")</f>
        <v>NÃO</v>
      </c>
      <c r="T375" s="327" t="e">
        <f>VLOOKUP(Table13[[#This Row],[Tipo de Beneficiário]],Table3[],3,FALSE)</f>
        <v>#N/A</v>
      </c>
      <c r="X375" s="309"/>
    </row>
    <row r="376" spans="1:24" ht="25.05" hidden="1" customHeight="1" x14ac:dyDescent="0.25">
      <c r="A376" s="320"/>
      <c r="B376" s="389"/>
      <c r="C376" s="321"/>
      <c r="D376" s="325" t="str">
        <f>IF(Table13[[#This Row],[Tipo de Beneficiário]]="","",COUNTIF(Table8[Código da Candidatura],Table13[[#This Row],[Código da candidatura]]))</f>
        <v/>
      </c>
      <c r="E376" s="379" t="str">
        <f>IF(Table13[[#This Row],[Tipo de Beneficiário]]="","",SUMIF(Table8[[Código da Candidatura]:[Nº de membros]],Table13[[#This Row],[Código da candidatura]],Table8[Nº de membros]))</f>
        <v/>
      </c>
      <c r="F376" s="392"/>
      <c r="G376" s="322"/>
      <c r="H376" s="323"/>
      <c r="I376" s="324" t="str">
        <f>IF(Table13[[#This Row],[Tipo de Beneficiário]]="","",COUNTIFS(Table8[Código da Candidatura],Table13[[#This Row],[Código da candidatura]],Table8[Tipologia proposta],"T0"))</f>
        <v/>
      </c>
      <c r="J376" s="325" t="str">
        <f>IF(Table13[[#This Row],[Tipo de Beneficiário]]="","",COUNTIFS(Table8[Código da Candidatura],Table13[[#This Row],[Código da candidatura]],Table8[Tipologia proposta],"T1"))</f>
        <v/>
      </c>
      <c r="K376" s="325" t="str">
        <f>IF(Table13[[#This Row],[Tipo de Beneficiário]]="","",COUNTIFS(Table8[Código da Candidatura],Table13[[#This Row],[Código da candidatura]],Table8[Tipologia proposta],"T2"))</f>
        <v/>
      </c>
      <c r="L376" s="325" t="str">
        <f>IF(Table13[[#This Row],[Tipo de Beneficiário]]="","",COUNTIFS(Table8[Código da Candidatura],Table13[[#This Row],[Código da candidatura]],Table8[Tipologia proposta],"T3"))</f>
        <v/>
      </c>
      <c r="M376" s="325" t="str">
        <f>IF(Table13[[#This Row],[Tipo de Beneficiário]]="","",COUNTIFS(Table8[Código da Candidatura],Table13[[#This Row],[Código da candidatura]],Table8[Tipologia proposta],"T4"))</f>
        <v/>
      </c>
      <c r="N376" s="325" t="str">
        <f>IF(Table13[[#This Row],[Tipo de Beneficiário]]="","",COUNTIFS(Table8[Código da Candidatura],Table13[[#This Row],[Código da candidatura]],Table8[Tipologia proposta],"T5"))</f>
        <v/>
      </c>
      <c r="O376" s="325" t="str">
        <f>IF(Table13[[#This Row],[Tipo de Beneficiário]]="","",COUNTIFS(Table8[Código da Candidatura],Table13[[#This Row],[Código da candidatura]],Table8[Tipologia proposta],"T6"))</f>
        <v/>
      </c>
      <c r="P376" s="325" t="str">
        <f>IF(Table13[[#This Row],[Tipo de Beneficiário]]="","",COUNTIFS(Table8[Código da Candidatura],Table13[[#This Row],[Código da candidatura]],Table8[Tipologia proposta],"T7"))</f>
        <v/>
      </c>
      <c r="Q376" s="325" t="str">
        <f>IF(Table13[[#This Row],[Tipo de Beneficiário]]="","",COUNTIFS(Table8[Código da Candidatura],Table13[[#This Row],[Código da candidatura]],Table8[Tipologia proposta],"Unid. Resid."))</f>
        <v/>
      </c>
      <c r="R376" s="326">
        <f>SUM(Table13[[#This Row],[T0]:[Unid. resid.]])</f>
        <v>0</v>
      </c>
      <c r="S376" s="391" t="str">
        <f>IF(OR(Table13[[#This Row],[Tipo de Beneficiário]]="",Table13[[#This Row],[Identificação da Entidade]]="",Table13[[#This Row],[Tipo de Solução Habitacional]]=""),"NÃO","SIM")</f>
        <v>NÃO</v>
      </c>
      <c r="T376" s="327" t="e">
        <f>VLOOKUP(Table13[[#This Row],[Tipo de Beneficiário]],Table3[],3,FALSE)</f>
        <v>#N/A</v>
      </c>
      <c r="X376" s="309"/>
    </row>
    <row r="377" spans="1:24" ht="25.05" hidden="1" customHeight="1" x14ac:dyDescent="0.25">
      <c r="A377" s="320"/>
      <c r="B377" s="389"/>
      <c r="C377" s="321"/>
      <c r="D377" s="325" t="str">
        <f>IF(Table13[[#This Row],[Tipo de Beneficiário]]="","",COUNTIF(Table8[Código da Candidatura],Table13[[#This Row],[Código da candidatura]]))</f>
        <v/>
      </c>
      <c r="E377" s="379" t="str">
        <f>IF(Table13[[#This Row],[Tipo de Beneficiário]]="","",SUMIF(Table8[[Código da Candidatura]:[Nº de membros]],Table13[[#This Row],[Código da candidatura]],Table8[Nº de membros]))</f>
        <v/>
      </c>
      <c r="F377" s="392"/>
      <c r="G377" s="322"/>
      <c r="H377" s="323"/>
      <c r="I377" s="324" t="str">
        <f>IF(Table13[[#This Row],[Tipo de Beneficiário]]="","",COUNTIFS(Table8[Código da Candidatura],Table13[[#This Row],[Código da candidatura]],Table8[Tipologia proposta],"T0"))</f>
        <v/>
      </c>
      <c r="J377" s="325" t="str">
        <f>IF(Table13[[#This Row],[Tipo de Beneficiário]]="","",COUNTIFS(Table8[Código da Candidatura],Table13[[#This Row],[Código da candidatura]],Table8[Tipologia proposta],"T1"))</f>
        <v/>
      </c>
      <c r="K377" s="325" t="str">
        <f>IF(Table13[[#This Row],[Tipo de Beneficiário]]="","",COUNTIFS(Table8[Código da Candidatura],Table13[[#This Row],[Código da candidatura]],Table8[Tipologia proposta],"T2"))</f>
        <v/>
      </c>
      <c r="L377" s="325" t="str">
        <f>IF(Table13[[#This Row],[Tipo de Beneficiário]]="","",COUNTIFS(Table8[Código da Candidatura],Table13[[#This Row],[Código da candidatura]],Table8[Tipologia proposta],"T3"))</f>
        <v/>
      </c>
      <c r="M377" s="325" t="str">
        <f>IF(Table13[[#This Row],[Tipo de Beneficiário]]="","",COUNTIFS(Table8[Código da Candidatura],Table13[[#This Row],[Código da candidatura]],Table8[Tipologia proposta],"T4"))</f>
        <v/>
      </c>
      <c r="N377" s="325" t="str">
        <f>IF(Table13[[#This Row],[Tipo de Beneficiário]]="","",COUNTIFS(Table8[Código da Candidatura],Table13[[#This Row],[Código da candidatura]],Table8[Tipologia proposta],"T5"))</f>
        <v/>
      </c>
      <c r="O377" s="325" t="str">
        <f>IF(Table13[[#This Row],[Tipo de Beneficiário]]="","",COUNTIFS(Table8[Código da Candidatura],Table13[[#This Row],[Código da candidatura]],Table8[Tipologia proposta],"T6"))</f>
        <v/>
      </c>
      <c r="P377" s="325" t="str">
        <f>IF(Table13[[#This Row],[Tipo de Beneficiário]]="","",COUNTIFS(Table8[Código da Candidatura],Table13[[#This Row],[Código da candidatura]],Table8[Tipologia proposta],"T7"))</f>
        <v/>
      </c>
      <c r="Q377" s="325" t="str">
        <f>IF(Table13[[#This Row],[Tipo de Beneficiário]]="","",COUNTIFS(Table8[Código da Candidatura],Table13[[#This Row],[Código da candidatura]],Table8[Tipologia proposta],"Unid. Resid."))</f>
        <v/>
      </c>
      <c r="R377" s="326">
        <f>SUM(Table13[[#This Row],[T0]:[Unid. resid.]])</f>
        <v>0</v>
      </c>
      <c r="S377" s="391" t="str">
        <f>IF(OR(Table13[[#This Row],[Tipo de Beneficiário]]="",Table13[[#This Row],[Identificação da Entidade]]="",Table13[[#This Row],[Tipo de Solução Habitacional]]=""),"NÃO","SIM")</f>
        <v>NÃO</v>
      </c>
      <c r="T377" s="327" t="e">
        <f>VLOOKUP(Table13[[#This Row],[Tipo de Beneficiário]],Table3[],3,FALSE)</f>
        <v>#N/A</v>
      </c>
      <c r="X377" s="309"/>
    </row>
    <row r="378" spans="1:24" ht="25.05" hidden="1" customHeight="1" x14ac:dyDescent="0.25">
      <c r="A378" s="320"/>
      <c r="B378" s="389"/>
      <c r="C378" s="321"/>
      <c r="D378" s="325" t="str">
        <f>IF(Table13[[#This Row],[Tipo de Beneficiário]]="","",COUNTIF(Table8[Código da Candidatura],Table13[[#This Row],[Código da candidatura]]))</f>
        <v/>
      </c>
      <c r="E378" s="379" t="str">
        <f>IF(Table13[[#This Row],[Tipo de Beneficiário]]="","",SUMIF(Table8[[Código da Candidatura]:[Nº de membros]],Table13[[#This Row],[Código da candidatura]],Table8[Nº de membros]))</f>
        <v/>
      </c>
      <c r="F378" s="392"/>
      <c r="G378" s="322"/>
      <c r="H378" s="323"/>
      <c r="I378" s="324" t="str">
        <f>IF(Table13[[#This Row],[Tipo de Beneficiário]]="","",COUNTIFS(Table8[Código da Candidatura],Table13[[#This Row],[Código da candidatura]],Table8[Tipologia proposta],"T0"))</f>
        <v/>
      </c>
      <c r="J378" s="325" t="str">
        <f>IF(Table13[[#This Row],[Tipo de Beneficiário]]="","",COUNTIFS(Table8[Código da Candidatura],Table13[[#This Row],[Código da candidatura]],Table8[Tipologia proposta],"T1"))</f>
        <v/>
      </c>
      <c r="K378" s="325" t="str">
        <f>IF(Table13[[#This Row],[Tipo de Beneficiário]]="","",COUNTIFS(Table8[Código da Candidatura],Table13[[#This Row],[Código da candidatura]],Table8[Tipologia proposta],"T2"))</f>
        <v/>
      </c>
      <c r="L378" s="325" t="str">
        <f>IF(Table13[[#This Row],[Tipo de Beneficiário]]="","",COUNTIFS(Table8[Código da Candidatura],Table13[[#This Row],[Código da candidatura]],Table8[Tipologia proposta],"T3"))</f>
        <v/>
      </c>
      <c r="M378" s="325" t="str">
        <f>IF(Table13[[#This Row],[Tipo de Beneficiário]]="","",COUNTIFS(Table8[Código da Candidatura],Table13[[#This Row],[Código da candidatura]],Table8[Tipologia proposta],"T4"))</f>
        <v/>
      </c>
      <c r="N378" s="325" t="str">
        <f>IF(Table13[[#This Row],[Tipo de Beneficiário]]="","",COUNTIFS(Table8[Código da Candidatura],Table13[[#This Row],[Código da candidatura]],Table8[Tipologia proposta],"T5"))</f>
        <v/>
      </c>
      <c r="O378" s="325" t="str">
        <f>IF(Table13[[#This Row],[Tipo de Beneficiário]]="","",COUNTIFS(Table8[Código da Candidatura],Table13[[#This Row],[Código da candidatura]],Table8[Tipologia proposta],"T6"))</f>
        <v/>
      </c>
      <c r="P378" s="325" t="str">
        <f>IF(Table13[[#This Row],[Tipo de Beneficiário]]="","",COUNTIFS(Table8[Código da Candidatura],Table13[[#This Row],[Código da candidatura]],Table8[Tipologia proposta],"T7"))</f>
        <v/>
      </c>
      <c r="Q378" s="325" t="str">
        <f>IF(Table13[[#This Row],[Tipo de Beneficiário]]="","",COUNTIFS(Table8[Código da Candidatura],Table13[[#This Row],[Código da candidatura]],Table8[Tipologia proposta],"Unid. Resid."))</f>
        <v/>
      </c>
      <c r="R378" s="326">
        <f>SUM(Table13[[#This Row],[T0]:[Unid. resid.]])</f>
        <v>0</v>
      </c>
      <c r="S378" s="391" t="str">
        <f>IF(OR(Table13[[#This Row],[Tipo de Beneficiário]]="",Table13[[#This Row],[Identificação da Entidade]]="",Table13[[#This Row],[Tipo de Solução Habitacional]]=""),"NÃO","SIM")</f>
        <v>NÃO</v>
      </c>
      <c r="T378" s="327" t="e">
        <f>VLOOKUP(Table13[[#This Row],[Tipo de Beneficiário]],Table3[],3,FALSE)</f>
        <v>#N/A</v>
      </c>
      <c r="X378" s="309"/>
    </row>
    <row r="379" spans="1:24" ht="25.05" hidden="1" customHeight="1" x14ac:dyDescent="0.25">
      <c r="A379" s="320"/>
      <c r="B379" s="389"/>
      <c r="C379" s="321"/>
      <c r="D379" s="325" t="str">
        <f>IF(Table13[[#This Row],[Tipo de Beneficiário]]="","",COUNTIF(Table8[Código da Candidatura],Table13[[#This Row],[Código da candidatura]]))</f>
        <v/>
      </c>
      <c r="E379" s="379" t="str">
        <f>IF(Table13[[#This Row],[Tipo de Beneficiário]]="","",SUMIF(Table8[[Código da Candidatura]:[Nº de membros]],Table13[[#This Row],[Código da candidatura]],Table8[Nº de membros]))</f>
        <v/>
      </c>
      <c r="F379" s="392"/>
      <c r="G379" s="322"/>
      <c r="H379" s="323"/>
      <c r="I379" s="324" t="str">
        <f>IF(Table13[[#This Row],[Tipo de Beneficiário]]="","",COUNTIFS(Table8[Código da Candidatura],Table13[[#This Row],[Código da candidatura]],Table8[Tipologia proposta],"T0"))</f>
        <v/>
      </c>
      <c r="J379" s="325" t="str">
        <f>IF(Table13[[#This Row],[Tipo de Beneficiário]]="","",COUNTIFS(Table8[Código da Candidatura],Table13[[#This Row],[Código da candidatura]],Table8[Tipologia proposta],"T1"))</f>
        <v/>
      </c>
      <c r="K379" s="325" t="str">
        <f>IF(Table13[[#This Row],[Tipo de Beneficiário]]="","",COUNTIFS(Table8[Código da Candidatura],Table13[[#This Row],[Código da candidatura]],Table8[Tipologia proposta],"T2"))</f>
        <v/>
      </c>
      <c r="L379" s="325" t="str">
        <f>IF(Table13[[#This Row],[Tipo de Beneficiário]]="","",COUNTIFS(Table8[Código da Candidatura],Table13[[#This Row],[Código da candidatura]],Table8[Tipologia proposta],"T3"))</f>
        <v/>
      </c>
      <c r="M379" s="325" t="str">
        <f>IF(Table13[[#This Row],[Tipo de Beneficiário]]="","",COUNTIFS(Table8[Código da Candidatura],Table13[[#This Row],[Código da candidatura]],Table8[Tipologia proposta],"T4"))</f>
        <v/>
      </c>
      <c r="N379" s="325" t="str">
        <f>IF(Table13[[#This Row],[Tipo de Beneficiário]]="","",COUNTIFS(Table8[Código da Candidatura],Table13[[#This Row],[Código da candidatura]],Table8[Tipologia proposta],"T5"))</f>
        <v/>
      </c>
      <c r="O379" s="325" t="str">
        <f>IF(Table13[[#This Row],[Tipo de Beneficiário]]="","",COUNTIFS(Table8[Código da Candidatura],Table13[[#This Row],[Código da candidatura]],Table8[Tipologia proposta],"T6"))</f>
        <v/>
      </c>
      <c r="P379" s="325" t="str">
        <f>IF(Table13[[#This Row],[Tipo de Beneficiário]]="","",COUNTIFS(Table8[Código da Candidatura],Table13[[#This Row],[Código da candidatura]],Table8[Tipologia proposta],"T7"))</f>
        <v/>
      </c>
      <c r="Q379" s="325" t="str">
        <f>IF(Table13[[#This Row],[Tipo de Beneficiário]]="","",COUNTIFS(Table8[Código da Candidatura],Table13[[#This Row],[Código da candidatura]],Table8[Tipologia proposta],"Unid. Resid."))</f>
        <v/>
      </c>
      <c r="R379" s="326">
        <f>SUM(Table13[[#This Row],[T0]:[Unid. resid.]])</f>
        <v>0</v>
      </c>
      <c r="S379" s="391" t="str">
        <f>IF(OR(Table13[[#This Row],[Tipo de Beneficiário]]="",Table13[[#This Row],[Identificação da Entidade]]="",Table13[[#This Row],[Tipo de Solução Habitacional]]=""),"NÃO","SIM")</f>
        <v>NÃO</v>
      </c>
      <c r="T379" s="327" t="e">
        <f>VLOOKUP(Table13[[#This Row],[Tipo de Beneficiário]],Table3[],3,FALSE)</f>
        <v>#N/A</v>
      </c>
      <c r="X379" s="309"/>
    </row>
    <row r="380" spans="1:24" ht="25.05" hidden="1" customHeight="1" x14ac:dyDescent="0.25">
      <c r="A380" s="320"/>
      <c r="B380" s="389"/>
      <c r="C380" s="321"/>
      <c r="D380" s="325" t="str">
        <f>IF(Table13[[#This Row],[Tipo de Beneficiário]]="","",COUNTIF(Table8[Código da Candidatura],Table13[[#This Row],[Código da candidatura]]))</f>
        <v/>
      </c>
      <c r="E380" s="379" t="str">
        <f>IF(Table13[[#This Row],[Tipo de Beneficiário]]="","",SUMIF(Table8[[Código da Candidatura]:[Nº de membros]],Table13[[#This Row],[Código da candidatura]],Table8[Nº de membros]))</f>
        <v/>
      </c>
      <c r="F380" s="392"/>
      <c r="G380" s="322"/>
      <c r="H380" s="323"/>
      <c r="I380" s="324" t="str">
        <f>IF(Table13[[#This Row],[Tipo de Beneficiário]]="","",COUNTIFS(Table8[Código da Candidatura],Table13[[#This Row],[Código da candidatura]],Table8[Tipologia proposta],"T0"))</f>
        <v/>
      </c>
      <c r="J380" s="325" t="str">
        <f>IF(Table13[[#This Row],[Tipo de Beneficiário]]="","",COUNTIFS(Table8[Código da Candidatura],Table13[[#This Row],[Código da candidatura]],Table8[Tipologia proposta],"T1"))</f>
        <v/>
      </c>
      <c r="K380" s="325" t="str">
        <f>IF(Table13[[#This Row],[Tipo de Beneficiário]]="","",COUNTIFS(Table8[Código da Candidatura],Table13[[#This Row],[Código da candidatura]],Table8[Tipologia proposta],"T2"))</f>
        <v/>
      </c>
      <c r="L380" s="325" t="str">
        <f>IF(Table13[[#This Row],[Tipo de Beneficiário]]="","",COUNTIFS(Table8[Código da Candidatura],Table13[[#This Row],[Código da candidatura]],Table8[Tipologia proposta],"T3"))</f>
        <v/>
      </c>
      <c r="M380" s="325" t="str">
        <f>IF(Table13[[#This Row],[Tipo de Beneficiário]]="","",COUNTIFS(Table8[Código da Candidatura],Table13[[#This Row],[Código da candidatura]],Table8[Tipologia proposta],"T4"))</f>
        <v/>
      </c>
      <c r="N380" s="325" t="str">
        <f>IF(Table13[[#This Row],[Tipo de Beneficiário]]="","",COUNTIFS(Table8[Código da Candidatura],Table13[[#This Row],[Código da candidatura]],Table8[Tipologia proposta],"T5"))</f>
        <v/>
      </c>
      <c r="O380" s="325" t="str">
        <f>IF(Table13[[#This Row],[Tipo de Beneficiário]]="","",COUNTIFS(Table8[Código da Candidatura],Table13[[#This Row],[Código da candidatura]],Table8[Tipologia proposta],"T6"))</f>
        <v/>
      </c>
      <c r="P380" s="325" t="str">
        <f>IF(Table13[[#This Row],[Tipo de Beneficiário]]="","",COUNTIFS(Table8[Código da Candidatura],Table13[[#This Row],[Código da candidatura]],Table8[Tipologia proposta],"T7"))</f>
        <v/>
      </c>
      <c r="Q380" s="325" t="str">
        <f>IF(Table13[[#This Row],[Tipo de Beneficiário]]="","",COUNTIFS(Table8[Código da Candidatura],Table13[[#This Row],[Código da candidatura]],Table8[Tipologia proposta],"Unid. Resid."))</f>
        <v/>
      </c>
      <c r="R380" s="326">
        <f>SUM(Table13[[#This Row],[T0]:[Unid. resid.]])</f>
        <v>0</v>
      </c>
      <c r="S380" s="391" t="str">
        <f>IF(OR(Table13[[#This Row],[Tipo de Beneficiário]]="",Table13[[#This Row],[Identificação da Entidade]]="",Table13[[#This Row],[Tipo de Solução Habitacional]]=""),"NÃO","SIM")</f>
        <v>NÃO</v>
      </c>
      <c r="T380" s="327" t="e">
        <f>VLOOKUP(Table13[[#This Row],[Tipo de Beneficiário]],Table3[],3,FALSE)</f>
        <v>#N/A</v>
      </c>
      <c r="X380" s="309"/>
    </row>
    <row r="381" spans="1:24" ht="25.05" hidden="1" customHeight="1" x14ac:dyDescent="0.25">
      <c r="A381" s="320"/>
      <c r="B381" s="389"/>
      <c r="C381" s="321"/>
      <c r="D381" s="325" t="str">
        <f>IF(Table13[[#This Row],[Tipo de Beneficiário]]="","",COUNTIF(Table8[Código da Candidatura],Table13[[#This Row],[Código da candidatura]]))</f>
        <v/>
      </c>
      <c r="E381" s="379" t="str">
        <f>IF(Table13[[#This Row],[Tipo de Beneficiário]]="","",SUMIF(Table8[[Código da Candidatura]:[Nº de membros]],Table13[[#This Row],[Código da candidatura]],Table8[Nº de membros]))</f>
        <v/>
      </c>
      <c r="F381" s="392"/>
      <c r="G381" s="322"/>
      <c r="H381" s="323"/>
      <c r="I381" s="324" t="str">
        <f>IF(Table13[[#This Row],[Tipo de Beneficiário]]="","",COUNTIFS(Table8[Código da Candidatura],Table13[[#This Row],[Código da candidatura]],Table8[Tipologia proposta],"T0"))</f>
        <v/>
      </c>
      <c r="J381" s="325" t="str">
        <f>IF(Table13[[#This Row],[Tipo de Beneficiário]]="","",COUNTIFS(Table8[Código da Candidatura],Table13[[#This Row],[Código da candidatura]],Table8[Tipologia proposta],"T1"))</f>
        <v/>
      </c>
      <c r="K381" s="325" t="str">
        <f>IF(Table13[[#This Row],[Tipo de Beneficiário]]="","",COUNTIFS(Table8[Código da Candidatura],Table13[[#This Row],[Código da candidatura]],Table8[Tipologia proposta],"T2"))</f>
        <v/>
      </c>
      <c r="L381" s="325" t="str">
        <f>IF(Table13[[#This Row],[Tipo de Beneficiário]]="","",COUNTIFS(Table8[Código da Candidatura],Table13[[#This Row],[Código da candidatura]],Table8[Tipologia proposta],"T3"))</f>
        <v/>
      </c>
      <c r="M381" s="325" t="str">
        <f>IF(Table13[[#This Row],[Tipo de Beneficiário]]="","",COUNTIFS(Table8[Código da Candidatura],Table13[[#This Row],[Código da candidatura]],Table8[Tipologia proposta],"T4"))</f>
        <v/>
      </c>
      <c r="N381" s="325" t="str">
        <f>IF(Table13[[#This Row],[Tipo de Beneficiário]]="","",COUNTIFS(Table8[Código da Candidatura],Table13[[#This Row],[Código da candidatura]],Table8[Tipologia proposta],"T5"))</f>
        <v/>
      </c>
      <c r="O381" s="325" t="str">
        <f>IF(Table13[[#This Row],[Tipo de Beneficiário]]="","",COUNTIFS(Table8[Código da Candidatura],Table13[[#This Row],[Código da candidatura]],Table8[Tipologia proposta],"T6"))</f>
        <v/>
      </c>
      <c r="P381" s="325" t="str">
        <f>IF(Table13[[#This Row],[Tipo de Beneficiário]]="","",COUNTIFS(Table8[Código da Candidatura],Table13[[#This Row],[Código da candidatura]],Table8[Tipologia proposta],"T7"))</f>
        <v/>
      </c>
      <c r="Q381" s="325" t="str">
        <f>IF(Table13[[#This Row],[Tipo de Beneficiário]]="","",COUNTIFS(Table8[Código da Candidatura],Table13[[#This Row],[Código da candidatura]],Table8[Tipologia proposta],"Unid. Resid."))</f>
        <v/>
      </c>
      <c r="R381" s="326">
        <f>SUM(Table13[[#This Row],[T0]:[Unid. resid.]])</f>
        <v>0</v>
      </c>
      <c r="S381" s="391" t="str">
        <f>IF(OR(Table13[[#This Row],[Tipo de Beneficiário]]="",Table13[[#This Row],[Identificação da Entidade]]="",Table13[[#This Row],[Tipo de Solução Habitacional]]=""),"NÃO","SIM")</f>
        <v>NÃO</v>
      </c>
      <c r="T381" s="327" t="e">
        <f>VLOOKUP(Table13[[#This Row],[Tipo de Beneficiário]],Table3[],3,FALSE)</f>
        <v>#N/A</v>
      </c>
      <c r="X381" s="309"/>
    </row>
    <row r="382" spans="1:24" ht="25.05" hidden="1" customHeight="1" x14ac:dyDescent="0.25">
      <c r="A382" s="320"/>
      <c r="B382" s="389"/>
      <c r="C382" s="321"/>
      <c r="D382" s="325" t="str">
        <f>IF(Table13[[#This Row],[Tipo de Beneficiário]]="","",COUNTIF(Table8[Código da Candidatura],Table13[[#This Row],[Código da candidatura]]))</f>
        <v/>
      </c>
      <c r="E382" s="379" t="str">
        <f>IF(Table13[[#This Row],[Tipo de Beneficiário]]="","",SUMIF(Table8[[Código da Candidatura]:[Nº de membros]],Table13[[#This Row],[Código da candidatura]],Table8[Nº de membros]))</f>
        <v/>
      </c>
      <c r="F382" s="392"/>
      <c r="G382" s="322"/>
      <c r="H382" s="323"/>
      <c r="I382" s="324" t="str">
        <f>IF(Table13[[#This Row],[Tipo de Beneficiário]]="","",COUNTIFS(Table8[Código da Candidatura],Table13[[#This Row],[Código da candidatura]],Table8[Tipologia proposta],"T0"))</f>
        <v/>
      </c>
      <c r="J382" s="325" t="str">
        <f>IF(Table13[[#This Row],[Tipo de Beneficiário]]="","",COUNTIFS(Table8[Código da Candidatura],Table13[[#This Row],[Código da candidatura]],Table8[Tipologia proposta],"T1"))</f>
        <v/>
      </c>
      <c r="K382" s="325" t="str">
        <f>IF(Table13[[#This Row],[Tipo de Beneficiário]]="","",COUNTIFS(Table8[Código da Candidatura],Table13[[#This Row],[Código da candidatura]],Table8[Tipologia proposta],"T2"))</f>
        <v/>
      </c>
      <c r="L382" s="325" t="str">
        <f>IF(Table13[[#This Row],[Tipo de Beneficiário]]="","",COUNTIFS(Table8[Código da Candidatura],Table13[[#This Row],[Código da candidatura]],Table8[Tipologia proposta],"T3"))</f>
        <v/>
      </c>
      <c r="M382" s="325" t="str">
        <f>IF(Table13[[#This Row],[Tipo de Beneficiário]]="","",COUNTIFS(Table8[Código da Candidatura],Table13[[#This Row],[Código da candidatura]],Table8[Tipologia proposta],"T4"))</f>
        <v/>
      </c>
      <c r="N382" s="325" t="str">
        <f>IF(Table13[[#This Row],[Tipo de Beneficiário]]="","",COUNTIFS(Table8[Código da Candidatura],Table13[[#This Row],[Código da candidatura]],Table8[Tipologia proposta],"T5"))</f>
        <v/>
      </c>
      <c r="O382" s="325" t="str">
        <f>IF(Table13[[#This Row],[Tipo de Beneficiário]]="","",COUNTIFS(Table8[Código da Candidatura],Table13[[#This Row],[Código da candidatura]],Table8[Tipologia proposta],"T6"))</f>
        <v/>
      </c>
      <c r="P382" s="325" t="str">
        <f>IF(Table13[[#This Row],[Tipo de Beneficiário]]="","",COUNTIFS(Table8[Código da Candidatura],Table13[[#This Row],[Código da candidatura]],Table8[Tipologia proposta],"T7"))</f>
        <v/>
      </c>
      <c r="Q382" s="325" t="str">
        <f>IF(Table13[[#This Row],[Tipo de Beneficiário]]="","",COUNTIFS(Table8[Código da Candidatura],Table13[[#This Row],[Código da candidatura]],Table8[Tipologia proposta],"Unid. Resid."))</f>
        <v/>
      </c>
      <c r="R382" s="326">
        <f>SUM(Table13[[#This Row],[T0]:[Unid. resid.]])</f>
        <v>0</v>
      </c>
      <c r="S382" s="391" t="str">
        <f>IF(OR(Table13[[#This Row],[Tipo de Beneficiário]]="",Table13[[#This Row],[Identificação da Entidade]]="",Table13[[#This Row],[Tipo de Solução Habitacional]]=""),"NÃO","SIM")</f>
        <v>NÃO</v>
      </c>
      <c r="T382" s="327" t="e">
        <f>VLOOKUP(Table13[[#This Row],[Tipo de Beneficiário]],Table3[],3,FALSE)</f>
        <v>#N/A</v>
      </c>
      <c r="X382" s="309"/>
    </row>
    <row r="383" spans="1:24" ht="25.05" hidden="1" customHeight="1" x14ac:dyDescent="0.25">
      <c r="A383" s="320"/>
      <c r="B383" s="389"/>
      <c r="C383" s="321"/>
      <c r="D383" s="325" t="str">
        <f>IF(Table13[[#This Row],[Tipo de Beneficiário]]="","",COUNTIF(Table8[Código da Candidatura],Table13[[#This Row],[Código da candidatura]]))</f>
        <v/>
      </c>
      <c r="E383" s="379" t="str">
        <f>IF(Table13[[#This Row],[Tipo de Beneficiário]]="","",SUMIF(Table8[[Código da Candidatura]:[Nº de membros]],Table13[[#This Row],[Código da candidatura]],Table8[Nº de membros]))</f>
        <v/>
      </c>
      <c r="F383" s="392"/>
      <c r="G383" s="322"/>
      <c r="H383" s="323"/>
      <c r="I383" s="324" t="str">
        <f>IF(Table13[[#This Row],[Tipo de Beneficiário]]="","",COUNTIFS(Table8[Código da Candidatura],Table13[[#This Row],[Código da candidatura]],Table8[Tipologia proposta],"T0"))</f>
        <v/>
      </c>
      <c r="J383" s="325" t="str">
        <f>IF(Table13[[#This Row],[Tipo de Beneficiário]]="","",COUNTIFS(Table8[Código da Candidatura],Table13[[#This Row],[Código da candidatura]],Table8[Tipologia proposta],"T1"))</f>
        <v/>
      </c>
      <c r="K383" s="325" t="str">
        <f>IF(Table13[[#This Row],[Tipo de Beneficiário]]="","",COUNTIFS(Table8[Código da Candidatura],Table13[[#This Row],[Código da candidatura]],Table8[Tipologia proposta],"T2"))</f>
        <v/>
      </c>
      <c r="L383" s="325" t="str">
        <f>IF(Table13[[#This Row],[Tipo de Beneficiário]]="","",COUNTIFS(Table8[Código da Candidatura],Table13[[#This Row],[Código da candidatura]],Table8[Tipologia proposta],"T3"))</f>
        <v/>
      </c>
      <c r="M383" s="325" t="str">
        <f>IF(Table13[[#This Row],[Tipo de Beneficiário]]="","",COUNTIFS(Table8[Código da Candidatura],Table13[[#This Row],[Código da candidatura]],Table8[Tipologia proposta],"T4"))</f>
        <v/>
      </c>
      <c r="N383" s="325" t="str">
        <f>IF(Table13[[#This Row],[Tipo de Beneficiário]]="","",COUNTIFS(Table8[Código da Candidatura],Table13[[#This Row],[Código da candidatura]],Table8[Tipologia proposta],"T5"))</f>
        <v/>
      </c>
      <c r="O383" s="325" t="str">
        <f>IF(Table13[[#This Row],[Tipo de Beneficiário]]="","",COUNTIFS(Table8[Código da Candidatura],Table13[[#This Row],[Código da candidatura]],Table8[Tipologia proposta],"T6"))</f>
        <v/>
      </c>
      <c r="P383" s="325" t="str">
        <f>IF(Table13[[#This Row],[Tipo de Beneficiário]]="","",COUNTIFS(Table8[Código da Candidatura],Table13[[#This Row],[Código da candidatura]],Table8[Tipologia proposta],"T7"))</f>
        <v/>
      </c>
      <c r="Q383" s="325" t="str">
        <f>IF(Table13[[#This Row],[Tipo de Beneficiário]]="","",COUNTIFS(Table8[Código da Candidatura],Table13[[#This Row],[Código da candidatura]],Table8[Tipologia proposta],"Unid. Resid."))</f>
        <v/>
      </c>
      <c r="R383" s="326">
        <f>SUM(Table13[[#This Row],[T0]:[Unid. resid.]])</f>
        <v>0</v>
      </c>
      <c r="S383" s="391" t="str">
        <f>IF(OR(Table13[[#This Row],[Tipo de Beneficiário]]="",Table13[[#This Row],[Identificação da Entidade]]="",Table13[[#This Row],[Tipo de Solução Habitacional]]=""),"NÃO","SIM")</f>
        <v>NÃO</v>
      </c>
      <c r="T383" s="327" t="e">
        <f>VLOOKUP(Table13[[#This Row],[Tipo de Beneficiário]],Table3[],3,FALSE)</f>
        <v>#N/A</v>
      </c>
      <c r="X383" s="309"/>
    </row>
    <row r="384" spans="1:24" ht="25.05" hidden="1" customHeight="1" x14ac:dyDescent="0.25">
      <c r="A384" s="320"/>
      <c r="B384" s="389"/>
      <c r="C384" s="321"/>
      <c r="D384" s="325" t="str">
        <f>IF(Table13[[#This Row],[Tipo de Beneficiário]]="","",COUNTIF(Table8[Código da Candidatura],Table13[[#This Row],[Código da candidatura]]))</f>
        <v/>
      </c>
      <c r="E384" s="379" t="str">
        <f>IF(Table13[[#This Row],[Tipo de Beneficiário]]="","",SUMIF(Table8[[Código da Candidatura]:[Nº de membros]],Table13[[#This Row],[Código da candidatura]],Table8[Nº de membros]))</f>
        <v/>
      </c>
      <c r="F384" s="392"/>
      <c r="G384" s="322"/>
      <c r="H384" s="323"/>
      <c r="I384" s="324" t="str">
        <f>IF(Table13[[#This Row],[Tipo de Beneficiário]]="","",COUNTIFS(Table8[Código da Candidatura],Table13[[#This Row],[Código da candidatura]],Table8[Tipologia proposta],"T0"))</f>
        <v/>
      </c>
      <c r="J384" s="325" t="str">
        <f>IF(Table13[[#This Row],[Tipo de Beneficiário]]="","",COUNTIFS(Table8[Código da Candidatura],Table13[[#This Row],[Código da candidatura]],Table8[Tipologia proposta],"T1"))</f>
        <v/>
      </c>
      <c r="K384" s="325" t="str">
        <f>IF(Table13[[#This Row],[Tipo de Beneficiário]]="","",COUNTIFS(Table8[Código da Candidatura],Table13[[#This Row],[Código da candidatura]],Table8[Tipologia proposta],"T2"))</f>
        <v/>
      </c>
      <c r="L384" s="325" t="str">
        <f>IF(Table13[[#This Row],[Tipo de Beneficiário]]="","",COUNTIFS(Table8[Código da Candidatura],Table13[[#This Row],[Código da candidatura]],Table8[Tipologia proposta],"T3"))</f>
        <v/>
      </c>
      <c r="M384" s="325" t="str">
        <f>IF(Table13[[#This Row],[Tipo de Beneficiário]]="","",COUNTIFS(Table8[Código da Candidatura],Table13[[#This Row],[Código da candidatura]],Table8[Tipologia proposta],"T4"))</f>
        <v/>
      </c>
      <c r="N384" s="325" t="str">
        <f>IF(Table13[[#This Row],[Tipo de Beneficiário]]="","",COUNTIFS(Table8[Código da Candidatura],Table13[[#This Row],[Código da candidatura]],Table8[Tipologia proposta],"T5"))</f>
        <v/>
      </c>
      <c r="O384" s="325" t="str">
        <f>IF(Table13[[#This Row],[Tipo de Beneficiário]]="","",COUNTIFS(Table8[Código da Candidatura],Table13[[#This Row],[Código da candidatura]],Table8[Tipologia proposta],"T6"))</f>
        <v/>
      </c>
      <c r="P384" s="325" t="str">
        <f>IF(Table13[[#This Row],[Tipo de Beneficiário]]="","",COUNTIFS(Table8[Código da Candidatura],Table13[[#This Row],[Código da candidatura]],Table8[Tipologia proposta],"T7"))</f>
        <v/>
      </c>
      <c r="Q384" s="325" t="str">
        <f>IF(Table13[[#This Row],[Tipo de Beneficiário]]="","",COUNTIFS(Table8[Código da Candidatura],Table13[[#This Row],[Código da candidatura]],Table8[Tipologia proposta],"Unid. Resid."))</f>
        <v/>
      </c>
      <c r="R384" s="326">
        <f>SUM(Table13[[#This Row],[T0]:[Unid. resid.]])</f>
        <v>0</v>
      </c>
      <c r="S384" s="391" t="str">
        <f>IF(OR(Table13[[#This Row],[Tipo de Beneficiário]]="",Table13[[#This Row],[Identificação da Entidade]]="",Table13[[#This Row],[Tipo de Solução Habitacional]]=""),"NÃO","SIM")</f>
        <v>NÃO</v>
      </c>
      <c r="T384" s="327" t="e">
        <f>VLOOKUP(Table13[[#This Row],[Tipo de Beneficiário]],Table3[],3,FALSE)</f>
        <v>#N/A</v>
      </c>
      <c r="X384" s="309"/>
    </row>
    <row r="385" spans="1:24" ht="25.05" hidden="1" customHeight="1" x14ac:dyDescent="0.25">
      <c r="A385" s="320"/>
      <c r="B385" s="389"/>
      <c r="C385" s="321"/>
      <c r="D385" s="325" t="str">
        <f>IF(Table13[[#This Row],[Tipo de Beneficiário]]="","",COUNTIF(Table8[Código da Candidatura],Table13[[#This Row],[Código da candidatura]]))</f>
        <v/>
      </c>
      <c r="E385" s="379" t="str">
        <f>IF(Table13[[#This Row],[Tipo de Beneficiário]]="","",SUMIF(Table8[[Código da Candidatura]:[Nº de membros]],Table13[[#This Row],[Código da candidatura]],Table8[Nº de membros]))</f>
        <v/>
      </c>
      <c r="F385" s="392"/>
      <c r="G385" s="322"/>
      <c r="H385" s="323"/>
      <c r="I385" s="324" t="str">
        <f>IF(Table13[[#This Row],[Tipo de Beneficiário]]="","",COUNTIFS(Table8[Código da Candidatura],Table13[[#This Row],[Código da candidatura]],Table8[Tipologia proposta],"T0"))</f>
        <v/>
      </c>
      <c r="J385" s="325" t="str">
        <f>IF(Table13[[#This Row],[Tipo de Beneficiário]]="","",COUNTIFS(Table8[Código da Candidatura],Table13[[#This Row],[Código da candidatura]],Table8[Tipologia proposta],"T1"))</f>
        <v/>
      </c>
      <c r="K385" s="325" t="str">
        <f>IF(Table13[[#This Row],[Tipo de Beneficiário]]="","",COUNTIFS(Table8[Código da Candidatura],Table13[[#This Row],[Código da candidatura]],Table8[Tipologia proposta],"T2"))</f>
        <v/>
      </c>
      <c r="L385" s="325" t="str">
        <f>IF(Table13[[#This Row],[Tipo de Beneficiário]]="","",COUNTIFS(Table8[Código da Candidatura],Table13[[#This Row],[Código da candidatura]],Table8[Tipologia proposta],"T3"))</f>
        <v/>
      </c>
      <c r="M385" s="325" t="str">
        <f>IF(Table13[[#This Row],[Tipo de Beneficiário]]="","",COUNTIFS(Table8[Código da Candidatura],Table13[[#This Row],[Código da candidatura]],Table8[Tipologia proposta],"T4"))</f>
        <v/>
      </c>
      <c r="N385" s="325" t="str">
        <f>IF(Table13[[#This Row],[Tipo de Beneficiário]]="","",COUNTIFS(Table8[Código da Candidatura],Table13[[#This Row],[Código da candidatura]],Table8[Tipologia proposta],"T5"))</f>
        <v/>
      </c>
      <c r="O385" s="325" t="str">
        <f>IF(Table13[[#This Row],[Tipo de Beneficiário]]="","",COUNTIFS(Table8[Código da Candidatura],Table13[[#This Row],[Código da candidatura]],Table8[Tipologia proposta],"T6"))</f>
        <v/>
      </c>
      <c r="P385" s="325" t="str">
        <f>IF(Table13[[#This Row],[Tipo de Beneficiário]]="","",COUNTIFS(Table8[Código da Candidatura],Table13[[#This Row],[Código da candidatura]],Table8[Tipologia proposta],"T7"))</f>
        <v/>
      </c>
      <c r="Q385" s="325" t="str">
        <f>IF(Table13[[#This Row],[Tipo de Beneficiário]]="","",COUNTIFS(Table8[Código da Candidatura],Table13[[#This Row],[Código da candidatura]],Table8[Tipologia proposta],"Unid. Resid."))</f>
        <v/>
      </c>
      <c r="R385" s="326">
        <f>SUM(Table13[[#This Row],[T0]:[Unid. resid.]])</f>
        <v>0</v>
      </c>
      <c r="S385" s="391" t="str">
        <f>IF(OR(Table13[[#This Row],[Tipo de Beneficiário]]="",Table13[[#This Row],[Identificação da Entidade]]="",Table13[[#This Row],[Tipo de Solução Habitacional]]=""),"NÃO","SIM")</f>
        <v>NÃO</v>
      </c>
      <c r="T385" s="327" t="e">
        <f>VLOOKUP(Table13[[#This Row],[Tipo de Beneficiário]],Table3[],3,FALSE)</f>
        <v>#N/A</v>
      </c>
      <c r="X385" s="309"/>
    </row>
    <row r="386" spans="1:24" ht="25.05" hidden="1" customHeight="1" x14ac:dyDescent="0.25">
      <c r="A386" s="320"/>
      <c r="B386" s="389"/>
      <c r="C386" s="321"/>
      <c r="D386" s="325" t="str">
        <f>IF(Table13[[#This Row],[Tipo de Beneficiário]]="","",COUNTIF(Table8[Código da Candidatura],Table13[[#This Row],[Código da candidatura]]))</f>
        <v/>
      </c>
      <c r="E386" s="379" t="str">
        <f>IF(Table13[[#This Row],[Tipo de Beneficiário]]="","",SUMIF(Table8[[Código da Candidatura]:[Nº de membros]],Table13[[#This Row],[Código da candidatura]],Table8[Nº de membros]))</f>
        <v/>
      </c>
      <c r="F386" s="392"/>
      <c r="G386" s="322"/>
      <c r="H386" s="323"/>
      <c r="I386" s="324" t="str">
        <f>IF(Table13[[#This Row],[Tipo de Beneficiário]]="","",COUNTIFS(Table8[Código da Candidatura],Table13[[#This Row],[Código da candidatura]],Table8[Tipologia proposta],"T0"))</f>
        <v/>
      </c>
      <c r="J386" s="325" t="str">
        <f>IF(Table13[[#This Row],[Tipo de Beneficiário]]="","",COUNTIFS(Table8[Código da Candidatura],Table13[[#This Row],[Código da candidatura]],Table8[Tipologia proposta],"T1"))</f>
        <v/>
      </c>
      <c r="K386" s="325" t="str">
        <f>IF(Table13[[#This Row],[Tipo de Beneficiário]]="","",COUNTIFS(Table8[Código da Candidatura],Table13[[#This Row],[Código da candidatura]],Table8[Tipologia proposta],"T2"))</f>
        <v/>
      </c>
      <c r="L386" s="325" t="str">
        <f>IF(Table13[[#This Row],[Tipo de Beneficiário]]="","",COUNTIFS(Table8[Código da Candidatura],Table13[[#This Row],[Código da candidatura]],Table8[Tipologia proposta],"T3"))</f>
        <v/>
      </c>
      <c r="M386" s="325" t="str">
        <f>IF(Table13[[#This Row],[Tipo de Beneficiário]]="","",COUNTIFS(Table8[Código da Candidatura],Table13[[#This Row],[Código da candidatura]],Table8[Tipologia proposta],"T4"))</f>
        <v/>
      </c>
      <c r="N386" s="325" t="str">
        <f>IF(Table13[[#This Row],[Tipo de Beneficiário]]="","",COUNTIFS(Table8[Código da Candidatura],Table13[[#This Row],[Código da candidatura]],Table8[Tipologia proposta],"T5"))</f>
        <v/>
      </c>
      <c r="O386" s="325" t="str">
        <f>IF(Table13[[#This Row],[Tipo de Beneficiário]]="","",COUNTIFS(Table8[Código da Candidatura],Table13[[#This Row],[Código da candidatura]],Table8[Tipologia proposta],"T6"))</f>
        <v/>
      </c>
      <c r="P386" s="325" t="str">
        <f>IF(Table13[[#This Row],[Tipo de Beneficiário]]="","",COUNTIFS(Table8[Código da Candidatura],Table13[[#This Row],[Código da candidatura]],Table8[Tipologia proposta],"T7"))</f>
        <v/>
      </c>
      <c r="Q386" s="325" t="str">
        <f>IF(Table13[[#This Row],[Tipo de Beneficiário]]="","",COUNTIFS(Table8[Código da Candidatura],Table13[[#This Row],[Código da candidatura]],Table8[Tipologia proposta],"Unid. Resid."))</f>
        <v/>
      </c>
      <c r="R386" s="326">
        <f>SUM(Table13[[#This Row],[T0]:[Unid. resid.]])</f>
        <v>0</v>
      </c>
      <c r="S386" s="391" t="str">
        <f>IF(OR(Table13[[#This Row],[Tipo de Beneficiário]]="",Table13[[#This Row],[Identificação da Entidade]]="",Table13[[#This Row],[Tipo de Solução Habitacional]]=""),"NÃO","SIM")</f>
        <v>NÃO</v>
      </c>
      <c r="T386" s="327" t="e">
        <f>VLOOKUP(Table13[[#This Row],[Tipo de Beneficiário]],Table3[],3,FALSE)</f>
        <v>#N/A</v>
      </c>
      <c r="X386" s="309"/>
    </row>
    <row r="387" spans="1:24" ht="25.05" hidden="1" customHeight="1" x14ac:dyDescent="0.25">
      <c r="A387" s="320"/>
      <c r="B387" s="389"/>
      <c r="C387" s="321"/>
      <c r="D387" s="325" t="str">
        <f>IF(Table13[[#This Row],[Tipo de Beneficiário]]="","",COUNTIF(Table8[Código da Candidatura],Table13[[#This Row],[Código da candidatura]]))</f>
        <v/>
      </c>
      <c r="E387" s="379" t="str">
        <f>IF(Table13[[#This Row],[Tipo de Beneficiário]]="","",SUMIF(Table8[[Código da Candidatura]:[Nº de membros]],Table13[[#This Row],[Código da candidatura]],Table8[Nº de membros]))</f>
        <v/>
      </c>
      <c r="F387" s="392"/>
      <c r="G387" s="322"/>
      <c r="H387" s="323"/>
      <c r="I387" s="324" t="str">
        <f>IF(Table13[[#This Row],[Tipo de Beneficiário]]="","",COUNTIFS(Table8[Código da Candidatura],Table13[[#This Row],[Código da candidatura]],Table8[Tipologia proposta],"T0"))</f>
        <v/>
      </c>
      <c r="J387" s="325" t="str">
        <f>IF(Table13[[#This Row],[Tipo de Beneficiário]]="","",COUNTIFS(Table8[Código da Candidatura],Table13[[#This Row],[Código da candidatura]],Table8[Tipologia proposta],"T1"))</f>
        <v/>
      </c>
      <c r="K387" s="325" t="str">
        <f>IF(Table13[[#This Row],[Tipo de Beneficiário]]="","",COUNTIFS(Table8[Código da Candidatura],Table13[[#This Row],[Código da candidatura]],Table8[Tipologia proposta],"T2"))</f>
        <v/>
      </c>
      <c r="L387" s="325" t="str">
        <f>IF(Table13[[#This Row],[Tipo de Beneficiário]]="","",COUNTIFS(Table8[Código da Candidatura],Table13[[#This Row],[Código da candidatura]],Table8[Tipologia proposta],"T3"))</f>
        <v/>
      </c>
      <c r="M387" s="325" t="str">
        <f>IF(Table13[[#This Row],[Tipo de Beneficiário]]="","",COUNTIFS(Table8[Código da Candidatura],Table13[[#This Row],[Código da candidatura]],Table8[Tipologia proposta],"T4"))</f>
        <v/>
      </c>
      <c r="N387" s="325" t="str">
        <f>IF(Table13[[#This Row],[Tipo de Beneficiário]]="","",COUNTIFS(Table8[Código da Candidatura],Table13[[#This Row],[Código da candidatura]],Table8[Tipologia proposta],"T5"))</f>
        <v/>
      </c>
      <c r="O387" s="325" t="str">
        <f>IF(Table13[[#This Row],[Tipo de Beneficiário]]="","",COUNTIFS(Table8[Código da Candidatura],Table13[[#This Row],[Código da candidatura]],Table8[Tipologia proposta],"T6"))</f>
        <v/>
      </c>
      <c r="P387" s="325" t="str">
        <f>IF(Table13[[#This Row],[Tipo de Beneficiário]]="","",COUNTIFS(Table8[Código da Candidatura],Table13[[#This Row],[Código da candidatura]],Table8[Tipologia proposta],"T7"))</f>
        <v/>
      </c>
      <c r="Q387" s="325" t="str">
        <f>IF(Table13[[#This Row],[Tipo de Beneficiário]]="","",COUNTIFS(Table8[Código da Candidatura],Table13[[#This Row],[Código da candidatura]],Table8[Tipologia proposta],"Unid. Resid."))</f>
        <v/>
      </c>
      <c r="R387" s="326">
        <f>SUM(Table13[[#This Row],[T0]:[Unid. resid.]])</f>
        <v>0</v>
      </c>
      <c r="S387" s="391" t="str">
        <f>IF(OR(Table13[[#This Row],[Tipo de Beneficiário]]="",Table13[[#This Row],[Identificação da Entidade]]="",Table13[[#This Row],[Tipo de Solução Habitacional]]=""),"NÃO","SIM")</f>
        <v>NÃO</v>
      </c>
      <c r="T387" s="327" t="e">
        <f>VLOOKUP(Table13[[#This Row],[Tipo de Beneficiário]],Table3[],3,FALSE)</f>
        <v>#N/A</v>
      </c>
      <c r="X387" s="309"/>
    </row>
    <row r="388" spans="1:24" ht="25.05" hidden="1" customHeight="1" x14ac:dyDescent="0.25">
      <c r="A388" s="320"/>
      <c r="B388" s="389"/>
      <c r="C388" s="321"/>
      <c r="D388" s="325" t="str">
        <f>IF(Table13[[#This Row],[Tipo de Beneficiário]]="","",COUNTIF(Table8[Código da Candidatura],Table13[[#This Row],[Código da candidatura]]))</f>
        <v/>
      </c>
      <c r="E388" s="379" t="str">
        <f>IF(Table13[[#This Row],[Tipo de Beneficiário]]="","",SUMIF(Table8[[Código da Candidatura]:[Nº de membros]],Table13[[#This Row],[Código da candidatura]],Table8[Nº de membros]))</f>
        <v/>
      </c>
      <c r="F388" s="392"/>
      <c r="G388" s="322"/>
      <c r="H388" s="323"/>
      <c r="I388" s="324" t="str">
        <f>IF(Table13[[#This Row],[Tipo de Beneficiário]]="","",COUNTIFS(Table8[Código da Candidatura],Table13[[#This Row],[Código da candidatura]],Table8[Tipologia proposta],"T0"))</f>
        <v/>
      </c>
      <c r="J388" s="325" t="str">
        <f>IF(Table13[[#This Row],[Tipo de Beneficiário]]="","",COUNTIFS(Table8[Código da Candidatura],Table13[[#This Row],[Código da candidatura]],Table8[Tipologia proposta],"T1"))</f>
        <v/>
      </c>
      <c r="K388" s="325" t="str">
        <f>IF(Table13[[#This Row],[Tipo de Beneficiário]]="","",COUNTIFS(Table8[Código da Candidatura],Table13[[#This Row],[Código da candidatura]],Table8[Tipologia proposta],"T2"))</f>
        <v/>
      </c>
      <c r="L388" s="325" t="str">
        <f>IF(Table13[[#This Row],[Tipo de Beneficiário]]="","",COUNTIFS(Table8[Código da Candidatura],Table13[[#This Row],[Código da candidatura]],Table8[Tipologia proposta],"T3"))</f>
        <v/>
      </c>
      <c r="M388" s="325" t="str">
        <f>IF(Table13[[#This Row],[Tipo de Beneficiário]]="","",COUNTIFS(Table8[Código da Candidatura],Table13[[#This Row],[Código da candidatura]],Table8[Tipologia proposta],"T4"))</f>
        <v/>
      </c>
      <c r="N388" s="325" t="str">
        <f>IF(Table13[[#This Row],[Tipo de Beneficiário]]="","",COUNTIFS(Table8[Código da Candidatura],Table13[[#This Row],[Código da candidatura]],Table8[Tipologia proposta],"T5"))</f>
        <v/>
      </c>
      <c r="O388" s="325" t="str">
        <f>IF(Table13[[#This Row],[Tipo de Beneficiário]]="","",COUNTIFS(Table8[Código da Candidatura],Table13[[#This Row],[Código da candidatura]],Table8[Tipologia proposta],"T6"))</f>
        <v/>
      </c>
      <c r="P388" s="325" t="str">
        <f>IF(Table13[[#This Row],[Tipo de Beneficiário]]="","",COUNTIFS(Table8[Código da Candidatura],Table13[[#This Row],[Código da candidatura]],Table8[Tipologia proposta],"T7"))</f>
        <v/>
      </c>
      <c r="Q388" s="325" t="str">
        <f>IF(Table13[[#This Row],[Tipo de Beneficiário]]="","",COUNTIFS(Table8[Código da Candidatura],Table13[[#This Row],[Código da candidatura]],Table8[Tipologia proposta],"Unid. Resid."))</f>
        <v/>
      </c>
      <c r="R388" s="326">
        <f>SUM(Table13[[#This Row],[T0]:[Unid. resid.]])</f>
        <v>0</v>
      </c>
      <c r="S388" s="391" t="str">
        <f>IF(OR(Table13[[#This Row],[Tipo de Beneficiário]]="",Table13[[#This Row],[Identificação da Entidade]]="",Table13[[#This Row],[Tipo de Solução Habitacional]]=""),"NÃO","SIM")</f>
        <v>NÃO</v>
      </c>
      <c r="T388" s="327" t="e">
        <f>VLOOKUP(Table13[[#This Row],[Tipo de Beneficiário]],Table3[],3,FALSE)</f>
        <v>#N/A</v>
      </c>
      <c r="X388" s="309"/>
    </row>
    <row r="389" spans="1:24" ht="25.05" hidden="1" customHeight="1" x14ac:dyDescent="0.25">
      <c r="A389" s="320"/>
      <c r="B389" s="389"/>
      <c r="C389" s="321"/>
      <c r="D389" s="325" t="str">
        <f>IF(Table13[[#This Row],[Tipo de Beneficiário]]="","",COUNTIF(Table8[Código da Candidatura],Table13[[#This Row],[Código da candidatura]]))</f>
        <v/>
      </c>
      <c r="E389" s="379" t="str">
        <f>IF(Table13[[#This Row],[Tipo de Beneficiário]]="","",SUMIF(Table8[[Código da Candidatura]:[Nº de membros]],Table13[[#This Row],[Código da candidatura]],Table8[Nº de membros]))</f>
        <v/>
      </c>
      <c r="F389" s="392"/>
      <c r="G389" s="322"/>
      <c r="H389" s="323"/>
      <c r="I389" s="324" t="str">
        <f>IF(Table13[[#This Row],[Tipo de Beneficiário]]="","",COUNTIFS(Table8[Código da Candidatura],Table13[[#This Row],[Código da candidatura]],Table8[Tipologia proposta],"T0"))</f>
        <v/>
      </c>
      <c r="J389" s="325" t="str">
        <f>IF(Table13[[#This Row],[Tipo de Beneficiário]]="","",COUNTIFS(Table8[Código da Candidatura],Table13[[#This Row],[Código da candidatura]],Table8[Tipologia proposta],"T1"))</f>
        <v/>
      </c>
      <c r="K389" s="325" t="str">
        <f>IF(Table13[[#This Row],[Tipo de Beneficiário]]="","",COUNTIFS(Table8[Código da Candidatura],Table13[[#This Row],[Código da candidatura]],Table8[Tipologia proposta],"T2"))</f>
        <v/>
      </c>
      <c r="L389" s="325" t="str">
        <f>IF(Table13[[#This Row],[Tipo de Beneficiário]]="","",COUNTIFS(Table8[Código da Candidatura],Table13[[#This Row],[Código da candidatura]],Table8[Tipologia proposta],"T3"))</f>
        <v/>
      </c>
      <c r="M389" s="325" t="str">
        <f>IF(Table13[[#This Row],[Tipo de Beneficiário]]="","",COUNTIFS(Table8[Código da Candidatura],Table13[[#This Row],[Código da candidatura]],Table8[Tipologia proposta],"T4"))</f>
        <v/>
      </c>
      <c r="N389" s="325" t="str">
        <f>IF(Table13[[#This Row],[Tipo de Beneficiário]]="","",COUNTIFS(Table8[Código da Candidatura],Table13[[#This Row],[Código da candidatura]],Table8[Tipologia proposta],"T5"))</f>
        <v/>
      </c>
      <c r="O389" s="325" t="str">
        <f>IF(Table13[[#This Row],[Tipo de Beneficiário]]="","",COUNTIFS(Table8[Código da Candidatura],Table13[[#This Row],[Código da candidatura]],Table8[Tipologia proposta],"T6"))</f>
        <v/>
      </c>
      <c r="P389" s="325" t="str">
        <f>IF(Table13[[#This Row],[Tipo de Beneficiário]]="","",COUNTIFS(Table8[Código da Candidatura],Table13[[#This Row],[Código da candidatura]],Table8[Tipologia proposta],"T7"))</f>
        <v/>
      </c>
      <c r="Q389" s="325" t="str">
        <f>IF(Table13[[#This Row],[Tipo de Beneficiário]]="","",COUNTIFS(Table8[Código da Candidatura],Table13[[#This Row],[Código da candidatura]],Table8[Tipologia proposta],"Unid. Resid."))</f>
        <v/>
      </c>
      <c r="R389" s="326">
        <f>SUM(Table13[[#This Row],[T0]:[Unid. resid.]])</f>
        <v>0</v>
      </c>
      <c r="S389" s="391" t="str">
        <f>IF(OR(Table13[[#This Row],[Tipo de Beneficiário]]="",Table13[[#This Row],[Identificação da Entidade]]="",Table13[[#This Row],[Tipo de Solução Habitacional]]=""),"NÃO","SIM")</f>
        <v>NÃO</v>
      </c>
      <c r="T389" s="327" t="e">
        <f>VLOOKUP(Table13[[#This Row],[Tipo de Beneficiário]],Table3[],3,FALSE)</f>
        <v>#N/A</v>
      </c>
      <c r="X389" s="309"/>
    </row>
    <row r="390" spans="1:24" ht="25.05" hidden="1" customHeight="1" x14ac:dyDescent="0.25">
      <c r="A390" s="320"/>
      <c r="B390" s="389"/>
      <c r="C390" s="321"/>
      <c r="D390" s="325" t="str">
        <f>IF(Table13[[#This Row],[Tipo de Beneficiário]]="","",COUNTIF(Table8[Código da Candidatura],Table13[[#This Row],[Código da candidatura]]))</f>
        <v/>
      </c>
      <c r="E390" s="379" t="str">
        <f>IF(Table13[[#This Row],[Tipo de Beneficiário]]="","",SUMIF(Table8[[Código da Candidatura]:[Nº de membros]],Table13[[#This Row],[Código da candidatura]],Table8[Nº de membros]))</f>
        <v/>
      </c>
      <c r="F390" s="392"/>
      <c r="G390" s="322"/>
      <c r="H390" s="323"/>
      <c r="I390" s="324" t="str">
        <f>IF(Table13[[#This Row],[Tipo de Beneficiário]]="","",COUNTIFS(Table8[Código da Candidatura],Table13[[#This Row],[Código da candidatura]],Table8[Tipologia proposta],"T0"))</f>
        <v/>
      </c>
      <c r="J390" s="325" t="str">
        <f>IF(Table13[[#This Row],[Tipo de Beneficiário]]="","",COUNTIFS(Table8[Código da Candidatura],Table13[[#This Row],[Código da candidatura]],Table8[Tipologia proposta],"T1"))</f>
        <v/>
      </c>
      <c r="K390" s="325" t="str">
        <f>IF(Table13[[#This Row],[Tipo de Beneficiário]]="","",COUNTIFS(Table8[Código da Candidatura],Table13[[#This Row],[Código da candidatura]],Table8[Tipologia proposta],"T2"))</f>
        <v/>
      </c>
      <c r="L390" s="325" t="str">
        <f>IF(Table13[[#This Row],[Tipo de Beneficiário]]="","",COUNTIFS(Table8[Código da Candidatura],Table13[[#This Row],[Código da candidatura]],Table8[Tipologia proposta],"T3"))</f>
        <v/>
      </c>
      <c r="M390" s="325" t="str">
        <f>IF(Table13[[#This Row],[Tipo de Beneficiário]]="","",COUNTIFS(Table8[Código da Candidatura],Table13[[#This Row],[Código da candidatura]],Table8[Tipologia proposta],"T4"))</f>
        <v/>
      </c>
      <c r="N390" s="325" t="str">
        <f>IF(Table13[[#This Row],[Tipo de Beneficiário]]="","",COUNTIFS(Table8[Código da Candidatura],Table13[[#This Row],[Código da candidatura]],Table8[Tipologia proposta],"T5"))</f>
        <v/>
      </c>
      <c r="O390" s="325" t="str">
        <f>IF(Table13[[#This Row],[Tipo de Beneficiário]]="","",COUNTIFS(Table8[Código da Candidatura],Table13[[#This Row],[Código da candidatura]],Table8[Tipologia proposta],"T6"))</f>
        <v/>
      </c>
      <c r="P390" s="325" t="str">
        <f>IF(Table13[[#This Row],[Tipo de Beneficiário]]="","",COUNTIFS(Table8[Código da Candidatura],Table13[[#This Row],[Código da candidatura]],Table8[Tipologia proposta],"T7"))</f>
        <v/>
      </c>
      <c r="Q390" s="325" t="str">
        <f>IF(Table13[[#This Row],[Tipo de Beneficiário]]="","",COUNTIFS(Table8[Código da Candidatura],Table13[[#This Row],[Código da candidatura]],Table8[Tipologia proposta],"Unid. Resid."))</f>
        <v/>
      </c>
      <c r="R390" s="326">
        <f>SUM(Table13[[#This Row],[T0]:[Unid. resid.]])</f>
        <v>0</v>
      </c>
      <c r="S390" s="391" t="str">
        <f>IF(OR(Table13[[#This Row],[Tipo de Beneficiário]]="",Table13[[#This Row],[Identificação da Entidade]]="",Table13[[#This Row],[Tipo de Solução Habitacional]]=""),"NÃO","SIM")</f>
        <v>NÃO</v>
      </c>
      <c r="T390" s="327" t="e">
        <f>VLOOKUP(Table13[[#This Row],[Tipo de Beneficiário]],Table3[],3,FALSE)</f>
        <v>#N/A</v>
      </c>
      <c r="X390" s="309"/>
    </row>
    <row r="391" spans="1:24" ht="25.05" hidden="1" customHeight="1" x14ac:dyDescent="0.25">
      <c r="A391" s="320"/>
      <c r="B391" s="389"/>
      <c r="C391" s="321"/>
      <c r="D391" s="325" t="str">
        <f>IF(Table13[[#This Row],[Tipo de Beneficiário]]="","",COUNTIF(Table8[Código da Candidatura],Table13[[#This Row],[Código da candidatura]]))</f>
        <v/>
      </c>
      <c r="E391" s="379" t="str">
        <f>IF(Table13[[#This Row],[Tipo de Beneficiário]]="","",SUMIF(Table8[[Código da Candidatura]:[Nº de membros]],Table13[[#This Row],[Código da candidatura]],Table8[Nº de membros]))</f>
        <v/>
      </c>
      <c r="F391" s="392"/>
      <c r="G391" s="322"/>
      <c r="H391" s="323"/>
      <c r="I391" s="324" t="str">
        <f>IF(Table13[[#This Row],[Tipo de Beneficiário]]="","",COUNTIFS(Table8[Código da Candidatura],Table13[[#This Row],[Código da candidatura]],Table8[Tipologia proposta],"T0"))</f>
        <v/>
      </c>
      <c r="J391" s="325" t="str">
        <f>IF(Table13[[#This Row],[Tipo de Beneficiário]]="","",COUNTIFS(Table8[Código da Candidatura],Table13[[#This Row],[Código da candidatura]],Table8[Tipologia proposta],"T1"))</f>
        <v/>
      </c>
      <c r="K391" s="325" t="str">
        <f>IF(Table13[[#This Row],[Tipo de Beneficiário]]="","",COUNTIFS(Table8[Código da Candidatura],Table13[[#This Row],[Código da candidatura]],Table8[Tipologia proposta],"T2"))</f>
        <v/>
      </c>
      <c r="L391" s="325" t="str">
        <f>IF(Table13[[#This Row],[Tipo de Beneficiário]]="","",COUNTIFS(Table8[Código da Candidatura],Table13[[#This Row],[Código da candidatura]],Table8[Tipologia proposta],"T3"))</f>
        <v/>
      </c>
      <c r="M391" s="325" t="str">
        <f>IF(Table13[[#This Row],[Tipo de Beneficiário]]="","",COUNTIFS(Table8[Código da Candidatura],Table13[[#This Row],[Código da candidatura]],Table8[Tipologia proposta],"T4"))</f>
        <v/>
      </c>
      <c r="N391" s="325" t="str">
        <f>IF(Table13[[#This Row],[Tipo de Beneficiário]]="","",COUNTIFS(Table8[Código da Candidatura],Table13[[#This Row],[Código da candidatura]],Table8[Tipologia proposta],"T5"))</f>
        <v/>
      </c>
      <c r="O391" s="325" t="str">
        <f>IF(Table13[[#This Row],[Tipo de Beneficiário]]="","",COUNTIFS(Table8[Código da Candidatura],Table13[[#This Row],[Código da candidatura]],Table8[Tipologia proposta],"T6"))</f>
        <v/>
      </c>
      <c r="P391" s="325" t="str">
        <f>IF(Table13[[#This Row],[Tipo de Beneficiário]]="","",COUNTIFS(Table8[Código da Candidatura],Table13[[#This Row],[Código da candidatura]],Table8[Tipologia proposta],"T7"))</f>
        <v/>
      </c>
      <c r="Q391" s="325" t="str">
        <f>IF(Table13[[#This Row],[Tipo de Beneficiário]]="","",COUNTIFS(Table8[Código da Candidatura],Table13[[#This Row],[Código da candidatura]],Table8[Tipologia proposta],"Unid. Resid."))</f>
        <v/>
      </c>
      <c r="R391" s="326">
        <f>SUM(Table13[[#This Row],[T0]:[Unid. resid.]])</f>
        <v>0</v>
      </c>
      <c r="S391" s="391" t="str">
        <f>IF(OR(Table13[[#This Row],[Tipo de Beneficiário]]="",Table13[[#This Row],[Identificação da Entidade]]="",Table13[[#This Row],[Tipo de Solução Habitacional]]=""),"NÃO","SIM")</f>
        <v>NÃO</v>
      </c>
      <c r="T391" s="327" t="e">
        <f>VLOOKUP(Table13[[#This Row],[Tipo de Beneficiário]],Table3[],3,FALSE)</f>
        <v>#N/A</v>
      </c>
      <c r="X391" s="309"/>
    </row>
    <row r="392" spans="1:24" ht="25.05" hidden="1" customHeight="1" x14ac:dyDescent="0.25">
      <c r="A392" s="320"/>
      <c r="B392" s="389"/>
      <c r="C392" s="321"/>
      <c r="D392" s="325" t="str">
        <f>IF(Table13[[#This Row],[Tipo de Beneficiário]]="","",COUNTIF(Table8[Código da Candidatura],Table13[[#This Row],[Código da candidatura]]))</f>
        <v/>
      </c>
      <c r="E392" s="379" t="str">
        <f>IF(Table13[[#This Row],[Tipo de Beneficiário]]="","",SUMIF(Table8[[Código da Candidatura]:[Nº de membros]],Table13[[#This Row],[Código da candidatura]],Table8[Nº de membros]))</f>
        <v/>
      </c>
      <c r="F392" s="392"/>
      <c r="G392" s="322"/>
      <c r="H392" s="323"/>
      <c r="I392" s="324" t="str">
        <f>IF(Table13[[#This Row],[Tipo de Beneficiário]]="","",COUNTIFS(Table8[Código da Candidatura],Table13[[#This Row],[Código da candidatura]],Table8[Tipologia proposta],"T0"))</f>
        <v/>
      </c>
      <c r="J392" s="325" t="str">
        <f>IF(Table13[[#This Row],[Tipo de Beneficiário]]="","",COUNTIFS(Table8[Código da Candidatura],Table13[[#This Row],[Código da candidatura]],Table8[Tipologia proposta],"T1"))</f>
        <v/>
      </c>
      <c r="K392" s="325" t="str">
        <f>IF(Table13[[#This Row],[Tipo de Beneficiário]]="","",COUNTIFS(Table8[Código da Candidatura],Table13[[#This Row],[Código da candidatura]],Table8[Tipologia proposta],"T2"))</f>
        <v/>
      </c>
      <c r="L392" s="325" t="str">
        <f>IF(Table13[[#This Row],[Tipo de Beneficiário]]="","",COUNTIFS(Table8[Código da Candidatura],Table13[[#This Row],[Código da candidatura]],Table8[Tipologia proposta],"T3"))</f>
        <v/>
      </c>
      <c r="M392" s="325" t="str">
        <f>IF(Table13[[#This Row],[Tipo de Beneficiário]]="","",COUNTIFS(Table8[Código da Candidatura],Table13[[#This Row],[Código da candidatura]],Table8[Tipologia proposta],"T4"))</f>
        <v/>
      </c>
      <c r="N392" s="325" t="str">
        <f>IF(Table13[[#This Row],[Tipo de Beneficiário]]="","",COUNTIFS(Table8[Código da Candidatura],Table13[[#This Row],[Código da candidatura]],Table8[Tipologia proposta],"T5"))</f>
        <v/>
      </c>
      <c r="O392" s="325" t="str">
        <f>IF(Table13[[#This Row],[Tipo de Beneficiário]]="","",COUNTIFS(Table8[Código da Candidatura],Table13[[#This Row],[Código da candidatura]],Table8[Tipologia proposta],"T6"))</f>
        <v/>
      </c>
      <c r="P392" s="325" t="str">
        <f>IF(Table13[[#This Row],[Tipo de Beneficiário]]="","",COUNTIFS(Table8[Código da Candidatura],Table13[[#This Row],[Código da candidatura]],Table8[Tipologia proposta],"T7"))</f>
        <v/>
      </c>
      <c r="Q392" s="325" t="str">
        <f>IF(Table13[[#This Row],[Tipo de Beneficiário]]="","",COUNTIFS(Table8[Código da Candidatura],Table13[[#This Row],[Código da candidatura]],Table8[Tipologia proposta],"Unid. Resid."))</f>
        <v/>
      </c>
      <c r="R392" s="326">
        <f>SUM(Table13[[#This Row],[T0]:[Unid. resid.]])</f>
        <v>0</v>
      </c>
      <c r="S392" s="391" t="str">
        <f>IF(OR(Table13[[#This Row],[Tipo de Beneficiário]]="",Table13[[#This Row],[Identificação da Entidade]]="",Table13[[#This Row],[Tipo de Solução Habitacional]]=""),"NÃO","SIM")</f>
        <v>NÃO</v>
      </c>
      <c r="T392" s="327" t="e">
        <f>VLOOKUP(Table13[[#This Row],[Tipo de Beneficiário]],Table3[],3,FALSE)</f>
        <v>#N/A</v>
      </c>
      <c r="X392" s="309"/>
    </row>
    <row r="393" spans="1:24" ht="25.05" hidden="1" customHeight="1" x14ac:dyDescent="0.25">
      <c r="A393" s="320"/>
      <c r="B393" s="389"/>
      <c r="C393" s="321"/>
      <c r="D393" s="325" t="str">
        <f>IF(Table13[[#This Row],[Tipo de Beneficiário]]="","",COUNTIF(Table8[Código da Candidatura],Table13[[#This Row],[Código da candidatura]]))</f>
        <v/>
      </c>
      <c r="E393" s="379" t="str">
        <f>IF(Table13[[#This Row],[Tipo de Beneficiário]]="","",SUMIF(Table8[[Código da Candidatura]:[Nº de membros]],Table13[[#This Row],[Código da candidatura]],Table8[Nº de membros]))</f>
        <v/>
      </c>
      <c r="F393" s="392"/>
      <c r="G393" s="322"/>
      <c r="H393" s="323"/>
      <c r="I393" s="324" t="str">
        <f>IF(Table13[[#This Row],[Tipo de Beneficiário]]="","",COUNTIFS(Table8[Código da Candidatura],Table13[[#This Row],[Código da candidatura]],Table8[Tipologia proposta],"T0"))</f>
        <v/>
      </c>
      <c r="J393" s="325" t="str">
        <f>IF(Table13[[#This Row],[Tipo de Beneficiário]]="","",COUNTIFS(Table8[Código da Candidatura],Table13[[#This Row],[Código da candidatura]],Table8[Tipologia proposta],"T1"))</f>
        <v/>
      </c>
      <c r="K393" s="325" t="str">
        <f>IF(Table13[[#This Row],[Tipo de Beneficiário]]="","",COUNTIFS(Table8[Código da Candidatura],Table13[[#This Row],[Código da candidatura]],Table8[Tipologia proposta],"T2"))</f>
        <v/>
      </c>
      <c r="L393" s="325" t="str">
        <f>IF(Table13[[#This Row],[Tipo de Beneficiário]]="","",COUNTIFS(Table8[Código da Candidatura],Table13[[#This Row],[Código da candidatura]],Table8[Tipologia proposta],"T3"))</f>
        <v/>
      </c>
      <c r="M393" s="325" t="str">
        <f>IF(Table13[[#This Row],[Tipo de Beneficiário]]="","",COUNTIFS(Table8[Código da Candidatura],Table13[[#This Row],[Código da candidatura]],Table8[Tipologia proposta],"T4"))</f>
        <v/>
      </c>
      <c r="N393" s="325" t="str">
        <f>IF(Table13[[#This Row],[Tipo de Beneficiário]]="","",COUNTIFS(Table8[Código da Candidatura],Table13[[#This Row],[Código da candidatura]],Table8[Tipologia proposta],"T5"))</f>
        <v/>
      </c>
      <c r="O393" s="325" t="str">
        <f>IF(Table13[[#This Row],[Tipo de Beneficiário]]="","",COUNTIFS(Table8[Código da Candidatura],Table13[[#This Row],[Código da candidatura]],Table8[Tipologia proposta],"T6"))</f>
        <v/>
      </c>
      <c r="P393" s="325" t="str">
        <f>IF(Table13[[#This Row],[Tipo de Beneficiário]]="","",COUNTIFS(Table8[Código da Candidatura],Table13[[#This Row],[Código da candidatura]],Table8[Tipologia proposta],"T7"))</f>
        <v/>
      </c>
      <c r="Q393" s="325" t="str">
        <f>IF(Table13[[#This Row],[Tipo de Beneficiário]]="","",COUNTIFS(Table8[Código da Candidatura],Table13[[#This Row],[Código da candidatura]],Table8[Tipologia proposta],"Unid. Resid."))</f>
        <v/>
      </c>
      <c r="R393" s="326">
        <f>SUM(Table13[[#This Row],[T0]:[Unid. resid.]])</f>
        <v>0</v>
      </c>
      <c r="S393" s="391" t="str">
        <f>IF(OR(Table13[[#This Row],[Tipo de Beneficiário]]="",Table13[[#This Row],[Identificação da Entidade]]="",Table13[[#This Row],[Tipo de Solução Habitacional]]=""),"NÃO","SIM")</f>
        <v>NÃO</v>
      </c>
      <c r="T393" s="327" t="e">
        <f>VLOOKUP(Table13[[#This Row],[Tipo de Beneficiário]],Table3[],3,FALSE)</f>
        <v>#N/A</v>
      </c>
      <c r="X393" s="309"/>
    </row>
    <row r="394" spans="1:24" ht="25.05" hidden="1" customHeight="1" x14ac:dyDescent="0.25">
      <c r="A394" s="320"/>
      <c r="B394" s="389"/>
      <c r="C394" s="321"/>
      <c r="D394" s="325" t="str">
        <f>IF(Table13[[#This Row],[Tipo de Beneficiário]]="","",COUNTIF(Table8[Código da Candidatura],Table13[[#This Row],[Código da candidatura]]))</f>
        <v/>
      </c>
      <c r="E394" s="379" t="str">
        <f>IF(Table13[[#This Row],[Tipo de Beneficiário]]="","",SUMIF(Table8[[Código da Candidatura]:[Nº de membros]],Table13[[#This Row],[Código da candidatura]],Table8[Nº de membros]))</f>
        <v/>
      </c>
      <c r="F394" s="392"/>
      <c r="G394" s="322"/>
      <c r="H394" s="323"/>
      <c r="I394" s="324" t="str">
        <f>IF(Table13[[#This Row],[Tipo de Beneficiário]]="","",COUNTIFS(Table8[Código da Candidatura],Table13[[#This Row],[Código da candidatura]],Table8[Tipologia proposta],"T0"))</f>
        <v/>
      </c>
      <c r="J394" s="325" t="str">
        <f>IF(Table13[[#This Row],[Tipo de Beneficiário]]="","",COUNTIFS(Table8[Código da Candidatura],Table13[[#This Row],[Código da candidatura]],Table8[Tipologia proposta],"T1"))</f>
        <v/>
      </c>
      <c r="K394" s="325" t="str">
        <f>IF(Table13[[#This Row],[Tipo de Beneficiário]]="","",COUNTIFS(Table8[Código da Candidatura],Table13[[#This Row],[Código da candidatura]],Table8[Tipologia proposta],"T2"))</f>
        <v/>
      </c>
      <c r="L394" s="325" t="str">
        <f>IF(Table13[[#This Row],[Tipo de Beneficiário]]="","",COUNTIFS(Table8[Código da Candidatura],Table13[[#This Row],[Código da candidatura]],Table8[Tipologia proposta],"T3"))</f>
        <v/>
      </c>
      <c r="M394" s="325" t="str">
        <f>IF(Table13[[#This Row],[Tipo de Beneficiário]]="","",COUNTIFS(Table8[Código da Candidatura],Table13[[#This Row],[Código da candidatura]],Table8[Tipologia proposta],"T4"))</f>
        <v/>
      </c>
      <c r="N394" s="325" t="str">
        <f>IF(Table13[[#This Row],[Tipo de Beneficiário]]="","",COUNTIFS(Table8[Código da Candidatura],Table13[[#This Row],[Código da candidatura]],Table8[Tipologia proposta],"T5"))</f>
        <v/>
      </c>
      <c r="O394" s="325" t="str">
        <f>IF(Table13[[#This Row],[Tipo de Beneficiário]]="","",COUNTIFS(Table8[Código da Candidatura],Table13[[#This Row],[Código da candidatura]],Table8[Tipologia proposta],"T6"))</f>
        <v/>
      </c>
      <c r="P394" s="325" t="str">
        <f>IF(Table13[[#This Row],[Tipo de Beneficiário]]="","",COUNTIFS(Table8[Código da Candidatura],Table13[[#This Row],[Código da candidatura]],Table8[Tipologia proposta],"T7"))</f>
        <v/>
      </c>
      <c r="Q394" s="325" t="str">
        <f>IF(Table13[[#This Row],[Tipo de Beneficiário]]="","",COUNTIFS(Table8[Código da Candidatura],Table13[[#This Row],[Código da candidatura]],Table8[Tipologia proposta],"Unid. Resid."))</f>
        <v/>
      </c>
      <c r="R394" s="326">
        <f>SUM(Table13[[#This Row],[T0]:[Unid. resid.]])</f>
        <v>0</v>
      </c>
      <c r="S394" s="391" t="str">
        <f>IF(OR(Table13[[#This Row],[Tipo de Beneficiário]]="",Table13[[#This Row],[Identificação da Entidade]]="",Table13[[#This Row],[Tipo de Solução Habitacional]]=""),"NÃO","SIM")</f>
        <v>NÃO</v>
      </c>
      <c r="T394" s="327" t="e">
        <f>VLOOKUP(Table13[[#This Row],[Tipo de Beneficiário]],Table3[],3,FALSE)</f>
        <v>#N/A</v>
      </c>
      <c r="X394" s="309"/>
    </row>
    <row r="395" spans="1:24" ht="25.05" hidden="1" customHeight="1" x14ac:dyDescent="0.25">
      <c r="A395" s="320"/>
      <c r="B395" s="389"/>
      <c r="C395" s="321"/>
      <c r="D395" s="325" t="str">
        <f>IF(Table13[[#This Row],[Tipo de Beneficiário]]="","",COUNTIF(Table8[Código da Candidatura],Table13[[#This Row],[Código da candidatura]]))</f>
        <v/>
      </c>
      <c r="E395" s="379" t="str">
        <f>IF(Table13[[#This Row],[Tipo de Beneficiário]]="","",SUMIF(Table8[[Código da Candidatura]:[Nº de membros]],Table13[[#This Row],[Código da candidatura]],Table8[Nº de membros]))</f>
        <v/>
      </c>
      <c r="F395" s="392"/>
      <c r="G395" s="322"/>
      <c r="H395" s="323"/>
      <c r="I395" s="324" t="str">
        <f>IF(Table13[[#This Row],[Tipo de Beneficiário]]="","",COUNTIFS(Table8[Código da Candidatura],Table13[[#This Row],[Código da candidatura]],Table8[Tipologia proposta],"T0"))</f>
        <v/>
      </c>
      <c r="J395" s="325" t="str">
        <f>IF(Table13[[#This Row],[Tipo de Beneficiário]]="","",COUNTIFS(Table8[Código da Candidatura],Table13[[#This Row],[Código da candidatura]],Table8[Tipologia proposta],"T1"))</f>
        <v/>
      </c>
      <c r="K395" s="325" t="str">
        <f>IF(Table13[[#This Row],[Tipo de Beneficiário]]="","",COUNTIFS(Table8[Código da Candidatura],Table13[[#This Row],[Código da candidatura]],Table8[Tipologia proposta],"T2"))</f>
        <v/>
      </c>
      <c r="L395" s="325" t="str">
        <f>IF(Table13[[#This Row],[Tipo de Beneficiário]]="","",COUNTIFS(Table8[Código da Candidatura],Table13[[#This Row],[Código da candidatura]],Table8[Tipologia proposta],"T3"))</f>
        <v/>
      </c>
      <c r="M395" s="325" t="str">
        <f>IF(Table13[[#This Row],[Tipo de Beneficiário]]="","",COUNTIFS(Table8[Código da Candidatura],Table13[[#This Row],[Código da candidatura]],Table8[Tipologia proposta],"T4"))</f>
        <v/>
      </c>
      <c r="N395" s="325" t="str">
        <f>IF(Table13[[#This Row],[Tipo de Beneficiário]]="","",COUNTIFS(Table8[Código da Candidatura],Table13[[#This Row],[Código da candidatura]],Table8[Tipologia proposta],"T5"))</f>
        <v/>
      </c>
      <c r="O395" s="325" t="str">
        <f>IF(Table13[[#This Row],[Tipo de Beneficiário]]="","",COUNTIFS(Table8[Código da Candidatura],Table13[[#This Row],[Código da candidatura]],Table8[Tipologia proposta],"T6"))</f>
        <v/>
      </c>
      <c r="P395" s="325" t="str">
        <f>IF(Table13[[#This Row],[Tipo de Beneficiário]]="","",COUNTIFS(Table8[Código da Candidatura],Table13[[#This Row],[Código da candidatura]],Table8[Tipologia proposta],"T7"))</f>
        <v/>
      </c>
      <c r="Q395" s="325" t="str">
        <f>IF(Table13[[#This Row],[Tipo de Beneficiário]]="","",COUNTIFS(Table8[Código da Candidatura],Table13[[#This Row],[Código da candidatura]],Table8[Tipologia proposta],"Unid. Resid."))</f>
        <v/>
      </c>
      <c r="R395" s="326">
        <f>SUM(Table13[[#This Row],[T0]:[Unid. resid.]])</f>
        <v>0</v>
      </c>
      <c r="S395" s="391" t="str">
        <f>IF(OR(Table13[[#This Row],[Tipo de Beneficiário]]="",Table13[[#This Row],[Identificação da Entidade]]="",Table13[[#This Row],[Tipo de Solução Habitacional]]=""),"NÃO","SIM")</f>
        <v>NÃO</v>
      </c>
      <c r="T395" s="327" t="e">
        <f>VLOOKUP(Table13[[#This Row],[Tipo de Beneficiário]],Table3[],3,FALSE)</f>
        <v>#N/A</v>
      </c>
      <c r="X395" s="309"/>
    </row>
    <row r="396" spans="1:24" ht="25.05" hidden="1" customHeight="1" x14ac:dyDescent="0.25">
      <c r="A396" s="320"/>
      <c r="B396" s="389"/>
      <c r="C396" s="321"/>
      <c r="D396" s="325" t="str">
        <f>IF(Table13[[#This Row],[Tipo de Beneficiário]]="","",COUNTIF(Table8[Código da Candidatura],Table13[[#This Row],[Código da candidatura]]))</f>
        <v/>
      </c>
      <c r="E396" s="379" t="str">
        <f>IF(Table13[[#This Row],[Tipo de Beneficiário]]="","",SUMIF(Table8[[Código da Candidatura]:[Nº de membros]],Table13[[#This Row],[Código da candidatura]],Table8[Nº de membros]))</f>
        <v/>
      </c>
      <c r="F396" s="392"/>
      <c r="G396" s="322"/>
      <c r="H396" s="323"/>
      <c r="I396" s="324" t="str">
        <f>IF(Table13[[#This Row],[Tipo de Beneficiário]]="","",COUNTIFS(Table8[Código da Candidatura],Table13[[#This Row],[Código da candidatura]],Table8[Tipologia proposta],"T0"))</f>
        <v/>
      </c>
      <c r="J396" s="325" t="str">
        <f>IF(Table13[[#This Row],[Tipo de Beneficiário]]="","",COUNTIFS(Table8[Código da Candidatura],Table13[[#This Row],[Código da candidatura]],Table8[Tipologia proposta],"T1"))</f>
        <v/>
      </c>
      <c r="K396" s="325" t="str">
        <f>IF(Table13[[#This Row],[Tipo de Beneficiário]]="","",COUNTIFS(Table8[Código da Candidatura],Table13[[#This Row],[Código da candidatura]],Table8[Tipologia proposta],"T2"))</f>
        <v/>
      </c>
      <c r="L396" s="325" t="str">
        <f>IF(Table13[[#This Row],[Tipo de Beneficiário]]="","",COUNTIFS(Table8[Código da Candidatura],Table13[[#This Row],[Código da candidatura]],Table8[Tipologia proposta],"T3"))</f>
        <v/>
      </c>
      <c r="M396" s="325" t="str">
        <f>IF(Table13[[#This Row],[Tipo de Beneficiário]]="","",COUNTIFS(Table8[Código da Candidatura],Table13[[#This Row],[Código da candidatura]],Table8[Tipologia proposta],"T4"))</f>
        <v/>
      </c>
      <c r="N396" s="325" t="str">
        <f>IF(Table13[[#This Row],[Tipo de Beneficiário]]="","",COUNTIFS(Table8[Código da Candidatura],Table13[[#This Row],[Código da candidatura]],Table8[Tipologia proposta],"T5"))</f>
        <v/>
      </c>
      <c r="O396" s="325" t="str">
        <f>IF(Table13[[#This Row],[Tipo de Beneficiário]]="","",COUNTIFS(Table8[Código da Candidatura],Table13[[#This Row],[Código da candidatura]],Table8[Tipologia proposta],"T6"))</f>
        <v/>
      </c>
      <c r="P396" s="325" t="str">
        <f>IF(Table13[[#This Row],[Tipo de Beneficiário]]="","",COUNTIFS(Table8[Código da Candidatura],Table13[[#This Row],[Código da candidatura]],Table8[Tipologia proposta],"T7"))</f>
        <v/>
      </c>
      <c r="Q396" s="325" t="str">
        <f>IF(Table13[[#This Row],[Tipo de Beneficiário]]="","",COUNTIFS(Table8[Código da Candidatura],Table13[[#This Row],[Código da candidatura]],Table8[Tipologia proposta],"Unid. Resid."))</f>
        <v/>
      </c>
      <c r="R396" s="326">
        <f>SUM(Table13[[#This Row],[T0]:[Unid. resid.]])</f>
        <v>0</v>
      </c>
      <c r="S396" s="391" t="str">
        <f>IF(OR(Table13[[#This Row],[Tipo de Beneficiário]]="",Table13[[#This Row],[Identificação da Entidade]]="",Table13[[#This Row],[Tipo de Solução Habitacional]]=""),"NÃO","SIM")</f>
        <v>NÃO</v>
      </c>
      <c r="T396" s="327" t="e">
        <f>VLOOKUP(Table13[[#This Row],[Tipo de Beneficiário]],Table3[],3,FALSE)</f>
        <v>#N/A</v>
      </c>
      <c r="X396" s="309"/>
    </row>
    <row r="397" spans="1:24" ht="25.05" hidden="1" customHeight="1" x14ac:dyDescent="0.25">
      <c r="A397" s="320"/>
      <c r="B397" s="389"/>
      <c r="C397" s="321"/>
      <c r="D397" s="325" t="str">
        <f>IF(Table13[[#This Row],[Tipo de Beneficiário]]="","",COUNTIF(Table8[Código da Candidatura],Table13[[#This Row],[Código da candidatura]]))</f>
        <v/>
      </c>
      <c r="E397" s="379" t="str">
        <f>IF(Table13[[#This Row],[Tipo de Beneficiário]]="","",SUMIF(Table8[[Código da Candidatura]:[Nº de membros]],Table13[[#This Row],[Código da candidatura]],Table8[Nº de membros]))</f>
        <v/>
      </c>
      <c r="F397" s="392"/>
      <c r="G397" s="322"/>
      <c r="H397" s="323"/>
      <c r="I397" s="324" t="str">
        <f>IF(Table13[[#This Row],[Tipo de Beneficiário]]="","",COUNTIFS(Table8[Código da Candidatura],Table13[[#This Row],[Código da candidatura]],Table8[Tipologia proposta],"T0"))</f>
        <v/>
      </c>
      <c r="J397" s="325" t="str">
        <f>IF(Table13[[#This Row],[Tipo de Beneficiário]]="","",COUNTIFS(Table8[Código da Candidatura],Table13[[#This Row],[Código da candidatura]],Table8[Tipologia proposta],"T1"))</f>
        <v/>
      </c>
      <c r="K397" s="325" t="str">
        <f>IF(Table13[[#This Row],[Tipo de Beneficiário]]="","",COUNTIFS(Table8[Código da Candidatura],Table13[[#This Row],[Código da candidatura]],Table8[Tipologia proposta],"T2"))</f>
        <v/>
      </c>
      <c r="L397" s="325" t="str">
        <f>IF(Table13[[#This Row],[Tipo de Beneficiário]]="","",COUNTIFS(Table8[Código da Candidatura],Table13[[#This Row],[Código da candidatura]],Table8[Tipologia proposta],"T3"))</f>
        <v/>
      </c>
      <c r="M397" s="325" t="str">
        <f>IF(Table13[[#This Row],[Tipo de Beneficiário]]="","",COUNTIFS(Table8[Código da Candidatura],Table13[[#This Row],[Código da candidatura]],Table8[Tipologia proposta],"T4"))</f>
        <v/>
      </c>
      <c r="N397" s="325" t="str">
        <f>IF(Table13[[#This Row],[Tipo de Beneficiário]]="","",COUNTIFS(Table8[Código da Candidatura],Table13[[#This Row],[Código da candidatura]],Table8[Tipologia proposta],"T5"))</f>
        <v/>
      </c>
      <c r="O397" s="325" t="str">
        <f>IF(Table13[[#This Row],[Tipo de Beneficiário]]="","",COUNTIFS(Table8[Código da Candidatura],Table13[[#This Row],[Código da candidatura]],Table8[Tipologia proposta],"T6"))</f>
        <v/>
      </c>
      <c r="P397" s="325" t="str">
        <f>IF(Table13[[#This Row],[Tipo de Beneficiário]]="","",COUNTIFS(Table8[Código da Candidatura],Table13[[#This Row],[Código da candidatura]],Table8[Tipologia proposta],"T7"))</f>
        <v/>
      </c>
      <c r="Q397" s="325" t="str">
        <f>IF(Table13[[#This Row],[Tipo de Beneficiário]]="","",COUNTIFS(Table8[Código da Candidatura],Table13[[#This Row],[Código da candidatura]],Table8[Tipologia proposta],"Unid. Resid."))</f>
        <v/>
      </c>
      <c r="R397" s="326">
        <f>SUM(Table13[[#This Row],[T0]:[Unid. resid.]])</f>
        <v>0</v>
      </c>
      <c r="S397" s="391" t="str">
        <f>IF(OR(Table13[[#This Row],[Tipo de Beneficiário]]="",Table13[[#This Row],[Identificação da Entidade]]="",Table13[[#This Row],[Tipo de Solução Habitacional]]=""),"NÃO","SIM")</f>
        <v>NÃO</v>
      </c>
      <c r="T397" s="327" t="e">
        <f>VLOOKUP(Table13[[#This Row],[Tipo de Beneficiário]],Table3[],3,FALSE)</f>
        <v>#N/A</v>
      </c>
      <c r="X397" s="309"/>
    </row>
    <row r="398" spans="1:24" ht="25.05" hidden="1" customHeight="1" x14ac:dyDescent="0.25">
      <c r="A398" s="320"/>
      <c r="B398" s="389"/>
      <c r="C398" s="321"/>
      <c r="D398" s="325" t="str">
        <f>IF(Table13[[#This Row],[Tipo de Beneficiário]]="","",COUNTIF(Table8[Código da Candidatura],Table13[[#This Row],[Código da candidatura]]))</f>
        <v/>
      </c>
      <c r="E398" s="379" t="str">
        <f>IF(Table13[[#This Row],[Tipo de Beneficiário]]="","",SUMIF(Table8[[Código da Candidatura]:[Nº de membros]],Table13[[#This Row],[Código da candidatura]],Table8[Nº de membros]))</f>
        <v/>
      </c>
      <c r="F398" s="392"/>
      <c r="G398" s="322"/>
      <c r="H398" s="323"/>
      <c r="I398" s="324" t="str">
        <f>IF(Table13[[#This Row],[Tipo de Beneficiário]]="","",COUNTIFS(Table8[Código da Candidatura],Table13[[#This Row],[Código da candidatura]],Table8[Tipologia proposta],"T0"))</f>
        <v/>
      </c>
      <c r="J398" s="325" t="str">
        <f>IF(Table13[[#This Row],[Tipo de Beneficiário]]="","",COUNTIFS(Table8[Código da Candidatura],Table13[[#This Row],[Código da candidatura]],Table8[Tipologia proposta],"T1"))</f>
        <v/>
      </c>
      <c r="K398" s="325" t="str">
        <f>IF(Table13[[#This Row],[Tipo de Beneficiário]]="","",COUNTIFS(Table8[Código da Candidatura],Table13[[#This Row],[Código da candidatura]],Table8[Tipologia proposta],"T2"))</f>
        <v/>
      </c>
      <c r="L398" s="325" t="str">
        <f>IF(Table13[[#This Row],[Tipo de Beneficiário]]="","",COUNTIFS(Table8[Código da Candidatura],Table13[[#This Row],[Código da candidatura]],Table8[Tipologia proposta],"T3"))</f>
        <v/>
      </c>
      <c r="M398" s="325" t="str">
        <f>IF(Table13[[#This Row],[Tipo de Beneficiário]]="","",COUNTIFS(Table8[Código da Candidatura],Table13[[#This Row],[Código da candidatura]],Table8[Tipologia proposta],"T4"))</f>
        <v/>
      </c>
      <c r="N398" s="325" t="str">
        <f>IF(Table13[[#This Row],[Tipo de Beneficiário]]="","",COUNTIFS(Table8[Código da Candidatura],Table13[[#This Row],[Código da candidatura]],Table8[Tipologia proposta],"T5"))</f>
        <v/>
      </c>
      <c r="O398" s="325" t="str">
        <f>IF(Table13[[#This Row],[Tipo de Beneficiário]]="","",COUNTIFS(Table8[Código da Candidatura],Table13[[#This Row],[Código da candidatura]],Table8[Tipologia proposta],"T6"))</f>
        <v/>
      </c>
      <c r="P398" s="325" t="str">
        <f>IF(Table13[[#This Row],[Tipo de Beneficiário]]="","",COUNTIFS(Table8[Código da Candidatura],Table13[[#This Row],[Código da candidatura]],Table8[Tipologia proposta],"T7"))</f>
        <v/>
      </c>
      <c r="Q398" s="325" t="str">
        <f>IF(Table13[[#This Row],[Tipo de Beneficiário]]="","",COUNTIFS(Table8[Código da Candidatura],Table13[[#This Row],[Código da candidatura]],Table8[Tipologia proposta],"Unid. Resid."))</f>
        <v/>
      </c>
      <c r="R398" s="326">
        <f>SUM(Table13[[#This Row],[T0]:[Unid. resid.]])</f>
        <v>0</v>
      </c>
      <c r="S398" s="391" t="str">
        <f>IF(OR(Table13[[#This Row],[Tipo de Beneficiário]]="",Table13[[#This Row],[Identificação da Entidade]]="",Table13[[#This Row],[Tipo de Solução Habitacional]]=""),"NÃO","SIM")</f>
        <v>NÃO</v>
      </c>
      <c r="T398" s="327" t="e">
        <f>VLOOKUP(Table13[[#This Row],[Tipo de Beneficiário]],Table3[],3,FALSE)</f>
        <v>#N/A</v>
      </c>
      <c r="X398" s="309"/>
    </row>
    <row r="399" spans="1:24" ht="25.05" hidden="1" customHeight="1" x14ac:dyDescent="0.25">
      <c r="A399" s="320"/>
      <c r="B399" s="389"/>
      <c r="C399" s="321"/>
      <c r="D399" s="325" t="str">
        <f>IF(Table13[[#This Row],[Tipo de Beneficiário]]="","",COUNTIF(Table8[Código da Candidatura],Table13[[#This Row],[Código da candidatura]]))</f>
        <v/>
      </c>
      <c r="E399" s="379" t="str">
        <f>IF(Table13[[#This Row],[Tipo de Beneficiário]]="","",SUMIF(Table8[[Código da Candidatura]:[Nº de membros]],Table13[[#This Row],[Código da candidatura]],Table8[Nº de membros]))</f>
        <v/>
      </c>
      <c r="F399" s="392"/>
      <c r="G399" s="322"/>
      <c r="H399" s="323"/>
      <c r="I399" s="324" t="str">
        <f>IF(Table13[[#This Row],[Tipo de Beneficiário]]="","",COUNTIFS(Table8[Código da Candidatura],Table13[[#This Row],[Código da candidatura]],Table8[Tipologia proposta],"T0"))</f>
        <v/>
      </c>
      <c r="J399" s="325" t="str">
        <f>IF(Table13[[#This Row],[Tipo de Beneficiário]]="","",COUNTIFS(Table8[Código da Candidatura],Table13[[#This Row],[Código da candidatura]],Table8[Tipologia proposta],"T1"))</f>
        <v/>
      </c>
      <c r="K399" s="325" t="str">
        <f>IF(Table13[[#This Row],[Tipo de Beneficiário]]="","",COUNTIFS(Table8[Código da Candidatura],Table13[[#This Row],[Código da candidatura]],Table8[Tipologia proposta],"T2"))</f>
        <v/>
      </c>
      <c r="L399" s="325" t="str">
        <f>IF(Table13[[#This Row],[Tipo de Beneficiário]]="","",COUNTIFS(Table8[Código da Candidatura],Table13[[#This Row],[Código da candidatura]],Table8[Tipologia proposta],"T3"))</f>
        <v/>
      </c>
      <c r="M399" s="325" t="str">
        <f>IF(Table13[[#This Row],[Tipo de Beneficiário]]="","",COUNTIFS(Table8[Código da Candidatura],Table13[[#This Row],[Código da candidatura]],Table8[Tipologia proposta],"T4"))</f>
        <v/>
      </c>
      <c r="N399" s="325" t="str">
        <f>IF(Table13[[#This Row],[Tipo de Beneficiário]]="","",COUNTIFS(Table8[Código da Candidatura],Table13[[#This Row],[Código da candidatura]],Table8[Tipologia proposta],"T5"))</f>
        <v/>
      </c>
      <c r="O399" s="325" t="str">
        <f>IF(Table13[[#This Row],[Tipo de Beneficiário]]="","",COUNTIFS(Table8[Código da Candidatura],Table13[[#This Row],[Código da candidatura]],Table8[Tipologia proposta],"T6"))</f>
        <v/>
      </c>
      <c r="P399" s="325" t="str">
        <f>IF(Table13[[#This Row],[Tipo de Beneficiário]]="","",COUNTIFS(Table8[Código da Candidatura],Table13[[#This Row],[Código da candidatura]],Table8[Tipologia proposta],"T7"))</f>
        <v/>
      </c>
      <c r="Q399" s="325" t="str">
        <f>IF(Table13[[#This Row],[Tipo de Beneficiário]]="","",COUNTIFS(Table8[Código da Candidatura],Table13[[#This Row],[Código da candidatura]],Table8[Tipologia proposta],"Unid. Resid."))</f>
        <v/>
      </c>
      <c r="R399" s="326">
        <f>SUM(Table13[[#This Row],[T0]:[Unid. resid.]])</f>
        <v>0</v>
      </c>
      <c r="S399" s="391" t="str">
        <f>IF(OR(Table13[[#This Row],[Tipo de Beneficiário]]="",Table13[[#This Row],[Identificação da Entidade]]="",Table13[[#This Row],[Tipo de Solução Habitacional]]=""),"NÃO","SIM")</f>
        <v>NÃO</v>
      </c>
      <c r="T399" s="327" t="e">
        <f>VLOOKUP(Table13[[#This Row],[Tipo de Beneficiário]],Table3[],3,FALSE)</f>
        <v>#N/A</v>
      </c>
      <c r="X399" s="309"/>
    </row>
    <row r="400" spans="1:24" ht="25.05" hidden="1" customHeight="1" x14ac:dyDescent="0.25">
      <c r="A400" s="320"/>
      <c r="B400" s="389"/>
      <c r="C400" s="321"/>
      <c r="D400" s="325" t="str">
        <f>IF(Table13[[#This Row],[Tipo de Beneficiário]]="","",COUNTIF(Table8[Código da Candidatura],Table13[[#This Row],[Código da candidatura]]))</f>
        <v/>
      </c>
      <c r="E400" s="379" t="str">
        <f>IF(Table13[[#This Row],[Tipo de Beneficiário]]="","",SUMIF(Table8[[Código da Candidatura]:[Nº de membros]],Table13[[#This Row],[Código da candidatura]],Table8[Nº de membros]))</f>
        <v/>
      </c>
      <c r="F400" s="392"/>
      <c r="G400" s="322"/>
      <c r="H400" s="323"/>
      <c r="I400" s="324" t="str">
        <f>IF(Table13[[#This Row],[Tipo de Beneficiário]]="","",COUNTIFS(Table8[Código da Candidatura],Table13[[#This Row],[Código da candidatura]],Table8[Tipologia proposta],"T0"))</f>
        <v/>
      </c>
      <c r="J400" s="325" t="str">
        <f>IF(Table13[[#This Row],[Tipo de Beneficiário]]="","",COUNTIFS(Table8[Código da Candidatura],Table13[[#This Row],[Código da candidatura]],Table8[Tipologia proposta],"T1"))</f>
        <v/>
      </c>
      <c r="K400" s="325" t="str">
        <f>IF(Table13[[#This Row],[Tipo de Beneficiário]]="","",COUNTIFS(Table8[Código da Candidatura],Table13[[#This Row],[Código da candidatura]],Table8[Tipologia proposta],"T2"))</f>
        <v/>
      </c>
      <c r="L400" s="325" t="str">
        <f>IF(Table13[[#This Row],[Tipo de Beneficiário]]="","",COUNTIFS(Table8[Código da Candidatura],Table13[[#This Row],[Código da candidatura]],Table8[Tipologia proposta],"T3"))</f>
        <v/>
      </c>
      <c r="M400" s="325" t="str">
        <f>IF(Table13[[#This Row],[Tipo de Beneficiário]]="","",COUNTIFS(Table8[Código da Candidatura],Table13[[#This Row],[Código da candidatura]],Table8[Tipologia proposta],"T4"))</f>
        <v/>
      </c>
      <c r="N400" s="325" t="str">
        <f>IF(Table13[[#This Row],[Tipo de Beneficiário]]="","",COUNTIFS(Table8[Código da Candidatura],Table13[[#This Row],[Código da candidatura]],Table8[Tipologia proposta],"T5"))</f>
        <v/>
      </c>
      <c r="O400" s="325" t="str">
        <f>IF(Table13[[#This Row],[Tipo de Beneficiário]]="","",COUNTIFS(Table8[Código da Candidatura],Table13[[#This Row],[Código da candidatura]],Table8[Tipologia proposta],"T6"))</f>
        <v/>
      </c>
      <c r="P400" s="325" t="str">
        <f>IF(Table13[[#This Row],[Tipo de Beneficiário]]="","",COUNTIFS(Table8[Código da Candidatura],Table13[[#This Row],[Código da candidatura]],Table8[Tipologia proposta],"T7"))</f>
        <v/>
      </c>
      <c r="Q400" s="325" t="str">
        <f>IF(Table13[[#This Row],[Tipo de Beneficiário]]="","",COUNTIFS(Table8[Código da Candidatura],Table13[[#This Row],[Código da candidatura]],Table8[Tipologia proposta],"Unid. Resid."))</f>
        <v/>
      </c>
      <c r="R400" s="326">
        <f>SUM(Table13[[#This Row],[T0]:[Unid. resid.]])</f>
        <v>0</v>
      </c>
      <c r="S400" s="391" t="str">
        <f>IF(OR(Table13[[#This Row],[Tipo de Beneficiário]]="",Table13[[#This Row],[Identificação da Entidade]]="",Table13[[#This Row],[Tipo de Solução Habitacional]]=""),"NÃO","SIM")</f>
        <v>NÃO</v>
      </c>
      <c r="T400" s="327" t="e">
        <f>VLOOKUP(Table13[[#This Row],[Tipo de Beneficiário]],Table3[],3,FALSE)</f>
        <v>#N/A</v>
      </c>
      <c r="X400" s="309"/>
    </row>
    <row r="401" spans="1:24" ht="25.05" hidden="1" customHeight="1" x14ac:dyDescent="0.25">
      <c r="A401" s="320"/>
      <c r="B401" s="389"/>
      <c r="C401" s="321"/>
      <c r="D401" s="325" t="str">
        <f>IF(Table13[[#This Row],[Tipo de Beneficiário]]="","",COUNTIF(Table8[Código da Candidatura],Table13[[#This Row],[Código da candidatura]]))</f>
        <v/>
      </c>
      <c r="E401" s="379" t="str">
        <f>IF(Table13[[#This Row],[Tipo de Beneficiário]]="","",SUMIF(Table8[[Código da Candidatura]:[Nº de membros]],Table13[[#This Row],[Código da candidatura]],Table8[Nº de membros]))</f>
        <v/>
      </c>
      <c r="F401" s="392"/>
      <c r="G401" s="322"/>
      <c r="H401" s="323"/>
      <c r="I401" s="324" t="str">
        <f>IF(Table13[[#This Row],[Tipo de Beneficiário]]="","",COUNTIFS(Table8[Código da Candidatura],Table13[[#This Row],[Código da candidatura]],Table8[Tipologia proposta],"T0"))</f>
        <v/>
      </c>
      <c r="J401" s="325" t="str">
        <f>IF(Table13[[#This Row],[Tipo de Beneficiário]]="","",COUNTIFS(Table8[Código da Candidatura],Table13[[#This Row],[Código da candidatura]],Table8[Tipologia proposta],"T1"))</f>
        <v/>
      </c>
      <c r="K401" s="325" t="str">
        <f>IF(Table13[[#This Row],[Tipo de Beneficiário]]="","",COUNTIFS(Table8[Código da Candidatura],Table13[[#This Row],[Código da candidatura]],Table8[Tipologia proposta],"T2"))</f>
        <v/>
      </c>
      <c r="L401" s="325" t="str">
        <f>IF(Table13[[#This Row],[Tipo de Beneficiário]]="","",COUNTIFS(Table8[Código da Candidatura],Table13[[#This Row],[Código da candidatura]],Table8[Tipologia proposta],"T3"))</f>
        <v/>
      </c>
      <c r="M401" s="325" t="str">
        <f>IF(Table13[[#This Row],[Tipo de Beneficiário]]="","",COUNTIFS(Table8[Código da Candidatura],Table13[[#This Row],[Código da candidatura]],Table8[Tipologia proposta],"T4"))</f>
        <v/>
      </c>
      <c r="N401" s="325" t="str">
        <f>IF(Table13[[#This Row],[Tipo de Beneficiário]]="","",COUNTIFS(Table8[Código da Candidatura],Table13[[#This Row],[Código da candidatura]],Table8[Tipologia proposta],"T5"))</f>
        <v/>
      </c>
      <c r="O401" s="325" t="str">
        <f>IF(Table13[[#This Row],[Tipo de Beneficiário]]="","",COUNTIFS(Table8[Código da Candidatura],Table13[[#This Row],[Código da candidatura]],Table8[Tipologia proposta],"T6"))</f>
        <v/>
      </c>
      <c r="P401" s="325" t="str">
        <f>IF(Table13[[#This Row],[Tipo de Beneficiário]]="","",COUNTIFS(Table8[Código da Candidatura],Table13[[#This Row],[Código da candidatura]],Table8[Tipologia proposta],"T7"))</f>
        <v/>
      </c>
      <c r="Q401" s="325" t="str">
        <f>IF(Table13[[#This Row],[Tipo de Beneficiário]]="","",COUNTIFS(Table8[Código da Candidatura],Table13[[#This Row],[Código da candidatura]],Table8[Tipologia proposta],"Unid. Resid."))</f>
        <v/>
      </c>
      <c r="R401" s="326">
        <f>SUM(Table13[[#This Row],[T0]:[Unid. resid.]])</f>
        <v>0</v>
      </c>
      <c r="S401" s="391" t="str">
        <f>IF(OR(Table13[[#This Row],[Tipo de Beneficiário]]="",Table13[[#This Row],[Identificação da Entidade]]="",Table13[[#This Row],[Tipo de Solução Habitacional]]=""),"NÃO","SIM")</f>
        <v>NÃO</v>
      </c>
      <c r="T401" s="327" t="e">
        <f>VLOOKUP(Table13[[#This Row],[Tipo de Beneficiário]],Table3[],3,FALSE)</f>
        <v>#N/A</v>
      </c>
      <c r="X401" s="309"/>
    </row>
    <row r="402" spans="1:24" ht="25.05" hidden="1" customHeight="1" x14ac:dyDescent="0.25">
      <c r="A402" s="320"/>
      <c r="B402" s="389"/>
      <c r="C402" s="321"/>
      <c r="D402" s="325" t="str">
        <f>IF(Table13[[#This Row],[Tipo de Beneficiário]]="","",COUNTIF(Table8[Código da Candidatura],Table13[[#This Row],[Código da candidatura]]))</f>
        <v/>
      </c>
      <c r="E402" s="379" t="str">
        <f>IF(Table13[[#This Row],[Tipo de Beneficiário]]="","",SUMIF(Table8[[Código da Candidatura]:[Nº de membros]],Table13[[#This Row],[Código da candidatura]],Table8[Nº de membros]))</f>
        <v/>
      </c>
      <c r="F402" s="392"/>
      <c r="G402" s="322"/>
      <c r="H402" s="323"/>
      <c r="I402" s="324" t="str">
        <f>IF(Table13[[#This Row],[Tipo de Beneficiário]]="","",COUNTIFS(Table8[Código da Candidatura],Table13[[#This Row],[Código da candidatura]],Table8[Tipologia proposta],"T0"))</f>
        <v/>
      </c>
      <c r="J402" s="325" t="str">
        <f>IF(Table13[[#This Row],[Tipo de Beneficiário]]="","",COUNTIFS(Table8[Código da Candidatura],Table13[[#This Row],[Código da candidatura]],Table8[Tipologia proposta],"T1"))</f>
        <v/>
      </c>
      <c r="K402" s="325" t="str">
        <f>IF(Table13[[#This Row],[Tipo de Beneficiário]]="","",COUNTIFS(Table8[Código da Candidatura],Table13[[#This Row],[Código da candidatura]],Table8[Tipologia proposta],"T2"))</f>
        <v/>
      </c>
      <c r="L402" s="325" t="str">
        <f>IF(Table13[[#This Row],[Tipo de Beneficiário]]="","",COUNTIFS(Table8[Código da Candidatura],Table13[[#This Row],[Código da candidatura]],Table8[Tipologia proposta],"T3"))</f>
        <v/>
      </c>
      <c r="M402" s="325" t="str">
        <f>IF(Table13[[#This Row],[Tipo de Beneficiário]]="","",COUNTIFS(Table8[Código da Candidatura],Table13[[#This Row],[Código da candidatura]],Table8[Tipologia proposta],"T4"))</f>
        <v/>
      </c>
      <c r="N402" s="325" t="str">
        <f>IF(Table13[[#This Row],[Tipo de Beneficiário]]="","",COUNTIFS(Table8[Código da Candidatura],Table13[[#This Row],[Código da candidatura]],Table8[Tipologia proposta],"T5"))</f>
        <v/>
      </c>
      <c r="O402" s="325" t="str">
        <f>IF(Table13[[#This Row],[Tipo de Beneficiário]]="","",COUNTIFS(Table8[Código da Candidatura],Table13[[#This Row],[Código da candidatura]],Table8[Tipologia proposta],"T6"))</f>
        <v/>
      </c>
      <c r="P402" s="325" t="str">
        <f>IF(Table13[[#This Row],[Tipo de Beneficiário]]="","",COUNTIFS(Table8[Código da Candidatura],Table13[[#This Row],[Código da candidatura]],Table8[Tipologia proposta],"T7"))</f>
        <v/>
      </c>
      <c r="Q402" s="325" t="str">
        <f>IF(Table13[[#This Row],[Tipo de Beneficiário]]="","",COUNTIFS(Table8[Código da Candidatura],Table13[[#This Row],[Código da candidatura]],Table8[Tipologia proposta],"Unid. Resid."))</f>
        <v/>
      </c>
      <c r="R402" s="326">
        <f>SUM(Table13[[#This Row],[T0]:[Unid. resid.]])</f>
        <v>0</v>
      </c>
      <c r="S402" s="391" t="str">
        <f>IF(OR(Table13[[#This Row],[Tipo de Beneficiário]]="",Table13[[#This Row],[Identificação da Entidade]]="",Table13[[#This Row],[Tipo de Solução Habitacional]]=""),"NÃO","SIM")</f>
        <v>NÃO</v>
      </c>
      <c r="T402" s="327" t="e">
        <f>VLOOKUP(Table13[[#This Row],[Tipo de Beneficiário]],Table3[],3,FALSE)</f>
        <v>#N/A</v>
      </c>
      <c r="X402" s="309"/>
    </row>
    <row r="403" spans="1:24" ht="25.05" hidden="1" customHeight="1" x14ac:dyDescent="0.25">
      <c r="A403" s="320"/>
      <c r="B403" s="389"/>
      <c r="C403" s="321"/>
      <c r="D403" s="325" t="str">
        <f>IF(Table13[[#This Row],[Tipo de Beneficiário]]="","",COUNTIF(Table8[Código da Candidatura],Table13[[#This Row],[Código da candidatura]]))</f>
        <v/>
      </c>
      <c r="E403" s="379" t="str">
        <f>IF(Table13[[#This Row],[Tipo de Beneficiário]]="","",SUMIF(Table8[[Código da Candidatura]:[Nº de membros]],Table13[[#This Row],[Código da candidatura]],Table8[Nº de membros]))</f>
        <v/>
      </c>
      <c r="F403" s="392"/>
      <c r="G403" s="322"/>
      <c r="H403" s="323"/>
      <c r="I403" s="324" t="str">
        <f>IF(Table13[[#This Row],[Tipo de Beneficiário]]="","",COUNTIFS(Table8[Código da Candidatura],Table13[[#This Row],[Código da candidatura]],Table8[Tipologia proposta],"T0"))</f>
        <v/>
      </c>
      <c r="J403" s="325" t="str">
        <f>IF(Table13[[#This Row],[Tipo de Beneficiário]]="","",COUNTIFS(Table8[Código da Candidatura],Table13[[#This Row],[Código da candidatura]],Table8[Tipologia proposta],"T1"))</f>
        <v/>
      </c>
      <c r="K403" s="325" t="str">
        <f>IF(Table13[[#This Row],[Tipo de Beneficiário]]="","",COUNTIFS(Table8[Código da Candidatura],Table13[[#This Row],[Código da candidatura]],Table8[Tipologia proposta],"T2"))</f>
        <v/>
      </c>
      <c r="L403" s="325" t="str">
        <f>IF(Table13[[#This Row],[Tipo de Beneficiário]]="","",COUNTIFS(Table8[Código da Candidatura],Table13[[#This Row],[Código da candidatura]],Table8[Tipologia proposta],"T3"))</f>
        <v/>
      </c>
      <c r="M403" s="325" t="str">
        <f>IF(Table13[[#This Row],[Tipo de Beneficiário]]="","",COUNTIFS(Table8[Código da Candidatura],Table13[[#This Row],[Código da candidatura]],Table8[Tipologia proposta],"T4"))</f>
        <v/>
      </c>
      <c r="N403" s="325" t="str">
        <f>IF(Table13[[#This Row],[Tipo de Beneficiário]]="","",COUNTIFS(Table8[Código da Candidatura],Table13[[#This Row],[Código da candidatura]],Table8[Tipologia proposta],"T5"))</f>
        <v/>
      </c>
      <c r="O403" s="325" t="str">
        <f>IF(Table13[[#This Row],[Tipo de Beneficiário]]="","",COUNTIFS(Table8[Código da Candidatura],Table13[[#This Row],[Código da candidatura]],Table8[Tipologia proposta],"T6"))</f>
        <v/>
      </c>
      <c r="P403" s="325" t="str">
        <f>IF(Table13[[#This Row],[Tipo de Beneficiário]]="","",COUNTIFS(Table8[Código da Candidatura],Table13[[#This Row],[Código da candidatura]],Table8[Tipologia proposta],"T7"))</f>
        <v/>
      </c>
      <c r="Q403" s="325" t="str">
        <f>IF(Table13[[#This Row],[Tipo de Beneficiário]]="","",COUNTIFS(Table8[Código da Candidatura],Table13[[#This Row],[Código da candidatura]],Table8[Tipologia proposta],"Unid. Resid."))</f>
        <v/>
      </c>
      <c r="R403" s="326">
        <f>SUM(Table13[[#This Row],[T0]:[Unid. resid.]])</f>
        <v>0</v>
      </c>
      <c r="S403" s="391" t="str">
        <f>IF(OR(Table13[[#This Row],[Tipo de Beneficiário]]="",Table13[[#This Row],[Identificação da Entidade]]="",Table13[[#This Row],[Tipo de Solução Habitacional]]=""),"NÃO","SIM")</f>
        <v>NÃO</v>
      </c>
      <c r="T403" s="327" t="e">
        <f>VLOOKUP(Table13[[#This Row],[Tipo de Beneficiário]],Table3[],3,FALSE)</f>
        <v>#N/A</v>
      </c>
      <c r="X403" s="309"/>
    </row>
    <row r="404" spans="1:24" ht="25.05" hidden="1" customHeight="1" x14ac:dyDescent="0.25">
      <c r="A404" s="320"/>
      <c r="B404" s="389"/>
      <c r="C404" s="321"/>
      <c r="D404" s="325" t="str">
        <f>IF(Table13[[#This Row],[Tipo de Beneficiário]]="","",COUNTIF(Table8[Código da Candidatura],Table13[[#This Row],[Código da candidatura]]))</f>
        <v/>
      </c>
      <c r="E404" s="379" t="str">
        <f>IF(Table13[[#This Row],[Tipo de Beneficiário]]="","",SUMIF(Table8[[Código da Candidatura]:[Nº de membros]],Table13[[#This Row],[Código da candidatura]],Table8[Nº de membros]))</f>
        <v/>
      </c>
      <c r="F404" s="392"/>
      <c r="G404" s="322"/>
      <c r="H404" s="323"/>
      <c r="I404" s="324" t="str">
        <f>IF(Table13[[#This Row],[Tipo de Beneficiário]]="","",COUNTIFS(Table8[Código da Candidatura],Table13[[#This Row],[Código da candidatura]],Table8[Tipologia proposta],"T0"))</f>
        <v/>
      </c>
      <c r="J404" s="325" t="str">
        <f>IF(Table13[[#This Row],[Tipo de Beneficiário]]="","",COUNTIFS(Table8[Código da Candidatura],Table13[[#This Row],[Código da candidatura]],Table8[Tipologia proposta],"T1"))</f>
        <v/>
      </c>
      <c r="K404" s="325" t="str">
        <f>IF(Table13[[#This Row],[Tipo de Beneficiário]]="","",COUNTIFS(Table8[Código da Candidatura],Table13[[#This Row],[Código da candidatura]],Table8[Tipologia proposta],"T2"))</f>
        <v/>
      </c>
      <c r="L404" s="325" t="str">
        <f>IF(Table13[[#This Row],[Tipo de Beneficiário]]="","",COUNTIFS(Table8[Código da Candidatura],Table13[[#This Row],[Código da candidatura]],Table8[Tipologia proposta],"T3"))</f>
        <v/>
      </c>
      <c r="M404" s="325" t="str">
        <f>IF(Table13[[#This Row],[Tipo de Beneficiário]]="","",COUNTIFS(Table8[Código da Candidatura],Table13[[#This Row],[Código da candidatura]],Table8[Tipologia proposta],"T4"))</f>
        <v/>
      </c>
      <c r="N404" s="325" t="str">
        <f>IF(Table13[[#This Row],[Tipo de Beneficiário]]="","",COUNTIFS(Table8[Código da Candidatura],Table13[[#This Row],[Código da candidatura]],Table8[Tipologia proposta],"T5"))</f>
        <v/>
      </c>
      <c r="O404" s="325" t="str">
        <f>IF(Table13[[#This Row],[Tipo de Beneficiário]]="","",COUNTIFS(Table8[Código da Candidatura],Table13[[#This Row],[Código da candidatura]],Table8[Tipologia proposta],"T6"))</f>
        <v/>
      </c>
      <c r="P404" s="325" t="str">
        <f>IF(Table13[[#This Row],[Tipo de Beneficiário]]="","",COUNTIFS(Table8[Código da Candidatura],Table13[[#This Row],[Código da candidatura]],Table8[Tipologia proposta],"T7"))</f>
        <v/>
      </c>
      <c r="Q404" s="325" t="str">
        <f>IF(Table13[[#This Row],[Tipo de Beneficiário]]="","",COUNTIFS(Table8[Código da Candidatura],Table13[[#This Row],[Código da candidatura]],Table8[Tipologia proposta],"Unid. Resid."))</f>
        <v/>
      </c>
      <c r="R404" s="326">
        <f>SUM(Table13[[#This Row],[T0]:[Unid. resid.]])</f>
        <v>0</v>
      </c>
      <c r="S404" s="391" t="str">
        <f>IF(OR(Table13[[#This Row],[Tipo de Beneficiário]]="",Table13[[#This Row],[Identificação da Entidade]]="",Table13[[#This Row],[Tipo de Solução Habitacional]]=""),"NÃO","SIM")</f>
        <v>NÃO</v>
      </c>
      <c r="T404" s="327" t="e">
        <f>VLOOKUP(Table13[[#This Row],[Tipo de Beneficiário]],Table3[],3,FALSE)</f>
        <v>#N/A</v>
      </c>
      <c r="X404" s="309"/>
    </row>
    <row r="405" spans="1:24" ht="25.05" hidden="1" customHeight="1" x14ac:dyDescent="0.25">
      <c r="A405" s="320"/>
      <c r="B405" s="389"/>
      <c r="C405" s="321"/>
      <c r="D405" s="325" t="str">
        <f>IF(Table13[[#This Row],[Tipo de Beneficiário]]="","",COUNTIF(Table8[Código da Candidatura],Table13[[#This Row],[Código da candidatura]]))</f>
        <v/>
      </c>
      <c r="E405" s="379" t="str">
        <f>IF(Table13[[#This Row],[Tipo de Beneficiário]]="","",SUMIF(Table8[[Código da Candidatura]:[Nº de membros]],Table13[[#This Row],[Código da candidatura]],Table8[Nº de membros]))</f>
        <v/>
      </c>
      <c r="F405" s="392"/>
      <c r="G405" s="322"/>
      <c r="H405" s="323"/>
      <c r="I405" s="324" t="str">
        <f>IF(Table13[[#This Row],[Tipo de Beneficiário]]="","",COUNTIFS(Table8[Código da Candidatura],Table13[[#This Row],[Código da candidatura]],Table8[Tipologia proposta],"T0"))</f>
        <v/>
      </c>
      <c r="J405" s="325" t="str">
        <f>IF(Table13[[#This Row],[Tipo de Beneficiário]]="","",COUNTIFS(Table8[Código da Candidatura],Table13[[#This Row],[Código da candidatura]],Table8[Tipologia proposta],"T1"))</f>
        <v/>
      </c>
      <c r="K405" s="325" t="str">
        <f>IF(Table13[[#This Row],[Tipo de Beneficiário]]="","",COUNTIFS(Table8[Código da Candidatura],Table13[[#This Row],[Código da candidatura]],Table8[Tipologia proposta],"T2"))</f>
        <v/>
      </c>
      <c r="L405" s="325" t="str">
        <f>IF(Table13[[#This Row],[Tipo de Beneficiário]]="","",COUNTIFS(Table8[Código da Candidatura],Table13[[#This Row],[Código da candidatura]],Table8[Tipologia proposta],"T3"))</f>
        <v/>
      </c>
      <c r="M405" s="325" t="str">
        <f>IF(Table13[[#This Row],[Tipo de Beneficiário]]="","",COUNTIFS(Table8[Código da Candidatura],Table13[[#This Row],[Código da candidatura]],Table8[Tipologia proposta],"T4"))</f>
        <v/>
      </c>
      <c r="N405" s="325" t="str">
        <f>IF(Table13[[#This Row],[Tipo de Beneficiário]]="","",COUNTIFS(Table8[Código da Candidatura],Table13[[#This Row],[Código da candidatura]],Table8[Tipologia proposta],"T5"))</f>
        <v/>
      </c>
      <c r="O405" s="325" t="str">
        <f>IF(Table13[[#This Row],[Tipo de Beneficiário]]="","",COUNTIFS(Table8[Código da Candidatura],Table13[[#This Row],[Código da candidatura]],Table8[Tipologia proposta],"T6"))</f>
        <v/>
      </c>
      <c r="P405" s="325" t="str">
        <f>IF(Table13[[#This Row],[Tipo de Beneficiário]]="","",COUNTIFS(Table8[Código da Candidatura],Table13[[#This Row],[Código da candidatura]],Table8[Tipologia proposta],"T7"))</f>
        <v/>
      </c>
      <c r="Q405" s="325" t="str">
        <f>IF(Table13[[#This Row],[Tipo de Beneficiário]]="","",COUNTIFS(Table8[Código da Candidatura],Table13[[#This Row],[Código da candidatura]],Table8[Tipologia proposta],"Unid. Resid."))</f>
        <v/>
      </c>
      <c r="R405" s="326">
        <f>SUM(Table13[[#This Row],[T0]:[Unid. resid.]])</f>
        <v>0</v>
      </c>
      <c r="S405" s="391" t="str">
        <f>IF(OR(Table13[[#This Row],[Tipo de Beneficiário]]="",Table13[[#This Row],[Identificação da Entidade]]="",Table13[[#This Row],[Tipo de Solução Habitacional]]=""),"NÃO","SIM")</f>
        <v>NÃO</v>
      </c>
      <c r="T405" s="327" t="e">
        <f>VLOOKUP(Table13[[#This Row],[Tipo de Beneficiário]],Table3[],3,FALSE)</f>
        <v>#N/A</v>
      </c>
      <c r="X405" s="309"/>
    </row>
    <row r="406" spans="1:24" ht="25.05" hidden="1" customHeight="1" x14ac:dyDescent="0.25">
      <c r="A406" s="320"/>
      <c r="B406" s="389"/>
      <c r="C406" s="321"/>
      <c r="D406" s="325" t="str">
        <f>IF(Table13[[#This Row],[Tipo de Beneficiário]]="","",COUNTIF(Table8[Código da Candidatura],Table13[[#This Row],[Código da candidatura]]))</f>
        <v/>
      </c>
      <c r="E406" s="379" t="str">
        <f>IF(Table13[[#This Row],[Tipo de Beneficiário]]="","",SUMIF(Table8[[Código da Candidatura]:[Nº de membros]],Table13[[#This Row],[Código da candidatura]],Table8[Nº de membros]))</f>
        <v/>
      </c>
      <c r="F406" s="392"/>
      <c r="G406" s="322"/>
      <c r="H406" s="323"/>
      <c r="I406" s="324" t="str">
        <f>IF(Table13[[#This Row],[Tipo de Beneficiário]]="","",COUNTIFS(Table8[Código da Candidatura],Table13[[#This Row],[Código da candidatura]],Table8[Tipologia proposta],"T0"))</f>
        <v/>
      </c>
      <c r="J406" s="325" t="str">
        <f>IF(Table13[[#This Row],[Tipo de Beneficiário]]="","",COUNTIFS(Table8[Código da Candidatura],Table13[[#This Row],[Código da candidatura]],Table8[Tipologia proposta],"T1"))</f>
        <v/>
      </c>
      <c r="K406" s="325" t="str">
        <f>IF(Table13[[#This Row],[Tipo de Beneficiário]]="","",COUNTIFS(Table8[Código da Candidatura],Table13[[#This Row],[Código da candidatura]],Table8[Tipologia proposta],"T2"))</f>
        <v/>
      </c>
      <c r="L406" s="325" t="str">
        <f>IF(Table13[[#This Row],[Tipo de Beneficiário]]="","",COUNTIFS(Table8[Código da Candidatura],Table13[[#This Row],[Código da candidatura]],Table8[Tipologia proposta],"T3"))</f>
        <v/>
      </c>
      <c r="M406" s="325" t="str">
        <f>IF(Table13[[#This Row],[Tipo de Beneficiário]]="","",COUNTIFS(Table8[Código da Candidatura],Table13[[#This Row],[Código da candidatura]],Table8[Tipologia proposta],"T4"))</f>
        <v/>
      </c>
      <c r="N406" s="325" t="str">
        <f>IF(Table13[[#This Row],[Tipo de Beneficiário]]="","",COUNTIFS(Table8[Código da Candidatura],Table13[[#This Row],[Código da candidatura]],Table8[Tipologia proposta],"T5"))</f>
        <v/>
      </c>
      <c r="O406" s="325" t="str">
        <f>IF(Table13[[#This Row],[Tipo de Beneficiário]]="","",COUNTIFS(Table8[Código da Candidatura],Table13[[#This Row],[Código da candidatura]],Table8[Tipologia proposta],"T6"))</f>
        <v/>
      </c>
      <c r="P406" s="325" t="str">
        <f>IF(Table13[[#This Row],[Tipo de Beneficiário]]="","",COUNTIFS(Table8[Código da Candidatura],Table13[[#This Row],[Código da candidatura]],Table8[Tipologia proposta],"T7"))</f>
        <v/>
      </c>
      <c r="Q406" s="325" t="str">
        <f>IF(Table13[[#This Row],[Tipo de Beneficiário]]="","",COUNTIFS(Table8[Código da Candidatura],Table13[[#This Row],[Código da candidatura]],Table8[Tipologia proposta],"Unid. Resid."))</f>
        <v/>
      </c>
      <c r="R406" s="326">
        <f>SUM(Table13[[#This Row],[T0]:[Unid. resid.]])</f>
        <v>0</v>
      </c>
      <c r="S406" s="391" t="str">
        <f>IF(OR(Table13[[#This Row],[Tipo de Beneficiário]]="",Table13[[#This Row],[Identificação da Entidade]]="",Table13[[#This Row],[Tipo de Solução Habitacional]]=""),"NÃO","SIM")</f>
        <v>NÃO</v>
      </c>
      <c r="T406" s="327" t="e">
        <f>VLOOKUP(Table13[[#This Row],[Tipo de Beneficiário]],Table3[],3,FALSE)</f>
        <v>#N/A</v>
      </c>
      <c r="X406" s="309"/>
    </row>
    <row r="407" spans="1:24" ht="25.05" hidden="1" customHeight="1" x14ac:dyDescent="0.25">
      <c r="A407" s="320"/>
      <c r="B407" s="389"/>
      <c r="C407" s="321"/>
      <c r="D407" s="325" t="str">
        <f>IF(Table13[[#This Row],[Tipo de Beneficiário]]="","",COUNTIF(Table8[Código da Candidatura],Table13[[#This Row],[Código da candidatura]]))</f>
        <v/>
      </c>
      <c r="E407" s="379" t="str">
        <f>IF(Table13[[#This Row],[Tipo de Beneficiário]]="","",SUMIF(Table8[[Código da Candidatura]:[Nº de membros]],Table13[[#This Row],[Código da candidatura]],Table8[Nº de membros]))</f>
        <v/>
      </c>
      <c r="F407" s="392"/>
      <c r="G407" s="322"/>
      <c r="H407" s="323"/>
      <c r="I407" s="324" t="str">
        <f>IF(Table13[[#This Row],[Tipo de Beneficiário]]="","",COUNTIFS(Table8[Código da Candidatura],Table13[[#This Row],[Código da candidatura]],Table8[Tipologia proposta],"T0"))</f>
        <v/>
      </c>
      <c r="J407" s="325" t="str">
        <f>IF(Table13[[#This Row],[Tipo de Beneficiário]]="","",COUNTIFS(Table8[Código da Candidatura],Table13[[#This Row],[Código da candidatura]],Table8[Tipologia proposta],"T1"))</f>
        <v/>
      </c>
      <c r="K407" s="325" t="str">
        <f>IF(Table13[[#This Row],[Tipo de Beneficiário]]="","",COUNTIFS(Table8[Código da Candidatura],Table13[[#This Row],[Código da candidatura]],Table8[Tipologia proposta],"T2"))</f>
        <v/>
      </c>
      <c r="L407" s="325" t="str">
        <f>IF(Table13[[#This Row],[Tipo de Beneficiário]]="","",COUNTIFS(Table8[Código da Candidatura],Table13[[#This Row],[Código da candidatura]],Table8[Tipologia proposta],"T3"))</f>
        <v/>
      </c>
      <c r="M407" s="325" t="str">
        <f>IF(Table13[[#This Row],[Tipo de Beneficiário]]="","",COUNTIFS(Table8[Código da Candidatura],Table13[[#This Row],[Código da candidatura]],Table8[Tipologia proposta],"T4"))</f>
        <v/>
      </c>
      <c r="N407" s="325" t="str">
        <f>IF(Table13[[#This Row],[Tipo de Beneficiário]]="","",COUNTIFS(Table8[Código da Candidatura],Table13[[#This Row],[Código da candidatura]],Table8[Tipologia proposta],"T5"))</f>
        <v/>
      </c>
      <c r="O407" s="325" t="str">
        <f>IF(Table13[[#This Row],[Tipo de Beneficiário]]="","",COUNTIFS(Table8[Código da Candidatura],Table13[[#This Row],[Código da candidatura]],Table8[Tipologia proposta],"T6"))</f>
        <v/>
      </c>
      <c r="P407" s="325" t="str">
        <f>IF(Table13[[#This Row],[Tipo de Beneficiário]]="","",COUNTIFS(Table8[Código da Candidatura],Table13[[#This Row],[Código da candidatura]],Table8[Tipologia proposta],"T7"))</f>
        <v/>
      </c>
      <c r="Q407" s="325" t="str">
        <f>IF(Table13[[#This Row],[Tipo de Beneficiário]]="","",COUNTIFS(Table8[Código da Candidatura],Table13[[#This Row],[Código da candidatura]],Table8[Tipologia proposta],"Unid. Resid."))</f>
        <v/>
      </c>
      <c r="R407" s="326">
        <f>SUM(Table13[[#This Row],[T0]:[Unid. resid.]])</f>
        <v>0</v>
      </c>
      <c r="S407" s="391" t="str">
        <f>IF(OR(Table13[[#This Row],[Tipo de Beneficiário]]="",Table13[[#This Row],[Identificação da Entidade]]="",Table13[[#This Row],[Tipo de Solução Habitacional]]=""),"NÃO","SIM")</f>
        <v>NÃO</v>
      </c>
      <c r="T407" s="327" t="e">
        <f>VLOOKUP(Table13[[#This Row],[Tipo de Beneficiário]],Table3[],3,FALSE)</f>
        <v>#N/A</v>
      </c>
      <c r="X407" s="309"/>
    </row>
    <row r="408" spans="1:24" ht="25.05" hidden="1" customHeight="1" x14ac:dyDescent="0.25">
      <c r="A408" s="320"/>
      <c r="B408" s="389"/>
      <c r="C408" s="321"/>
      <c r="D408" s="325" t="str">
        <f>IF(Table13[[#This Row],[Tipo de Beneficiário]]="","",COUNTIF(Table8[Código da Candidatura],Table13[[#This Row],[Código da candidatura]]))</f>
        <v/>
      </c>
      <c r="E408" s="379" t="str">
        <f>IF(Table13[[#This Row],[Tipo de Beneficiário]]="","",SUMIF(Table8[[Código da Candidatura]:[Nº de membros]],Table13[[#This Row],[Código da candidatura]],Table8[Nº de membros]))</f>
        <v/>
      </c>
      <c r="F408" s="392"/>
      <c r="G408" s="322"/>
      <c r="H408" s="323"/>
      <c r="I408" s="324" t="str">
        <f>IF(Table13[[#This Row],[Tipo de Beneficiário]]="","",COUNTIFS(Table8[Código da Candidatura],Table13[[#This Row],[Código da candidatura]],Table8[Tipologia proposta],"T0"))</f>
        <v/>
      </c>
      <c r="J408" s="325" t="str">
        <f>IF(Table13[[#This Row],[Tipo de Beneficiário]]="","",COUNTIFS(Table8[Código da Candidatura],Table13[[#This Row],[Código da candidatura]],Table8[Tipologia proposta],"T1"))</f>
        <v/>
      </c>
      <c r="K408" s="325" t="str">
        <f>IF(Table13[[#This Row],[Tipo de Beneficiário]]="","",COUNTIFS(Table8[Código da Candidatura],Table13[[#This Row],[Código da candidatura]],Table8[Tipologia proposta],"T2"))</f>
        <v/>
      </c>
      <c r="L408" s="325" t="str">
        <f>IF(Table13[[#This Row],[Tipo de Beneficiário]]="","",COUNTIFS(Table8[Código da Candidatura],Table13[[#This Row],[Código da candidatura]],Table8[Tipologia proposta],"T3"))</f>
        <v/>
      </c>
      <c r="M408" s="325" t="str">
        <f>IF(Table13[[#This Row],[Tipo de Beneficiário]]="","",COUNTIFS(Table8[Código da Candidatura],Table13[[#This Row],[Código da candidatura]],Table8[Tipologia proposta],"T4"))</f>
        <v/>
      </c>
      <c r="N408" s="325" t="str">
        <f>IF(Table13[[#This Row],[Tipo de Beneficiário]]="","",COUNTIFS(Table8[Código da Candidatura],Table13[[#This Row],[Código da candidatura]],Table8[Tipologia proposta],"T5"))</f>
        <v/>
      </c>
      <c r="O408" s="325" t="str">
        <f>IF(Table13[[#This Row],[Tipo de Beneficiário]]="","",COUNTIFS(Table8[Código da Candidatura],Table13[[#This Row],[Código da candidatura]],Table8[Tipologia proposta],"T6"))</f>
        <v/>
      </c>
      <c r="P408" s="325" t="str">
        <f>IF(Table13[[#This Row],[Tipo de Beneficiário]]="","",COUNTIFS(Table8[Código da Candidatura],Table13[[#This Row],[Código da candidatura]],Table8[Tipologia proposta],"T7"))</f>
        <v/>
      </c>
      <c r="Q408" s="325" t="str">
        <f>IF(Table13[[#This Row],[Tipo de Beneficiário]]="","",COUNTIFS(Table8[Código da Candidatura],Table13[[#This Row],[Código da candidatura]],Table8[Tipologia proposta],"Unid. Resid."))</f>
        <v/>
      </c>
      <c r="R408" s="326">
        <f>SUM(Table13[[#This Row],[T0]:[Unid. resid.]])</f>
        <v>0</v>
      </c>
      <c r="S408" s="391" t="str">
        <f>IF(OR(Table13[[#This Row],[Tipo de Beneficiário]]="",Table13[[#This Row],[Identificação da Entidade]]="",Table13[[#This Row],[Tipo de Solução Habitacional]]=""),"NÃO","SIM")</f>
        <v>NÃO</v>
      </c>
      <c r="T408" s="327" t="e">
        <f>VLOOKUP(Table13[[#This Row],[Tipo de Beneficiário]],Table3[],3,FALSE)</f>
        <v>#N/A</v>
      </c>
      <c r="X408" s="309"/>
    </row>
    <row r="409" spans="1:24" ht="25.05" hidden="1" customHeight="1" x14ac:dyDescent="0.25">
      <c r="A409" s="320"/>
      <c r="B409" s="389"/>
      <c r="C409" s="321"/>
      <c r="D409" s="325" t="str">
        <f>IF(Table13[[#This Row],[Tipo de Beneficiário]]="","",COUNTIF(Table8[Código da Candidatura],Table13[[#This Row],[Código da candidatura]]))</f>
        <v/>
      </c>
      <c r="E409" s="379" t="str">
        <f>IF(Table13[[#This Row],[Tipo de Beneficiário]]="","",SUMIF(Table8[[Código da Candidatura]:[Nº de membros]],Table13[[#This Row],[Código da candidatura]],Table8[Nº de membros]))</f>
        <v/>
      </c>
      <c r="F409" s="392"/>
      <c r="G409" s="322"/>
      <c r="H409" s="323"/>
      <c r="I409" s="324" t="str">
        <f>IF(Table13[[#This Row],[Tipo de Beneficiário]]="","",COUNTIFS(Table8[Código da Candidatura],Table13[[#This Row],[Código da candidatura]],Table8[Tipologia proposta],"T0"))</f>
        <v/>
      </c>
      <c r="J409" s="325" t="str">
        <f>IF(Table13[[#This Row],[Tipo de Beneficiário]]="","",COUNTIFS(Table8[Código da Candidatura],Table13[[#This Row],[Código da candidatura]],Table8[Tipologia proposta],"T1"))</f>
        <v/>
      </c>
      <c r="K409" s="325" t="str">
        <f>IF(Table13[[#This Row],[Tipo de Beneficiário]]="","",COUNTIFS(Table8[Código da Candidatura],Table13[[#This Row],[Código da candidatura]],Table8[Tipologia proposta],"T2"))</f>
        <v/>
      </c>
      <c r="L409" s="325" t="str">
        <f>IF(Table13[[#This Row],[Tipo de Beneficiário]]="","",COUNTIFS(Table8[Código da Candidatura],Table13[[#This Row],[Código da candidatura]],Table8[Tipologia proposta],"T3"))</f>
        <v/>
      </c>
      <c r="M409" s="325" t="str">
        <f>IF(Table13[[#This Row],[Tipo de Beneficiário]]="","",COUNTIFS(Table8[Código da Candidatura],Table13[[#This Row],[Código da candidatura]],Table8[Tipologia proposta],"T4"))</f>
        <v/>
      </c>
      <c r="N409" s="325" t="str">
        <f>IF(Table13[[#This Row],[Tipo de Beneficiário]]="","",COUNTIFS(Table8[Código da Candidatura],Table13[[#This Row],[Código da candidatura]],Table8[Tipologia proposta],"T5"))</f>
        <v/>
      </c>
      <c r="O409" s="325" t="str">
        <f>IF(Table13[[#This Row],[Tipo de Beneficiário]]="","",COUNTIFS(Table8[Código da Candidatura],Table13[[#This Row],[Código da candidatura]],Table8[Tipologia proposta],"T6"))</f>
        <v/>
      </c>
      <c r="P409" s="325" t="str">
        <f>IF(Table13[[#This Row],[Tipo de Beneficiário]]="","",COUNTIFS(Table8[Código da Candidatura],Table13[[#This Row],[Código da candidatura]],Table8[Tipologia proposta],"T7"))</f>
        <v/>
      </c>
      <c r="Q409" s="325" t="str">
        <f>IF(Table13[[#This Row],[Tipo de Beneficiário]]="","",COUNTIFS(Table8[Código da Candidatura],Table13[[#This Row],[Código da candidatura]],Table8[Tipologia proposta],"Unid. Resid."))</f>
        <v/>
      </c>
      <c r="R409" s="326">
        <f>SUM(Table13[[#This Row],[T0]:[Unid. resid.]])</f>
        <v>0</v>
      </c>
      <c r="S409" s="391" t="str">
        <f>IF(OR(Table13[[#This Row],[Tipo de Beneficiário]]="",Table13[[#This Row],[Identificação da Entidade]]="",Table13[[#This Row],[Tipo de Solução Habitacional]]=""),"NÃO","SIM")</f>
        <v>NÃO</v>
      </c>
      <c r="T409" s="327" t="e">
        <f>VLOOKUP(Table13[[#This Row],[Tipo de Beneficiário]],Table3[],3,FALSE)</f>
        <v>#N/A</v>
      </c>
      <c r="X409" s="309"/>
    </row>
    <row r="410" spans="1:24" ht="25.05" hidden="1" customHeight="1" x14ac:dyDescent="0.25">
      <c r="A410" s="320"/>
      <c r="B410" s="389"/>
      <c r="C410" s="321"/>
      <c r="D410" s="325" t="str">
        <f>IF(Table13[[#This Row],[Tipo de Beneficiário]]="","",COUNTIF(Table8[Código da Candidatura],Table13[[#This Row],[Código da candidatura]]))</f>
        <v/>
      </c>
      <c r="E410" s="379" t="str">
        <f>IF(Table13[[#This Row],[Tipo de Beneficiário]]="","",SUMIF(Table8[[Código da Candidatura]:[Nº de membros]],Table13[[#This Row],[Código da candidatura]],Table8[Nº de membros]))</f>
        <v/>
      </c>
      <c r="F410" s="392"/>
      <c r="G410" s="322"/>
      <c r="H410" s="323"/>
      <c r="I410" s="324" t="str">
        <f>IF(Table13[[#This Row],[Tipo de Beneficiário]]="","",COUNTIFS(Table8[Código da Candidatura],Table13[[#This Row],[Código da candidatura]],Table8[Tipologia proposta],"T0"))</f>
        <v/>
      </c>
      <c r="J410" s="325" t="str">
        <f>IF(Table13[[#This Row],[Tipo de Beneficiário]]="","",COUNTIFS(Table8[Código da Candidatura],Table13[[#This Row],[Código da candidatura]],Table8[Tipologia proposta],"T1"))</f>
        <v/>
      </c>
      <c r="K410" s="325" t="str">
        <f>IF(Table13[[#This Row],[Tipo de Beneficiário]]="","",COUNTIFS(Table8[Código da Candidatura],Table13[[#This Row],[Código da candidatura]],Table8[Tipologia proposta],"T2"))</f>
        <v/>
      </c>
      <c r="L410" s="325" t="str">
        <f>IF(Table13[[#This Row],[Tipo de Beneficiário]]="","",COUNTIFS(Table8[Código da Candidatura],Table13[[#This Row],[Código da candidatura]],Table8[Tipologia proposta],"T3"))</f>
        <v/>
      </c>
      <c r="M410" s="325" t="str">
        <f>IF(Table13[[#This Row],[Tipo de Beneficiário]]="","",COUNTIFS(Table8[Código da Candidatura],Table13[[#This Row],[Código da candidatura]],Table8[Tipologia proposta],"T4"))</f>
        <v/>
      </c>
      <c r="N410" s="325" t="str">
        <f>IF(Table13[[#This Row],[Tipo de Beneficiário]]="","",COUNTIFS(Table8[Código da Candidatura],Table13[[#This Row],[Código da candidatura]],Table8[Tipologia proposta],"T5"))</f>
        <v/>
      </c>
      <c r="O410" s="325" t="str">
        <f>IF(Table13[[#This Row],[Tipo de Beneficiário]]="","",COUNTIFS(Table8[Código da Candidatura],Table13[[#This Row],[Código da candidatura]],Table8[Tipologia proposta],"T6"))</f>
        <v/>
      </c>
      <c r="P410" s="325" t="str">
        <f>IF(Table13[[#This Row],[Tipo de Beneficiário]]="","",COUNTIFS(Table8[Código da Candidatura],Table13[[#This Row],[Código da candidatura]],Table8[Tipologia proposta],"T7"))</f>
        <v/>
      </c>
      <c r="Q410" s="325" t="str">
        <f>IF(Table13[[#This Row],[Tipo de Beneficiário]]="","",COUNTIFS(Table8[Código da Candidatura],Table13[[#This Row],[Código da candidatura]],Table8[Tipologia proposta],"Unid. Resid."))</f>
        <v/>
      </c>
      <c r="R410" s="326">
        <f>SUM(Table13[[#This Row],[T0]:[Unid. resid.]])</f>
        <v>0</v>
      </c>
      <c r="S410" s="391" t="str">
        <f>IF(OR(Table13[[#This Row],[Tipo de Beneficiário]]="",Table13[[#This Row],[Identificação da Entidade]]="",Table13[[#This Row],[Tipo de Solução Habitacional]]=""),"NÃO","SIM")</f>
        <v>NÃO</v>
      </c>
      <c r="T410" s="327" t="e">
        <f>VLOOKUP(Table13[[#This Row],[Tipo de Beneficiário]],Table3[],3,FALSE)</f>
        <v>#N/A</v>
      </c>
      <c r="X410" s="309"/>
    </row>
    <row r="411" spans="1:24" ht="25.05" hidden="1" customHeight="1" x14ac:dyDescent="0.25">
      <c r="A411" s="320"/>
      <c r="B411" s="389"/>
      <c r="C411" s="321"/>
      <c r="D411" s="325" t="str">
        <f>IF(Table13[[#This Row],[Tipo de Beneficiário]]="","",COUNTIF(Table8[Código da Candidatura],Table13[[#This Row],[Código da candidatura]]))</f>
        <v/>
      </c>
      <c r="E411" s="379" t="str">
        <f>IF(Table13[[#This Row],[Tipo de Beneficiário]]="","",SUMIF(Table8[[Código da Candidatura]:[Nº de membros]],Table13[[#This Row],[Código da candidatura]],Table8[Nº de membros]))</f>
        <v/>
      </c>
      <c r="F411" s="392"/>
      <c r="G411" s="322"/>
      <c r="H411" s="323"/>
      <c r="I411" s="324" t="str">
        <f>IF(Table13[[#This Row],[Tipo de Beneficiário]]="","",COUNTIFS(Table8[Código da Candidatura],Table13[[#This Row],[Código da candidatura]],Table8[Tipologia proposta],"T0"))</f>
        <v/>
      </c>
      <c r="J411" s="325" t="str">
        <f>IF(Table13[[#This Row],[Tipo de Beneficiário]]="","",COUNTIFS(Table8[Código da Candidatura],Table13[[#This Row],[Código da candidatura]],Table8[Tipologia proposta],"T1"))</f>
        <v/>
      </c>
      <c r="K411" s="325" t="str">
        <f>IF(Table13[[#This Row],[Tipo de Beneficiário]]="","",COUNTIFS(Table8[Código da Candidatura],Table13[[#This Row],[Código da candidatura]],Table8[Tipologia proposta],"T2"))</f>
        <v/>
      </c>
      <c r="L411" s="325" t="str">
        <f>IF(Table13[[#This Row],[Tipo de Beneficiário]]="","",COUNTIFS(Table8[Código da Candidatura],Table13[[#This Row],[Código da candidatura]],Table8[Tipologia proposta],"T3"))</f>
        <v/>
      </c>
      <c r="M411" s="325" t="str">
        <f>IF(Table13[[#This Row],[Tipo de Beneficiário]]="","",COUNTIFS(Table8[Código da Candidatura],Table13[[#This Row],[Código da candidatura]],Table8[Tipologia proposta],"T4"))</f>
        <v/>
      </c>
      <c r="N411" s="325" t="str">
        <f>IF(Table13[[#This Row],[Tipo de Beneficiário]]="","",COUNTIFS(Table8[Código da Candidatura],Table13[[#This Row],[Código da candidatura]],Table8[Tipologia proposta],"T5"))</f>
        <v/>
      </c>
      <c r="O411" s="325" t="str">
        <f>IF(Table13[[#This Row],[Tipo de Beneficiário]]="","",COUNTIFS(Table8[Código da Candidatura],Table13[[#This Row],[Código da candidatura]],Table8[Tipologia proposta],"T6"))</f>
        <v/>
      </c>
      <c r="P411" s="325" t="str">
        <f>IF(Table13[[#This Row],[Tipo de Beneficiário]]="","",COUNTIFS(Table8[Código da Candidatura],Table13[[#This Row],[Código da candidatura]],Table8[Tipologia proposta],"T7"))</f>
        <v/>
      </c>
      <c r="Q411" s="325" t="str">
        <f>IF(Table13[[#This Row],[Tipo de Beneficiário]]="","",COUNTIFS(Table8[Código da Candidatura],Table13[[#This Row],[Código da candidatura]],Table8[Tipologia proposta],"Unid. Resid."))</f>
        <v/>
      </c>
      <c r="R411" s="326">
        <f>SUM(Table13[[#This Row],[T0]:[Unid. resid.]])</f>
        <v>0</v>
      </c>
      <c r="S411" s="391" t="str">
        <f>IF(OR(Table13[[#This Row],[Tipo de Beneficiário]]="",Table13[[#This Row],[Identificação da Entidade]]="",Table13[[#This Row],[Tipo de Solução Habitacional]]=""),"NÃO","SIM")</f>
        <v>NÃO</v>
      </c>
      <c r="T411" s="327" t="e">
        <f>VLOOKUP(Table13[[#This Row],[Tipo de Beneficiário]],Table3[],3,FALSE)</f>
        <v>#N/A</v>
      </c>
      <c r="X411" s="309"/>
    </row>
    <row r="412" spans="1:24" ht="25.05" hidden="1" customHeight="1" x14ac:dyDescent="0.25">
      <c r="A412" s="320"/>
      <c r="B412" s="389"/>
      <c r="C412" s="321"/>
      <c r="D412" s="325" t="str">
        <f>IF(Table13[[#This Row],[Tipo de Beneficiário]]="","",COUNTIF(Table8[Código da Candidatura],Table13[[#This Row],[Código da candidatura]]))</f>
        <v/>
      </c>
      <c r="E412" s="379" t="str">
        <f>IF(Table13[[#This Row],[Tipo de Beneficiário]]="","",SUMIF(Table8[[Código da Candidatura]:[Nº de membros]],Table13[[#This Row],[Código da candidatura]],Table8[Nº de membros]))</f>
        <v/>
      </c>
      <c r="F412" s="392"/>
      <c r="G412" s="322"/>
      <c r="H412" s="323"/>
      <c r="I412" s="324" t="str">
        <f>IF(Table13[[#This Row],[Tipo de Beneficiário]]="","",COUNTIFS(Table8[Código da Candidatura],Table13[[#This Row],[Código da candidatura]],Table8[Tipologia proposta],"T0"))</f>
        <v/>
      </c>
      <c r="J412" s="325" t="str">
        <f>IF(Table13[[#This Row],[Tipo de Beneficiário]]="","",COUNTIFS(Table8[Código da Candidatura],Table13[[#This Row],[Código da candidatura]],Table8[Tipologia proposta],"T1"))</f>
        <v/>
      </c>
      <c r="K412" s="325" t="str">
        <f>IF(Table13[[#This Row],[Tipo de Beneficiário]]="","",COUNTIFS(Table8[Código da Candidatura],Table13[[#This Row],[Código da candidatura]],Table8[Tipologia proposta],"T2"))</f>
        <v/>
      </c>
      <c r="L412" s="325" t="str">
        <f>IF(Table13[[#This Row],[Tipo de Beneficiário]]="","",COUNTIFS(Table8[Código da Candidatura],Table13[[#This Row],[Código da candidatura]],Table8[Tipologia proposta],"T3"))</f>
        <v/>
      </c>
      <c r="M412" s="325" t="str">
        <f>IF(Table13[[#This Row],[Tipo de Beneficiário]]="","",COUNTIFS(Table8[Código da Candidatura],Table13[[#This Row],[Código da candidatura]],Table8[Tipologia proposta],"T4"))</f>
        <v/>
      </c>
      <c r="N412" s="325" t="str">
        <f>IF(Table13[[#This Row],[Tipo de Beneficiário]]="","",COUNTIFS(Table8[Código da Candidatura],Table13[[#This Row],[Código da candidatura]],Table8[Tipologia proposta],"T5"))</f>
        <v/>
      </c>
      <c r="O412" s="325" t="str">
        <f>IF(Table13[[#This Row],[Tipo de Beneficiário]]="","",COUNTIFS(Table8[Código da Candidatura],Table13[[#This Row],[Código da candidatura]],Table8[Tipologia proposta],"T6"))</f>
        <v/>
      </c>
      <c r="P412" s="325" t="str">
        <f>IF(Table13[[#This Row],[Tipo de Beneficiário]]="","",COUNTIFS(Table8[Código da Candidatura],Table13[[#This Row],[Código da candidatura]],Table8[Tipologia proposta],"T7"))</f>
        <v/>
      </c>
      <c r="Q412" s="325" t="str">
        <f>IF(Table13[[#This Row],[Tipo de Beneficiário]]="","",COUNTIFS(Table8[Código da Candidatura],Table13[[#This Row],[Código da candidatura]],Table8[Tipologia proposta],"Unid. Resid."))</f>
        <v/>
      </c>
      <c r="R412" s="326">
        <f>SUM(Table13[[#This Row],[T0]:[Unid. resid.]])</f>
        <v>0</v>
      </c>
      <c r="S412" s="391" t="str">
        <f>IF(OR(Table13[[#This Row],[Tipo de Beneficiário]]="",Table13[[#This Row],[Identificação da Entidade]]="",Table13[[#This Row],[Tipo de Solução Habitacional]]=""),"NÃO","SIM")</f>
        <v>NÃO</v>
      </c>
      <c r="T412" s="327" t="e">
        <f>VLOOKUP(Table13[[#This Row],[Tipo de Beneficiário]],Table3[],3,FALSE)</f>
        <v>#N/A</v>
      </c>
      <c r="X412" s="309"/>
    </row>
    <row r="413" spans="1:24" ht="25.05" hidden="1" customHeight="1" x14ac:dyDescent="0.25">
      <c r="A413" s="320"/>
      <c r="B413" s="389"/>
      <c r="C413" s="321"/>
      <c r="D413" s="325" t="str">
        <f>IF(Table13[[#This Row],[Tipo de Beneficiário]]="","",COUNTIF(Table8[Código da Candidatura],Table13[[#This Row],[Código da candidatura]]))</f>
        <v/>
      </c>
      <c r="E413" s="379" t="str">
        <f>IF(Table13[[#This Row],[Tipo de Beneficiário]]="","",SUMIF(Table8[[Código da Candidatura]:[Nº de membros]],Table13[[#This Row],[Código da candidatura]],Table8[Nº de membros]))</f>
        <v/>
      </c>
      <c r="F413" s="392"/>
      <c r="G413" s="322"/>
      <c r="H413" s="323"/>
      <c r="I413" s="324" t="str">
        <f>IF(Table13[[#This Row],[Tipo de Beneficiário]]="","",COUNTIFS(Table8[Código da Candidatura],Table13[[#This Row],[Código da candidatura]],Table8[Tipologia proposta],"T0"))</f>
        <v/>
      </c>
      <c r="J413" s="325" t="str">
        <f>IF(Table13[[#This Row],[Tipo de Beneficiário]]="","",COUNTIFS(Table8[Código da Candidatura],Table13[[#This Row],[Código da candidatura]],Table8[Tipologia proposta],"T1"))</f>
        <v/>
      </c>
      <c r="K413" s="325" t="str">
        <f>IF(Table13[[#This Row],[Tipo de Beneficiário]]="","",COUNTIFS(Table8[Código da Candidatura],Table13[[#This Row],[Código da candidatura]],Table8[Tipologia proposta],"T2"))</f>
        <v/>
      </c>
      <c r="L413" s="325" t="str">
        <f>IF(Table13[[#This Row],[Tipo de Beneficiário]]="","",COUNTIFS(Table8[Código da Candidatura],Table13[[#This Row],[Código da candidatura]],Table8[Tipologia proposta],"T3"))</f>
        <v/>
      </c>
      <c r="M413" s="325" t="str">
        <f>IF(Table13[[#This Row],[Tipo de Beneficiário]]="","",COUNTIFS(Table8[Código da Candidatura],Table13[[#This Row],[Código da candidatura]],Table8[Tipologia proposta],"T4"))</f>
        <v/>
      </c>
      <c r="N413" s="325" t="str">
        <f>IF(Table13[[#This Row],[Tipo de Beneficiário]]="","",COUNTIFS(Table8[Código da Candidatura],Table13[[#This Row],[Código da candidatura]],Table8[Tipologia proposta],"T5"))</f>
        <v/>
      </c>
      <c r="O413" s="325" t="str">
        <f>IF(Table13[[#This Row],[Tipo de Beneficiário]]="","",COUNTIFS(Table8[Código da Candidatura],Table13[[#This Row],[Código da candidatura]],Table8[Tipologia proposta],"T6"))</f>
        <v/>
      </c>
      <c r="P413" s="325" t="str">
        <f>IF(Table13[[#This Row],[Tipo de Beneficiário]]="","",COUNTIFS(Table8[Código da Candidatura],Table13[[#This Row],[Código da candidatura]],Table8[Tipologia proposta],"T7"))</f>
        <v/>
      </c>
      <c r="Q413" s="325" t="str">
        <f>IF(Table13[[#This Row],[Tipo de Beneficiário]]="","",COUNTIFS(Table8[Código da Candidatura],Table13[[#This Row],[Código da candidatura]],Table8[Tipologia proposta],"Unid. Resid."))</f>
        <v/>
      </c>
      <c r="R413" s="326">
        <f>SUM(Table13[[#This Row],[T0]:[Unid. resid.]])</f>
        <v>0</v>
      </c>
      <c r="S413" s="391" t="str">
        <f>IF(OR(Table13[[#This Row],[Tipo de Beneficiário]]="",Table13[[#This Row],[Identificação da Entidade]]="",Table13[[#This Row],[Tipo de Solução Habitacional]]=""),"NÃO","SIM")</f>
        <v>NÃO</v>
      </c>
      <c r="T413" s="327" t="e">
        <f>VLOOKUP(Table13[[#This Row],[Tipo de Beneficiário]],Table3[],3,FALSE)</f>
        <v>#N/A</v>
      </c>
      <c r="X413" s="309"/>
    </row>
    <row r="414" spans="1:24" ht="25.05" hidden="1" customHeight="1" x14ac:dyDescent="0.25">
      <c r="A414" s="320"/>
      <c r="B414" s="389"/>
      <c r="C414" s="321"/>
      <c r="D414" s="325" t="str">
        <f>IF(Table13[[#This Row],[Tipo de Beneficiário]]="","",COUNTIF(Table8[Código da Candidatura],Table13[[#This Row],[Código da candidatura]]))</f>
        <v/>
      </c>
      <c r="E414" s="379" t="str">
        <f>IF(Table13[[#This Row],[Tipo de Beneficiário]]="","",SUMIF(Table8[[Código da Candidatura]:[Nº de membros]],Table13[[#This Row],[Código da candidatura]],Table8[Nº de membros]))</f>
        <v/>
      </c>
      <c r="F414" s="392"/>
      <c r="G414" s="322"/>
      <c r="H414" s="323"/>
      <c r="I414" s="324" t="str">
        <f>IF(Table13[[#This Row],[Tipo de Beneficiário]]="","",COUNTIFS(Table8[Código da Candidatura],Table13[[#This Row],[Código da candidatura]],Table8[Tipologia proposta],"T0"))</f>
        <v/>
      </c>
      <c r="J414" s="325" t="str">
        <f>IF(Table13[[#This Row],[Tipo de Beneficiário]]="","",COUNTIFS(Table8[Código da Candidatura],Table13[[#This Row],[Código da candidatura]],Table8[Tipologia proposta],"T1"))</f>
        <v/>
      </c>
      <c r="K414" s="325" t="str">
        <f>IF(Table13[[#This Row],[Tipo de Beneficiário]]="","",COUNTIFS(Table8[Código da Candidatura],Table13[[#This Row],[Código da candidatura]],Table8[Tipologia proposta],"T2"))</f>
        <v/>
      </c>
      <c r="L414" s="325" t="str">
        <f>IF(Table13[[#This Row],[Tipo de Beneficiário]]="","",COUNTIFS(Table8[Código da Candidatura],Table13[[#This Row],[Código da candidatura]],Table8[Tipologia proposta],"T3"))</f>
        <v/>
      </c>
      <c r="M414" s="325" t="str">
        <f>IF(Table13[[#This Row],[Tipo de Beneficiário]]="","",COUNTIFS(Table8[Código da Candidatura],Table13[[#This Row],[Código da candidatura]],Table8[Tipologia proposta],"T4"))</f>
        <v/>
      </c>
      <c r="N414" s="325" t="str">
        <f>IF(Table13[[#This Row],[Tipo de Beneficiário]]="","",COUNTIFS(Table8[Código da Candidatura],Table13[[#This Row],[Código da candidatura]],Table8[Tipologia proposta],"T5"))</f>
        <v/>
      </c>
      <c r="O414" s="325" t="str">
        <f>IF(Table13[[#This Row],[Tipo de Beneficiário]]="","",COUNTIFS(Table8[Código da Candidatura],Table13[[#This Row],[Código da candidatura]],Table8[Tipologia proposta],"T6"))</f>
        <v/>
      </c>
      <c r="P414" s="325" t="str">
        <f>IF(Table13[[#This Row],[Tipo de Beneficiário]]="","",COUNTIFS(Table8[Código da Candidatura],Table13[[#This Row],[Código da candidatura]],Table8[Tipologia proposta],"T7"))</f>
        <v/>
      </c>
      <c r="Q414" s="325" t="str">
        <f>IF(Table13[[#This Row],[Tipo de Beneficiário]]="","",COUNTIFS(Table8[Código da Candidatura],Table13[[#This Row],[Código da candidatura]],Table8[Tipologia proposta],"Unid. Resid."))</f>
        <v/>
      </c>
      <c r="R414" s="326">
        <f>SUM(Table13[[#This Row],[T0]:[Unid. resid.]])</f>
        <v>0</v>
      </c>
      <c r="S414" s="391" t="str">
        <f>IF(OR(Table13[[#This Row],[Tipo de Beneficiário]]="",Table13[[#This Row],[Identificação da Entidade]]="",Table13[[#This Row],[Tipo de Solução Habitacional]]=""),"NÃO","SIM")</f>
        <v>NÃO</v>
      </c>
      <c r="T414" s="327" t="e">
        <f>VLOOKUP(Table13[[#This Row],[Tipo de Beneficiário]],Table3[],3,FALSE)</f>
        <v>#N/A</v>
      </c>
      <c r="X414" s="309"/>
    </row>
    <row r="415" spans="1:24" ht="25.05" hidden="1" customHeight="1" x14ac:dyDescent="0.25">
      <c r="A415" s="320"/>
      <c r="B415" s="389"/>
      <c r="C415" s="321"/>
      <c r="D415" s="325" t="str">
        <f>IF(Table13[[#This Row],[Tipo de Beneficiário]]="","",COUNTIF(Table8[Código da Candidatura],Table13[[#This Row],[Código da candidatura]]))</f>
        <v/>
      </c>
      <c r="E415" s="379" t="str">
        <f>IF(Table13[[#This Row],[Tipo de Beneficiário]]="","",SUMIF(Table8[[Código da Candidatura]:[Nº de membros]],Table13[[#This Row],[Código da candidatura]],Table8[Nº de membros]))</f>
        <v/>
      </c>
      <c r="F415" s="392"/>
      <c r="G415" s="322"/>
      <c r="H415" s="323"/>
      <c r="I415" s="324" t="str">
        <f>IF(Table13[[#This Row],[Tipo de Beneficiário]]="","",COUNTIFS(Table8[Código da Candidatura],Table13[[#This Row],[Código da candidatura]],Table8[Tipologia proposta],"T0"))</f>
        <v/>
      </c>
      <c r="J415" s="325" t="str">
        <f>IF(Table13[[#This Row],[Tipo de Beneficiário]]="","",COUNTIFS(Table8[Código da Candidatura],Table13[[#This Row],[Código da candidatura]],Table8[Tipologia proposta],"T1"))</f>
        <v/>
      </c>
      <c r="K415" s="325" t="str">
        <f>IF(Table13[[#This Row],[Tipo de Beneficiário]]="","",COUNTIFS(Table8[Código da Candidatura],Table13[[#This Row],[Código da candidatura]],Table8[Tipologia proposta],"T2"))</f>
        <v/>
      </c>
      <c r="L415" s="325" t="str">
        <f>IF(Table13[[#This Row],[Tipo de Beneficiário]]="","",COUNTIFS(Table8[Código da Candidatura],Table13[[#This Row],[Código da candidatura]],Table8[Tipologia proposta],"T3"))</f>
        <v/>
      </c>
      <c r="M415" s="325" t="str">
        <f>IF(Table13[[#This Row],[Tipo de Beneficiário]]="","",COUNTIFS(Table8[Código da Candidatura],Table13[[#This Row],[Código da candidatura]],Table8[Tipologia proposta],"T4"))</f>
        <v/>
      </c>
      <c r="N415" s="325" t="str">
        <f>IF(Table13[[#This Row],[Tipo de Beneficiário]]="","",COUNTIFS(Table8[Código da Candidatura],Table13[[#This Row],[Código da candidatura]],Table8[Tipologia proposta],"T5"))</f>
        <v/>
      </c>
      <c r="O415" s="325" t="str">
        <f>IF(Table13[[#This Row],[Tipo de Beneficiário]]="","",COUNTIFS(Table8[Código da Candidatura],Table13[[#This Row],[Código da candidatura]],Table8[Tipologia proposta],"T6"))</f>
        <v/>
      </c>
      <c r="P415" s="325" t="str">
        <f>IF(Table13[[#This Row],[Tipo de Beneficiário]]="","",COUNTIFS(Table8[Código da Candidatura],Table13[[#This Row],[Código da candidatura]],Table8[Tipologia proposta],"T7"))</f>
        <v/>
      </c>
      <c r="Q415" s="325" t="str">
        <f>IF(Table13[[#This Row],[Tipo de Beneficiário]]="","",COUNTIFS(Table8[Código da Candidatura],Table13[[#This Row],[Código da candidatura]],Table8[Tipologia proposta],"Unid. Resid."))</f>
        <v/>
      </c>
      <c r="R415" s="326">
        <f>SUM(Table13[[#This Row],[T0]:[Unid. resid.]])</f>
        <v>0</v>
      </c>
      <c r="S415" s="391" t="str">
        <f>IF(OR(Table13[[#This Row],[Tipo de Beneficiário]]="",Table13[[#This Row],[Identificação da Entidade]]="",Table13[[#This Row],[Tipo de Solução Habitacional]]=""),"NÃO","SIM")</f>
        <v>NÃO</v>
      </c>
      <c r="T415" s="327" t="e">
        <f>VLOOKUP(Table13[[#This Row],[Tipo de Beneficiário]],Table3[],3,FALSE)</f>
        <v>#N/A</v>
      </c>
      <c r="X415" s="309"/>
    </row>
    <row r="416" spans="1:24" ht="25.05" hidden="1" customHeight="1" x14ac:dyDescent="0.25">
      <c r="A416" s="320"/>
      <c r="B416" s="389"/>
      <c r="C416" s="321"/>
      <c r="D416" s="325" t="str">
        <f>IF(Table13[[#This Row],[Tipo de Beneficiário]]="","",COUNTIF(Table8[Código da Candidatura],Table13[[#This Row],[Código da candidatura]]))</f>
        <v/>
      </c>
      <c r="E416" s="379" t="str">
        <f>IF(Table13[[#This Row],[Tipo de Beneficiário]]="","",SUMIF(Table8[[Código da Candidatura]:[Nº de membros]],Table13[[#This Row],[Código da candidatura]],Table8[Nº de membros]))</f>
        <v/>
      </c>
      <c r="F416" s="392"/>
      <c r="G416" s="322"/>
      <c r="H416" s="323"/>
      <c r="I416" s="324" t="str">
        <f>IF(Table13[[#This Row],[Tipo de Beneficiário]]="","",COUNTIFS(Table8[Código da Candidatura],Table13[[#This Row],[Código da candidatura]],Table8[Tipologia proposta],"T0"))</f>
        <v/>
      </c>
      <c r="J416" s="325" t="str">
        <f>IF(Table13[[#This Row],[Tipo de Beneficiário]]="","",COUNTIFS(Table8[Código da Candidatura],Table13[[#This Row],[Código da candidatura]],Table8[Tipologia proposta],"T1"))</f>
        <v/>
      </c>
      <c r="K416" s="325" t="str">
        <f>IF(Table13[[#This Row],[Tipo de Beneficiário]]="","",COUNTIFS(Table8[Código da Candidatura],Table13[[#This Row],[Código da candidatura]],Table8[Tipologia proposta],"T2"))</f>
        <v/>
      </c>
      <c r="L416" s="325" t="str">
        <f>IF(Table13[[#This Row],[Tipo de Beneficiário]]="","",COUNTIFS(Table8[Código da Candidatura],Table13[[#This Row],[Código da candidatura]],Table8[Tipologia proposta],"T3"))</f>
        <v/>
      </c>
      <c r="M416" s="325" t="str">
        <f>IF(Table13[[#This Row],[Tipo de Beneficiário]]="","",COUNTIFS(Table8[Código da Candidatura],Table13[[#This Row],[Código da candidatura]],Table8[Tipologia proposta],"T4"))</f>
        <v/>
      </c>
      <c r="N416" s="325" t="str">
        <f>IF(Table13[[#This Row],[Tipo de Beneficiário]]="","",COUNTIFS(Table8[Código da Candidatura],Table13[[#This Row],[Código da candidatura]],Table8[Tipologia proposta],"T5"))</f>
        <v/>
      </c>
      <c r="O416" s="325" t="str">
        <f>IF(Table13[[#This Row],[Tipo de Beneficiário]]="","",COUNTIFS(Table8[Código da Candidatura],Table13[[#This Row],[Código da candidatura]],Table8[Tipologia proposta],"T6"))</f>
        <v/>
      </c>
      <c r="P416" s="325" t="str">
        <f>IF(Table13[[#This Row],[Tipo de Beneficiário]]="","",COUNTIFS(Table8[Código da Candidatura],Table13[[#This Row],[Código da candidatura]],Table8[Tipologia proposta],"T7"))</f>
        <v/>
      </c>
      <c r="Q416" s="325" t="str">
        <f>IF(Table13[[#This Row],[Tipo de Beneficiário]]="","",COUNTIFS(Table8[Código da Candidatura],Table13[[#This Row],[Código da candidatura]],Table8[Tipologia proposta],"Unid. Resid."))</f>
        <v/>
      </c>
      <c r="R416" s="326">
        <f>SUM(Table13[[#This Row],[T0]:[Unid. resid.]])</f>
        <v>0</v>
      </c>
      <c r="S416" s="391" t="str">
        <f>IF(OR(Table13[[#This Row],[Tipo de Beneficiário]]="",Table13[[#This Row],[Identificação da Entidade]]="",Table13[[#This Row],[Tipo de Solução Habitacional]]=""),"NÃO","SIM")</f>
        <v>NÃO</v>
      </c>
      <c r="T416" s="327" t="e">
        <f>VLOOKUP(Table13[[#This Row],[Tipo de Beneficiário]],Table3[],3,FALSE)</f>
        <v>#N/A</v>
      </c>
      <c r="X416" s="309"/>
    </row>
    <row r="417" spans="1:24" ht="25.05" hidden="1" customHeight="1" x14ac:dyDescent="0.25">
      <c r="A417" s="320"/>
      <c r="B417" s="389"/>
      <c r="C417" s="321"/>
      <c r="D417" s="325" t="str">
        <f>IF(Table13[[#This Row],[Tipo de Beneficiário]]="","",COUNTIF(Table8[Código da Candidatura],Table13[[#This Row],[Código da candidatura]]))</f>
        <v/>
      </c>
      <c r="E417" s="379" t="str">
        <f>IF(Table13[[#This Row],[Tipo de Beneficiário]]="","",SUMIF(Table8[[Código da Candidatura]:[Nº de membros]],Table13[[#This Row],[Código da candidatura]],Table8[Nº de membros]))</f>
        <v/>
      </c>
      <c r="F417" s="392"/>
      <c r="G417" s="322"/>
      <c r="H417" s="323"/>
      <c r="I417" s="324" t="str">
        <f>IF(Table13[[#This Row],[Tipo de Beneficiário]]="","",COUNTIFS(Table8[Código da Candidatura],Table13[[#This Row],[Código da candidatura]],Table8[Tipologia proposta],"T0"))</f>
        <v/>
      </c>
      <c r="J417" s="325" t="str">
        <f>IF(Table13[[#This Row],[Tipo de Beneficiário]]="","",COUNTIFS(Table8[Código da Candidatura],Table13[[#This Row],[Código da candidatura]],Table8[Tipologia proposta],"T1"))</f>
        <v/>
      </c>
      <c r="K417" s="325" t="str">
        <f>IF(Table13[[#This Row],[Tipo de Beneficiário]]="","",COUNTIFS(Table8[Código da Candidatura],Table13[[#This Row],[Código da candidatura]],Table8[Tipologia proposta],"T2"))</f>
        <v/>
      </c>
      <c r="L417" s="325" t="str">
        <f>IF(Table13[[#This Row],[Tipo de Beneficiário]]="","",COUNTIFS(Table8[Código da Candidatura],Table13[[#This Row],[Código da candidatura]],Table8[Tipologia proposta],"T3"))</f>
        <v/>
      </c>
      <c r="M417" s="325" t="str">
        <f>IF(Table13[[#This Row],[Tipo de Beneficiário]]="","",COUNTIFS(Table8[Código da Candidatura],Table13[[#This Row],[Código da candidatura]],Table8[Tipologia proposta],"T4"))</f>
        <v/>
      </c>
      <c r="N417" s="325" t="str">
        <f>IF(Table13[[#This Row],[Tipo de Beneficiário]]="","",COUNTIFS(Table8[Código da Candidatura],Table13[[#This Row],[Código da candidatura]],Table8[Tipologia proposta],"T5"))</f>
        <v/>
      </c>
      <c r="O417" s="325" t="str">
        <f>IF(Table13[[#This Row],[Tipo de Beneficiário]]="","",COUNTIFS(Table8[Código da Candidatura],Table13[[#This Row],[Código da candidatura]],Table8[Tipologia proposta],"T6"))</f>
        <v/>
      </c>
      <c r="P417" s="325" t="str">
        <f>IF(Table13[[#This Row],[Tipo de Beneficiário]]="","",COUNTIFS(Table8[Código da Candidatura],Table13[[#This Row],[Código da candidatura]],Table8[Tipologia proposta],"T7"))</f>
        <v/>
      </c>
      <c r="Q417" s="325" t="str">
        <f>IF(Table13[[#This Row],[Tipo de Beneficiário]]="","",COUNTIFS(Table8[Código da Candidatura],Table13[[#This Row],[Código da candidatura]],Table8[Tipologia proposta],"Unid. Resid."))</f>
        <v/>
      </c>
      <c r="R417" s="326">
        <f>SUM(Table13[[#This Row],[T0]:[Unid. resid.]])</f>
        <v>0</v>
      </c>
      <c r="S417" s="391" t="str">
        <f>IF(OR(Table13[[#This Row],[Tipo de Beneficiário]]="",Table13[[#This Row],[Identificação da Entidade]]="",Table13[[#This Row],[Tipo de Solução Habitacional]]=""),"NÃO","SIM")</f>
        <v>NÃO</v>
      </c>
      <c r="T417" s="327" t="e">
        <f>VLOOKUP(Table13[[#This Row],[Tipo de Beneficiário]],Table3[],3,FALSE)</f>
        <v>#N/A</v>
      </c>
      <c r="X417" s="309"/>
    </row>
    <row r="418" spans="1:24" ht="25.05" hidden="1" customHeight="1" x14ac:dyDescent="0.25">
      <c r="A418" s="320"/>
      <c r="B418" s="389"/>
      <c r="C418" s="321"/>
      <c r="D418" s="325" t="str">
        <f>IF(Table13[[#This Row],[Tipo de Beneficiário]]="","",COUNTIF(Table8[Código da Candidatura],Table13[[#This Row],[Código da candidatura]]))</f>
        <v/>
      </c>
      <c r="E418" s="379" t="str">
        <f>IF(Table13[[#This Row],[Tipo de Beneficiário]]="","",SUMIF(Table8[[Código da Candidatura]:[Nº de membros]],Table13[[#This Row],[Código da candidatura]],Table8[Nº de membros]))</f>
        <v/>
      </c>
      <c r="F418" s="392"/>
      <c r="G418" s="322"/>
      <c r="H418" s="323"/>
      <c r="I418" s="324" t="str">
        <f>IF(Table13[[#This Row],[Tipo de Beneficiário]]="","",COUNTIFS(Table8[Código da Candidatura],Table13[[#This Row],[Código da candidatura]],Table8[Tipologia proposta],"T0"))</f>
        <v/>
      </c>
      <c r="J418" s="325" t="str">
        <f>IF(Table13[[#This Row],[Tipo de Beneficiário]]="","",COUNTIFS(Table8[Código da Candidatura],Table13[[#This Row],[Código da candidatura]],Table8[Tipologia proposta],"T1"))</f>
        <v/>
      </c>
      <c r="K418" s="325" t="str">
        <f>IF(Table13[[#This Row],[Tipo de Beneficiário]]="","",COUNTIFS(Table8[Código da Candidatura],Table13[[#This Row],[Código da candidatura]],Table8[Tipologia proposta],"T2"))</f>
        <v/>
      </c>
      <c r="L418" s="325" t="str">
        <f>IF(Table13[[#This Row],[Tipo de Beneficiário]]="","",COUNTIFS(Table8[Código da Candidatura],Table13[[#This Row],[Código da candidatura]],Table8[Tipologia proposta],"T3"))</f>
        <v/>
      </c>
      <c r="M418" s="325" t="str">
        <f>IF(Table13[[#This Row],[Tipo de Beneficiário]]="","",COUNTIFS(Table8[Código da Candidatura],Table13[[#This Row],[Código da candidatura]],Table8[Tipologia proposta],"T4"))</f>
        <v/>
      </c>
      <c r="N418" s="325" t="str">
        <f>IF(Table13[[#This Row],[Tipo de Beneficiário]]="","",COUNTIFS(Table8[Código da Candidatura],Table13[[#This Row],[Código da candidatura]],Table8[Tipologia proposta],"T5"))</f>
        <v/>
      </c>
      <c r="O418" s="325" t="str">
        <f>IF(Table13[[#This Row],[Tipo de Beneficiário]]="","",COUNTIFS(Table8[Código da Candidatura],Table13[[#This Row],[Código da candidatura]],Table8[Tipologia proposta],"T6"))</f>
        <v/>
      </c>
      <c r="P418" s="325" t="str">
        <f>IF(Table13[[#This Row],[Tipo de Beneficiário]]="","",COUNTIFS(Table8[Código da Candidatura],Table13[[#This Row],[Código da candidatura]],Table8[Tipologia proposta],"T7"))</f>
        <v/>
      </c>
      <c r="Q418" s="325" t="str">
        <f>IF(Table13[[#This Row],[Tipo de Beneficiário]]="","",COUNTIFS(Table8[Código da Candidatura],Table13[[#This Row],[Código da candidatura]],Table8[Tipologia proposta],"Unid. Resid."))</f>
        <v/>
      </c>
      <c r="R418" s="326">
        <f>SUM(Table13[[#This Row],[T0]:[Unid. resid.]])</f>
        <v>0</v>
      </c>
      <c r="S418" s="391" t="str">
        <f>IF(OR(Table13[[#This Row],[Tipo de Beneficiário]]="",Table13[[#This Row],[Identificação da Entidade]]="",Table13[[#This Row],[Tipo de Solução Habitacional]]=""),"NÃO","SIM")</f>
        <v>NÃO</v>
      </c>
      <c r="T418" s="327" t="e">
        <f>VLOOKUP(Table13[[#This Row],[Tipo de Beneficiário]],Table3[],3,FALSE)</f>
        <v>#N/A</v>
      </c>
      <c r="X418" s="309"/>
    </row>
    <row r="419" spans="1:24" ht="25.05" hidden="1" customHeight="1" x14ac:dyDescent="0.25">
      <c r="A419" s="320"/>
      <c r="B419" s="389"/>
      <c r="C419" s="321"/>
      <c r="D419" s="325" t="str">
        <f>IF(Table13[[#This Row],[Tipo de Beneficiário]]="","",COUNTIF(Table8[Código da Candidatura],Table13[[#This Row],[Código da candidatura]]))</f>
        <v/>
      </c>
      <c r="E419" s="379" t="str">
        <f>IF(Table13[[#This Row],[Tipo de Beneficiário]]="","",SUMIF(Table8[[Código da Candidatura]:[Nº de membros]],Table13[[#This Row],[Código da candidatura]],Table8[Nº de membros]))</f>
        <v/>
      </c>
      <c r="F419" s="392"/>
      <c r="G419" s="322"/>
      <c r="H419" s="323"/>
      <c r="I419" s="324" t="str">
        <f>IF(Table13[[#This Row],[Tipo de Beneficiário]]="","",COUNTIFS(Table8[Código da Candidatura],Table13[[#This Row],[Código da candidatura]],Table8[Tipologia proposta],"T0"))</f>
        <v/>
      </c>
      <c r="J419" s="325" t="str">
        <f>IF(Table13[[#This Row],[Tipo de Beneficiário]]="","",COUNTIFS(Table8[Código da Candidatura],Table13[[#This Row],[Código da candidatura]],Table8[Tipologia proposta],"T1"))</f>
        <v/>
      </c>
      <c r="K419" s="325" t="str">
        <f>IF(Table13[[#This Row],[Tipo de Beneficiário]]="","",COUNTIFS(Table8[Código da Candidatura],Table13[[#This Row],[Código da candidatura]],Table8[Tipologia proposta],"T2"))</f>
        <v/>
      </c>
      <c r="L419" s="325" t="str">
        <f>IF(Table13[[#This Row],[Tipo de Beneficiário]]="","",COUNTIFS(Table8[Código da Candidatura],Table13[[#This Row],[Código da candidatura]],Table8[Tipologia proposta],"T3"))</f>
        <v/>
      </c>
      <c r="M419" s="325" t="str">
        <f>IF(Table13[[#This Row],[Tipo de Beneficiário]]="","",COUNTIFS(Table8[Código da Candidatura],Table13[[#This Row],[Código da candidatura]],Table8[Tipologia proposta],"T4"))</f>
        <v/>
      </c>
      <c r="N419" s="325" t="str">
        <f>IF(Table13[[#This Row],[Tipo de Beneficiário]]="","",COUNTIFS(Table8[Código da Candidatura],Table13[[#This Row],[Código da candidatura]],Table8[Tipologia proposta],"T5"))</f>
        <v/>
      </c>
      <c r="O419" s="325" t="str">
        <f>IF(Table13[[#This Row],[Tipo de Beneficiário]]="","",COUNTIFS(Table8[Código da Candidatura],Table13[[#This Row],[Código da candidatura]],Table8[Tipologia proposta],"T6"))</f>
        <v/>
      </c>
      <c r="P419" s="325" t="str">
        <f>IF(Table13[[#This Row],[Tipo de Beneficiário]]="","",COUNTIFS(Table8[Código da Candidatura],Table13[[#This Row],[Código da candidatura]],Table8[Tipologia proposta],"T7"))</f>
        <v/>
      </c>
      <c r="Q419" s="325" t="str">
        <f>IF(Table13[[#This Row],[Tipo de Beneficiário]]="","",COUNTIFS(Table8[Código da Candidatura],Table13[[#This Row],[Código da candidatura]],Table8[Tipologia proposta],"Unid. Resid."))</f>
        <v/>
      </c>
      <c r="R419" s="326">
        <f>SUM(Table13[[#This Row],[T0]:[Unid. resid.]])</f>
        <v>0</v>
      </c>
      <c r="S419" s="391" t="str">
        <f>IF(OR(Table13[[#This Row],[Tipo de Beneficiário]]="",Table13[[#This Row],[Identificação da Entidade]]="",Table13[[#This Row],[Tipo de Solução Habitacional]]=""),"NÃO","SIM")</f>
        <v>NÃO</v>
      </c>
      <c r="T419" s="327" t="e">
        <f>VLOOKUP(Table13[[#This Row],[Tipo de Beneficiário]],Table3[],3,FALSE)</f>
        <v>#N/A</v>
      </c>
      <c r="X419" s="309"/>
    </row>
    <row r="420" spans="1:24" ht="25.05" hidden="1" customHeight="1" x14ac:dyDescent="0.25">
      <c r="A420" s="320"/>
      <c r="B420" s="389"/>
      <c r="C420" s="321"/>
      <c r="D420" s="325" t="str">
        <f>IF(Table13[[#This Row],[Tipo de Beneficiário]]="","",COUNTIF(Table8[Código da Candidatura],Table13[[#This Row],[Código da candidatura]]))</f>
        <v/>
      </c>
      <c r="E420" s="379" t="str">
        <f>IF(Table13[[#This Row],[Tipo de Beneficiário]]="","",SUMIF(Table8[[Código da Candidatura]:[Nº de membros]],Table13[[#This Row],[Código da candidatura]],Table8[Nº de membros]))</f>
        <v/>
      </c>
      <c r="F420" s="392"/>
      <c r="G420" s="322"/>
      <c r="H420" s="323"/>
      <c r="I420" s="324" t="str">
        <f>IF(Table13[[#This Row],[Tipo de Beneficiário]]="","",COUNTIFS(Table8[Código da Candidatura],Table13[[#This Row],[Código da candidatura]],Table8[Tipologia proposta],"T0"))</f>
        <v/>
      </c>
      <c r="J420" s="325" t="str">
        <f>IF(Table13[[#This Row],[Tipo de Beneficiário]]="","",COUNTIFS(Table8[Código da Candidatura],Table13[[#This Row],[Código da candidatura]],Table8[Tipologia proposta],"T1"))</f>
        <v/>
      </c>
      <c r="K420" s="325" t="str">
        <f>IF(Table13[[#This Row],[Tipo de Beneficiário]]="","",COUNTIFS(Table8[Código da Candidatura],Table13[[#This Row],[Código da candidatura]],Table8[Tipologia proposta],"T2"))</f>
        <v/>
      </c>
      <c r="L420" s="325" t="str">
        <f>IF(Table13[[#This Row],[Tipo de Beneficiário]]="","",COUNTIFS(Table8[Código da Candidatura],Table13[[#This Row],[Código da candidatura]],Table8[Tipologia proposta],"T3"))</f>
        <v/>
      </c>
      <c r="M420" s="325" t="str">
        <f>IF(Table13[[#This Row],[Tipo de Beneficiário]]="","",COUNTIFS(Table8[Código da Candidatura],Table13[[#This Row],[Código da candidatura]],Table8[Tipologia proposta],"T4"))</f>
        <v/>
      </c>
      <c r="N420" s="325" t="str">
        <f>IF(Table13[[#This Row],[Tipo de Beneficiário]]="","",COUNTIFS(Table8[Código da Candidatura],Table13[[#This Row],[Código da candidatura]],Table8[Tipologia proposta],"T5"))</f>
        <v/>
      </c>
      <c r="O420" s="325" t="str">
        <f>IF(Table13[[#This Row],[Tipo de Beneficiário]]="","",COUNTIFS(Table8[Código da Candidatura],Table13[[#This Row],[Código da candidatura]],Table8[Tipologia proposta],"T6"))</f>
        <v/>
      </c>
      <c r="P420" s="325" t="str">
        <f>IF(Table13[[#This Row],[Tipo de Beneficiário]]="","",COUNTIFS(Table8[Código da Candidatura],Table13[[#This Row],[Código da candidatura]],Table8[Tipologia proposta],"T7"))</f>
        <v/>
      </c>
      <c r="Q420" s="325" t="str">
        <f>IF(Table13[[#This Row],[Tipo de Beneficiário]]="","",COUNTIFS(Table8[Código da Candidatura],Table13[[#This Row],[Código da candidatura]],Table8[Tipologia proposta],"Unid. Resid."))</f>
        <v/>
      </c>
      <c r="R420" s="326">
        <f>SUM(Table13[[#This Row],[T0]:[Unid. resid.]])</f>
        <v>0</v>
      </c>
      <c r="S420" s="391" t="str">
        <f>IF(OR(Table13[[#This Row],[Tipo de Beneficiário]]="",Table13[[#This Row],[Identificação da Entidade]]="",Table13[[#This Row],[Tipo de Solução Habitacional]]=""),"NÃO","SIM")</f>
        <v>NÃO</v>
      </c>
      <c r="T420" s="327" t="e">
        <f>VLOOKUP(Table13[[#This Row],[Tipo de Beneficiário]],Table3[],3,FALSE)</f>
        <v>#N/A</v>
      </c>
      <c r="X420" s="309"/>
    </row>
    <row r="421" spans="1:24" ht="25.05" hidden="1" customHeight="1" x14ac:dyDescent="0.25">
      <c r="A421" s="320"/>
      <c r="B421" s="389"/>
      <c r="C421" s="321"/>
      <c r="D421" s="325" t="str">
        <f>IF(Table13[[#This Row],[Tipo de Beneficiário]]="","",COUNTIF(Table8[Código da Candidatura],Table13[[#This Row],[Código da candidatura]]))</f>
        <v/>
      </c>
      <c r="E421" s="379" t="str">
        <f>IF(Table13[[#This Row],[Tipo de Beneficiário]]="","",SUMIF(Table8[[Código da Candidatura]:[Nº de membros]],Table13[[#This Row],[Código da candidatura]],Table8[Nº de membros]))</f>
        <v/>
      </c>
      <c r="F421" s="392"/>
      <c r="G421" s="322"/>
      <c r="H421" s="323"/>
      <c r="I421" s="324" t="str">
        <f>IF(Table13[[#This Row],[Tipo de Beneficiário]]="","",COUNTIFS(Table8[Código da Candidatura],Table13[[#This Row],[Código da candidatura]],Table8[Tipologia proposta],"T0"))</f>
        <v/>
      </c>
      <c r="J421" s="325" t="str">
        <f>IF(Table13[[#This Row],[Tipo de Beneficiário]]="","",COUNTIFS(Table8[Código da Candidatura],Table13[[#This Row],[Código da candidatura]],Table8[Tipologia proposta],"T1"))</f>
        <v/>
      </c>
      <c r="K421" s="325" t="str">
        <f>IF(Table13[[#This Row],[Tipo de Beneficiário]]="","",COUNTIFS(Table8[Código da Candidatura],Table13[[#This Row],[Código da candidatura]],Table8[Tipologia proposta],"T2"))</f>
        <v/>
      </c>
      <c r="L421" s="325" t="str">
        <f>IF(Table13[[#This Row],[Tipo de Beneficiário]]="","",COUNTIFS(Table8[Código da Candidatura],Table13[[#This Row],[Código da candidatura]],Table8[Tipologia proposta],"T3"))</f>
        <v/>
      </c>
      <c r="M421" s="325" t="str">
        <f>IF(Table13[[#This Row],[Tipo de Beneficiário]]="","",COUNTIFS(Table8[Código da Candidatura],Table13[[#This Row],[Código da candidatura]],Table8[Tipologia proposta],"T4"))</f>
        <v/>
      </c>
      <c r="N421" s="325" t="str">
        <f>IF(Table13[[#This Row],[Tipo de Beneficiário]]="","",COUNTIFS(Table8[Código da Candidatura],Table13[[#This Row],[Código da candidatura]],Table8[Tipologia proposta],"T5"))</f>
        <v/>
      </c>
      <c r="O421" s="325" t="str">
        <f>IF(Table13[[#This Row],[Tipo de Beneficiário]]="","",COUNTIFS(Table8[Código da Candidatura],Table13[[#This Row],[Código da candidatura]],Table8[Tipologia proposta],"T6"))</f>
        <v/>
      </c>
      <c r="P421" s="325" t="str">
        <f>IF(Table13[[#This Row],[Tipo de Beneficiário]]="","",COUNTIFS(Table8[Código da Candidatura],Table13[[#This Row],[Código da candidatura]],Table8[Tipologia proposta],"T7"))</f>
        <v/>
      </c>
      <c r="Q421" s="325" t="str">
        <f>IF(Table13[[#This Row],[Tipo de Beneficiário]]="","",COUNTIFS(Table8[Código da Candidatura],Table13[[#This Row],[Código da candidatura]],Table8[Tipologia proposta],"Unid. Resid."))</f>
        <v/>
      </c>
      <c r="R421" s="326">
        <f>SUM(Table13[[#This Row],[T0]:[Unid. resid.]])</f>
        <v>0</v>
      </c>
      <c r="S421" s="391" t="str">
        <f>IF(OR(Table13[[#This Row],[Tipo de Beneficiário]]="",Table13[[#This Row],[Identificação da Entidade]]="",Table13[[#This Row],[Tipo de Solução Habitacional]]=""),"NÃO","SIM")</f>
        <v>NÃO</v>
      </c>
      <c r="T421" s="327" t="e">
        <f>VLOOKUP(Table13[[#This Row],[Tipo de Beneficiário]],Table3[],3,FALSE)</f>
        <v>#N/A</v>
      </c>
      <c r="X421" s="309"/>
    </row>
    <row r="422" spans="1:24" ht="25.05" hidden="1" customHeight="1" x14ac:dyDescent="0.25">
      <c r="A422" s="320"/>
      <c r="B422" s="389"/>
      <c r="C422" s="321"/>
      <c r="D422" s="325" t="str">
        <f>IF(Table13[[#This Row],[Tipo de Beneficiário]]="","",COUNTIF(Table8[Código da Candidatura],Table13[[#This Row],[Código da candidatura]]))</f>
        <v/>
      </c>
      <c r="E422" s="379" t="str">
        <f>IF(Table13[[#This Row],[Tipo de Beneficiário]]="","",SUMIF(Table8[[Código da Candidatura]:[Nº de membros]],Table13[[#This Row],[Código da candidatura]],Table8[Nº de membros]))</f>
        <v/>
      </c>
      <c r="F422" s="392"/>
      <c r="G422" s="322"/>
      <c r="H422" s="323"/>
      <c r="I422" s="324" t="str">
        <f>IF(Table13[[#This Row],[Tipo de Beneficiário]]="","",COUNTIFS(Table8[Código da Candidatura],Table13[[#This Row],[Código da candidatura]],Table8[Tipologia proposta],"T0"))</f>
        <v/>
      </c>
      <c r="J422" s="325" t="str">
        <f>IF(Table13[[#This Row],[Tipo de Beneficiário]]="","",COUNTIFS(Table8[Código da Candidatura],Table13[[#This Row],[Código da candidatura]],Table8[Tipologia proposta],"T1"))</f>
        <v/>
      </c>
      <c r="K422" s="325" t="str">
        <f>IF(Table13[[#This Row],[Tipo de Beneficiário]]="","",COUNTIFS(Table8[Código da Candidatura],Table13[[#This Row],[Código da candidatura]],Table8[Tipologia proposta],"T2"))</f>
        <v/>
      </c>
      <c r="L422" s="325" t="str">
        <f>IF(Table13[[#This Row],[Tipo de Beneficiário]]="","",COUNTIFS(Table8[Código da Candidatura],Table13[[#This Row],[Código da candidatura]],Table8[Tipologia proposta],"T3"))</f>
        <v/>
      </c>
      <c r="M422" s="325" t="str">
        <f>IF(Table13[[#This Row],[Tipo de Beneficiário]]="","",COUNTIFS(Table8[Código da Candidatura],Table13[[#This Row],[Código da candidatura]],Table8[Tipologia proposta],"T4"))</f>
        <v/>
      </c>
      <c r="N422" s="325" t="str">
        <f>IF(Table13[[#This Row],[Tipo de Beneficiário]]="","",COUNTIFS(Table8[Código da Candidatura],Table13[[#This Row],[Código da candidatura]],Table8[Tipologia proposta],"T5"))</f>
        <v/>
      </c>
      <c r="O422" s="325" t="str">
        <f>IF(Table13[[#This Row],[Tipo de Beneficiário]]="","",COUNTIFS(Table8[Código da Candidatura],Table13[[#This Row],[Código da candidatura]],Table8[Tipologia proposta],"T6"))</f>
        <v/>
      </c>
      <c r="P422" s="325" t="str">
        <f>IF(Table13[[#This Row],[Tipo de Beneficiário]]="","",COUNTIFS(Table8[Código da Candidatura],Table13[[#This Row],[Código da candidatura]],Table8[Tipologia proposta],"T7"))</f>
        <v/>
      </c>
      <c r="Q422" s="325" t="str">
        <f>IF(Table13[[#This Row],[Tipo de Beneficiário]]="","",COUNTIFS(Table8[Código da Candidatura],Table13[[#This Row],[Código da candidatura]],Table8[Tipologia proposta],"Unid. Resid."))</f>
        <v/>
      </c>
      <c r="R422" s="326">
        <f>SUM(Table13[[#This Row],[T0]:[Unid. resid.]])</f>
        <v>0</v>
      </c>
      <c r="S422" s="391" t="str">
        <f>IF(OR(Table13[[#This Row],[Tipo de Beneficiário]]="",Table13[[#This Row],[Identificação da Entidade]]="",Table13[[#This Row],[Tipo de Solução Habitacional]]=""),"NÃO","SIM")</f>
        <v>NÃO</v>
      </c>
      <c r="T422" s="327" t="e">
        <f>VLOOKUP(Table13[[#This Row],[Tipo de Beneficiário]],Table3[],3,FALSE)</f>
        <v>#N/A</v>
      </c>
      <c r="X422" s="309"/>
    </row>
    <row r="423" spans="1:24" ht="25.05" hidden="1" customHeight="1" x14ac:dyDescent="0.25">
      <c r="A423" s="320"/>
      <c r="B423" s="389"/>
      <c r="C423" s="321"/>
      <c r="D423" s="325" t="str">
        <f>IF(Table13[[#This Row],[Tipo de Beneficiário]]="","",COUNTIF(Table8[Código da Candidatura],Table13[[#This Row],[Código da candidatura]]))</f>
        <v/>
      </c>
      <c r="E423" s="379" t="str">
        <f>IF(Table13[[#This Row],[Tipo de Beneficiário]]="","",SUMIF(Table8[[Código da Candidatura]:[Nº de membros]],Table13[[#This Row],[Código da candidatura]],Table8[Nº de membros]))</f>
        <v/>
      </c>
      <c r="F423" s="392"/>
      <c r="G423" s="322"/>
      <c r="H423" s="323"/>
      <c r="I423" s="324" t="str">
        <f>IF(Table13[[#This Row],[Tipo de Beneficiário]]="","",COUNTIFS(Table8[Código da Candidatura],Table13[[#This Row],[Código da candidatura]],Table8[Tipologia proposta],"T0"))</f>
        <v/>
      </c>
      <c r="J423" s="325" t="str">
        <f>IF(Table13[[#This Row],[Tipo de Beneficiário]]="","",COUNTIFS(Table8[Código da Candidatura],Table13[[#This Row],[Código da candidatura]],Table8[Tipologia proposta],"T1"))</f>
        <v/>
      </c>
      <c r="K423" s="325" t="str">
        <f>IF(Table13[[#This Row],[Tipo de Beneficiário]]="","",COUNTIFS(Table8[Código da Candidatura],Table13[[#This Row],[Código da candidatura]],Table8[Tipologia proposta],"T2"))</f>
        <v/>
      </c>
      <c r="L423" s="325" t="str">
        <f>IF(Table13[[#This Row],[Tipo de Beneficiário]]="","",COUNTIFS(Table8[Código da Candidatura],Table13[[#This Row],[Código da candidatura]],Table8[Tipologia proposta],"T3"))</f>
        <v/>
      </c>
      <c r="M423" s="325" t="str">
        <f>IF(Table13[[#This Row],[Tipo de Beneficiário]]="","",COUNTIFS(Table8[Código da Candidatura],Table13[[#This Row],[Código da candidatura]],Table8[Tipologia proposta],"T4"))</f>
        <v/>
      </c>
      <c r="N423" s="325" t="str">
        <f>IF(Table13[[#This Row],[Tipo de Beneficiário]]="","",COUNTIFS(Table8[Código da Candidatura],Table13[[#This Row],[Código da candidatura]],Table8[Tipologia proposta],"T5"))</f>
        <v/>
      </c>
      <c r="O423" s="325" t="str">
        <f>IF(Table13[[#This Row],[Tipo de Beneficiário]]="","",COUNTIFS(Table8[Código da Candidatura],Table13[[#This Row],[Código da candidatura]],Table8[Tipologia proposta],"T6"))</f>
        <v/>
      </c>
      <c r="P423" s="325" t="str">
        <f>IF(Table13[[#This Row],[Tipo de Beneficiário]]="","",COUNTIFS(Table8[Código da Candidatura],Table13[[#This Row],[Código da candidatura]],Table8[Tipologia proposta],"T7"))</f>
        <v/>
      </c>
      <c r="Q423" s="325" t="str">
        <f>IF(Table13[[#This Row],[Tipo de Beneficiário]]="","",COUNTIFS(Table8[Código da Candidatura],Table13[[#This Row],[Código da candidatura]],Table8[Tipologia proposta],"Unid. Resid."))</f>
        <v/>
      </c>
      <c r="R423" s="326">
        <f>SUM(Table13[[#This Row],[T0]:[Unid. resid.]])</f>
        <v>0</v>
      </c>
      <c r="S423" s="391" t="str">
        <f>IF(OR(Table13[[#This Row],[Tipo de Beneficiário]]="",Table13[[#This Row],[Identificação da Entidade]]="",Table13[[#This Row],[Tipo de Solução Habitacional]]=""),"NÃO","SIM")</f>
        <v>NÃO</v>
      </c>
      <c r="T423" s="327" t="e">
        <f>VLOOKUP(Table13[[#This Row],[Tipo de Beneficiário]],Table3[],3,FALSE)</f>
        <v>#N/A</v>
      </c>
      <c r="X423" s="309"/>
    </row>
    <row r="424" spans="1:24" ht="25.05" hidden="1" customHeight="1" x14ac:dyDescent="0.25">
      <c r="A424" s="320"/>
      <c r="B424" s="389"/>
      <c r="C424" s="321"/>
      <c r="D424" s="325" t="str">
        <f>IF(Table13[[#This Row],[Tipo de Beneficiário]]="","",COUNTIF(Table8[Código da Candidatura],Table13[[#This Row],[Código da candidatura]]))</f>
        <v/>
      </c>
      <c r="E424" s="379" t="str">
        <f>IF(Table13[[#This Row],[Tipo de Beneficiário]]="","",SUMIF(Table8[[Código da Candidatura]:[Nº de membros]],Table13[[#This Row],[Código da candidatura]],Table8[Nº de membros]))</f>
        <v/>
      </c>
      <c r="F424" s="392"/>
      <c r="G424" s="322"/>
      <c r="H424" s="323"/>
      <c r="I424" s="324" t="str">
        <f>IF(Table13[[#This Row],[Tipo de Beneficiário]]="","",COUNTIFS(Table8[Código da Candidatura],Table13[[#This Row],[Código da candidatura]],Table8[Tipologia proposta],"T0"))</f>
        <v/>
      </c>
      <c r="J424" s="325" t="str">
        <f>IF(Table13[[#This Row],[Tipo de Beneficiário]]="","",COUNTIFS(Table8[Código da Candidatura],Table13[[#This Row],[Código da candidatura]],Table8[Tipologia proposta],"T1"))</f>
        <v/>
      </c>
      <c r="K424" s="325" t="str">
        <f>IF(Table13[[#This Row],[Tipo de Beneficiário]]="","",COUNTIFS(Table8[Código da Candidatura],Table13[[#This Row],[Código da candidatura]],Table8[Tipologia proposta],"T2"))</f>
        <v/>
      </c>
      <c r="L424" s="325" t="str">
        <f>IF(Table13[[#This Row],[Tipo de Beneficiário]]="","",COUNTIFS(Table8[Código da Candidatura],Table13[[#This Row],[Código da candidatura]],Table8[Tipologia proposta],"T3"))</f>
        <v/>
      </c>
      <c r="M424" s="325" t="str">
        <f>IF(Table13[[#This Row],[Tipo de Beneficiário]]="","",COUNTIFS(Table8[Código da Candidatura],Table13[[#This Row],[Código da candidatura]],Table8[Tipologia proposta],"T4"))</f>
        <v/>
      </c>
      <c r="N424" s="325" t="str">
        <f>IF(Table13[[#This Row],[Tipo de Beneficiário]]="","",COUNTIFS(Table8[Código da Candidatura],Table13[[#This Row],[Código da candidatura]],Table8[Tipologia proposta],"T5"))</f>
        <v/>
      </c>
      <c r="O424" s="325" t="str">
        <f>IF(Table13[[#This Row],[Tipo de Beneficiário]]="","",COUNTIFS(Table8[Código da Candidatura],Table13[[#This Row],[Código da candidatura]],Table8[Tipologia proposta],"T6"))</f>
        <v/>
      </c>
      <c r="P424" s="325" t="str">
        <f>IF(Table13[[#This Row],[Tipo de Beneficiário]]="","",COUNTIFS(Table8[Código da Candidatura],Table13[[#This Row],[Código da candidatura]],Table8[Tipologia proposta],"T7"))</f>
        <v/>
      </c>
      <c r="Q424" s="325" t="str">
        <f>IF(Table13[[#This Row],[Tipo de Beneficiário]]="","",COUNTIFS(Table8[Código da Candidatura],Table13[[#This Row],[Código da candidatura]],Table8[Tipologia proposta],"Unid. Resid."))</f>
        <v/>
      </c>
      <c r="R424" s="326">
        <f>SUM(Table13[[#This Row],[T0]:[Unid. resid.]])</f>
        <v>0</v>
      </c>
      <c r="S424" s="391" t="str">
        <f>IF(OR(Table13[[#This Row],[Tipo de Beneficiário]]="",Table13[[#This Row],[Identificação da Entidade]]="",Table13[[#This Row],[Tipo de Solução Habitacional]]=""),"NÃO","SIM")</f>
        <v>NÃO</v>
      </c>
      <c r="T424" s="327" t="e">
        <f>VLOOKUP(Table13[[#This Row],[Tipo de Beneficiário]],Table3[],3,FALSE)</f>
        <v>#N/A</v>
      </c>
      <c r="X424" s="309"/>
    </row>
    <row r="425" spans="1:24" ht="25.05" hidden="1" customHeight="1" x14ac:dyDescent="0.25">
      <c r="A425" s="320"/>
      <c r="B425" s="389"/>
      <c r="C425" s="321"/>
      <c r="D425" s="325" t="str">
        <f>IF(Table13[[#This Row],[Tipo de Beneficiário]]="","",COUNTIF(Table8[Código da Candidatura],Table13[[#This Row],[Código da candidatura]]))</f>
        <v/>
      </c>
      <c r="E425" s="379" t="str">
        <f>IF(Table13[[#This Row],[Tipo de Beneficiário]]="","",SUMIF(Table8[[Código da Candidatura]:[Nº de membros]],Table13[[#This Row],[Código da candidatura]],Table8[Nº de membros]))</f>
        <v/>
      </c>
      <c r="F425" s="392"/>
      <c r="G425" s="322"/>
      <c r="H425" s="323"/>
      <c r="I425" s="324" t="str">
        <f>IF(Table13[[#This Row],[Tipo de Beneficiário]]="","",COUNTIFS(Table8[Código da Candidatura],Table13[[#This Row],[Código da candidatura]],Table8[Tipologia proposta],"T0"))</f>
        <v/>
      </c>
      <c r="J425" s="325" t="str">
        <f>IF(Table13[[#This Row],[Tipo de Beneficiário]]="","",COUNTIFS(Table8[Código da Candidatura],Table13[[#This Row],[Código da candidatura]],Table8[Tipologia proposta],"T1"))</f>
        <v/>
      </c>
      <c r="K425" s="325" t="str">
        <f>IF(Table13[[#This Row],[Tipo de Beneficiário]]="","",COUNTIFS(Table8[Código da Candidatura],Table13[[#This Row],[Código da candidatura]],Table8[Tipologia proposta],"T2"))</f>
        <v/>
      </c>
      <c r="L425" s="325" t="str">
        <f>IF(Table13[[#This Row],[Tipo de Beneficiário]]="","",COUNTIFS(Table8[Código da Candidatura],Table13[[#This Row],[Código da candidatura]],Table8[Tipologia proposta],"T3"))</f>
        <v/>
      </c>
      <c r="M425" s="325" t="str">
        <f>IF(Table13[[#This Row],[Tipo de Beneficiário]]="","",COUNTIFS(Table8[Código da Candidatura],Table13[[#This Row],[Código da candidatura]],Table8[Tipologia proposta],"T4"))</f>
        <v/>
      </c>
      <c r="N425" s="325" t="str">
        <f>IF(Table13[[#This Row],[Tipo de Beneficiário]]="","",COUNTIFS(Table8[Código da Candidatura],Table13[[#This Row],[Código da candidatura]],Table8[Tipologia proposta],"T5"))</f>
        <v/>
      </c>
      <c r="O425" s="325" t="str">
        <f>IF(Table13[[#This Row],[Tipo de Beneficiário]]="","",COUNTIFS(Table8[Código da Candidatura],Table13[[#This Row],[Código da candidatura]],Table8[Tipologia proposta],"T6"))</f>
        <v/>
      </c>
      <c r="P425" s="325" t="str">
        <f>IF(Table13[[#This Row],[Tipo de Beneficiário]]="","",COUNTIFS(Table8[Código da Candidatura],Table13[[#This Row],[Código da candidatura]],Table8[Tipologia proposta],"T7"))</f>
        <v/>
      </c>
      <c r="Q425" s="325" t="str">
        <f>IF(Table13[[#This Row],[Tipo de Beneficiário]]="","",COUNTIFS(Table8[Código da Candidatura],Table13[[#This Row],[Código da candidatura]],Table8[Tipologia proposta],"Unid. Resid."))</f>
        <v/>
      </c>
      <c r="R425" s="326">
        <f>SUM(Table13[[#This Row],[T0]:[Unid. resid.]])</f>
        <v>0</v>
      </c>
      <c r="S425" s="391" t="str">
        <f>IF(OR(Table13[[#This Row],[Tipo de Beneficiário]]="",Table13[[#This Row],[Identificação da Entidade]]="",Table13[[#This Row],[Tipo de Solução Habitacional]]=""),"NÃO","SIM")</f>
        <v>NÃO</v>
      </c>
      <c r="T425" s="327" t="e">
        <f>VLOOKUP(Table13[[#This Row],[Tipo de Beneficiário]],Table3[],3,FALSE)</f>
        <v>#N/A</v>
      </c>
      <c r="X425" s="309"/>
    </row>
    <row r="426" spans="1:24" ht="25.05" hidden="1" customHeight="1" x14ac:dyDescent="0.25">
      <c r="A426" s="320"/>
      <c r="B426" s="389"/>
      <c r="C426" s="321"/>
      <c r="D426" s="325" t="str">
        <f>IF(Table13[[#This Row],[Tipo de Beneficiário]]="","",COUNTIF(Table8[Código da Candidatura],Table13[[#This Row],[Código da candidatura]]))</f>
        <v/>
      </c>
      <c r="E426" s="379" t="str">
        <f>IF(Table13[[#This Row],[Tipo de Beneficiário]]="","",SUMIF(Table8[[Código da Candidatura]:[Nº de membros]],Table13[[#This Row],[Código da candidatura]],Table8[Nº de membros]))</f>
        <v/>
      </c>
      <c r="F426" s="392"/>
      <c r="G426" s="322"/>
      <c r="H426" s="323"/>
      <c r="I426" s="324" t="str">
        <f>IF(Table13[[#This Row],[Tipo de Beneficiário]]="","",COUNTIFS(Table8[Código da Candidatura],Table13[[#This Row],[Código da candidatura]],Table8[Tipologia proposta],"T0"))</f>
        <v/>
      </c>
      <c r="J426" s="325" t="str">
        <f>IF(Table13[[#This Row],[Tipo de Beneficiário]]="","",COUNTIFS(Table8[Código da Candidatura],Table13[[#This Row],[Código da candidatura]],Table8[Tipologia proposta],"T1"))</f>
        <v/>
      </c>
      <c r="K426" s="325" t="str">
        <f>IF(Table13[[#This Row],[Tipo de Beneficiário]]="","",COUNTIFS(Table8[Código da Candidatura],Table13[[#This Row],[Código da candidatura]],Table8[Tipologia proposta],"T2"))</f>
        <v/>
      </c>
      <c r="L426" s="325" t="str">
        <f>IF(Table13[[#This Row],[Tipo de Beneficiário]]="","",COUNTIFS(Table8[Código da Candidatura],Table13[[#This Row],[Código da candidatura]],Table8[Tipologia proposta],"T3"))</f>
        <v/>
      </c>
      <c r="M426" s="325" t="str">
        <f>IF(Table13[[#This Row],[Tipo de Beneficiário]]="","",COUNTIFS(Table8[Código da Candidatura],Table13[[#This Row],[Código da candidatura]],Table8[Tipologia proposta],"T4"))</f>
        <v/>
      </c>
      <c r="N426" s="325" t="str">
        <f>IF(Table13[[#This Row],[Tipo de Beneficiário]]="","",COUNTIFS(Table8[Código da Candidatura],Table13[[#This Row],[Código da candidatura]],Table8[Tipologia proposta],"T5"))</f>
        <v/>
      </c>
      <c r="O426" s="325" t="str">
        <f>IF(Table13[[#This Row],[Tipo de Beneficiário]]="","",COUNTIFS(Table8[Código da Candidatura],Table13[[#This Row],[Código da candidatura]],Table8[Tipologia proposta],"T6"))</f>
        <v/>
      </c>
      <c r="P426" s="325" t="str">
        <f>IF(Table13[[#This Row],[Tipo de Beneficiário]]="","",COUNTIFS(Table8[Código da Candidatura],Table13[[#This Row],[Código da candidatura]],Table8[Tipologia proposta],"T7"))</f>
        <v/>
      </c>
      <c r="Q426" s="325" t="str">
        <f>IF(Table13[[#This Row],[Tipo de Beneficiário]]="","",COUNTIFS(Table8[Código da Candidatura],Table13[[#This Row],[Código da candidatura]],Table8[Tipologia proposta],"Unid. Resid."))</f>
        <v/>
      </c>
      <c r="R426" s="326">
        <f>SUM(Table13[[#This Row],[T0]:[Unid. resid.]])</f>
        <v>0</v>
      </c>
      <c r="S426" s="391" t="str">
        <f>IF(OR(Table13[[#This Row],[Tipo de Beneficiário]]="",Table13[[#This Row],[Identificação da Entidade]]="",Table13[[#This Row],[Tipo de Solução Habitacional]]=""),"NÃO","SIM")</f>
        <v>NÃO</v>
      </c>
      <c r="T426" s="327" t="e">
        <f>VLOOKUP(Table13[[#This Row],[Tipo de Beneficiário]],Table3[],3,FALSE)</f>
        <v>#N/A</v>
      </c>
      <c r="X426" s="309"/>
    </row>
    <row r="427" spans="1:24" ht="25.05" hidden="1" customHeight="1" x14ac:dyDescent="0.25">
      <c r="A427" s="320"/>
      <c r="B427" s="389"/>
      <c r="C427" s="321"/>
      <c r="D427" s="325" t="str">
        <f>IF(Table13[[#This Row],[Tipo de Beneficiário]]="","",COUNTIF(Table8[Código da Candidatura],Table13[[#This Row],[Código da candidatura]]))</f>
        <v/>
      </c>
      <c r="E427" s="379" t="str">
        <f>IF(Table13[[#This Row],[Tipo de Beneficiário]]="","",SUMIF(Table8[[Código da Candidatura]:[Nº de membros]],Table13[[#This Row],[Código da candidatura]],Table8[Nº de membros]))</f>
        <v/>
      </c>
      <c r="F427" s="392"/>
      <c r="G427" s="322"/>
      <c r="H427" s="323"/>
      <c r="I427" s="324" t="str">
        <f>IF(Table13[[#This Row],[Tipo de Beneficiário]]="","",COUNTIFS(Table8[Código da Candidatura],Table13[[#This Row],[Código da candidatura]],Table8[Tipologia proposta],"T0"))</f>
        <v/>
      </c>
      <c r="J427" s="325" t="str">
        <f>IF(Table13[[#This Row],[Tipo de Beneficiário]]="","",COUNTIFS(Table8[Código da Candidatura],Table13[[#This Row],[Código da candidatura]],Table8[Tipologia proposta],"T1"))</f>
        <v/>
      </c>
      <c r="K427" s="325" t="str">
        <f>IF(Table13[[#This Row],[Tipo de Beneficiário]]="","",COUNTIFS(Table8[Código da Candidatura],Table13[[#This Row],[Código da candidatura]],Table8[Tipologia proposta],"T2"))</f>
        <v/>
      </c>
      <c r="L427" s="325" t="str">
        <f>IF(Table13[[#This Row],[Tipo de Beneficiário]]="","",COUNTIFS(Table8[Código da Candidatura],Table13[[#This Row],[Código da candidatura]],Table8[Tipologia proposta],"T3"))</f>
        <v/>
      </c>
      <c r="M427" s="325" t="str">
        <f>IF(Table13[[#This Row],[Tipo de Beneficiário]]="","",COUNTIFS(Table8[Código da Candidatura],Table13[[#This Row],[Código da candidatura]],Table8[Tipologia proposta],"T4"))</f>
        <v/>
      </c>
      <c r="N427" s="325" t="str">
        <f>IF(Table13[[#This Row],[Tipo de Beneficiário]]="","",COUNTIFS(Table8[Código da Candidatura],Table13[[#This Row],[Código da candidatura]],Table8[Tipologia proposta],"T5"))</f>
        <v/>
      </c>
      <c r="O427" s="325" t="str">
        <f>IF(Table13[[#This Row],[Tipo de Beneficiário]]="","",COUNTIFS(Table8[Código da Candidatura],Table13[[#This Row],[Código da candidatura]],Table8[Tipologia proposta],"T6"))</f>
        <v/>
      </c>
      <c r="P427" s="325" t="str">
        <f>IF(Table13[[#This Row],[Tipo de Beneficiário]]="","",COUNTIFS(Table8[Código da Candidatura],Table13[[#This Row],[Código da candidatura]],Table8[Tipologia proposta],"T7"))</f>
        <v/>
      </c>
      <c r="Q427" s="325" t="str">
        <f>IF(Table13[[#This Row],[Tipo de Beneficiário]]="","",COUNTIFS(Table8[Código da Candidatura],Table13[[#This Row],[Código da candidatura]],Table8[Tipologia proposta],"Unid. Resid."))</f>
        <v/>
      </c>
      <c r="R427" s="326">
        <f>SUM(Table13[[#This Row],[T0]:[Unid. resid.]])</f>
        <v>0</v>
      </c>
      <c r="S427" s="391" t="str">
        <f>IF(OR(Table13[[#This Row],[Tipo de Beneficiário]]="",Table13[[#This Row],[Identificação da Entidade]]="",Table13[[#This Row],[Tipo de Solução Habitacional]]=""),"NÃO","SIM")</f>
        <v>NÃO</v>
      </c>
      <c r="T427" s="327" t="e">
        <f>VLOOKUP(Table13[[#This Row],[Tipo de Beneficiário]],Table3[],3,FALSE)</f>
        <v>#N/A</v>
      </c>
      <c r="X427" s="309"/>
    </row>
    <row r="428" spans="1:24" ht="25.05" hidden="1" customHeight="1" x14ac:dyDescent="0.25">
      <c r="A428" s="320"/>
      <c r="B428" s="389"/>
      <c r="C428" s="321"/>
      <c r="D428" s="325" t="str">
        <f>IF(Table13[[#This Row],[Tipo de Beneficiário]]="","",COUNTIF(Table8[Código da Candidatura],Table13[[#This Row],[Código da candidatura]]))</f>
        <v/>
      </c>
      <c r="E428" s="379" t="str">
        <f>IF(Table13[[#This Row],[Tipo de Beneficiário]]="","",SUMIF(Table8[[Código da Candidatura]:[Nº de membros]],Table13[[#This Row],[Código da candidatura]],Table8[Nº de membros]))</f>
        <v/>
      </c>
      <c r="F428" s="392"/>
      <c r="G428" s="322"/>
      <c r="H428" s="323"/>
      <c r="I428" s="324" t="str">
        <f>IF(Table13[[#This Row],[Tipo de Beneficiário]]="","",COUNTIFS(Table8[Código da Candidatura],Table13[[#This Row],[Código da candidatura]],Table8[Tipologia proposta],"T0"))</f>
        <v/>
      </c>
      <c r="J428" s="325" t="str">
        <f>IF(Table13[[#This Row],[Tipo de Beneficiário]]="","",COUNTIFS(Table8[Código da Candidatura],Table13[[#This Row],[Código da candidatura]],Table8[Tipologia proposta],"T1"))</f>
        <v/>
      </c>
      <c r="K428" s="325" t="str">
        <f>IF(Table13[[#This Row],[Tipo de Beneficiário]]="","",COUNTIFS(Table8[Código da Candidatura],Table13[[#This Row],[Código da candidatura]],Table8[Tipologia proposta],"T2"))</f>
        <v/>
      </c>
      <c r="L428" s="325" t="str">
        <f>IF(Table13[[#This Row],[Tipo de Beneficiário]]="","",COUNTIFS(Table8[Código da Candidatura],Table13[[#This Row],[Código da candidatura]],Table8[Tipologia proposta],"T3"))</f>
        <v/>
      </c>
      <c r="M428" s="325" t="str">
        <f>IF(Table13[[#This Row],[Tipo de Beneficiário]]="","",COUNTIFS(Table8[Código da Candidatura],Table13[[#This Row],[Código da candidatura]],Table8[Tipologia proposta],"T4"))</f>
        <v/>
      </c>
      <c r="N428" s="325" t="str">
        <f>IF(Table13[[#This Row],[Tipo de Beneficiário]]="","",COUNTIFS(Table8[Código da Candidatura],Table13[[#This Row],[Código da candidatura]],Table8[Tipologia proposta],"T5"))</f>
        <v/>
      </c>
      <c r="O428" s="325" t="str">
        <f>IF(Table13[[#This Row],[Tipo de Beneficiário]]="","",COUNTIFS(Table8[Código da Candidatura],Table13[[#This Row],[Código da candidatura]],Table8[Tipologia proposta],"T6"))</f>
        <v/>
      </c>
      <c r="P428" s="325" t="str">
        <f>IF(Table13[[#This Row],[Tipo de Beneficiário]]="","",COUNTIFS(Table8[Código da Candidatura],Table13[[#This Row],[Código da candidatura]],Table8[Tipologia proposta],"T7"))</f>
        <v/>
      </c>
      <c r="Q428" s="325" t="str">
        <f>IF(Table13[[#This Row],[Tipo de Beneficiário]]="","",COUNTIFS(Table8[Código da Candidatura],Table13[[#This Row],[Código da candidatura]],Table8[Tipologia proposta],"Unid. Resid."))</f>
        <v/>
      </c>
      <c r="R428" s="326">
        <f>SUM(Table13[[#This Row],[T0]:[Unid. resid.]])</f>
        <v>0</v>
      </c>
      <c r="S428" s="391" t="str">
        <f>IF(OR(Table13[[#This Row],[Tipo de Beneficiário]]="",Table13[[#This Row],[Identificação da Entidade]]="",Table13[[#This Row],[Tipo de Solução Habitacional]]=""),"NÃO","SIM")</f>
        <v>NÃO</v>
      </c>
      <c r="T428" s="327" t="e">
        <f>VLOOKUP(Table13[[#This Row],[Tipo de Beneficiário]],Table3[],3,FALSE)</f>
        <v>#N/A</v>
      </c>
      <c r="X428" s="309"/>
    </row>
    <row r="429" spans="1:24" ht="25.05" hidden="1" customHeight="1" x14ac:dyDescent="0.25">
      <c r="A429" s="320"/>
      <c r="B429" s="389"/>
      <c r="C429" s="321"/>
      <c r="D429" s="325" t="str">
        <f>IF(Table13[[#This Row],[Tipo de Beneficiário]]="","",COUNTIF(Table8[Código da Candidatura],Table13[[#This Row],[Código da candidatura]]))</f>
        <v/>
      </c>
      <c r="E429" s="379" t="str">
        <f>IF(Table13[[#This Row],[Tipo de Beneficiário]]="","",SUMIF(Table8[[Código da Candidatura]:[Nº de membros]],Table13[[#This Row],[Código da candidatura]],Table8[Nº de membros]))</f>
        <v/>
      </c>
      <c r="F429" s="392"/>
      <c r="G429" s="322"/>
      <c r="H429" s="323"/>
      <c r="I429" s="324" t="str">
        <f>IF(Table13[[#This Row],[Tipo de Beneficiário]]="","",COUNTIFS(Table8[Código da Candidatura],Table13[[#This Row],[Código da candidatura]],Table8[Tipologia proposta],"T0"))</f>
        <v/>
      </c>
      <c r="J429" s="325" t="str">
        <f>IF(Table13[[#This Row],[Tipo de Beneficiário]]="","",COUNTIFS(Table8[Código da Candidatura],Table13[[#This Row],[Código da candidatura]],Table8[Tipologia proposta],"T1"))</f>
        <v/>
      </c>
      <c r="K429" s="325" t="str">
        <f>IF(Table13[[#This Row],[Tipo de Beneficiário]]="","",COUNTIFS(Table8[Código da Candidatura],Table13[[#This Row],[Código da candidatura]],Table8[Tipologia proposta],"T2"))</f>
        <v/>
      </c>
      <c r="L429" s="325" t="str">
        <f>IF(Table13[[#This Row],[Tipo de Beneficiário]]="","",COUNTIFS(Table8[Código da Candidatura],Table13[[#This Row],[Código da candidatura]],Table8[Tipologia proposta],"T3"))</f>
        <v/>
      </c>
      <c r="M429" s="325" t="str">
        <f>IF(Table13[[#This Row],[Tipo de Beneficiário]]="","",COUNTIFS(Table8[Código da Candidatura],Table13[[#This Row],[Código da candidatura]],Table8[Tipologia proposta],"T4"))</f>
        <v/>
      </c>
      <c r="N429" s="325" t="str">
        <f>IF(Table13[[#This Row],[Tipo de Beneficiário]]="","",COUNTIFS(Table8[Código da Candidatura],Table13[[#This Row],[Código da candidatura]],Table8[Tipologia proposta],"T5"))</f>
        <v/>
      </c>
      <c r="O429" s="325" t="str">
        <f>IF(Table13[[#This Row],[Tipo de Beneficiário]]="","",COUNTIFS(Table8[Código da Candidatura],Table13[[#This Row],[Código da candidatura]],Table8[Tipologia proposta],"T6"))</f>
        <v/>
      </c>
      <c r="P429" s="325" t="str">
        <f>IF(Table13[[#This Row],[Tipo de Beneficiário]]="","",COUNTIFS(Table8[Código da Candidatura],Table13[[#This Row],[Código da candidatura]],Table8[Tipologia proposta],"T7"))</f>
        <v/>
      </c>
      <c r="Q429" s="325" t="str">
        <f>IF(Table13[[#This Row],[Tipo de Beneficiário]]="","",COUNTIFS(Table8[Código da Candidatura],Table13[[#This Row],[Código da candidatura]],Table8[Tipologia proposta],"Unid. Resid."))</f>
        <v/>
      </c>
      <c r="R429" s="326">
        <f>SUM(Table13[[#This Row],[T0]:[Unid. resid.]])</f>
        <v>0</v>
      </c>
      <c r="S429" s="391" t="str">
        <f>IF(OR(Table13[[#This Row],[Tipo de Beneficiário]]="",Table13[[#This Row],[Identificação da Entidade]]="",Table13[[#This Row],[Tipo de Solução Habitacional]]=""),"NÃO","SIM")</f>
        <v>NÃO</v>
      </c>
      <c r="T429" s="327" t="e">
        <f>VLOOKUP(Table13[[#This Row],[Tipo de Beneficiário]],Table3[],3,FALSE)</f>
        <v>#N/A</v>
      </c>
      <c r="X429" s="309"/>
    </row>
    <row r="430" spans="1:24" ht="25.05" hidden="1" customHeight="1" x14ac:dyDescent="0.25">
      <c r="A430" s="320"/>
      <c r="B430" s="389"/>
      <c r="C430" s="321"/>
      <c r="D430" s="325" t="str">
        <f>IF(Table13[[#This Row],[Tipo de Beneficiário]]="","",COUNTIF(Table8[Código da Candidatura],Table13[[#This Row],[Código da candidatura]]))</f>
        <v/>
      </c>
      <c r="E430" s="379" t="str">
        <f>IF(Table13[[#This Row],[Tipo de Beneficiário]]="","",SUMIF(Table8[[Código da Candidatura]:[Nº de membros]],Table13[[#This Row],[Código da candidatura]],Table8[Nº de membros]))</f>
        <v/>
      </c>
      <c r="F430" s="392"/>
      <c r="G430" s="322"/>
      <c r="H430" s="323"/>
      <c r="I430" s="324" t="str">
        <f>IF(Table13[[#This Row],[Tipo de Beneficiário]]="","",COUNTIFS(Table8[Código da Candidatura],Table13[[#This Row],[Código da candidatura]],Table8[Tipologia proposta],"T0"))</f>
        <v/>
      </c>
      <c r="J430" s="325" t="str">
        <f>IF(Table13[[#This Row],[Tipo de Beneficiário]]="","",COUNTIFS(Table8[Código da Candidatura],Table13[[#This Row],[Código da candidatura]],Table8[Tipologia proposta],"T1"))</f>
        <v/>
      </c>
      <c r="K430" s="325" t="str">
        <f>IF(Table13[[#This Row],[Tipo de Beneficiário]]="","",COUNTIFS(Table8[Código da Candidatura],Table13[[#This Row],[Código da candidatura]],Table8[Tipologia proposta],"T2"))</f>
        <v/>
      </c>
      <c r="L430" s="325" t="str">
        <f>IF(Table13[[#This Row],[Tipo de Beneficiário]]="","",COUNTIFS(Table8[Código da Candidatura],Table13[[#This Row],[Código da candidatura]],Table8[Tipologia proposta],"T3"))</f>
        <v/>
      </c>
      <c r="M430" s="325" t="str">
        <f>IF(Table13[[#This Row],[Tipo de Beneficiário]]="","",COUNTIFS(Table8[Código da Candidatura],Table13[[#This Row],[Código da candidatura]],Table8[Tipologia proposta],"T4"))</f>
        <v/>
      </c>
      <c r="N430" s="325" t="str">
        <f>IF(Table13[[#This Row],[Tipo de Beneficiário]]="","",COUNTIFS(Table8[Código da Candidatura],Table13[[#This Row],[Código da candidatura]],Table8[Tipologia proposta],"T5"))</f>
        <v/>
      </c>
      <c r="O430" s="325" t="str">
        <f>IF(Table13[[#This Row],[Tipo de Beneficiário]]="","",COUNTIFS(Table8[Código da Candidatura],Table13[[#This Row],[Código da candidatura]],Table8[Tipologia proposta],"T6"))</f>
        <v/>
      </c>
      <c r="P430" s="325" t="str">
        <f>IF(Table13[[#This Row],[Tipo de Beneficiário]]="","",COUNTIFS(Table8[Código da Candidatura],Table13[[#This Row],[Código da candidatura]],Table8[Tipologia proposta],"T7"))</f>
        <v/>
      </c>
      <c r="Q430" s="325" t="str">
        <f>IF(Table13[[#This Row],[Tipo de Beneficiário]]="","",COUNTIFS(Table8[Código da Candidatura],Table13[[#This Row],[Código da candidatura]],Table8[Tipologia proposta],"Unid. Resid."))</f>
        <v/>
      </c>
      <c r="R430" s="326">
        <f>SUM(Table13[[#This Row],[T0]:[Unid. resid.]])</f>
        <v>0</v>
      </c>
      <c r="S430" s="391" t="str">
        <f>IF(OR(Table13[[#This Row],[Tipo de Beneficiário]]="",Table13[[#This Row],[Identificação da Entidade]]="",Table13[[#This Row],[Tipo de Solução Habitacional]]=""),"NÃO","SIM")</f>
        <v>NÃO</v>
      </c>
      <c r="T430" s="327" t="e">
        <f>VLOOKUP(Table13[[#This Row],[Tipo de Beneficiário]],Table3[],3,FALSE)</f>
        <v>#N/A</v>
      </c>
      <c r="X430" s="309"/>
    </row>
    <row r="431" spans="1:24" ht="25.05" hidden="1" customHeight="1" x14ac:dyDescent="0.25">
      <c r="A431" s="320"/>
      <c r="B431" s="389"/>
      <c r="C431" s="321"/>
      <c r="D431" s="325" t="str">
        <f>IF(Table13[[#This Row],[Tipo de Beneficiário]]="","",COUNTIF(Table8[Código da Candidatura],Table13[[#This Row],[Código da candidatura]]))</f>
        <v/>
      </c>
      <c r="E431" s="379" t="str">
        <f>IF(Table13[[#This Row],[Tipo de Beneficiário]]="","",SUMIF(Table8[[Código da Candidatura]:[Nº de membros]],Table13[[#This Row],[Código da candidatura]],Table8[Nº de membros]))</f>
        <v/>
      </c>
      <c r="F431" s="392"/>
      <c r="G431" s="322"/>
      <c r="H431" s="323"/>
      <c r="I431" s="324" t="str">
        <f>IF(Table13[[#This Row],[Tipo de Beneficiário]]="","",COUNTIFS(Table8[Código da Candidatura],Table13[[#This Row],[Código da candidatura]],Table8[Tipologia proposta],"T0"))</f>
        <v/>
      </c>
      <c r="J431" s="325" t="str">
        <f>IF(Table13[[#This Row],[Tipo de Beneficiário]]="","",COUNTIFS(Table8[Código da Candidatura],Table13[[#This Row],[Código da candidatura]],Table8[Tipologia proposta],"T1"))</f>
        <v/>
      </c>
      <c r="K431" s="325" t="str">
        <f>IF(Table13[[#This Row],[Tipo de Beneficiário]]="","",COUNTIFS(Table8[Código da Candidatura],Table13[[#This Row],[Código da candidatura]],Table8[Tipologia proposta],"T2"))</f>
        <v/>
      </c>
      <c r="L431" s="325" t="str">
        <f>IF(Table13[[#This Row],[Tipo de Beneficiário]]="","",COUNTIFS(Table8[Código da Candidatura],Table13[[#This Row],[Código da candidatura]],Table8[Tipologia proposta],"T3"))</f>
        <v/>
      </c>
      <c r="M431" s="325" t="str">
        <f>IF(Table13[[#This Row],[Tipo de Beneficiário]]="","",COUNTIFS(Table8[Código da Candidatura],Table13[[#This Row],[Código da candidatura]],Table8[Tipologia proposta],"T4"))</f>
        <v/>
      </c>
      <c r="N431" s="325" t="str">
        <f>IF(Table13[[#This Row],[Tipo de Beneficiário]]="","",COUNTIFS(Table8[Código da Candidatura],Table13[[#This Row],[Código da candidatura]],Table8[Tipologia proposta],"T5"))</f>
        <v/>
      </c>
      <c r="O431" s="325" t="str">
        <f>IF(Table13[[#This Row],[Tipo de Beneficiário]]="","",COUNTIFS(Table8[Código da Candidatura],Table13[[#This Row],[Código da candidatura]],Table8[Tipologia proposta],"T6"))</f>
        <v/>
      </c>
      <c r="P431" s="325" t="str">
        <f>IF(Table13[[#This Row],[Tipo de Beneficiário]]="","",COUNTIFS(Table8[Código da Candidatura],Table13[[#This Row],[Código da candidatura]],Table8[Tipologia proposta],"T7"))</f>
        <v/>
      </c>
      <c r="Q431" s="325" t="str">
        <f>IF(Table13[[#This Row],[Tipo de Beneficiário]]="","",COUNTIFS(Table8[Código da Candidatura],Table13[[#This Row],[Código da candidatura]],Table8[Tipologia proposta],"Unid. Resid."))</f>
        <v/>
      </c>
      <c r="R431" s="326">
        <f>SUM(Table13[[#This Row],[T0]:[Unid. resid.]])</f>
        <v>0</v>
      </c>
      <c r="S431" s="391" t="str">
        <f>IF(OR(Table13[[#This Row],[Tipo de Beneficiário]]="",Table13[[#This Row],[Identificação da Entidade]]="",Table13[[#This Row],[Tipo de Solução Habitacional]]=""),"NÃO","SIM")</f>
        <v>NÃO</v>
      </c>
      <c r="T431" s="327" t="e">
        <f>VLOOKUP(Table13[[#This Row],[Tipo de Beneficiário]],Table3[],3,FALSE)</f>
        <v>#N/A</v>
      </c>
      <c r="X431" s="309"/>
    </row>
    <row r="432" spans="1:24" ht="25.05" hidden="1" customHeight="1" x14ac:dyDescent="0.25">
      <c r="A432" s="320"/>
      <c r="B432" s="389"/>
      <c r="C432" s="321"/>
      <c r="D432" s="325" t="str">
        <f>IF(Table13[[#This Row],[Tipo de Beneficiário]]="","",COUNTIF(Table8[Código da Candidatura],Table13[[#This Row],[Código da candidatura]]))</f>
        <v/>
      </c>
      <c r="E432" s="379" t="str">
        <f>IF(Table13[[#This Row],[Tipo de Beneficiário]]="","",SUMIF(Table8[[Código da Candidatura]:[Nº de membros]],Table13[[#This Row],[Código da candidatura]],Table8[Nº de membros]))</f>
        <v/>
      </c>
      <c r="F432" s="392"/>
      <c r="G432" s="322"/>
      <c r="H432" s="323"/>
      <c r="I432" s="324" t="str">
        <f>IF(Table13[[#This Row],[Tipo de Beneficiário]]="","",COUNTIFS(Table8[Código da Candidatura],Table13[[#This Row],[Código da candidatura]],Table8[Tipologia proposta],"T0"))</f>
        <v/>
      </c>
      <c r="J432" s="325" t="str">
        <f>IF(Table13[[#This Row],[Tipo de Beneficiário]]="","",COUNTIFS(Table8[Código da Candidatura],Table13[[#This Row],[Código da candidatura]],Table8[Tipologia proposta],"T1"))</f>
        <v/>
      </c>
      <c r="K432" s="325" t="str">
        <f>IF(Table13[[#This Row],[Tipo de Beneficiário]]="","",COUNTIFS(Table8[Código da Candidatura],Table13[[#This Row],[Código da candidatura]],Table8[Tipologia proposta],"T2"))</f>
        <v/>
      </c>
      <c r="L432" s="325" t="str">
        <f>IF(Table13[[#This Row],[Tipo de Beneficiário]]="","",COUNTIFS(Table8[Código da Candidatura],Table13[[#This Row],[Código da candidatura]],Table8[Tipologia proposta],"T3"))</f>
        <v/>
      </c>
      <c r="M432" s="325" t="str">
        <f>IF(Table13[[#This Row],[Tipo de Beneficiário]]="","",COUNTIFS(Table8[Código da Candidatura],Table13[[#This Row],[Código da candidatura]],Table8[Tipologia proposta],"T4"))</f>
        <v/>
      </c>
      <c r="N432" s="325" t="str">
        <f>IF(Table13[[#This Row],[Tipo de Beneficiário]]="","",COUNTIFS(Table8[Código da Candidatura],Table13[[#This Row],[Código da candidatura]],Table8[Tipologia proposta],"T5"))</f>
        <v/>
      </c>
      <c r="O432" s="325" t="str">
        <f>IF(Table13[[#This Row],[Tipo de Beneficiário]]="","",COUNTIFS(Table8[Código da Candidatura],Table13[[#This Row],[Código da candidatura]],Table8[Tipologia proposta],"T6"))</f>
        <v/>
      </c>
      <c r="P432" s="325" t="str">
        <f>IF(Table13[[#This Row],[Tipo de Beneficiário]]="","",COUNTIFS(Table8[Código da Candidatura],Table13[[#This Row],[Código da candidatura]],Table8[Tipologia proposta],"T7"))</f>
        <v/>
      </c>
      <c r="Q432" s="325" t="str">
        <f>IF(Table13[[#This Row],[Tipo de Beneficiário]]="","",COUNTIFS(Table8[Código da Candidatura],Table13[[#This Row],[Código da candidatura]],Table8[Tipologia proposta],"Unid. Resid."))</f>
        <v/>
      </c>
      <c r="R432" s="326">
        <f>SUM(Table13[[#This Row],[T0]:[Unid. resid.]])</f>
        <v>0</v>
      </c>
      <c r="S432" s="391" t="str">
        <f>IF(OR(Table13[[#This Row],[Tipo de Beneficiário]]="",Table13[[#This Row],[Identificação da Entidade]]="",Table13[[#This Row],[Tipo de Solução Habitacional]]=""),"NÃO","SIM")</f>
        <v>NÃO</v>
      </c>
      <c r="T432" s="327" t="e">
        <f>VLOOKUP(Table13[[#This Row],[Tipo de Beneficiário]],Table3[],3,FALSE)</f>
        <v>#N/A</v>
      </c>
      <c r="X432" s="309"/>
    </row>
    <row r="433" spans="1:24" ht="25.05" hidden="1" customHeight="1" x14ac:dyDescent="0.25">
      <c r="A433" s="320"/>
      <c r="B433" s="389"/>
      <c r="C433" s="321"/>
      <c r="D433" s="325" t="str">
        <f>IF(Table13[[#This Row],[Tipo de Beneficiário]]="","",COUNTIF(Table8[Código da Candidatura],Table13[[#This Row],[Código da candidatura]]))</f>
        <v/>
      </c>
      <c r="E433" s="379" t="str">
        <f>IF(Table13[[#This Row],[Tipo de Beneficiário]]="","",SUMIF(Table8[[Código da Candidatura]:[Nº de membros]],Table13[[#This Row],[Código da candidatura]],Table8[Nº de membros]))</f>
        <v/>
      </c>
      <c r="F433" s="392"/>
      <c r="G433" s="322"/>
      <c r="H433" s="323"/>
      <c r="I433" s="324" t="str">
        <f>IF(Table13[[#This Row],[Tipo de Beneficiário]]="","",COUNTIFS(Table8[Código da Candidatura],Table13[[#This Row],[Código da candidatura]],Table8[Tipologia proposta],"T0"))</f>
        <v/>
      </c>
      <c r="J433" s="325" t="str">
        <f>IF(Table13[[#This Row],[Tipo de Beneficiário]]="","",COUNTIFS(Table8[Código da Candidatura],Table13[[#This Row],[Código da candidatura]],Table8[Tipologia proposta],"T1"))</f>
        <v/>
      </c>
      <c r="K433" s="325" t="str">
        <f>IF(Table13[[#This Row],[Tipo de Beneficiário]]="","",COUNTIFS(Table8[Código da Candidatura],Table13[[#This Row],[Código da candidatura]],Table8[Tipologia proposta],"T2"))</f>
        <v/>
      </c>
      <c r="L433" s="325" t="str">
        <f>IF(Table13[[#This Row],[Tipo de Beneficiário]]="","",COUNTIFS(Table8[Código da Candidatura],Table13[[#This Row],[Código da candidatura]],Table8[Tipologia proposta],"T3"))</f>
        <v/>
      </c>
      <c r="M433" s="325" t="str">
        <f>IF(Table13[[#This Row],[Tipo de Beneficiário]]="","",COUNTIFS(Table8[Código da Candidatura],Table13[[#This Row],[Código da candidatura]],Table8[Tipologia proposta],"T4"))</f>
        <v/>
      </c>
      <c r="N433" s="325" t="str">
        <f>IF(Table13[[#This Row],[Tipo de Beneficiário]]="","",COUNTIFS(Table8[Código da Candidatura],Table13[[#This Row],[Código da candidatura]],Table8[Tipologia proposta],"T5"))</f>
        <v/>
      </c>
      <c r="O433" s="325" t="str">
        <f>IF(Table13[[#This Row],[Tipo de Beneficiário]]="","",COUNTIFS(Table8[Código da Candidatura],Table13[[#This Row],[Código da candidatura]],Table8[Tipologia proposta],"T6"))</f>
        <v/>
      </c>
      <c r="P433" s="325" t="str">
        <f>IF(Table13[[#This Row],[Tipo de Beneficiário]]="","",COUNTIFS(Table8[Código da Candidatura],Table13[[#This Row],[Código da candidatura]],Table8[Tipologia proposta],"T7"))</f>
        <v/>
      </c>
      <c r="Q433" s="325" t="str">
        <f>IF(Table13[[#This Row],[Tipo de Beneficiário]]="","",COUNTIFS(Table8[Código da Candidatura],Table13[[#This Row],[Código da candidatura]],Table8[Tipologia proposta],"Unid. Resid."))</f>
        <v/>
      </c>
      <c r="R433" s="326">
        <f>SUM(Table13[[#This Row],[T0]:[Unid. resid.]])</f>
        <v>0</v>
      </c>
      <c r="S433" s="391" t="str">
        <f>IF(OR(Table13[[#This Row],[Tipo de Beneficiário]]="",Table13[[#This Row],[Identificação da Entidade]]="",Table13[[#This Row],[Tipo de Solução Habitacional]]=""),"NÃO","SIM")</f>
        <v>NÃO</v>
      </c>
      <c r="T433" s="327" t="e">
        <f>VLOOKUP(Table13[[#This Row],[Tipo de Beneficiário]],Table3[],3,FALSE)</f>
        <v>#N/A</v>
      </c>
      <c r="X433" s="309"/>
    </row>
    <row r="434" spans="1:24" ht="25.05" hidden="1" customHeight="1" x14ac:dyDescent="0.25">
      <c r="A434" s="320"/>
      <c r="B434" s="389"/>
      <c r="C434" s="321"/>
      <c r="D434" s="325" t="str">
        <f>IF(Table13[[#This Row],[Tipo de Beneficiário]]="","",COUNTIF(Table8[Código da Candidatura],Table13[[#This Row],[Código da candidatura]]))</f>
        <v/>
      </c>
      <c r="E434" s="379" t="str">
        <f>IF(Table13[[#This Row],[Tipo de Beneficiário]]="","",SUMIF(Table8[[Código da Candidatura]:[Nº de membros]],Table13[[#This Row],[Código da candidatura]],Table8[Nº de membros]))</f>
        <v/>
      </c>
      <c r="F434" s="392"/>
      <c r="G434" s="322"/>
      <c r="H434" s="323"/>
      <c r="I434" s="324" t="str">
        <f>IF(Table13[[#This Row],[Tipo de Beneficiário]]="","",COUNTIFS(Table8[Código da Candidatura],Table13[[#This Row],[Código da candidatura]],Table8[Tipologia proposta],"T0"))</f>
        <v/>
      </c>
      <c r="J434" s="325" t="str">
        <f>IF(Table13[[#This Row],[Tipo de Beneficiário]]="","",COUNTIFS(Table8[Código da Candidatura],Table13[[#This Row],[Código da candidatura]],Table8[Tipologia proposta],"T1"))</f>
        <v/>
      </c>
      <c r="K434" s="325" t="str">
        <f>IF(Table13[[#This Row],[Tipo de Beneficiário]]="","",COUNTIFS(Table8[Código da Candidatura],Table13[[#This Row],[Código da candidatura]],Table8[Tipologia proposta],"T2"))</f>
        <v/>
      </c>
      <c r="L434" s="325" t="str">
        <f>IF(Table13[[#This Row],[Tipo de Beneficiário]]="","",COUNTIFS(Table8[Código da Candidatura],Table13[[#This Row],[Código da candidatura]],Table8[Tipologia proposta],"T3"))</f>
        <v/>
      </c>
      <c r="M434" s="325" t="str">
        <f>IF(Table13[[#This Row],[Tipo de Beneficiário]]="","",COUNTIFS(Table8[Código da Candidatura],Table13[[#This Row],[Código da candidatura]],Table8[Tipologia proposta],"T4"))</f>
        <v/>
      </c>
      <c r="N434" s="325" t="str">
        <f>IF(Table13[[#This Row],[Tipo de Beneficiário]]="","",COUNTIFS(Table8[Código da Candidatura],Table13[[#This Row],[Código da candidatura]],Table8[Tipologia proposta],"T5"))</f>
        <v/>
      </c>
      <c r="O434" s="325" t="str">
        <f>IF(Table13[[#This Row],[Tipo de Beneficiário]]="","",COUNTIFS(Table8[Código da Candidatura],Table13[[#This Row],[Código da candidatura]],Table8[Tipologia proposta],"T6"))</f>
        <v/>
      </c>
      <c r="P434" s="325" t="str">
        <f>IF(Table13[[#This Row],[Tipo de Beneficiário]]="","",COUNTIFS(Table8[Código da Candidatura],Table13[[#This Row],[Código da candidatura]],Table8[Tipologia proposta],"T7"))</f>
        <v/>
      </c>
      <c r="Q434" s="325" t="str">
        <f>IF(Table13[[#This Row],[Tipo de Beneficiário]]="","",COUNTIFS(Table8[Código da Candidatura],Table13[[#This Row],[Código da candidatura]],Table8[Tipologia proposta],"Unid. Resid."))</f>
        <v/>
      </c>
      <c r="R434" s="326">
        <f>SUM(Table13[[#This Row],[T0]:[Unid. resid.]])</f>
        <v>0</v>
      </c>
      <c r="S434" s="391" t="str">
        <f>IF(OR(Table13[[#This Row],[Tipo de Beneficiário]]="",Table13[[#This Row],[Identificação da Entidade]]="",Table13[[#This Row],[Tipo de Solução Habitacional]]=""),"NÃO","SIM")</f>
        <v>NÃO</v>
      </c>
      <c r="T434" s="327" t="e">
        <f>VLOOKUP(Table13[[#This Row],[Tipo de Beneficiário]],Table3[],3,FALSE)</f>
        <v>#N/A</v>
      </c>
      <c r="X434" s="309"/>
    </row>
    <row r="435" spans="1:24" ht="25.05" hidden="1" customHeight="1" x14ac:dyDescent="0.25">
      <c r="A435" s="320"/>
      <c r="B435" s="389"/>
      <c r="C435" s="321"/>
      <c r="D435" s="325" t="str">
        <f>IF(Table13[[#This Row],[Tipo de Beneficiário]]="","",COUNTIF(Table8[Código da Candidatura],Table13[[#This Row],[Código da candidatura]]))</f>
        <v/>
      </c>
      <c r="E435" s="379" t="str">
        <f>IF(Table13[[#This Row],[Tipo de Beneficiário]]="","",SUMIF(Table8[[Código da Candidatura]:[Nº de membros]],Table13[[#This Row],[Código da candidatura]],Table8[Nº de membros]))</f>
        <v/>
      </c>
      <c r="F435" s="392"/>
      <c r="G435" s="322"/>
      <c r="H435" s="323"/>
      <c r="I435" s="324" t="str">
        <f>IF(Table13[[#This Row],[Tipo de Beneficiário]]="","",COUNTIFS(Table8[Código da Candidatura],Table13[[#This Row],[Código da candidatura]],Table8[Tipologia proposta],"T0"))</f>
        <v/>
      </c>
      <c r="J435" s="325" t="str">
        <f>IF(Table13[[#This Row],[Tipo de Beneficiário]]="","",COUNTIFS(Table8[Código da Candidatura],Table13[[#This Row],[Código da candidatura]],Table8[Tipologia proposta],"T1"))</f>
        <v/>
      </c>
      <c r="K435" s="325" t="str">
        <f>IF(Table13[[#This Row],[Tipo de Beneficiário]]="","",COUNTIFS(Table8[Código da Candidatura],Table13[[#This Row],[Código da candidatura]],Table8[Tipologia proposta],"T2"))</f>
        <v/>
      </c>
      <c r="L435" s="325" t="str">
        <f>IF(Table13[[#This Row],[Tipo de Beneficiário]]="","",COUNTIFS(Table8[Código da Candidatura],Table13[[#This Row],[Código da candidatura]],Table8[Tipologia proposta],"T3"))</f>
        <v/>
      </c>
      <c r="M435" s="325" t="str">
        <f>IF(Table13[[#This Row],[Tipo de Beneficiário]]="","",COUNTIFS(Table8[Código da Candidatura],Table13[[#This Row],[Código da candidatura]],Table8[Tipologia proposta],"T4"))</f>
        <v/>
      </c>
      <c r="N435" s="325" t="str">
        <f>IF(Table13[[#This Row],[Tipo de Beneficiário]]="","",COUNTIFS(Table8[Código da Candidatura],Table13[[#This Row],[Código da candidatura]],Table8[Tipologia proposta],"T5"))</f>
        <v/>
      </c>
      <c r="O435" s="325" t="str">
        <f>IF(Table13[[#This Row],[Tipo de Beneficiário]]="","",COUNTIFS(Table8[Código da Candidatura],Table13[[#This Row],[Código da candidatura]],Table8[Tipologia proposta],"T6"))</f>
        <v/>
      </c>
      <c r="P435" s="325" t="str">
        <f>IF(Table13[[#This Row],[Tipo de Beneficiário]]="","",COUNTIFS(Table8[Código da Candidatura],Table13[[#This Row],[Código da candidatura]],Table8[Tipologia proposta],"T7"))</f>
        <v/>
      </c>
      <c r="Q435" s="325" t="str">
        <f>IF(Table13[[#This Row],[Tipo de Beneficiário]]="","",COUNTIFS(Table8[Código da Candidatura],Table13[[#This Row],[Código da candidatura]],Table8[Tipologia proposta],"Unid. Resid."))</f>
        <v/>
      </c>
      <c r="R435" s="326">
        <f>SUM(Table13[[#This Row],[T0]:[Unid. resid.]])</f>
        <v>0</v>
      </c>
      <c r="S435" s="391" t="str">
        <f>IF(OR(Table13[[#This Row],[Tipo de Beneficiário]]="",Table13[[#This Row],[Identificação da Entidade]]="",Table13[[#This Row],[Tipo de Solução Habitacional]]=""),"NÃO","SIM")</f>
        <v>NÃO</v>
      </c>
      <c r="T435" s="327" t="e">
        <f>VLOOKUP(Table13[[#This Row],[Tipo de Beneficiário]],Table3[],3,FALSE)</f>
        <v>#N/A</v>
      </c>
      <c r="X435" s="309"/>
    </row>
    <row r="436" spans="1:24" ht="25.05" hidden="1" customHeight="1" x14ac:dyDescent="0.25">
      <c r="A436" s="320"/>
      <c r="B436" s="389"/>
      <c r="C436" s="321"/>
      <c r="D436" s="325" t="str">
        <f>IF(Table13[[#This Row],[Tipo de Beneficiário]]="","",COUNTIF(Table8[Código da Candidatura],Table13[[#This Row],[Código da candidatura]]))</f>
        <v/>
      </c>
      <c r="E436" s="379" t="str">
        <f>IF(Table13[[#This Row],[Tipo de Beneficiário]]="","",SUMIF(Table8[[Código da Candidatura]:[Nº de membros]],Table13[[#This Row],[Código da candidatura]],Table8[Nº de membros]))</f>
        <v/>
      </c>
      <c r="F436" s="392"/>
      <c r="G436" s="322"/>
      <c r="H436" s="323"/>
      <c r="I436" s="324" t="str">
        <f>IF(Table13[[#This Row],[Tipo de Beneficiário]]="","",COUNTIFS(Table8[Código da Candidatura],Table13[[#This Row],[Código da candidatura]],Table8[Tipologia proposta],"T0"))</f>
        <v/>
      </c>
      <c r="J436" s="325" t="str">
        <f>IF(Table13[[#This Row],[Tipo de Beneficiário]]="","",COUNTIFS(Table8[Código da Candidatura],Table13[[#This Row],[Código da candidatura]],Table8[Tipologia proposta],"T1"))</f>
        <v/>
      </c>
      <c r="K436" s="325" t="str">
        <f>IF(Table13[[#This Row],[Tipo de Beneficiário]]="","",COUNTIFS(Table8[Código da Candidatura],Table13[[#This Row],[Código da candidatura]],Table8[Tipologia proposta],"T2"))</f>
        <v/>
      </c>
      <c r="L436" s="325" t="str">
        <f>IF(Table13[[#This Row],[Tipo de Beneficiário]]="","",COUNTIFS(Table8[Código da Candidatura],Table13[[#This Row],[Código da candidatura]],Table8[Tipologia proposta],"T3"))</f>
        <v/>
      </c>
      <c r="M436" s="325" t="str">
        <f>IF(Table13[[#This Row],[Tipo de Beneficiário]]="","",COUNTIFS(Table8[Código da Candidatura],Table13[[#This Row],[Código da candidatura]],Table8[Tipologia proposta],"T4"))</f>
        <v/>
      </c>
      <c r="N436" s="325" t="str">
        <f>IF(Table13[[#This Row],[Tipo de Beneficiário]]="","",COUNTIFS(Table8[Código da Candidatura],Table13[[#This Row],[Código da candidatura]],Table8[Tipologia proposta],"T5"))</f>
        <v/>
      </c>
      <c r="O436" s="325" t="str">
        <f>IF(Table13[[#This Row],[Tipo de Beneficiário]]="","",COUNTIFS(Table8[Código da Candidatura],Table13[[#This Row],[Código da candidatura]],Table8[Tipologia proposta],"T6"))</f>
        <v/>
      </c>
      <c r="P436" s="325" t="str">
        <f>IF(Table13[[#This Row],[Tipo de Beneficiário]]="","",COUNTIFS(Table8[Código da Candidatura],Table13[[#This Row],[Código da candidatura]],Table8[Tipologia proposta],"T7"))</f>
        <v/>
      </c>
      <c r="Q436" s="325" t="str">
        <f>IF(Table13[[#This Row],[Tipo de Beneficiário]]="","",COUNTIFS(Table8[Código da Candidatura],Table13[[#This Row],[Código da candidatura]],Table8[Tipologia proposta],"Unid. Resid."))</f>
        <v/>
      </c>
      <c r="R436" s="326">
        <f>SUM(Table13[[#This Row],[T0]:[Unid. resid.]])</f>
        <v>0</v>
      </c>
      <c r="S436" s="391" t="str">
        <f>IF(OR(Table13[[#This Row],[Tipo de Beneficiário]]="",Table13[[#This Row],[Identificação da Entidade]]="",Table13[[#This Row],[Tipo de Solução Habitacional]]=""),"NÃO","SIM")</f>
        <v>NÃO</v>
      </c>
      <c r="T436" s="327" t="e">
        <f>VLOOKUP(Table13[[#This Row],[Tipo de Beneficiário]],Table3[],3,FALSE)</f>
        <v>#N/A</v>
      </c>
      <c r="X436" s="309"/>
    </row>
    <row r="437" spans="1:24" ht="25.05" hidden="1" customHeight="1" x14ac:dyDescent="0.25">
      <c r="A437" s="320"/>
      <c r="B437" s="389"/>
      <c r="C437" s="321"/>
      <c r="D437" s="325" t="str">
        <f>IF(Table13[[#This Row],[Tipo de Beneficiário]]="","",COUNTIF(Table8[Código da Candidatura],Table13[[#This Row],[Código da candidatura]]))</f>
        <v/>
      </c>
      <c r="E437" s="379" t="str">
        <f>IF(Table13[[#This Row],[Tipo de Beneficiário]]="","",SUMIF(Table8[[Código da Candidatura]:[Nº de membros]],Table13[[#This Row],[Código da candidatura]],Table8[Nº de membros]))</f>
        <v/>
      </c>
      <c r="F437" s="392"/>
      <c r="G437" s="322"/>
      <c r="H437" s="323"/>
      <c r="I437" s="324" t="str">
        <f>IF(Table13[[#This Row],[Tipo de Beneficiário]]="","",COUNTIFS(Table8[Código da Candidatura],Table13[[#This Row],[Código da candidatura]],Table8[Tipologia proposta],"T0"))</f>
        <v/>
      </c>
      <c r="J437" s="325" t="str">
        <f>IF(Table13[[#This Row],[Tipo de Beneficiário]]="","",COUNTIFS(Table8[Código da Candidatura],Table13[[#This Row],[Código da candidatura]],Table8[Tipologia proposta],"T1"))</f>
        <v/>
      </c>
      <c r="K437" s="325" t="str">
        <f>IF(Table13[[#This Row],[Tipo de Beneficiário]]="","",COUNTIFS(Table8[Código da Candidatura],Table13[[#This Row],[Código da candidatura]],Table8[Tipologia proposta],"T2"))</f>
        <v/>
      </c>
      <c r="L437" s="325" t="str">
        <f>IF(Table13[[#This Row],[Tipo de Beneficiário]]="","",COUNTIFS(Table8[Código da Candidatura],Table13[[#This Row],[Código da candidatura]],Table8[Tipologia proposta],"T3"))</f>
        <v/>
      </c>
      <c r="M437" s="325" t="str">
        <f>IF(Table13[[#This Row],[Tipo de Beneficiário]]="","",COUNTIFS(Table8[Código da Candidatura],Table13[[#This Row],[Código da candidatura]],Table8[Tipologia proposta],"T4"))</f>
        <v/>
      </c>
      <c r="N437" s="325" t="str">
        <f>IF(Table13[[#This Row],[Tipo de Beneficiário]]="","",COUNTIFS(Table8[Código da Candidatura],Table13[[#This Row],[Código da candidatura]],Table8[Tipologia proposta],"T5"))</f>
        <v/>
      </c>
      <c r="O437" s="325" t="str">
        <f>IF(Table13[[#This Row],[Tipo de Beneficiário]]="","",COUNTIFS(Table8[Código da Candidatura],Table13[[#This Row],[Código da candidatura]],Table8[Tipologia proposta],"T6"))</f>
        <v/>
      </c>
      <c r="P437" s="325" t="str">
        <f>IF(Table13[[#This Row],[Tipo de Beneficiário]]="","",COUNTIFS(Table8[Código da Candidatura],Table13[[#This Row],[Código da candidatura]],Table8[Tipologia proposta],"T7"))</f>
        <v/>
      </c>
      <c r="Q437" s="325" t="str">
        <f>IF(Table13[[#This Row],[Tipo de Beneficiário]]="","",COUNTIFS(Table8[Código da Candidatura],Table13[[#This Row],[Código da candidatura]],Table8[Tipologia proposta],"Unid. Resid."))</f>
        <v/>
      </c>
      <c r="R437" s="326">
        <f>SUM(Table13[[#This Row],[T0]:[Unid. resid.]])</f>
        <v>0</v>
      </c>
      <c r="S437" s="391" t="str">
        <f>IF(OR(Table13[[#This Row],[Tipo de Beneficiário]]="",Table13[[#This Row],[Identificação da Entidade]]="",Table13[[#This Row],[Tipo de Solução Habitacional]]=""),"NÃO","SIM")</f>
        <v>NÃO</v>
      </c>
      <c r="T437" s="327" t="e">
        <f>VLOOKUP(Table13[[#This Row],[Tipo de Beneficiário]],Table3[],3,FALSE)</f>
        <v>#N/A</v>
      </c>
      <c r="X437" s="309"/>
    </row>
    <row r="438" spans="1:24" ht="25.05" hidden="1" customHeight="1" x14ac:dyDescent="0.25">
      <c r="A438" s="320"/>
      <c r="B438" s="389"/>
      <c r="C438" s="321"/>
      <c r="D438" s="325" t="str">
        <f>IF(Table13[[#This Row],[Tipo de Beneficiário]]="","",COUNTIF(Table8[Código da Candidatura],Table13[[#This Row],[Código da candidatura]]))</f>
        <v/>
      </c>
      <c r="E438" s="379" t="str">
        <f>IF(Table13[[#This Row],[Tipo de Beneficiário]]="","",SUMIF(Table8[[Código da Candidatura]:[Nº de membros]],Table13[[#This Row],[Código da candidatura]],Table8[Nº de membros]))</f>
        <v/>
      </c>
      <c r="F438" s="392"/>
      <c r="G438" s="322"/>
      <c r="H438" s="323"/>
      <c r="I438" s="324" t="str">
        <f>IF(Table13[[#This Row],[Tipo de Beneficiário]]="","",COUNTIFS(Table8[Código da Candidatura],Table13[[#This Row],[Código da candidatura]],Table8[Tipologia proposta],"T0"))</f>
        <v/>
      </c>
      <c r="J438" s="325" t="str">
        <f>IF(Table13[[#This Row],[Tipo de Beneficiário]]="","",COUNTIFS(Table8[Código da Candidatura],Table13[[#This Row],[Código da candidatura]],Table8[Tipologia proposta],"T1"))</f>
        <v/>
      </c>
      <c r="K438" s="325" t="str">
        <f>IF(Table13[[#This Row],[Tipo de Beneficiário]]="","",COUNTIFS(Table8[Código da Candidatura],Table13[[#This Row],[Código da candidatura]],Table8[Tipologia proposta],"T2"))</f>
        <v/>
      </c>
      <c r="L438" s="325" t="str">
        <f>IF(Table13[[#This Row],[Tipo de Beneficiário]]="","",COUNTIFS(Table8[Código da Candidatura],Table13[[#This Row],[Código da candidatura]],Table8[Tipologia proposta],"T3"))</f>
        <v/>
      </c>
      <c r="M438" s="325" t="str">
        <f>IF(Table13[[#This Row],[Tipo de Beneficiário]]="","",COUNTIFS(Table8[Código da Candidatura],Table13[[#This Row],[Código da candidatura]],Table8[Tipologia proposta],"T4"))</f>
        <v/>
      </c>
      <c r="N438" s="325" t="str">
        <f>IF(Table13[[#This Row],[Tipo de Beneficiário]]="","",COUNTIFS(Table8[Código da Candidatura],Table13[[#This Row],[Código da candidatura]],Table8[Tipologia proposta],"T5"))</f>
        <v/>
      </c>
      <c r="O438" s="325" t="str">
        <f>IF(Table13[[#This Row],[Tipo de Beneficiário]]="","",COUNTIFS(Table8[Código da Candidatura],Table13[[#This Row],[Código da candidatura]],Table8[Tipologia proposta],"T6"))</f>
        <v/>
      </c>
      <c r="P438" s="325" t="str">
        <f>IF(Table13[[#This Row],[Tipo de Beneficiário]]="","",COUNTIFS(Table8[Código da Candidatura],Table13[[#This Row],[Código da candidatura]],Table8[Tipologia proposta],"T7"))</f>
        <v/>
      </c>
      <c r="Q438" s="325" t="str">
        <f>IF(Table13[[#This Row],[Tipo de Beneficiário]]="","",COUNTIFS(Table8[Código da Candidatura],Table13[[#This Row],[Código da candidatura]],Table8[Tipologia proposta],"Unid. Resid."))</f>
        <v/>
      </c>
      <c r="R438" s="326">
        <f>SUM(Table13[[#This Row],[T0]:[Unid. resid.]])</f>
        <v>0</v>
      </c>
      <c r="S438" s="391" t="str">
        <f>IF(OR(Table13[[#This Row],[Tipo de Beneficiário]]="",Table13[[#This Row],[Identificação da Entidade]]="",Table13[[#This Row],[Tipo de Solução Habitacional]]=""),"NÃO","SIM")</f>
        <v>NÃO</v>
      </c>
      <c r="T438" s="327" t="e">
        <f>VLOOKUP(Table13[[#This Row],[Tipo de Beneficiário]],Table3[],3,FALSE)</f>
        <v>#N/A</v>
      </c>
      <c r="X438" s="309"/>
    </row>
    <row r="439" spans="1:24" ht="25.05" hidden="1" customHeight="1" x14ac:dyDescent="0.25">
      <c r="A439" s="320"/>
      <c r="B439" s="389"/>
      <c r="C439" s="321"/>
      <c r="D439" s="325" t="str">
        <f>IF(Table13[[#This Row],[Tipo de Beneficiário]]="","",COUNTIF(Table8[Código da Candidatura],Table13[[#This Row],[Código da candidatura]]))</f>
        <v/>
      </c>
      <c r="E439" s="379" t="str">
        <f>IF(Table13[[#This Row],[Tipo de Beneficiário]]="","",SUMIF(Table8[[Código da Candidatura]:[Nº de membros]],Table13[[#This Row],[Código da candidatura]],Table8[Nº de membros]))</f>
        <v/>
      </c>
      <c r="F439" s="392"/>
      <c r="G439" s="322"/>
      <c r="H439" s="323"/>
      <c r="I439" s="324" t="str">
        <f>IF(Table13[[#This Row],[Tipo de Beneficiário]]="","",COUNTIFS(Table8[Código da Candidatura],Table13[[#This Row],[Código da candidatura]],Table8[Tipologia proposta],"T0"))</f>
        <v/>
      </c>
      <c r="J439" s="325" t="str">
        <f>IF(Table13[[#This Row],[Tipo de Beneficiário]]="","",COUNTIFS(Table8[Código da Candidatura],Table13[[#This Row],[Código da candidatura]],Table8[Tipologia proposta],"T1"))</f>
        <v/>
      </c>
      <c r="K439" s="325" t="str">
        <f>IF(Table13[[#This Row],[Tipo de Beneficiário]]="","",COUNTIFS(Table8[Código da Candidatura],Table13[[#This Row],[Código da candidatura]],Table8[Tipologia proposta],"T2"))</f>
        <v/>
      </c>
      <c r="L439" s="325" t="str">
        <f>IF(Table13[[#This Row],[Tipo de Beneficiário]]="","",COUNTIFS(Table8[Código da Candidatura],Table13[[#This Row],[Código da candidatura]],Table8[Tipologia proposta],"T3"))</f>
        <v/>
      </c>
      <c r="M439" s="325" t="str">
        <f>IF(Table13[[#This Row],[Tipo de Beneficiário]]="","",COUNTIFS(Table8[Código da Candidatura],Table13[[#This Row],[Código da candidatura]],Table8[Tipologia proposta],"T4"))</f>
        <v/>
      </c>
      <c r="N439" s="325" t="str">
        <f>IF(Table13[[#This Row],[Tipo de Beneficiário]]="","",COUNTIFS(Table8[Código da Candidatura],Table13[[#This Row],[Código da candidatura]],Table8[Tipologia proposta],"T5"))</f>
        <v/>
      </c>
      <c r="O439" s="325" t="str">
        <f>IF(Table13[[#This Row],[Tipo de Beneficiário]]="","",COUNTIFS(Table8[Código da Candidatura],Table13[[#This Row],[Código da candidatura]],Table8[Tipologia proposta],"T6"))</f>
        <v/>
      </c>
      <c r="P439" s="325" t="str">
        <f>IF(Table13[[#This Row],[Tipo de Beneficiário]]="","",COUNTIFS(Table8[Código da Candidatura],Table13[[#This Row],[Código da candidatura]],Table8[Tipologia proposta],"T7"))</f>
        <v/>
      </c>
      <c r="Q439" s="325" t="str">
        <f>IF(Table13[[#This Row],[Tipo de Beneficiário]]="","",COUNTIFS(Table8[Código da Candidatura],Table13[[#This Row],[Código da candidatura]],Table8[Tipologia proposta],"Unid. Resid."))</f>
        <v/>
      </c>
      <c r="R439" s="326">
        <f>SUM(Table13[[#This Row],[T0]:[Unid. resid.]])</f>
        <v>0</v>
      </c>
      <c r="S439" s="391" t="str">
        <f>IF(OR(Table13[[#This Row],[Tipo de Beneficiário]]="",Table13[[#This Row],[Identificação da Entidade]]="",Table13[[#This Row],[Tipo de Solução Habitacional]]=""),"NÃO","SIM")</f>
        <v>NÃO</v>
      </c>
      <c r="T439" s="327" t="e">
        <f>VLOOKUP(Table13[[#This Row],[Tipo de Beneficiário]],Table3[],3,FALSE)</f>
        <v>#N/A</v>
      </c>
      <c r="X439" s="309"/>
    </row>
    <row r="440" spans="1:24" ht="25.05" hidden="1" customHeight="1" x14ac:dyDescent="0.25">
      <c r="A440" s="320"/>
      <c r="B440" s="389"/>
      <c r="C440" s="321"/>
      <c r="D440" s="325" t="str">
        <f>IF(Table13[[#This Row],[Tipo de Beneficiário]]="","",COUNTIF(Table8[Código da Candidatura],Table13[[#This Row],[Código da candidatura]]))</f>
        <v/>
      </c>
      <c r="E440" s="379" t="str">
        <f>IF(Table13[[#This Row],[Tipo de Beneficiário]]="","",SUMIF(Table8[[Código da Candidatura]:[Nº de membros]],Table13[[#This Row],[Código da candidatura]],Table8[Nº de membros]))</f>
        <v/>
      </c>
      <c r="F440" s="392"/>
      <c r="G440" s="322"/>
      <c r="H440" s="323"/>
      <c r="I440" s="324" t="str">
        <f>IF(Table13[[#This Row],[Tipo de Beneficiário]]="","",COUNTIFS(Table8[Código da Candidatura],Table13[[#This Row],[Código da candidatura]],Table8[Tipologia proposta],"T0"))</f>
        <v/>
      </c>
      <c r="J440" s="325" t="str">
        <f>IF(Table13[[#This Row],[Tipo de Beneficiário]]="","",COUNTIFS(Table8[Código da Candidatura],Table13[[#This Row],[Código da candidatura]],Table8[Tipologia proposta],"T1"))</f>
        <v/>
      </c>
      <c r="K440" s="325" t="str">
        <f>IF(Table13[[#This Row],[Tipo de Beneficiário]]="","",COUNTIFS(Table8[Código da Candidatura],Table13[[#This Row],[Código da candidatura]],Table8[Tipologia proposta],"T2"))</f>
        <v/>
      </c>
      <c r="L440" s="325" t="str">
        <f>IF(Table13[[#This Row],[Tipo de Beneficiário]]="","",COUNTIFS(Table8[Código da Candidatura],Table13[[#This Row],[Código da candidatura]],Table8[Tipologia proposta],"T3"))</f>
        <v/>
      </c>
      <c r="M440" s="325" t="str">
        <f>IF(Table13[[#This Row],[Tipo de Beneficiário]]="","",COUNTIFS(Table8[Código da Candidatura],Table13[[#This Row],[Código da candidatura]],Table8[Tipologia proposta],"T4"))</f>
        <v/>
      </c>
      <c r="N440" s="325" t="str">
        <f>IF(Table13[[#This Row],[Tipo de Beneficiário]]="","",COUNTIFS(Table8[Código da Candidatura],Table13[[#This Row],[Código da candidatura]],Table8[Tipologia proposta],"T5"))</f>
        <v/>
      </c>
      <c r="O440" s="325" t="str">
        <f>IF(Table13[[#This Row],[Tipo de Beneficiário]]="","",COUNTIFS(Table8[Código da Candidatura],Table13[[#This Row],[Código da candidatura]],Table8[Tipologia proposta],"T6"))</f>
        <v/>
      </c>
      <c r="P440" s="325" t="str">
        <f>IF(Table13[[#This Row],[Tipo de Beneficiário]]="","",COUNTIFS(Table8[Código da Candidatura],Table13[[#This Row],[Código da candidatura]],Table8[Tipologia proposta],"T7"))</f>
        <v/>
      </c>
      <c r="Q440" s="325" t="str">
        <f>IF(Table13[[#This Row],[Tipo de Beneficiário]]="","",COUNTIFS(Table8[Código da Candidatura],Table13[[#This Row],[Código da candidatura]],Table8[Tipologia proposta],"Unid. Resid."))</f>
        <v/>
      </c>
      <c r="R440" s="326">
        <f>SUM(Table13[[#This Row],[T0]:[Unid. resid.]])</f>
        <v>0</v>
      </c>
      <c r="S440" s="391" t="str">
        <f>IF(OR(Table13[[#This Row],[Tipo de Beneficiário]]="",Table13[[#This Row],[Identificação da Entidade]]="",Table13[[#This Row],[Tipo de Solução Habitacional]]=""),"NÃO","SIM")</f>
        <v>NÃO</v>
      </c>
      <c r="T440" s="327" t="e">
        <f>VLOOKUP(Table13[[#This Row],[Tipo de Beneficiário]],Table3[],3,FALSE)</f>
        <v>#N/A</v>
      </c>
      <c r="X440" s="309"/>
    </row>
    <row r="441" spans="1:24" ht="25.05" hidden="1" customHeight="1" x14ac:dyDescent="0.25">
      <c r="A441" s="320"/>
      <c r="B441" s="389"/>
      <c r="C441" s="321"/>
      <c r="D441" s="325" t="str">
        <f>IF(Table13[[#This Row],[Tipo de Beneficiário]]="","",COUNTIF(Table8[Código da Candidatura],Table13[[#This Row],[Código da candidatura]]))</f>
        <v/>
      </c>
      <c r="E441" s="379" t="str">
        <f>IF(Table13[[#This Row],[Tipo de Beneficiário]]="","",SUMIF(Table8[[Código da Candidatura]:[Nº de membros]],Table13[[#This Row],[Código da candidatura]],Table8[Nº de membros]))</f>
        <v/>
      </c>
      <c r="F441" s="392"/>
      <c r="G441" s="322"/>
      <c r="H441" s="323"/>
      <c r="I441" s="324" t="str">
        <f>IF(Table13[[#This Row],[Tipo de Beneficiário]]="","",COUNTIFS(Table8[Código da Candidatura],Table13[[#This Row],[Código da candidatura]],Table8[Tipologia proposta],"T0"))</f>
        <v/>
      </c>
      <c r="J441" s="325" t="str">
        <f>IF(Table13[[#This Row],[Tipo de Beneficiário]]="","",COUNTIFS(Table8[Código da Candidatura],Table13[[#This Row],[Código da candidatura]],Table8[Tipologia proposta],"T1"))</f>
        <v/>
      </c>
      <c r="K441" s="325" t="str">
        <f>IF(Table13[[#This Row],[Tipo de Beneficiário]]="","",COUNTIFS(Table8[Código da Candidatura],Table13[[#This Row],[Código da candidatura]],Table8[Tipologia proposta],"T2"))</f>
        <v/>
      </c>
      <c r="L441" s="325" t="str">
        <f>IF(Table13[[#This Row],[Tipo de Beneficiário]]="","",COUNTIFS(Table8[Código da Candidatura],Table13[[#This Row],[Código da candidatura]],Table8[Tipologia proposta],"T3"))</f>
        <v/>
      </c>
      <c r="M441" s="325" t="str">
        <f>IF(Table13[[#This Row],[Tipo de Beneficiário]]="","",COUNTIFS(Table8[Código da Candidatura],Table13[[#This Row],[Código da candidatura]],Table8[Tipologia proposta],"T4"))</f>
        <v/>
      </c>
      <c r="N441" s="325" t="str">
        <f>IF(Table13[[#This Row],[Tipo de Beneficiário]]="","",COUNTIFS(Table8[Código da Candidatura],Table13[[#This Row],[Código da candidatura]],Table8[Tipologia proposta],"T5"))</f>
        <v/>
      </c>
      <c r="O441" s="325" t="str">
        <f>IF(Table13[[#This Row],[Tipo de Beneficiário]]="","",COUNTIFS(Table8[Código da Candidatura],Table13[[#This Row],[Código da candidatura]],Table8[Tipologia proposta],"T6"))</f>
        <v/>
      </c>
      <c r="P441" s="325" t="str">
        <f>IF(Table13[[#This Row],[Tipo de Beneficiário]]="","",COUNTIFS(Table8[Código da Candidatura],Table13[[#This Row],[Código da candidatura]],Table8[Tipologia proposta],"T7"))</f>
        <v/>
      </c>
      <c r="Q441" s="325" t="str">
        <f>IF(Table13[[#This Row],[Tipo de Beneficiário]]="","",COUNTIFS(Table8[Código da Candidatura],Table13[[#This Row],[Código da candidatura]],Table8[Tipologia proposta],"Unid. Resid."))</f>
        <v/>
      </c>
      <c r="R441" s="326">
        <f>SUM(Table13[[#This Row],[T0]:[Unid. resid.]])</f>
        <v>0</v>
      </c>
      <c r="S441" s="391" t="str">
        <f>IF(OR(Table13[[#This Row],[Tipo de Beneficiário]]="",Table13[[#This Row],[Identificação da Entidade]]="",Table13[[#This Row],[Tipo de Solução Habitacional]]=""),"NÃO","SIM")</f>
        <v>NÃO</v>
      </c>
      <c r="T441" s="327" t="e">
        <f>VLOOKUP(Table13[[#This Row],[Tipo de Beneficiário]],Table3[],3,FALSE)</f>
        <v>#N/A</v>
      </c>
      <c r="X441" s="309"/>
    </row>
    <row r="442" spans="1:24" ht="25.05" hidden="1" customHeight="1" x14ac:dyDescent="0.25">
      <c r="A442" s="320"/>
      <c r="B442" s="389"/>
      <c r="C442" s="321"/>
      <c r="D442" s="325" t="str">
        <f>IF(Table13[[#This Row],[Tipo de Beneficiário]]="","",COUNTIF(Table8[Código da Candidatura],Table13[[#This Row],[Código da candidatura]]))</f>
        <v/>
      </c>
      <c r="E442" s="379" t="str">
        <f>IF(Table13[[#This Row],[Tipo de Beneficiário]]="","",SUMIF(Table8[[Código da Candidatura]:[Nº de membros]],Table13[[#This Row],[Código da candidatura]],Table8[Nº de membros]))</f>
        <v/>
      </c>
      <c r="F442" s="392"/>
      <c r="G442" s="322"/>
      <c r="H442" s="323"/>
      <c r="I442" s="324" t="str">
        <f>IF(Table13[[#This Row],[Tipo de Beneficiário]]="","",COUNTIFS(Table8[Código da Candidatura],Table13[[#This Row],[Código da candidatura]],Table8[Tipologia proposta],"T0"))</f>
        <v/>
      </c>
      <c r="J442" s="325" t="str">
        <f>IF(Table13[[#This Row],[Tipo de Beneficiário]]="","",COUNTIFS(Table8[Código da Candidatura],Table13[[#This Row],[Código da candidatura]],Table8[Tipologia proposta],"T1"))</f>
        <v/>
      </c>
      <c r="K442" s="325" t="str">
        <f>IF(Table13[[#This Row],[Tipo de Beneficiário]]="","",COUNTIFS(Table8[Código da Candidatura],Table13[[#This Row],[Código da candidatura]],Table8[Tipologia proposta],"T2"))</f>
        <v/>
      </c>
      <c r="L442" s="325" t="str">
        <f>IF(Table13[[#This Row],[Tipo de Beneficiário]]="","",COUNTIFS(Table8[Código da Candidatura],Table13[[#This Row],[Código da candidatura]],Table8[Tipologia proposta],"T3"))</f>
        <v/>
      </c>
      <c r="M442" s="325" t="str">
        <f>IF(Table13[[#This Row],[Tipo de Beneficiário]]="","",COUNTIFS(Table8[Código da Candidatura],Table13[[#This Row],[Código da candidatura]],Table8[Tipologia proposta],"T4"))</f>
        <v/>
      </c>
      <c r="N442" s="325" t="str">
        <f>IF(Table13[[#This Row],[Tipo de Beneficiário]]="","",COUNTIFS(Table8[Código da Candidatura],Table13[[#This Row],[Código da candidatura]],Table8[Tipologia proposta],"T5"))</f>
        <v/>
      </c>
      <c r="O442" s="325" t="str">
        <f>IF(Table13[[#This Row],[Tipo de Beneficiário]]="","",COUNTIFS(Table8[Código da Candidatura],Table13[[#This Row],[Código da candidatura]],Table8[Tipologia proposta],"T6"))</f>
        <v/>
      </c>
      <c r="P442" s="325" t="str">
        <f>IF(Table13[[#This Row],[Tipo de Beneficiário]]="","",COUNTIFS(Table8[Código da Candidatura],Table13[[#This Row],[Código da candidatura]],Table8[Tipologia proposta],"T7"))</f>
        <v/>
      </c>
      <c r="Q442" s="325" t="str">
        <f>IF(Table13[[#This Row],[Tipo de Beneficiário]]="","",COUNTIFS(Table8[Código da Candidatura],Table13[[#This Row],[Código da candidatura]],Table8[Tipologia proposta],"Unid. Resid."))</f>
        <v/>
      </c>
      <c r="R442" s="326">
        <f>SUM(Table13[[#This Row],[T0]:[Unid. resid.]])</f>
        <v>0</v>
      </c>
      <c r="S442" s="391" t="str">
        <f>IF(OR(Table13[[#This Row],[Tipo de Beneficiário]]="",Table13[[#This Row],[Identificação da Entidade]]="",Table13[[#This Row],[Tipo de Solução Habitacional]]=""),"NÃO","SIM")</f>
        <v>NÃO</v>
      </c>
      <c r="T442" s="327" t="e">
        <f>VLOOKUP(Table13[[#This Row],[Tipo de Beneficiário]],Table3[],3,FALSE)</f>
        <v>#N/A</v>
      </c>
      <c r="X442" s="309"/>
    </row>
    <row r="443" spans="1:24" ht="25.05" hidden="1" customHeight="1" x14ac:dyDescent="0.25">
      <c r="A443" s="320"/>
      <c r="B443" s="389"/>
      <c r="C443" s="321"/>
      <c r="D443" s="325" t="str">
        <f>IF(Table13[[#This Row],[Tipo de Beneficiário]]="","",COUNTIF(Table8[Código da Candidatura],Table13[[#This Row],[Código da candidatura]]))</f>
        <v/>
      </c>
      <c r="E443" s="379" t="str">
        <f>IF(Table13[[#This Row],[Tipo de Beneficiário]]="","",SUMIF(Table8[[Código da Candidatura]:[Nº de membros]],Table13[[#This Row],[Código da candidatura]],Table8[Nº de membros]))</f>
        <v/>
      </c>
      <c r="F443" s="392"/>
      <c r="G443" s="322"/>
      <c r="H443" s="323"/>
      <c r="I443" s="324" t="str">
        <f>IF(Table13[[#This Row],[Tipo de Beneficiário]]="","",COUNTIFS(Table8[Código da Candidatura],Table13[[#This Row],[Código da candidatura]],Table8[Tipologia proposta],"T0"))</f>
        <v/>
      </c>
      <c r="J443" s="325" t="str">
        <f>IF(Table13[[#This Row],[Tipo de Beneficiário]]="","",COUNTIFS(Table8[Código da Candidatura],Table13[[#This Row],[Código da candidatura]],Table8[Tipologia proposta],"T1"))</f>
        <v/>
      </c>
      <c r="K443" s="325" t="str">
        <f>IF(Table13[[#This Row],[Tipo de Beneficiário]]="","",COUNTIFS(Table8[Código da Candidatura],Table13[[#This Row],[Código da candidatura]],Table8[Tipologia proposta],"T2"))</f>
        <v/>
      </c>
      <c r="L443" s="325" t="str">
        <f>IF(Table13[[#This Row],[Tipo de Beneficiário]]="","",COUNTIFS(Table8[Código da Candidatura],Table13[[#This Row],[Código da candidatura]],Table8[Tipologia proposta],"T3"))</f>
        <v/>
      </c>
      <c r="M443" s="325" t="str">
        <f>IF(Table13[[#This Row],[Tipo de Beneficiário]]="","",COUNTIFS(Table8[Código da Candidatura],Table13[[#This Row],[Código da candidatura]],Table8[Tipologia proposta],"T4"))</f>
        <v/>
      </c>
      <c r="N443" s="325" t="str">
        <f>IF(Table13[[#This Row],[Tipo de Beneficiário]]="","",COUNTIFS(Table8[Código da Candidatura],Table13[[#This Row],[Código da candidatura]],Table8[Tipologia proposta],"T5"))</f>
        <v/>
      </c>
      <c r="O443" s="325" t="str">
        <f>IF(Table13[[#This Row],[Tipo de Beneficiário]]="","",COUNTIFS(Table8[Código da Candidatura],Table13[[#This Row],[Código da candidatura]],Table8[Tipologia proposta],"T6"))</f>
        <v/>
      </c>
      <c r="P443" s="325" t="str">
        <f>IF(Table13[[#This Row],[Tipo de Beneficiário]]="","",COUNTIFS(Table8[Código da Candidatura],Table13[[#This Row],[Código da candidatura]],Table8[Tipologia proposta],"T7"))</f>
        <v/>
      </c>
      <c r="Q443" s="325" t="str">
        <f>IF(Table13[[#This Row],[Tipo de Beneficiário]]="","",COUNTIFS(Table8[Código da Candidatura],Table13[[#This Row],[Código da candidatura]],Table8[Tipologia proposta],"Unid. Resid."))</f>
        <v/>
      </c>
      <c r="R443" s="326">
        <f>SUM(Table13[[#This Row],[T0]:[Unid. resid.]])</f>
        <v>0</v>
      </c>
      <c r="S443" s="391" t="str">
        <f>IF(OR(Table13[[#This Row],[Tipo de Beneficiário]]="",Table13[[#This Row],[Identificação da Entidade]]="",Table13[[#This Row],[Tipo de Solução Habitacional]]=""),"NÃO","SIM")</f>
        <v>NÃO</v>
      </c>
      <c r="T443" s="327" t="e">
        <f>VLOOKUP(Table13[[#This Row],[Tipo de Beneficiário]],Table3[],3,FALSE)</f>
        <v>#N/A</v>
      </c>
      <c r="X443" s="309"/>
    </row>
    <row r="444" spans="1:24" ht="25.05" hidden="1" customHeight="1" x14ac:dyDescent="0.25">
      <c r="A444" s="320"/>
      <c r="B444" s="389"/>
      <c r="C444" s="321"/>
      <c r="D444" s="325" t="str">
        <f>IF(Table13[[#This Row],[Tipo de Beneficiário]]="","",COUNTIF(Table8[Código da Candidatura],Table13[[#This Row],[Código da candidatura]]))</f>
        <v/>
      </c>
      <c r="E444" s="379" t="str">
        <f>IF(Table13[[#This Row],[Tipo de Beneficiário]]="","",SUMIF(Table8[[Código da Candidatura]:[Nº de membros]],Table13[[#This Row],[Código da candidatura]],Table8[Nº de membros]))</f>
        <v/>
      </c>
      <c r="F444" s="392"/>
      <c r="G444" s="322"/>
      <c r="H444" s="323"/>
      <c r="I444" s="324" t="str">
        <f>IF(Table13[[#This Row],[Tipo de Beneficiário]]="","",COUNTIFS(Table8[Código da Candidatura],Table13[[#This Row],[Código da candidatura]],Table8[Tipologia proposta],"T0"))</f>
        <v/>
      </c>
      <c r="J444" s="325" t="str">
        <f>IF(Table13[[#This Row],[Tipo de Beneficiário]]="","",COUNTIFS(Table8[Código da Candidatura],Table13[[#This Row],[Código da candidatura]],Table8[Tipologia proposta],"T1"))</f>
        <v/>
      </c>
      <c r="K444" s="325" t="str">
        <f>IF(Table13[[#This Row],[Tipo de Beneficiário]]="","",COUNTIFS(Table8[Código da Candidatura],Table13[[#This Row],[Código da candidatura]],Table8[Tipologia proposta],"T2"))</f>
        <v/>
      </c>
      <c r="L444" s="325" t="str">
        <f>IF(Table13[[#This Row],[Tipo de Beneficiário]]="","",COUNTIFS(Table8[Código da Candidatura],Table13[[#This Row],[Código da candidatura]],Table8[Tipologia proposta],"T3"))</f>
        <v/>
      </c>
      <c r="M444" s="325" t="str">
        <f>IF(Table13[[#This Row],[Tipo de Beneficiário]]="","",COUNTIFS(Table8[Código da Candidatura],Table13[[#This Row],[Código da candidatura]],Table8[Tipologia proposta],"T4"))</f>
        <v/>
      </c>
      <c r="N444" s="325" t="str">
        <f>IF(Table13[[#This Row],[Tipo de Beneficiário]]="","",COUNTIFS(Table8[Código da Candidatura],Table13[[#This Row],[Código da candidatura]],Table8[Tipologia proposta],"T5"))</f>
        <v/>
      </c>
      <c r="O444" s="325" t="str">
        <f>IF(Table13[[#This Row],[Tipo de Beneficiário]]="","",COUNTIFS(Table8[Código da Candidatura],Table13[[#This Row],[Código da candidatura]],Table8[Tipologia proposta],"T6"))</f>
        <v/>
      </c>
      <c r="P444" s="325" t="str">
        <f>IF(Table13[[#This Row],[Tipo de Beneficiário]]="","",COUNTIFS(Table8[Código da Candidatura],Table13[[#This Row],[Código da candidatura]],Table8[Tipologia proposta],"T7"))</f>
        <v/>
      </c>
      <c r="Q444" s="325" t="str">
        <f>IF(Table13[[#This Row],[Tipo de Beneficiário]]="","",COUNTIFS(Table8[Código da Candidatura],Table13[[#This Row],[Código da candidatura]],Table8[Tipologia proposta],"Unid. Resid."))</f>
        <v/>
      </c>
      <c r="R444" s="326">
        <f>SUM(Table13[[#This Row],[T0]:[Unid. resid.]])</f>
        <v>0</v>
      </c>
      <c r="S444" s="391" t="str">
        <f>IF(OR(Table13[[#This Row],[Tipo de Beneficiário]]="",Table13[[#This Row],[Identificação da Entidade]]="",Table13[[#This Row],[Tipo de Solução Habitacional]]=""),"NÃO","SIM")</f>
        <v>NÃO</v>
      </c>
      <c r="T444" s="327" t="e">
        <f>VLOOKUP(Table13[[#This Row],[Tipo de Beneficiário]],Table3[],3,FALSE)</f>
        <v>#N/A</v>
      </c>
      <c r="X444" s="309"/>
    </row>
    <row r="445" spans="1:24" ht="25.05" hidden="1" customHeight="1" x14ac:dyDescent="0.25">
      <c r="A445" s="320"/>
      <c r="B445" s="389"/>
      <c r="C445" s="321"/>
      <c r="D445" s="325" t="str">
        <f>IF(Table13[[#This Row],[Tipo de Beneficiário]]="","",COUNTIF(Table8[Código da Candidatura],Table13[[#This Row],[Código da candidatura]]))</f>
        <v/>
      </c>
      <c r="E445" s="379" t="str">
        <f>IF(Table13[[#This Row],[Tipo de Beneficiário]]="","",SUMIF(Table8[[Código da Candidatura]:[Nº de membros]],Table13[[#This Row],[Código da candidatura]],Table8[Nº de membros]))</f>
        <v/>
      </c>
      <c r="F445" s="392"/>
      <c r="G445" s="322"/>
      <c r="H445" s="323"/>
      <c r="I445" s="324" t="str">
        <f>IF(Table13[[#This Row],[Tipo de Beneficiário]]="","",COUNTIFS(Table8[Código da Candidatura],Table13[[#This Row],[Código da candidatura]],Table8[Tipologia proposta],"T0"))</f>
        <v/>
      </c>
      <c r="J445" s="325" t="str">
        <f>IF(Table13[[#This Row],[Tipo de Beneficiário]]="","",COUNTIFS(Table8[Código da Candidatura],Table13[[#This Row],[Código da candidatura]],Table8[Tipologia proposta],"T1"))</f>
        <v/>
      </c>
      <c r="K445" s="325" t="str">
        <f>IF(Table13[[#This Row],[Tipo de Beneficiário]]="","",COUNTIFS(Table8[Código da Candidatura],Table13[[#This Row],[Código da candidatura]],Table8[Tipologia proposta],"T2"))</f>
        <v/>
      </c>
      <c r="L445" s="325" t="str">
        <f>IF(Table13[[#This Row],[Tipo de Beneficiário]]="","",COUNTIFS(Table8[Código da Candidatura],Table13[[#This Row],[Código da candidatura]],Table8[Tipologia proposta],"T3"))</f>
        <v/>
      </c>
      <c r="M445" s="325" t="str">
        <f>IF(Table13[[#This Row],[Tipo de Beneficiário]]="","",COUNTIFS(Table8[Código da Candidatura],Table13[[#This Row],[Código da candidatura]],Table8[Tipologia proposta],"T4"))</f>
        <v/>
      </c>
      <c r="N445" s="325" t="str">
        <f>IF(Table13[[#This Row],[Tipo de Beneficiário]]="","",COUNTIFS(Table8[Código da Candidatura],Table13[[#This Row],[Código da candidatura]],Table8[Tipologia proposta],"T5"))</f>
        <v/>
      </c>
      <c r="O445" s="325" t="str">
        <f>IF(Table13[[#This Row],[Tipo de Beneficiário]]="","",COUNTIFS(Table8[Código da Candidatura],Table13[[#This Row],[Código da candidatura]],Table8[Tipologia proposta],"T6"))</f>
        <v/>
      </c>
      <c r="P445" s="325" t="str">
        <f>IF(Table13[[#This Row],[Tipo de Beneficiário]]="","",COUNTIFS(Table8[Código da Candidatura],Table13[[#This Row],[Código da candidatura]],Table8[Tipologia proposta],"T7"))</f>
        <v/>
      </c>
      <c r="Q445" s="325" t="str">
        <f>IF(Table13[[#This Row],[Tipo de Beneficiário]]="","",COUNTIFS(Table8[Código da Candidatura],Table13[[#This Row],[Código da candidatura]],Table8[Tipologia proposta],"Unid. Resid."))</f>
        <v/>
      </c>
      <c r="R445" s="326">
        <f>SUM(Table13[[#This Row],[T0]:[Unid. resid.]])</f>
        <v>0</v>
      </c>
      <c r="S445" s="391" t="str">
        <f>IF(OR(Table13[[#This Row],[Tipo de Beneficiário]]="",Table13[[#This Row],[Identificação da Entidade]]="",Table13[[#This Row],[Tipo de Solução Habitacional]]=""),"NÃO","SIM")</f>
        <v>NÃO</v>
      </c>
      <c r="T445" s="327" t="e">
        <f>VLOOKUP(Table13[[#This Row],[Tipo de Beneficiário]],Table3[],3,FALSE)</f>
        <v>#N/A</v>
      </c>
      <c r="X445" s="309"/>
    </row>
    <row r="446" spans="1:24" ht="25.05" hidden="1" customHeight="1" x14ac:dyDescent="0.25">
      <c r="A446" s="320"/>
      <c r="B446" s="389"/>
      <c r="C446" s="321"/>
      <c r="D446" s="325" t="str">
        <f>IF(Table13[[#This Row],[Tipo de Beneficiário]]="","",COUNTIF(Table8[Código da Candidatura],Table13[[#This Row],[Código da candidatura]]))</f>
        <v/>
      </c>
      <c r="E446" s="379" t="str">
        <f>IF(Table13[[#This Row],[Tipo de Beneficiário]]="","",SUMIF(Table8[[Código da Candidatura]:[Nº de membros]],Table13[[#This Row],[Código da candidatura]],Table8[Nº de membros]))</f>
        <v/>
      </c>
      <c r="F446" s="392"/>
      <c r="G446" s="322"/>
      <c r="H446" s="323"/>
      <c r="I446" s="324" t="str">
        <f>IF(Table13[[#This Row],[Tipo de Beneficiário]]="","",COUNTIFS(Table8[Código da Candidatura],Table13[[#This Row],[Código da candidatura]],Table8[Tipologia proposta],"T0"))</f>
        <v/>
      </c>
      <c r="J446" s="325" t="str">
        <f>IF(Table13[[#This Row],[Tipo de Beneficiário]]="","",COUNTIFS(Table8[Código da Candidatura],Table13[[#This Row],[Código da candidatura]],Table8[Tipologia proposta],"T1"))</f>
        <v/>
      </c>
      <c r="K446" s="325" t="str">
        <f>IF(Table13[[#This Row],[Tipo de Beneficiário]]="","",COUNTIFS(Table8[Código da Candidatura],Table13[[#This Row],[Código da candidatura]],Table8[Tipologia proposta],"T2"))</f>
        <v/>
      </c>
      <c r="L446" s="325" t="str">
        <f>IF(Table13[[#This Row],[Tipo de Beneficiário]]="","",COUNTIFS(Table8[Código da Candidatura],Table13[[#This Row],[Código da candidatura]],Table8[Tipologia proposta],"T3"))</f>
        <v/>
      </c>
      <c r="M446" s="325" t="str">
        <f>IF(Table13[[#This Row],[Tipo de Beneficiário]]="","",COUNTIFS(Table8[Código da Candidatura],Table13[[#This Row],[Código da candidatura]],Table8[Tipologia proposta],"T4"))</f>
        <v/>
      </c>
      <c r="N446" s="325" t="str">
        <f>IF(Table13[[#This Row],[Tipo de Beneficiário]]="","",COUNTIFS(Table8[Código da Candidatura],Table13[[#This Row],[Código da candidatura]],Table8[Tipologia proposta],"T5"))</f>
        <v/>
      </c>
      <c r="O446" s="325" t="str">
        <f>IF(Table13[[#This Row],[Tipo de Beneficiário]]="","",COUNTIFS(Table8[Código da Candidatura],Table13[[#This Row],[Código da candidatura]],Table8[Tipologia proposta],"T6"))</f>
        <v/>
      </c>
      <c r="P446" s="325" t="str">
        <f>IF(Table13[[#This Row],[Tipo de Beneficiário]]="","",COUNTIFS(Table8[Código da Candidatura],Table13[[#This Row],[Código da candidatura]],Table8[Tipologia proposta],"T7"))</f>
        <v/>
      </c>
      <c r="Q446" s="325" t="str">
        <f>IF(Table13[[#This Row],[Tipo de Beneficiário]]="","",COUNTIFS(Table8[Código da Candidatura],Table13[[#This Row],[Código da candidatura]],Table8[Tipologia proposta],"Unid. Resid."))</f>
        <v/>
      </c>
      <c r="R446" s="326">
        <f>SUM(Table13[[#This Row],[T0]:[Unid. resid.]])</f>
        <v>0</v>
      </c>
      <c r="S446" s="391" t="str">
        <f>IF(OR(Table13[[#This Row],[Tipo de Beneficiário]]="",Table13[[#This Row],[Identificação da Entidade]]="",Table13[[#This Row],[Tipo de Solução Habitacional]]=""),"NÃO","SIM")</f>
        <v>NÃO</v>
      </c>
      <c r="T446" s="327" t="e">
        <f>VLOOKUP(Table13[[#This Row],[Tipo de Beneficiário]],Table3[],3,FALSE)</f>
        <v>#N/A</v>
      </c>
      <c r="X446" s="309"/>
    </row>
    <row r="447" spans="1:24" ht="25.05" hidden="1" customHeight="1" x14ac:dyDescent="0.25">
      <c r="A447" s="320"/>
      <c r="B447" s="389"/>
      <c r="C447" s="321"/>
      <c r="D447" s="325" t="str">
        <f>IF(Table13[[#This Row],[Tipo de Beneficiário]]="","",COUNTIF(Table8[Código da Candidatura],Table13[[#This Row],[Código da candidatura]]))</f>
        <v/>
      </c>
      <c r="E447" s="379" t="str">
        <f>IF(Table13[[#This Row],[Tipo de Beneficiário]]="","",SUMIF(Table8[[Código da Candidatura]:[Nº de membros]],Table13[[#This Row],[Código da candidatura]],Table8[Nº de membros]))</f>
        <v/>
      </c>
      <c r="F447" s="392"/>
      <c r="G447" s="322"/>
      <c r="H447" s="323"/>
      <c r="I447" s="324" t="str">
        <f>IF(Table13[[#This Row],[Tipo de Beneficiário]]="","",COUNTIFS(Table8[Código da Candidatura],Table13[[#This Row],[Código da candidatura]],Table8[Tipologia proposta],"T0"))</f>
        <v/>
      </c>
      <c r="J447" s="325" t="str">
        <f>IF(Table13[[#This Row],[Tipo de Beneficiário]]="","",COUNTIFS(Table8[Código da Candidatura],Table13[[#This Row],[Código da candidatura]],Table8[Tipologia proposta],"T1"))</f>
        <v/>
      </c>
      <c r="K447" s="325" t="str">
        <f>IF(Table13[[#This Row],[Tipo de Beneficiário]]="","",COUNTIFS(Table8[Código da Candidatura],Table13[[#This Row],[Código da candidatura]],Table8[Tipologia proposta],"T2"))</f>
        <v/>
      </c>
      <c r="L447" s="325" t="str">
        <f>IF(Table13[[#This Row],[Tipo de Beneficiário]]="","",COUNTIFS(Table8[Código da Candidatura],Table13[[#This Row],[Código da candidatura]],Table8[Tipologia proposta],"T3"))</f>
        <v/>
      </c>
      <c r="M447" s="325" t="str">
        <f>IF(Table13[[#This Row],[Tipo de Beneficiário]]="","",COUNTIFS(Table8[Código da Candidatura],Table13[[#This Row],[Código da candidatura]],Table8[Tipologia proposta],"T4"))</f>
        <v/>
      </c>
      <c r="N447" s="325" t="str">
        <f>IF(Table13[[#This Row],[Tipo de Beneficiário]]="","",COUNTIFS(Table8[Código da Candidatura],Table13[[#This Row],[Código da candidatura]],Table8[Tipologia proposta],"T5"))</f>
        <v/>
      </c>
      <c r="O447" s="325" t="str">
        <f>IF(Table13[[#This Row],[Tipo de Beneficiário]]="","",COUNTIFS(Table8[Código da Candidatura],Table13[[#This Row],[Código da candidatura]],Table8[Tipologia proposta],"T6"))</f>
        <v/>
      </c>
      <c r="P447" s="325" t="str">
        <f>IF(Table13[[#This Row],[Tipo de Beneficiário]]="","",COUNTIFS(Table8[Código da Candidatura],Table13[[#This Row],[Código da candidatura]],Table8[Tipologia proposta],"T7"))</f>
        <v/>
      </c>
      <c r="Q447" s="325" t="str">
        <f>IF(Table13[[#This Row],[Tipo de Beneficiário]]="","",COUNTIFS(Table8[Código da Candidatura],Table13[[#This Row],[Código da candidatura]],Table8[Tipologia proposta],"Unid. Resid."))</f>
        <v/>
      </c>
      <c r="R447" s="326">
        <f>SUM(Table13[[#This Row],[T0]:[Unid. resid.]])</f>
        <v>0</v>
      </c>
      <c r="S447" s="391" t="str">
        <f>IF(OR(Table13[[#This Row],[Tipo de Beneficiário]]="",Table13[[#This Row],[Identificação da Entidade]]="",Table13[[#This Row],[Tipo de Solução Habitacional]]=""),"NÃO","SIM")</f>
        <v>NÃO</v>
      </c>
      <c r="T447" s="327" t="e">
        <f>VLOOKUP(Table13[[#This Row],[Tipo de Beneficiário]],Table3[],3,FALSE)</f>
        <v>#N/A</v>
      </c>
      <c r="X447" s="309"/>
    </row>
    <row r="448" spans="1:24" ht="25.05" hidden="1" customHeight="1" x14ac:dyDescent="0.25">
      <c r="A448" s="320"/>
      <c r="B448" s="389"/>
      <c r="C448" s="321"/>
      <c r="D448" s="325" t="str">
        <f>IF(Table13[[#This Row],[Tipo de Beneficiário]]="","",COUNTIF(Table8[Código da Candidatura],Table13[[#This Row],[Código da candidatura]]))</f>
        <v/>
      </c>
      <c r="E448" s="379" t="str">
        <f>IF(Table13[[#This Row],[Tipo de Beneficiário]]="","",SUMIF(Table8[[Código da Candidatura]:[Nº de membros]],Table13[[#This Row],[Código da candidatura]],Table8[Nº de membros]))</f>
        <v/>
      </c>
      <c r="F448" s="392"/>
      <c r="G448" s="322"/>
      <c r="H448" s="323"/>
      <c r="I448" s="324" t="str">
        <f>IF(Table13[[#This Row],[Tipo de Beneficiário]]="","",COUNTIFS(Table8[Código da Candidatura],Table13[[#This Row],[Código da candidatura]],Table8[Tipologia proposta],"T0"))</f>
        <v/>
      </c>
      <c r="J448" s="325" t="str">
        <f>IF(Table13[[#This Row],[Tipo de Beneficiário]]="","",COUNTIFS(Table8[Código da Candidatura],Table13[[#This Row],[Código da candidatura]],Table8[Tipologia proposta],"T1"))</f>
        <v/>
      </c>
      <c r="K448" s="325" t="str">
        <f>IF(Table13[[#This Row],[Tipo de Beneficiário]]="","",COUNTIFS(Table8[Código da Candidatura],Table13[[#This Row],[Código da candidatura]],Table8[Tipologia proposta],"T2"))</f>
        <v/>
      </c>
      <c r="L448" s="325" t="str">
        <f>IF(Table13[[#This Row],[Tipo de Beneficiário]]="","",COUNTIFS(Table8[Código da Candidatura],Table13[[#This Row],[Código da candidatura]],Table8[Tipologia proposta],"T3"))</f>
        <v/>
      </c>
      <c r="M448" s="325" t="str">
        <f>IF(Table13[[#This Row],[Tipo de Beneficiário]]="","",COUNTIFS(Table8[Código da Candidatura],Table13[[#This Row],[Código da candidatura]],Table8[Tipologia proposta],"T4"))</f>
        <v/>
      </c>
      <c r="N448" s="325" t="str">
        <f>IF(Table13[[#This Row],[Tipo de Beneficiário]]="","",COUNTIFS(Table8[Código da Candidatura],Table13[[#This Row],[Código da candidatura]],Table8[Tipologia proposta],"T5"))</f>
        <v/>
      </c>
      <c r="O448" s="325" t="str">
        <f>IF(Table13[[#This Row],[Tipo de Beneficiário]]="","",COUNTIFS(Table8[Código da Candidatura],Table13[[#This Row],[Código da candidatura]],Table8[Tipologia proposta],"T6"))</f>
        <v/>
      </c>
      <c r="P448" s="325" t="str">
        <f>IF(Table13[[#This Row],[Tipo de Beneficiário]]="","",COUNTIFS(Table8[Código da Candidatura],Table13[[#This Row],[Código da candidatura]],Table8[Tipologia proposta],"T7"))</f>
        <v/>
      </c>
      <c r="Q448" s="325" t="str">
        <f>IF(Table13[[#This Row],[Tipo de Beneficiário]]="","",COUNTIFS(Table8[Código da Candidatura],Table13[[#This Row],[Código da candidatura]],Table8[Tipologia proposta],"Unid. Resid."))</f>
        <v/>
      </c>
      <c r="R448" s="326">
        <f>SUM(Table13[[#This Row],[T0]:[Unid. resid.]])</f>
        <v>0</v>
      </c>
      <c r="S448" s="391" t="str">
        <f>IF(OR(Table13[[#This Row],[Tipo de Beneficiário]]="",Table13[[#This Row],[Identificação da Entidade]]="",Table13[[#This Row],[Tipo de Solução Habitacional]]=""),"NÃO","SIM")</f>
        <v>NÃO</v>
      </c>
      <c r="T448" s="327" t="e">
        <f>VLOOKUP(Table13[[#This Row],[Tipo de Beneficiário]],Table3[],3,FALSE)</f>
        <v>#N/A</v>
      </c>
      <c r="X448" s="309"/>
    </row>
    <row r="449" spans="1:24" ht="25.05" hidden="1" customHeight="1" x14ac:dyDescent="0.25">
      <c r="A449" s="320"/>
      <c r="B449" s="389"/>
      <c r="C449" s="321"/>
      <c r="D449" s="325" t="str">
        <f>IF(Table13[[#This Row],[Tipo de Beneficiário]]="","",COUNTIF(Table8[Código da Candidatura],Table13[[#This Row],[Código da candidatura]]))</f>
        <v/>
      </c>
      <c r="E449" s="379" t="str">
        <f>IF(Table13[[#This Row],[Tipo de Beneficiário]]="","",SUMIF(Table8[[Código da Candidatura]:[Nº de membros]],Table13[[#This Row],[Código da candidatura]],Table8[Nº de membros]))</f>
        <v/>
      </c>
      <c r="F449" s="392"/>
      <c r="G449" s="322"/>
      <c r="H449" s="323"/>
      <c r="I449" s="324" t="str">
        <f>IF(Table13[[#This Row],[Tipo de Beneficiário]]="","",COUNTIFS(Table8[Código da Candidatura],Table13[[#This Row],[Código da candidatura]],Table8[Tipologia proposta],"T0"))</f>
        <v/>
      </c>
      <c r="J449" s="325" t="str">
        <f>IF(Table13[[#This Row],[Tipo de Beneficiário]]="","",COUNTIFS(Table8[Código da Candidatura],Table13[[#This Row],[Código da candidatura]],Table8[Tipologia proposta],"T1"))</f>
        <v/>
      </c>
      <c r="K449" s="325" t="str">
        <f>IF(Table13[[#This Row],[Tipo de Beneficiário]]="","",COUNTIFS(Table8[Código da Candidatura],Table13[[#This Row],[Código da candidatura]],Table8[Tipologia proposta],"T2"))</f>
        <v/>
      </c>
      <c r="L449" s="325" t="str">
        <f>IF(Table13[[#This Row],[Tipo de Beneficiário]]="","",COUNTIFS(Table8[Código da Candidatura],Table13[[#This Row],[Código da candidatura]],Table8[Tipologia proposta],"T3"))</f>
        <v/>
      </c>
      <c r="M449" s="325" t="str">
        <f>IF(Table13[[#This Row],[Tipo de Beneficiário]]="","",COUNTIFS(Table8[Código da Candidatura],Table13[[#This Row],[Código da candidatura]],Table8[Tipologia proposta],"T4"))</f>
        <v/>
      </c>
      <c r="N449" s="325" t="str">
        <f>IF(Table13[[#This Row],[Tipo de Beneficiário]]="","",COUNTIFS(Table8[Código da Candidatura],Table13[[#This Row],[Código da candidatura]],Table8[Tipologia proposta],"T5"))</f>
        <v/>
      </c>
      <c r="O449" s="325" t="str">
        <f>IF(Table13[[#This Row],[Tipo de Beneficiário]]="","",COUNTIFS(Table8[Código da Candidatura],Table13[[#This Row],[Código da candidatura]],Table8[Tipologia proposta],"T6"))</f>
        <v/>
      </c>
      <c r="P449" s="325" t="str">
        <f>IF(Table13[[#This Row],[Tipo de Beneficiário]]="","",COUNTIFS(Table8[Código da Candidatura],Table13[[#This Row],[Código da candidatura]],Table8[Tipologia proposta],"T7"))</f>
        <v/>
      </c>
      <c r="Q449" s="325" t="str">
        <f>IF(Table13[[#This Row],[Tipo de Beneficiário]]="","",COUNTIFS(Table8[Código da Candidatura],Table13[[#This Row],[Código da candidatura]],Table8[Tipologia proposta],"Unid. Resid."))</f>
        <v/>
      </c>
      <c r="R449" s="326">
        <f>SUM(Table13[[#This Row],[T0]:[Unid. resid.]])</f>
        <v>0</v>
      </c>
      <c r="S449" s="391" t="str">
        <f>IF(OR(Table13[[#This Row],[Tipo de Beneficiário]]="",Table13[[#This Row],[Identificação da Entidade]]="",Table13[[#This Row],[Tipo de Solução Habitacional]]=""),"NÃO","SIM")</f>
        <v>NÃO</v>
      </c>
      <c r="T449" s="327" t="e">
        <f>VLOOKUP(Table13[[#This Row],[Tipo de Beneficiário]],Table3[],3,FALSE)</f>
        <v>#N/A</v>
      </c>
      <c r="X449" s="309"/>
    </row>
    <row r="450" spans="1:24" ht="25.05" hidden="1" customHeight="1" x14ac:dyDescent="0.25">
      <c r="A450" s="320"/>
      <c r="B450" s="389"/>
      <c r="C450" s="321"/>
      <c r="D450" s="325" t="str">
        <f>IF(Table13[[#This Row],[Tipo de Beneficiário]]="","",COUNTIF(Table8[Código da Candidatura],Table13[[#This Row],[Código da candidatura]]))</f>
        <v/>
      </c>
      <c r="E450" s="379" t="str">
        <f>IF(Table13[[#This Row],[Tipo de Beneficiário]]="","",SUMIF(Table8[[Código da Candidatura]:[Nº de membros]],Table13[[#This Row],[Código da candidatura]],Table8[Nº de membros]))</f>
        <v/>
      </c>
      <c r="F450" s="392"/>
      <c r="G450" s="322"/>
      <c r="H450" s="323"/>
      <c r="I450" s="324" t="str">
        <f>IF(Table13[[#This Row],[Tipo de Beneficiário]]="","",COUNTIFS(Table8[Código da Candidatura],Table13[[#This Row],[Código da candidatura]],Table8[Tipologia proposta],"T0"))</f>
        <v/>
      </c>
      <c r="J450" s="325" t="str">
        <f>IF(Table13[[#This Row],[Tipo de Beneficiário]]="","",COUNTIFS(Table8[Código da Candidatura],Table13[[#This Row],[Código da candidatura]],Table8[Tipologia proposta],"T1"))</f>
        <v/>
      </c>
      <c r="K450" s="325" t="str">
        <f>IF(Table13[[#This Row],[Tipo de Beneficiário]]="","",COUNTIFS(Table8[Código da Candidatura],Table13[[#This Row],[Código da candidatura]],Table8[Tipologia proposta],"T2"))</f>
        <v/>
      </c>
      <c r="L450" s="325" t="str">
        <f>IF(Table13[[#This Row],[Tipo de Beneficiário]]="","",COUNTIFS(Table8[Código da Candidatura],Table13[[#This Row],[Código da candidatura]],Table8[Tipologia proposta],"T3"))</f>
        <v/>
      </c>
      <c r="M450" s="325" t="str">
        <f>IF(Table13[[#This Row],[Tipo de Beneficiário]]="","",COUNTIFS(Table8[Código da Candidatura],Table13[[#This Row],[Código da candidatura]],Table8[Tipologia proposta],"T4"))</f>
        <v/>
      </c>
      <c r="N450" s="325" t="str">
        <f>IF(Table13[[#This Row],[Tipo de Beneficiário]]="","",COUNTIFS(Table8[Código da Candidatura],Table13[[#This Row],[Código da candidatura]],Table8[Tipologia proposta],"T5"))</f>
        <v/>
      </c>
      <c r="O450" s="325" t="str">
        <f>IF(Table13[[#This Row],[Tipo de Beneficiário]]="","",COUNTIFS(Table8[Código da Candidatura],Table13[[#This Row],[Código da candidatura]],Table8[Tipologia proposta],"T6"))</f>
        <v/>
      </c>
      <c r="P450" s="325" t="str">
        <f>IF(Table13[[#This Row],[Tipo de Beneficiário]]="","",COUNTIFS(Table8[Código da Candidatura],Table13[[#This Row],[Código da candidatura]],Table8[Tipologia proposta],"T7"))</f>
        <v/>
      </c>
      <c r="Q450" s="325" t="str">
        <f>IF(Table13[[#This Row],[Tipo de Beneficiário]]="","",COUNTIFS(Table8[Código da Candidatura],Table13[[#This Row],[Código da candidatura]],Table8[Tipologia proposta],"Unid. Resid."))</f>
        <v/>
      </c>
      <c r="R450" s="326">
        <f>SUM(Table13[[#This Row],[T0]:[Unid. resid.]])</f>
        <v>0</v>
      </c>
      <c r="S450" s="391" t="str">
        <f>IF(OR(Table13[[#This Row],[Tipo de Beneficiário]]="",Table13[[#This Row],[Identificação da Entidade]]="",Table13[[#This Row],[Tipo de Solução Habitacional]]=""),"NÃO","SIM")</f>
        <v>NÃO</v>
      </c>
      <c r="T450" s="327" t="e">
        <f>VLOOKUP(Table13[[#This Row],[Tipo de Beneficiário]],Table3[],3,FALSE)</f>
        <v>#N/A</v>
      </c>
      <c r="X450" s="309"/>
    </row>
    <row r="451" spans="1:24" ht="25.05" hidden="1" customHeight="1" x14ac:dyDescent="0.25">
      <c r="A451" s="320"/>
      <c r="B451" s="389"/>
      <c r="C451" s="321"/>
      <c r="D451" s="325" t="str">
        <f>IF(Table13[[#This Row],[Tipo de Beneficiário]]="","",COUNTIF(Table8[Código da Candidatura],Table13[[#This Row],[Código da candidatura]]))</f>
        <v/>
      </c>
      <c r="E451" s="379" t="str">
        <f>IF(Table13[[#This Row],[Tipo de Beneficiário]]="","",SUMIF(Table8[[Código da Candidatura]:[Nº de membros]],Table13[[#This Row],[Código da candidatura]],Table8[Nº de membros]))</f>
        <v/>
      </c>
      <c r="F451" s="392"/>
      <c r="G451" s="322"/>
      <c r="H451" s="323"/>
      <c r="I451" s="324" t="str">
        <f>IF(Table13[[#This Row],[Tipo de Beneficiário]]="","",COUNTIFS(Table8[Código da Candidatura],Table13[[#This Row],[Código da candidatura]],Table8[Tipologia proposta],"T0"))</f>
        <v/>
      </c>
      <c r="J451" s="325" t="str">
        <f>IF(Table13[[#This Row],[Tipo de Beneficiário]]="","",COUNTIFS(Table8[Código da Candidatura],Table13[[#This Row],[Código da candidatura]],Table8[Tipologia proposta],"T1"))</f>
        <v/>
      </c>
      <c r="K451" s="325" t="str">
        <f>IF(Table13[[#This Row],[Tipo de Beneficiário]]="","",COUNTIFS(Table8[Código da Candidatura],Table13[[#This Row],[Código da candidatura]],Table8[Tipologia proposta],"T2"))</f>
        <v/>
      </c>
      <c r="L451" s="325" t="str">
        <f>IF(Table13[[#This Row],[Tipo de Beneficiário]]="","",COUNTIFS(Table8[Código da Candidatura],Table13[[#This Row],[Código da candidatura]],Table8[Tipologia proposta],"T3"))</f>
        <v/>
      </c>
      <c r="M451" s="325" t="str">
        <f>IF(Table13[[#This Row],[Tipo de Beneficiário]]="","",COUNTIFS(Table8[Código da Candidatura],Table13[[#This Row],[Código da candidatura]],Table8[Tipologia proposta],"T4"))</f>
        <v/>
      </c>
      <c r="N451" s="325" t="str">
        <f>IF(Table13[[#This Row],[Tipo de Beneficiário]]="","",COUNTIFS(Table8[Código da Candidatura],Table13[[#This Row],[Código da candidatura]],Table8[Tipologia proposta],"T5"))</f>
        <v/>
      </c>
      <c r="O451" s="325" t="str">
        <f>IF(Table13[[#This Row],[Tipo de Beneficiário]]="","",COUNTIFS(Table8[Código da Candidatura],Table13[[#This Row],[Código da candidatura]],Table8[Tipologia proposta],"T6"))</f>
        <v/>
      </c>
      <c r="P451" s="325" t="str">
        <f>IF(Table13[[#This Row],[Tipo de Beneficiário]]="","",COUNTIFS(Table8[Código da Candidatura],Table13[[#This Row],[Código da candidatura]],Table8[Tipologia proposta],"T7"))</f>
        <v/>
      </c>
      <c r="Q451" s="325" t="str">
        <f>IF(Table13[[#This Row],[Tipo de Beneficiário]]="","",COUNTIFS(Table8[Código da Candidatura],Table13[[#This Row],[Código da candidatura]],Table8[Tipologia proposta],"Unid. Resid."))</f>
        <v/>
      </c>
      <c r="R451" s="326">
        <f>SUM(Table13[[#This Row],[T0]:[Unid. resid.]])</f>
        <v>0</v>
      </c>
      <c r="S451" s="391" t="str">
        <f>IF(OR(Table13[[#This Row],[Tipo de Beneficiário]]="",Table13[[#This Row],[Identificação da Entidade]]="",Table13[[#This Row],[Tipo de Solução Habitacional]]=""),"NÃO","SIM")</f>
        <v>NÃO</v>
      </c>
      <c r="T451" s="327" t="e">
        <f>VLOOKUP(Table13[[#This Row],[Tipo de Beneficiário]],Table3[],3,FALSE)</f>
        <v>#N/A</v>
      </c>
      <c r="X451" s="309"/>
    </row>
    <row r="452" spans="1:24" ht="25.05" hidden="1" customHeight="1" x14ac:dyDescent="0.25">
      <c r="A452" s="320"/>
      <c r="B452" s="389"/>
      <c r="C452" s="321"/>
      <c r="D452" s="325" t="str">
        <f>IF(Table13[[#This Row],[Tipo de Beneficiário]]="","",COUNTIF(Table8[Código da Candidatura],Table13[[#This Row],[Código da candidatura]]))</f>
        <v/>
      </c>
      <c r="E452" s="379" t="str">
        <f>IF(Table13[[#This Row],[Tipo de Beneficiário]]="","",SUMIF(Table8[[Código da Candidatura]:[Nº de membros]],Table13[[#This Row],[Código da candidatura]],Table8[Nº de membros]))</f>
        <v/>
      </c>
      <c r="F452" s="392"/>
      <c r="G452" s="322"/>
      <c r="H452" s="323"/>
      <c r="I452" s="324" t="str">
        <f>IF(Table13[[#This Row],[Tipo de Beneficiário]]="","",COUNTIFS(Table8[Código da Candidatura],Table13[[#This Row],[Código da candidatura]],Table8[Tipologia proposta],"T0"))</f>
        <v/>
      </c>
      <c r="J452" s="325" t="str">
        <f>IF(Table13[[#This Row],[Tipo de Beneficiário]]="","",COUNTIFS(Table8[Código da Candidatura],Table13[[#This Row],[Código da candidatura]],Table8[Tipologia proposta],"T1"))</f>
        <v/>
      </c>
      <c r="K452" s="325" t="str">
        <f>IF(Table13[[#This Row],[Tipo de Beneficiário]]="","",COUNTIFS(Table8[Código da Candidatura],Table13[[#This Row],[Código da candidatura]],Table8[Tipologia proposta],"T2"))</f>
        <v/>
      </c>
      <c r="L452" s="325" t="str">
        <f>IF(Table13[[#This Row],[Tipo de Beneficiário]]="","",COUNTIFS(Table8[Código da Candidatura],Table13[[#This Row],[Código da candidatura]],Table8[Tipologia proposta],"T3"))</f>
        <v/>
      </c>
      <c r="M452" s="325" t="str">
        <f>IF(Table13[[#This Row],[Tipo de Beneficiário]]="","",COUNTIFS(Table8[Código da Candidatura],Table13[[#This Row],[Código da candidatura]],Table8[Tipologia proposta],"T4"))</f>
        <v/>
      </c>
      <c r="N452" s="325" t="str">
        <f>IF(Table13[[#This Row],[Tipo de Beneficiário]]="","",COUNTIFS(Table8[Código da Candidatura],Table13[[#This Row],[Código da candidatura]],Table8[Tipologia proposta],"T5"))</f>
        <v/>
      </c>
      <c r="O452" s="325" t="str">
        <f>IF(Table13[[#This Row],[Tipo de Beneficiário]]="","",COUNTIFS(Table8[Código da Candidatura],Table13[[#This Row],[Código da candidatura]],Table8[Tipologia proposta],"T6"))</f>
        <v/>
      </c>
      <c r="P452" s="325" t="str">
        <f>IF(Table13[[#This Row],[Tipo de Beneficiário]]="","",COUNTIFS(Table8[Código da Candidatura],Table13[[#This Row],[Código da candidatura]],Table8[Tipologia proposta],"T7"))</f>
        <v/>
      </c>
      <c r="Q452" s="325" t="str">
        <f>IF(Table13[[#This Row],[Tipo de Beneficiário]]="","",COUNTIFS(Table8[Código da Candidatura],Table13[[#This Row],[Código da candidatura]],Table8[Tipologia proposta],"Unid. Resid."))</f>
        <v/>
      </c>
      <c r="R452" s="326">
        <f>SUM(Table13[[#This Row],[T0]:[Unid. resid.]])</f>
        <v>0</v>
      </c>
      <c r="S452" s="391" t="str">
        <f>IF(OR(Table13[[#This Row],[Tipo de Beneficiário]]="",Table13[[#This Row],[Identificação da Entidade]]="",Table13[[#This Row],[Tipo de Solução Habitacional]]=""),"NÃO","SIM")</f>
        <v>NÃO</v>
      </c>
      <c r="T452" s="327" t="e">
        <f>VLOOKUP(Table13[[#This Row],[Tipo de Beneficiário]],Table3[],3,FALSE)</f>
        <v>#N/A</v>
      </c>
      <c r="X452" s="309"/>
    </row>
    <row r="453" spans="1:24" ht="25.05" hidden="1" customHeight="1" x14ac:dyDescent="0.25">
      <c r="A453" s="320"/>
      <c r="B453" s="389"/>
      <c r="C453" s="321"/>
      <c r="D453" s="325" t="str">
        <f>IF(Table13[[#This Row],[Tipo de Beneficiário]]="","",COUNTIF(Table8[Código da Candidatura],Table13[[#This Row],[Código da candidatura]]))</f>
        <v/>
      </c>
      <c r="E453" s="379" t="str">
        <f>IF(Table13[[#This Row],[Tipo de Beneficiário]]="","",SUMIF(Table8[[Código da Candidatura]:[Nº de membros]],Table13[[#This Row],[Código da candidatura]],Table8[Nº de membros]))</f>
        <v/>
      </c>
      <c r="F453" s="392"/>
      <c r="G453" s="322"/>
      <c r="H453" s="323"/>
      <c r="I453" s="324" t="str">
        <f>IF(Table13[[#This Row],[Tipo de Beneficiário]]="","",COUNTIFS(Table8[Código da Candidatura],Table13[[#This Row],[Código da candidatura]],Table8[Tipologia proposta],"T0"))</f>
        <v/>
      </c>
      <c r="J453" s="325" t="str">
        <f>IF(Table13[[#This Row],[Tipo de Beneficiário]]="","",COUNTIFS(Table8[Código da Candidatura],Table13[[#This Row],[Código da candidatura]],Table8[Tipologia proposta],"T1"))</f>
        <v/>
      </c>
      <c r="K453" s="325" t="str">
        <f>IF(Table13[[#This Row],[Tipo de Beneficiário]]="","",COUNTIFS(Table8[Código da Candidatura],Table13[[#This Row],[Código da candidatura]],Table8[Tipologia proposta],"T2"))</f>
        <v/>
      </c>
      <c r="L453" s="325" t="str">
        <f>IF(Table13[[#This Row],[Tipo de Beneficiário]]="","",COUNTIFS(Table8[Código da Candidatura],Table13[[#This Row],[Código da candidatura]],Table8[Tipologia proposta],"T3"))</f>
        <v/>
      </c>
      <c r="M453" s="325" t="str">
        <f>IF(Table13[[#This Row],[Tipo de Beneficiário]]="","",COUNTIFS(Table8[Código da Candidatura],Table13[[#This Row],[Código da candidatura]],Table8[Tipologia proposta],"T4"))</f>
        <v/>
      </c>
      <c r="N453" s="325" t="str">
        <f>IF(Table13[[#This Row],[Tipo de Beneficiário]]="","",COUNTIFS(Table8[Código da Candidatura],Table13[[#This Row],[Código da candidatura]],Table8[Tipologia proposta],"T5"))</f>
        <v/>
      </c>
      <c r="O453" s="325" t="str">
        <f>IF(Table13[[#This Row],[Tipo de Beneficiário]]="","",COUNTIFS(Table8[Código da Candidatura],Table13[[#This Row],[Código da candidatura]],Table8[Tipologia proposta],"T6"))</f>
        <v/>
      </c>
      <c r="P453" s="325" t="str">
        <f>IF(Table13[[#This Row],[Tipo de Beneficiário]]="","",COUNTIFS(Table8[Código da Candidatura],Table13[[#This Row],[Código da candidatura]],Table8[Tipologia proposta],"T7"))</f>
        <v/>
      </c>
      <c r="Q453" s="325" t="str">
        <f>IF(Table13[[#This Row],[Tipo de Beneficiário]]="","",COUNTIFS(Table8[Código da Candidatura],Table13[[#This Row],[Código da candidatura]],Table8[Tipologia proposta],"Unid. Resid."))</f>
        <v/>
      </c>
      <c r="R453" s="326">
        <f>SUM(Table13[[#This Row],[T0]:[Unid. resid.]])</f>
        <v>0</v>
      </c>
      <c r="S453" s="391" t="str">
        <f>IF(OR(Table13[[#This Row],[Tipo de Beneficiário]]="",Table13[[#This Row],[Identificação da Entidade]]="",Table13[[#This Row],[Tipo de Solução Habitacional]]=""),"NÃO","SIM")</f>
        <v>NÃO</v>
      </c>
      <c r="T453" s="327" t="e">
        <f>VLOOKUP(Table13[[#This Row],[Tipo de Beneficiário]],Table3[],3,FALSE)</f>
        <v>#N/A</v>
      </c>
      <c r="X453" s="309"/>
    </row>
    <row r="454" spans="1:24" ht="25.05" hidden="1" customHeight="1" x14ac:dyDescent="0.25">
      <c r="A454" s="320"/>
      <c r="B454" s="389"/>
      <c r="C454" s="321"/>
      <c r="D454" s="325" t="str">
        <f>IF(Table13[[#This Row],[Tipo de Beneficiário]]="","",COUNTIF(Table8[Código da Candidatura],Table13[[#This Row],[Código da candidatura]]))</f>
        <v/>
      </c>
      <c r="E454" s="379" t="str">
        <f>IF(Table13[[#This Row],[Tipo de Beneficiário]]="","",SUMIF(Table8[[Código da Candidatura]:[Nº de membros]],Table13[[#This Row],[Código da candidatura]],Table8[Nº de membros]))</f>
        <v/>
      </c>
      <c r="F454" s="392"/>
      <c r="G454" s="322"/>
      <c r="H454" s="323"/>
      <c r="I454" s="324" t="str">
        <f>IF(Table13[[#This Row],[Tipo de Beneficiário]]="","",COUNTIFS(Table8[Código da Candidatura],Table13[[#This Row],[Código da candidatura]],Table8[Tipologia proposta],"T0"))</f>
        <v/>
      </c>
      <c r="J454" s="325" t="str">
        <f>IF(Table13[[#This Row],[Tipo de Beneficiário]]="","",COUNTIFS(Table8[Código da Candidatura],Table13[[#This Row],[Código da candidatura]],Table8[Tipologia proposta],"T1"))</f>
        <v/>
      </c>
      <c r="K454" s="325" t="str">
        <f>IF(Table13[[#This Row],[Tipo de Beneficiário]]="","",COUNTIFS(Table8[Código da Candidatura],Table13[[#This Row],[Código da candidatura]],Table8[Tipologia proposta],"T2"))</f>
        <v/>
      </c>
      <c r="L454" s="325" t="str">
        <f>IF(Table13[[#This Row],[Tipo de Beneficiário]]="","",COUNTIFS(Table8[Código da Candidatura],Table13[[#This Row],[Código da candidatura]],Table8[Tipologia proposta],"T3"))</f>
        <v/>
      </c>
      <c r="M454" s="325" t="str">
        <f>IF(Table13[[#This Row],[Tipo de Beneficiário]]="","",COUNTIFS(Table8[Código da Candidatura],Table13[[#This Row],[Código da candidatura]],Table8[Tipologia proposta],"T4"))</f>
        <v/>
      </c>
      <c r="N454" s="325" t="str">
        <f>IF(Table13[[#This Row],[Tipo de Beneficiário]]="","",COUNTIFS(Table8[Código da Candidatura],Table13[[#This Row],[Código da candidatura]],Table8[Tipologia proposta],"T5"))</f>
        <v/>
      </c>
      <c r="O454" s="325" t="str">
        <f>IF(Table13[[#This Row],[Tipo de Beneficiário]]="","",COUNTIFS(Table8[Código da Candidatura],Table13[[#This Row],[Código da candidatura]],Table8[Tipologia proposta],"T6"))</f>
        <v/>
      </c>
      <c r="P454" s="325" t="str">
        <f>IF(Table13[[#This Row],[Tipo de Beneficiário]]="","",COUNTIFS(Table8[Código da Candidatura],Table13[[#This Row],[Código da candidatura]],Table8[Tipologia proposta],"T7"))</f>
        <v/>
      </c>
      <c r="Q454" s="325" t="str">
        <f>IF(Table13[[#This Row],[Tipo de Beneficiário]]="","",COUNTIFS(Table8[Código da Candidatura],Table13[[#This Row],[Código da candidatura]],Table8[Tipologia proposta],"Unid. Resid."))</f>
        <v/>
      </c>
      <c r="R454" s="326">
        <f>SUM(Table13[[#This Row],[T0]:[Unid. resid.]])</f>
        <v>0</v>
      </c>
      <c r="S454" s="391" t="str">
        <f>IF(OR(Table13[[#This Row],[Tipo de Beneficiário]]="",Table13[[#This Row],[Identificação da Entidade]]="",Table13[[#This Row],[Tipo de Solução Habitacional]]=""),"NÃO","SIM")</f>
        <v>NÃO</v>
      </c>
      <c r="T454" s="327" t="e">
        <f>VLOOKUP(Table13[[#This Row],[Tipo de Beneficiário]],Table3[],3,FALSE)</f>
        <v>#N/A</v>
      </c>
      <c r="X454" s="309"/>
    </row>
    <row r="455" spans="1:24" ht="25.05" hidden="1" customHeight="1" x14ac:dyDescent="0.25">
      <c r="A455" s="320"/>
      <c r="B455" s="389"/>
      <c r="C455" s="321"/>
      <c r="D455" s="325" t="str">
        <f>IF(Table13[[#This Row],[Tipo de Beneficiário]]="","",COUNTIF(Table8[Código da Candidatura],Table13[[#This Row],[Código da candidatura]]))</f>
        <v/>
      </c>
      <c r="E455" s="379" t="str">
        <f>IF(Table13[[#This Row],[Tipo de Beneficiário]]="","",SUMIF(Table8[[Código da Candidatura]:[Nº de membros]],Table13[[#This Row],[Código da candidatura]],Table8[Nº de membros]))</f>
        <v/>
      </c>
      <c r="F455" s="392"/>
      <c r="G455" s="322"/>
      <c r="H455" s="323"/>
      <c r="I455" s="324" t="str">
        <f>IF(Table13[[#This Row],[Tipo de Beneficiário]]="","",COUNTIFS(Table8[Código da Candidatura],Table13[[#This Row],[Código da candidatura]],Table8[Tipologia proposta],"T0"))</f>
        <v/>
      </c>
      <c r="J455" s="325" t="str">
        <f>IF(Table13[[#This Row],[Tipo de Beneficiário]]="","",COUNTIFS(Table8[Código da Candidatura],Table13[[#This Row],[Código da candidatura]],Table8[Tipologia proposta],"T1"))</f>
        <v/>
      </c>
      <c r="K455" s="325" t="str">
        <f>IF(Table13[[#This Row],[Tipo de Beneficiário]]="","",COUNTIFS(Table8[Código da Candidatura],Table13[[#This Row],[Código da candidatura]],Table8[Tipologia proposta],"T2"))</f>
        <v/>
      </c>
      <c r="L455" s="325" t="str">
        <f>IF(Table13[[#This Row],[Tipo de Beneficiário]]="","",COUNTIFS(Table8[Código da Candidatura],Table13[[#This Row],[Código da candidatura]],Table8[Tipologia proposta],"T3"))</f>
        <v/>
      </c>
      <c r="M455" s="325" t="str">
        <f>IF(Table13[[#This Row],[Tipo de Beneficiário]]="","",COUNTIFS(Table8[Código da Candidatura],Table13[[#This Row],[Código da candidatura]],Table8[Tipologia proposta],"T4"))</f>
        <v/>
      </c>
      <c r="N455" s="325" t="str">
        <f>IF(Table13[[#This Row],[Tipo de Beneficiário]]="","",COUNTIFS(Table8[Código da Candidatura],Table13[[#This Row],[Código da candidatura]],Table8[Tipologia proposta],"T5"))</f>
        <v/>
      </c>
      <c r="O455" s="325" t="str">
        <f>IF(Table13[[#This Row],[Tipo de Beneficiário]]="","",COUNTIFS(Table8[Código da Candidatura],Table13[[#This Row],[Código da candidatura]],Table8[Tipologia proposta],"T6"))</f>
        <v/>
      </c>
      <c r="P455" s="325" t="str">
        <f>IF(Table13[[#This Row],[Tipo de Beneficiário]]="","",COUNTIFS(Table8[Código da Candidatura],Table13[[#This Row],[Código da candidatura]],Table8[Tipologia proposta],"T7"))</f>
        <v/>
      </c>
      <c r="Q455" s="325" t="str">
        <f>IF(Table13[[#This Row],[Tipo de Beneficiário]]="","",COUNTIFS(Table8[Código da Candidatura],Table13[[#This Row],[Código da candidatura]],Table8[Tipologia proposta],"Unid. Resid."))</f>
        <v/>
      </c>
      <c r="R455" s="326">
        <f>SUM(Table13[[#This Row],[T0]:[Unid. resid.]])</f>
        <v>0</v>
      </c>
      <c r="S455" s="391" t="str">
        <f>IF(OR(Table13[[#This Row],[Tipo de Beneficiário]]="",Table13[[#This Row],[Identificação da Entidade]]="",Table13[[#This Row],[Tipo de Solução Habitacional]]=""),"NÃO","SIM")</f>
        <v>NÃO</v>
      </c>
      <c r="T455" s="327" t="e">
        <f>VLOOKUP(Table13[[#This Row],[Tipo de Beneficiário]],Table3[],3,FALSE)</f>
        <v>#N/A</v>
      </c>
      <c r="X455" s="309"/>
    </row>
    <row r="456" spans="1:24" ht="25.05" hidden="1" customHeight="1" x14ac:dyDescent="0.25">
      <c r="A456" s="320"/>
      <c r="B456" s="389"/>
      <c r="C456" s="321"/>
      <c r="D456" s="325" t="str">
        <f>IF(Table13[[#This Row],[Tipo de Beneficiário]]="","",COUNTIF(Table8[Código da Candidatura],Table13[[#This Row],[Código da candidatura]]))</f>
        <v/>
      </c>
      <c r="E456" s="379" t="str">
        <f>IF(Table13[[#This Row],[Tipo de Beneficiário]]="","",SUMIF(Table8[[Código da Candidatura]:[Nº de membros]],Table13[[#This Row],[Código da candidatura]],Table8[Nº de membros]))</f>
        <v/>
      </c>
      <c r="F456" s="392"/>
      <c r="G456" s="322"/>
      <c r="H456" s="323"/>
      <c r="I456" s="324" t="str">
        <f>IF(Table13[[#This Row],[Tipo de Beneficiário]]="","",COUNTIFS(Table8[Código da Candidatura],Table13[[#This Row],[Código da candidatura]],Table8[Tipologia proposta],"T0"))</f>
        <v/>
      </c>
      <c r="J456" s="325" t="str">
        <f>IF(Table13[[#This Row],[Tipo de Beneficiário]]="","",COUNTIFS(Table8[Código da Candidatura],Table13[[#This Row],[Código da candidatura]],Table8[Tipologia proposta],"T1"))</f>
        <v/>
      </c>
      <c r="K456" s="325" t="str">
        <f>IF(Table13[[#This Row],[Tipo de Beneficiário]]="","",COUNTIFS(Table8[Código da Candidatura],Table13[[#This Row],[Código da candidatura]],Table8[Tipologia proposta],"T2"))</f>
        <v/>
      </c>
      <c r="L456" s="325" t="str">
        <f>IF(Table13[[#This Row],[Tipo de Beneficiário]]="","",COUNTIFS(Table8[Código da Candidatura],Table13[[#This Row],[Código da candidatura]],Table8[Tipologia proposta],"T3"))</f>
        <v/>
      </c>
      <c r="M456" s="325" t="str">
        <f>IF(Table13[[#This Row],[Tipo de Beneficiário]]="","",COUNTIFS(Table8[Código da Candidatura],Table13[[#This Row],[Código da candidatura]],Table8[Tipologia proposta],"T4"))</f>
        <v/>
      </c>
      <c r="N456" s="325" t="str">
        <f>IF(Table13[[#This Row],[Tipo de Beneficiário]]="","",COUNTIFS(Table8[Código da Candidatura],Table13[[#This Row],[Código da candidatura]],Table8[Tipologia proposta],"T5"))</f>
        <v/>
      </c>
      <c r="O456" s="325" t="str">
        <f>IF(Table13[[#This Row],[Tipo de Beneficiário]]="","",COUNTIFS(Table8[Código da Candidatura],Table13[[#This Row],[Código da candidatura]],Table8[Tipologia proposta],"T6"))</f>
        <v/>
      </c>
      <c r="P456" s="325" t="str">
        <f>IF(Table13[[#This Row],[Tipo de Beneficiário]]="","",COUNTIFS(Table8[Código da Candidatura],Table13[[#This Row],[Código da candidatura]],Table8[Tipologia proposta],"T7"))</f>
        <v/>
      </c>
      <c r="Q456" s="325" t="str">
        <f>IF(Table13[[#This Row],[Tipo de Beneficiário]]="","",COUNTIFS(Table8[Código da Candidatura],Table13[[#This Row],[Código da candidatura]],Table8[Tipologia proposta],"Unid. Resid."))</f>
        <v/>
      </c>
      <c r="R456" s="326">
        <f>SUM(Table13[[#This Row],[T0]:[Unid. resid.]])</f>
        <v>0</v>
      </c>
      <c r="S456" s="391" t="str">
        <f>IF(OR(Table13[[#This Row],[Tipo de Beneficiário]]="",Table13[[#This Row],[Identificação da Entidade]]="",Table13[[#This Row],[Tipo de Solução Habitacional]]=""),"NÃO","SIM")</f>
        <v>NÃO</v>
      </c>
      <c r="T456" s="327" t="e">
        <f>VLOOKUP(Table13[[#This Row],[Tipo de Beneficiário]],Table3[],3,FALSE)</f>
        <v>#N/A</v>
      </c>
      <c r="X456" s="309"/>
    </row>
    <row r="457" spans="1:24" ht="25.05" hidden="1" customHeight="1" x14ac:dyDescent="0.25">
      <c r="A457" s="320"/>
      <c r="B457" s="389"/>
      <c r="C457" s="321"/>
      <c r="D457" s="325" t="str">
        <f>IF(Table13[[#This Row],[Tipo de Beneficiário]]="","",COUNTIF(Table8[Código da Candidatura],Table13[[#This Row],[Código da candidatura]]))</f>
        <v/>
      </c>
      <c r="E457" s="379" t="str">
        <f>IF(Table13[[#This Row],[Tipo de Beneficiário]]="","",SUMIF(Table8[[Código da Candidatura]:[Nº de membros]],Table13[[#This Row],[Código da candidatura]],Table8[Nº de membros]))</f>
        <v/>
      </c>
      <c r="F457" s="392"/>
      <c r="G457" s="322"/>
      <c r="H457" s="323"/>
      <c r="I457" s="324" t="str">
        <f>IF(Table13[[#This Row],[Tipo de Beneficiário]]="","",COUNTIFS(Table8[Código da Candidatura],Table13[[#This Row],[Código da candidatura]],Table8[Tipologia proposta],"T0"))</f>
        <v/>
      </c>
      <c r="J457" s="325" t="str">
        <f>IF(Table13[[#This Row],[Tipo de Beneficiário]]="","",COUNTIFS(Table8[Código da Candidatura],Table13[[#This Row],[Código da candidatura]],Table8[Tipologia proposta],"T1"))</f>
        <v/>
      </c>
      <c r="K457" s="325" t="str">
        <f>IF(Table13[[#This Row],[Tipo de Beneficiário]]="","",COUNTIFS(Table8[Código da Candidatura],Table13[[#This Row],[Código da candidatura]],Table8[Tipologia proposta],"T2"))</f>
        <v/>
      </c>
      <c r="L457" s="325" t="str">
        <f>IF(Table13[[#This Row],[Tipo de Beneficiário]]="","",COUNTIFS(Table8[Código da Candidatura],Table13[[#This Row],[Código da candidatura]],Table8[Tipologia proposta],"T3"))</f>
        <v/>
      </c>
      <c r="M457" s="325" t="str">
        <f>IF(Table13[[#This Row],[Tipo de Beneficiário]]="","",COUNTIFS(Table8[Código da Candidatura],Table13[[#This Row],[Código da candidatura]],Table8[Tipologia proposta],"T4"))</f>
        <v/>
      </c>
      <c r="N457" s="325" t="str">
        <f>IF(Table13[[#This Row],[Tipo de Beneficiário]]="","",COUNTIFS(Table8[Código da Candidatura],Table13[[#This Row],[Código da candidatura]],Table8[Tipologia proposta],"T5"))</f>
        <v/>
      </c>
      <c r="O457" s="325" t="str">
        <f>IF(Table13[[#This Row],[Tipo de Beneficiário]]="","",COUNTIFS(Table8[Código da Candidatura],Table13[[#This Row],[Código da candidatura]],Table8[Tipologia proposta],"T6"))</f>
        <v/>
      </c>
      <c r="P457" s="325" t="str">
        <f>IF(Table13[[#This Row],[Tipo de Beneficiário]]="","",COUNTIFS(Table8[Código da Candidatura],Table13[[#This Row],[Código da candidatura]],Table8[Tipologia proposta],"T7"))</f>
        <v/>
      </c>
      <c r="Q457" s="325" t="str">
        <f>IF(Table13[[#This Row],[Tipo de Beneficiário]]="","",COUNTIFS(Table8[Código da Candidatura],Table13[[#This Row],[Código da candidatura]],Table8[Tipologia proposta],"Unid. Resid."))</f>
        <v/>
      </c>
      <c r="R457" s="326">
        <f>SUM(Table13[[#This Row],[T0]:[Unid. resid.]])</f>
        <v>0</v>
      </c>
      <c r="S457" s="391" t="str">
        <f>IF(OR(Table13[[#This Row],[Tipo de Beneficiário]]="",Table13[[#This Row],[Identificação da Entidade]]="",Table13[[#This Row],[Tipo de Solução Habitacional]]=""),"NÃO","SIM")</f>
        <v>NÃO</v>
      </c>
      <c r="T457" s="327" t="e">
        <f>VLOOKUP(Table13[[#This Row],[Tipo de Beneficiário]],Table3[],3,FALSE)</f>
        <v>#N/A</v>
      </c>
      <c r="X457" s="309"/>
    </row>
    <row r="458" spans="1:24" ht="25.05" hidden="1" customHeight="1" x14ac:dyDescent="0.25">
      <c r="A458" s="320"/>
      <c r="B458" s="389"/>
      <c r="C458" s="321"/>
      <c r="D458" s="325" t="str">
        <f>IF(Table13[[#This Row],[Tipo de Beneficiário]]="","",COUNTIF(Table8[Código da Candidatura],Table13[[#This Row],[Código da candidatura]]))</f>
        <v/>
      </c>
      <c r="E458" s="379" t="str">
        <f>IF(Table13[[#This Row],[Tipo de Beneficiário]]="","",SUMIF(Table8[[Código da Candidatura]:[Nº de membros]],Table13[[#This Row],[Código da candidatura]],Table8[Nº de membros]))</f>
        <v/>
      </c>
      <c r="F458" s="392"/>
      <c r="G458" s="322"/>
      <c r="H458" s="323"/>
      <c r="I458" s="324" t="str">
        <f>IF(Table13[[#This Row],[Tipo de Beneficiário]]="","",COUNTIFS(Table8[Código da Candidatura],Table13[[#This Row],[Código da candidatura]],Table8[Tipologia proposta],"T0"))</f>
        <v/>
      </c>
      <c r="J458" s="325" t="str">
        <f>IF(Table13[[#This Row],[Tipo de Beneficiário]]="","",COUNTIFS(Table8[Código da Candidatura],Table13[[#This Row],[Código da candidatura]],Table8[Tipologia proposta],"T1"))</f>
        <v/>
      </c>
      <c r="K458" s="325" t="str">
        <f>IF(Table13[[#This Row],[Tipo de Beneficiário]]="","",COUNTIFS(Table8[Código da Candidatura],Table13[[#This Row],[Código da candidatura]],Table8[Tipologia proposta],"T2"))</f>
        <v/>
      </c>
      <c r="L458" s="325" t="str">
        <f>IF(Table13[[#This Row],[Tipo de Beneficiário]]="","",COUNTIFS(Table8[Código da Candidatura],Table13[[#This Row],[Código da candidatura]],Table8[Tipologia proposta],"T3"))</f>
        <v/>
      </c>
      <c r="M458" s="325" t="str">
        <f>IF(Table13[[#This Row],[Tipo de Beneficiário]]="","",COUNTIFS(Table8[Código da Candidatura],Table13[[#This Row],[Código da candidatura]],Table8[Tipologia proposta],"T4"))</f>
        <v/>
      </c>
      <c r="N458" s="325" t="str">
        <f>IF(Table13[[#This Row],[Tipo de Beneficiário]]="","",COUNTIFS(Table8[Código da Candidatura],Table13[[#This Row],[Código da candidatura]],Table8[Tipologia proposta],"T5"))</f>
        <v/>
      </c>
      <c r="O458" s="325" t="str">
        <f>IF(Table13[[#This Row],[Tipo de Beneficiário]]="","",COUNTIFS(Table8[Código da Candidatura],Table13[[#This Row],[Código da candidatura]],Table8[Tipologia proposta],"T6"))</f>
        <v/>
      </c>
      <c r="P458" s="325" t="str">
        <f>IF(Table13[[#This Row],[Tipo de Beneficiário]]="","",COUNTIFS(Table8[Código da Candidatura],Table13[[#This Row],[Código da candidatura]],Table8[Tipologia proposta],"T7"))</f>
        <v/>
      </c>
      <c r="Q458" s="325" t="str">
        <f>IF(Table13[[#This Row],[Tipo de Beneficiário]]="","",COUNTIFS(Table8[Código da Candidatura],Table13[[#This Row],[Código da candidatura]],Table8[Tipologia proposta],"Unid. Resid."))</f>
        <v/>
      </c>
      <c r="R458" s="326">
        <f>SUM(Table13[[#This Row],[T0]:[Unid. resid.]])</f>
        <v>0</v>
      </c>
      <c r="S458" s="391" t="str">
        <f>IF(OR(Table13[[#This Row],[Tipo de Beneficiário]]="",Table13[[#This Row],[Identificação da Entidade]]="",Table13[[#This Row],[Tipo de Solução Habitacional]]=""),"NÃO","SIM")</f>
        <v>NÃO</v>
      </c>
      <c r="T458" s="327" t="e">
        <f>VLOOKUP(Table13[[#This Row],[Tipo de Beneficiário]],Table3[],3,FALSE)</f>
        <v>#N/A</v>
      </c>
      <c r="X458" s="309"/>
    </row>
    <row r="459" spans="1:24" ht="25.05" hidden="1" customHeight="1" x14ac:dyDescent="0.25">
      <c r="A459" s="320"/>
      <c r="B459" s="389"/>
      <c r="C459" s="321"/>
      <c r="D459" s="325" t="str">
        <f>IF(Table13[[#This Row],[Tipo de Beneficiário]]="","",COUNTIF(Table8[Código da Candidatura],Table13[[#This Row],[Código da candidatura]]))</f>
        <v/>
      </c>
      <c r="E459" s="379" t="str">
        <f>IF(Table13[[#This Row],[Tipo de Beneficiário]]="","",SUMIF(Table8[[Código da Candidatura]:[Nº de membros]],Table13[[#This Row],[Código da candidatura]],Table8[Nº de membros]))</f>
        <v/>
      </c>
      <c r="F459" s="392"/>
      <c r="G459" s="322"/>
      <c r="H459" s="323"/>
      <c r="I459" s="324" t="str">
        <f>IF(Table13[[#This Row],[Tipo de Beneficiário]]="","",COUNTIFS(Table8[Código da Candidatura],Table13[[#This Row],[Código da candidatura]],Table8[Tipologia proposta],"T0"))</f>
        <v/>
      </c>
      <c r="J459" s="325" t="str">
        <f>IF(Table13[[#This Row],[Tipo de Beneficiário]]="","",COUNTIFS(Table8[Código da Candidatura],Table13[[#This Row],[Código da candidatura]],Table8[Tipologia proposta],"T1"))</f>
        <v/>
      </c>
      <c r="K459" s="325" t="str">
        <f>IF(Table13[[#This Row],[Tipo de Beneficiário]]="","",COUNTIFS(Table8[Código da Candidatura],Table13[[#This Row],[Código da candidatura]],Table8[Tipologia proposta],"T2"))</f>
        <v/>
      </c>
      <c r="L459" s="325" t="str">
        <f>IF(Table13[[#This Row],[Tipo de Beneficiário]]="","",COUNTIFS(Table8[Código da Candidatura],Table13[[#This Row],[Código da candidatura]],Table8[Tipologia proposta],"T3"))</f>
        <v/>
      </c>
      <c r="M459" s="325" t="str">
        <f>IF(Table13[[#This Row],[Tipo de Beneficiário]]="","",COUNTIFS(Table8[Código da Candidatura],Table13[[#This Row],[Código da candidatura]],Table8[Tipologia proposta],"T4"))</f>
        <v/>
      </c>
      <c r="N459" s="325" t="str">
        <f>IF(Table13[[#This Row],[Tipo de Beneficiário]]="","",COUNTIFS(Table8[Código da Candidatura],Table13[[#This Row],[Código da candidatura]],Table8[Tipologia proposta],"T5"))</f>
        <v/>
      </c>
      <c r="O459" s="325" t="str">
        <f>IF(Table13[[#This Row],[Tipo de Beneficiário]]="","",COUNTIFS(Table8[Código da Candidatura],Table13[[#This Row],[Código da candidatura]],Table8[Tipologia proposta],"T6"))</f>
        <v/>
      </c>
      <c r="P459" s="325" t="str">
        <f>IF(Table13[[#This Row],[Tipo de Beneficiário]]="","",COUNTIFS(Table8[Código da Candidatura],Table13[[#This Row],[Código da candidatura]],Table8[Tipologia proposta],"T7"))</f>
        <v/>
      </c>
      <c r="Q459" s="325" t="str">
        <f>IF(Table13[[#This Row],[Tipo de Beneficiário]]="","",COUNTIFS(Table8[Código da Candidatura],Table13[[#This Row],[Código da candidatura]],Table8[Tipologia proposta],"Unid. Resid."))</f>
        <v/>
      </c>
      <c r="R459" s="326">
        <f>SUM(Table13[[#This Row],[T0]:[Unid. resid.]])</f>
        <v>0</v>
      </c>
      <c r="S459" s="391" t="str">
        <f>IF(OR(Table13[[#This Row],[Tipo de Beneficiário]]="",Table13[[#This Row],[Identificação da Entidade]]="",Table13[[#This Row],[Tipo de Solução Habitacional]]=""),"NÃO","SIM")</f>
        <v>NÃO</v>
      </c>
      <c r="T459" s="327" t="e">
        <f>VLOOKUP(Table13[[#This Row],[Tipo de Beneficiário]],Table3[],3,FALSE)</f>
        <v>#N/A</v>
      </c>
      <c r="X459" s="309"/>
    </row>
    <row r="460" spans="1:24" ht="25.05" hidden="1" customHeight="1" x14ac:dyDescent="0.25">
      <c r="A460" s="320"/>
      <c r="B460" s="389"/>
      <c r="C460" s="321"/>
      <c r="D460" s="325" t="str">
        <f>IF(Table13[[#This Row],[Tipo de Beneficiário]]="","",COUNTIF(Table8[Código da Candidatura],Table13[[#This Row],[Código da candidatura]]))</f>
        <v/>
      </c>
      <c r="E460" s="379" t="str">
        <f>IF(Table13[[#This Row],[Tipo de Beneficiário]]="","",SUMIF(Table8[[Código da Candidatura]:[Nº de membros]],Table13[[#This Row],[Código da candidatura]],Table8[Nº de membros]))</f>
        <v/>
      </c>
      <c r="F460" s="392"/>
      <c r="G460" s="322"/>
      <c r="H460" s="323"/>
      <c r="I460" s="324" t="str">
        <f>IF(Table13[[#This Row],[Tipo de Beneficiário]]="","",COUNTIFS(Table8[Código da Candidatura],Table13[[#This Row],[Código da candidatura]],Table8[Tipologia proposta],"T0"))</f>
        <v/>
      </c>
      <c r="J460" s="325" t="str">
        <f>IF(Table13[[#This Row],[Tipo de Beneficiário]]="","",COUNTIFS(Table8[Código da Candidatura],Table13[[#This Row],[Código da candidatura]],Table8[Tipologia proposta],"T1"))</f>
        <v/>
      </c>
      <c r="K460" s="325" t="str">
        <f>IF(Table13[[#This Row],[Tipo de Beneficiário]]="","",COUNTIFS(Table8[Código da Candidatura],Table13[[#This Row],[Código da candidatura]],Table8[Tipologia proposta],"T2"))</f>
        <v/>
      </c>
      <c r="L460" s="325" t="str">
        <f>IF(Table13[[#This Row],[Tipo de Beneficiário]]="","",COUNTIFS(Table8[Código da Candidatura],Table13[[#This Row],[Código da candidatura]],Table8[Tipologia proposta],"T3"))</f>
        <v/>
      </c>
      <c r="M460" s="325" t="str">
        <f>IF(Table13[[#This Row],[Tipo de Beneficiário]]="","",COUNTIFS(Table8[Código da Candidatura],Table13[[#This Row],[Código da candidatura]],Table8[Tipologia proposta],"T4"))</f>
        <v/>
      </c>
      <c r="N460" s="325" t="str">
        <f>IF(Table13[[#This Row],[Tipo de Beneficiário]]="","",COUNTIFS(Table8[Código da Candidatura],Table13[[#This Row],[Código da candidatura]],Table8[Tipologia proposta],"T5"))</f>
        <v/>
      </c>
      <c r="O460" s="325" t="str">
        <f>IF(Table13[[#This Row],[Tipo de Beneficiário]]="","",COUNTIFS(Table8[Código da Candidatura],Table13[[#This Row],[Código da candidatura]],Table8[Tipologia proposta],"T6"))</f>
        <v/>
      </c>
      <c r="P460" s="325" t="str">
        <f>IF(Table13[[#This Row],[Tipo de Beneficiário]]="","",COUNTIFS(Table8[Código da Candidatura],Table13[[#This Row],[Código da candidatura]],Table8[Tipologia proposta],"T7"))</f>
        <v/>
      </c>
      <c r="Q460" s="325" t="str">
        <f>IF(Table13[[#This Row],[Tipo de Beneficiário]]="","",COUNTIFS(Table8[Código da Candidatura],Table13[[#This Row],[Código da candidatura]],Table8[Tipologia proposta],"Unid. Resid."))</f>
        <v/>
      </c>
      <c r="R460" s="326">
        <f>SUM(Table13[[#This Row],[T0]:[Unid. resid.]])</f>
        <v>0</v>
      </c>
      <c r="S460" s="391" t="str">
        <f>IF(OR(Table13[[#This Row],[Tipo de Beneficiário]]="",Table13[[#This Row],[Identificação da Entidade]]="",Table13[[#This Row],[Tipo de Solução Habitacional]]=""),"NÃO","SIM")</f>
        <v>NÃO</v>
      </c>
      <c r="T460" s="327" t="e">
        <f>VLOOKUP(Table13[[#This Row],[Tipo de Beneficiário]],Table3[],3,FALSE)</f>
        <v>#N/A</v>
      </c>
      <c r="X460" s="309"/>
    </row>
    <row r="461" spans="1:24" ht="25.05" hidden="1" customHeight="1" x14ac:dyDescent="0.25">
      <c r="A461" s="320"/>
      <c r="B461" s="389"/>
      <c r="C461" s="321"/>
      <c r="D461" s="325" t="str">
        <f>IF(Table13[[#This Row],[Tipo de Beneficiário]]="","",COUNTIF(Table8[Código da Candidatura],Table13[[#This Row],[Código da candidatura]]))</f>
        <v/>
      </c>
      <c r="E461" s="379" t="str">
        <f>IF(Table13[[#This Row],[Tipo de Beneficiário]]="","",SUMIF(Table8[[Código da Candidatura]:[Nº de membros]],Table13[[#This Row],[Código da candidatura]],Table8[Nº de membros]))</f>
        <v/>
      </c>
      <c r="F461" s="392"/>
      <c r="G461" s="322"/>
      <c r="H461" s="323"/>
      <c r="I461" s="324" t="str">
        <f>IF(Table13[[#This Row],[Tipo de Beneficiário]]="","",COUNTIFS(Table8[Código da Candidatura],Table13[[#This Row],[Código da candidatura]],Table8[Tipologia proposta],"T0"))</f>
        <v/>
      </c>
      <c r="J461" s="325" t="str">
        <f>IF(Table13[[#This Row],[Tipo de Beneficiário]]="","",COUNTIFS(Table8[Código da Candidatura],Table13[[#This Row],[Código da candidatura]],Table8[Tipologia proposta],"T1"))</f>
        <v/>
      </c>
      <c r="K461" s="325" t="str">
        <f>IF(Table13[[#This Row],[Tipo de Beneficiário]]="","",COUNTIFS(Table8[Código da Candidatura],Table13[[#This Row],[Código da candidatura]],Table8[Tipologia proposta],"T2"))</f>
        <v/>
      </c>
      <c r="L461" s="325" t="str">
        <f>IF(Table13[[#This Row],[Tipo de Beneficiário]]="","",COUNTIFS(Table8[Código da Candidatura],Table13[[#This Row],[Código da candidatura]],Table8[Tipologia proposta],"T3"))</f>
        <v/>
      </c>
      <c r="M461" s="325" t="str">
        <f>IF(Table13[[#This Row],[Tipo de Beneficiário]]="","",COUNTIFS(Table8[Código da Candidatura],Table13[[#This Row],[Código da candidatura]],Table8[Tipologia proposta],"T4"))</f>
        <v/>
      </c>
      <c r="N461" s="325" t="str">
        <f>IF(Table13[[#This Row],[Tipo de Beneficiário]]="","",COUNTIFS(Table8[Código da Candidatura],Table13[[#This Row],[Código da candidatura]],Table8[Tipologia proposta],"T5"))</f>
        <v/>
      </c>
      <c r="O461" s="325" t="str">
        <f>IF(Table13[[#This Row],[Tipo de Beneficiário]]="","",COUNTIFS(Table8[Código da Candidatura],Table13[[#This Row],[Código da candidatura]],Table8[Tipologia proposta],"T6"))</f>
        <v/>
      </c>
      <c r="P461" s="325" t="str">
        <f>IF(Table13[[#This Row],[Tipo de Beneficiário]]="","",COUNTIFS(Table8[Código da Candidatura],Table13[[#This Row],[Código da candidatura]],Table8[Tipologia proposta],"T7"))</f>
        <v/>
      </c>
      <c r="Q461" s="325" t="str">
        <f>IF(Table13[[#This Row],[Tipo de Beneficiário]]="","",COUNTIFS(Table8[Código da Candidatura],Table13[[#This Row],[Código da candidatura]],Table8[Tipologia proposta],"Unid. Resid."))</f>
        <v/>
      </c>
      <c r="R461" s="326">
        <f>SUM(Table13[[#This Row],[T0]:[Unid. resid.]])</f>
        <v>0</v>
      </c>
      <c r="S461" s="391" t="str">
        <f>IF(OR(Table13[[#This Row],[Tipo de Beneficiário]]="",Table13[[#This Row],[Identificação da Entidade]]="",Table13[[#This Row],[Tipo de Solução Habitacional]]=""),"NÃO","SIM")</f>
        <v>NÃO</v>
      </c>
      <c r="T461" s="327" t="e">
        <f>VLOOKUP(Table13[[#This Row],[Tipo de Beneficiário]],Table3[],3,FALSE)</f>
        <v>#N/A</v>
      </c>
      <c r="X461" s="309"/>
    </row>
    <row r="462" spans="1:24" ht="25.05" hidden="1" customHeight="1" x14ac:dyDescent="0.25">
      <c r="A462" s="320"/>
      <c r="B462" s="389"/>
      <c r="C462" s="321"/>
      <c r="D462" s="325" t="str">
        <f>IF(Table13[[#This Row],[Tipo de Beneficiário]]="","",COUNTIF(Table8[Código da Candidatura],Table13[[#This Row],[Código da candidatura]]))</f>
        <v/>
      </c>
      <c r="E462" s="379" t="str">
        <f>IF(Table13[[#This Row],[Tipo de Beneficiário]]="","",SUMIF(Table8[[Código da Candidatura]:[Nº de membros]],Table13[[#This Row],[Código da candidatura]],Table8[Nº de membros]))</f>
        <v/>
      </c>
      <c r="F462" s="392"/>
      <c r="G462" s="322"/>
      <c r="H462" s="323"/>
      <c r="I462" s="324" t="str">
        <f>IF(Table13[[#This Row],[Tipo de Beneficiário]]="","",COUNTIFS(Table8[Código da Candidatura],Table13[[#This Row],[Código da candidatura]],Table8[Tipologia proposta],"T0"))</f>
        <v/>
      </c>
      <c r="J462" s="325" t="str">
        <f>IF(Table13[[#This Row],[Tipo de Beneficiário]]="","",COUNTIFS(Table8[Código da Candidatura],Table13[[#This Row],[Código da candidatura]],Table8[Tipologia proposta],"T1"))</f>
        <v/>
      </c>
      <c r="K462" s="325" t="str">
        <f>IF(Table13[[#This Row],[Tipo de Beneficiário]]="","",COUNTIFS(Table8[Código da Candidatura],Table13[[#This Row],[Código da candidatura]],Table8[Tipologia proposta],"T2"))</f>
        <v/>
      </c>
      <c r="L462" s="325" t="str">
        <f>IF(Table13[[#This Row],[Tipo de Beneficiário]]="","",COUNTIFS(Table8[Código da Candidatura],Table13[[#This Row],[Código da candidatura]],Table8[Tipologia proposta],"T3"))</f>
        <v/>
      </c>
      <c r="M462" s="325" t="str">
        <f>IF(Table13[[#This Row],[Tipo de Beneficiário]]="","",COUNTIFS(Table8[Código da Candidatura],Table13[[#This Row],[Código da candidatura]],Table8[Tipologia proposta],"T4"))</f>
        <v/>
      </c>
      <c r="N462" s="325" t="str">
        <f>IF(Table13[[#This Row],[Tipo de Beneficiário]]="","",COUNTIFS(Table8[Código da Candidatura],Table13[[#This Row],[Código da candidatura]],Table8[Tipologia proposta],"T5"))</f>
        <v/>
      </c>
      <c r="O462" s="325" t="str">
        <f>IF(Table13[[#This Row],[Tipo de Beneficiário]]="","",COUNTIFS(Table8[Código da Candidatura],Table13[[#This Row],[Código da candidatura]],Table8[Tipologia proposta],"T6"))</f>
        <v/>
      </c>
      <c r="P462" s="325" t="str">
        <f>IF(Table13[[#This Row],[Tipo de Beneficiário]]="","",COUNTIFS(Table8[Código da Candidatura],Table13[[#This Row],[Código da candidatura]],Table8[Tipologia proposta],"T7"))</f>
        <v/>
      </c>
      <c r="Q462" s="325" t="str">
        <f>IF(Table13[[#This Row],[Tipo de Beneficiário]]="","",COUNTIFS(Table8[Código da Candidatura],Table13[[#This Row],[Código da candidatura]],Table8[Tipologia proposta],"Unid. Resid."))</f>
        <v/>
      </c>
      <c r="R462" s="326">
        <f>SUM(Table13[[#This Row],[T0]:[Unid. resid.]])</f>
        <v>0</v>
      </c>
      <c r="S462" s="391" t="str">
        <f>IF(OR(Table13[[#This Row],[Tipo de Beneficiário]]="",Table13[[#This Row],[Identificação da Entidade]]="",Table13[[#This Row],[Tipo de Solução Habitacional]]=""),"NÃO","SIM")</f>
        <v>NÃO</v>
      </c>
      <c r="T462" s="327" t="e">
        <f>VLOOKUP(Table13[[#This Row],[Tipo de Beneficiário]],Table3[],3,FALSE)</f>
        <v>#N/A</v>
      </c>
      <c r="X462" s="309"/>
    </row>
    <row r="463" spans="1:24" ht="25.05" hidden="1" customHeight="1" x14ac:dyDescent="0.25">
      <c r="A463" s="320"/>
      <c r="B463" s="389"/>
      <c r="C463" s="321"/>
      <c r="D463" s="325" t="str">
        <f>IF(Table13[[#This Row],[Tipo de Beneficiário]]="","",COUNTIF(Table8[Código da Candidatura],Table13[[#This Row],[Código da candidatura]]))</f>
        <v/>
      </c>
      <c r="E463" s="379" t="str">
        <f>IF(Table13[[#This Row],[Tipo de Beneficiário]]="","",SUMIF(Table8[[Código da Candidatura]:[Nº de membros]],Table13[[#This Row],[Código da candidatura]],Table8[Nº de membros]))</f>
        <v/>
      </c>
      <c r="F463" s="392"/>
      <c r="G463" s="322"/>
      <c r="H463" s="323"/>
      <c r="I463" s="324" t="str">
        <f>IF(Table13[[#This Row],[Tipo de Beneficiário]]="","",COUNTIFS(Table8[Código da Candidatura],Table13[[#This Row],[Código da candidatura]],Table8[Tipologia proposta],"T0"))</f>
        <v/>
      </c>
      <c r="J463" s="325" t="str">
        <f>IF(Table13[[#This Row],[Tipo de Beneficiário]]="","",COUNTIFS(Table8[Código da Candidatura],Table13[[#This Row],[Código da candidatura]],Table8[Tipologia proposta],"T1"))</f>
        <v/>
      </c>
      <c r="K463" s="325" t="str">
        <f>IF(Table13[[#This Row],[Tipo de Beneficiário]]="","",COUNTIFS(Table8[Código da Candidatura],Table13[[#This Row],[Código da candidatura]],Table8[Tipologia proposta],"T2"))</f>
        <v/>
      </c>
      <c r="L463" s="325" t="str">
        <f>IF(Table13[[#This Row],[Tipo de Beneficiário]]="","",COUNTIFS(Table8[Código da Candidatura],Table13[[#This Row],[Código da candidatura]],Table8[Tipologia proposta],"T3"))</f>
        <v/>
      </c>
      <c r="M463" s="325" t="str">
        <f>IF(Table13[[#This Row],[Tipo de Beneficiário]]="","",COUNTIFS(Table8[Código da Candidatura],Table13[[#This Row],[Código da candidatura]],Table8[Tipologia proposta],"T4"))</f>
        <v/>
      </c>
      <c r="N463" s="325" t="str">
        <f>IF(Table13[[#This Row],[Tipo de Beneficiário]]="","",COUNTIFS(Table8[Código da Candidatura],Table13[[#This Row],[Código da candidatura]],Table8[Tipologia proposta],"T5"))</f>
        <v/>
      </c>
      <c r="O463" s="325" t="str">
        <f>IF(Table13[[#This Row],[Tipo de Beneficiário]]="","",COUNTIFS(Table8[Código da Candidatura],Table13[[#This Row],[Código da candidatura]],Table8[Tipologia proposta],"T6"))</f>
        <v/>
      </c>
      <c r="P463" s="325" t="str">
        <f>IF(Table13[[#This Row],[Tipo de Beneficiário]]="","",COUNTIFS(Table8[Código da Candidatura],Table13[[#This Row],[Código da candidatura]],Table8[Tipologia proposta],"T7"))</f>
        <v/>
      </c>
      <c r="Q463" s="325" t="str">
        <f>IF(Table13[[#This Row],[Tipo de Beneficiário]]="","",COUNTIFS(Table8[Código da Candidatura],Table13[[#This Row],[Código da candidatura]],Table8[Tipologia proposta],"Unid. Resid."))</f>
        <v/>
      </c>
      <c r="R463" s="326">
        <f>SUM(Table13[[#This Row],[T0]:[Unid. resid.]])</f>
        <v>0</v>
      </c>
      <c r="S463" s="391" t="str">
        <f>IF(OR(Table13[[#This Row],[Tipo de Beneficiário]]="",Table13[[#This Row],[Identificação da Entidade]]="",Table13[[#This Row],[Tipo de Solução Habitacional]]=""),"NÃO","SIM")</f>
        <v>NÃO</v>
      </c>
      <c r="T463" s="327" t="e">
        <f>VLOOKUP(Table13[[#This Row],[Tipo de Beneficiário]],Table3[],3,FALSE)</f>
        <v>#N/A</v>
      </c>
      <c r="X463" s="309"/>
    </row>
    <row r="464" spans="1:24" ht="25.05" hidden="1" customHeight="1" x14ac:dyDescent="0.25">
      <c r="A464" s="320"/>
      <c r="B464" s="389"/>
      <c r="C464" s="321"/>
      <c r="D464" s="325" t="str">
        <f>IF(Table13[[#This Row],[Tipo de Beneficiário]]="","",COUNTIF(Table8[Código da Candidatura],Table13[[#This Row],[Código da candidatura]]))</f>
        <v/>
      </c>
      <c r="E464" s="379" t="str">
        <f>IF(Table13[[#This Row],[Tipo de Beneficiário]]="","",SUMIF(Table8[[Código da Candidatura]:[Nº de membros]],Table13[[#This Row],[Código da candidatura]],Table8[Nº de membros]))</f>
        <v/>
      </c>
      <c r="F464" s="392"/>
      <c r="G464" s="322"/>
      <c r="H464" s="323"/>
      <c r="I464" s="324" t="str">
        <f>IF(Table13[[#This Row],[Tipo de Beneficiário]]="","",COUNTIFS(Table8[Código da Candidatura],Table13[[#This Row],[Código da candidatura]],Table8[Tipologia proposta],"T0"))</f>
        <v/>
      </c>
      <c r="J464" s="325" t="str">
        <f>IF(Table13[[#This Row],[Tipo de Beneficiário]]="","",COUNTIFS(Table8[Código da Candidatura],Table13[[#This Row],[Código da candidatura]],Table8[Tipologia proposta],"T1"))</f>
        <v/>
      </c>
      <c r="K464" s="325" t="str">
        <f>IF(Table13[[#This Row],[Tipo de Beneficiário]]="","",COUNTIFS(Table8[Código da Candidatura],Table13[[#This Row],[Código da candidatura]],Table8[Tipologia proposta],"T2"))</f>
        <v/>
      </c>
      <c r="L464" s="325" t="str">
        <f>IF(Table13[[#This Row],[Tipo de Beneficiário]]="","",COUNTIFS(Table8[Código da Candidatura],Table13[[#This Row],[Código da candidatura]],Table8[Tipologia proposta],"T3"))</f>
        <v/>
      </c>
      <c r="M464" s="325" t="str">
        <f>IF(Table13[[#This Row],[Tipo de Beneficiário]]="","",COUNTIFS(Table8[Código da Candidatura],Table13[[#This Row],[Código da candidatura]],Table8[Tipologia proposta],"T4"))</f>
        <v/>
      </c>
      <c r="N464" s="325" t="str">
        <f>IF(Table13[[#This Row],[Tipo de Beneficiário]]="","",COUNTIFS(Table8[Código da Candidatura],Table13[[#This Row],[Código da candidatura]],Table8[Tipologia proposta],"T5"))</f>
        <v/>
      </c>
      <c r="O464" s="325" t="str">
        <f>IF(Table13[[#This Row],[Tipo de Beneficiário]]="","",COUNTIFS(Table8[Código da Candidatura],Table13[[#This Row],[Código da candidatura]],Table8[Tipologia proposta],"T6"))</f>
        <v/>
      </c>
      <c r="P464" s="325" t="str">
        <f>IF(Table13[[#This Row],[Tipo de Beneficiário]]="","",COUNTIFS(Table8[Código da Candidatura],Table13[[#This Row],[Código da candidatura]],Table8[Tipologia proposta],"T7"))</f>
        <v/>
      </c>
      <c r="Q464" s="325" t="str">
        <f>IF(Table13[[#This Row],[Tipo de Beneficiário]]="","",COUNTIFS(Table8[Código da Candidatura],Table13[[#This Row],[Código da candidatura]],Table8[Tipologia proposta],"Unid. Resid."))</f>
        <v/>
      </c>
      <c r="R464" s="326">
        <f>SUM(Table13[[#This Row],[T0]:[Unid. resid.]])</f>
        <v>0</v>
      </c>
      <c r="S464" s="391" t="str">
        <f>IF(OR(Table13[[#This Row],[Tipo de Beneficiário]]="",Table13[[#This Row],[Identificação da Entidade]]="",Table13[[#This Row],[Tipo de Solução Habitacional]]=""),"NÃO","SIM")</f>
        <v>NÃO</v>
      </c>
      <c r="T464" s="327" t="e">
        <f>VLOOKUP(Table13[[#This Row],[Tipo de Beneficiário]],Table3[],3,FALSE)</f>
        <v>#N/A</v>
      </c>
      <c r="X464" s="309"/>
    </row>
    <row r="465" spans="1:24" ht="25.05" hidden="1" customHeight="1" x14ac:dyDescent="0.25">
      <c r="A465" s="320"/>
      <c r="B465" s="389"/>
      <c r="C465" s="321"/>
      <c r="D465" s="325" t="str">
        <f>IF(Table13[[#This Row],[Tipo de Beneficiário]]="","",COUNTIF(Table8[Código da Candidatura],Table13[[#This Row],[Código da candidatura]]))</f>
        <v/>
      </c>
      <c r="E465" s="379" t="str">
        <f>IF(Table13[[#This Row],[Tipo de Beneficiário]]="","",SUMIF(Table8[[Código da Candidatura]:[Nº de membros]],Table13[[#This Row],[Código da candidatura]],Table8[Nº de membros]))</f>
        <v/>
      </c>
      <c r="F465" s="392"/>
      <c r="G465" s="322"/>
      <c r="H465" s="323"/>
      <c r="I465" s="324" t="str">
        <f>IF(Table13[[#This Row],[Tipo de Beneficiário]]="","",COUNTIFS(Table8[Código da Candidatura],Table13[[#This Row],[Código da candidatura]],Table8[Tipologia proposta],"T0"))</f>
        <v/>
      </c>
      <c r="J465" s="325" t="str">
        <f>IF(Table13[[#This Row],[Tipo de Beneficiário]]="","",COUNTIFS(Table8[Código da Candidatura],Table13[[#This Row],[Código da candidatura]],Table8[Tipologia proposta],"T1"))</f>
        <v/>
      </c>
      <c r="K465" s="325" t="str">
        <f>IF(Table13[[#This Row],[Tipo de Beneficiário]]="","",COUNTIFS(Table8[Código da Candidatura],Table13[[#This Row],[Código da candidatura]],Table8[Tipologia proposta],"T2"))</f>
        <v/>
      </c>
      <c r="L465" s="325" t="str">
        <f>IF(Table13[[#This Row],[Tipo de Beneficiário]]="","",COUNTIFS(Table8[Código da Candidatura],Table13[[#This Row],[Código da candidatura]],Table8[Tipologia proposta],"T3"))</f>
        <v/>
      </c>
      <c r="M465" s="325" t="str">
        <f>IF(Table13[[#This Row],[Tipo de Beneficiário]]="","",COUNTIFS(Table8[Código da Candidatura],Table13[[#This Row],[Código da candidatura]],Table8[Tipologia proposta],"T4"))</f>
        <v/>
      </c>
      <c r="N465" s="325" t="str">
        <f>IF(Table13[[#This Row],[Tipo de Beneficiário]]="","",COUNTIFS(Table8[Código da Candidatura],Table13[[#This Row],[Código da candidatura]],Table8[Tipologia proposta],"T5"))</f>
        <v/>
      </c>
      <c r="O465" s="325" t="str">
        <f>IF(Table13[[#This Row],[Tipo de Beneficiário]]="","",COUNTIFS(Table8[Código da Candidatura],Table13[[#This Row],[Código da candidatura]],Table8[Tipologia proposta],"T6"))</f>
        <v/>
      </c>
      <c r="P465" s="325" t="str">
        <f>IF(Table13[[#This Row],[Tipo de Beneficiário]]="","",COUNTIFS(Table8[Código da Candidatura],Table13[[#This Row],[Código da candidatura]],Table8[Tipologia proposta],"T7"))</f>
        <v/>
      </c>
      <c r="Q465" s="325" t="str">
        <f>IF(Table13[[#This Row],[Tipo de Beneficiário]]="","",COUNTIFS(Table8[Código da Candidatura],Table13[[#This Row],[Código da candidatura]],Table8[Tipologia proposta],"Unid. Resid."))</f>
        <v/>
      </c>
      <c r="R465" s="326">
        <f>SUM(Table13[[#This Row],[T0]:[Unid. resid.]])</f>
        <v>0</v>
      </c>
      <c r="S465" s="391" t="str">
        <f>IF(OR(Table13[[#This Row],[Tipo de Beneficiário]]="",Table13[[#This Row],[Identificação da Entidade]]="",Table13[[#This Row],[Tipo de Solução Habitacional]]=""),"NÃO","SIM")</f>
        <v>NÃO</v>
      </c>
      <c r="T465" s="327" t="e">
        <f>VLOOKUP(Table13[[#This Row],[Tipo de Beneficiário]],Table3[],3,FALSE)</f>
        <v>#N/A</v>
      </c>
      <c r="X465" s="309"/>
    </row>
    <row r="466" spans="1:24" ht="25.05" hidden="1" customHeight="1" x14ac:dyDescent="0.25">
      <c r="A466" s="320"/>
      <c r="B466" s="389"/>
      <c r="C466" s="321"/>
      <c r="D466" s="325" t="str">
        <f>IF(Table13[[#This Row],[Tipo de Beneficiário]]="","",COUNTIF(Table8[Código da Candidatura],Table13[[#This Row],[Código da candidatura]]))</f>
        <v/>
      </c>
      <c r="E466" s="379" t="str">
        <f>IF(Table13[[#This Row],[Tipo de Beneficiário]]="","",SUMIF(Table8[[Código da Candidatura]:[Nº de membros]],Table13[[#This Row],[Código da candidatura]],Table8[Nº de membros]))</f>
        <v/>
      </c>
      <c r="F466" s="392"/>
      <c r="G466" s="322"/>
      <c r="H466" s="323"/>
      <c r="I466" s="324" t="str">
        <f>IF(Table13[[#This Row],[Tipo de Beneficiário]]="","",COUNTIFS(Table8[Código da Candidatura],Table13[[#This Row],[Código da candidatura]],Table8[Tipologia proposta],"T0"))</f>
        <v/>
      </c>
      <c r="J466" s="325" t="str">
        <f>IF(Table13[[#This Row],[Tipo de Beneficiário]]="","",COUNTIFS(Table8[Código da Candidatura],Table13[[#This Row],[Código da candidatura]],Table8[Tipologia proposta],"T1"))</f>
        <v/>
      </c>
      <c r="K466" s="325" t="str">
        <f>IF(Table13[[#This Row],[Tipo de Beneficiário]]="","",COUNTIFS(Table8[Código da Candidatura],Table13[[#This Row],[Código da candidatura]],Table8[Tipologia proposta],"T2"))</f>
        <v/>
      </c>
      <c r="L466" s="325" t="str">
        <f>IF(Table13[[#This Row],[Tipo de Beneficiário]]="","",COUNTIFS(Table8[Código da Candidatura],Table13[[#This Row],[Código da candidatura]],Table8[Tipologia proposta],"T3"))</f>
        <v/>
      </c>
      <c r="M466" s="325" t="str">
        <f>IF(Table13[[#This Row],[Tipo de Beneficiário]]="","",COUNTIFS(Table8[Código da Candidatura],Table13[[#This Row],[Código da candidatura]],Table8[Tipologia proposta],"T4"))</f>
        <v/>
      </c>
      <c r="N466" s="325" t="str">
        <f>IF(Table13[[#This Row],[Tipo de Beneficiário]]="","",COUNTIFS(Table8[Código da Candidatura],Table13[[#This Row],[Código da candidatura]],Table8[Tipologia proposta],"T5"))</f>
        <v/>
      </c>
      <c r="O466" s="325" t="str">
        <f>IF(Table13[[#This Row],[Tipo de Beneficiário]]="","",COUNTIFS(Table8[Código da Candidatura],Table13[[#This Row],[Código da candidatura]],Table8[Tipologia proposta],"T6"))</f>
        <v/>
      </c>
      <c r="P466" s="325" t="str">
        <f>IF(Table13[[#This Row],[Tipo de Beneficiário]]="","",COUNTIFS(Table8[Código da Candidatura],Table13[[#This Row],[Código da candidatura]],Table8[Tipologia proposta],"T7"))</f>
        <v/>
      </c>
      <c r="Q466" s="325" t="str">
        <f>IF(Table13[[#This Row],[Tipo de Beneficiário]]="","",COUNTIFS(Table8[Código da Candidatura],Table13[[#This Row],[Código da candidatura]],Table8[Tipologia proposta],"Unid. Resid."))</f>
        <v/>
      </c>
      <c r="R466" s="326">
        <f>SUM(Table13[[#This Row],[T0]:[Unid. resid.]])</f>
        <v>0</v>
      </c>
      <c r="S466" s="391" t="str">
        <f>IF(OR(Table13[[#This Row],[Tipo de Beneficiário]]="",Table13[[#This Row],[Identificação da Entidade]]="",Table13[[#This Row],[Tipo de Solução Habitacional]]=""),"NÃO","SIM")</f>
        <v>NÃO</v>
      </c>
      <c r="T466" s="327" t="e">
        <f>VLOOKUP(Table13[[#This Row],[Tipo de Beneficiário]],Table3[],3,FALSE)</f>
        <v>#N/A</v>
      </c>
      <c r="X466" s="309"/>
    </row>
    <row r="467" spans="1:24" ht="25.05" hidden="1" customHeight="1" x14ac:dyDescent="0.25">
      <c r="A467" s="320"/>
      <c r="B467" s="389"/>
      <c r="C467" s="321"/>
      <c r="D467" s="325" t="str">
        <f>IF(Table13[[#This Row],[Tipo de Beneficiário]]="","",COUNTIF(Table8[Código da Candidatura],Table13[[#This Row],[Código da candidatura]]))</f>
        <v/>
      </c>
      <c r="E467" s="379" t="str">
        <f>IF(Table13[[#This Row],[Tipo de Beneficiário]]="","",SUMIF(Table8[[Código da Candidatura]:[Nº de membros]],Table13[[#This Row],[Código da candidatura]],Table8[Nº de membros]))</f>
        <v/>
      </c>
      <c r="F467" s="392"/>
      <c r="G467" s="322"/>
      <c r="H467" s="323"/>
      <c r="I467" s="324" t="str">
        <f>IF(Table13[[#This Row],[Tipo de Beneficiário]]="","",COUNTIFS(Table8[Código da Candidatura],Table13[[#This Row],[Código da candidatura]],Table8[Tipologia proposta],"T0"))</f>
        <v/>
      </c>
      <c r="J467" s="325" t="str">
        <f>IF(Table13[[#This Row],[Tipo de Beneficiário]]="","",COUNTIFS(Table8[Código da Candidatura],Table13[[#This Row],[Código da candidatura]],Table8[Tipologia proposta],"T1"))</f>
        <v/>
      </c>
      <c r="K467" s="325" t="str">
        <f>IF(Table13[[#This Row],[Tipo de Beneficiário]]="","",COUNTIFS(Table8[Código da Candidatura],Table13[[#This Row],[Código da candidatura]],Table8[Tipologia proposta],"T2"))</f>
        <v/>
      </c>
      <c r="L467" s="325" t="str">
        <f>IF(Table13[[#This Row],[Tipo de Beneficiário]]="","",COUNTIFS(Table8[Código da Candidatura],Table13[[#This Row],[Código da candidatura]],Table8[Tipologia proposta],"T3"))</f>
        <v/>
      </c>
      <c r="M467" s="325" t="str">
        <f>IF(Table13[[#This Row],[Tipo de Beneficiário]]="","",COUNTIFS(Table8[Código da Candidatura],Table13[[#This Row],[Código da candidatura]],Table8[Tipologia proposta],"T4"))</f>
        <v/>
      </c>
      <c r="N467" s="325" t="str">
        <f>IF(Table13[[#This Row],[Tipo de Beneficiário]]="","",COUNTIFS(Table8[Código da Candidatura],Table13[[#This Row],[Código da candidatura]],Table8[Tipologia proposta],"T5"))</f>
        <v/>
      </c>
      <c r="O467" s="325" t="str">
        <f>IF(Table13[[#This Row],[Tipo de Beneficiário]]="","",COUNTIFS(Table8[Código da Candidatura],Table13[[#This Row],[Código da candidatura]],Table8[Tipologia proposta],"T6"))</f>
        <v/>
      </c>
      <c r="P467" s="325" t="str">
        <f>IF(Table13[[#This Row],[Tipo de Beneficiário]]="","",COUNTIFS(Table8[Código da Candidatura],Table13[[#This Row],[Código da candidatura]],Table8[Tipologia proposta],"T7"))</f>
        <v/>
      </c>
      <c r="Q467" s="325" t="str">
        <f>IF(Table13[[#This Row],[Tipo de Beneficiário]]="","",COUNTIFS(Table8[Código da Candidatura],Table13[[#This Row],[Código da candidatura]],Table8[Tipologia proposta],"Unid. Resid."))</f>
        <v/>
      </c>
      <c r="R467" s="326">
        <f>SUM(Table13[[#This Row],[T0]:[Unid. resid.]])</f>
        <v>0</v>
      </c>
      <c r="S467" s="391" t="str">
        <f>IF(OR(Table13[[#This Row],[Tipo de Beneficiário]]="",Table13[[#This Row],[Identificação da Entidade]]="",Table13[[#This Row],[Tipo de Solução Habitacional]]=""),"NÃO","SIM")</f>
        <v>NÃO</v>
      </c>
      <c r="T467" s="327" t="e">
        <f>VLOOKUP(Table13[[#This Row],[Tipo de Beneficiário]],Table3[],3,FALSE)</f>
        <v>#N/A</v>
      </c>
      <c r="X467" s="309"/>
    </row>
    <row r="468" spans="1:24" ht="25.05" hidden="1" customHeight="1" x14ac:dyDescent="0.25">
      <c r="A468" s="320"/>
      <c r="B468" s="389"/>
      <c r="C468" s="321"/>
      <c r="D468" s="325" t="str">
        <f>IF(Table13[[#This Row],[Tipo de Beneficiário]]="","",COUNTIF(Table8[Código da Candidatura],Table13[[#This Row],[Código da candidatura]]))</f>
        <v/>
      </c>
      <c r="E468" s="379" t="str">
        <f>IF(Table13[[#This Row],[Tipo de Beneficiário]]="","",SUMIF(Table8[[Código da Candidatura]:[Nº de membros]],Table13[[#This Row],[Código da candidatura]],Table8[Nº de membros]))</f>
        <v/>
      </c>
      <c r="F468" s="392"/>
      <c r="G468" s="322"/>
      <c r="H468" s="323"/>
      <c r="I468" s="324" t="str">
        <f>IF(Table13[[#This Row],[Tipo de Beneficiário]]="","",COUNTIFS(Table8[Código da Candidatura],Table13[[#This Row],[Código da candidatura]],Table8[Tipologia proposta],"T0"))</f>
        <v/>
      </c>
      <c r="J468" s="325" t="str">
        <f>IF(Table13[[#This Row],[Tipo de Beneficiário]]="","",COUNTIFS(Table8[Código da Candidatura],Table13[[#This Row],[Código da candidatura]],Table8[Tipologia proposta],"T1"))</f>
        <v/>
      </c>
      <c r="K468" s="325" t="str">
        <f>IF(Table13[[#This Row],[Tipo de Beneficiário]]="","",COUNTIFS(Table8[Código da Candidatura],Table13[[#This Row],[Código da candidatura]],Table8[Tipologia proposta],"T2"))</f>
        <v/>
      </c>
      <c r="L468" s="325" t="str">
        <f>IF(Table13[[#This Row],[Tipo de Beneficiário]]="","",COUNTIFS(Table8[Código da Candidatura],Table13[[#This Row],[Código da candidatura]],Table8[Tipologia proposta],"T3"))</f>
        <v/>
      </c>
      <c r="M468" s="325" t="str">
        <f>IF(Table13[[#This Row],[Tipo de Beneficiário]]="","",COUNTIFS(Table8[Código da Candidatura],Table13[[#This Row],[Código da candidatura]],Table8[Tipologia proposta],"T4"))</f>
        <v/>
      </c>
      <c r="N468" s="325" t="str">
        <f>IF(Table13[[#This Row],[Tipo de Beneficiário]]="","",COUNTIFS(Table8[Código da Candidatura],Table13[[#This Row],[Código da candidatura]],Table8[Tipologia proposta],"T5"))</f>
        <v/>
      </c>
      <c r="O468" s="325" t="str">
        <f>IF(Table13[[#This Row],[Tipo de Beneficiário]]="","",COUNTIFS(Table8[Código da Candidatura],Table13[[#This Row],[Código da candidatura]],Table8[Tipologia proposta],"T6"))</f>
        <v/>
      </c>
      <c r="P468" s="325" t="str">
        <f>IF(Table13[[#This Row],[Tipo de Beneficiário]]="","",COUNTIFS(Table8[Código da Candidatura],Table13[[#This Row],[Código da candidatura]],Table8[Tipologia proposta],"T7"))</f>
        <v/>
      </c>
      <c r="Q468" s="325" t="str">
        <f>IF(Table13[[#This Row],[Tipo de Beneficiário]]="","",COUNTIFS(Table8[Código da Candidatura],Table13[[#This Row],[Código da candidatura]],Table8[Tipologia proposta],"Unid. Resid."))</f>
        <v/>
      </c>
      <c r="R468" s="326">
        <f>SUM(Table13[[#This Row],[T0]:[Unid. resid.]])</f>
        <v>0</v>
      </c>
      <c r="S468" s="391" t="str">
        <f>IF(OR(Table13[[#This Row],[Tipo de Beneficiário]]="",Table13[[#This Row],[Identificação da Entidade]]="",Table13[[#This Row],[Tipo de Solução Habitacional]]=""),"NÃO","SIM")</f>
        <v>NÃO</v>
      </c>
      <c r="T468" s="327" t="e">
        <f>VLOOKUP(Table13[[#This Row],[Tipo de Beneficiário]],Table3[],3,FALSE)</f>
        <v>#N/A</v>
      </c>
      <c r="X468" s="309"/>
    </row>
    <row r="469" spans="1:24" ht="25.05" hidden="1" customHeight="1" x14ac:dyDescent="0.25">
      <c r="A469" s="320"/>
      <c r="B469" s="389"/>
      <c r="C469" s="321"/>
      <c r="D469" s="325" t="str">
        <f>IF(Table13[[#This Row],[Tipo de Beneficiário]]="","",COUNTIF(Table8[Código da Candidatura],Table13[[#This Row],[Código da candidatura]]))</f>
        <v/>
      </c>
      <c r="E469" s="379" t="str">
        <f>IF(Table13[[#This Row],[Tipo de Beneficiário]]="","",SUMIF(Table8[[Código da Candidatura]:[Nº de membros]],Table13[[#This Row],[Código da candidatura]],Table8[Nº de membros]))</f>
        <v/>
      </c>
      <c r="F469" s="392"/>
      <c r="G469" s="322"/>
      <c r="H469" s="323"/>
      <c r="I469" s="324" t="str">
        <f>IF(Table13[[#This Row],[Tipo de Beneficiário]]="","",COUNTIFS(Table8[Código da Candidatura],Table13[[#This Row],[Código da candidatura]],Table8[Tipologia proposta],"T0"))</f>
        <v/>
      </c>
      <c r="J469" s="325" t="str">
        <f>IF(Table13[[#This Row],[Tipo de Beneficiário]]="","",COUNTIFS(Table8[Código da Candidatura],Table13[[#This Row],[Código da candidatura]],Table8[Tipologia proposta],"T1"))</f>
        <v/>
      </c>
      <c r="K469" s="325" t="str">
        <f>IF(Table13[[#This Row],[Tipo de Beneficiário]]="","",COUNTIFS(Table8[Código da Candidatura],Table13[[#This Row],[Código da candidatura]],Table8[Tipologia proposta],"T2"))</f>
        <v/>
      </c>
      <c r="L469" s="325" t="str">
        <f>IF(Table13[[#This Row],[Tipo de Beneficiário]]="","",COUNTIFS(Table8[Código da Candidatura],Table13[[#This Row],[Código da candidatura]],Table8[Tipologia proposta],"T3"))</f>
        <v/>
      </c>
      <c r="M469" s="325" t="str">
        <f>IF(Table13[[#This Row],[Tipo de Beneficiário]]="","",COUNTIFS(Table8[Código da Candidatura],Table13[[#This Row],[Código da candidatura]],Table8[Tipologia proposta],"T4"))</f>
        <v/>
      </c>
      <c r="N469" s="325" t="str">
        <f>IF(Table13[[#This Row],[Tipo de Beneficiário]]="","",COUNTIFS(Table8[Código da Candidatura],Table13[[#This Row],[Código da candidatura]],Table8[Tipologia proposta],"T5"))</f>
        <v/>
      </c>
      <c r="O469" s="325" t="str">
        <f>IF(Table13[[#This Row],[Tipo de Beneficiário]]="","",COUNTIFS(Table8[Código da Candidatura],Table13[[#This Row],[Código da candidatura]],Table8[Tipologia proposta],"T6"))</f>
        <v/>
      </c>
      <c r="P469" s="325" t="str">
        <f>IF(Table13[[#This Row],[Tipo de Beneficiário]]="","",COUNTIFS(Table8[Código da Candidatura],Table13[[#This Row],[Código da candidatura]],Table8[Tipologia proposta],"T7"))</f>
        <v/>
      </c>
      <c r="Q469" s="325" t="str">
        <f>IF(Table13[[#This Row],[Tipo de Beneficiário]]="","",COUNTIFS(Table8[Código da Candidatura],Table13[[#This Row],[Código da candidatura]],Table8[Tipologia proposta],"Unid. Resid."))</f>
        <v/>
      </c>
      <c r="R469" s="326">
        <f>SUM(Table13[[#This Row],[T0]:[Unid. resid.]])</f>
        <v>0</v>
      </c>
      <c r="S469" s="391" t="str">
        <f>IF(OR(Table13[[#This Row],[Tipo de Beneficiário]]="",Table13[[#This Row],[Identificação da Entidade]]="",Table13[[#This Row],[Tipo de Solução Habitacional]]=""),"NÃO","SIM")</f>
        <v>NÃO</v>
      </c>
      <c r="T469" s="327" t="e">
        <f>VLOOKUP(Table13[[#This Row],[Tipo de Beneficiário]],Table3[],3,FALSE)</f>
        <v>#N/A</v>
      </c>
      <c r="X469" s="309"/>
    </row>
    <row r="470" spans="1:24" ht="25.05" hidden="1" customHeight="1" x14ac:dyDescent="0.25">
      <c r="A470" s="320"/>
      <c r="B470" s="389"/>
      <c r="C470" s="321"/>
      <c r="D470" s="325" t="str">
        <f>IF(Table13[[#This Row],[Tipo de Beneficiário]]="","",COUNTIF(Table8[Código da Candidatura],Table13[[#This Row],[Código da candidatura]]))</f>
        <v/>
      </c>
      <c r="E470" s="379" t="str">
        <f>IF(Table13[[#This Row],[Tipo de Beneficiário]]="","",SUMIF(Table8[[Código da Candidatura]:[Nº de membros]],Table13[[#This Row],[Código da candidatura]],Table8[Nº de membros]))</f>
        <v/>
      </c>
      <c r="F470" s="392"/>
      <c r="G470" s="322"/>
      <c r="H470" s="323"/>
      <c r="I470" s="324" t="str">
        <f>IF(Table13[[#This Row],[Tipo de Beneficiário]]="","",COUNTIFS(Table8[Código da Candidatura],Table13[[#This Row],[Código da candidatura]],Table8[Tipologia proposta],"T0"))</f>
        <v/>
      </c>
      <c r="J470" s="325" t="str">
        <f>IF(Table13[[#This Row],[Tipo de Beneficiário]]="","",COUNTIFS(Table8[Código da Candidatura],Table13[[#This Row],[Código da candidatura]],Table8[Tipologia proposta],"T1"))</f>
        <v/>
      </c>
      <c r="K470" s="325" t="str">
        <f>IF(Table13[[#This Row],[Tipo de Beneficiário]]="","",COUNTIFS(Table8[Código da Candidatura],Table13[[#This Row],[Código da candidatura]],Table8[Tipologia proposta],"T2"))</f>
        <v/>
      </c>
      <c r="L470" s="325" t="str">
        <f>IF(Table13[[#This Row],[Tipo de Beneficiário]]="","",COUNTIFS(Table8[Código da Candidatura],Table13[[#This Row],[Código da candidatura]],Table8[Tipologia proposta],"T3"))</f>
        <v/>
      </c>
      <c r="M470" s="325" t="str">
        <f>IF(Table13[[#This Row],[Tipo de Beneficiário]]="","",COUNTIFS(Table8[Código da Candidatura],Table13[[#This Row],[Código da candidatura]],Table8[Tipologia proposta],"T4"))</f>
        <v/>
      </c>
      <c r="N470" s="325" t="str">
        <f>IF(Table13[[#This Row],[Tipo de Beneficiário]]="","",COUNTIFS(Table8[Código da Candidatura],Table13[[#This Row],[Código da candidatura]],Table8[Tipologia proposta],"T5"))</f>
        <v/>
      </c>
      <c r="O470" s="325" t="str">
        <f>IF(Table13[[#This Row],[Tipo de Beneficiário]]="","",COUNTIFS(Table8[Código da Candidatura],Table13[[#This Row],[Código da candidatura]],Table8[Tipologia proposta],"T6"))</f>
        <v/>
      </c>
      <c r="P470" s="325" t="str">
        <f>IF(Table13[[#This Row],[Tipo de Beneficiário]]="","",COUNTIFS(Table8[Código da Candidatura],Table13[[#This Row],[Código da candidatura]],Table8[Tipologia proposta],"T7"))</f>
        <v/>
      </c>
      <c r="Q470" s="325" t="str">
        <f>IF(Table13[[#This Row],[Tipo de Beneficiário]]="","",COUNTIFS(Table8[Código da Candidatura],Table13[[#This Row],[Código da candidatura]],Table8[Tipologia proposta],"Unid. Resid."))</f>
        <v/>
      </c>
      <c r="R470" s="326">
        <f>SUM(Table13[[#This Row],[T0]:[Unid. resid.]])</f>
        <v>0</v>
      </c>
      <c r="S470" s="391" t="str">
        <f>IF(OR(Table13[[#This Row],[Tipo de Beneficiário]]="",Table13[[#This Row],[Identificação da Entidade]]="",Table13[[#This Row],[Tipo de Solução Habitacional]]=""),"NÃO","SIM")</f>
        <v>NÃO</v>
      </c>
      <c r="T470" s="327" t="e">
        <f>VLOOKUP(Table13[[#This Row],[Tipo de Beneficiário]],Table3[],3,FALSE)</f>
        <v>#N/A</v>
      </c>
      <c r="X470" s="309"/>
    </row>
    <row r="471" spans="1:24" ht="25.05" hidden="1" customHeight="1" x14ac:dyDescent="0.25">
      <c r="A471" s="320"/>
      <c r="B471" s="389"/>
      <c r="C471" s="321"/>
      <c r="D471" s="325" t="str">
        <f>IF(Table13[[#This Row],[Tipo de Beneficiário]]="","",COUNTIF(Table8[Código da Candidatura],Table13[[#This Row],[Código da candidatura]]))</f>
        <v/>
      </c>
      <c r="E471" s="379" t="str">
        <f>IF(Table13[[#This Row],[Tipo de Beneficiário]]="","",SUMIF(Table8[[Código da Candidatura]:[Nº de membros]],Table13[[#This Row],[Código da candidatura]],Table8[Nº de membros]))</f>
        <v/>
      </c>
      <c r="F471" s="392"/>
      <c r="G471" s="322"/>
      <c r="H471" s="323"/>
      <c r="I471" s="324" t="str">
        <f>IF(Table13[[#This Row],[Tipo de Beneficiário]]="","",COUNTIFS(Table8[Código da Candidatura],Table13[[#This Row],[Código da candidatura]],Table8[Tipologia proposta],"T0"))</f>
        <v/>
      </c>
      <c r="J471" s="325" t="str">
        <f>IF(Table13[[#This Row],[Tipo de Beneficiário]]="","",COUNTIFS(Table8[Código da Candidatura],Table13[[#This Row],[Código da candidatura]],Table8[Tipologia proposta],"T1"))</f>
        <v/>
      </c>
      <c r="K471" s="325" t="str">
        <f>IF(Table13[[#This Row],[Tipo de Beneficiário]]="","",COUNTIFS(Table8[Código da Candidatura],Table13[[#This Row],[Código da candidatura]],Table8[Tipologia proposta],"T2"))</f>
        <v/>
      </c>
      <c r="L471" s="325" t="str">
        <f>IF(Table13[[#This Row],[Tipo de Beneficiário]]="","",COUNTIFS(Table8[Código da Candidatura],Table13[[#This Row],[Código da candidatura]],Table8[Tipologia proposta],"T3"))</f>
        <v/>
      </c>
      <c r="M471" s="325" t="str">
        <f>IF(Table13[[#This Row],[Tipo de Beneficiário]]="","",COUNTIFS(Table8[Código da Candidatura],Table13[[#This Row],[Código da candidatura]],Table8[Tipologia proposta],"T4"))</f>
        <v/>
      </c>
      <c r="N471" s="325" t="str">
        <f>IF(Table13[[#This Row],[Tipo de Beneficiário]]="","",COUNTIFS(Table8[Código da Candidatura],Table13[[#This Row],[Código da candidatura]],Table8[Tipologia proposta],"T5"))</f>
        <v/>
      </c>
      <c r="O471" s="325" t="str">
        <f>IF(Table13[[#This Row],[Tipo de Beneficiário]]="","",COUNTIFS(Table8[Código da Candidatura],Table13[[#This Row],[Código da candidatura]],Table8[Tipologia proposta],"T6"))</f>
        <v/>
      </c>
      <c r="P471" s="325" t="str">
        <f>IF(Table13[[#This Row],[Tipo de Beneficiário]]="","",COUNTIFS(Table8[Código da Candidatura],Table13[[#This Row],[Código da candidatura]],Table8[Tipologia proposta],"T7"))</f>
        <v/>
      </c>
      <c r="Q471" s="325" t="str">
        <f>IF(Table13[[#This Row],[Tipo de Beneficiário]]="","",COUNTIFS(Table8[Código da Candidatura],Table13[[#This Row],[Código da candidatura]],Table8[Tipologia proposta],"Unid. Resid."))</f>
        <v/>
      </c>
      <c r="R471" s="326">
        <f>SUM(Table13[[#This Row],[T0]:[Unid. resid.]])</f>
        <v>0</v>
      </c>
      <c r="S471" s="391" t="str">
        <f>IF(OR(Table13[[#This Row],[Tipo de Beneficiário]]="",Table13[[#This Row],[Identificação da Entidade]]="",Table13[[#This Row],[Tipo de Solução Habitacional]]=""),"NÃO","SIM")</f>
        <v>NÃO</v>
      </c>
      <c r="T471" s="327" t="e">
        <f>VLOOKUP(Table13[[#This Row],[Tipo de Beneficiário]],Table3[],3,FALSE)</f>
        <v>#N/A</v>
      </c>
      <c r="X471" s="309"/>
    </row>
    <row r="472" spans="1:24" ht="25.05" hidden="1" customHeight="1" x14ac:dyDescent="0.25">
      <c r="A472" s="320"/>
      <c r="B472" s="389"/>
      <c r="C472" s="321"/>
      <c r="D472" s="325" t="str">
        <f>IF(Table13[[#This Row],[Tipo de Beneficiário]]="","",COUNTIF(Table8[Código da Candidatura],Table13[[#This Row],[Código da candidatura]]))</f>
        <v/>
      </c>
      <c r="E472" s="379" t="str">
        <f>IF(Table13[[#This Row],[Tipo de Beneficiário]]="","",SUMIF(Table8[[Código da Candidatura]:[Nº de membros]],Table13[[#This Row],[Código da candidatura]],Table8[Nº de membros]))</f>
        <v/>
      </c>
      <c r="F472" s="392"/>
      <c r="G472" s="322"/>
      <c r="H472" s="323"/>
      <c r="I472" s="324" t="str">
        <f>IF(Table13[[#This Row],[Tipo de Beneficiário]]="","",COUNTIFS(Table8[Código da Candidatura],Table13[[#This Row],[Código da candidatura]],Table8[Tipologia proposta],"T0"))</f>
        <v/>
      </c>
      <c r="J472" s="325" t="str">
        <f>IF(Table13[[#This Row],[Tipo de Beneficiário]]="","",COUNTIFS(Table8[Código da Candidatura],Table13[[#This Row],[Código da candidatura]],Table8[Tipologia proposta],"T1"))</f>
        <v/>
      </c>
      <c r="K472" s="325" t="str">
        <f>IF(Table13[[#This Row],[Tipo de Beneficiário]]="","",COUNTIFS(Table8[Código da Candidatura],Table13[[#This Row],[Código da candidatura]],Table8[Tipologia proposta],"T2"))</f>
        <v/>
      </c>
      <c r="L472" s="325" t="str">
        <f>IF(Table13[[#This Row],[Tipo de Beneficiário]]="","",COUNTIFS(Table8[Código da Candidatura],Table13[[#This Row],[Código da candidatura]],Table8[Tipologia proposta],"T3"))</f>
        <v/>
      </c>
      <c r="M472" s="325" t="str">
        <f>IF(Table13[[#This Row],[Tipo de Beneficiário]]="","",COUNTIFS(Table8[Código da Candidatura],Table13[[#This Row],[Código da candidatura]],Table8[Tipologia proposta],"T4"))</f>
        <v/>
      </c>
      <c r="N472" s="325" t="str">
        <f>IF(Table13[[#This Row],[Tipo de Beneficiário]]="","",COUNTIFS(Table8[Código da Candidatura],Table13[[#This Row],[Código da candidatura]],Table8[Tipologia proposta],"T5"))</f>
        <v/>
      </c>
      <c r="O472" s="325" t="str">
        <f>IF(Table13[[#This Row],[Tipo de Beneficiário]]="","",COUNTIFS(Table8[Código da Candidatura],Table13[[#This Row],[Código da candidatura]],Table8[Tipologia proposta],"T6"))</f>
        <v/>
      </c>
      <c r="P472" s="325" t="str">
        <f>IF(Table13[[#This Row],[Tipo de Beneficiário]]="","",COUNTIFS(Table8[Código da Candidatura],Table13[[#This Row],[Código da candidatura]],Table8[Tipologia proposta],"T7"))</f>
        <v/>
      </c>
      <c r="Q472" s="325" t="str">
        <f>IF(Table13[[#This Row],[Tipo de Beneficiário]]="","",COUNTIFS(Table8[Código da Candidatura],Table13[[#This Row],[Código da candidatura]],Table8[Tipologia proposta],"Unid. Resid."))</f>
        <v/>
      </c>
      <c r="R472" s="326">
        <f>SUM(Table13[[#This Row],[T0]:[Unid. resid.]])</f>
        <v>0</v>
      </c>
      <c r="S472" s="391" t="str">
        <f>IF(OR(Table13[[#This Row],[Tipo de Beneficiário]]="",Table13[[#This Row],[Identificação da Entidade]]="",Table13[[#This Row],[Tipo de Solução Habitacional]]=""),"NÃO","SIM")</f>
        <v>NÃO</v>
      </c>
      <c r="T472" s="327" t="e">
        <f>VLOOKUP(Table13[[#This Row],[Tipo de Beneficiário]],Table3[],3,FALSE)</f>
        <v>#N/A</v>
      </c>
      <c r="X472" s="309"/>
    </row>
    <row r="473" spans="1:24" ht="25.05" hidden="1" customHeight="1" x14ac:dyDescent="0.25">
      <c r="A473" s="320"/>
      <c r="B473" s="389"/>
      <c r="C473" s="321"/>
      <c r="D473" s="325" t="str">
        <f>IF(Table13[[#This Row],[Tipo de Beneficiário]]="","",COUNTIF(Table8[Código da Candidatura],Table13[[#This Row],[Código da candidatura]]))</f>
        <v/>
      </c>
      <c r="E473" s="379" t="str">
        <f>IF(Table13[[#This Row],[Tipo de Beneficiário]]="","",SUMIF(Table8[[Código da Candidatura]:[Nº de membros]],Table13[[#This Row],[Código da candidatura]],Table8[Nº de membros]))</f>
        <v/>
      </c>
      <c r="F473" s="392"/>
      <c r="G473" s="322"/>
      <c r="H473" s="323"/>
      <c r="I473" s="324" t="str">
        <f>IF(Table13[[#This Row],[Tipo de Beneficiário]]="","",COUNTIFS(Table8[Código da Candidatura],Table13[[#This Row],[Código da candidatura]],Table8[Tipologia proposta],"T0"))</f>
        <v/>
      </c>
      <c r="J473" s="325" t="str">
        <f>IF(Table13[[#This Row],[Tipo de Beneficiário]]="","",COUNTIFS(Table8[Código da Candidatura],Table13[[#This Row],[Código da candidatura]],Table8[Tipologia proposta],"T1"))</f>
        <v/>
      </c>
      <c r="K473" s="325" t="str">
        <f>IF(Table13[[#This Row],[Tipo de Beneficiário]]="","",COUNTIFS(Table8[Código da Candidatura],Table13[[#This Row],[Código da candidatura]],Table8[Tipologia proposta],"T2"))</f>
        <v/>
      </c>
      <c r="L473" s="325" t="str">
        <f>IF(Table13[[#This Row],[Tipo de Beneficiário]]="","",COUNTIFS(Table8[Código da Candidatura],Table13[[#This Row],[Código da candidatura]],Table8[Tipologia proposta],"T3"))</f>
        <v/>
      </c>
      <c r="M473" s="325" t="str">
        <f>IF(Table13[[#This Row],[Tipo de Beneficiário]]="","",COUNTIFS(Table8[Código da Candidatura],Table13[[#This Row],[Código da candidatura]],Table8[Tipologia proposta],"T4"))</f>
        <v/>
      </c>
      <c r="N473" s="325" t="str">
        <f>IF(Table13[[#This Row],[Tipo de Beneficiário]]="","",COUNTIFS(Table8[Código da Candidatura],Table13[[#This Row],[Código da candidatura]],Table8[Tipologia proposta],"T5"))</f>
        <v/>
      </c>
      <c r="O473" s="325" t="str">
        <f>IF(Table13[[#This Row],[Tipo de Beneficiário]]="","",COUNTIFS(Table8[Código da Candidatura],Table13[[#This Row],[Código da candidatura]],Table8[Tipologia proposta],"T6"))</f>
        <v/>
      </c>
      <c r="P473" s="325" t="str">
        <f>IF(Table13[[#This Row],[Tipo de Beneficiário]]="","",COUNTIFS(Table8[Código da Candidatura],Table13[[#This Row],[Código da candidatura]],Table8[Tipologia proposta],"T7"))</f>
        <v/>
      </c>
      <c r="Q473" s="325" t="str">
        <f>IF(Table13[[#This Row],[Tipo de Beneficiário]]="","",COUNTIFS(Table8[Código da Candidatura],Table13[[#This Row],[Código da candidatura]],Table8[Tipologia proposta],"Unid. Resid."))</f>
        <v/>
      </c>
      <c r="R473" s="326">
        <f>SUM(Table13[[#This Row],[T0]:[Unid. resid.]])</f>
        <v>0</v>
      </c>
      <c r="S473" s="391" t="str">
        <f>IF(OR(Table13[[#This Row],[Tipo de Beneficiário]]="",Table13[[#This Row],[Identificação da Entidade]]="",Table13[[#This Row],[Tipo de Solução Habitacional]]=""),"NÃO","SIM")</f>
        <v>NÃO</v>
      </c>
      <c r="T473" s="327" t="e">
        <f>VLOOKUP(Table13[[#This Row],[Tipo de Beneficiário]],Table3[],3,FALSE)</f>
        <v>#N/A</v>
      </c>
      <c r="X473" s="309"/>
    </row>
    <row r="474" spans="1:24" ht="25.05" hidden="1" customHeight="1" x14ac:dyDescent="0.25">
      <c r="A474" s="320"/>
      <c r="B474" s="389"/>
      <c r="C474" s="321"/>
      <c r="D474" s="325" t="str">
        <f>IF(Table13[[#This Row],[Tipo de Beneficiário]]="","",COUNTIF(Table8[Código da Candidatura],Table13[[#This Row],[Código da candidatura]]))</f>
        <v/>
      </c>
      <c r="E474" s="379" t="str">
        <f>IF(Table13[[#This Row],[Tipo de Beneficiário]]="","",SUMIF(Table8[[Código da Candidatura]:[Nº de membros]],Table13[[#This Row],[Código da candidatura]],Table8[Nº de membros]))</f>
        <v/>
      </c>
      <c r="F474" s="392"/>
      <c r="G474" s="322"/>
      <c r="H474" s="323"/>
      <c r="I474" s="324" t="str">
        <f>IF(Table13[[#This Row],[Tipo de Beneficiário]]="","",COUNTIFS(Table8[Código da Candidatura],Table13[[#This Row],[Código da candidatura]],Table8[Tipologia proposta],"T0"))</f>
        <v/>
      </c>
      <c r="J474" s="325" t="str">
        <f>IF(Table13[[#This Row],[Tipo de Beneficiário]]="","",COUNTIFS(Table8[Código da Candidatura],Table13[[#This Row],[Código da candidatura]],Table8[Tipologia proposta],"T1"))</f>
        <v/>
      </c>
      <c r="K474" s="325" t="str">
        <f>IF(Table13[[#This Row],[Tipo de Beneficiário]]="","",COUNTIFS(Table8[Código da Candidatura],Table13[[#This Row],[Código da candidatura]],Table8[Tipologia proposta],"T2"))</f>
        <v/>
      </c>
      <c r="L474" s="325" t="str">
        <f>IF(Table13[[#This Row],[Tipo de Beneficiário]]="","",COUNTIFS(Table8[Código da Candidatura],Table13[[#This Row],[Código da candidatura]],Table8[Tipologia proposta],"T3"))</f>
        <v/>
      </c>
      <c r="M474" s="325" t="str">
        <f>IF(Table13[[#This Row],[Tipo de Beneficiário]]="","",COUNTIFS(Table8[Código da Candidatura],Table13[[#This Row],[Código da candidatura]],Table8[Tipologia proposta],"T4"))</f>
        <v/>
      </c>
      <c r="N474" s="325" t="str">
        <f>IF(Table13[[#This Row],[Tipo de Beneficiário]]="","",COUNTIFS(Table8[Código da Candidatura],Table13[[#This Row],[Código da candidatura]],Table8[Tipologia proposta],"T5"))</f>
        <v/>
      </c>
      <c r="O474" s="325" t="str">
        <f>IF(Table13[[#This Row],[Tipo de Beneficiário]]="","",COUNTIFS(Table8[Código da Candidatura],Table13[[#This Row],[Código da candidatura]],Table8[Tipologia proposta],"T6"))</f>
        <v/>
      </c>
      <c r="P474" s="325" t="str">
        <f>IF(Table13[[#This Row],[Tipo de Beneficiário]]="","",COUNTIFS(Table8[Código da Candidatura],Table13[[#This Row],[Código da candidatura]],Table8[Tipologia proposta],"T7"))</f>
        <v/>
      </c>
      <c r="Q474" s="325" t="str">
        <f>IF(Table13[[#This Row],[Tipo de Beneficiário]]="","",COUNTIFS(Table8[Código da Candidatura],Table13[[#This Row],[Código da candidatura]],Table8[Tipologia proposta],"Unid. Resid."))</f>
        <v/>
      </c>
      <c r="R474" s="326">
        <f>SUM(Table13[[#This Row],[T0]:[Unid. resid.]])</f>
        <v>0</v>
      </c>
      <c r="S474" s="391" t="str">
        <f>IF(OR(Table13[[#This Row],[Tipo de Beneficiário]]="",Table13[[#This Row],[Identificação da Entidade]]="",Table13[[#This Row],[Tipo de Solução Habitacional]]=""),"NÃO","SIM")</f>
        <v>NÃO</v>
      </c>
      <c r="T474" s="327" t="e">
        <f>VLOOKUP(Table13[[#This Row],[Tipo de Beneficiário]],Table3[],3,FALSE)</f>
        <v>#N/A</v>
      </c>
      <c r="X474" s="309"/>
    </row>
    <row r="475" spans="1:24" ht="25.05" hidden="1" customHeight="1" x14ac:dyDescent="0.25">
      <c r="A475" s="320"/>
      <c r="B475" s="389"/>
      <c r="C475" s="321"/>
      <c r="D475" s="325" t="str">
        <f>IF(Table13[[#This Row],[Tipo de Beneficiário]]="","",COUNTIF(Table8[Código da Candidatura],Table13[[#This Row],[Código da candidatura]]))</f>
        <v/>
      </c>
      <c r="E475" s="379" t="str">
        <f>IF(Table13[[#This Row],[Tipo de Beneficiário]]="","",SUMIF(Table8[[Código da Candidatura]:[Nº de membros]],Table13[[#This Row],[Código da candidatura]],Table8[Nº de membros]))</f>
        <v/>
      </c>
      <c r="F475" s="392"/>
      <c r="G475" s="322"/>
      <c r="H475" s="323"/>
      <c r="I475" s="324" t="str">
        <f>IF(Table13[[#This Row],[Tipo de Beneficiário]]="","",COUNTIFS(Table8[Código da Candidatura],Table13[[#This Row],[Código da candidatura]],Table8[Tipologia proposta],"T0"))</f>
        <v/>
      </c>
      <c r="J475" s="325" t="str">
        <f>IF(Table13[[#This Row],[Tipo de Beneficiário]]="","",COUNTIFS(Table8[Código da Candidatura],Table13[[#This Row],[Código da candidatura]],Table8[Tipologia proposta],"T1"))</f>
        <v/>
      </c>
      <c r="K475" s="325" t="str">
        <f>IF(Table13[[#This Row],[Tipo de Beneficiário]]="","",COUNTIFS(Table8[Código da Candidatura],Table13[[#This Row],[Código da candidatura]],Table8[Tipologia proposta],"T2"))</f>
        <v/>
      </c>
      <c r="L475" s="325" t="str">
        <f>IF(Table13[[#This Row],[Tipo de Beneficiário]]="","",COUNTIFS(Table8[Código da Candidatura],Table13[[#This Row],[Código da candidatura]],Table8[Tipologia proposta],"T3"))</f>
        <v/>
      </c>
      <c r="M475" s="325" t="str">
        <f>IF(Table13[[#This Row],[Tipo de Beneficiário]]="","",COUNTIFS(Table8[Código da Candidatura],Table13[[#This Row],[Código da candidatura]],Table8[Tipologia proposta],"T4"))</f>
        <v/>
      </c>
      <c r="N475" s="325" t="str">
        <f>IF(Table13[[#This Row],[Tipo de Beneficiário]]="","",COUNTIFS(Table8[Código da Candidatura],Table13[[#This Row],[Código da candidatura]],Table8[Tipologia proposta],"T5"))</f>
        <v/>
      </c>
      <c r="O475" s="325" t="str">
        <f>IF(Table13[[#This Row],[Tipo de Beneficiário]]="","",COUNTIFS(Table8[Código da Candidatura],Table13[[#This Row],[Código da candidatura]],Table8[Tipologia proposta],"T6"))</f>
        <v/>
      </c>
      <c r="P475" s="325" t="str">
        <f>IF(Table13[[#This Row],[Tipo de Beneficiário]]="","",COUNTIFS(Table8[Código da Candidatura],Table13[[#This Row],[Código da candidatura]],Table8[Tipologia proposta],"T7"))</f>
        <v/>
      </c>
      <c r="Q475" s="325" t="str">
        <f>IF(Table13[[#This Row],[Tipo de Beneficiário]]="","",COUNTIFS(Table8[Código da Candidatura],Table13[[#This Row],[Código da candidatura]],Table8[Tipologia proposta],"Unid. Resid."))</f>
        <v/>
      </c>
      <c r="R475" s="326">
        <f>SUM(Table13[[#This Row],[T0]:[Unid. resid.]])</f>
        <v>0</v>
      </c>
      <c r="S475" s="391" t="str">
        <f>IF(OR(Table13[[#This Row],[Tipo de Beneficiário]]="",Table13[[#This Row],[Identificação da Entidade]]="",Table13[[#This Row],[Tipo de Solução Habitacional]]=""),"NÃO","SIM")</f>
        <v>NÃO</v>
      </c>
      <c r="T475" s="327" t="e">
        <f>VLOOKUP(Table13[[#This Row],[Tipo de Beneficiário]],Table3[],3,FALSE)</f>
        <v>#N/A</v>
      </c>
      <c r="X475" s="309"/>
    </row>
    <row r="476" spans="1:24" ht="25.05" hidden="1" customHeight="1" x14ac:dyDescent="0.25">
      <c r="A476" s="320"/>
      <c r="B476" s="389"/>
      <c r="C476" s="321"/>
      <c r="D476" s="325" t="str">
        <f>IF(Table13[[#This Row],[Tipo de Beneficiário]]="","",COUNTIF(Table8[Código da Candidatura],Table13[[#This Row],[Código da candidatura]]))</f>
        <v/>
      </c>
      <c r="E476" s="379" t="str">
        <f>IF(Table13[[#This Row],[Tipo de Beneficiário]]="","",SUMIF(Table8[[Código da Candidatura]:[Nº de membros]],Table13[[#This Row],[Código da candidatura]],Table8[Nº de membros]))</f>
        <v/>
      </c>
      <c r="F476" s="392"/>
      <c r="G476" s="322"/>
      <c r="H476" s="323"/>
      <c r="I476" s="324" t="str">
        <f>IF(Table13[[#This Row],[Tipo de Beneficiário]]="","",COUNTIFS(Table8[Código da Candidatura],Table13[[#This Row],[Código da candidatura]],Table8[Tipologia proposta],"T0"))</f>
        <v/>
      </c>
      <c r="J476" s="325" t="str">
        <f>IF(Table13[[#This Row],[Tipo de Beneficiário]]="","",COUNTIFS(Table8[Código da Candidatura],Table13[[#This Row],[Código da candidatura]],Table8[Tipologia proposta],"T1"))</f>
        <v/>
      </c>
      <c r="K476" s="325" t="str">
        <f>IF(Table13[[#This Row],[Tipo de Beneficiário]]="","",COUNTIFS(Table8[Código da Candidatura],Table13[[#This Row],[Código da candidatura]],Table8[Tipologia proposta],"T2"))</f>
        <v/>
      </c>
      <c r="L476" s="325" t="str">
        <f>IF(Table13[[#This Row],[Tipo de Beneficiário]]="","",COUNTIFS(Table8[Código da Candidatura],Table13[[#This Row],[Código da candidatura]],Table8[Tipologia proposta],"T3"))</f>
        <v/>
      </c>
      <c r="M476" s="325" t="str">
        <f>IF(Table13[[#This Row],[Tipo de Beneficiário]]="","",COUNTIFS(Table8[Código da Candidatura],Table13[[#This Row],[Código da candidatura]],Table8[Tipologia proposta],"T4"))</f>
        <v/>
      </c>
      <c r="N476" s="325" t="str">
        <f>IF(Table13[[#This Row],[Tipo de Beneficiário]]="","",COUNTIFS(Table8[Código da Candidatura],Table13[[#This Row],[Código da candidatura]],Table8[Tipologia proposta],"T5"))</f>
        <v/>
      </c>
      <c r="O476" s="325" t="str">
        <f>IF(Table13[[#This Row],[Tipo de Beneficiário]]="","",COUNTIFS(Table8[Código da Candidatura],Table13[[#This Row],[Código da candidatura]],Table8[Tipologia proposta],"T6"))</f>
        <v/>
      </c>
      <c r="P476" s="325" t="str">
        <f>IF(Table13[[#This Row],[Tipo de Beneficiário]]="","",COUNTIFS(Table8[Código da Candidatura],Table13[[#This Row],[Código da candidatura]],Table8[Tipologia proposta],"T7"))</f>
        <v/>
      </c>
      <c r="Q476" s="325" t="str">
        <f>IF(Table13[[#This Row],[Tipo de Beneficiário]]="","",COUNTIFS(Table8[Código da Candidatura],Table13[[#This Row],[Código da candidatura]],Table8[Tipologia proposta],"Unid. Resid."))</f>
        <v/>
      </c>
      <c r="R476" s="326">
        <f>SUM(Table13[[#This Row],[T0]:[Unid. resid.]])</f>
        <v>0</v>
      </c>
      <c r="S476" s="391" t="str">
        <f>IF(OR(Table13[[#This Row],[Tipo de Beneficiário]]="",Table13[[#This Row],[Identificação da Entidade]]="",Table13[[#This Row],[Tipo de Solução Habitacional]]=""),"NÃO","SIM")</f>
        <v>NÃO</v>
      </c>
      <c r="T476" s="327" t="e">
        <f>VLOOKUP(Table13[[#This Row],[Tipo de Beneficiário]],Table3[],3,FALSE)</f>
        <v>#N/A</v>
      </c>
      <c r="X476" s="309"/>
    </row>
    <row r="477" spans="1:24" ht="25.05" hidden="1" customHeight="1" x14ac:dyDescent="0.25">
      <c r="A477" s="320"/>
      <c r="B477" s="389"/>
      <c r="C477" s="321"/>
      <c r="D477" s="325" t="str">
        <f>IF(Table13[[#This Row],[Tipo de Beneficiário]]="","",COUNTIF(Table8[Código da Candidatura],Table13[[#This Row],[Código da candidatura]]))</f>
        <v/>
      </c>
      <c r="E477" s="379" t="str">
        <f>IF(Table13[[#This Row],[Tipo de Beneficiário]]="","",SUMIF(Table8[[Código da Candidatura]:[Nº de membros]],Table13[[#This Row],[Código da candidatura]],Table8[Nº de membros]))</f>
        <v/>
      </c>
      <c r="F477" s="392"/>
      <c r="G477" s="322"/>
      <c r="H477" s="323"/>
      <c r="I477" s="324" t="str">
        <f>IF(Table13[[#This Row],[Tipo de Beneficiário]]="","",COUNTIFS(Table8[Código da Candidatura],Table13[[#This Row],[Código da candidatura]],Table8[Tipologia proposta],"T0"))</f>
        <v/>
      </c>
      <c r="J477" s="325" t="str">
        <f>IF(Table13[[#This Row],[Tipo de Beneficiário]]="","",COUNTIFS(Table8[Código da Candidatura],Table13[[#This Row],[Código da candidatura]],Table8[Tipologia proposta],"T1"))</f>
        <v/>
      </c>
      <c r="K477" s="325" t="str">
        <f>IF(Table13[[#This Row],[Tipo de Beneficiário]]="","",COUNTIFS(Table8[Código da Candidatura],Table13[[#This Row],[Código da candidatura]],Table8[Tipologia proposta],"T2"))</f>
        <v/>
      </c>
      <c r="L477" s="325" t="str">
        <f>IF(Table13[[#This Row],[Tipo de Beneficiário]]="","",COUNTIFS(Table8[Código da Candidatura],Table13[[#This Row],[Código da candidatura]],Table8[Tipologia proposta],"T3"))</f>
        <v/>
      </c>
      <c r="M477" s="325" t="str">
        <f>IF(Table13[[#This Row],[Tipo de Beneficiário]]="","",COUNTIFS(Table8[Código da Candidatura],Table13[[#This Row],[Código da candidatura]],Table8[Tipologia proposta],"T4"))</f>
        <v/>
      </c>
      <c r="N477" s="325" t="str">
        <f>IF(Table13[[#This Row],[Tipo de Beneficiário]]="","",COUNTIFS(Table8[Código da Candidatura],Table13[[#This Row],[Código da candidatura]],Table8[Tipologia proposta],"T5"))</f>
        <v/>
      </c>
      <c r="O477" s="325" t="str">
        <f>IF(Table13[[#This Row],[Tipo de Beneficiário]]="","",COUNTIFS(Table8[Código da Candidatura],Table13[[#This Row],[Código da candidatura]],Table8[Tipologia proposta],"T6"))</f>
        <v/>
      </c>
      <c r="P477" s="325" t="str">
        <f>IF(Table13[[#This Row],[Tipo de Beneficiário]]="","",COUNTIFS(Table8[Código da Candidatura],Table13[[#This Row],[Código da candidatura]],Table8[Tipologia proposta],"T7"))</f>
        <v/>
      </c>
      <c r="Q477" s="325" t="str">
        <f>IF(Table13[[#This Row],[Tipo de Beneficiário]]="","",COUNTIFS(Table8[Código da Candidatura],Table13[[#This Row],[Código da candidatura]],Table8[Tipologia proposta],"Unid. Resid."))</f>
        <v/>
      </c>
      <c r="R477" s="326">
        <f>SUM(Table13[[#This Row],[T0]:[Unid. resid.]])</f>
        <v>0</v>
      </c>
      <c r="S477" s="391" t="str">
        <f>IF(OR(Table13[[#This Row],[Tipo de Beneficiário]]="",Table13[[#This Row],[Identificação da Entidade]]="",Table13[[#This Row],[Tipo de Solução Habitacional]]=""),"NÃO","SIM")</f>
        <v>NÃO</v>
      </c>
      <c r="T477" s="327" t="e">
        <f>VLOOKUP(Table13[[#This Row],[Tipo de Beneficiário]],Table3[],3,FALSE)</f>
        <v>#N/A</v>
      </c>
      <c r="X477" s="309"/>
    </row>
    <row r="478" spans="1:24" ht="25.05" hidden="1" customHeight="1" x14ac:dyDescent="0.25">
      <c r="A478" s="320"/>
      <c r="B478" s="389"/>
      <c r="C478" s="321"/>
      <c r="D478" s="325" t="str">
        <f>IF(Table13[[#This Row],[Tipo de Beneficiário]]="","",COUNTIF(Table8[Código da Candidatura],Table13[[#This Row],[Código da candidatura]]))</f>
        <v/>
      </c>
      <c r="E478" s="379" t="str">
        <f>IF(Table13[[#This Row],[Tipo de Beneficiário]]="","",SUMIF(Table8[[Código da Candidatura]:[Nº de membros]],Table13[[#This Row],[Código da candidatura]],Table8[Nº de membros]))</f>
        <v/>
      </c>
      <c r="F478" s="392"/>
      <c r="G478" s="322"/>
      <c r="H478" s="323"/>
      <c r="I478" s="324" t="str">
        <f>IF(Table13[[#This Row],[Tipo de Beneficiário]]="","",COUNTIFS(Table8[Código da Candidatura],Table13[[#This Row],[Código da candidatura]],Table8[Tipologia proposta],"T0"))</f>
        <v/>
      </c>
      <c r="J478" s="325" t="str">
        <f>IF(Table13[[#This Row],[Tipo de Beneficiário]]="","",COUNTIFS(Table8[Código da Candidatura],Table13[[#This Row],[Código da candidatura]],Table8[Tipologia proposta],"T1"))</f>
        <v/>
      </c>
      <c r="K478" s="325" t="str">
        <f>IF(Table13[[#This Row],[Tipo de Beneficiário]]="","",COUNTIFS(Table8[Código da Candidatura],Table13[[#This Row],[Código da candidatura]],Table8[Tipologia proposta],"T2"))</f>
        <v/>
      </c>
      <c r="L478" s="325" t="str">
        <f>IF(Table13[[#This Row],[Tipo de Beneficiário]]="","",COUNTIFS(Table8[Código da Candidatura],Table13[[#This Row],[Código da candidatura]],Table8[Tipologia proposta],"T3"))</f>
        <v/>
      </c>
      <c r="M478" s="325" t="str">
        <f>IF(Table13[[#This Row],[Tipo de Beneficiário]]="","",COUNTIFS(Table8[Código da Candidatura],Table13[[#This Row],[Código da candidatura]],Table8[Tipologia proposta],"T4"))</f>
        <v/>
      </c>
      <c r="N478" s="325" t="str">
        <f>IF(Table13[[#This Row],[Tipo de Beneficiário]]="","",COUNTIFS(Table8[Código da Candidatura],Table13[[#This Row],[Código da candidatura]],Table8[Tipologia proposta],"T5"))</f>
        <v/>
      </c>
      <c r="O478" s="325" t="str">
        <f>IF(Table13[[#This Row],[Tipo de Beneficiário]]="","",COUNTIFS(Table8[Código da Candidatura],Table13[[#This Row],[Código da candidatura]],Table8[Tipologia proposta],"T6"))</f>
        <v/>
      </c>
      <c r="P478" s="325" t="str">
        <f>IF(Table13[[#This Row],[Tipo de Beneficiário]]="","",COUNTIFS(Table8[Código da Candidatura],Table13[[#This Row],[Código da candidatura]],Table8[Tipologia proposta],"T7"))</f>
        <v/>
      </c>
      <c r="Q478" s="325" t="str">
        <f>IF(Table13[[#This Row],[Tipo de Beneficiário]]="","",COUNTIFS(Table8[Código da Candidatura],Table13[[#This Row],[Código da candidatura]],Table8[Tipologia proposta],"Unid. Resid."))</f>
        <v/>
      </c>
      <c r="R478" s="326">
        <f>SUM(Table13[[#This Row],[T0]:[Unid. resid.]])</f>
        <v>0</v>
      </c>
      <c r="S478" s="391" t="str">
        <f>IF(OR(Table13[[#This Row],[Tipo de Beneficiário]]="",Table13[[#This Row],[Identificação da Entidade]]="",Table13[[#This Row],[Tipo de Solução Habitacional]]=""),"NÃO","SIM")</f>
        <v>NÃO</v>
      </c>
      <c r="T478" s="327" t="e">
        <f>VLOOKUP(Table13[[#This Row],[Tipo de Beneficiário]],Table3[],3,FALSE)</f>
        <v>#N/A</v>
      </c>
      <c r="X478" s="309"/>
    </row>
    <row r="479" spans="1:24" ht="25.05" hidden="1" customHeight="1" x14ac:dyDescent="0.25">
      <c r="A479" s="320"/>
      <c r="B479" s="389"/>
      <c r="C479" s="321"/>
      <c r="D479" s="325" t="str">
        <f>IF(Table13[[#This Row],[Tipo de Beneficiário]]="","",COUNTIF(Table8[Código da Candidatura],Table13[[#This Row],[Código da candidatura]]))</f>
        <v/>
      </c>
      <c r="E479" s="379" t="str">
        <f>IF(Table13[[#This Row],[Tipo de Beneficiário]]="","",SUMIF(Table8[[Código da Candidatura]:[Nº de membros]],Table13[[#This Row],[Código da candidatura]],Table8[Nº de membros]))</f>
        <v/>
      </c>
      <c r="F479" s="392"/>
      <c r="G479" s="322"/>
      <c r="H479" s="323"/>
      <c r="I479" s="324" t="str">
        <f>IF(Table13[[#This Row],[Tipo de Beneficiário]]="","",COUNTIFS(Table8[Código da Candidatura],Table13[[#This Row],[Código da candidatura]],Table8[Tipologia proposta],"T0"))</f>
        <v/>
      </c>
      <c r="J479" s="325" t="str">
        <f>IF(Table13[[#This Row],[Tipo de Beneficiário]]="","",COUNTIFS(Table8[Código da Candidatura],Table13[[#This Row],[Código da candidatura]],Table8[Tipologia proposta],"T1"))</f>
        <v/>
      </c>
      <c r="K479" s="325" t="str">
        <f>IF(Table13[[#This Row],[Tipo de Beneficiário]]="","",COUNTIFS(Table8[Código da Candidatura],Table13[[#This Row],[Código da candidatura]],Table8[Tipologia proposta],"T2"))</f>
        <v/>
      </c>
      <c r="L479" s="325" t="str">
        <f>IF(Table13[[#This Row],[Tipo de Beneficiário]]="","",COUNTIFS(Table8[Código da Candidatura],Table13[[#This Row],[Código da candidatura]],Table8[Tipologia proposta],"T3"))</f>
        <v/>
      </c>
      <c r="M479" s="325" t="str">
        <f>IF(Table13[[#This Row],[Tipo de Beneficiário]]="","",COUNTIFS(Table8[Código da Candidatura],Table13[[#This Row],[Código da candidatura]],Table8[Tipologia proposta],"T4"))</f>
        <v/>
      </c>
      <c r="N479" s="325" t="str">
        <f>IF(Table13[[#This Row],[Tipo de Beneficiário]]="","",COUNTIFS(Table8[Código da Candidatura],Table13[[#This Row],[Código da candidatura]],Table8[Tipologia proposta],"T5"))</f>
        <v/>
      </c>
      <c r="O479" s="325" t="str">
        <f>IF(Table13[[#This Row],[Tipo de Beneficiário]]="","",COUNTIFS(Table8[Código da Candidatura],Table13[[#This Row],[Código da candidatura]],Table8[Tipologia proposta],"T6"))</f>
        <v/>
      </c>
      <c r="P479" s="325" t="str">
        <f>IF(Table13[[#This Row],[Tipo de Beneficiário]]="","",COUNTIFS(Table8[Código da Candidatura],Table13[[#This Row],[Código da candidatura]],Table8[Tipologia proposta],"T7"))</f>
        <v/>
      </c>
      <c r="Q479" s="325" t="str">
        <f>IF(Table13[[#This Row],[Tipo de Beneficiário]]="","",COUNTIFS(Table8[Código da Candidatura],Table13[[#This Row],[Código da candidatura]],Table8[Tipologia proposta],"Unid. Resid."))</f>
        <v/>
      </c>
      <c r="R479" s="326">
        <f>SUM(Table13[[#This Row],[T0]:[Unid. resid.]])</f>
        <v>0</v>
      </c>
      <c r="S479" s="391" t="str">
        <f>IF(OR(Table13[[#This Row],[Tipo de Beneficiário]]="",Table13[[#This Row],[Identificação da Entidade]]="",Table13[[#This Row],[Tipo de Solução Habitacional]]=""),"NÃO","SIM")</f>
        <v>NÃO</v>
      </c>
      <c r="T479" s="327" t="e">
        <f>VLOOKUP(Table13[[#This Row],[Tipo de Beneficiário]],Table3[],3,FALSE)</f>
        <v>#N/A</v>
      </c>
      <c r="X479" s="309"/>
    </row>
    <row r="480" spans="1:24" ht="25.05" hidden="1" customHeight="1" x14ac:dyDescent="0.25">
      <c r="A480" s="320"/>
      <c r="B480" s="389"/>
      <c r="C480" s="321"/>
      <c r="D480" s="325" t="str">
        <f>IF(Table13[[#This Row],[Tipo de Beneficiário]]="","",COUNTIF(Table8[Código da Candidatura],Table13[[#This Row],[Código da candidatura]]))</f>
        <v/>
      </c>
      <c r="E480" s="379" t="str">
        <f>IF(Table13[[#This Row],[Tipo de Beneficiário]]="","",SUMIF(Table8[[Código da Candidatura]:[Nº de membros]],Table13[[#This Row],[Código da candidatura]],Table8[Nº de membros]))</f>
        <v/>
      </c>
      <c r="F480" s="392"/>
      <c r="G480" s="322"/>
      <c r="H480" s="323"/>
      <c r="I480" s="324" t="str">
        <f>IF(Table13[[#This Row],[Tipo de Beneficiário]]="","",COUNTIFS(Table8[Código da Candidatura],Table13[[#This Row],[Código da candidatura]],Table8[Tipologia proposta],"T0"))</f>
        <v/>
      </c>
      <c r="J480" s="325" t="str">
        <f>IF(Table13[[#This Row],[Tipo de Beneficiário]]="","",COUNTIFS(Table8[Código da Candidatura],Table13[[#This Row],[Código da candidatura]],Table8[Tipologia proposta],"T1"))</f>
        <v/>
      </c>
      <c r="K480" s="325" t="str">
        <f>IF(Table13[[#This Row],[Tipo de Beneficiário]]="","",COUNTIFS(Table8[Código da Candidatura],Table13[[#This Row],[Código da candidatura]],Table8[Tipologia proposta],"T2"))</f>
        <v/>
      </c>
      <c r="L480" s="325" t="str">
        <f>IF(Table13[[#This Row],[Tipo de Beneficiário]]="","",COUNTIFS(Table8[Código da Candidatura],Table13[[#This Row],[Código da candidatura]],Table8[Tipologia proposta],"T3"))</f>
        <v/>
      </c>
      <c r="M480" s="325" t="str">
        <f>IF(Table13[[#This Row],[Tipo de Beneficiário]]="","",COUNTIFS(Table8[Código da Candidatura],Table13[[#This Row],[Código da candidatura]],Table8[Tipologia proposta],"T4"))</f>
        <v/>
      </c>
      <c r="N480" s="325" t="str">
        <f>IF(Table13[[#This Row],[Tipo de Beneficiário]]="","",COUNTIFS(Table8[Código da Candidatura],Table13[[#This Row],[Código da candidatura]],Table8[Tipologia proposta],"T5"))</f>
        <v/>
      </c>
      <c r="O480" s="325" t="str">
        <f>IF(Table13[[#This Row],[Tipo de Beneficiário]]="","",COUNTIFS(Table8[Código da Candidatura],Table13[[#This Row],[Código da candidatura]],Table8[Tipologia proposta],"T6"))</f>
        <v/>
      </c>
      <c r="P480" s="325" t="str">
        <f>IF(Table13[[#This Row],[Tipo de Beneficiário]]="","",COUNTIFS(Table8[Código da Candidatura],Table13[[#This Row],[Código da candidatura]],Table8[Tipologia proposta],"T7"))</f>
        <v/>
      </c>
      <c r="Q480" s="325" t="str">
        <f>IF(Table13[[#This Row],[Tipo de Beneficiário]]="","",COUNTIFS(Table8[Código da Candidatura],Table13[[#This Row],[Código da candidatura]],Table8[Tipologia proposta],"Unid. Resid."))</f>
        <v/>
      </c>
      <c r="R480" s="326">
        <f>SUM(Table13[[#This Row],[T0]:[Unid. resid.]])</f>
        <v>0</v>
      </c>
      <c r="S480" s="391" t="str">
        <f>IF(OR(Table13[[#This Row],[Tipo de Beneficiário]]="",Table13[[#This Row],[Identificação da Entidade]]="",Table13[[#This Row],[Tipo de Solução Habitacional]]=""),"NÃO","SIM")</f>
        <v>NÃO</v>
      </c>
      <c r="T480" s="327" t="e">
        <f>VLOOKUP(Table13[[#This Row],[Tipo de Beneficiário]],Table3[],3,FALSE)</f>
        <v>#N/A</v>
      </c>
      <c r="X480" s="309"/>
    </row>
    <row r="481" spans="1:24" ht="25.05" hidden="1" customHeight="1" x14ac:dyDescent="0.25">
      <c r="A481" s="320"/>
      <c r="B481" s="389"/>
      <c r="C481" s="321"/>
      <c r="D481" s="325" t="str">
        <f>IF(Table13[[#This Row],[Tipo de Beneficiário]]="","",COUNTIF(Table8[Código da Candidatura],Table13[[#This Row],[Código da candidatura]]))</f>
        <v/>
      </c>
      <c r="E481" s="379" t="str">
        <f>IF(Table13[[#This Row],[Tipo de Beneficiário]]="","",SUMIF(Table8[[Código da Candidatura]:[Nº de membros]],Table13[[#This Row],[Código da candidatura]],Table8[Nº de membros]))</f>
        <v/>
      </c>
      <c r="F481" s="392"/>
      <c r="G481" s="322"/>
      <c r="H481" s="323"/>
      <c r="I481" s="324" t="str">
        <f>IF(Table13[[#This Row],[Tipo de Beneficiário]]="","",COUNTIFS(Table8[Código da Candidatura],Table13[[#This Row],[Código da candidatura]],Table8[Tipologia proposta],"T0"))</f>
        <v/>
      </c>
      <c r="J481" s="325" t="str">
        <f>IF(Table13[[#This Row],[Tipo de Beneficiário]]="","",COUNTIFS(Table8[Código da Candidatura],Table13[[#This Row],[Código da candidatura]],Table8[Tipologia proposta],"T1"))</f>
        <v/>
      </c>
      <c r="K481" s="325" t="str">
        <f>IF(Table13[[#This Row],[Tipo de Beneficiário]]="","",COUNTIFS(Table8[Código da Candidatura],Table13[[#This Row],[Código da candidatura]],Table8[Tipologia proposta],"T2"))</f>
        <v/>
      </c>
      <c r="L481" s="325" t="str">
        <f>IF(Table13[[#This Row],[Tipo de Beneficiário]]="","",COUNTIFS(Table8[Código da Candidatura],Table13[[#This Row],[Código da candidatura]],Table8[Tipologia proposta],"T3"))</f>
        <v/>
      </c>
      <c r="M481" s="325" t="str">
        <f>IF(Table13[[#This Row],[Tipo de Beneficiário]]="","",COUNTIFS(Table8[Código da Candidatura],Table13[[#This Row],[Código da candidatura]],Table8[Tipologia proposta],"T4"))</f>
        <v/>
      </c>
      <c r="N481" s="325" t="str">
        <f>IF(Table13[[#This Row],[Tipo de Beneficiário]]="","",COUNTIFS(Table8[Código da Candidatura],Table13[[#This Row],[Código da candidatura]],Table8[Tipologia proposta],"T5"))</f>
        <v/>
      </c>
      <c r="O481" s="325" t="str">
        <f>IF(Table13[[#This Row],[Tipo de Beneficiário]]="","",COUNTIFS(Table8[Código da Candidatura],Table13[[#This Row],[Código da candidatura]],Table8[Tipologia proposta],"T6"))</f>
        <v/>
      </c>
      <c r="P481" s="325" t="str">
        <f>IF(Table13[[#This Row],[Tipo de Beneficiário]]="","",COUNTIFS(Table8[Código da Candidatura],Table13[[#This Row],[Código da candidatura]],Table8[Tipologia proposta],"T7"))</f>
        <v/>
      </c>
      <c r="Q481" s="325" t="str">
        <f>IF(Table13[[#This Row],[Tipo de Beneficiário]]="","",COUNTIFS(Table8[Código da Candidatura],Table13[[#This Row],[Código da candidatura]],Table8[Tipologia proposta],"Unid. Resid."))</f>
        <v/>
      </c>
      <c r="R481" s="326">
        <f>SUM(Table13[[#This Row],[T0]:[Unid. resid.]])</f>
        <v>0</v>
      </c>
      <c r="S481" s="391" t="str">
        <f>IF(OR(Table13[[#This Row],[Tipo de Beneficiário]]="",Table13[[#This Row],[Identificação da Entidade]]="",Table13[[#This Row],[Tipo de Solução Habitacional]]=""),"NÃO","SIM")</f>
        <v>NÃO</v>
      </c>
      <c r="T481" s="327" t="e">
        <f>VLOOKUP(Table13[[#This Row],[Tipo de Beneficiário]],Table3[],3,FALSE)</f>
        <v>#N/A</v>
      </c>
      <c r="X481" s="309"/>
    </row>
    <row r="482" spans="1:24" ht="25.05" hidden="1" customHeight="1" x14ac:dyDescent="0.25">
      <c r="A482" s="320"/>
      <c r="B482" s="389"/>
      <c r="C482" s="321"/>
      <c r="D482" s="325" t="str">
        <f>IF(Table13[[#This Row],[Tipo de Beneficiário]]="","",COUNTIF(Table8[Código da Candidatura],Table13[[#This Row],[Código da candidatura]]))</f>
        <v/>
      </c>
      <c r="E482" s="379" t="str">
        <f>IF(Table13[[#This Row],[Tipo de Beneficiário]]="","",SUMIF(Table8[[Código da Candidatura]:[Nº de membros]],Table13[[#This Row],[Código da candidatura]],Table8[Nº de membros]))</f>
        <v/>
      </c>
      <c r="F482" s="392"/>
      <c r="G482" s="322"/>
      <c r="H482" s="323"/>
      <c r="I482" s="324" t="str">
        <f>IF(Table13[[#This Row],[Tipo de Beneficiário]]="","",COUNTIFS(Table8[Código da Candidatura],Table13[[#This Row],[Código da candidatura]],Table8[Tipologia proposta],"T0"))</f>
        <v/>
      </c>
      <c r="J482" s="325" t="str">
        <f>IF(Table13[[#This Row],[Tipo de Beneficiário]]="","",COUNTIFS(Table8[Código da Candidatura],Table13[[#This Row],[Código da candidatura]],Table8[Tipologia proposta],"T1"))</f>
        <v/>
      </c>
      <c r="K482" s="325" t="str">
        <f>IF(Table13[[#This Row],[Tipo de Beneficiário]]="","",COUNTIFS(Table8[Código da Candidatura],Table13[[#This Row],[Código da candidatura]],Table8[Tipologia proposta],"T2"))</f>
        <v/>
      </c>
      <c r="L482" s="325" t="str">
        <f>IF(Table13[[#This Row],[Tipo de Beneficiário]]="","",COUNTIFS(Table8[Código da Candidatura],Table13[[#This Row],[Código da candidatura]],Table8[Tipologia proposta],"T3"))</f>
        <v/>
      </c>
      <c r="M482" s="325" t="str">
        <f>IF(Table13[[#This Row],[Tipo de Beneficiário]]="","",COUNTIFS(Table8[Código da Candidatura],Table13[[#This Row],[Código da candidatura]],Table8[Tipologia proposta],"T4"))</f>
        <v/>
      </c>
      <c r="N482" s="325" t="str">
        <f>IF(Table13[[#This Row],[Tipo de Beneficiário]]="","",COUNTIFS(Table8[Código da Candidatura],Table13[[#This Row],[Código da candidatura]],Table8[Tipologia proposta],"T5"))</f>
        <v/>
      </c>
      <c r="O482" s="325" t="str">
        <f>IF(Table13[[#This Row],[Tipo de Beneficiário]]="","",COUNTIFS(Table8[Código da Candidatura],Table13[[#This Row],[Código da candidatura]],Table8[Tipologia proposta],"T6"))</f>
        <v/>
      </c>
      <c r="P482" s="325" t="str">
        <f>IF(Table13[[#This Row],[Tipo de Beneficiário]]="","",COUNTIFS(Table8[Código da Candidatura],Table13[[#This Row],[Código da candidatura]],Table8[Tipologia proposta],"T7"))</f>
        <v/>
      </c>
      <c r="Q482" s="325" t="str">
        <f>IF(Table13[[#This Row],[Tipo de Beneficiário]]="","",COUNTIFS(Table8[Código da Candidatura],Table13[[#This Row],[Código da candidatura]],Table8[Tipologia proposta],"Unid. Resid."))</f>
        <v/>
      </c>
      <c r="R482" s="326">
        <f>SUM(Table13[[#This Row],[T0]:[Unid. resid.]])</f>
        <v>0</v>
      </c>
      <c r="S482" s="391" t="str">
        <f>IF(OR(Table13[[#This Row],[Tipo de Beneficiário]]="",Table13[[#This Row],[Identificação da Entidade]]="",Table13[[#This Row],[Tipo de Solução Habitacional]]=""),"NÃO","SIM")</f>
        <v>NÃO</v>
      </c>
      <c r="T482" s="327" t="e">
        <f>VLOOKUP(Table13[[#This Row],[Tipo de Beneficiário]],Table3[],3,FALSE)</f>
        <v>#N/A</v>
      </c>
      <c r="X482" s="309"/>
    </row>
    <row r="483" spans="1:24" ht="25.05" hidden="1" customHeight="1" x14ac:dyDescent="0.25">
      <c r="A483" s="320"/>
      <c r="B483" s="389"/>
      <c r="C483" s="321"/>
      <c r="D483" s="325" t="str">
        <f>IF(Table13[[#This Row],[Tipo de Beneficiário]]="","",COUNTIF(Table8[Código da Candidatura],Table13[[#This Row],[Código da candidatura]]))</f>
        <v/>
      </c>
      <c r="E483" s="379" t="str">
        <f>IF(Table13[[#This Row],[Tipo de Beneficiário]]="","",SUMIF(Table8[[Código da Candidatura]:[Nº de membros]],Table13[[#This Row],[Código da candidatura]],Table8[Nº de membros]))</f>
        <v/>
      </c>
      <c r="F483" s="392"/>
      <c r="G483" s="322"/>
      <c r="H483" s="323"/>
      <c r="I483" s="324" t="str">
        <f>IF(Table13[[#This Row],[Tipo de Beneficiário]]="","",COUNTIFS(Table8[Código da Candidatura],Table13[[#This Row],[Código da candidatura]],Table8[Tipologia proposta],"T0"))</f>
        <v/>
      </c>
      <c r="J483" s="325" t="str">
        <f>IF(Table13[[#This Row],[Tipo de Beneficiário]]="","",COUNTIFS(Table8[Código da Candidatura],Table13[[#This Row],[Código da candidatura]],Table8[Tipologia proposta],"T1"))</f>
        <v/>
      </c>
      <c r="K483" s="325" t="str">
        <f>IF(Table13[[#This Row],[Tipo de Beneficiário]]="","",COUNTIFS(Table8[Código da Candidatura],Table13[[#This Row],[Código da candidatura]],Table8[Tipologia proposta],"T2"))</f>
        <v/>
      </c>
      <c r="L483" s="325" t="str">
        <f>IF(Table13[[#This Row],[Tipo de Beneficiário]]="","",COUNTIFS(Table8[Código da Candidatura],Table13[[#This Row],[Código da candidatura]],Table8[Tipologia proposta],"T3"))</f>
        <v/>
      </c>
      <c r="M483" s="325" t="str">
        <f>IF(Table13[[#This Row],[Tipo de Beneficiário]]="","",COUNTIFS(Table8[Código da Candidatura],Table13[[#This Row],[Código da candidatura]],Table8[Tipologia proposta],"T4"))</f>
        <v/>
      </c>
      <c r="N483" s="325" t="str">
        <f>IF(Table13[[#This Row],[Tipo de Beneficiário]]="","",COUNTIFS(Table8[Código da Candidatura],Table13[[#This Row],[Código da candidatura]],Table8[Tipologia proposta],"T5"))</f>
        <v/>
      </c>
      <c r="O483" s="325" t="str">
        <f>IF(Table13[[#This Row],[Tipo de Beneficiário]]="","",COUNTIFS(Table8[Código da Candidatura],Table13[[#This Row],[Código da candidatura]],Table8[Tipologia proposta],"T6"))</f>
        <v/>
      </c>
      <c r="P483" s="325" t="str">
        <f>IF(Table13[[#This Row],[Tipo de Beneficiário]]="","",COUNTIFS(Table8[Código da Candidatura],Table13[[#This Row],[Código da candidatura]],Table8[Tipologia proposta],"T7"))</f>
        <v/>
      </c>
      <c r="Q483" s="325" t="str">
        <f>IF(Table13[[#This Row],[Tipo de Beneficiário]]="","",COUNTIFS(Table8[Código da Candidatura],Table13[[#This Row],[Código da candidatura]],Table8[Tipologia proposta],"Unid. Resid."))</f>
        <v/>
      </c>
      <c r="R483" s="326">
        <f>SUM(Table13[[#This Row],[T0]:[Unid. resid.]])</f>
        <v>0</v>
      </c>
      <c r="S483" s="391" t="str">
        <f>IF(OR(Table13[[#This Row],[Tipo de Beneficiário]]="",Table13[[#This Row],[Identificação da Entidade]]="",Table13[[#This Row],[Tipo de Solução Habitacional]]=""),"NÃO","SIM")</f>
        <v>NÃO</v>
      </c>
      <c r="T483" s="327" t="e">
        <f>VLOOKUP(Table13[[#This Row],[Tipo de Beneficiário]],Table3[],3,FALSE)</f>
        <v>#N/A</v>
      </c>
      <c r="X483" s="309"/>
    </row>
    <row r="484" spans="1:24" ht="25.05" hidden="1" customHeight="1" x14ac:dyDescent="0.25">
      <c r="A484" s="320"/>
      <c r="B484" s="389"/>
      <c r="C484" s="321"/>
      <c r="D484" s="325" t="str">
        <f>IF(Table13[[#This Row],[Tipo de Beneficiário]]="","",COUNTIF(Table8[Código da Candidatura],Table13[[#This Row],[Código da candidatura]]))</f>
        <v/>
      </c>
      <c r="E484" s="379" t="str">
        <f>IF(Table13[[#This Row],[Tipo de Beneficiário]]="","",SUMIF(Table8[[Código da Candidatura]:[Nº de membros]],Table13[[#This Row],[Código da candidatura]],Table8[Nº de membros]))</f>
        <v/>
      </c>
      <c r="F484" s="392"/>
      <c r="G484" s="322"/>
      <c r="H484" s="323"/>
      <c r="I484" s="324" t="str">
        <f>IF(Table13[[#This Row],[Tipo de Beneficiário]]="","",COUNTIFS(Table8[Código da Candidatura],Table13[[#This Row],[Código da candidatura]],Table8[Tipologia proposta],"T0"))</f>
        <v/>
      </c>
      <c r="J484" s="325" t="str">
        <f>IF(Table13[[#This Row],[Tipo de Beneficiário]]="","",COUNTIFS(Table8[Código da Candidatura],Table13[[#This Row],[Código da candidatura]],Table8[Tipologia proposta],"T1"))</f>
        <v/>
      </c>
      <c r="K484" s="325" t="str">
        <f>IF(Table13[[#This Row],[Tipo de Beneficiário]]="","",COUNTIFS(Table8[Código da Candidatura],Table13[[#This Row],[Código da candidatura]],Table8[Tipologia proposta],"T2"))</f>
        <v/>
      </c>
      <c r="L484" s="325" t="str">
        <f>IF(Table13[[#This Row],[Tipo de Beneficiário]]="","",COUNTIFS(Table8[Código da Candidatura],Table13[[#This Row],[Código da candidatura]],Table8[Tipologia proposta],"T3"))</f>
        <v/>
      </c>
      <c r="M484" s="325" t="str">
        <f>IF(Table13[[#This Row],[Tipo de Beneficiário]]="","",COUNTIFS(Table8[Código da Candidatura],Table13[[#This Row],[Código da candidatura]],Table8[Tipologia proposta],"T4"))</f>
        <v/>
      </c>
      <c r="N484" s="325" t="str">
        <f>IF(Table13[[#This Row],[Tipo de Beneficiário]]="","",COUNTIFS(Table8[Código da Candidatura],Table13[[#This Row],[Código da candidatura]],Table8[Tipologia proposta],"T5"))</f>
        <v/>
      </c>
      <c r="O484" s="325" t="str">
        <f>IF(Table13[[#This Row],[Tipo de Beneficiário]]="","",COUNTIFS(Table8[Código da Candidatura],Table13[[#This Row],[Código da candidatura]],Table8[Tipologia proposta],"T6"))</f>
        <v/>
      </c>
      <c r="P484" s="325" t="str">
        <f>IF(Table13[[#This Row],[Tipo de Beneficiário]]="","",COUNTIFS(Table8[Código da Candidatura],Table13[[#This Row],[Código da candidatura]],Table8[Tipologia proposta],"T7"))</f>
        <v/>
      </c>
      <c r="Q484" s="325" t="str">
        <f>IF(Table13[[#This Row],[Tipo de Beneficiário]]="","",COUNTIFS(Table8[Código da Candidatura],Table13[[#This Row],[Código da candidatura]],Table8[Tipologia proposta],"Unid. Resid."))</f>
        <v/>
      </c>
      <c r="R484" s="326">
        <f>SUM(Table13[[#This Row],[T0]:[Unid. resid.]])</f>
        <v>0</v>
      </c>
      <c r="S484" s="391" t="str">
        <f>IF(OR(Table13[[#This Row],[Tipo de Beneficiário]]="",Table13[[#This Row],[Identificação da Entidade]]="",Table13[[#This Row],[Tipo de Solução Habitacional]]=""),"NÃO","SIM")</f>
        <v>NÃO</v>
      </c>
      <c r="T484" s="327" t="e">
        <f>VLOOKUP(Table13[[#This Row],[Tipo de Beneficiário]],Table3[],3,FALSE)</f>
        <v>#N/A</v>
      </c>
      <c r="X484" s="309"/>
    </row>
    <row r="485" spans="1:24" ht="25.05" hidden="1" customHeight="1" x14ac:dyDescent="0.25">
      <c r="A485" s="320"/>
      <c r="B485" s="389"/>
      <c r="C485" s="321"/>
      <c r="D485" s="325" t="str">
        <f>IF(Table13[[#This Row],[Tipo de Beneficiário]]="","",COUNTIF(Table8[Código da Candidatura],Table13[[#This Row],[Código da candidatura]]))</f>
        <v/>
      </c>
      <c r="E485" s="379" t="str">
        <f>IF(Table13[[#This Row],[Tipo de Beneficiário]]="","",SUMIF(Table8[[Código da Candidatura]:[Nº de membros]],Table13[[#This Row],[Código da candidatura]],Table8[Nº de membros]))</f>
        <v/>
      </c>
      <c r="F485" s="392"/>
      <c r="G485" s="322"/>
      <c r="H485" s="323"/>
      <c r="I485" s="324" t="str">
        <f>IF(Table13[[#This Row],[Tipo de Beneficiário]]="","",COUNTIFS(Table8[Código da Candidatura],Table13[[#This Row],[Código da candidatura]],Table8[Tipologia proposta],"T0"))</f>
        <v/>
      </c>
      <c r="J485" s="325" t="str">
        <f>IF(Table13[[#This Row],[Tipo de Beneficiário]]="","",COUNTIFS(Table8[Código da Candidatura],Table13[[#This Row],[Código da candidatura]],Table8[Tipologia proposta],"T1"))</f>
        <v/>
      </c>
      <c r="K485" s="325" t="str">
        <f>IF(Table13[[#This Row],[Tipo de Beneficiário]]="","",COUNTIFS(Table8[Código da Candidatura],Table13[[#This Row],[Código da candidatura]],Table8[Tipologia proposta],"T2"))</f>
        <v/>
      </c>
      <c r="L485" s="325" t="str">
        <f>IF(Table13[[#This Row],[Tipo de Beneficiário]]="","",COUNTIFS(Table8[Código da Candidatura],Table13[[#This Row],[Código da candidatura]],Table8[Tipologia proposta],"T3"))</f>
        <v/>
      </c>
      <c r="M485" s="325" t="str">
        <f>IF(Table13[[#This Row],[Tipo de Beneficiário]]="","",COUNTIFS(Table8[Código da Candidatura],Table13[[#This Row],[Código da candidatura]],Table8[Tipologia proposta],"T4"))</f>
        <v/>
      </c>
      <c r="N485" s="325" t="str">
        <f>IF(Table13[[#This Row],[Tipo de Beneficiário]]="","",COUNTIFS(Table8[Código da Candidatura],Table13[[#This Row],[Código da candidatura]],Table8[Tipologia proposta],"T5"))</f>
        <v/>
      </c>
      <c r="O485" s="325" t="str">
        <f>IF(Table13[[#This Row],[Tipo de Beneficiário]]="","",COUNTIFS(Table8[Código da Candidatura],Table13[[#This Row],[Código da candidatura]],Table8[Tipologia proposta],"T6"))</f>
        <v/>
      </c>
      <c r="P485" s="325" t="str">
        <f>IF(Table13[[#This Row],[Tipo de Beneficiário]]="","",COUNTIFS(Table8[Código da Candidatura],Table13[[#This Row],[Código da candidatura]],Table8[Tipologia proposta],"T7"))</f>
        <v/>
      </c>
      <c r="Q485" s="325" t="str">
        <f>IF(Table13[[#This Row],[Tipo de Beneficiário]]="","",COUNTIFS(Table8[Código da Candidatura],Table13[[#This Row],[Código da candidatura]],Table8[Tipologia proposta],"Unid. Resid."))</f>
        <v/>
      </c>
      <c r="R485" s="326">
        <f>SUM(Table13[[#This Row],[T0]:[Unid. resid.]])</f>
        <v>0</v>
      </c>
      <c r="S485" s="391" t="str">
        <f>IF(OR(Table13[[#This Row],[Tipo de Beneficiário]]="",Table13[[#This Row],[Identificação da Entidade]]="",Table13[[#This Row],[Tipo de Solução Habitacional]]=""),"NÃO","SIM")</f>
        <v>NÃO</v>
      </c>
      <c r="T485" s="327" t="e">
        <f>VLOOKUP(Table13[[#This Row],[Tipo de Beneficiário]],Table3[],3,FALSE)</f>
        <v>#N/A</v>
      </c>
      <c r="X485" s="309"/>
    </row>
    <row r="486" spans="1:24" ht="25.05" hidden="1" customHeight="1" x14ac:dyDescent="0.25">
      <c r="A486" s="320"/>
      <c r="B486" s="389"/>
      <c r="C486" s="321"/>
      <c r="D486" s="325" t="str">
        <f>IF(Table13[[#This Row],[Tipo de Beneficiário]]="","",COUNTIF(Table8[Código da Candidatura],Table13[[#This Row],[Código da candidatura]]))</f>
        <v/>
      </c>
      <c r="E486" s="379" t="str">
        <f>IF(Table13[[#This Row],[Tipo de Beneficiário]]="","",SUMIF(Table8[[Código da Candidatura]:[Nº de membros]],Table13[[#This Row],[Código da candidatura]],Table8[Nº de membros]))</f>
        <v/>
      </c>
      <c r="F486" s="392"/>
      <c r="G486" s="322"/>
      <c r="H486" s="323"/>
      <c r="I486" s="324" t="str">
        <f>IF(Table13[[#This Row],[Tipo de Beneficiário]]="","",COUNTIFS(Table8[Código da Candidatura],Table13[[#This Row],[Código da candidatura]],Table8[Tipologia proposta],"T0"))</f>
        <v/>
      </c>
      <c r="J486" s="325" t="str">
        <f>IF(Table13[[#This Row],[Tipo de Beneficiário]]="","",COUNTIFS(Table8[Código da Candidatura],Table13[[#This Row],[Código da candidatura]],Table8[Tipologia proposta],"T1"))</f>
        <v/>
      </c>
      <c r="K486" s="325" t="str">
        <f>IF(Table13[[#This Row],[Tipo de Beneficiário]]="","",COUNTIFS(Table8[Código da Candidatura],Table13[[#This Row],[Código da candidatura]],Table8[Tipologia proposta],"T2"))</f>
        <v/>
      </c>
      <c r="L486" s="325" t="str">
        <f>IF(Table13[[#This Row],[Tipo de Beneficiário]]="","",COUNTIFS(Table8[Código da Candidatura],Table13[[#This Row],[Código da candidatura]],Table8[Tipologia proposta],"T3"))</f>
        <v/>
      </c>
      <c r="M486" s="325" t="str">
        <f>IF(Table13[[#This Row],[Tipo de Beneficiário]]="","",COUNTIFS(Table8[Código da Candidatura],Table13[[#This Row],[Código da candidatura]],Table8[Tipologia proposta],"T4"))</f>
        <v/>
      </c>
      <c r="N486" s="325" t="str">
        <f>IF(Table13[[#This Row],[Tipo de Beneficiário]]="","",COUNTIFS(Table8[Código da Candidatura],Table13[[#This Row],[Código da candidatura]],Table8[Tipologia proposta],"T5"))</f>
        <v/>
      </c>
      <c r="O486" s="325" t="str">
        <f>IF(Table13[[#This Row],[Tipo de Beneficiário]]="","",COUNTIFS(Table8[Código da Candidatura],Table13[[#This Row],[Código da candidatura]],Table8[Tipologia proposta],"T6"))</f>
        <v/>
      </c>
      <c r="P486" s="325" t="str">
        <f>IF(Table13[[#This Row],[Tipo de Beneficiário]]="","",COUNTIFS(Table8[Código da Candidatura],Table13[[#This Row],[Código da candidatura]],Table8[Tipologia proposta],"T7"))</f>
        <v/>
      </c>
      <c r="Q486" s="325" t="str">
        <f>IF(Table13[[#This Row],[Tipo de Beneficiário]]="","",COUNTIFS(Table8[Código da Candidatura],Table13[[#This Row],[Código da candidatura]],Table8[Tipologia proposta],"Unid. Resid."))</f>
        <v/>
      </c>
      <c r="R486" s="326">
        <f>SUM(Table13[[#This Row],[T0]:[Unid. resid.]])</f>
        <v>0</v>
      </c>
      <c r="S486" s="391" t="str">
        <f>IF(OR(Table13[[#This Row],[Tipo de Beneficiário]]="",Table13[[#This Row],[Identificação da Entidade]]="",Table13[[#This Row],[Tipo de Solução Habitacional]]=""),"NÃO","SIM")</f>
        <v>NÃO</v>
      </c>
      <c r="T486" s="327" t="e">
        <f>VLOOKUP(Table13[[#This Row],[Tipo de Beneficiário]],Table3[],3,FALSE)</f>
        <v>#N/A</v>
      </c>
      <c r="X486" s="309"/>
    </row>
    <row r="487" spans="1:24" ht="25.05" hidden="1" customHeight="1" x14ac:dyDescent="0.25">
      <c r="A487" s="320"/>
      <c r="B487" s="389"/>
      <c r="C487" s="321"/>
      <c r="D487" s="325" t="str">
        <f>IF(Table13[[#This Row],[Tipo de Beneficiário]]="","",COUNTIF(Table8[Código da Candidatura],Table13[[#This Row],[Código da candidatura]]))</f>
        <v/>
      </c>
      <c r="E487" s="379" t="str">
        <f>IF(Table13[[#This Row],[Tipo de Beneficiário]]="","",SUMIF(Table8[[Código da Candidatura]:[Nº de membros]],Table13[[#This Row],[Código da candidatura]],Table8[Nº de membros]))</f>
        <v/>
      </c>
      <c r="F487" s="392"/>
      <c r="G487" s="322"/>
      <c r="H487" s="323"/>
      <c r="I487" s="324" t="str">
        <f>IF(Table13[[#This Row],[Tipo de Beneficiário]]="","",COUNTIFS(Table8[Código da Candidatura],Table13[[#This Row],[Código da candidatura]],Table8[Tipologia proposta],"T0"))</f>
        <v/>
      </c>
      <c r="J487" s="325" t="str">
        <f>IF(Table13[[#This Row],[Tipo de Beneficiário]]="","",COUNTIFS(Table8[Código da Candidatura],Table13[[#This Row],[Código da candidatura]],Table8[Tipologia proposta],"T1"))</f>
        <v/>
      </c>
      <c r="K487" s="325" t="str">
        <f>IF(Table13[[#This Row],[Tipo de Beneficiário]]="","",COUNTIFS(Table8[Código da Candidatura],Table13[[#This Row],[Código da candidatura]],Table8[Tipologia proposta],"T2"))</f>
        <v/>
      </c>
      <c r="L487" s="325" t="str">
        <f>IF(Table13[[#This Row],[Tipo de Beneficiário]]="","",COUNTIFS(Table8[Código da Candidatura],Table13[[#This Row],[Código da candidatura]],Table8[Tipologia proposta],"T3"))</f>
        <v/>
      </c>
      <c r="M487" s="325" t="str">
        <f>IF(Table13[[#This Row],[Tipo de Beneficiário]]="","",COUNTIFS(Table8[Código da Candidatura],Table13[[#This Row],[Código da candidatura]],Table8[Tipologia proposta],"T4"))</f>
        <v/>
      </c>
      <c r="N487" s="325" t="str">
        <f>IF(Table13[[#This Row],[Tipo de Beneficiário]]="","",COUNTIFS(Table8[Código da Candidatura],Table13[[#This Row],[Código da candidatura]],Table8[Tipologia proposta],"T5"))</f>
        <v/>
      </c>
      <c r="O487" s="325" t="str">
        <f>IF(Table13[[#This Row],[Tipo de Beneficiário]]="","",COUNTIFS(Table8[Código da Candidatura],Table13[[#This Row],[Código da candidatura]],Table8[Tipologia proposta],"T6"))</f>
        <v/>
      </c>
      <c r="P487" s="325" t="str">
        <f>IF(Table13[[#This Row],[Tipo de Beneficiário]]="","",COUNTIFS(Table8[Código da Candidatura],Table13[[#This Row],[Código da candidatura]],Table8[Tipologia proposta],"T7"))</f>
        <v/>
      </c>
      <c r="Q487" s="325" t="str">
        <f>IF(Table13[[#This Row],[Tipo de Beneficiário]]="","",COUNTIFS(Table8[Código da Candidatura],Table13[[#This Row],[Código da candidatura]],Table8[Tipologia proposta],"Unid. Resid."))</f>
        <v/>
      </c>
      <c r="R487" s="326">
        <f>SUM(Table13[[#This Row],[T0]:[Unid. resid.]])</f>
        <v>0</v>
      </c>
      <c r="S487" s="391" t="str">
        <f>IF(OR(Table13[[#This Row],[Tipo de Beneficiário]]="",Table13[[#This Row],[Identificação da Entidade]]="",Table13[[#This Row],[Tipo de Solução Habitacional]]=""),"NÃO","SIM")</f>
        <v>NÃO</v>
      </c>
      <c r="T487" s="327" t="e">
        <f>VLOOKUP(Table13[[#This Row],[Tipo de Beneficiário]],Table3[],3,FALSE)</f>
        <v>#N/A</v>
      </c>
      <c r="X487" s="309"/>
    </row>
    <row r="488" spans="1:24" ht="25.05" hidden="1" customHeight="1" x14ac:dyDescent="0.25">
      <c r="A488" s="320"/>
      <c r="B488" s="389"/>
      <c r="C488" s="321"/>
      <c r="D488" s="325" t="str">
        <f>IF(Table13[[#This Row],[Tipo de Beneficiário]]="","",COUNTIF(Table8[Código da Candidatura],Table13[[#This Row],[Código da candidatura]]))</f>
        <v/>
      </c>
      <c r="E488" s="379" t="str">
        <f>IF(Table13[[#This Row],[Tipo de Beneficiário]]="","",SUMIF(Table8[[Código da Candidatura]:[Nº de membros]],Table13[[#This Row],[Código da candidatura]],Table8[Nº de membros]))</f>
        <v/>
      </c>
      <c r="F488" s="392"/>
      <c r="G488" s="322"/>
      <c r="H488" s="323"/>
      <c r="I488" s="324" t="str">
        <f>IF(Table13[[#This Row],[Tipo de Beneficiário]]="","",COUNTIFS(Table8[Código da Candidatura],Table13[[#This Row],[Código da candidatura]],Table8[Tipologia proposta],"T0"))</f>
        <v/>
      </c>
      <c r="J488" s="325" t="str">
        <f>IF(Table13[[#This Row],[Tipo de Beneficiário]]="","",COUNTIFS(Table8[Código da Candidatura],Table13[[#This Row],[Código da candidatura]],Table8[Tipologia proposta],"T1"))</f>
        <v/>
      </c>
      <c r="K488" s="325" t="str">
        <f>IF(Table13[[#This Row],[Tipo de Beneficiário]]="","",COUNTIFS(Table8[Código da Candidatura],Table13[[#This Row],[Código da candidatura]],Table8[Tipologia proposta],"T2"))</f>
        <v/>
      </c>
      <c r="L488" s="325" t="str">
        <f>IF(Table13[[#This Row],[Tipo de Beneficiário]]="","",COUNTIFS(Table8[Código da Candidatura],Table13[[#This Row],[Código da candidatura]],Table8[Tipologia proposta],"T3"))</f>
        <v/>
      </c>
      <c r="M488" s="325" t="str">
        <f>IF(Table13[[#This Row],[Tipo de Beneficiário]]="","",COUNTIFS(Table8[Código da Candidatura],Table13[[#This Row],[Código da candidatura]],Table8[Tipologia proposta],"T4"))</f>
        <v/>
      </c>
      <c r="N488" s="325" t="str">
        <f>IF(Table13[[#This Row],[Tipo de Beneficiário]]="","",COUNTIFS(Table8[Código da Candidatura],Table13[[#This Row],[Código da candidatura]],Table8[Tipologia proposta],"T5"))</f>
        <v/>
      </c>
      <c r="O488" s="325" t="str">
        <f>IF(Table13[[#This Row],[Tipo de Beneficiário]]="","",COUNTIFS(Table8[Código da Candidatura],Table13[[#This Row],[Código da candidatura]],Table8[Tipologia proposta],"T6"))</f>
        <v/>
      </c>
      <c r="P488" s="325" t="str">
        <f>IF(Table13[[#This Row],[Tipo de Beneficiário]]="","",COUNTIFS(Table8[Código da Candidatura],Table13[[#This Row],[Código da candidatura]],Table8[Tipologia proposta],"T7"))</f>
        <v/>
      </c>
      <c r="Q488" s="325" t="str">
        <f>IF(Table13[[#This Row],[Tipo de Beneficiário]]="","",COUNTIFS(Table8[Código da Candidatura],Table13[[#This Row],[Código da candidatura]],Table8[Tipologia proposta],"Unid. Resid."))</f>
        <v/>
      </c>
      <c r="R488" s="326">
        <f>SUM(Table13[[#This Row],[T0]:[Unid. resid.]])</f>
        <v>0</v>
      </c>
      <c r="S488" s="391" t="str">
        <f>IF(OR(Table13[[#This Row],[Tipo de Beneficiário]]="",Table13[[#This Row],[Identificação da Entidade]]="",Table13[[#This Row],[Tipo de Solução Habitacional]]=""),"NÃO","SIM")</f>
        <v>NÃO</v>
      </c>
      <c r="T488" s="327" t="e">
        <f>VLOOKUP(Table13[[#This Row],[Tipo de Beneficiário]],Table3[],3,FALSE)</f>
        <v>#N/A</v>
      </c>
      <c r="X488" s="309"/>
    </row>
    <row r="489" spans="1:24" ht="25.05" hidden="1" customHeight="1" x14ac:dyDescent="0.25">
      <c r="A489" s="320"/>
      <c r="B489" s="389"/>
      <c r="C489" s="321"/>
      <c r="D489" s="325" t="str">
        <f>IF(Table13[[#This Row],[Tipo de Beneficiário]]="","",COUNTIF(Table8[Código da Candidatura],Table13[[#This Row],[Código da candidatura]]))</f>
        <v/>
      </c>
      <c r="E489" s="379" t="str">
        <f>IF(Table13[[#This Row],[Tipo de Beneficiário]]="","",SUMIF(Table8[[Código da Candidatura]:[Nº de membros]],Table13[[#This Row],[Código da candidatura]],Table8[Nº de membros]))</f>
        <v/>
      </c>
      <c r="F489" s="392"/>
      <c r="G489" s="322"/>
      <c r="H489" s="323"/>
      <c r="I489" s="324" t="str">
        <f>IF(Table13[[#This Row],[Tipo de Beneficiário]]="","",COUNTIFS(Table8[Código da Candidatura],Table13[[#This Row],[Código da candidatura]],Table8[Tipologia proposta],"T0"))</f>
        <v/>
      </c>
      <c r="J489" s="325" t="str">
        <f>IF(Table13[[#This Row],[Tipo de Beneficiário]]="","",COUNTIFS(Table8[Código da Candidatura],Table13[[#This Row],[Código da candidatura]],Table8[Tipologia proposta],"T1"))</f>
        <v/>
      </c>
      <c r="K489" s="325" t="str">
        <f>IF(Table13[[#This Row],[Tipo de Beneficiário]]="","",COUNTIFS(Table8[Código da Candidatura],Table13[[#This Row],[Código da candidatura]],Table8[Tipologia proposta],"T2"))</f>
        <v/>
      </c>
      <c r="L489" s="325" t="str">
        <f>IF(Table13[[#This Row],[Tipo de Beneficiário]]="","",COUNTIFS(Table8[Código da Candidatura],Table13[[#This Row],[Código da candidatura]],Table8[Tipologia proposta],"T3"))</f>
        <v/>
      </c>
      <c r="M489" s="325" t="str">
        <f>IF(Table13[[#This Row],[Tipo de Beneficiário]]="","",COUNTIFS(Table8[Código da Candidatura],Table13[[#This Row],[Código da candidatura]],Table8[Tipologia proposta],"T4"))</f>
        <v/>
      </c>
      <c r="N489" s="325" t="str">
        <f>IF(Table13[[#This Row],[Tipo de Beneficiário]]="","",COUNTIFS(Table8[Código da Candidatura],Table13[[#This Row],[Código da candidatura]],Table8[Tipologia proposta],"T5"))</f>
        <v/>
      </c>
      <c r="O489" s="325" t="str">
        <f>IF(Table13[[#This Row],[Tipo de Beneficiário]]="","",COUNTIFS(Table8[Código da Candidatura],Table13[[#This Row],[Código da candidatura]],Table8[Tipologia proposta],"T6"))</f>
        <v/>
      </c>
      <c r="P489" s="325" t="str">
        <f>IF(Table13[[#This Row],[Tipo de Beneficiário]]="","",COUNTIFS(Table8[Código da Candidatura],Table13[[#This Row],[Código da candidatura]],Table8[Tipologia proposta],"T7"))</f>
        <v/>
      </c>
      <c r="Q489" s="325" t="str">
        <f>IF(Table13[[#This Row],[Tipo de Beneficiário]]="","",COUNTIFS(Table8[Código da Candidatura],Table13[[#This Row],[Código da candidatura]],Table8[Tipologia proposta],"Unid. Resid."))</f>
        <v/>
      </c>
      <c r="R489" s="326">
        <f>SUM(Table13[[#This Row],[T0]:[Unid. resid.]])</f>
        <v>0</v>
      </c>
      <c r="S489" s="391" t="str">
        <f>IF(OR(Table13[[#This Row],[Tipo de Beneficiário]]="",Table13[[#This Row],[Identificação da Entidade]]="",Table13[[#This Row],[Tipo de Solução Habitacional]]=""),"NÃO","SIM")</f>
        <v>NÃO</v>
      </c>
      <c r="T489" s="327" t="e">
        <f>VLOOKUP(Table13[[#This Row],[Tipo de Beneficiário]],Table3[],3,FALSE)</f>
        <v>#N/A</v>
      </c>
      <c r="X489" s="309"/>
    </row>
    <row r="490" spans="1:24" ht="25.05" hidden="1" customHeight="1" x14ac:dyDescent="0.25">
      <c r="A490" s="320"/>
      <c r="B490" s="389"/>
      <c r="C490" s="321"/>
      <c r="D490" s="325" t="str">
        <f>IF(Table13[[#This Row],[Tipo de Beneficiário]]="","",COUNTIF(Table8[Código da Candidatura],Table13[[#This Row],[Código da candidatura]]))</f>
        <v/>
      </c>
      <c r="E490" s="379" t="str">
        <f>IF(Table13[[#This Row],[Tipo de Beneficiário]]="","",SUMIF(Table8[[Código da Candidatura]:[Nº de membros]],Table13[[#This Row],[Código da candidatura]],Table8[Nº de membros]))</f>
        <v/>
      </c>
      <c r="F490" s="392"/>
      <c r="G490" s="322"/>
      <c r="H490" s="323"/>
      <c r="I490" s="324" t="str">
        <f>IF(Table13[[#This Row],[Tipo de Beneficiário]]="","",COUNTIFS(Table8[Código da Candidatura],Table13[[#This Row],[Código da candidatura]],Table8[Tipologia proposta],"T0"))</f>
        <v/>
      </c>
      <c r="J490" s="325" t="str">
        <f>IF(Table13[[#This Row],[Tipo de Beneficiário]]="","",COUNTIFS(Table8[Código da Candidatura],Table13[[#This Row],[Código da candidatura]],Table8[Tipologia proposta],"T1"))</f>
        <v/>
      </c>
      <c r="K490" s="325" t="str">
        <f>IF(Table13[[#This Row],[Tipo de Beneficiário]]="","",COUNTIFS(Table8[Código da Candidatura],Table13[[#This Row],[Código da candidatura]],Table8[Tipologia proposta],"T2"))</f>
        <v/>
      </c>
      <c r="L490" s="325" t="str">
        <f>IF(Table13[[#This Row],[Tipo de Beneficiário]]="","",COUNTIFS(Table8[Código da Candidatura],Table13[[#This Row],[Código da candidatura]],Table8[Tipologia proposta],"T3"))</f>
        <v/>
      </c>
      <c r="M490" s="325" t="str">
        <f>IF(Table13[[#This Row],[Tipo de Beneficiário]]="","",COUNTIFS(Table8[Código da Candidatura],Table13[[#This Row],[Código da candidatura]],Table8[Tipologia proposta],"T4"))</f>
        <v/>
      </c>
      <c r="N490" s="325" t="str">
        <f>IF(Table13[[#This Row],[Tipo de Beneficiário]]="","",COUNTIFS(Table8[Código da Candidatura],Table13[[#This Row],[Código da candidatura]],Table8[Tipologia proposta],"T5"))</f>
        <v/>
      </c>
      <c r="O490" s="325" t="str">
        <f>IF(Table13[[#This Row],[Tipo de Beneficiário]]="","",COUNTIFS(Table8[Código da Candidatura],Table13[[#This Row],[Código da candidatura]],Table8[Tipologia proposta],"T6"))</f>
        <v/>
      </c>
      <c r="P490" s="325" t="str">
        <f>IF(Table13[[#This Row],[Tipo de Beneficiário]]="","",COUNTIFS(Table8[Código da Candidatura],Table13[[#This Row],[Código da candidatura]],Table8[Tipologia proposta],"T7"))</f>
        <v/>
      </c>
      <c r="Q490" s="325" t="str">
        <f>IF(Table13[[#This Row],[Tipo de Beneficiário]]="","",COUNTIFS(Table8[Código da Candidatura],Table13[[#This Row],[Código da candidatura]],Table8[Tipologia proposta],"Unid. Resid."))</f>
        <v/>
      </c>
      <c r="R490" s="326">
        <f>SUM(Table13[[#This Row],[T0]:[Unid. resid.]])</f>
        <v>0</v>
      </c>
      <c r="S490" s="391" t="str">
        <f>IF(OR(Table13[[#This Row],[Tipo de Beneficiário]]="",Table13[[#This Row],[Identificação da Entidade]]="",Table13[[#This Row],[Tipo de Solução Habitacional]]=""),"NÃO","SIM")</f>
        <v>NÃO</v>
      </c>
      <c r="T490" s="327" t="e">
        <f>VLOOKUP(Table13[[#This Row],[Tipo de Beneficiário]],Table3[],3,FALSE)</f>
        <v>#N/A</v>
      </c>
      <c r="X490" s="309"/>
    </row>
    <row r="491" spans="1:24" ht="25.05" hidden="1" customHeight="1" x14ac:dyDescent="0.25">
      <c r="A491" s="320"/>
      <c r="B491" s="389"/>
      <c r="C491" s="321"/>
      <c r="D491" s="325" t="str">
        <f>IF(Table13[[#This Row],[Tipo de Beneficiário]]="","",COUNTIF(Table8[Código da Candidatura],Table13[[#This Row],[Código da candidatura]]))</f>
        <v/>
      </c>
      <c r="E491" s="379" t="str">
        <f>IF(Table13[[#This Row],[Tipo de Beneficiário]]="","",SUMIF(Table8[[Código da Candidatura]:[Nº de membros]],Table13[[#This Row],[Código da candidatura]],Table8[Nº de membros]))</f>
        <v/>
      </c>
      <c r="F491" s="392"/>
      <c r="G491" s="322"/>
      <c r="H491" s="323"/>
      <c r="I491" s="324" t="str">
        <f>IF(Table13[[#This Row],[Tipo de Beneficiário]]="","",COUNTIFS(Table8[Código da Candidatura],Table13[[#This Row],[Código da candidatura]],Table8[Tipologia proposta],"T0"))</f>
        <v/>
      </c>
      <c r="J491" s="325" t="str">
        <f>IF(Table13[[#This Row],[Tipo de Beneficiário]]="","",COUNTIFS(Table8[Código da Candidatura],Table13[[#This Row],[Código da candidatura]],Table8[Tipologia proposta],"T1"))</f>
        <v/>
      </c>
      <c r="K491" s="325" t="str">
        <f>IF(Table13[[#This Row],[Tipo de Beneficiário]]="","",COUNTIFS(Table8[Código da Candidatura],Table13[[#This Row],[Código da candidatura]],Table8[Tipologia proposta],"T2"))</f>
        <v/>
      </c>
      <c r="L491" s="325" t="str">
        <f>IF(Table13[[#This Row],[Tipo de Beneficiário]]="","",COUNTIFS(Table8[Código da Candidatura],Table13[[#This Row],[Código da candidatura]],Table8[Tipologia proposta],"T3"))</f>
        <v/>
      </c>
      <c r="M491" s="325" t="str">
        <f>IF(Table13[[#This Row],[Tipo de Beneficiário]]="","",COUNTIFS(Table8[Código da Candidatura],Table13[[#This Row],[Código da candidatura]],Table8[Tipologia proposta],"T4"))</f>
        <v/>
      </c>
      <c r="N491" s="325" t="str">
        <f>IF(Table13[[#This Row],[Tipo de Beneficiário]]="","",COUNTIFS(Table8[Código da Candidatura],Table13[[#This Row],[Código da candidatura]],Table8[Tipologia proposta],"T5"))</f>
        <v/>
      </c>
      <c r="O491" s="325" t="str">
        <f>IF(Table13[[#This Row],[Tipo de Beneficiário]]="","",COUNTIFS(Table8[Código da Candidatura],Table13[[#This Row],[Código da candidatura]],Table8[Tipologia proposta],"T6"))</f>
        <v/>
      </c>
      <c r="P491" s="325" t="str">
        <f>IF(Table13[[#This Row],[Tipo de Beneficiário]]="","",COUNTIFS(Table8[Código da Candidatura],Table13[[#This Row],[Código da candidatura]],Table8[Tipologia proposta],"T7"))</f>
        <v/>
      </c>
      <c r="Q491" s="325" t="str">
        <f>IF(Table13[[#This Row],[Tipo de Beneficiário]]="","",COUNTIFS(Table8[Código da Candidatura],Table13[[#This Row],[Código da candidatura]],Table8[Tipologia proposta],"Unid. Resid."))</f>
        <v/>
      </c>
      <c r="R491" s="326">
        <f>SUM(Table13[[#This Row],[T0]:[Unid. resid.]])</f>
        <v>0</v>
      </c>
      <c r="S491" s="391" t="str">
        <f>IF(OR(Table13[[#This Row],[Tipo de Beneficiário]]="",Table13[[#This Row],[Identificação da Entidade]]="",Table13[[#This Row],[Tipo de Solução Habitacional]]=""),"NÃO","SIM")</f>
        <v>NÃO</v>
      </c>
      <c r="T491" s="327" t="e">
        <f>VLOOKUP(Table13[[#This Row],[Tipo de Beneficiário]],Table3[],3,FALSE)</f>
        <v>#N/A</v>
      </c>
      <c r="X491" s="309"/>
    </row>
    <row r="492" spans="1:24" ht="25.05" hidden="1" customHeight="1" x14ac:dyDescent="0.25">
      <c r="A492" s="320"/>
      <c r="B492" s="389"/>
      <c r="C492" s="321"/>
      <c r="D492" s="325" t="str">
        <f>IF(Table13[[#This Row],[Tipo de Beneficiário]]="","",COUNTIF(Table8[Código da Candidatura],Table13[[#This Row],[Código da candidatura]]))</f>
        <v/>
      </c>
      <c r="E492" s="379" t="str">
        <f>IF(Table13[[#This Row],[Tipo de Beneficiário]]="","",SUMIF(Table8[[Código da Candidatura]:[Nº de membros]],Table13[[#This Row],[Código da candidatura]],Table8[Nº de membros]))</f>
        <v/>
      </c>
      <c r="F492" s="392"/>
      <c r="G492" s="322"/>
      <c r="H492" s="323"/>
      <c r="I492" s="324" t="str">
        <f>IF(Table13[[#This Row],[Tipo de Beneficiário]]="","",COUNTIFS(Table8[Código da Candidatura],Table13[[#This Row],[Código da candidatura]],Table8[Tipologia proposta],"T0"))</f>
        <v/>
      </c>
      <c r="J492" s="325" t="str">
        <f>IF(Table13[[#This Row],[Tipo de Beneficiário]]="","",COUNTIFS(Table8[Código da Candidatura],Table13[[#This Row],[Código da candidatura]],Table8[Tipologia proposta],"T1"))</f>
        <v/>
      </c>
      <c r="K492" s="325" t="str">
        <f>IF(Table13[[#This Row],[Tipo de Beneficiário]]="","",COUNTIFS(Table8[Código da Candidatura],Table13[[#This Row],[Código da candidatura]],Table8[Tipologia proposta],"T2"))</f>
        <v/>
      </c>
      <c r="L492" s="325" t="str">
        <f>IF(Table13[[#This Row],[Tipo de Beneficiário]]="","",COUNTIFS(Table8[Código da Candidatura],Table13[[#This Row],[Código da candidatura]],Table8[Tipologia proposta],"T3"))</f>
        <v/>
      </c>
      <c r="M492" s="325" t="str">
        <f>IF(Table13[[#This Row],[Tipo de Beneficiário]]="","",COUNTIFS(Table8[Código da Candidatura],Table13[[#This Row],[Código da candidatura]],Table8[Tipologia proposta],"T4"))</f>
        <v/>
      </c>
      <c r="N492" s="325" t="str">
        <f>IF(Table13[[#This Row],[Tipo de Beneficiário]]="","",COUNTIFS(Table8[Código da Candidatura],Table13[[#This Row],[Código da candidatura]],Table8[Tipologia proposta],"T5"))</f>
        <v/>
      </c>
      <c r="O492" s="325" t="str">
        <f>IF(Table13[[#This Row],[Tipo de Beneficiário]]="","",COUNTIFS(Table8[Código da Candidatura],Table13[[#This Row],[Código da candidatura]],Table8[Tipologia proposta],"T6"))</f>
        <v/>
      </c>
      <c r="P492" s="325" t="str">
        <f>IF(Table13[[#This Row],[Tipo de Beneficiário]]="","",COUNTIFS(Table8[Código da Candidatura],Table13[[#This Row],[Código da candidatura]],Table8[Tipologia proposta],"T7"))</f>
        <v/>
      </c>
      <c r="Q492" s="325" t="str">
        <f>IF(Table13[[#This Row],[Tipo de Beneficiário]]="","",COUNTIFS(Table8[Código da Candidatura],Table13[[#This Row],[Código da candidatura]],Table8[Tipologia proposta],"Unid. Resid."))</f>
        <v/>
      </c>
      <c r="R492" s="326">
        <f>SUM(Table13[[#This Row],[T0]:[Unid. resid.]])</f>
        <v>0</v>
      </c>
      <c r="S492" s="391" t="str">
        <f>IF(OR(Table13[[#This Row],[Tipo de Beneficiário]]="",Table13[[#This Row],[Identificação da Entidade]]="",Table13[[#This Row],[Tipo de Solução Habitacional]]=""),"NÃO","SIM")</f>
        <v>NÃO</v>
      </c>
      <c r="T492" s="327" t="e">
        <f>VLOOKUP(Table13[[#This Row],[Tipo de Beneficiário]],Table3[],3,FALSE)</f>
        <v>#N/A</v>
      </c>
      <c r="X492" s="309"/>
    </row>
    <row r="493" spans="1:24" ht="25.05" hidden="1" customHeight="1" x14ac:dyDescent="0.25">
      <c r="A493" s="320"/>
      <c r="B493" s="389"/>
      <c r="C493" s="321"/>
      <c r="D493" s="325" t="str">
        <f>IF(Table13[[#This Row],[Tipo de Beneficiário]]="","",COUNTIF(Table8[Código da Candidatura],Table13[[#This Row],[Código da candidatura]]))</f>
        <v/>
      </c>
      <c r="E493" s="379" t="str">
        <f>IF(Table13[[#This Row],[Tipo de Beneficiário]]="","",SUMIF(Table8[[Código da Candidatura]:[Nº de membros]],Table13[[#This Row],[Código da candidatura]],Table8[Nº de membros]))</f>
        <v/>
      </c>
      <c r="F493" s="392"/>
      <c r="G493" s="322"/>
      <c r="H493" s="323"/>
      <c r="I493" s="324" t="str">
        <f>IF(Table13[[#This Row],[Tipo de Beneficiário]]="","",COUNTIFS(Table8[Código da Candidatura],Table13[[#This Row],[Código da candidatura]],Table8[Tipologia proposta],"T0"))</f>
        <v/>
      </c>
      <c r="J493" s="325" t="str">
        <f>IF(Table13[[#This Row],[Tipo de Beneficiário]]="","",COUNTIFS(Table8[Código da Candidatura],Table13[[#This Row],[Código da candidatura]],Table8[Tipologia proposta],"T1"))</f>
        <v/>
      </c>
      <c r="K493" s="325" t="str">
        <f>IF(Table13[[#This Row],[Tipo de Beneficiário]]="","",COUNTIFS(Table8[Código da Candidatura],Table13[[#This Row],[Código da candidatura]],Table8[Tipologia proposta],"T2"))</f>
        <v/>
      </c>
      <c r="L493" s="325" t="str">
        <f>IF(Table13[[#This Row],[Tipo de Beneficiário]]="","",COUNTIFS(Table8[Código da Candidatura],Table13[[#This Row],[Código da candidatura]],Table8[Tipologia proposta],"T3"))</f>
        <v/>
      </c>
      <c r="M493" s="325" t="str">
        <f>IF(Table13[[#This Row],[Tipo de Beneficiário]]="","",COUNTIFS(Table8[Código da Candidatura],Table13[[#This Row],[Código da candidatura]],Table8[Tipologia proposta],"T4"))</f>
        <v/>
      </c>
      <c r="N493" s="325" t="str">
        <f>IF(Table13[[#This Row],[Tipo de Beneficiário]]="","",COUNTIFS(Table8[Código da Candidatura],Table13[[#This Row],[Código da candidatura]],Table8[Tipologia proposta],"T5"))</f>
        <v/>
      </c>
      <c r="O493" s="325" t="str">
        <f>IF(Table13[[#This Row],[Tipo de Beneficiário]]="","",COUNTIFS(Table8[Código da Candidatura],Table13[[#This Row],[Código da candidatura]],Table8[Tipologia proposta],"T6"))</f>
        <v/>
      </c>
      <c r="P493" s="325" t="str">
        <f>IF(Table13[[#This Row],[Tipo de Beneficiário]]="","",COUNTIFS(Table8[Código da Candidatura],Table13[[#This Row],[Código da candidatura]],Table8[Tipologia proposta],"T7"))</f>
        <v/>
      </c>
      <c r="Q493" s="325" t="str">
        <f>IF(Table13[[#This Row],[Tipo de Beneficiário]]="","",COUNTIFS(Table8[Código da Candidatura],Table13[[#This Row],[Código da candidatura]],Table8[Tipologia proposta],"Unid. Resid."))</f>
        <v/>
      </c>
      <c r="R493" s="326">
        <f>SUM(Table13[[#This Row],[T0]:[Unid. resid.]])</f>
        <v>0</v>
      </c>
      <c r="S493" s="391" t="str">
        <f>IF(OR(Table13[[#This Row],[Tipo de Beneficiário]]="",Table13[[#This Row],[Identificação da Entidade]]="",Table13[[#This Row],[Tipo de Solução Habitacional]]=""),"NÃO","SIM")</f>
        <v>NÃO</v>
      </c>
      <c r="T493" s="327" t="e">
        <f>VLOOKUP(Table13[[#This Row],[Tipo de Beneficiário]],Table3[],3,FALSE)</f>
        <v>#N/A</v>
      </c>
      <c r="X493" s="309"/>
    </row>
    <row r="494" spans="1:24" ht="25.05" hidden="1" customHeight="1" x14ac:dyDescent="0.25">
      <c r="A494" s="320"/>
      <c r="B494" s="389"/>
      <c r="C494" s="321"/>
      <c r="D494" s="325" t="str">
        <f>IF(Table13[[#This Row],[Tipo de Beneficiário]]="","",COUNTIF(Table8[Código da Candidatura],Table13[[#This Row],[Código da candidatura]]))</f>
        <v/>
      </c>
      <c r="E494" s="379" t="str">
        <f>IF(Table13[[#This Row],[Tipo de Beneficiário]]="","",SUMIF(Table8[[Código da Candidatura]:[Nº de membros]],Table13[[#This Row],[Código da candidatura]],Table8[Nº de membros]))</f>
        <v/>
      </c>
      <c r="F494" s="392"/>
      <c r="G494" s="322"/>
      <c r="H494" s="323"/>
      <c r="I494" s="324" t="str">
        <f>IF(Table13[[#This Row],[Tipo de Beneficiário]]="","",COUNTIFS(Table8[Código da Candidatura],Table13[[#This Row],[Código da candidatura]],Table8[Tipologia proposta],"T0"))</f>
        <v/>
      </c>
      <c r="J494" s="325" t="str">
        <f>IF(Table13[[#This Row],[Tipo de Beneficiário]]="","",COUNTIFS(Table8[Código da Candidatura],Table13[[#This Row],[Código da candidatura]],Table8[Tipologia proposta],"T1"))</f>
        <v/>
      </c>
      <c r="K494" s="325" t="str">
        <f>IF(Table13[[#This Row],[Tipo de Beneficiário]]="","",COUNTIFS(Table8[Código da Candidatura],Table13[[#This Row],[Código da candidatura]],Table8[Tipologia proposta],"T2"))</f>
        <v/>
      </c>
      <c r="L494" s="325" t="str">
        <f>IF(Table13[[#This Row],[Tipo de Beneficiário]]="","",COUNTIFS(Table8[Código da Candidatura],Table13[[#This Row],[Código da candidatura]],Table8[Tipologia proposta],"T3"))</f>
        <v/>
      </c>
      <c r="M494" s="325" t="str">
        <f>IF(Table13[[#This Row],[Tipo de Beneficiário]]="","",COUNTIFS(Table8[Código da Candidatura],Table13[[#This Row],[Código da candidatura]],Table8[Tipologia proposta],"T4"))</f>
        <v/>
      </c>
      <c r="N494" s="325" t="str">
        <f>IF(Table13[[#This Row],[Tipo de Beneficiário]]="","",COUNTIFS(Table8[Código da Candidatura],Table13[[#This Row],[Código da candidatura]],Table8[Tipologia proposta],"T5"))</f>
        <v/>
      </c>
      <c r="O494" s="325" t="str">
        <f>IF(Table13[[#This Row],[Tipo de Beneficiário]]="","",COUNTIFS(Table8[Código da Candidatura],Table13[[#This Row],[Código da candidatura]],Table8[Tipologia proposta],"T6"))</f>
        <v/>
      </c>
      <c r="P494" s="325" t="str">
        <f>IF(Table13[[#This Row],[Tipo de Beneficiário]]="","",COUNTIFS(Table8[Código da Candidatura],Table13[[#This Row],[Código da candidatura]],Table8[Tipologia proposta],"T7"))</f>
        <v/>
      </c>
      <c r="Q494" s="325" t="str">
        <f>IF(Table13[[#This Row],[Tipo de Beneficiário]]="","",COUNTIFS(Table8[Código da Candidatura],Table13[[#This Row],[Código da candidatura]],Table8[Tipologia proposta],"Unid. Resid."))</f>
        <v/>
      </c>
      <c r="R494" s="326">
        <f>SUM(Table13[[#This Row],[T0]:[Unid. resid.]])</f>
        <v>0</v>
      </c>
      <c r="S494" s="391" t="str">
        <f>IF(OR(Table13[[#This Row],[Tipo de Beneficiário]]="",Table13[[#This Row],[Identificação da Entidade]]="",Table13[[#This Row],[Tipo de Solução Habitacional]]=""),"NÃO","SIM")</f>
        <v>NÃO</v>
      </c>
      <c r="T494" s="327" t="e">
        <f>VLOOKUP(Table13[[#This Row],[Tipo de Beneficiário]],Table3[],3,FALSE)</f>
        <v>#N/A</v>
      </c>
      <c r="X494" s="309"/>
    </row>
    <row r="495" spans="1:24" ht="25.05" hidden="1" customHeight="1" x14ac:dyDescent="0.25">
      <c r="A495" s="320"/>
      <c r="B495" s="389"/>
      <c r="C495" s="321"/>
      <c r="D495" s="325" t="str">
        <f>IF(Table13[[#This Row],[Tipo de Beneficiário]]="","",COUNTIF(Table8[Código da Candidatura],Table13[[#This Row],[Código da candidatura]]))</f>
        <v/>
      </c>
      <c r="E495" s="379" t="str">
        <f>IF(Table13[[#This Row],[Tipo de Beneficiário]]="","",SUMIF(Table8[[Código da Candidatura]:[Nº de membros]],Table13[[#This Row],[Código da candidatura]],Table8[Nº de membros]))</f>
        <v/>
      </c>
      <c r="F495" s="392"/>
      <c r="G495" s="322"/>
      <c r="H495" s="323"/>
      <c r="I495" s="324" t="str">
        <f>IF(Table13[[#This Row],[Tipo de Beneficiário]]="","",COUNTIFS(Table8[Código da Candidatura],Table13[[#This Row],[Código da candidatura]],Table8[Tipologia proposta],"T0"))</f>
        <v/>
      </c>
      <c r="J495" s="325" t="str">
        <f>IF(Table13[[#This Row],[Tipo de Beneficiário]]="","",COUNTIFS(Table8[Código da Candidatura],Table13[[#This Row],[Código da candidatura]],Table8[Tipologia proposta],"T1"))</f>
        <v/>
      </c>
      <c r="K495" s="325" t="str">
        <f>IF(Table13[[#This Row],[Tipo de Beneficiário]]="","",COUNTIFS(Table8[Código da Candidatura],Table13[[#This Row],[Código da candidatura]],Table8[Tipologia proposta],"T2"))</f>
        <v/>
      </c>
      <c r="L495" s="325" t="str">
        <f>IF(Table13[[#This Row],[Tipo de Beneficiário]]="","",COUNTIFS(Table8[Código da Candidatura],Table13[[#This Row],[Código da candidatura]],Table8[Tipologia proposta],"T3"))</f>
        <v/>
      </c>
      <c r="M495" s="325" t="str">
        <f>IF(Table13[[#This Row],[Tipo de Beneficiário]]="","",COUNTIFS(Table8[Código da Candidatura],Table13[[#This Row],[Código da candidatura]],Table8[Tipologia proposta],"T4"))</f>
        <v/>
      </c>
      <c r="N495" s="325" t="str">
        <f>IF(Table13[[#This Row],[Tipo de Beneficiário]]="","",COUNTIFS(Table8[Código da Candidatura],Table13[[#This Row],[Código da candidatura]],Table8[Tipologia proposta],"T5"))</f>
        <v/>
      </c>
      <c r="O495" s="325" t="str">
        <f>IF(Table13[[#This Row],[Tipo de Beneficiário]]="","",COUNTIFS(Table8[Código da Candidatura],Table13[[#This Row],[Código da candidatura]],Table8[Tipologia proposta],"T6"))</f>
        <v/>
      </c>
      <c r="P495" s="325" t="str">
        <f>IF(Table13[[#This Row],[Tipo de Beneficiário]]="","",COUNTIFS(Table8[Código da Candidatura],Table13[[#This Row],[Código da candidatura]],Table8[Tipologia proposta],"T7"))</f>
        <v/>
      </c>
      <c r="Q495" s="325" t="str">
        <f>IF(Table13[[#This Row],[Tipo de Beneficiário]]="","",COUNTIFS(Table8[Código da Candidatura],Table13[[#This Row],[Código da candidatura]],Table8[Tipologia proposta],"Unid. Resid."))</f>
        <v/>
      </c>
      <c r="R495" s="326">
        <f>SUM(Table13[[#This Row],[T0]:[Unid. resid.]])</f>
        <v>0</v>
      </c>
      <c r="S495" s="391" t="str">
        <f>IF(OR(Table13[[#This Row],[Tipo de Beneficiário]]="",Table13[[#This Row],[Identificação da Entidade]]="",Table13[[#This Row],[Tipo de Solução Habitacional]]=""),"NÃO","SIM")</f>
        <v>NÃO</v>
      </c>
      <c r="T495" s="327" t="e">
        <f>VLOOKUP(Table13[[#This Row],[Tipo de Beneficiário]],Table3[],3,FALSE)</f>
        <v>#N/A</v>
      </c>
      <c r="X495" s="309"/>
    </row>
    <row r="496" spans="1:24" ht="25.05" hidden="1" customHeight="1" x14ac:dyDescent="0.25">
      <c r="A496" s="320"/>
      <c r="B496" s="389"/>
      <c r="C496" s="321"/>
      <c r="D496" s="325" t="str">
        <f>IF(Table13[[#This Row],[Tipo de Beneficiário]]="","",COUNTIF(Table8[Código da Candidatura],Table13[[#This Row],[Código da candidatura]]))</f>
        <v/>
      </c>
      <c r="E496" s="379" t="str">
        <f>IF(Table13[[#This Row],[Tipo de Beneficiário]]="","",SUMIF(Table8[[Código da Candidatura]:[Nº de membros]],Table13[[#This Row],[Código da candidatura]],Table8[Nº de membros]))</f>
        <v/>
      </c>
      <c r="F496" s="392"/>
      <c r="G496" s="322"/>
      <c r="H496" s="323"/>
      <c r="I496" s="324" t="str">
        <f>IF(Table13[[#This Row],[Tipo de Beneficiário]]="","",COUNTIFS(Table8[Código da Candidatura],Table13[[#This Row],[Código da candidatura]],Table8[Tipologia proposta],"T0"))</f>
        <v/>
      </c>
      <c r="J496" s="325" t="str">
        <f>IF(Table13[[#This Row],[Tipo de Beneficiário]]="","",COUNTIFS(Table8[Código da Candidatura],Table13[[#This Row],[Código da candidatura]],Table8[Tipologia proposta],"T1"))</f>
        <v/>
      </c>
      <c r="K496" s="325" t="str">
        <f>IF(Table13[[#This Row],[Tipo de Beneficiário]]="","",COUNTIFS(Table8[Código da Candidatura],Table13[[#This Row],[Código da candidatura]],Table8[Tipologia proposta],"T2"))</f>
        <v/>
      </c>
      <c r="L496" s="325" t="str">
        <f>IF(Table13[[#This Row],[Tipo de Beneficiário]]="","",COUNTIFS(Table8[Código da Candidatura],Table13[[#This Row],[Código da candidatura]],Table8[Tipologia proposta],"T3"))</f>
        <v/>
      </c>
      <c r="M496" s="325" t="str">
        <f>IF(Table13[[#This Row],[Tipo de Beneficiário]]="","",COUNTIFS(Table8[Código da Candidatura],Table13[[#This Row],[Código da candidatura]],Table8[Tipologia proposta],"T4"))</f>
        <v/>
      </c>
      <c r="N496" s="325" t="str">
        <f>IF(Table13[[#This Row],[Tipo de Beneficiário]]="","",COUNTIFS(Table8[Código da Candidatura],Table13[[#This Row],[Código da candidatura]],Table8[Tipologia proposta],"T5"))</f>
        <v/>
      </c>
      <c r="O496" s="325" t="str">
        <f>IF(Table13[[#This Row],[Tipo de Beneficiário]]="","",COUNTIFS(Table8[Código da Candidatura],Table13[[#This Row],[Código da candidatura]],Table8[Tipologia proposta],"T6"))</f>
        <v/>
      </c>
      <c r="P496" s="325" t="str">
        <f>IF(Table13[[#This Row],[Tipo de Beneficiário]]="","",COUNTIFS(Table8[Código da Candidatura],Table13[[#This Row],[Código da candidatura]],Table8[Tipologia proposta],"T7"))</f>
        <v/>
      </c>
      <c r="Q496" s="325" t="str">
        <f>IF(Table13[[#This Row],[Tipo de Beneficiário]]="","",COUNTIFS(Table8[Código da Candidatura],Table13[[#This Row],[Código da candidatura]],Table8[Tipologia proposta],"Unid. Resid."))</f>
        <v/>
      </c>
      <c r="R496" s="326">
        <f>SUM(Table13[[#This Row],[T0]:[Unid. resid.]])</f>
        <v>0</v>
      </c>
      <c r="S496" s="391" t="str">
        <f>IF(OR(Table13[[#This Row],[Tipo de Beneficiário]]="",Table13[[#This Row],[Identificação da Entidade]]="",Table13[[#This Row],[Tipo de Solução Habitacional]]=""),"NÃO","SIM")</f>
        <v>NÃO</v>
      </c>
      <c r="T496" s="327" t="e">
        <f>VLOOKUP(Table13[[#This Row],[Tipo de Beneficiário]],Table3[],3,FALSE)</f>
        <v>#N/A</v>
      </c>
      <c r="X496" s="309"/>
    </row>
    <row r="497" spans="1:24" ht="25.05" hidden="1" customHeight="1" x14ac:dyDescent="0.25">
      <c r="A497" s="320"/>
      <c r="B497" s="389"/>
      <c r="C497" s="321"/>
      <c r="D497" s="325" t="str">
        <f>IF(Table13[[#This Row],[Tipo de Beneficiário]]="","",COUNTIF(Table8[Código da Candidatura],Table13[[#This Row],[Código da candidatura]]))</f>
        <v/>
      </c>
      <c r="E497" s="379" t="str">
        <f>IF(Table13[[#This Row],[Tipo de Beneficiário]]="","",SUMIF(Table8[[Código da Candidatura]:[Nº de membros]],Table13[[#This Row],[Código da candidatura]],Table8[Nº de membros]))</f>
        <v/>
      </c>
      <c r="F497" s="392"/>
      <c r="G497" s="322"/>
      <c r="H497" s="323"/>
      <c r="I497" s="324" t="str">
        <f>IF(Table13[[#This Row],[Tipo de Beneficiário]]="","",COUNTIFS(Table8[Código da Candidatura],Table13[[#This Row],[Código da candidatura]],Table8[Tipologia proposta],"T0"))</f>
        <v/>
      </c>
      <c r="J497" s="325" t="str">
        <f>IF(Table13[[#This Row],[Tipo de Beneficiário]]="","",COUNTIFS(Table8[Código da Candidatura],Table13[[#This Row],[Código da candidatura]],Table8[Tipologia proposta],"T1"))</f>
        <v/>
      </c>
      <c r="K497" s="325" t="str">
        <f>IF(Table13[[#This Row],[Tipo de Beneficiário]]="","",COUNTIFS(Table8[Código da Candidatura],Table13[[#This Row],[Código da candidatura]],Table8[Tipologia proposta],"T2"))</f>
        <v/>
      </c>
      <c r="L497" s="325" t="str">
        <f>IF(Table13[[#This Row],[Tipo de Beneficiário]]="","",COUNTIFS(Table8[Código da Candidatura],Table13[[#This Row],[Código da candidatura]],Table8[Tipologia proposta],"T3"))</f>
        <v/>
      </c>
      <c r="M497" s="325" t="str">
        <f>IF(Table13[[#This Row],[Tipo de Beneficiário]]="","",COUNTIFS(Table8[Código da Candidatura],Table13[[#This Row],[Código da candidatura]],Table8[Tipologia proposta],"T4"))</f>
        <v/>
      </c>
      <c r="N497" s="325" t="str">
        <f>IF(Table13[[#This Row],[Tipo de Beneficiário]]="","",COUNTIFS(Table8[Código da Candidatura],Table13[[#This Row],[Código da candidatura]],Table8[Tipologia proposta],"T5"))</f>
        <v/>
      </c>
      <c r="O497" s="325" t="str">
        <f>IF(Table13[[#This Row],[Tipo de Beneficiário]]="","",COUNTIFS(Table8[Código da Candidatura],Table13[[#This Row],[Código da candidatura]],Table8[Tipologia proposta],"T6"))</f>
        <v/>
      </c>
      <c r="P497" s="325" t="str">
        <f>IF(Table13[[#This Row],[Tipo de Beneficiário]]="","",COUNTIFS(Table8[Código da Candidatura],Table13[[#This Row],[Código da candidatura]],Table8[Tipologia proposta],"T7"))</f>
        <v/>
      </c>
      <c r="Q497" s="325" t="str">
        <f>IF(Table13[[#This Row],[Tipo de Beneficiário]]="","",COUNTIFS(Table8[Código da Candidatura],Table13[[#This Row],[Código da candidatura]],Table8[Tipologia proposta],"Unid. Resid."))</f>
        <v/>
      </c>
      <c r="R497" s="326">
        <f>SUM(Table13[[#This Row],[T0]:[Unid. resid.]])</f>
        <v>0</v>
      </c>
      <c r="S497" s="391" t="str">
        <f>IF(OR(Table13[[#This Row],[Tipo de Beneficiário]]="",Table13[[#This Row],[Identificação da Entidade]]="",Table13[[#This Row],[Tipo de Solução Habitacional]]=""),"NÃO","SIM")</f>
        <v>NÃO</v>
      </c>
      <c r="T497" s="327" t="e">
        <f>VLOOKUP(Table13[[#This Row],[Tipo de Beneficiário]],Table3[],3,FALSE)</f>
        <v>#N/A</v>
      </c>
      <c r="X497" s="309"/>
    </row>
    <row r="498" spans="1:24" ht="25.05" hidden="1" customHeight="1" x14ac:dyDescent="0.25">
      <c r="A498" s="320"/>
      <c r="B498" s="389"/>
      <c r="C498" s="321"/>
      <c r="D498" s="325" t="str">
        <f>IF(Table13[[#This Row],[Tipo de Beneficiário]]="","",COUNTIF(Table8[Código da Candidatura],Table13[[#This Row],[Código da candidatura]]))</f>
        <v/>
      </c>
      <c r="E498" s="379" t="str">
        <f>IF(Table13[[#This Row],[Tipo de Beneficiário]]="","",SUMIF(Table8[[Código da Candidatura]:[Nº de membros]],Table13[[#This Row],[Código da candidatura]],Table8[Nº de membros]))</f>
        <v/>
      </c>
      <c r="F498" s="392"/>
      <c r="G498" s="322"/>
      <c r="H498" s="323"/>
      <c r="I498" s="324" t="str">
        <f>IF(Table13[[#This Row],[Tipo de Beneficiário]]="","",COUNTIFS(Table8[Código da Candidatura],Table13[[#This Row],[Código da candidatura]],Table8[Tipologia proposta],"T0"))</f>
        <v/>
      </c>
      <c r="J498" s="325" t="str">
        <f>IF(Table13[[#This Row],[Tipo de Beneficiário]]="","",COUNTIFS(Table8[Código da Candidatura],Table13[[#This Row],[Código da candidatura]],Table8[Tipologia proposta],"T1"))</f>
        <v/>
      </c>
      <c r="K498" s="325" t="str">
        <f>IF(Table13[[#This Row],[Tipo de Beneficiário]]="","",COUNTIFS(Table8[Código da Candidatura],Table13[[#This Row],[Código da candidatura]],Table8[Tipologia proposta],"T2"))</f>
        <v/>
      </c>
      <c r="L498" s="325" t="str">
        <f>IF(Table13[[#This Row],[Tipo de Beneficiário]]="","",COUNTIFS(Table8[Código da Candidatura],Table13[[#This Row],[Código da candidatura]],Table8[Tipologia proposta],"T3"))</f>
        <v/>
      </c>
      <c r="M498" s="325" t="str">
        <f>IF(Table13[[#This Row],[Tipo de Beneficiário]]="","",COUNTIFS(Table8[Código da Candidatura],Table13[[#This Row],[Código da candidatura]],Table8[Tipologia proposta],"T4"))</f>
        <v/>
      </c>
      <c r="N498" s="325" t="str">
        <f>IF(Table13[[#This Row],[Tipo de Beneficiário]]="","",COUNTIFS(Table8[Código da Candidatura],Table13[[#This Row],[Código da candidatura]],Table8[Tipologia proposta],"T5"))</f>
        <v/>
      </c>
      <c r="O498" s="325" t="str">
        <f>IF(Table13[[#This Row],[Tipo de Beneficiário]]="","",COUNTIFS(Table8[Código da Candidatura],Table13[[#This Row],[Código da candidatura]],Table8[Tipologia proposta],"T6"))</f>
        <v/>
      </c>
      <c r="P498" s="325" t="str">
        <f>IF(Table13[[#This Row],[Tipo de Beneficiário]]="","",COUNTIFS(Table8[Código da Candidatura],Table13[[#This Row],[Código da candidatura]],Table8[Tipologia proposta],"T7"))</f>
        <v/>
      </c>
      <c r="Q498" s="325" t="str">
        <f>IF(Table13[[#This Row],[Tipo de Beneficiário]]="","",COUNTIFS(Table8[Código da Candidatura],Table13[[#This Row],[Código da candidatura]],Table8[Tipologia proposta],"Unid. Resid."))</f>
        <v/>
      </c>
      <c r="R498" s="326">
        <f>SUM(Table13[[#This Row],[T0]:[Unid. resid.]])</f>
        <v>0</v>
      </c>
      <c r="S498" s="391" t="str">
        <f>IF(OR(Table13[[#This Row],[Tipo de Beneficiário]]="",Table13[[#This Row],[Identificação da Entidade]]="",Table13[[#This Row],[Tipo de Solução Habitacional]]=""),"NÃO","SIM")</f>
        <v>NÃO</v>
      </c>
      <c r="T498" s="327" t="e">
        <f>VLOOKUP(Table13[[#This Row],[Tipo de Beneficiário]],Table3[],3,FALSE)</f>
        <v>#N/A</v>
      </c>
      <c r="X498" s="309"/>
    </row>
    <row r="499" spans="1:24" ht="25.05" hidden="1" customHeight="1" x14ac:dyDescent="0.25">
      <c r="A499" s="320"/>
      <c r="B499" s="389"/>
      <c r="C499" s="321"/>
      <c r="D499" s="325" t="str">
        <f>IF(Table13[[#This Row],[Tipo de Beneficiário]]="","",COUNTIF(Table8[Código da Candidatura],Table13[[#This Row],[Código da candidatura]]))</f>
        <v/>
      </c>
      <c r="E499" s="379" t="str">
        <f>IF(Table13[[#This Row],[Tipo de Beneficiário]]="","",SUMIF(Table8[[Código da Candidatura]:[Nº de membros]],Table13[[#This Row],[Código da candidatura]],Table8[Nº de membros]))</f>
        <v/>
      </c>
      <c r="F499" s="392"/>
      <c r="G499" s="322"/>
      <c r="H499" s="323"/>
      <c r="I499" s="324" t="str">
        <f>IF(Table13[[#This Row],[Tipo de Beneficiário]]="","",COUNTIFS(Table8[Código da Candidatura],Table13[[#This Row],[Código da candidatura]],Table8[Tipologia proposta],"T0"))</f>
        <v/>
      </c>
      <c r="J499" s="325" t="str">
        <f>IF(Table13[[#This Row],[Tipo de Beneficiário]]="","",COUNTIFS(Table8[Código da Candidatura],Table13[[#This Row],[Código da candidatura]],Table8[Tipologia proposta],"T1"))</f>
        <v/>
      </c>
      <c r="K499" s="325" t="str">
        <f>IF(Table13[[#This Row],[Tipo de Beneficiário]]="","",COUNTIFS(Table8[Código da Candidatura],Table13[[#This Row],[Código da candidatura]],Table8[Tipologia proposta],"T2"))</f>
        <v/>
      </c>
      <c r="L499" s="325" t="str">
        <f>IF(Table13[[#This Row],[Tipo de Beneficiário]]="","",COUNTIFS(Table8[Código da Candidatura],Table13[[#This Row],[Código da candidatura]],Table8[Tipologia proposta],"T3"))</f>
        <v/>
      </c>
      <c r="M499" s="325" t="str">
        <f>IF(Table13[[#This Row],[Tipo de Beneficiário]]="","",COUNTIFS(Table8[Código da Candidatura],Table13[[#This Row],[Código da candidatura]],Table8[Tipologia proposta],"T4"))</f>
        <v/>
      </c>
      <c r="N499" s="325" t="str">
        <f>IF(Table13[[#This Row],[Tipo de Beneficiário]]="","",COUNTIFS(Table8[Código da Candidatura],Table13[[#This Row],[Código da candidatura]],Table8[Tipologia proposta],"T5"))</f>
        <v/>
      </c>
      <c r="O499" s="325" t="str">
        <f>IF(Table13[[#This Row],[Tipo de Beneficiário]]="","",COUNTIFS(Table8[Código da Candidatura],Table13[[#This Row],[Código da candidatura]],Table8[Tipologia proposta],"T6"))</f>
        <v/>
      </c>
      <c r="P499" s="325" t="str">
        <f>IF(Table13[[#This Row],[Tipo de Beneficiário]]="","",COUNTIFS(Table8[Código da Candidatura],Table13[[#This Row],[Código da candidatura]],Table8[Tipologia proposta],"T7"))</f>
        <v/>
      </c>
      <c r="Q499" s="325" t="str">
        <f>IF(Table13[[#This Row],[Tipo de Beneficiário]]="","",COUNTIFS(Table8[Código da Candidatura],Table13[[#This Row],[Código da candidatura]],Table8[Tipologia proposta],"Unid. Resid."))</f>
        <v/>
      </c>
      <c r="R499" s="326">
        <f>SUM(Table13[[#This Row],[T0]:[Unid. resid.]])</f>
        <v>0</v>
      </c>
      <c r="S499" s="391" t="str">
        <f>IF(OR(Table13[[#This Row],[Tipo de Beneficiário]]="",Table13[[#This Row],[Identificação da Entidade]]="",Table13[[#This Row],[Tipo de Solução Habitacional]]=""),"NÃO","SIM")</f>
        <v>NÃO</v>
      </c>
      <c r="T499" s="327" t="e">
        <f>VLOOKUP(Table13[[#This Row],[Tipo de Beneficiário]],Table3[],3,FALSE)</f>
        <v>#N/A</v>
      </c>
      <c r="X499" s="309"/>
    </row>
    <row r="500" spans="1:24" ht="25.05" hidden="1" customHeight="1" x14ac:dyDescent="0.25">
      <c r="A500" s="320"/>
      <c r="B500" s="389"/>
      <c r="C500" s="321"/>
      <c r="D500" s="325" t="str">
        <f>IF(Table13[[#This Row],[Tipo de Beneficiário]]="","",COUNTIF(Table8[Código da Candidatura],Table13[[#This Row],[Código da candidatura]]))</f>
        <v/>
      </c>
      <c r="E500" s="379" t="str">
        <f>IF(Table13[[#This Row],[Tipo de Beneficiário]]="","",SUMIF(Table8[[Código da Candidatura]:[Nº de membros]],Table13[[#This Row],[Código da candidatura]],Table8[Nº de membros]))</f>
        <v/>
      </c>
      <c r="F500" s="392"/>
      <c r="G500" s="322"/>
      <c r="H500" s="323"/>
      <c r="I500" s="324" t="str">
        <f>IF(Table13[[#This Row],[Tipo de Beneficiário]]="","",COUNTIFS(Table8[Código da Candidatura],Table13[[#This Row],[Código da candidatura]],Table8[Tipologia proposta],"T0"))</f>
        <v/>
      </c>
      <c r="J500" s="325" t="str">
        <f>IF(Table13[[#This Row],[Tipo de Beneficiário]]="","",COUNTIFS(Table8[Código da Candidatura],Table13[[#This Row],[Código da candidatura]],Table8[Tipologia proposta],"T1"))</f>
        <v/>
      </c>
      <c r="K500" s="325" t="str">
        <f>IF(Table13[[#This Row],[Tipo de Beneficiário]]="","",COUNTIFS(Table8[Código da Candidatura],Table13[[#This Row],[Código da candidatura]],Table8[Tipologia proposta],"T2"))</f>
        <v/>
      </c>
      <c r="L500" s="325" t="str">
        <f>IF(Table13[[#This Row],[Tipo de Beneficiário]]="","",COUNTIFS(Table8[Código da Candidatura],Table13[[#This Row],[Código da candidatura]],Table8[Tipologia proposta],"T3"))</f>
        <v/>
      </c>
      <c r="M500" s="325" t="str">
        <f>IF(Table13[[#This Row],[Tipo de Beneficiário]]="","",COUNTIFS(Table8[Código da Candidatura],Table13[[#This Row],[Código da candidatura]],Table8[Tipologia proposta],"T4"))</f>
        <v/>
      </c>
      <c r="N500" s="325" t="str">
        <f>IF(Table13[[#This Row],[Tipo de Beneficiário]]="","",COUNTIFS(Table8[Código da Candidatura],Table13[[#This Row],[Código da candidatura]],Table8[Tipologia proposta],"T5"))</f>
        <v/>
      </c>
      <c r="O500" s="325" t="str">
        <f>IF(Table13[[#This Row],[Tipo de Beneficiário]]="","",COUNTIFS(Table8[Código da Candidatura],Table13[[#This Row],[Código da candidatura]],Table8[Tipologia proposta],"T6"))</f>
        <v/>
      </c>
      <c r="P500" s="325" t="str">
        <f>IF(Table13[[#This Row],[Tipo de Beneficiário]]="","",COUNTIFS(Table8[Código da Candidatura],Table13[[#This Row],[Código da candidatura]],Table8[Tipologia proposta],"T7"))</f>
        <v/>
      </c>
      <c r="Q500" s="325" t="str">
        <f>IF(Table13[[#This Row],[Tipo de Beneficiário]]="","",COUNTIFS(Table8[Código da Candidatura],Table13[[#This Row],[Código da candidatura]],Table8[Tipologia proposta],"Unid. Resid."))</f>
        <v/>
      </c>
      <c r="R500" s="326">
        <f>SUM(Table13[[#This Row],[T0]:[Unid. resid.]])</f>
        <v>0</v>
      </c>
      <c r="S500" s="391" t="str">
        <f>IF(OR(Table13[[#This Row],[Tipo de Beneficiário]]="",Table13[[#This Row],[Identificação da Entidade]]="",Table13[[#This Row],[Tipo de Solução Habitacional]]=""),"NÃO","SIM")</f>
        <v>NÃO</v>
      </c>
      <c r="T500" s="327" t="e">
        <f>VLOOKUP(Table13[[#This Row],[Tipo de Beneficiário]],Table3[],3,FALSE)</f>
        <v>#N/A</v>
      </c>
      <c r="X500" s="309"/>
    </row>
    <row r="501" spans="1:24" ht="25.05" hidden="1" customHeight="1" x14ac:dyDescent="0.25">
      <c r="A501" s="320"/>
      <c r="B501" s="389"/>
      <c r="C501" s="321"/>
      <c r="D501" s="325" t="str">
        <f>IF(Table13[[#This Row],[Tipo de Beneficiário]]="","",COUNTIF(Table8[Código da Candidatura],Table13[[#This Row],[Código da candidatura]]))</f>
        <v/>
      </c>
      <c r="E501" s="379" t="str">
        <f>IF(Table13[[#This Row],[Tipo de Beneficiário]]="","",SUMIF(Table8[[Código da Candidatura]:[Nº de membros]],Table13[[#This Row],[Código da candidatura]],Table8[Nº de membros]))</f>
        <v/>
      </c>
      <c r="F501" s="392"/>
      <c r="G501" s="322"/>
      <c r="H501" s="323"/>
      <c r="I501" s="324" t="str">
        <f>IF(Table13[[#This Row],[Tipo de Beneficiário]]="","",COUNTIFS(Table8[Código da Candidatura],Table13[[#This Row],[Código da candidatura]],Table8[Tipologia proposta],"T0"))</f>
        <v/>
      </c>
      <c r="J501" s="325" t="str">
        <f>IF(Table13[[#This Row],[Tipo de Beneficiário]]="","",COUNTIFS(Table8[Código da Candidatura],Table13[[#This Row],[Código da candidatura]],Table8[Tipologia proposta],"T1"))</f>
        <v/>
      </c>
      <c r="K501" s="325" t="str">
        <f>IF(Table13[[#This Row],[Tipo de Beneficiário]]="","",COUNTIFS(Table8[Código da Candidatura],Table13[[#This Row],[Código da candidatura]],Table8[Tipologia proposta],"T2"))</f>
        <v/>
      </c>
      <c r="L501" s="325" t="str">
        <f>IF(Table13[[#This Row],[Tipo de Beneficiário]]="","",COUNTIFS(Table8[Código da Candidatura],Table13[[#This Row],[Código da candidatura]],Table8[Tipologia proposta],"T3"))</f>
        <v/>
      </c>
      <c r="M501" s="325" t="str">
        <f>IF(Table13[[#This Row],[Tipo de Beneficiário]]="","",COUNTIFS(Table8[Código da Candidatura],Table13[[#This Row],[Código da candidatura]],Table8[Tipologia proposta],"T4"))</f>
        <v/>
      </c>
      <c r="N501" s="325" t="str">
        <f>IF(Table13[[#This Row],[Tipo de Beneficiário]]="","",COUNTIFS(Table8[Código da Candidatura],Table13[[#This Row],[Código da candidatura]],Table8[Tipologia proposta],"T5"))</f>
        <v/>
      </c>
      <c r="O501" s="325" t="str">
        <f>IF(Table13[[#This Row],[Tipo de Beneficiário]]="","",COUNTIFS(Table8[Código da Candidatura],Table13[[#This Row],[Código da candidatura]],Table8[Tipologia proposta],"T6"))</f>
        <v/>
      </c>
      <c r="P501" s="325" t="str">
        <f>IF(Table13[[#This Row],[Tipo de Beneficiário]]="","",COUNTIFS(Table8[Código da Candidatura],Table13[[#This Row],[Código da candidatura]],Table8[Tipologia proposta],"T7"))</f>
        <v/>
      </c>
      <c r="Q501" s="325" t="str">
        <f>IF(Table13[[#This Row],[Tipo de Beneficiário]]="","",COUNTIFS(Table8[Código da Candidatura],Table13[[#This Row],[Código da candidatura]],Table8[Tipologia proposta],"Unid. Resid."))</f>
        <v/>
      </c>
      <c r="R501" s="326">
        <f>SUM(Table13[[#This Row],[T0]:[Unid. resid.]])</f>
        <v>0</v>
      </c>
      <c r="S501" s="391" t="str">
        <f>IF(OR(Table13[[#This Row],[Tipo de Beneficiário]]="",Table13[[#This Row],[Identificação da Entidade]]="",Table13[[#This Row],[Tipo de Solução Habitacional]]=""),"NÃO","SIM")</f>
        <v>NÃO</v>
      </c>
      <c r="T501" s="327" t="e">
        <f>VLOOKUP(Table13[[#This Row],[Tipo de Beneficiário]],Table3[],3,FALSE)</f>
        <v>#N/A</v>
      </c>
      <c r="X501" s="309"/>
    </row>
    <row r="502" spans="1:24" ht="25.05" hidden="1" customHeight="1" x14ac:dyDescent="0.25">
      <c r="A502" s="320"/>
      <c r="B502" s="389"/>
      <c r="C502" s="321"/>
      <c r="D502" s="325" t="str">
        <f>IF(Table13[[#This Row],[Tipo de Beneficiário]]="","",COUNTIF(Table8[Código da Candidatura],Table13[[#This Row],[Código da candidatura]]))</f>
        <v/>
      </c>
      <c r="E502" s="379" t="str">
        <f>IF(Table13[[#This Row],[Tipo de Beneficiário]]="","",SUMIF(Table8[[Código da Candidatura]:[Nº de membros]],Table13[[#This Row],[Código da candidatura]],Table8[Nº de membros]))</f>
        <v/>
      </c>
      <c r="F502" s="392"/>
      <c r="G502" s="322"/>
      <c r="H502" s="323"/>
      <c r="I502" s="324" t="str">
        <f>IF(Table13[[#This Row],[Tipo de Beneficiário]]="","",COUNTIFS(Table8[Código da Candidatura],Table13[[#This Row],[Código da candidatura]],Table8[Tipologia proposta],"T0"))</f>
        <v/>
      </c>
      <c r="J502" s="325" t="str">
        <f>IF(Table13[[#This Row],[Tipo de Beneficiário]]="","",COUNTIFS(Table8[Código da Candidatura],Table13[[#This Row],[Código da candidatura]],Table8[Tipologia proposta],"T1"))</f>
        <v/>
      </c>
      <c r="K502" s="325" t="str">
        <f>IF(Table13[[#This Row],[Tipo de Beneficiário]]="","",COUNTIFS(Table8[Código da Candidatura],Table13[[#This Row],[Código da candidatura]],Table8[Tipologia proposta],"T2"))</f>
        <v/>
      </c>
      <c r="L502" s="325" t="str">
        <f>IF(Table13[[#This Row],[Tipo de Beneficiário]]="","",COUNTIFS(Table8[Código da Candidatura],Table13[[#This Row],[Código da candidatura]],Table8[Tipologia proposta],"T3"))</f>
        <v/>
      </c>
      <c r="M502" s="325" t="str">
        <f>IF(Table13[[#This Row],[Tipo de Beneficiário]]="","",COUNTIFS(Table8[Código da Candidatura],Table13[[#This Row],[Código da candidatura]],Table8[Tipologia proposta],"T4"))</f>
        <v/>
      </c>
      <c r="N502" s="325" t="str">
        <f>IF(Table13[[#This Row],[Tipo de Beneficiário]]="","",COUNTIFS(Table8[Código da Candidatura],Table13[[#This Row],[Código da candidatura]],Table8[Tipologia proposta],"T5"))</f>
        <v/>
      </c>
      <c r="O502" s="325" t="str">
        <f>IF(Table13[[#This Row],[Tipo de Beneficiário]]="","",COUNTIFS(Table8[Código da Candidatura],Table13[[#This Row],[Código da candidatura]],Table8[Tipologia proposta],"T6"))</f>
        <v/>
      </c>
      <c r="P502" s="325" t="str">
        <f>IF(Table13[[#This Row],[Tipo de Beneficiário]]="","",COUNTIFS(Table8[Código da Candidatura],Table13[[#This Row],[Código da candidatura]],Table8[Tipologia proposta],"T7"))</f>
        <v/>
      </c>
      <c r="Q502" s="325" t="str">
        <f>IF(Table13[[#This Row],[Tipo de Beneficiário]]="","",COUNTIFS(Table8[Código da Candidatura],Table13[[#This Row],[Código da candidatura]],Table8[Tipologia proposta],"Unid. Resid."))</f>
        <v/>
      </c>
      <c r="R502" s="326">
        <f>SUM(Table13[[#This Row],[T0]:[Unid. resid.]])</f>
        <v>0</v>
      </c>
      <c r="S502" s="391" t="str">
        <f>IF(OR(Table13[[#This Row],[Tipo de Beneficiário]]="",Table13[[#This Row],[Identificação da Entidade]]="",Table13[[#This Row],[Tipo de Solução Habitacional]]=""),"NÃO","SIM")</f>
        <v>NÃO</v>
      </c>
      <c r="T502" s="327" t="e">
        <f>VLOOKUP(Table13[[#This Row],[Tipo de Beneficiário]],Table3[],3,FALSE)</f>
        <v>#N/A</v>
      </c>
      <c r="X502" s="309"/>
    </row>
    <row r="503" spans="1:24" ht="25.05" hidden="1" customHeight="1" x14ac:dyDescent="0.25">
      <c r="A503" s="320"/>
      <c r="B503" s="389"/>
      <c r="C503" s="321"/>
      <c r="D503" s="325" t="str">
        <f>IF(Table13[[#This Row],[Tipo de Beneficiário]]="","",COUNTIF(Table8[Código da Candidatura],Table13[[#This Row],[Código da candidatura]]))</f>
        <v/>
      </c>
      <c r="E503" s="379" t="str">
        <f>IF(Table13[[#This Row],[Tipo de Beneficiário]]="","",SUMIF(Table8[[Código da Candidatura]:[Nº de membros]],Table13[[#This Row],[Código da candidatura]],Table8[Nº de membros]))</f>
        <v/>
      </c>
      <c r="F503" s="392"/>
      <c r="G503" s="322"/>
      <c r="H503" s="323"/>
      <c r="I503" s="324" t="str">
        <f>IF(Table13[[#This Row],[Tipo de Beneficiário]]="","",COUNTIFS(Table8[Código da Candidatura],Table13[[#This Row],[Código da candidatura]],Table8[Tipologia proposta],"T0"))</f>
        <v/>
      </c>
      <c r="J503" s="325" t="str">
        <f>IF(Table13[[#This Row],[Tipo de Beneficiário]]="","",COUNTIFS(Table8[Código da Candidatura],Table13[[#This Row],[Código da candidatura]],Table8[Tipologia proposta],"T1"))</f>
        <v/>
      </c>
      <c r="K503" s="325" t="str">
        <f>IF(Table13[[#This Row],[Tipo de Beneficiário]]="","",COUNTIFS(Table8[Código da Candidatura],Table13[[#This Row],[Código da candidatura]],Table8[Tipologia proposta],"T2"))</f>
        <v/>
      </c>
      <c r="L503" s="325" t="str">
        <f>IF(Table13[[#This Row],[Tipo de Beneficiário]]="","",COUNTIFS(Table8[Código da Candidatura],Table13[[#This Row],[Código da candidatura]],Table8[Tipologia proposta],"T3"))</f>
        <v/>
      </c>
      <c r="M503" s="325" t="str">
        <f>IF(Table13[[#This Row],[Tipo de Beneficiário]]="","",COUNTIFS(Table8[Código da Candidatura],Table13[[#This Row],[Código da candidatura]],Table8[Tipologia proposta],"T4"))</f>
        <v/>
      </c>
      <c r="N503" s="325" t="str">
        <f>IF(Table13[[#This Row],[Tipo de Beneficiário]]="","",COUNTIFS(Table8[Código da Candidatura],Table13[[#This Row],[Código da candidatura]],Table8[Tipologia proposta],"T5"))</f>
        <v/>
      </c>
      <c r="O503" s="325" t="str">
        <f>IF(Table13[[#This Row],[Tipo de Beneficiário]]="","",COUNTIFS(Table8[Código da Candidatura],Table13[[#This Row],[Código da candidatura]],Table8[Tipologia proposta],"T6"))</f>
        <v/>
      </c>
      <c r="P503" s="325" t="str">
        <f>IF(Table13[[#This Row],[Tipo de Beneficiário]]="","",COUNTIFS(Table8[Código da Candidatura],Table13[[#This Row],[Código da candidatura]],Table8[Tipologia proposta],"T7"))</f>
        <v/>
      </c>
      <c r="Q503" s="325" t="str">
        <f>IF(Table13[[#This Row],[Tipo de Beneficiário]]="","",COUNTIFS(Table8[Código da Candidatura],Table13[[#This Row],[Código da candidatura]],Table8[Tipologia proposta],"Unid. Resid."))</f>
        <v/>
      </c>
      <c r="R503" s="326">
        <f>SUM(Table13[[#This Row],[T0]:[Unid. resid.]])</f>
        <v>0</v>
      </c>
      <c r="S503" s="391" t="str">
        <f>IF(OR(Table13[[#This Row],[Tipo de Beneficiário]]="",Table13[[#This Row],[Identificação da Entidade]]="",Table13[[#This Row],[Tipo de Solução Habitacional]]=""),"NÃO","SIM")</f>
        <v>NÃO</v>
      </c>
      <c r="T503" s="327" t="e">
        <f>VLOOKUP(Table13[[#This Row],[Tipo de Beneficiário]],Table3[],3,FALSE)</f>
        <v>#N/A</v>
      </c>
      <c r="X503" s="309"/>
    </row>
    <row r="504" spans="1:24" ht="25.05" hidden="1" customHeight="1" x14ac:dyDescent="0.25">
      <c r="A504" s="320"/>
      <c r="B504" s="389"/>
      <c r="C504" s="321"/>
      <c r="D504" s="325" t="str">
        <f>IF(Table13[[#This Row],[Tipo de Beneficiário]]="","",COUNTIF(Table8[Código da Candidatura],Table13[[#This Row],[Código da candidatura]]))</f>
        <v/>
      </c>
      <c r="E504" s="379" t="str">
        <f>IF(Table13[[#This Row],[Tipo de Beneficiário]]="","",SUMIF(Table8[[Código da Candidatura]:[Nº de membros]],Table13[[#This Row],[Código da candidatura]],Table8[Nº de membros]))</f>
        <v/>
      </c>
      <c r="F504" s="392"/>
      <c r="G504" s="322"/>
      <c r="H504" s="323"/>
      <c r="I504" s="324" t="str">
        <f>IF(Table13[[#This Row],[Tipo de Beneficiário]]="","",COUNTIFS(Table8[Código da Candidatura],Table13[[#This Row],[Código da candidatura]],Table8[Tipologia proposta],"T0"))</f>
        <v/>
      </c>
      <c r="J504" s="325" t="str">
        <f>IF(Table13[[#This Row],[Tipo de Beneficiário]]="","",COUNTIFS(Table8[Código da Candidatura],Table13[[#This Row],[Código da candidatura]],Table8[Tipologia proposta],"T1"))</f>
        <v/>
      </c>
      <c r="K504" s="325" t="str">
        <f>IF(Table13[[#This Row],[Tipo de Beneficiário]]="","",COUNTIFS(Table8[Código da Candidatura],Table13[[#This Row],[Código da candidatura]],Table8[Tipologia proposta],"T2"))</f>
        <v/>
      </c>
      <c r="L504" s="325" t="str">
        <f>IF(Table13[[#This Row],[Tipo de Beneficiário]]="","",COUNTIFS(Table8[Código da Candidatura],Table13[[#This Row],[Código da candidatura]],Table8[Tipologia proposta],"T3"))</f>
        <v/>
      </c>
      <c r="M504" s="325" t="str">
        <f>IF(Table13[[#This Row],[Tipo de Beneficiário]]="","",COUNTIFS(Table8[Código da Candidatura],Table13[[#This Row],[Código da candidatura]],Table8[Tipologia proposta],"T4"))</f>
        <v/>
      </c>
      <c r="N504" s="325" t="str">
        <f>IF(Table13[[#This Row],[Tipo de Beneficiário]]="","",COUNTIFS(Table8[Código da Candidatura],Table13[[#This Row],[Código da candidatura]],Table8[Tipologia proposta],"T5"))</f>
        <v/>
      </c>
      <c r="O504" s="325" t="str">
        <f>IF(Table13[[#This Row],[Tipo de Beneficiário]]="","",COUNTIFS(Table8[Código da Candidatura],Table13[[#This Row],[Código da candidatura]],Table8[Tipologia proposta],"T6"))</f>
        <v/>
      </c>
      <c r="P504" s="325" t="str">
        <f>IF(Table13[[#This Row],[Tipo de Beneficiário]]="","",COUNTIFS(Table8[Código da Candidatura],Table13[[#This Row],[Código da candidatura]],Table8[Tipologia proposta],"T7"))</f>
        <v/>
      </c>
      <c r="Q504" s="325" t="str">
        <f>IF(Table13[[#This Row],[Tipo de Beneficiário]]="","",COUNTIFS(Table8[Código da Candidatura],Table13[[#This Row],[Código da candidatura]],Table8[Tipologia proposta],"Unid. Resid."))</f>
        <v/>
      </c>
      <c r="R504" s="326">
        <f>SUM(Table13[[#This Row],[T0]:[Unid. resid.]])</f>
        <v>0</v>
      </c>
      <c r="S504" s="391" t="str">
        <f>IF(OR(Table13[[#This Row],[Tipo de Beneficiário]]="",Table13[[#This Row],[Identificação da Entidade]]="",Table13[[#This Row],[Tipo de Solução Habitacional]]=""),"NÃO","SIM")</f>
        <v>NÃO</v>
      </c>
      <c r="T504" s="327" t="e">
        <f>VLOOKUP(Table13[[#This Row],[Tipo de Beneficiário]],Table3[],3,FALSE)</f>
        <v>#N/A</v>
      </c>
      <c r="X504" s="309"/>
    </row>
    <row r="505" spans="1:24" ht="25.05" hidden="1" customHeight="1" x14ac:dyDescent="0.25">
      <c r="A505" s="320"/>
      <c r="B505" s="389"/>
      <c r="C505" s="321"/>
      <c r="D505" s="325" t="str">
        <f>IF(Table13[[#This Row],[Tipo de Beneficiário]]="","",COUNTIF(Table8[Código da Candidatura],Table13[[#This Row],[Código da candidatura]]))</f>
        <v/>
      </c>
      <c r="E505" s="379" t="str">
        <f>IF(Table13[[#This Row],[Tipo de Beneficiário]]="","",SUMIF(Table8[[Código da Candidatura]:[Nº de membros]],Table13[[#This Row],[Código da candidatura]],Table8[Nº de membros]))</f>
        <v/>
      </c>
      <c r="F505" s="392"/>
      <c r="G505" s="322"/>
      <c r="H505" s="323"/>
      <c r="I505" s="324" t="str">
        <f>IF(Table13[[#This Row],[Tipo de Beneficiário]]="","",COUNTIFS(Table8[Código da Candidatura],Table13[[#This Row],[Código da candidatura]],Table8[Tipologia proposta],"T0"))</f>
        <v/>
      </c>
      <c r="J505" s="325" t="str">
        <f>IF(Table13[[#This Row],[Tipo de Beneficiário]]="","",COUNTIFS(Table8[Código da Candidatura],Table13[[#This Row],[Código da candidatura]],Table8[Tipologia proposta],"T1"))</f>
        <v/>
      </c>
      <c r="K505" s="325" t="str">
        <f>IF(Table13[[#This Row],[Tipo de Beneficiário]]="","",COUNTIFS(Table8[Código da Candidatura],Table13[[#This Row],[Código da candidatura]],Table8[Tipologia proposta],"T2"))</f>
        <v/>
      </c>
      <c r="L505" s="325" t="str">
        <f>IF(Table13[[#This Row],[Tipo de Beneficiário]]="","",COUNTIFS(Table8[Código da Candidatura],Table13[[#This Row],[Código da candidatura]],Table8[Tipologia proposta],"T3"))</f>
        <v/>
      </c>
      <c r="M505" s="325" t="str">
        <f>IF(Table13[[#This Row],[Tipo de Beneficiário]]="","",COUNTIFS(Table8[Código da Candidatura],Table13[[#This Row],[Código da candidatura]],Table8[Tipologia proposta],"T4"))</f>
        <v/>
      </c>
      <c r="N505" s="325" t="str">
        <f>IF(Table13[[#This Row],[Tipo de Beneficiário]]="","",COUNTIFS(Table8[Código da Candidatura],Table13[[#This Row],[Código da candidatura]],Table8[Tipologia proposta],"T5"))</f>
        <v/>
      </c>
      <c r="O505" s="325" t="str">
        <f>IF(Table13[[#This Row],[Tipo de Beneficiário]]="","",COUNTIFS(Table8[Código da Candidatura],Table13[[#This Row],[Código da candidatura]],Table8[Tipologia proposta],"T6"))</f>
        <v/>
      </c>
      <c r="P505" s="325" t="str">
        <f>IF(Table13[[#This Row],[Tipo de Beneficiário]]="","",COUNTIFS(Table8[Código da Candidatura],Table13[[#This Row],[Código da candidatura]],Table8[Tipologia proposta],"T7"))</f>
        <v/>
      </c>
      <c r="Q505" s="325" t="str">
        <f>IF(Table13[[#This Row],[Tipo de Beneficiário]]="","",COUNTIFS(Table8[Código da Candidatura],Table13[[#This Row],[Código da candidatura]],Table8[Tipologia proposta],"Unid. Resid."))</f>
        <v/>
      </c>
      <c r="R505" s="326">
        <f>SUM(Table13[[#This Row],[T0]:[Unid. resid.]])</f>
        <v>0</v>
      </c>
      <c r="S505" s="391" t="str">
        <f>IF(OR(Table13[[#This Row],[Tipo de Beneficiário]]="",Table13[[#This Row],[Identificação da Entidade]]="",Table13[[#This Row],[Tipo de Solução Habitacional]]=""),"NÃO","SIM")</f>
        <v>NÃO</v>
      </c>
      <c r="T505" s="327" t="e">
        <f>VLOOKUP(Table13[[#This Row],[Tipo de Beneficiário]],Table3[],3,FALSE)</f>
        <v>#N/A</v>
      </c>
      <c r="X505" s="309"/>
    </row>
    <row r="506" spans="1:24" ht="25.05" hidden="1" customHeight="1" x14ac:dyDescent="0.25">
      <c r="A506" s="320"/>
      <c r="B506" s="389"/>
      <c r="C506" s="321"/>
      <c r="D506" s="325" t="str">
        <f>IF(Table13[[#This Row],[Tipo de Beneficiário]]="","",COUNTIF(Table8[Código da Candidatura],Table13[[#This Row],[Código da candidatura]]))</f>
        <v/>
      </c>
      <c r="E506" s="379" t="str">
        <f>IF(Table13[[#This Row],[Tipo de Beneficiário]]="","",SUMIF(Table8[[Código da Candidatura]:[Nº de membros]],Table13[[#This Row],[Código da candidatura]],Table8[Nº de membros]))</f>
        <v/>
      </c>
      <c r="F506" s="392"/>
      <c r="G506" s="322"/>
      <c r="H506" s="323"/>
      <c r="I506" s="324" t="str">
        <f>IF(Table13[[#This Row],[Tipo de Beneficiário]]="","",COUNTIFS(Table8[Código da Candidatura],Table13[[#This Row],[Código da candidatura]],Table8[Tipologia proposta],"T0"))</f>
        <v/>
      </c>
      <c r="J506" s="325" t="str">
        <f>IF(Table13[[#This Row],[Tipo de Beneficiário]]="","",COUNTIFS(Table8[Código da Candidatura],Table13[[#This Row],[Código da candidatura]],Table8[Tipologia proposta],"T1"))</f>
        <v/>
      </c>
      <c r="K506" s="325" t="str">
        <f>IF(Table13[[#This Row],[Tipo de Beneficiário]]="","",COUNTIFS(Table8[Código da Candidatura],Table13[[#This Row],[Código da candidatura]],Table8[Tipologia proposta],"T2"))</f>
        <v/>
      </c>
      <c r="L506" s="325" t="str">
        <f>IF(Table13[[#This Row],[Tipo de Beneficiário]]="","",COUNTIFS(Table8[Código da Candidatura],Table13[[#This Row],[Código da candidatura]],Table8[Tipologia proposta],"T3"))</f>
        <v/>
      </c>
      <c r="M506" s="325" t="str">
        <f>IF(Table13[[#This Row],[Tipo de Beneficiário]]="","",COUNTIFS(Table8[Código da Candidatura],Table13[[#This Row],[Código da candidatura]],Table8[Tipologia proposta],"T4"))</f>
        <v/>
      </c>
      <c r="N506" s="325" t="str">
        <f>IF(Table13[[#This Row],[Tipo de Beneficiário]]="","",COUNTIFS(Table8[Código da Candidatura],Table13[[#This Row],[Código da candidatura]],Table8[Tipologia proposta],"T5"))</f>
        <v/>
      </c>
      <c r="O506" s="325" t="str">
        <f>IF(Table13[[#This Row],[Tipo de Beneficiário]]="","",COUNTIFS(Table8[Código da Candidatura],Table13[[#This Row],[Código da candidatura]],Table8[Tipologia proposta],"T6"))</f>
        <v/>
      </c>
      <c r="P506" s="325" t="str">
        <f>IF(Table13[[#This Row],[Tipo de Beneficiário]]="","",COUNTIFS(Table8[Código da Candidatura],Table13[[#This Row],[Código da candidatura]],Table8[Tipologia proposta],"T7"))</f>
        <v/>
      </c>
      <c r="Q506" s="325" t="str">
        <f>IF(Table13[[#This Row],[Tipo de Beneficiário]]="","",COUNTIFS(Table8[Código da Candidatura],Table13[[#This Row],[Código da candidatura]],Table8[Tipologia proposta],"Unid. Resid."))</f>
        <v/>
      </c>
      <c r="R506" s="326">
        <f>SUM(Table13[[#This Row],[T0]:[Unid. resid.]])</f>
        <v>0</v>
      </c>
      <c r="S506" s="391" t="str">
        <f>IF(OR(Table13[[#This Row],[Tipo de Beneficiário]]="",Table13[[#This Row],[Identificação da Entidade]]="",Table13[[#This Row],[Tipo de Solução Habitacional]]=""),"NÃO","SIM")</f>
        <v>NÃO</v>
      </c>
      <c r="T506" s="327" t="e">
        <f>VLOOKUP(Table13[[#This Row],[Tipo de Beneficiário]],Table3[],3,FALSE)</f>
        <v>#N/A</v>
      </c>
      <c r="X506" s="309"/>
    </row>
    <row r="507" spans="1:24" ht="25.05" hidden="1" customHeight="1" x14ac:dyDescent="0.25">
      <c r="A507" s="320"/>
      <c r="B507" s="389"/>
      <c r="C507" s="321"/>
      <c r="D507" s="325" t="str">
        <f>IF(Table13[[#This Row],[Tipo de Beneficiário]]="","",COUNTIF(Table8[Código da Candidatura],Table13[[#This Row],[Código da candidatura]]))</f>
        <v/>
      </c>
      <c r="E507" s="379" t="str">
        <f>IF(Table13[[#This Row],[Tipo de Beneficiário]]="","",SUMIF(Table8[[Código da Candidatura]:[Nº de membros]],Table13[[#This Row],[Código da candidatura]],Table8[Nº de membros]))</f>
        <v/>
      </c>
      <c r="F507" s="392"/>
      <c r="G507" s="322"/>
      <c r="H507" s="323"/>
      <c r="I507" s="324" t="str">
        <f>IF(Table13[[#This Row],[Tipo de Beneficiário]]="","",COUNTIFS(Table8[Código da Candidatura],Table13[[#This Row],[Código da candidatura]],Table8[Tipologia proposta],"T0"))</f>
        <v/>
      </c>
      <c r="J507" s="325" t="str">
        <f>IF(Table13[[#This Row],[Tipo de Beneficiário]]="","",COUNTIFS(Table8[Código da Candidatura],Table13[[#This Row],[Código da candidatura]],Table8[Tipologia proposta],"T1"))</f>
        <v/>
      </c>
      <c r="K507" s="325" t="str">
        <f>IF(Table13[[#This Row],[Tipo de Beneficiário]]="","",COUNTIFS(Table8[Código da Candidatura],Table13[[#This Row],[Código da candidatura]],Table8[Tipologia proposta],"T2"))</f>
        <v/>
      </c>
      <c r="L507" s="325" t="str">
        <f>IF(Table13[[#This Row],[Tipo de Beneficiário]]="","",COUNTIFS(Table8[Código da Candidatura],Table13[[#This Row],[Código da candidatura]],Table8[Tipologia proposta],"T3"))</f>
        <v/>
      </c>
      <c r="M507" s="325" t="str">
        <f>IF(Table13[[#This Row],[Tipo de Beneficiário]]="","",COUNTIFS(Table8[Código da Candidatura],Table13[[#This Row],[Código da candidatura]],Table8[Tipologia proposta],"T4"))</f>
        <v/>
      </c>
      <c r="N507" s="325" t="str">
        <f>IF(Table13[[#This Row],[Tipo de Beneficiário]]="","",COUNTIFS(Table8[Código da Candidatura],Table13[[#This Row],[Código da candidatura]],Table8[Tipologia proposta],"T5"))</f>
        <v/>
      </c>
      <c r="O507" s="325" t="str">
        <f>IF(Table13[[#This Row],[Tipo de Beneficiário]]="","",COUNTIFS(Table8[Código da Candidatura],Table13[[#This Row],[Código da candidatura]],Table8[Tipologia proposta],"T6"))</f>
        <v/>
      </c>
      <c r="P507" s="325" t="str">
        <f>IF(Table13[[#This Row],[Tipo de Beneficiário]]="","",COUNTIFS(Table8[Código da Candidatura],Table13[[#This Row],[Código da candidatura]],Table8[Tipologia proposta],"T7"))</f>
        <v/>
      </c>
      <c r="Q507" s="325" t="str">
        <f>IF(Table13[[#This Row],[Tipo de Beneficiário]]="","",COUNTIFS(Table8[Código da Candidatura],Table13[[#This Row],[Código da candidatura]],Table8[Tipologia proposta],"Unid. Resid."))</f>
        <v/>
      </c>
      <c r="R507" s="326">
        <f>SUM(Table13[[#This Row],[T0]:[Unid. resid.]])</f>
        <v>0</v>
      </c>
      <c r="S507" s="391" t="str">
        <f>IF(OR(Table13[[#This Row],[Tipo de Beneficiário]]="",Table13[[#This Row],[Identificação da Entidade]]="",Table13[[#This Row],[Tipo de Solução Habitacional]]=""),"NÃO","SIM")</f>
        <v>NÃO</v>
      </c>
      <c r="T507" s="327" t="e">
        <f>VLOOKUP(Table13[[#This Row],[Tipo de Beneficiário]],Table3[],3,FALSE)</f>
        <v>#N/A</v>
      </c>
      <c r="X507" s="309"/>
    </row>
    <row r="508" spans="1:24" ht="25.05" hidden="1" customHeight="1" x14ac:dyDescent="0.25">
      <c r="A508" s="320"/>
      <c r="B508" s="389"/>
      <c r="C508" s="321"/>
      <c r="D508" s="325" t="str">
        <f>IF(Table13[[#This Row],[Tipo de Beneficiário]]="","",COUNTIF(Table8[Código da Candidatura],Table13[[#This Row],[Código da candidatura]]))</f>
        <v/>
      </c>
      <c r="E508" s="379" t="str">
        <f>IF(Table13[[#This Row],[Tipo de Beneficiário]]="","",SUMIF(Table8[[Código da Candidatura]:[Nº de membros]],Table13[[#This Row],[Código da candidatura]],Table8[Nº de membros]))</f>
        <v/>
      </c>
      <c r="F508" s="392"/>
      <c r="G508" s="322"/>
      <c r="H508" s="323"/>
      <c r="I508" s="324" t="str">
        <f>IF(Table13[[#This Row],[Tipo de Beneficiário]]="","",COUNTIFS(Table8[Código da Candidatura],Table13[[#This Row],[Código da candidatura]],Table8[Tipologia proposta],"T0"))</f>
        <v/>
      </c>
      <c r="J508" s="325" t="str">
        <f>IF(Table13[[#This Row],[Tipo de Beneficiário]]="","",COUNTIFS(Table8[Código da Candidatura],Table13[[#This Row],[Código da candidatura]],Table8[Tipologia proposta],"T1"))</f>
        <v/>
      </c>
      <c r="K508" s="325" t="str">
        <f>IF(Table13[[#This Row],[Tipo de Beneficiário]]="","",COUNTIFS(Table8[Código da Candidatura],Table13[[#This Row],[Código da candidatura]],Table8[Tipologia proposta],"T2"))</f>
        <v/>
      </c>
      <c r="L508" s="325" t="str">
        <f>IF(Table13[[#This Row],[Tipo de Beneficiário]]="","",COUNTIFS(Table8[Código da Candidatura],Table13[[#This Row],[Código da candidatura]],Table8[Tipologia proposta],"T3"))</f>
        <v/>
      </c>
      <c r="M508" s="325" t="str">
        <f>IF(Table13[[#This Row],[Tipo de Beneficiário]]="","",COUNTIFS(Table8[Código da Candidatura],Table13[[#This Row],[Código da candidatura]],Table8[Tipologia proposta],"T4"))</f>
        <v/>
      </c>
      <c r="N508" s="325" t="str">
        <f>IF(Table13[[#This Row],[Tipo de Beneficiário]]="","",COUNTIFS(Table8[Código da Candidatura],Table13[[#This Row],[Código da candidatura]],Table8[Tipologia proposta],"T5"))</f>
        <v/>
      </c>
      <c r="O508" s="325" t="str">
        <f>IF(Table13[[#This Row],[Tipo de Beneficiário]]="","",COUNTIFS(Table8[Código da Candidatura],Table13[[#This Row],[Código da candidatura]],Table8[Tipologia proposta],"T6"))</f>
        <v/>
      </c>
      <c r="P508" s="325" t="str">
        <f>IF(Table13[[#This Row],[Tipo de Beneficiário]]="","",COUNTIFS(Table8[Código da Candidatura],Table13[[#This Row],[Código da candidatura]],Table8[Tipologia proposta],"T7"))</f>
        <v/>
      </c>
      <c r="Q508" s="325" t="str">
        <f>IF(Table13[[#This Row],[Tipo de Beneficiário]]="","",COUNTIFS(Table8[Código da Candidatura],Table13[[#This Row],[Código da candidatura]],Table8[Tipologia proposta],"Unid. Resid."))</f>
        <v/>
      </c>
      <c r="R508" s="326">
        <f>SUM(Table13[[#This Row],[T0]:[Unid. resid.]])</f>
        <v>0</v>
      </c>
      <c r="S508" s="391" t="str">
        <f>IF(OR(Table13[[#This Row],[Tipo de Beneficiário]]="",Table13[[#This Row],[Identificação da Entidade]]="",Table13[[#This Row],[Tipo de Solução Habitacional]]=""),"NÃO","SIM")</f>
        <v>NÃO</v>
      </c>
      <c r="T508" s="327" t="e">
        <f>VLOOKUP(Table13[[#This Row],[Tipo de Beneficiário]],Table3[],3,FALSE)</f>
        <v>#N/A</v>
      </c>
      <c r="X508" s="309"/>
    </row>
    <row r="509" spans="1:24" ht="25.05" hidden="1" customHeight="1" x14ac:dyDescent="0.25">
      <c r="A509" s="320"/>
      <c r="B509" s="389"/>
      <c r="C509" s="321"/>
      <c r="D509" s="325" t="str">
        <f>IF(Table13[[#This Row],[Tipo de Beneficiário]]="","",COUNTIF(Table8[Código da Candidatura],Table13[[#This Row],[Código da candidatura]]))</f>
        <v/>
      </c>
      <c r="E509" s="379" t="str">
        <f>IF(Table13[[#This Row],[Tipo de Beneficiário]]="","",SUMIF(Table8[[Código da Candidatura]:[Nº de membros]],Table13[[#This Row],[Código da candidatura]],Table8[Nº de membros]))</f>
        <v/>
      </c>
      <c r="F509" s="392"/>
      <c r="G509" s="322"/>
      <c r="H509" s="323"/>
      <c r="I509" s="324" t="str">
        <f>IF(Table13[[#This Row],[Tipo de Beneficiário]]="","",COUNTIFS(Table8[Código da Candidatura],Table13[[#This Row],[Código da candidatura]],Table8[Tipologia proposta],"T0"))</f>
        <v/>
      </c>
      <c r="J509" s="325" t="str">
        <f>IF(Table13[[#This Row],[Tipo de Beneficiário]]="","",COUNTIFS(Table8[Código da Candidatura],Table13[[#This Row],[Código da candidatura]],Table8[Tipologia proposta],"T1"))</f>
        <v/>
      </c>
      <c r="K509" s="325" t="str">
        <f>IF(Table13[[#This Row],[Tipo de Beneficiário]]="","",COUNTIFS(Table8[Código da Candidatura],Table13[[#This Row],[Código da candidatura]],Table8[Tipologia proposta],"T2"))</f>
        <v/>
      </c>
      <c r="L509" s="325" t="str">
        <f>IF(Table13[[#This Row],[Tipo de Beneficiário]]="","",COUNTIFS(Table8[Código da Candidatura],Table13[[#This Row],[Código da candidatura]],Table8[Tipologia proposta],"T3"))</f>
        <v/>
      </c>
      <c r="M509" s="325" t="str">
        <f>IF(Table13[[#This Row],[Tipo de Beneficiário]]="","",COUNTIFS(Table8[Código da Candidatura],Table13[[#This Row],[Código da candidatura]],Table8[Tipologia proposta],"T4"))</f>
        <v/>
      </c>
      <c r="N509" s="325" t="str">
        <f>IF(Table13[[#This Row],[Tipo de Beneficiário]]="","",COUNTIFS(Table8[Código da Candidatura],Table13[[#This Row],[Código da candidatura]],Table8[Tipologia proposta],"T5"))</f>
        <v/>
      </c>
      <c r="O509" s="325" t="str">
        <f>IF(Table13[[#This Row],[Tipo de Beneficiário]]="","",COUNTIFS(Table8[Código da Candidatura],Table13[[#This Row],[Código da candidatura]],Table8[Tipologia proposta],"T6"))</f>
        <v/>
      </c>
      <c r="P509" s="325" t="str">
        <f>IF(Table13[[#This Row],[Tipo de Beneficiário]]="","",COUNTIFS(Table8[Código da Candidatura],Table13[[#This Row],[Código da candidatura]],Table8[Tipologia proposta],"T7"))</f>
        <v/>
      </c>
      <c r="Q509" s="325" t="str">
        <f>IF(Table13[[#This Row],[Tipo de Beneficiário]]="","",COUNTIFS(Table8[Código da Candidatura],Table13[[#This Row],[Código da candidatura]],Table8[Tipologia proposta],"Unid. Resid."))</f>
        <v/>
      </c>
      <c r="R509" s="326">
        <f>SUM(Table13[[#This Row],[T0]:[Unid. resid.]])</f>
        <v>0</v>
      </c>
      <c r="S509" s="391" t="str">
        <f>IF(OR(Table13[[#This Row],[Tipo de Beneficiário]]="",Table13[[#This Row],[Identificação da Entidade]]="",Table13[[#This Row],[Tipo de Solução Habitacional]]=""),"NÃO","SIM")</f>
        <v>NÃO</v>
      </c>
      <c r="T509" s="327" t="e">
        <f>VLOOKUP(Table13[[#This Row],[Tipo de Beneficiário]],Table3[],3,FALSE)</f>
        <v>#N/A</v>
      </c>
      <c r="X509" s="309"/>
    </row>
    <row r="510" spans="1:24" ht="25.05" hidden="1" customHeight="1" x14ac:dyDescent="0.25">
      <c r="A510" s="320"/>
      <c r="B510" s="389"/>
      <c r="C510" s="321"/>
      <c r="D510" s="325" t="str">
        <f>IF(Table13[[#This Row],[Tipo de Beneficiário]]="","",COUNTIF(Table8[Código da Candidatura],Table13[[#This Row],[Código da candidatura]]))</f>
        <v/>
      </c>
      <c r="E510" s="379" t="str">
        <f>IF(Table13[[#This Row],[Tipo de Beneficiário]]="","",SUMIF(Table8[[Código da Candidatura]:[Nº de membros]],Table13[[#This Row],[Código da candidatura]],Table8[Nº de membros]))</f>
        <v/>
      </c>
      <c r="F510" s="392"/>
      <c r="G510" s="322"/>
      <c r="H510" s="323"/>
      <c r="I510" s="324" t="str">
        <f>IF(Table13[[#This Row],[Tipo de Beneficiário]]="","",COUNTIFS(Table8[Código da Candidatura],Table13[[#This Row],[Código da candidatura]],Table8[Tipologia proposta],"T0"))</f>
        <v/>
      </c>
      <c r="J510" s="325" t="str">
        <f>IF(Table13[[#This Row],[Tipo de Beneficiário]]="","",COUNTIFS(Table8[Código da Candidatura],Table13[[#This Row],[Código da candidatura]],Table8[Tipologia proposta],"T1"))</f>
        <v/>
      </c>
      <c r="K510" s="325" t="str">
        <f>IF(Table13[[#This Row],[Tipo de Beneficiário]]="","",COUNTIFS(Table8[Código da Candidatura],Table13[[#This Row],[Código da candidatura]],Table8[Tipologia proposta],"T2"))</f>
        <v/>
      </c>
      <c r="L510" s="325" t="str">
        <f>IF(Table13[[#This Row],[Tipo de Beneficiário]]="","",COUNTIFS(Table8[Código da Candidatura],Table13[[#This Row],[Código da candidatura]],Table8[Tipologia proposta],"T3"))</f>
        <v/>
      </c>
      <c r="M510" s="325" t="str">
        <f>IF(Table13[[#This Row],[Tipo de Beneficiário]]="","",COUNTIFS(Table8[Código da Candidatura],Table13[[#This Row],[Código da candidatura]],Table8[Tipologia proposta],"T4"))</f>
        <v/>
      </c>
      <c r="N510" s="325" t="str">
        <f>IF(Table13[[#This Row],[Tipo de Beneficiário]]="","",COUNTIFS(Table8[Código da Candidatura],Table13[[#This Row],[Código da candidatura]],Table8[Tipologia proposta],"T5"))</f>
        <v/>
      </c>
      <c r="O510" s="325" t="str">
        <f>IF(Table13[[#This Row],[Tipo de Beneficiário]]="","",COUNTIFS(Table8[Código da Candidatura],Table13[[#This Row],[Código da candidatura]],Table8[Tipologia proposta],"T6"))</f>
        <v/>
      </c>
      <c r="P510" s="325" t="str">
        <f>IF(Table13[[#This Row],[Tipo de Beneficiário]]="","",COUNTIFS(Table8[Código da Candidatura],Table13[[#This Row],[Código da candidatura]],Table8[Tipologia proposta],"T7"))</f>
        <v/>
      </c>
      <c r="Q510" s="325" t="str">
        <f>IF(Table13[[#This Row],[Tipo de Beneficiário]]="","",COUNTIFS(Table8[Código da Candidatura],Table13[[#This Row],[Código da candidatura]],Table8[Tipologia proposta],"Unid. Resid."))</f>
        <v/>
      </c>
      <c r="R510" s="326">
        <f>SUM(Table13[[#This Row],[T0]:[Unid. resid.]])</f>
        <v>0</v>
      </c>
      <c r="S510" s="391" t="str">
        <f>IF(OR(Table13[[#This Row],[Tipo de Beneficiário]]="",Table13[[#This Row],[Identificação da Entidade]]="",Table13[[#This Row],[Tipo de Solução Habitacional]]=""),"NÃO","SIM")</f>
        <v>NÃO</v>
      </c>
      <c r="T510" s="327" t="e">
        <f>VLOOKUP(Table13[[#This Row],[Tipo de Beneficiário]],Table3[],3,FALSE)</f>
        <v>#N/A</v>
      </c>
      <c r="X510" s="309"/>
    </row>
    <row r="511" spans="1:24" ht="25.05" hidden="1" customHeight="1" x14ac:dyDescent="0.25">
      <c r="A511" s="320"/>
      <c r="B511" s="389"/>
      <c r="C511" s="321"/>
      <c r="D511" s="325" t="str">
        <f>IF(Table13[[#This Row],[Tipo de Beneficiário]]="","",COUNTIF(Table8[Código da Candidatura],Table13[[#This Row],[Código da candidatura]]))</f>
        <v/>
      </c>
      <c r="E511" s="379" t="str">
        <f>IF(Table13[[#This Row],[Tipo de Beneficiário]]="","",SUMIF(Table8[[Código da Candidatura]:[Nº de membros]],Table13[[#This Row],[Código da candidatura]],Table8[Nº de membros]))</f>
        <v/>
      </c>
      <c r="F511" s="392"/>
      <c r="G511" s="322"/>
      <c r="H511" s="323"/>
      <c r="I511" s="324" t="str">
        <f>IF(Table13[[#This Row],[Tipo de Beneficiário]]="","",COUNTIFS(Table8[Código da Candidatura],Table13[[#This Row],[Código da candidatura]],Table8[Tipologia proposta],"T0"))</f>
        <v/>
      </c>
      <c r="J511" s="325" t="str">
        <f>IF(Table13[[#This Row],[Tipo de Beneficiário]]="","",COUNTIFS(Table8[Código da Candidatura],Table13[[#This Row],[Código da candidatura]],Table8[Tipologia proposta],"T1"))</f>
        <v/>
      </c>
      <c r="K511" s="325" t="str">
        <f>IF(Table13[[#This Row],[Tipo de Beneficiário]]="","",COUNTIFS(Table8[Código da Candidatura],Table13[[#This Row],[Código da candidatura]],Table8[Tipologia proposta],"T2"))</f>
        <v/>
      </c>
      <c r="L511" s="325" t="str">
        <f>IF(Table13[[#This Row],[Tipo de Beneficiário]]="","",COUNTIFS(Table8[Código da Candidatura],Table13[[#This Row],[Código da candidatura]],Table8[Tipologia proposta],"T3"))</f>
        <v/>
      </c>
      <c r="M511" s="325" t="str">
        <f>IF(Table13[[#This Row],[Tipo de Beneficiário]]="","",COUNTIFS(Table8[Código da Candidatura],Table13[[#This Row],[Código da candidatura]],Table8[Tipologia proposta],"T4"))</f>
        <v/>
      </c>
      <c r="N511" s="325" t="str">
        <f>IF(Table13[[#This Row],[Tipo de Beneficiário]]="","",COUNTIFS(Table8[Código da Candidatura],Table13[[#This Row],[Código da candidatura]],Table8[Tipologia proposta],"T5"))</f>
        <v/>
      </c>
      <c r="O511" s="325" t="str">
        <f>IF(Table13[[#This Row],[Tipo de Beneficiário]]="","",COUNTIFS(Table8[Código da Candidatura],Table13[[#This Row],[Código da candidatura]],Table8[Tipologia proposta],"T6"))</f>
        <v/>
      </c>
      <c r="P511" s="325" t="str">
        <f>IF(Table13[[#This Row],[Tipo de Beneficiário]]="","",COUNTIFS(Table8[Código da Candidatura],Table13[[#This Row],[Código da candidatura]],Table8[Tipologia proposta],"T7"))</f>
        <v/>
      </c>
      <c r="Q511" s="325" t="str">
        <f>IF(Table13[[#This Row],[Tipo de Beneficiário]]="","",COUNTIFS(Table8[Código da Candidatura],Table13[[#This Row],[Código da candidatura]],Table8[Tipologia proposta],"Unid. Resid."))</f>
        <v/>
      </c>
      <c r="R511" s="326">
        <f>SUM(Table13[[#This Row],[T0]:[Unid. resid.]])</f>
        <v>0</v>
      </c>
      <c r="S511" s="391" t="str">
        <f>IF(OR(Table13[[#This Row],[Tipo de Beneficiário]]="",Table13[[#This Row],[Identificação da Entidade]]="",Table13[[#This Row],[Tipo de Solução Habitacional]]=""),"NÃO","SIM")</f>
        <v>NÃO</v>
      </c>
      <c r="T511" s="327" t="e">
        <f>VLOOKUP(Table13[[#This Row],[Tipo de Beneficiário]],Table3[],3,FALSE)</f>
        <v>#N/A</v>
      </c>
      <c r="X511" s="309"/>
    </row>
    <row r="512" spans="1:24" ht="25.05" hidden="1" customHeight="1" x14ac:dyDescent="0.25">
      <c r="A512" s="320"/>
      <c r="B512" s="389"/>
      <c r="C512" s="321"/>
      <c r="D512" s="325" t="str">
        <f>IF(Table13[[#This Row],[Tipo de Beneficiário]]="","",COUNTIF(Table8[Código da Candidatura],Table13[[#This Row],[Código da candidatura]]))</f>
        <v/>
      </c>
      <c r="E512" s="379" t="str">
        <f>IF(Table13[[#This Row],[Tipo de Beneficiário]]="","",SUMIF(Table8[[Código da Candidatura]:[Nº de membros]],Table13[[#This Row],[Código da candidatura]],Table8[Nº de membros]))</f>
        <v/>
      </c>
      <c r="F512" s="392"/>
      <c r="G512" s="322"/>
      <c r="H512" s="323"/>
      <c r="I512" s="324" t="str">
        <f>IF(Table13[[#This Row],[Tipo de Beneficiário]]="","",COUNTIFS(Table8[Código da Candidatura],Table13[[#This Row],[Código da candidatura]],Table8[Tipologia proposta],"T0"))</f>
        <v/>
      </c>
      <c r="J512" s="325" t="str">
        <f>IF(Table13[[#This Row],[Tipo de Beneficiário]]="","",COUNTIFS(Table8[Código da Candidatura],Table13[[#This Row],[Código da candidatura]],Table8[Tipologia proposta],"T1"))</f>
        <v/>
      </c>
      <c r="K512" s="325" t="str">
        <f>IF(Table13[[#This Row],[Tipo de Beneficiário]]="","",COUNTIFS(Table8[Código da Candidatura],Table13[[#This Row],[Código da candidatura]],Table8[Tipologia proposta],"T2"))</f>
        <v/>
      </c>
      <c r="L512" s="325" t="str">
        <f>IF(Table13[[#This Row],[Tipo de Beneficiário]]="","",COUNTIFS(Table8[Código da Candidatura],Table13[[#This Row],[Código da candidatura]],Table8[Tipologia proposta],"T3"))</f>
        <v/>
      </c>
      <c r="M512" s="325" t="str">
        <f>IF(Table13[[#This Row],[Tipo de Beneficiário]]="","",COUNTIFS(Table8[Código da Candidatura],Table13[[#This Row],[Código da candidatura]],Table8[Tipologia proposta],"T4"))</f>
        <v/>
      </c>
      <c r="N512" s="325" t="str">
        <f>IF(Table13[[#This Row],[Tipo de Beneficiário]]="","",COUNTIFS(Table8[Código da Candidatura],Table13[[#This Row],[Código da candidatura]],Table8[Tipologia proposta],"T5"))</f>
        <v/>
      </c>
      <c r="O512" s="325" t="str">
        <f>IF(Table13[[#This Row],[Tipo de Beneficiário]]="","",COUNTIFS(Table8[Código da Candidatura],Table13[[#This Row],[Código da candidatura]],Table8[Tipologia proposta],"T6"))</f>
        <v/>
      </c>
      <c r="P512" s="325" t="str">
        <f>IF(Table13[[#This Row],[Tipo de Beneficiário]]="","",COUNTIFS(Table8[Código da Candidatura],Table13[[#This Row],[Código da candidatura]],Table8[Tipologia proposta],"T7"))</f>
        <v/>
      </c>
      <c r="Q512" s="325" t="str">
        <f>IF(Table13[[#This Row],[Tipo de Beneficiário]]="","",COUNTIFS(Table8[Código da Candidatura],Table13[[#This Row],[Código da candidatura]],Table8[Tipologia proposta],"Unid. Resid."))</f>
        <v/>
      </c>
      <c r="R512" s="326">
        <f>SUM(Table13[[#This Row],[T0]:[Unid. resid.]])</f>
        <v>0</v>
      </c>
      <c r="S512" s="391" t="str">
        <f>IF(OR(Table13[[#This Row],[Tipo de Beneficiário]]="",Table13[[#This Row],[Identificação da Entidade]]="",Table13[[#This Row],[Tipo de Solução Habitacional]]=""),"NÃO","SIM")</f>
        <v>NÃO</v>
      </c>
      <c r="T512" s="327" t="e">
        <f>VLOOKUP(Table13[[#This Row],[Tipo de Beneficiário]],Table3[],3,FALSE)</f>
        <v>#N/A</v>
      </c>
      <c r="X512" s="309"/>
    </row>
    <row r="513" spans="1:24" ht="25.05" hidden="1" customHeight="1" x14ac:dyDescent="0.25">
      <c r="A513" s="320"/>
      <c r="B513" s="389"/>
      <c r="C513" s="321"/>
      <c r="D513" s="325" t="str">
        <f>IF(Table13[[#This Row],[Tipo de Beneficiário]]="","",COUNTIF(Table8[Código da Candidatura],Table13[[#This Row],[Código da candidatura]]))</f>
        <v/>
      </c>
      <c r="E513" s="379" t="str">
        <f>IF(Table13[[#This Row],[Tipo de Beneficiário]]="","",SUMIF(Table8[[Código da Candidatura]:[Nº de membros]],Table13[[#This Row],[Código da candidatura]],Table8[Nº de membros]))</f>
        <v/>
      </c>
      <c r="F513" s="392"/>
      <c r="G513" s="322"/>
      <c r="H513" s="323"/>
      <c r="I513" s="324" t="str">
        <f>IF(Table13[[#This Row],[Tipo de Beneficiário]]="","",COUNTIFS(Table8[Código da Candidatura],Table13[[#This Row],[Código da candidatura]],Table8[Tipologia proposta],"T0"))</f>
        <v/>
      </c>
      <c r="J513" s="325" t="str">
        <f>IF(Table13[[#This Row],[Tipo de Beneficiário]]="","",COUNTIFS(Table8[Código da Candidatura],Table13[[#This Row],[Código da candidatura]],Table8[Tipologia proposta],"T1"))</f>
        <v/>
      </c>
      <c r="K513" s="325" t="str">
        <f>IF(Table13[[#This Row],[Tipo de Beneficiário]]="","",COUNTIFS(Table8[Código da Candidatura],Table13[[#This Row],[Código da candidatura]],Table8[Tipologia proposta],"T2"))</f>
        <v/>
      </c>
      <c r="L513" s="325" t="str">
        <f>IF(Table13[[#This Row],[Tipo de Beneficiário]]="","",COUNTIFS(Table8[Código da Candidatura],Table13[[#This Row],[Código da candidatura]],Table8[Tipologia proposta],"T3"))</f>
        <v/>
      </c>
      <c r="M513" s="325" t="str">
        <f>IF(Table13[[#This Row],[Tipo de Beneficiário]]="","",COUNTIFS(Table8[Código da Candidatura],Table13[[#This Row],[Código da candidatura]],Table8[Tipologia proposta],"T4"))</f>
        <v/>
      </c>
      <c r="N513" s="325" t="str">
        <f>IF(Table13[[#This Row],[Tipo de Beneficiário]]="","",COUNTIFS(Table8[Código da Candidatura],Table13[[#This Row],[Código da candidatura]],Table8[Tipologia proposta],"T5"))</f>
        <v/>
      </c>
      <c r="O513" s="325" t="str">
        <f>IF(Table13[[#This Row],[Tipo de Beneficiário]]="","",COUNTIFS(Table8[Código da Candidatura],Table13[[#This Row],[Código da candidatura]],Table8[Tipologia proposta],"T6"))</f>
        <v/>
      </c>
      <c r="P513" s="325" t="str">
        <f>IF(Table13[[#This Row],[Tipo de Beneficiário]]="","",COUNTIFS(Table8[Código da Candidatura],Table13[[#This Row],[Código da candidatura]],Table8[Tipologia proposta],"T7"))</f>
        <v/>
      </c>
      <c r="Q513" s="325" t="str">
        <f>IF(Table13[[#This Row],[Tipo de Beneficiário]]="","",COUNTIFS(Table8[Código da Candidatura],Table13[[#This Row],[Código da candidatura]],Table8[Tipologia proposta],"Unid. Resid."))</f>
        <v/>
      </c>
      <c r="R513" s="326">
        <f>SUM(Table13[[#This Row],[T0]:[Unid. resid.]])</f>
        <v>0</v>
      </c>
      <c r="S513" s="391" t="str">
        <f>IF(OR(Table13[[#This Row],[Tipo de Beneficiário]]="",Table13[[#This Row],[Identificação da Entidade]]="",Table13[[#This Row],[Tipo de Solução Habitacional]]=""),"NÃO","SIM")</f>
        <v>NÃO</v>
      </c>
      <c r="T513" s="327" t="e">
        <f>VLOOKUP(Table13[[#This Row],[Tipo de Beneficiário]],Table3[],3,FALSE)</f>
        <v>#N/A</v>
      </c>
      <c r="X513" s="309"/>
    </row>
    <row r="514" spans="1:24" ht="25.05" hidden="1" customHeight="1" x14ac:dyDescent="0.25">
      <c r="A514" s="320"/>
      <c r="B514" s="389"/>
      <c r="C514" s="321"/>
      <c r="D514" s="325" t="str">
        <f>IF(Table13[[#This Row],[Tipo de Beneficiário]]="","",COUNTIF(Table8[Código da Candidatura],Table13[[#This Row],[Código da candidatura]]))</f>
        <v/>
      </c>
      <c r="E514" s="379" t="str">
        <f>IF(Table13[[#This Row],[Tipo de Beneficiário]]="","",SUMIF(Table8[[Código da Candidatura]:[Nº de membros]],Table13[[#This Row],[Código da candidatura]],Table8[Nº de membros]))</f>
        <v/>
      </c>
      <c r="F514" s="392"/>
      <c r="G514" s="322"/>
      <c r="H514" s="323"/>
      <c r="I514" s="324" t="str">
        <f>IF(Table13[[#This Row],[Tipo de Beneficiário]]="","",COUNTIFS(Table8[Código da Candidatura],Table13[[#This Row],[Código da candidatura]],Table8[Tipologia proposta],"T0"))</f>
        <v/>
      </c>
      <c r="J514" s="325" t="str">
        <f>IF(Table13[[#This Row],[Tipo de Beneficiário]]="","",COUNTIFS(Table8[Código da Candidatura],Table13[[#This Row],[Código da candidatura]],Table8[Tipologia proposta],"T1"))</f>
        <v/>
      </c>
      <c r="K514" s="325" t="str">
        <f>IF(Table13[[#This Row],[Tipo de Beneficiário]]="","",COUNTIFS(Table8[Código da Candidatura],Table13[[#This Row],[Código da candidatura]],Table8[Tipologia proposta],"T2"))</f>
        <v/>
      </c>
      <c r="L514" s="325" t="str">
        <f>IF(Table13[[#This Row],[Tipo de Beneficiário]]="","",COUNTIFS(Table8[Código da Candidatura],Table13[[#This Row],[Código da candidatura]],Table8[Tipologia proposta],"T3"))</f>
        <v/>
      </c>
      <c r="M514" s="325" t="str">
        <f>IF(Table13[[#This Row],[Tipo de Beneficiário]]="","",COUNTIFS(Table8[Código da Candidatura],Table13[[#This Row],[Código da candidatura]],Table8[Tipologia proposta],"T4"))</f>
        <v/>
      </c>
      <c r="N514" s="325" t="str">
        <f>IF(Table13[[#This Row],[Tipo de Beneficiário]]="","",COUNTIFS(Table8[Código da Candidatura],Table13[[#This Row],[Código da candidatura]],Table8[Tipologia proposta],"T5"))</f>
        <v/>
      </c>
      <c r="O514" s="325" t="str">
        <f>IF(Table13[[#This Row],[Tipo de Beneficiário]]="","",COUNTIFS(Table8[Código da Candidatura],Table13[[#This Row],[Código da candidatura]],Table8[Tipologia proposta],"T6"))</f>
        <v/>
      </c>
      <c r="P514" s="325" t="str">
        <f>IF(Table13[[#This Row],[Tipo de Beneficiário]]="","",COUNTIFS(Table8[Código da Candidatura],Table13[[#This Row],[Código da candidatura]],Table8[Tipologia proposta],"T7"))</f>
        <v/>
      </c>
      <c r="Q514" s="325" t="str">
        <f>IF(Table13[[#This Row],[Tipo de Beneficiário]]="","",COUNTIFS(Table8[Código da Candidatura],Table13[[#This Row],[Código da candidatura]],Table8[Tipologia proposta],"Unid. Resid."))</f>
        <v/>
      </c>
      <c r="R514" s="326">
        <f>SUM(Table13[[#This Row],[T0]:[Unid. resid.]])</f>
        <v>0</v>
      </c>
      <c r="S514" s="391" t="str">
        <f>IF(OR(Table13[[#This Row],[Tipo de Beneficiário]]="",Table13[[#This Row],[Identificação da Entidade]]="",Table13[[#This Row],[Tipo de Solução Habitacional]]=""),"NÃO","SIM")</f>
        <v>NÃO</v>
      </c>
      <c r="T514" s="327" t="e">
        <f>VLOOKUP(Table13[[#This Row],[Tipo de Beneficiário]],Table3[],3,FALSE)</f>
        <v>#N/A</v>
      </c>
      <c r="X514" s="309"/>
    </row>
    <row r="515" spans="1:24" ht="25.05" hidden="1" customHeight="1" x14ac:dyDescent="0.25">
      <c r="A515" s="320"/>
      <c r="B515" s="389"/>
      <c r="C515" s="321"/>
      <c r="D515" s="325" t="str">
        <f>IF(Table13[[#This Row],[Tipo de Beneficiário]]="","",COUNTIF(Table8[Código da Candidatura],Table13[[#This Row],[Código da candidatura]]))</f>
        <v/>
      </c>
      <c r="E515" s="379" t="str">
        <f>IF(Table13[[#This Row],[Tipo de Beneficiário]]="","",SUMIF(Table8[[Código da Candidatura]:[Nº de membros]],Table13[[#This Row],[Código da candidatura]],Table8[Nº de membros]))</f>
        <v/>
      </c>
      <c r="F515" s="392"/>
      <c r="G515" s="322"/>
      <c r="H515" s="323"/>
      <c r="I515" s="324" t="str">
        <f>IF(Table13[[#This Row],[Tipo de Beneficiário]]="","",COUNTIFS(Table8[Código da Candidatura],Table13[[#This Row],[Código da candidatura]],Table8[Tipologia proposta],"T0"))</f>
        <v/>
      </c>
      <c r="J515" s="325" t="str">
        <f>IF(Table13[[#This Row],[Tipo de Beneficiário]]="","",COUNTIFS(Table8[Código da Candidatura],Table13[[#This Row],[Código da candidatura]],Table8[Tipologia proposta],"T1"))</f>
        <v/>
      </c>
      <c r="K515" s="325" t="str">
        <f>IF(Table13[[#This Row],[Tipo de Beneficiário]]="","",COUNTIFS(Table8[Código da Candidatura],Table13[[#This Row],[Código da candidatura]],Table8[Tipologia proposta],"T2"))</f>
        <v/>
      </c>
      <c r="L515" s="325" t="str">
        <f>IF(Table13[[#This Row],[Tipo de Beneficiário]]="","",COUNTIFS(Table8[Código da Candidatura],Table13[[#This Row],[Código da candidatura]],Table8[Tipologia proposta],"T3"))</f>
        <v/>
      </c>
      <c r="M515" s="325" t="str">
        <f>IF(Table13[[#This Row],[Tipo de Beneficiário]]="","",COUNTIFS(Table8[Código da Candidatura],Table13[[#This Row],[Código da candidatura]],Table8[Tipologia proposta],"T4"))</f>
        <v/>
      </c>
      <c r="N515" s="325" t="str">
        <f>IF(Table13[[#This Row],[Tipo de Beneficiário]]="","",COUNTIFS(Table8[Código da Candidatura],Table13[[#This Row],[Código da candidatura]],Table8[Tipologia proposta],"T5"))</f>
        <v/>
      </c>
      <c r="O515" s="325" t="str">
        <f>IF(Table13[[#This Row],[Tipo de Beneficiário]]="","",COUNTIFS(Table8[Código da Candidatura],Table13[[#This Row],[Código da candidatura]],Table8[Tipologia proposta],"T6"))</f>
        <v/>
      </c>
      <c r="P515" s="325" t="str">
        <f>IF(Table13[[#This Row],[Tipo de Beneficiário]]="","",COUNTIFS(Table8[Código da Candidatura],Table13[[#This Row],[Código da candidatura]],Table8[Tipologia proposta],"T7"))</f>
        <v/>
      </c>
      <c r="Q515" s="325" t="str">
        <f>IF(Table13[[#This Row],[Tipo de Beneficiário]]="","",COUNTIFS(Table8[Código da Candidatura],Table13[[#This Row],[Código da candidatura]],Table8[Tipologia proposta],"Unid. Resid."))</f>
        <v/>
      </c>
      <c r="R515" s="326">
        <f>SUM(Table13[[#This Row],[T0]:[Unid. resid.]])</f>
        <v>0</v>
      </c>
      <c r="S515" s="391" t="str">
        <f>IF(OR(Table13[[#This Row],[Tipo de Beneficiário]]="",Table13[[#This Row],[Identificação da Entidade]]="",Table13[[#This Row],[Tipo de Solução Habitacional]]=""),"NÃO","SIM")</f>
        <v>NÃO</v>
      </c>
      <c r="T515" s="327" t="e">
        <f>VLOOKUP(Table13[[#This Row],[Tipo de Beneficiário]],Table3[],3,FALSE)</f>
        <v>#N/A</v>
      </c>
      <c r="X515" s="309"/>
    </row>
    <row r="516" spans="1:24" ht="25.05" hidden="1" customHeight="1" x14ac:dyDescent="0.25">
      <c r="A516" s="320"/>
      <c r="B516" s="389"/>
      <c r="C516" s="321"/>
      <c r="D516" s="325" t="str">
        <f>IF(Table13[[#This Row],[Tipo de Beneficiário]]="","",COUNTIF(Table8[Código da Candidatura],Table13[[#This Row],[Código da candidatura]]))</f>
        <v/>
      </c>
      <c r="E516" s="379" t="str">
        <f>IF(Table13[[#This Row],[Tipo de Beneficiário]]="","",SUMIF(Table8[[Código da Candidatura]:[Nº de membros]],Table13[[#This Row],[Código da candidatura]],Table8[Nº de membros]))</f>
        <v/>
      </c>
      <c r="F516" s="392"/>
      <c r="G516" s="322"/>
      <c r="H516" s="323"/>
      <c r="I516" s="324" t="str">
        <f>IF(Table13[[#This Row],[Tipo de Beneficiário]]="","",COUNTIFS(Table8[Código da Candidatura],Table13[[#This Row],[Código da candidatura]],Table8[Tipologia proposta],"T0"))</f>
        <v/>
      </c>
      <c r="J516" s="325" t="str">
        <f>IF(Table13[[#This Row],[Tipo de Beneficiário]]="","",COUNTIFS(Table8[Código da Candidatura],Table13[[#This Row],[Código da candidatura]],Table8[Tipologia proposta],"T1"))</f>
        <v/>
      </c>
      <c r="K516" s="325" t="str">
        <f>IF(Table13[[#This Row],[Tipo de Beneficiário]]="","",COUNTIFS(Table8[Código da Candidatura],Table13[[#This Row],[Código da candidatura]],Table8[Tipologia proposta],"T2"))</f>
        <v/>
      </c>
      <c r="L516" s="325" t="str">
        <f>IF(Table13[[#This Row],[Tipo de Beneficiário]]="","",COUNTIFS(Table8[Código da Candidatura],Table13[[#This Row],[Código da candidatura]],Table8[Tipologia proposta],"T3"))</f>
        <v/>
      </c>
      <c r="M516" s="325" t="str">
        <f>IF(Table13[[#This Row],[Tipo de Beneficiário]]="","",COUNTIFS(Table8[Código da Candidatura],Table13[[#This Row],[Código da candidatura]],Table8[Tipologia proposta],"T4"))</f>
        <v/>
      </c>
      <c r="N516" s="325" t="str">
        <f>IF(Table13[[#This Row],[Tipo de Beneficiário]]="","",COUNTIFS(Table8[Código da Candidatura],Table13[[#This Row],[Código da candidatura]],Table8[Tipologia proposta],"T5"))</f>
        <v/>
      </c>
      <c r="O516" s="325" t="str">
        <f>IF(Table13[[#This Row],[Tipo de Beneficiário]]="","",COUNTIFS(Table8[Código da Candidatura],Table13[[#This Row],[Código da candidatura]],Table8[Tipologia proposta],"T6"))</f>
        <v/>
      </c>
      <c r="P516" s="325" t="str">
        <f>IF(Table13[[#This Row],[Tipo de Beneficiário]]="","",COUNTIFS(Table8[Código da Candidatura],Table13[[#This Row],[Código da candidatura]],Table8[Tipologia proposta],"T7"))</f>
        <v/>
      </c>
      <c r="Q516" s="325" t="str">
        <f>IF(Table13[[#This Row],[Tipo de Beneficiário]]="","",COUNTIFS(Table8[Código da Candidatura],Table13[[#This Row],[Código da candidatura]],Table8[Tipologia proposta],"Unid. Resid."))</f>
        <v/>
      </c>
      <c r="R516" s="326">
        <f>SUM(Table13[[#This Row],[T0]:[Unid. resid.]])</f>
        <v>0</v>
      </c>
      <c r="S516" s="391" t="str">
        <f>IF(OR(Table13[[#This Row],[Tipo de Beneficiário]]="",Table13[[#This Row],[Identificação da Entidade]]="",Table13[[#This Row],[Tipo de Solução Habitacional]]=""),"NÃO","SIM")</f>
        <v>NÃO</v>
      </c>
      <c r="T516" s="327" t="e">
        <f>VLOOKUP(Table13[[#This Row],[Tipo de Beneficiário]],Table3[],3,FALSE)</f>
        <v>#N/A</v>
      </c>
      <c r="X516" s="309"/>
    </row>
    <row r="517" spans="1:24" ht="25.05" hidden="1" customHeight="1" x14ac:dyDescent="0.25">
      <c r="A517" s="320"/>
      <c r="B517" s="389"/>
      <c r="C517" s="321"/>
      <c r="D517" s="325" t="str">
        <f>IF(Table13[[#This Row],[Tipo de Beneficiário]]="","",COUNTIF(Table8[Código da Candidatura],Table13[[#This Row],[Código da candidatura]]))</f>
        <v/>
      </c>
      <c r="E517" s="379" t="str">
        <f>IF(Table13[[#This Row],[Tipo de Beneficiário]]="","",SUMIF(Table8[[Código da Candidatura]:[Nº de membros]],Table13[[#This Row],[Código da candidatura]],Table8[Nº de membros]))</f>
        <v/>
      </c>
      <c r="F517" s="392"/>
      <c r="G517" s="322"/>
      <c r="H517" s="323"/>
      <c r="I517" s="324" t="str">
        <f>IF(Table13[[#This Row],[Tipo de Beneficiário]]="","",COUNTIFS(Table8[Código da Candidatura],Table13[[#This Row],[Código da candidatura]],Table8[Tipologia proposta],"T0"))</f>
        <v/>
      </c>
      <c r="J517" s="325" t="str">
        <f>IF(Table13[[#This Row],[Tipo de Beneficiário]]="","",COUNTIFS(Table8[Código da Candidatura],Table13[[#This Row],[Código da candidatura]],Table8[Tipologia proposta],"T1"))</f>
        <v/>
      </c>
      <c r="K517" s="325" t="str">
        <f>IF(Table13[[#This Row],[Tipo de Beneficiário]]="","",COUNTIFS(Table8[Código da Candidatura],Table13[[#This Row],[Código da candidatura]],Table8[Tipologia proposta],"T2"))</f>
        <v/>
      </c>
      <c r="L517" s="325" t="str">
        <f>IF(Table13[[#This Row],[Tipo de Beneficiário]]="","",COUNTIFS(Table8[Código da Candidatura],Table13[[#This Row],[Código da candidatura]],Table8[Tipologia proposta],"T3"))</f>
        <v/>
      </c>
      <c r="M517" s="325" t="str">
        <f>IF(Table13[[#This Row],[Tipo de Beneficiário]]="","",COUNTIFS(Table8[Código da Candidatura],Table13[[#This Row],[Código da candidatura]],Table8[Tipologia proposta],"T4"))</f>
        <v/>
      </c>
      <c r="N517" s="325" t="str">
        <f>IF(Table13[[#This Row],[Tipo de Beneficiário]]="","",COUNTIFS(Table8[Código da Candidatura],Table13[[#This Row],[Código da candidatura]],Table8[Tipologia proposta],"T5"))</f>
        <v/>
      </c>
      <c r="O517" s="325" t="str">
        <f>IF(Table13[[#This Row],[Tipo de Beneficiário]]="","",COUNTIFS(Table8[Código da Candidatura],Table13[[#This Row],[Código da candidatura]],Table8[Tipologia proposta],"T6"))</f>
        <v/>
      </c>
      <c r="P517" s="325" t="str">
        <f>IF(Table13[[#This Row],[Tipo de Beneficiário]]="","",COUNTIFS(Table8[Código da Candidatura],Table13[[#This Row],[Código da candidatura]],Table8[Tipologia proposta],"T7"))</f>
        <v/>
      </c>
      <c r="Q517" s="325" t="str">
        <f>IF(Table13[[#This Row],[Tipo de Beneficiário]]="","",COUNTIFS(Table8[Código da Candidatura],Table13[[#This Row],[Código da candidatura]],Table8[Tipologia proposta],"Unid. Resid."))</f>
        <v/>
      </c>
      <c r="R517" s="326">
        <f>SUM(Table13[[#This Row],[T0]:[Unid. resid.]])</f>
        <v>0</v>
      </c>
      <c r="S517" s="391" t="str">
        <f>IF(OR(Table13[[#This Row],[Tipo de Beneficiário]]="",Table13[[#This Row],[Identificação da Entidade]]="",Table13[[#This Row],[Tipo de Solução Habitacional]]=""),"NÃO","SIM")</f>
        <v>NÃO</v>
      </c>
      <c r="T517" s="327" t="e">
        <f>VLOOKUP(Table13[[#This Row],[Tipo de Beneficiário]],Table3[],3,FALSE)</f>
        <v>#N/A</v>
      </c>
      <c r="X517" s="309"/>
    </row>
    <row r="518" spans="1:24" ht="25.05" hidden="1" customHeight="1" x14ac:dyDescent="0.25">
      <c r="A518" s="320"/>
      <c r="B518" s="389"/>
      <c r="C518" s="321"/>
      <c r="D518" s="325" t="str">
        <f>IF(Table13[[#This Row],[Tipo de Beneficiário]]="","",COUNTIF(Table8[Código da Candidatura],Table13[[#This Row],[Código da candidatura]]))</f>
        <v/>
      </c>
      <c r="E518" s="379" t="str">
        <f>IF(Table13[[#This Row],[Tipo de Beneficiário]]="","",SUMIF(Table8[[Código da Candidatura]:[Nº de membros]],Table13[[#This Row],[Código da candidatura]],Table8[Nº de membros]))</f>
        <v/>
      </c>
      <c r="F518" s="392"/>
      <c r="G518" s="322"/>
      <c r="H518" s="323"/>
      <c r="I518" s="324" t="str">
        <f>IF(Table13[[#This Row],[Tipo de Beneficiário]]="","",COUNTIFS(Table8[Código da Candidatura],Table13[[#This Row],[Código da candidatura]],Table8[Tipologia proposta],"T0"))</f>
        <v/>
      </c>
      <c r="J518" s="325" t="str">
        <f>IF(Table13[[#This Row],[Tipo de Beneficiário]]="","",COUNTIFS(Table8[Código da Candidatura],Table13[[#This Row],[Código da candidatura]],Table8[Tipologia proposta],"T1"))</f>
        <v/>
      </c>
      <c r="K518" s="325" t="str">
        <f>IF(Table13[[#This Row],[Tipo de Beneficiário]]="","",COUNTIFS(Table8[Código da Candidatura],Table13[[#This Row],[Código da candidatura]],Table8[Tipologia proposta],"T2"))</f>
        <v/>
      </c>
      <c r="L518" s="325" t="str">
        <f>IF(Table13[[#This Row],[Tipo de Beneficiário]]="","",COUNTIFS(Table8[Código da Candidatura],Table13[[#This Row],[Código da candidatura]],Table8[Tipologia proposta],"T3"))</f>
        <v/>
      </c>
      <c r="M518" s="325" t="str">
        <f>IF(Table13[[#This Row],[Tipo de Beneficiário]]="","",COUNTIFS(Table8[Código da Candidatura],Table13[[#This Row],[Código da candidatura]],Table8[Tipologia proposta],"T4"))</f>
        <v/>
      </c>
      <c r="N518" s="325" t="str">
        <f>IF(Table13[[#This Row],[Tipo de Beneficiário]]="","",COUNTIFS(Table8[Código da Candidatura],Table13[[#This Row],[Código da candidatura]],Table8[Tipologia proposta],"T5"))</f>
        <v/>
      </c>
      <c r="O518" s="325" t="str">
        <f>IF(Table13[[#This Row],[Tipo de Beneficiário]]="","",COUNTIFS(Table8[Código da Candidatura],Table13[[#This Row],[Código da candidatura]],Table8[Tipologia proposta],"T6"))</f>
        <v/>
      </c>
      <c r="P518" s="325" t="str">
        <f>IF(Table13[[#This Row],[Tipo de Beneficiário]]="","",COUNTIFS(Table8[Código da Candidatura],Table13[[#This Row],[Código da candidatura]],Table8[Tipologia proposta],"T7"))</f>
        <v/>
      </c>
      <c r="Q518" s="325" t="str">
        <f>IF(Table13[[#This Row],[Tipo de Beneficiário]]="","",COUNTIFS(Table8[Código da Candidatura],Table13[[#This Row],[Código da candidatura]],Table8[Tipologia proposta],"Unid. Resid."))</f>
        <v/>
      </c>
      <c r="R518" s="326">
        <f>SUM(Table13[[#This Row],[T0]:[Unid. resid.]])</f>
        <v>0</v>
      </c>
      <c r="S518" s="391" t="str">
        <f>IF(OR(Table13[[#This Row],[Tipo de Beneficiário]]="",Table13[[#This Row],[Identificação da Entidade]]="",Table13[[#This Row],[Tipo de Solução Habitacional]]=""),"NÃO","SIM")</f>
        <v>NÃO</v>
      </c>
      <c r="T518" s="327" t="e">
        <f>VLOOKUP(Table13[[#This Row],[Tipo de Beneficiário]],Table3[],3,FALSE)</f>
        <v>#N/A</v>
      </c>
      <c r="X518" s="309"/>
    </row>
    <row r="519" spans="1:24" ht="25.05" hidden="1" customHeight="1" x14ac:dyDescent="0.25">
      <c r="A519" s="320"/>
      <c r="B519" s="389"/>
      <c r="C519" s="321"/>
      <c r="D519" s="325" t="str">
        <f>IF(Table13[[#This Row],[Tipo de Beneficiário]]="","",COUNTIF(Table8[Código da Candidatura],Table13[[#This Row],[Código da candidatura]]))</f>
        <v/>
      </c>
      <c r="E519" s="379" t="str">
        <f>IF(Table13[[#This Row],[Tipo de Beneficiário]]="","",SUMIF(Table8[[Código da Candidatura]:[Nº de membros]],Table13[[#This Row],[Código da candidatura]],Table8[Nº de membros]))</f>
        <v/>
      </c>
      <c r="F519" s="392"/>
      <c r="G519" s="322"/>
      <c r="H519" s="323"/>
      <c r="I519" s="324" t="str">
        <f>IF(Table13[[#This Row],[Tipo de Beneficiário]]="","",COUNTIFS(Table8[Código da Candidatura],Table13[[#This Row],[Código da candidatura]],Table8[Tipologia proposta],"T0"))</f>
        <v/>
      </c>
      <c r="J519" s="325" t="str">
        <f>IF(Table13[[#This Row],[Tipo de Beneficiário]]="","",COUNTIFS(Table8[Código da Candidatura],Table13[[#This Row],[Código da candidatura]],Table8[Tipologia proposta],"T1"))</f>
        <v/>
      </c>
      <c r="K519" s="325" t="str">
        <f>IF(Table13[[#This Row],[Tipo de Beneficiário]]="","",COUNTIFS(Table8[Código da Candidatura],Table13[[#This Row],[Código da candidatura]],Table8[Tipologia proposta],"T2"))</f>
        <v/>
      </c>
      <c r="L519" s="325" t="str">
        <f>IF(Table13[[#This Row],[Tipo de Beneficiário]]="","",COUNTIFS(Table8[Código da Candidatura],Table13[[#This Row],[Código da candidatura]],Table8[Tipologia proposta],"T3"))</f>
        <v/>
      </c>
      <c r="M519" s="325" t="str">
        <f>IF(Table13[[#This Row],[Tipo de Beneficiário]]="","",COUNTIFS(Table8[Código da Candidatura],Table13[[#This Row],[Código da candidatura]],Table8[Tipologia proposta],"T4"))</f>
        <v/>
      </c>
      <c r="N519" s="325" t="str">
        <f>IF(Table13[[#This Row],[Tipo de Beneficiário]]="","",COUNTIFS(Table8[Código da Candidatura],Table13[[#This Row],[Código da candidatura]],Table8[Tipologia proposta],"T5"))</f>
        <v/>
      </c>
      <c r="O519" s="325" t="str">
        <f>IF(Table13[[#This Row],[Tipo de Beneficiário]]="","",COUNTIFS(Table8[Código da Candidatura],Table13[[#This Row],[Código da candidatura]],Table8[Tipologia proposta],"T6"))</f>
        <v/>
      </c>
      <c r="P519" s="325" t="str">
        <f>IF(Table13[[#This Row],[Tipo de Beneficiário]]="","",COUNTIFS(Table8[Código da Candidatura],Table13[[#This Row],[Código da candidatura]],Table8[Tipologia proposta],"T7"))</f>
        <v/>
      </c>
      <c r="Q519" s="325" t="str">
        <f>IF(Table13[[#This Row],[Tipo de Beneficiário]]="","",COUNTIFS(Table8[Código da Candidatura],Table13[[#This Row],[Código da candidatura]],Table8[Tipologia proposta],"Unid. Resid."))</f>
        <v/>
      </c>
      <c r="R519" s="326">
        <f>SUM(Table13[[#This Row],[T0]:[Unid. resid.]])</f>
        <v>0</v>
      </c>
      <c r="S519" s="391" t="str">
        <f>IF(OR(Table13[[#This Row],[Tipo de Beneficiário]]="",Table13[[#This Row],[Identificação da Entidade]]="",Table13[[#This Row],[Tipo de Solução Habitacional]]=""),"NÃO","SIM")</f>
        <v>NÃO</v>
      </c>
      <c r="T519" s="327" t="e">
        <f>VLOOKUP(Table13[[#This Row],[Tipo de Beneficiário]],Table3[],3,FALSE)</f>
        <v>#N/A</v>
      </c>
      <c r="X519" s="309"/>
    </row>
    <row r="520" spans="1:24" ht="25.05" hidden="1" customHeight="1" x14ac:dyDescent="0.25">
      <c r="A520" s="320"/>
      <c r="B520" s="389"/>
      <c r="C520" s="321"/>
      <c r="D520" s="325" t="str">
        <f>IF(Table13[[#This Row],[Tipo de Beneficiário]]="","",COUNTIF(Table8[Código da Candidatura],Table13[[#This Row],[Código da candidatura]]))</f>
        <v/>
      </c>
      <c r="E520" s="379" t="str">
        <f>IF(Table13[[#This Row],[Tipo de Beneficiário]]="","",SUMIF(Table8[[Código da Candidatura]:[Nº de membros]],Table13[[#This Row],[Código da candidatura]],Table8[Nº de membros]))</f>
        <v/>
      </c>
      <c r="F520" s="392"/>
      <c r="G520" s="322"/>
      <c r="H520" s="323"/>
      <c r="I520" s="324" t="str">
        <f>IF(Table13[[#This Row],[Tipo de Beneficiário]]="","",COUNTIFS(Table8[Código da Candidatura],Table13[[#This Row],[Código da candidatura]],Table8[Tipologia proposta],"T0"))</f>
        <v/>
      </c>
      <c r="J520" s="325" t="str">
        <f>IF(Table13[[#This Row],[Tipo de Beneficiário]]="","",COUNTIFS(Table8[Código da Candidatura],Table13[[#This Row],[Código da candidatura]],Table8[Tipologia proposta],"T1"))</f>
        <v/>
      </c>
      <c r="K520" s="325" t="str">
        <f>IF(Table13[[#This Row],[Tipo de Beneficiário]]="","",COUNTIFS(Table8[Código da Candidatura],Table13[[#This Row],[Código da candidatura]],Table8[Tipologia proposta],"T2"))</f>
        <v/>
      </c>
      <c r="L520" s="325" t="str">
        <f>IF(Table13[[#This Row],[Tipo de Beneficiário]]="","",COUNTIFS(Table8[Código da Candidatura],Table13[[#This Row],[Código da candidatura]],Table8[Tipologia proposta],"T3"))</f>
        <v/>
      </c>
      <c r="M520" s="325" t="str">
        <f>IF(Table13[[#This Row],[Tipo de Beneficiário]]="","",COUNTIFS(Table8[Código da Candidatura],Table13[[#This Row],[Código da candidatura]],Table8[Tipologia proposta],"T4"))</f>
        <v/>
      </c>
      <c r="N520" s="325" t="str">
        <f>IF(Table13[[#This Row],[Tipo de Beneficiário]]="","",COUNTIFS(Table8[Código da Candidatura],Table13[[#This Row],[Código da candidatura]],Table8[Tipologia proposta],"T5"))</f>
        <v/>
      </c>
      <c r="O520" s="325" t="str">
        <f>IF(Table13[[#This Row],[Tipo de Beneficiário]]="","",COUNTIFS(Table8[Código da Candidatura],Table13[[#This Row],[Código da candidatura]],Table8[Tipologia proposta],"T6"))</f>
        <v/>
      </c>
      <c r="P520" s="325" t="str">
        <f>IF(Table13[[#This Row],[Tipo de Beneficiário]]="","",COUNTIFS(Table8[Código da Candidatura],Table13[[#This Row],[Código da candidatura]],Table8[Tipologia proposta],"T7"))</f>
        <v/>
      </c>
      <c r="Q520" s="325" t="str">
        <f>IF(Table13[[#This Row],[Tipo de Beneficiário]]="","",COUNTIFS(Table8[Código da Candidatura],Table13[[#This Row],[Código da candidatura]],Table8[Tipologia proposta],"Unid. Resid."))</f>
        <v/>
      </c>
      <c r="R520" s="326">
        <f>SUM(Table13[[#This Row],[T0]:[Unid. resid.]])</f>
        <v>0</v>
      </c>
      <c r="S520" s="391" t="str">
        <f>IF(OR(Table13[[#This Row],[Tipo de Beneficiário]]="",Table13[[#This Row],[Identificação da Entidade]]="",Table13[[#This Row],[Tipo de Solução Habitacional]]=""),"NÃO","SIM")</f>
        <v>NÃO</v>
      </c>
      <c r="T520" s="327" t="e">
        <f>VLOOKUP(Table13[[#This Row],[Tipo de Beneficiário]],Table3[],3,FALSE)</f>
        <v>#N/A</v>
      </c>
      <c r="X520" s="309"/>
    </row>
    <row r="521" spans="1:24" ht="25.05" hidden="1" customHeight="1" x14ac:dyDescent="0.25">
      <c r="A521" s="320"/>
      <c r="B521" s="389"/>
      <c r="C521" s="321"/>
      <c r="D521" s="325" t="str">
        <f>IF(Table13[[#This Row],[Tipo de Beneficiário]]="","",COUNTIF(Table8[Código da Candidatura],Table13[[#This Row],[Código da candidatura]]))</f>
        <v/>
      </c>
      <c r="E521" s="379" t="str">
        <f>IF(Table13[[#This Row],[Tipo de Beneficiário]]="","",SUMIF(Table8[[Código da Candidatura]:[Nº de membros]],Table13[[#This Row],[Código da candidatura]],Table8[Nº de membros]))</f>
        <v/>
      </c>
      <c r="F521" s="392"/>
      <c r="G521" s="322"/>
      <c r="H521" s="323"/>
      <c r="I521" s="324" t="str">
        <f>IF(Table13[[#This Row],[Tipo de Beneficiário]]="","",COUNTIFS(Table8[Código da Candidatura],Table13[[#This Row],[Código da candidatura]],Table8[Tipologia proposta],"T0"))</f>
        <v/>
      </c>
      <c r="J521" s="325" t="str">
        <f>IF(Table13[[#This Row],[Tipo de Beneficiário]]="","",COUNTIFS(Table8[Código da Candidatura],Table13[[#This Row],[Código da candidatura]],Table8[Tipologia proposta],"T1"))</f>
        <v/>
      </c>
      <c r="K521" s="325" t="str">
        <f>IF(Table13[[#This Row],[Tipo de Beneficiário]]="","",COUNTIFS(Table8[Código da Candidatura],Table13[[#This Row],[Código da candidatura]],Table8[Tipologia proposta],"T2"))</f>
        <v/>
      </c>
      <c r="L521" s="325" t="str">
        <f>IF(Table13[[#This Row],[Tipo de Beneficiário]]="","",COUNTIFS(Table8[Código da Candidatura],Table13[[#This Row],[Código da candidatura]],Table8[Tipologia proposta],"T3"))</f>
        <v/>
      </c>
      <c r="M521" s="325" t="str">
        <f>IF(Table13[[#This Row],[Tipo de Beneficiário]]="","",COUNTIFS(Table8[Código da Candidatura],Table13[[#This Row],[Código da candidatura]],Table8[Tipologia proposta],"T4"))</f>
        <v/>
      </c>
      <c r="N521" s="325" t="str">
        <f>IF(Table13[[#This Row],[Tipo de Beneficiário]]="","",COUNTIFS(Table8[Código da Candidatura],Table13[[#This Row],[Código da candidatura]],Table8[Tipologia proposta],"T5"))</f>
        <v/>
      </c>
      <c r="O521" s="325" t="str">
        <f>IF(Table13[[#This Row],[Tipo de Beneficiário]]="","",COUNTIFS(Table8[Código da Candidatura],Table13[[#This Row],[Código da candidatura]],Table8[Tipologia proposta],"T6"))</f>
        <v/>
      </c>
      <c r="P521" s="325" t="str">
        <f>IF(Table13[[#This Row],[Tipo de Beneficiário]]="","",COUNTIFS(Table8[Código da Candidatura],Table13[[#This Row],[Código da candidatura]],Table8[Tipologia proposta],"T7"))</f>
        <v/>
      </c>
      <c r="Q521" s="325" t="str">
        <f>IF(Table13[[#This Row],[Tipo de Beneficiário]]="","",COUNTIFS(Table8[Código da Candidatura],Table13[[#This Row],[Código da candidatura]],Table8[Tipologia proposta],"Unid. Resid."))</f>
        <v/>
      </c>
      <c r="R521" s="326">
        <f>SUM(Table13[[#This Row],[T0]:[Unid. resid.]])</f>
        <v>0</v>
      </c>
      <c r="S521" s="391" t="str">
        <f>IF(OR(Table13[[#This Row],[Tipo de Beneficiário]]="",Table13[[#This Row],[Identificação da Entidade]]="",Table13[[#This Row],[Tipo de Solução Habitacional]]=""),"NÃO","SIM")</f>
        <v>NÃO</v>
      </c>
      <c r="T521" s="327" t="e">
        <f>VLOOKUP(Table13[[#This Row],[Tipo de Beneficiário]],Table3[],3,FALSE)</f>
        <v>#N/A</v>
      </c>
      <c r="X521" s="309"/>
    </row>
    <row r="522" spans="1:24" ht="25.05" hidden="1" customHeight="1" x14ac:dyDescent="0.25">
      <c r="A522" s="320"/>
      <c r="B522" s="389"/>
      <c r="C522" s="321"/>
      <c r="D522" s="325" t="str">
        <f>IF(Table13[[#This Row],[Tipo de Beneficiário]]="","",COUNTIF(Table8[Código da Candidatura],Table13[[#This Row],[Código da candidatura]]))</f>
        <v/>
      </c>
      <c r="E522" s="379" t="str">
        <f>IF(Table13[[#This Row],[Tipo de Beneficiário]]="","",SUMIF(Table8[[Código da Candidatura]:[Nº de membros]],Table13[[#This Row],[Código da candidatura]],Table8[Nº de membros]))</f>
        <v/>
      </c>
      <c r="F522" s="392"/>
      <c r="G522" s="322"/>
      <c r="H522" s="323"/>
      <c r="I522" s="324" t="str">
        <f>IF(Table13[[#This Row],[Tipo de Beneficiário]]="","",COUNTIFS(Table8[Código da Candidatura],Table13[[#This Row],[Código da candidatura]],Table8[Tipologia proposta],"T0"))</f>
        <v/>
      </c>
      <c r="J522" s="325" t="str">
        <f>IF(Table13[[#This Row],[Tipo de Beneficiário]]="","",COUNTIFS(Table8[Código da Candidatura],Table13[[#This Row],[Código da candidatura]],Table8[Tipologia proposta],"T1"))</f>
        <v/>
      </c>
      <c r="K522" s="325" t="str">
        <f>IF(Table13[[#This Row],[Tipo de Beneficiário]]="","",COUNTIFS(Table8[Código da Candidatura],Table13[[#This Row],[Código da candidatura]],Table8[Tipologia proposta],"T2"))</f>
        <v/>
      </c>
      <c r="L522" s="325" t="str">
        <f>IF(Table13[[#This Row],[Tipo de Beneficiário]]="","",COUNTIFS(Table8[Código da Candidatura],Table13[[#This Row],[Código da candidatura]],Table8[Tipologia proposta],"T3"))</f>
        <v/>
      </c>
      <c r="M522" s="325" t="str">
        <f>IF(Table13[[#This Row],[Tipo de Beneficiário]]="","",COUNTIFS(Table8[Código da Candidatura],Table13[[#This Row],[Código da candidatura]],Table8[Tipologia proposta],"T4"))</f>
        <v/>
      </c>
      <c r="N522" s="325" t="str">
        <f>IF(Table13[[#This Row],[Tipo de Beneficiário]]="","",COUNTIFS(Table8[Código da Candidatura],Table13[[#This Row],[Código da candidatura]],Table8[Tipologia proposta],"T5"))</f>
        <v/>
      </c>
      <c r="O522" s="325" t="str">
        <f>IF(Table13[[#This Row],[Tipo de Beneficiário]]="","",COUNTIFS(Table8[Código da Candidatura],Table13[[#This Row],[Código da candidatura]],Table8[Tipologia proposta],"T6"))</f>
        <v/>
      </c>
      <c r="P522" s="325" t="str">
        <f>IF(Table13[[#This Row],[Tipo de Beneficiário]]="","",COUNTIFS(Table8[Código da Candidatura],Table13[[#This Row],[Código da candidatura]],Table8[Tipologia proposta],"T7"))</f>
        <v/>
      </c>
      <c r="Q522" s="325" t="str">
        <f>IF(Table13[[#This Row],[Tipo de Beneficiário]]="","",COUNTIFS(Table8[Código da Candidatura],Table13[[#This Row],[Código da candidatura]],Table8[Tipologia proposta],"Unid. Resid."))</f>
        <v/>
      </c>
      <c r="R522" s="326">
        <f>SUM(Table13[[#This Row],[T0]:[Unid. resid.]])</f>
        <v>0</v>
      </c>
      <c r="S522" s="391" t="str">
        <f>IF(OR(Table13[[#This Row],[Tipo de Beneficiário]]="",Table13[[#This Row],[Identificação da Entidade]]="",Table13[[#This Row],[Tipo de Solução Habitacional]]=""),"NÃO","SIM")</f>
        <v>NÃO</v>
      </c>
      <c r="T522" s="327" t="e">
        <f>VLOOKUP(Table13[[#This Row],[Tipo de Beneficiário]],Table3[],3,FALSE)</f>
        <v>#N/A</v>
      </c>
      <c r="X522" s="309"/>
    </row>
    <row r="523" spans="1:24" ht="25.05" hidden="1" customHeight="1" x14ac:dyDescent="0.25">
      <c r="A523" s="320"/>
      <c r="B523" s="389"/>
      <c r="C523" s="321"/>
      <c r="D523" s="325" t="str">
        <f>IF(Table13[[#This Row],[Tipo de Beneficiário]]="","",COUNTIF(Table8[Código da Candidatura],Table13[[#This Row],[Código da candidatura]]))</f>
        <v/>
      </c>
      <c r="E523" s="379" t="str">
        <f>IF(Table13[[#This Row],[Tipo de Beneficiário]]="","",SUMIF(Table8[[Código da Candidatura]:[Nº de membros]],Table13[[#This Row],[Código da candidatura]],Table8[Nº de membros]))</f>
        <v/>
      </c>
      <c r="F523" s="392"/>
      <c r="G523" s="322"/>
      <c r="H523" s="323"/>
      <c r="I523" s="324" t="str">
        <f>IF(Table13[[#This Row],[Tipo de Beneficiário]]="","",COUNTIFS(Table8[Código da Candidatura],Table13[[#This Row],[Código da candidatura]],Table8[Tipologia proposta],"T0"))</f>
        <v/>
      </c>
      <c r="J523" s="325" t="str">
        <f>IF(Table13[[#This Row],[Tipo de Beneficiário]]="","",COUNTIFS(Table8[Código da Candidatura],Table13[[#This Row],[Código da candidatura]],Table8[Tipologia proposta],"T1"))</f>
        <v/>
      </c>
      <c r="K523" s="325" t="str">
        <f>IF(Table13[[#This Row],[Tipo de Beneficiário]]="","",COUNTIFS(Table8[Código da Candidatura],Table13[[#This Row],[Código da candidatura]],Table8[Tipologia proposta],"T2"))</f>
        <v/>
      </c>
      <c r="L523" s="325" t="str">
        <f>IF(Table13[[#This Row],[Tipo de Beneficiário]]="","",COUNTIFS(Table8[Código da Candidatura],Table13[[#This Row],[Código da candidatura]],Table8[Tipologia proposta],"T3"))</f>
        <v/>
      </c>
      <c r="M523" s="325" t="str">
        <f>IF(Table13[[#This Row],[Tipo de Beneficiário]]="","",COUNTIFS(Table8[Código da Candidatura],Table13[[#This Row],[Código da candidatura]],Table8[Tipologia proposta],"T4"))</f>
        <v/>
      </c>
      <c r="N523" s="325" t="str">
        <f>IF(Table13[[#This Row],[Tipo de Beneficiário]]="","",COUNTIFS(Table8[Código da Candidatura],Table13[[#This Row],[Código da candidatura]],Table8[Tipologia proposta],"T5"))</f>
        <v/>
      </c>
      <c r="O523" s="325" t="str">
        <f>IF(Table13[[#This Row],[Tipo de Beneficiário]]="","",COUNTIFS(Table8[Código da Candidatura],Table13[[#This Row],[Código da candidatura]],Table8[Tipologia proposta],"T6"))</f>
        <v/>
      </c>
      <c r="P523" s="325" t="str">
        <f>IF(Table13[[#This Row],[Tipo de Beneficiário]]="","",COUNTIFS(Table8[Código da Candidatura],Table13[[#This Row],[Código da candidatura]],Table8[Tipologia proposta],"T7"))</f>
        <v/>
      </c>
      <c r="Q523" s="325" t="str">
        <f>IF(Table13[[#This Row],[Tipo de Beneficiário]]="","",COUNTIFS(Table8[Código da Candidatura],Table13[[#This Row],[Código da candidatura]],Table8[Tipologia proposta],"Unid. Resid."))</f>
        <v/>
      </c>
      <c r="R523" s="326">
        <f>SUM(Table13[[#This Row],[T0]:[Unid. resid.]])</f>
        <v>0</v>
      </c>
      <c r="S523" s="391" t="str">
        <f>IF(OR(Table13[[#This Row],[Tipo de Beneficiário]]="",Table13[[#This Row],[Identificação da Entidade]]="",Table13[[#This Row],[Tipo de Solução Habitacional]]=""),"NÃO","SIM")</f>
        <v>NÃO</v>
      </c>
      <c r="T523" s="327" t="e">
        <f>VLOOKUP(Table13[[#This Row],[Tipo de Beneficiário]],Table3[],3,FALSE)</f>
        <v>#N/A</v>
      </c>
      <c r="X523" s="309"/>
    </row>
    <row r="524" spans="1:24" ht="25.05" hidden="1" customHeight="1" x14ac:dyDescent="0.25">
      <c r="A524" s="320"/>
      <c r="B524" s="389"/>
      <c r="C524" s="321"/>
      <c r="D524" s="325" t="str">
        <f>IF(Table13[[#This Row],[Tipo de Beneficiário]]="","",COUNTIF(Table8[Código da Candidatura],Table13[[#This Row],[Código da candidatura]]))</f>
        <v/>
      </c>
      <c r="E524" s="379" t="str">
        <f>IF(Table13[[#This Row],[Tipo de Beneficiário]]="","",SUMIF(Table8[[Código da Candidatura]:[Nº de membros]],Table13[[#This Row],[Código da candidatura]],Table8[Nº de membros]))</f>
        <v/>
      </c>
      <c r="F524" s="392"/>
      <c r="G524" s="322"/>
      <c r="H524" s="323"/>
      <c r="I524" s="324" t="str">
        <f>IF(Table13[[#This Row],[Tipo de Beneficiário]]="","",COUNTIFS(Table8[Código da Candidatura],Table13[[#This Row],[Código da candidatura]],Table8[Tipologia proposta],"T0"))</f>
        <v/>
      </c>
      <c r="J524" s="325" t="str">
        <f>IF(Table13[[#This Row],[Tipo de Beneficiário]]="","",COUNTIFS(Table8[Código da Candidatura],Table13[[#This Row],[Código da candidatura]],Table8[Tipologia proposta],"T1"))</f>
        <v/>
      </c>
      <c r="K524" s="325" t="str">
        <f>IF(Table13[[#This Row],[Tipo de Beneficiário]]="","",COUNTIFS(Table8[Código da Candidatura],Table13[[#This Row],[Código da candidatura]],Table8[Tipologia proposta],"T2"))</f>
        <v/>
      </c>
      <c r="L524" s="325" t="str">
        <f>IF(Table13[[#This Row],[Tipo de Beneficiário]]="","",COUNTIFS(Table8[Código da Candidatura],Table13[[#This Row],[Código da candidatura]],Table8[Tipologia proposta],"T3"))</f>
        <v/>
      </c>
      <c r="M524" s="325" t="str">
        <f>IF(Table13[[#This Row],[Tipo de Beneficiário]]="","",COUNTIFS(Table8[Código da Candidatura],Table13[[#This Row],[Código da candidatura]],Table8[Tipologia proposta],"T4"))</f>
        <v/>
      </c>
      <c r="N524" s="325" t="str">
        <f>IF(Table13[[#This Row],[Tipo de Beneficiário]]="","",COUNTIFS(Table8[Código da Candidatura],Table13[[#This Row],[Código da candidatura]],Table8[Tipologia proposta],"T5"))</f>
        <v/>
      </c>
      <c r="O524" s="325" t="str">
        <f>IF(Table13[[#This Row],[Tipo de Beneficiário]]="","",COUNTIFS(Table8[Código da Candidatura],Table13[[#This Row],[Código da candidatura]],Table8[Tipologia proposta],"T6"))</f>
        <v/>
      </c>
      <c r="P524" s="325" t="str">
        <f>IF(Table13[[#This Row],[Tipo de Beneficiário]]="","",COUNTIFS(Table8[Código da Candidatura],Table13[[#This Row],[Código da candidatura]],Table8[Tipologia proposta],"T7"))</f>
        <v/>
      </c>
      <c r="Q524" s="325" t="str">
        <f>IF(Table13[[#This Row],[Tipo de Beneficiário]]="","",COUNTIFS(Table8[Código da Candidatura],Table13[[#This Row],[Código da candidatura]],Table8[Tipologia proposta],"Unid. Resid."))</f>
        <v/>
      </c>
      <c r="R524" s="326">
        <f>SUM(Table13[[#This Row],[T0]:[Unid. resid.]])</f>
        <v>0</v>
      </c>
      <c r="S524" s="391" t="str">
        <f>IF(OR(Table13[[#This Row],[Tipo de Beneficiário]]="",Table13[[#This Row],[Identificação da Entidade]]="",Table13[[#This Row],[Tipo de Solução Habitacional]]=""),"NÃO","SIM")</f>
        <v>NÃO</v>
      </c>
      <c r="T524" s="327" t="e">
        <f>VLOOKUP(Table13[[#This Row],[Tipo de Beneficiário]],Table3[],3,FALSE)</f>
        <v>#N/A</v>
      </c>
      <c r="X524" s="309"/>
    </row>
    <row r="525" spans="1:24" ht="25.05" hidden="1" customHeight="1" x14ac:dyDescent="0.25">
      <c r="A525" s="320"/>
      <c r="B525" s="389"/>
      <c r="C525" s="321"/>
      <c r="D525" s="325" t="str">
        <f>IF(Table13[[#This Row],[Tipo de Beneficiário]]="","",COUNTIF(Table8[Código da Candidatura],Table13[[#This Row],[Código da candidatura]]))</f>
        <v/>
      </c>
      <c r="E525" s="379" t="str">
        <f>IF(Table13[[#This Row],[Tipo de Beneficiário]]="","",SUMIF(Table8[[Código da Candidatura]:[Nº de membros]],Table13[[#This Row],[Código da candidatura]],Table8[Nº de membros]))</f>
        <v/>
      </c>
      <c r="F525" s="392"/>
      <c r="G525" s="322"/>
      <c r="H525" s="323"/>
      <c r="I525" s="324" t="str">
        <f>IF(Table13[[#This Row],[Tipo de Beneficiário]]="","",COUNTIFS(Table8[Código da Candidatura],Table13[[#This Row],[Código da candidatura]],Table8[Tipologia proposta],"T0"))</f>
        <v/>
      </c>
      <c r="J525" s="325" t="str">
        <f>IF(Table13[[#This Row],[Tipo de Beneficiário]]="","",COUNTIFS(Table8[Código da Candidatura],Table13[[#This Row],[Código da candidatura]],Table8[Tipologia proposta],"T1"))</f>
        <v/>
      </c>
      <c r="K525" s="325" t="str">
        <f>IF(Table13[[#This Row],[Tipo de Beneficiário]]="","",COUNTIFS(Table8[Código da Candidatura],Table13[[#This Row],[Código da candidatura]],Table8[Tipologia proposta],"T2"))</f>
        <v/>
      </c>
      <c r="L525" s="325" t="str">
        <f>IF(Table13[[#This Row],[Tipo de Beneficiário]]="","",COUNTIFS(Table8[Código da Candidatura],Table13[[#This Row],[Código da candidatura]],Table8[Tipologia proposta],"T3"))</f>
        <v/>
      </c>
      <c r="M525" s="325" t="str">
        <f>IF(Table13[[#This Row],[Tipo de Beneficiário]]="","",COUNTIFS(Table8[Código da Candidatura],Table13[[#This Row],[Código da candidatura]],Table8[Tipologia proposta],"T4"))</f>
        <v/>
      </c>
      <c r="N525" s="325" t="str">
        <f>IF(Table13[[#This Row],[Tipo de Beneficiário]]="","",COUNTIFS(Table8[Código da Candidatura],Table13[[#This Row],[Código da candidatura]],Table8[Tipologia proposta],"T5"))</f>
        <v/>
      </c>
      <c r="O525" s="325" t="str">
        <f>IF(Table13[[#This Row],[Tipo de Beneficiário]]="","",COUNTIFS(Table8[Código da Candidatura],Table13[[#This Row],[Código da candidatura]],Table8[Tipologia proposta],"T6"))</f>
        <v/>
      </c>
      <c r="P525" s="325" t="str">
        <f>IF(Table13[[#This Row],[Tipo de Beneficiário]]="","",COUNTIFS(Table8[Código da Candidatura],Table13[[#This Row],[Código da candidatura]],Table8[Tipologia proposta],"T7"))</f>
        <v/>
      </c>
      <c r="Q525" s="325" t="str">
        <f>IF(Table13[[#This Row],[Tipo de Beneficiário]]="","",COUNTIFS(Table8[Código da Candidatura],Table13[[#This Row],[Código da candidatura]],Table8[Tipologia proposta],"Unid. Resid."))</f>
        <v/>
      </c>
      <c r="R525" s="326">
        <f>SUM(Table13[[#This Row],[T0]:[Unid. resid.]])</f>
        <v>0</v>
      </c>
      <c r="S525" s="391" t="str">
        <f>IF(OR(Table13[[#This Row],[Tipo de Beneficiário]]="",Table13[[#This Row],[Identificação da Entidade]]="",Table13[[#This Row],[Tipo de Solução Habitacional]]=""),"NÃO","SIM")</f>
        <v>NÃO</v>
      </c>
      <c r="T525" s="327" t="e">
        <f>VLOOKUP(Table13[[#This Row],[Tipo de Beneficiário]],Table3[],3,FALSE)</f>
        <v>#N/A</v>
      </c>
      <c r="X525" s="309"/>
    </row>
    <row r="526" spans="1:24" ht="25.05" hidden="1" customHeight="1" x14ac:dyDescent="0.25">
      <c r="A526" s="320"/>
      <c r="B526" s="389"/>
      <c r="C526" s="321"/>
      <c r="D526" s="325" t="str">
        <f>IF(Table13[[#This Row],[Tipo de Beneficiário]]="","",COUNTIF(Table8[Código da Candidatura],Table13[[#This Row],[Código da candidatura]]))</f>
        <v/>
      </c>
      <c r="E526" s="379" t="str">
        <f>IF(Table13[[#This Row],[Tipo de Beneficiário]]="","",SUMIF(Table8[[Código da Candidatura]:[Nº de membros]],Table13[[#This Row],[Código da candidatura]],Table8[Nº de membros]))</f>
        <v/>
      </c>
      <c r="F526" s="392"/>
      <c r="G526" s="322"/>
      <c r="H526" s="323"/>
      <c r="I526" s="324" t="str">
        <f>IF(Table13[[#This Row],[Tipo de Beneficiário]]="","",COUNTIFS(Table8[Código da Candidatura],Table13[[#This Row],[Código da candidatura]],Table8[Tipologia proposta],"T0"))</f>
        <v/>
      </c>
      <c r="J526" s="325" t="str">
        <f>IF(Table13[[#This Row],[Tipo de Beneficiário]]="","",COUNTIFS(Table8[Código da Candidatura],Table13[[#This Row],[Código da candidatura]],Table8[Tipologia proposta],"T1"))</f>
        <v/>
      </c>
      <c r="K526" s="325" t="str">
        <f>IF(Table13[[#This Row],[Tipo de Beneficiário]]="","",COUNTIFS(Table8[Código da Candidatura],Table13[[#This Row],[Código da candidatura]],Table8[Tipologia proposta],"T2"))</f>
        <v/>
      </c>
      <c r="L526" s="325" t="str">
        <f>IF(Table13[[#This Row],[Tipo de Beneficiário]]="","",COUNTIFS(Table8[Código da Candidatura],Table13[[#This Row],[Código da candidatura]],Table8[Tipologia proposta],"T3"))</f>
        <v/>
      </c>
      <c r="M526" s="325" t="str">
        <f>IF(Table13[[#This Row],[Tipo de Beneficiário]]="","",COUNTIFS(Table8[Código da Candidatura],Table13[[#This Row],[Código da candidatura]],Table8[Tipologia proposta],"T4"))</f>
        <v/>
      </c>
      <c r="N526" s="325" t="str">
        <f>IF(Table13[[#This Row],[Tipo de Beneficiário]]="","",COUNTIFS(Table8[Código da Candidatura],Table13[[#This Row],[Código da candidatura]],Table8[Tipologia proposta],"T5"))</f>
        <v/>
      </c>
      <c r="O526" s="325" t="str">
        <f>IF(Table13[[#This Row],[Tipo de Beneficiário]]="","",COUNTIFS(Table8[Código da Candidatura],Table13[[#This Row],[Código da candidatura]],Table8[Tipologia proposta],"T6"))</f>
        <v/>
      </c>
      <c r="P526" s="325" t="str">
        <f>IF(Table13[[#This Row],[Tipo de Beneficiário]]="","",COUNTIFS(Table8[Código da Candidatura],Table13[[#This Row],[Código da candidatura]],Table8[Tipologia proposta],"T7"))</f>
        <v/>
      </c>
      <c r="Q526" s="325" t="str">
        <f>IF(Table13[[#This Row],[Tipo de Beneficiário]]="","",COUNTIFS(Table8[Código da Candidatura],Table13[[#This Row],[Código da candidatura]],Table8[Tipologia proposta],"Unid. Resid."))</f>
        <v/>
      </c>
      <c r="R526" s="326">
        <f>SUM(Table13[[#This Row],[T0]:[Unid. resid.]])</f>
        <v>0</v>
      </c>
      <c r="S526" s="391" t="str">
        <f>IF(OR(Table13[[#This Row],[Tipo de Beneficiário]]="",Table13[[#This Row],[Identificação da Entidade]]="",Table13[[#This Row],[Tipo de Solução Habitacional]]=""),"NÃO","SIM")</f>
        <v>NÃO</v>
      </c>
      <c r="T526" s="327" t="e">
        <f>VLOOKUP(Table13[[#This Row],[Tipo de Beneficiário]],Table3[],3,FALSE)</f>
        <v>#N/A</v>
      </c>
      <c r="X526" s="309"/>
    </row>
    <row r="527" spans="1:24" ht="25.05" hidden="1" customHeight="1" x14ac:dyDescent="0.25">
      <c r="A527" s="320"/>
      <c r="B527" s="389"/>
      <c r="C527" s="321"/>
      <c r="D527" s="325" t="str">
        <f>IF(Table13[[#This Row],[Tipo de Beneficiário]]="","",COUNTIF(Table8[Código da Candidatura],Table13[[#This Row],[Código da candidatura]]))</f>
        <v/>
      </c>
      <c r="E527" s="379" t="str">
        <f>IF(Table13[[#This Row],[Tipo de Beneficiário]]="","",SUMIF(Table8[[Código da Candidatura]:[Nº de membros]],Table13[[#This Row],[Código da candidatura]],Table8[Nº de membros]))</f>
        <v/>
      </c>
      <c r="F527" s="392"/>
      <c r="G527" s="322"/>
      <c r="H527" s="323"/>
      <c r="I527" s="324" t="str">
        <f>IF(Table13[[#This Row],[Tipo de Beneficiário]]="","",COUNTIFS(Table8[Código da Candidatura],Table13[[#This Row],[Código da candidatura]],Table8[Tipologia proposta],"T0"))</f>
        <v/>
      </c>
      <c r="J527" s="325" t="str">
        <f>IF(Table13[[#This Row],[Tipo de Beneficiário]]="","",COUNTIFS(Table8[Código da Candidatura],Table13[[#This Row],[Código da candidatura]],Table8[Tipologia proposta],"T1"))</f>
        <v/>
      </c>
      <c r="K527" s="325" t="str">
        <f>IF(Table13[[#This Row],[Tipo de Beneficiário]]="","",COUNTIFS(Table8[Código da Candidatura],Table13[[#This Row],[Código da candidatura]],Table8[Tipologia proposta],"T2"))</f>
        <v/>
      </c>
      <c r="L527" s="325" t="str">
        <f>IF(Table13[[#This Row],[Tipo de Beneficiário]]="","",COUNTIFS(Table8[Código da Candidatura],Table13[[#This Row],[Código da candidatura]],Table8[Tipologia proposta],"T3"))</f>
        <v/>
      </c>
      <c r="M527" s="325" t="str">
        <f>IF(Table13[[#This Row],[Tipo de Beneficiário]]="","",COUNTIFS(Table8[Código da Candidatura],Table13[[#This Row],[Código da candidatura]],Table8[Tipologia proposta],"T4"))</f>
        <v/>
      </c>
      <c r="N527" s="325" t="str">
        <f>IF(Table13[[#This Row],[Tipo de Beneficiário]]="","",COUNTIFS(Table8[Código da Candidatura],Table13[[#This Row],[Código da candidatura]],Table8[Tipologia proposta],"T5"))</f>
        <v/>
      </c>
      <c r="O527" s="325" t="str">
        <f>IF(Table13[[#This Row],[Tipo de Beneficiário]]="","",COUNTIFS(Table8[Código da Candidatura],Table13[[#This Row],[Código da candidatura]],Table8[Tipologia proposta],"T6"))</f>
        <v/>
      </c>
      <c r="P527" s="325" t="str">
        <f>IF(Table13[[#This Row],[Tipo de Beneficiário]]="","",COUNTIFS(Table8[Código da Candidatura],Table13[[#This Row],[Código da candidatura]],Table8[Tipologia proposta],"T7"))</f>
        <v/>
      </c>
      <c r="Q527" s="325" t="str">
        <f>IF(Table13[[#This Row],[Tipo de Beneficiário]]="","",COUNTIFS(Table8[Código da Candidatura],Table13[[#This Row],[Código da candidatura]],Table8[Tipologia proposta],"Unid. Resid."))</f>
        <v/>
      </c>
      <c r="R527" s="326">
        <f>SUM(Table13[[#This Row],[T0]:[Unid. resid.]])</f>
        <v>0</v>
      </c>
      <c r="S527" s="391" t="str">
        <f>IF(OR(Table13[[#This Row],[Tipo de Beneficiário]]="",Table13[[#This Row],[Identificação da Entidade]]="",Table13[[#This Row],[Tipo de Solução Habitacional]]=""),"NÃO","SIM")</f>
        <v>NÃO</v>
      </c>
      <c r="T527" s="327" t="e">
        <f>VLOOKUP(Table13[[#This Row],[Tipo de Beneficiário]],Table3[],3,FALSE)</f>
        <v>#N/A</v>
      </c>
      <c r="X527" s="309"/>
    </row>
    <row r="528" spans="1:24" ht="25.05" hidden="1" customHeight="1" x14ac:dyDescent="0.25">
      <c r="A528" s="320"/>
      <c r="B528" s="389"/>
      <c r="C528" s="321"/>
      <c r="D528" s="325" t="str">
        <f>IF(Table13[[#This Row],[Tipo de Beneficiário]]="","",COUNTIF(Table8[Código da Candidatura],Table13[[#This Row],[Código da candidatura]]))</f>
        <v/>
      </c>
      <c r="E528" s="379" t="str">
        <f>IF(Table13[[#This Row],[Tipo de Beneficiário]]="","",SUMIF(Table8[[Código da Candidatura]:[Nº de membros]],Table13[[#This Row],[Código da candidatura]],Table8[Nº de membros]))</f>
        <v/>
      </c>
      <c r="F528" s="392"/>
      <c r="G528" s="322"/>
      <c r="H528" s="323"/>
      <c r="I528" s="324" t="str">
        <f>IF(Table13[[#This Row],[Tipo de Beneficiário]]="","",COUNTIFS(Table8[Código da Candidatura],Table13[[#This Row],[Código da candidatura]],Table8[Tipologia proposta],"T0"))</f>
        <v/>
      </c>
      <c r="J528" s="325" t="str">
        <f>IF(Table13[[#This Row],[Tipo de Beneficiário]]="","",COUNTIFS(Table8[Código da Candidatura],Table13[[#This Row],[Código da candidatura]],Table8[Tipologia proposta],"T1"))</f>
        <v/>
      </c>
      <c r="K528" s="325" t="str">
        <f>IF(Table13[[#This Row],[Tipo de Beneficiário]]="","",COUNTIFS(Table8[Código da Candidatura],Table13[[#This Row],[Código da candidatura]],Table8[Tipologia proposta],"T2"))</f>
        <v/>
      </c>
      <c r="L528" s="325" t="str">
        <f>IF(Table13[[#This Row],[Tipo de Beneficiário]]="","",COUNTIFS(Table8[Código da Candidatura],Table13[[#This Row],[Código da candidatura]],Table8[Tipologia proposta],"T3"))</f>
        <v/>
      </c>
      <c r="M528" s="325" t="str">
        <f>IF(Table13[[#This Row],[Tipo de Beneficiário]]="","",COUNTIFS(Table8[Código da Candidatura],Table13[[#This Row],[Código da candidatura]],Table8[Tipologia proposta],"T4"))</f>
        <v/>
      </c>
      <c r="N528" s="325" t="str">
        <f>IF(Table13[[#This Row],[Tipo de Beneficiário]]="","",COUNTIFS(Table8[Código da Candidatura],Table13[[#This Row],[Código da candidatura]],Table8[Tipologia proposta],"T5"))</f>
        <v/>
      </c>
      <c r="O528" s="325" t="str">
        <f>IF(Table13[[#This Row],[Tipo de Beneficiário]]="","",COUNTIFS(Table8[Código da Candidatura],Table13[[#This Row],[Código da candidatura]],Table8[Tipologia proposta],"T6"))</f>
        <v/>
      </c>
      <c r="P528" s="325" t="str">
        <f>IF(Table13[[#This Row],[Tipo de Beneficiário]]="","",COUNTIFS(Table8[Código da Candidatura],Table13[[#This Row],[Código da candidatura]],Table8[Tipologia proposta],"T7"))</f>
        <v/>
      </c>
      <c r="Q528" s="325" t="str">
        <f>IF(Table13[[#This Row],[Tipo de Beneficiário]]="","",COUNTIFS(Table8[Código da Candidatura],Table13[[#This Row],[Código da candidatura]],Table8[Tipologia proposta],"Unid. Resid."))</f>
        <v/>
      </c>
      <c r="R528" s="326">
        <f>SUM(Table13[[#This Row],[T0]:[Unid. resid.]])</f>
        <v>0</v>
      </c>
      <c r="S528" s="391" t="str">
        <f>IF(OR(Table13[[#This Row],[Tipo de Beneficiário]]="",Table13[[#This Row],[Identificação da Entidade]]="",Table13[[#This Row],[Tipo de Solução Habitacional]]=""),"NÃO","SIM")</f>
        <v>NÃO</v>
      </c>
      <c r="T528" s="327" t="e">
        <f>VLOOKUP(Table13[[#This Row],[Tipo de Beneficiário]],Table3[],3,FALSE)</f>
        <v>#N/A</v>
      </c>
      <c r="X528" s="309"/>
    </row>
    <row r="529" spans="1:24" ht="25.05" hidden="1" customHeight="1" x14ac:dyDescent="0.25">
      <c r="A529" s="320"/>
      <c r="B529" s="389"/>
      <c r="C529" s="321"/>
      <c r="D529" s="325" t="str">
        <f>IF(Table13[[#This Row],[Tipo de Beneficiário]]="","",COUNTIF(Table8[Código da Candidatura],Table13[[#This Row],[Código da candidatura]]))</f>
        <v/>
      </c>
      <c r="E529" s="379" t="str">
        <f>IF(Table13[[#This Row],[Tipo de Beneficiário]]="","",SUMIF(Table8[[Código da Candidatura]:[Nº de membros]],Table13[[#This Row],[Código da candidatura]],Table8[Nº de membros]))</f>
        <v/>
      </c>
      <c r="F529" s="392"/>
      <c r="G529" s="322"/>
      <c r="H529" s="323"/>
      <c r="I529" s="324" t="str">
        <f>IF(Table13[[#This Row],[Tipo de Beneficiário]]="","",COUNTIFS(Table8[Código da Candidatura],Table13[[#This Row],[Código da candidatura]],Table8[Tipologia proposta],"T0"))</f>
        <v/>
      </c>
      <c r="J529" s="325" t="str">
        <f>IF(Table13[[#This Row],[Tipo de Beneficiário]]="","",COUNTIFS(Table8[Código da Candidatura],Table13[[#This Row],[Código da candidatura]],Table8[Tipologia proposta],"T1"))</f>
        <v/>
      </c>
      <c r="K529" s="325" t="str">
        <f>IF(Table13[[#This Row],[Tipo de Beneficiário]]="","",COUNTIFS(Table8[Código da Candidatura],Table13[[#This Row],[Código da candidatura]],Table8[Tipologia proposta],"T2"))</f>
        <v/>
      </c>
      <c r="L529" s="325" t="str">
        <f>IF(Table13[[#This Row],[Tipo de Beneficiário]]="","",COUNTIFS(Table8[Código da Candidatura],Table13[[#This Row],[Código da candidatura]],Table8[Tipologia proposta],"T3"))</f>
        <v/>
      </c>
      <c r="M529" s="325" t="str">
        <f>IF(Table13[[#This Row],[Tipo de Beneficiário]]="","",COUNTIFS(Table8[Código da Candidatura],Table13[[#This Row],[Código da candidatura]],Table8[Tipologia proposta],"T4"))</f>
        <v/>
      </c>
      <c r="N529" s="325" t="str">
        <f>IF(Table13[[#This Row],[Tipo de Beneficiário]]="","",COUNTIFS(Table8[Código da Candidatura],Table13[[#This Row],[Código da candidatura]],Table8[Tipologia proposta],"T5"))</f>
        <v/>
      </c>
      <c r="O529" s="325" t="str">
        <f>IF(Table13[[#This Row],[Tipo de Beneficiário]]="","",COUNTIFS(Table8[Código da Candidatura],Table13[[#This Row],[Código da candidatura]],Table8[Tipologia proposta],"T6"))</f>
        <v/>
      </c>
      <c r="P529" s="325" t="str">
        <f>IF(Table13[[#This Row],[Tipo de Beneficiário]]="","",COUNTIFS(Table8[Código da Candidatura],Table13[[#This Row],[Código da candidatura]],Table8[Tipologia proposta],"T7"))</f>
        <v/>
      </c>
      <c r="Q529" s="325" t="str">
        <f>IF(Table13[[#This Row],[Tipo de Beneficiário]]="","",COUNTIFS(Table8[Código da Candidatura],Table13[[#This Row],[Código da candidatura]],Table8[Tipologia proposta],"Unid. Resid."))</f>
        <v/>
      </c>
      <c r="R529" s="326">
        <f>SUM(Table13[[#This Row],[T0]:[Unid. resid.]])</f>
        <v>0</v>
      </c>
      <c r="S529" s="391" t="str">
        <f>IF(OR(Table13[[#This Row],[Tipo de Beneficiário]]="",Table13[[#This Row],[Identificação da Entidade]]="",Table13[[#This Row],[Tipo de Solução Habitacional]]=""),"NÃO","SIM")</f>
        <v>NÃO</v>
      </c>
      <c r="T529" s="327" t="e">
        <f>VLOOKUP(Table13[[#This Row],[Tipo de Beneficiário]],Table3[],3,FALSE)</f>
        <v>#N/A</v>
      </c>
      <c r="X529" s="309"/>
    </row>
    <row r="530" spans="1:24" ht="25.05" hidden="1" customHeight="1" x14ac:dyDescent="0.25">
      <c r="A530" s="320"/>
      <c r="B530" s="389"/>
      <c r="C530" s="321"/>
      <c r="D530" s="325" t="str">
        <f>IF(Table13[[#This Row],[Tipo de Beneficiário]]="","",COUNTIF(Table8[Código da Candidatura],Table13[[#This Row],[Código da candidatura]]))</f>
        <v/>
      </c>
      <c r="E530" s="379" t="str">
        <f>IF(Table13[[#This Row],[Tipo de Beneficiário]]="","",SUMIF(Table8[[Código da Candidatura]:[Nº de membros]],Table13[[#This Row],[Código da candidatura]],Table8[Nº de membros]))</f>
        <v/>
      </c>
      <c r="F530" s="392"/>
      <c r="G530" s="322"/>
      <c r="H530" s="323"/>
      <c r="I530" s="324" t="str">
        <f>IF(Table13[[#This Row],[Tipo de Beneficiário]]="","",COUNTIFS(Table8[Código da Candidatura],Table13[[#This Row],[Código da candidatura]],Table8[Tipologia proposta],"T0"))</f>
        <v/>
      </c>
      <c r="J530" s="325" t="str">
        <f>IF(Table13[[#This Row],[Tipo de Beneficiário]]="","",COUNTIFS(Table8[Código da Candidatura],Table13[[#This Row],[Código da candidatura]],Table8[Tipologia proposta],"T1"))</f>
        <v/>
      </c>
      <c r="K530" s="325" t="str">
        <f>IF(Table13[[#This Row],[Tipo de Beneficiário]]="","",COUNTIFS(Table8[Código da Candidatura],Table13[[#This Row],[Código da candidatura]],Table8[Tipologia proposta],"T2"))</f>
        <v/>
      </c>
      <c r="L530" s="325" t="str">
        <f>IF(Table13[[#This Row],[Tipo de Beneficiário]]="","",COUNTIFS(Table8[Código da Candidatura],Table13[[#This Row],[Código da candidatura]],Table8[Tipologia proposta],"T3"))</f>
        <v/>
      </c>
      <c r="M530" s="325" t="str">
        <f>IF(Table13[[#This Row],[Tipo de Beneficiário]]="","",COUNTIFS(Table8[Código da Candidatura],Table13[[#This Row],[Código da candidatura]],Table8[Tipologia proposta],"T4"))</f>
        <v/>
      </c>
      <c r="N530" s="325" t="str">
        <f>IF(Table13[[#This Row],[Tipo de Beneficiário]]="","",COUNTIFS(Table8[Código da Candidatura],Table13[[#This Row],[Código da candidatura]],Table8[Tipologia proposta],"T5"))</f>
        <v/>
      </c>
      <c r="O530" s="325" t="str">
        <f>IF(Table13[[#This Row],[Tipo de Beneficiário]]="","",COUNTIFS(Table8[Código da Candidatura],Table13[[#This Row],[Código da candidatura]],Table8[Tipologia proposta],"T6"))</f>
        <v/>
      </c>
      <c r="P530" s="325" t="str">
        <f>IF(Table13[[#This Row],[Tipo de Beneficiário]]="","",COUNTIFS(Table8[Código da Candidatura],Table13[[#This Row],[Código da candidatura]],Table8[Tipologia proposta],"T7"))</f>
        <v/>
      </c>
      <c r="Q530" s="325" t="str">
        <f>IF(Table13[[#This Row],[Tipo de Beneficiário]]="","",COUNTIFS(Table8[Código da Candidatura],Table13[[#This Row],[Código da candidatura]],Table8[Tipologia proposta],"Unid. Resid."))</f>
        <v/>
      </c>
      <c r="R530" s="326">
        <f>SUM(Table13[[#This Row],[T0]:[Unid. resid.]])</f>
        <v>0</v>
      </c>
      <c r="S530" s="391" t="str">
        <f>IF(OR(Table13[[#This Row],[Tipo de Beneficiário]]="",Table13[[#This Row],[Identificação da Entidade]]="",Table13[[#This Row],[Tipo de Solução Habitacional]]=""),"NÃO","SIM")</f>
        <v>NÃO</v>
      </c>
      <c r="T530" s="327" t="e">
        <f>VLOOKUP(Table13[[#This Row],[Tipo de Beneficiário]],Table3[],3,FALSE)</f>
        <v>#N/A</v>
      </c>
      <c r="X530" s="309"/>
    </row>
    <row r="531" spans="1:24" ht="25.05" hidden="1" customHeight="1" x14ac:dyDescent="0.25">
      <c r="A531" s="320"/>
      <c r="B531" s="389"/>
      <c r="C531" s="321"/>
      <c r="D531" s="325" t="str">
        <f>IF(Table13[[#This Row],[Tipo de Beneficiário]]="","",COUNTIF(Table8[Código da Candidatura],Table13[[#This Row],[Código da candidatura]]))</f>
        <v/>
      </c>
      <c r="E531" s="379" t="str">
        <f>IF(Table13[[#This Row],[Tipo de Beneficiário]]="","",SUMIF(Table8[[Código da Candidatura]:[Nº de membros]],Table13[[#This Row],[Código da candidatura]],Table8[Nº de membros]))</f>
        <v/>
      </c>
      <c r="F531" s="392"/>
      <c r="G531" s="322"/>
      <c r="H531" s="323"/>
      <c r="I531" s="324" t="str">
        <f>IF(Table13[[#This Row],[Tipo de Beneficiário]]="","",COUNTIFS(Table8[Código da Candidatura],Table13[[#This Row],[Código da candidatura]],Table8[Tipologia proposta],"T0"))</f>
        <v/>
      </c>
      <c r="J531" s="325" t="str">
        <f>IF(Table13[[#This Row],[Tipo de Beneficiário]]="","",COUNTIFS(Table8[Código da Candidatura],Table13[[#This Row],[Código da candidatura]],Table8[Tipologia proposta],"T1"))</f>
        <v/>
      </c>
      <c r="K531" s="325" t="str">
        <f>IF(Table13[[#This Row],[Tipo de Beneficiário]]="","",COUNTIFS(Table8[Código da Candidatura],Table13[[#This Row],[Código da candidatura]],Table8[Tipologia proposta],"T2"))</f>
        <v/>
      </c>
      <c r="L531" s="325" t="str">
        <f>IF(Table13[[#This Row],[Tipo de Beneficiário]]="","",COUNTIFS(Table8[Código da Candidatura],Table13[[#This Row],[Código da candidatura]],Table8[Tipologia proposta],"T3"))</f>
        <v/>
      </c>
      <c r="M531" s="325" t="str">
        <f>IF(Table13[[#This Row],[Tipo de Beneficiário]]="","",COUNTIFS(Table8[Código da Candidatura],Table13[[#This Row],[Código da candidatura]],Table8[Tipologia proposta],"T4"))</f>
        <v/>
      </c>
      <c r="N531" s="325" t="str">
        <f>IF(Table13[[#This Row],[Tipo de Beneficiário]]="","",COUNTIFS(Table8[Código da Candidatura],Table13[[#This Row],[Código da candidatura]],Table8[Tipologia proposta],"T5"))</f>
        <v/>
      </c>
      <c r="O531" s="325" t="str">
        <f>IF(Table13[[#This Row],[Tipo de Beneficiário]]="","",COUNTIFS(Table8[Código da Candidatura],Table13[[#This Row],[Código da candidatura]],Table8[Tipologia proposta],"T6"))</f>
        <v/>
      </c>
      <c r="P531" s="325" t="str">
        <f>IF(Table13[[#This Row],[Tipo de Beneficiário]]="","",COUNTIFS(Table8[Código da Candidatura],Table13[[#This Row],[Código da candidatura]],Table8[Tipologia proposta],"T7"))</f>
        <v/>
      </c>
      <c r="Q531" s="325" t="str">
        <f>IF(Table13[[#This Row],[Tipo de Beneficiário]]="","",COUNTIFS(Table8[Código da Candidatura],Table13[[#This Row],[Código da candidatura]],Table8[Tipologia proposta],"Unid. Resid."))</f>
        <v/>
      </c>
      <c r="R531" s="326">
        <f>SUM(Table13[[#This Row],[T0]:[Unid. resid.]])</f>
        <v>0</v>
      </c>
      <c r="S531" s="391" t="str">
        <f>IF(OR(Table13[[#This Row],[Tipo de Beneficiário]]="",Table13[[#This Row],[Identificação da Entidade]]="",Table13[[#This Row],[Tipo de Solução Habitacional]]=""),"NÃO","SIM")</f>
        <v>NÃO</v>
      </c>
      <c r="T531" s="327" t="e">
        <f>VLOOKUP(Table13[[#This Row],[Tipo de Beneficiário]],Table3[],3,FALSE)</f>
        <v>#N/A</v>
      </c>
      <c r="X531" s="309"/>
    </row>
    <row r="532" spans="1:24" ht="25.05" hidden="1" customHeight="1" x14ac:dyDescent="0.25">
      <c r="A532" s="320"/>
      <c r="B532" s="389"/>
      <c r="C532" s="321"/>
      <c r="D532" s="325" t="str">
        <f>IF(Table13[[#This Row],[Tipo de Beneficiário]]="","",COUNTIF(Table8[Código da Candidatura],Table13[[#This Row],[Código da candidatura]]))</f>
        <v/>
      </c>
      <c r="E532" s="379" t="str">
        <f>IF(Table13[[#This Row],[Tipo de Beneficiário]]="","",SUMIF(Table8[[Código da Candidatura]:[Nº de membros]],Table13[[#This Row],[Código da candidatura]],Table8[Nº de membros]))</f>
        <v/>
      </c>
      <c r="F532" s="392"/>
      <c r="G532" s="322"/>
      <c r="H532" s="323"/>
      <c r="I532" s="324" t="str">
        <f>IF(Table13[[#This Row],[Tipo de Beneficiário]]="","",COUNTIFS(Table8[Código da Candidatura],Table13[[#This Row],[Código da candidatura]],Table8[Tipologia proposta],"T0"))</f>
        <v/>
      </c>
      <c r="J532" s="325" t="str">
        <f>IF(Table13[[#This Row],[Tipo de Beneficiário]]="","",COUNTIFS(Table8[Código da Candidatura],Table13[[#This Row],[Código da candidatura]],Table8[Tipologia proposta],"T1"))</f>
        <v/>
      </c>
      <c r="K532" s="325" t="str">
        <f>IF(Table13[[#This Row],[Tipo de Beneficiário]]="","",COUNTIFS(Table8[Código da Candidatura],Table13[[#This Row],[Código da candidatura]],Table8[Tipologia proposta],"T2"))</f>
        <v/>
      </c>
      <c r="L532" s="325" t="str">
        <f>IF(Table13[[#This Row],[Tipo de Beneficiário]]="","",COUNTIFS(Table8[Código da Candidatura],Table13[[#This Row],[Código da candidatura]],Table8[Tipologia proposta],"T3"))</f>
        <v/>
      </c>
      <c r="M532" s="325" t="str">
        <f>IF(Table13[[#This Row],[Tipo de Beneficiário]]="","",COUNTIFS(Table8[Código da Candidatura],Table13[[#This Row],[Código da candidatura]],Table8[Tipologia proposta],"T4"))</f>
        <v/>
      </c>
      <c r="N532" s="325" t="str">
        <f>IF(Table13[[#This Row],[Tipo de Beneficiário]]="","",COUNTIFS(Table8[Código da Candidatura],Table13[[#This Row],[Código da candidatura]],Table8[Tipologia proposta],"T5"))</f>
        <v/>
      </c>
      <c r="O532" s="325" t="str">
        <f>IF(Table13[[#This Row],[Tipo de Beneficiário]]="","",COUNTIFS(Table8[Código da Candidatura],Table13[[#This Row],[Código da candidatura]],Table8[Tipologia proposta],"T6"))</f>
        <v/>
      </c>
      <c r="P532" s="325" t="str">
        <f>IF(Table13[[#This Row],[Tipo de Beneficiário]]="","",COUNTIFS(Table8[Código da Candidatura],Table13[[#This Row],[Código da candidatura]],Table8[Tipologia proposta],"T7"))</f>
        <v/>
      </c>
      <c r="Q532" s="325" t="str">
        <f>IF(Table13[[#This Row],[Tipo de Beneficiário]]="","",COUNTIFS(Table8[Código da Candidatura],Table13[[#This Row],[Código da candidatura]],Table8[Tipologia proposta],"Unid. Resid."))</f>
        <v/>
      </c>
      <c r="R532" s="326">
        <f>SUM(Table13[[#This Row],[T0]:[Unid. resid.]])</f>
        <v>0</v>
      </c>
      <c r="S532" s="391" t="str">
        <f>IF(OR(Table13[[#This Row],[Tipo de Beneficiário]]="",Table13[[#This Row],[Identificação da Entidade]]="",Table13[[#This Row],[Tipo de Solução Habitacional]]=""),"NÃO","SIM")</f>
        <v>NÃO</v>
      </c>
      <c r="T532" s="327" t="e">
        <f>VLOOKUP(Table13[[#This Row],[Tipo de Beneficiário]],Table3[],3,FALSE)</f>
        <v>#N/A</v>
      </c>
      <c r="X532" s="309"/>
    </row>
    <row r="533" spans="1:24" ht="25.05" hidden="1" customHeight="1" x14ac:dyDescent="0.25">
      <c r="A533" s="320"/>
      <c r="B533" s="389"/>
      <c r="C533" s="321"/>
      <c r="D533" s="325" t="str">
        <f>IF(Table13[[#This Row],[Tipo de Beneficiário]]="","",COUNTIF(Table8[Código da Candidatura],Table13[[#This Row],[Código da candidatura]]))</f>
        <v/>
      </c>
      <c r="E533" s="379" t="str">
        <f>IF(Table13[[#This Row],[Tipo de Beneficiário]]="","",SUMIF(Table8[[Código da Candidatura]:[Nº de membros]],Table13[[#This Row],[Código da candidatura]],Table8[Nº de membros]))</f>
        <v/>
      </c>
      <c r="F533" s="392"/>
      <c r="G533" s="322"/>
      <c r="H533" s="323"/>
      <c r="I533" s="324" t="str">
        <f>IF(Table13[[#This Row],[Tipo de Beneficiário]]="","",COUNTIFS(Table8[Código da Candidatura],Table13[[#This Row],[Código da candidatura]],Table8[Tipologia proposta],"T0"))</f>
        <v/>
      </c>
      <c r="J533" s="325" t="str">
        <f>IF(Table13[[#This Row],[Tipo de Beneficiário]]="","",COUNTIFS(Table8[Código da Candidatura],Table13[[#This Row],[Código da candidatura]],Table8[Tipologia proposta],"T1"))</f>
        <v/>
      </c>
      <c r="K533" s="325" t="str">
        <f>IF(Table13[[#This Row],[Tipo de Beneficiário]]="","",COUNTIFS(Table8[Código da Candidatura],Table13[[#This Row],[Código da candidatura]],Table8[Tipologia proposta],"T2"))</f>
        <v/>
      </c>
      <c r="L533" s="325" t="str">
        <f>IF(Table13[[#This Row],[Tipo de Beneficiário]]="","",COUNTIFS(Table8[Código da Candidatura],Table13[[#This Row],[Código da candidatura]],Table8[Tipologia proposta],"T3"))</f>
        <v/>
      </c>
      <c r="M533" s="325" t="str">
        <f>IF(Table13[[#This Row],[Tipo de Beneficiário]]="","",COUNTIFS(Table8[Código da Candidatura],Table13[[#This Row],[Código da candidatura]],Table8[Tipologia proposta],"T4"))</f>
        <v/>
      </c>
      <c r="N533" s="325" t="str">
        <f>IF(Table13[[#This Row],[Tipo de Beneficiário]]="","",COUNTIFS(Table8[Código da Candidatura],Table13[[#This Row],[Código da candidatura]],Table8[Tipologia proposta],"T5"))</f>
        <v/>
      </c>
      <c r="O533" s="325" t="str">
        <f>IF(Table13[[#This Row],[Tipo de Beneficiário]]="","",COUNTIFS(Table8[Código da Candidatura],Table13[[#This Row],[Código da candidatura]],Table8[Tipologia proposta],"T6"))</f>
        <v/>
      </c>
      <c r="P533" s="325" t="str">
        <f>IF(Table13[[#This Row],[Tipo de Beneficiário]]="","",COUNTIFS(Table8[Código da Candidatura],Table13[[#This Row],[Código da candidatura]],Table8[Tipologia proposta],"T7"))</f>
        <v/>
      </c>
      <c r="Q533" s="325" t="str">
        <f>IF(Table13[[#This Row],[Tipo de Beneficiário]]="","",COUNTIFS(Table8[Código da Candidatura],Table13[[#This Row],[Código da candidatura]],Table8[Tipologia proposta],"Unid. Resid."))</f>
        <v/>
      </c>
      <c r="R533" s="326">
        <f>SUM(Table13[[#This Row],[T0]:[Unid. resid.]])</f>
        <v>0</v>
      </c>
      <c r="S533" s="391" t="str">
        <f>IF(OR(Table13[[#This Row],[Tipo de Beneficiário]]="",Table13[[#This Row],[Identificação da Entidade]]="",Table13[[#This Row],[Tipo de Solução Habitacional]]=""),"NÃO","SIM")</f>
        <v>NÃO</v>
      </c>
      <c r="T533" s="327" t="e">
        <f>VLOOKUP(Table13[[#This Row],[Tipo de Beneficiário]],Table3[],3,FALSE)</f>
        <v>#N/A</v>
      </c>
      <c r="X533" s="309"/>
    </row>
    <row r="534" spans="1:24" ht="25.05" hidden="1" customHeight="1" x14ac:dyDescent="0.25">
      <c r="A534" s="320"/>
      <c r="B534" s="389"/>
      <c r="C534" s="321"/>
      <c r="D534" s="325" t="str">
        <f>IF(Table13[[#This Row],[Tipo de Beneficiário]]="","",COUNTIF(Table8[Código da Candidatura],Table13[[#This Row],[Código da candidatura]]))</f>
        <v/>
      </c>
      <c r="E534" s="379" t="str">
        <f>IF(Table13[[#This Row],[Tipo de Beneficiário]]="","",SUMIF(Table8[[Código da Candidatura]:[Nº de membros]],Table13[[#This Row],[Código da candidatura]],Table8[Nº de membros]))</f>
        <v/>
      </c>
      <c r="F534" s="392"/>
      <c r="G534" s="322"/>
      <c r="H534" s="323"/>
      <c r="I534" s="324" t="str">
        <f>IF(Table13[[#This Row],[Tipo de Beneficiário]]="","",COUNTIFS(Table8[Código da Candidatura],Table13[[#This Row],[Código da candidatura]],Table8[Tipologia proposta],"T0"))</f>
        <v/>
      </c>
      <c r="J534" s="325" t="str">
        <f>IF(Table13[[#This Row],[Tipo de Beneficiário]]="","",COUNTIFS(Table8[Código da Candidatura],Table13[[#This Row],[Código da candidatura]],Table8[Tipologia proposta],"T1"))</f>
        <v/>
      </c>
      <c r="K534" s="325" t="str">
        <f>IF(Table13[[#This Row],[Tipo de Beneficiário]]="","",COUNTIFS(Table8[Código da Candidatura],Table13[[#This Row],[Código da candidatura]],Table8[Tipologia proposta],"T2"))</f>
        <v/>
      </c>
      <c r="L534" s="325" t="str">
        <f>IF(Table13[[#This Row],[Tipo de Beneficiário]]="","",COUNTIFS(Table8[Código da Candidatura],Table13[[#This Row],[Código da candidatura]],Table8[Tipologia proposta],"T3"))</f>
        <v/>
      </c>
      <c r="M534" s="325" t="str">
        <f>IF(Table13[[#This Row],[Tipo de Beneficiário]]="","",COUNTIFS(Table8[Código da Candidatura],Table13[[#This Row],[Código da candidatura]],Table8[Tipologia proposta],"T4"))</f>
        <v/>
      </c>
      <c r="N534" s="325" t="str">
        <f>IF(Table13[[#This Row],[Tipo de Beneficiário]]="","",COUNTIFS(Table8[Código da Candidatura],Table13[[#This Row],[Código da candidatura]],Table8[Tipologia proposta],"T5"))</f>
        <v/>
      </c>
      <c r="O534" s="325" t="str">
        <f>IF(Table13[[#This Row],[Tipo de Beneficiário]]="","",COUNTIFS(Table8[Código da Candidatura],Table13[[#This Row],[Código da candidatura]],Table8[Tipologia proposta],"T6"))</f>
        <v/>
      </c>
      <c r="P534" s="325" t="str">
        <f>IF(Table13[[#This Row],[Tipo de Beneficiário]]="","",COUNTIFS(Table8[Código da Candidatura],Table13[[#This Row],[Código da candidatura]],Table8[Tipologia proposta],"T7"))</f>
        <v/>
      </c>
      <c r="Q534" s="325" t="str">
        <f>IF(Table13[[#This Row],[Tipo de Beneficiário]]="","",COUNTIFS(Table8[Código da Candidatura],Table13[[#This Row],[Código da candidatura]],Table8[Tipologia proposta],"Unid. Resid."))</f>
        <v/>
      </c>
      <c r="R534" s="326">
        <f>SUM(Table13[[#This Row],[T0]:[Unid. resid.]])</f>
        <v>0</v>
      </c>
      <c r="S534" s="391" t="str">
        <f>IF(OR(Table13[[#This Row],[Tipo de Beneficiário]]="",Table13[[#This Row],[Identificação da Entidade]]="",Table13[[#This Row],[Tipo de Solução Habitacional]]=""),"NÃO","SIM")</f>
        <v>NÃO</v>
      </c>
      <c r="T534" s="327" t="e">
        <f>VLOOKUP(Table13[[#This Row],[Tipo de Beneficiário]],Table3[],3,FALSE)</f>
        <v>#N/A</v>
      </c>
      <c r="X534" s="309"/>
    </row>
    <row r="535" spans="1:24" ht="25.05" hidden="1" customHeight="1" x14ac:dyDescent="0.25">
      <c r="A535" s="320"/>
      <c r="B535" s="389"/>
      <c r="C535" s="321"/>
      <c r="D535" s="325" t="str">
        <f>IF(Table13[[#This Row],[Tipo de Beneficiário]]="","",COUNTIF(Table8[Código da Candidatura],Table13[[#This Row],[Código da candidatura]]))</f>
        <v/>
      </c>
      <c r="E535" s="379" t="str">
        <f>IF(Table13[[#This Row],[Tipo de Beneficiário]]="","",SUMIF(Table8[[Código da Candidatura]:[Nº de membros]],Table13[[#This Row],[Código da candidatura]],Table8[Nº de membros]))</f>
        <v/>
      </c>
      <c r="F535" s="392"/>
      <c r="G535" s="322"/>
      <c r="H535" s="323"/>
      <c r="I535" s="324" t="str">
        <f>IF(Table13[[#This Row],[Tipo de Beneficiário]]="","",COUNTIFS(Table8[Código da Candidatura],Table13[[#This Row],[Código da candidatura]],Table8[Tipologia proposta],"T0"))</f>
        <v/>
      </c>
      <c r="J535" s="325" t="str">
        <f>IF(Table13[[#This Row],[Tipo de Beneficiário]]="","",COUNTIFS(Table8[Código da Candidatura],Table13[[#This Row],[Código da candidatura]],Table8[Tipologia proposta],"T1"))</f>
        <v/>
      </c>
      <c r="K535" s="325" t="str">
        <f>IF(Table13[[#This Row],[Tipo de Beneficiário]]="","",COUNTIFS(Table8[Código da Candidatura],Table13[[#This Row],[Código da candidatura]],Table8[Tipologia proposta],"T2"))</f>
        <v/>
      </c>
      <c r="L535" s="325" t="str">
        <f>IF(Table13[[#This Row],[Tipo de Beneficiário]]="","",COUNTIFS(Table8[Código da Candidatura],Table13[[#This Row],[Código da candidatura]],Table8[Tipologia proposta],"T3"))</f>
        <v/>
      </c>
      <c r="M535" s="325" t="str">
        <f>IF(Table13[[#This Row],[Tipo de Beneficiário]]="","",COUNTIFS(Table8[Código da Candidatura],Table13[[#This Row],[Código da candidatura]],Table8[Tipologia proposta],"T4"))</f>
        <v/>
      </c>
      <c r="N535" s="325" t="str">
        <f>IF(Table13[[#This Row],[Tipo de Beneficiário]]="","",COUNTIFS(Table8[Código da Candidatura],Table13[[#This Row],[Código da candidatura]],Table8[Tipologia proposta],"T5"))</f>
        <v/>
      </c>
      <c r="O535" s="325" t="str">
        <f>IF(Table13[[#This Row],[Tipo de Beneficiário]]="","",COUNTIFS(Table8[Código da Candidatura],Table13[[#This Row],[Código da candidatura]],Table8[Tipologia proposta],"T6"))</f>
        <v/>
      </c>
      <c r="P535" s="325" t="str">
        <f>IF(Table13[[#This Row],[Tipo de Beneficiário]]="","",COUNTIFS(Table8[Código da Candidatura],Table13[[#This Row],[Código da candidatura]],Table8[Tipologia proposta],"T7"))</f>
        <v/>
      </c>
      <c r="Q535" s="325" t="str">
        <f>IF(Table13[[#This Row],[Tipo de Beneficiário]]="","",COUNTIFS(Table8[Código da Candidatura],Table13[[#This Row],[Código da candidatura]],Table8[Tipologia proposta],"Unid. Resid."))</f>
        <v/>
      </c>
      <c r="R535" s="326">
        <f>SUM(Table13[[#This Row],[T0]:[Unid. resid.]])</f>
        <v>0</v>
      </c>
      <c r="S535" s="391" t="str">
        <f>IF(OR(Table13[[#This Row],[Tipo de Beneficiário]]="",Table13[[#This Row],[Identificação da Entidade]]="",Table13[[#This Row],[Tipo de Solução Habitacional]]=""),"NÃO","SIM")</f>
        <v>NÃO</v>
      </c>
      <c r="T535" s="327" t="e">
        <f>VLOOKUP(Table13[[#This Row],[Tipo de Beneficiário]],Table3[],3,FALSE)</f>
        <v>#N/A</v>
      </c>
      <c r="X535" s="309"/>
    </row>
    <row r="536" spans="1:24" ht="25.05" hidden="1" customHeight="1" x14ac:dyDescent="0.25">
      <c r="A536" s="320"/>
      <c r="B536" s="389"/>
      <c r="C536" s="321"/>
      <c r="D536" s="325" t="str">
        <f>IF(Table13[[#This Row],[Tipo de Beneficiário]]="","",COUNTIF(Table8[Código da Candidatura],Table13[[#This Row],[Código da candidatura]]))</f>
        <v/>
      </c>
      <c r="E536" s="379" t="str">
        <f>IF(Table13[[#This Row],[Tipo de Beneficiário]]="","",SUMIF(Table8[[Código da Candidatura]:[Nº de membros]],Table13[[#This Row],[Código da candidatura]],Table8[Nº de membros]))</f>
        <v/>
      </c>
      <c r="F536" s="392"/>
      <c r="G536" s="322"/>
      <c r="H536" s="323"/>
      <c r="I536" s="324" t="str">
        <f>IF(Table13[[#This Row],[Tipo de Beneficiário]]="","",COUNTIFS(Table8[Código da Candidatura],Table13[[#This Row],[Código da candidatura]],Table8[Tipologia proposta],"T0"))</f>
        <v/>
      </c>
      <c r="J536" s="325" t="str">
        <f>IF(Table13[[#This Row],[Tipo de Beneficiário]]="","",COUNTIFS(Table8[Código da Candidatura],Table13[[#This Row],[Código da candidatura]],Table8[Tipologia proposta],"T1"))</f>
        <v/>
      </c>
      <c r="K536" s="325" t="str">
        <f>IF(Table13[[#This Row],[Tipo de Beneficiário]]="","",COUNTIFS(Table8[Código da Candidatura],Table13[[#This Row],[Código da candidatura]],Table8[Tipologia proposta],"T2"))</f>
        <v/>
      </c>
      <c r="L536" s="325" t="str">
        <f>IF(Table13[[#This Row],[Tipo de Beneficiário]]="","",COUNTIFS(Table8[Código da Candidatura],Table13[[#This Row],[Código da candidatura]],Table8[Tipologia proposta],"T3"))</f>
        <v/>
      </c>
      <c r="M536" s="325" t="str">
        <f>IF(Table13[[#This Row],[Tipo de Beneficiário]]="","",COUNTIFS(Table8[Código da Candidatura],Table13[[#This Row],[Código da candidatura]],Table8[Tipologia proposta],"T4"))</f>
        <v/>
      </c>
      <c r="N536" s="325" t="str">
        <f>IF(Table13[[#This Row],[Tipo de Beneficiário]]="","",COUNTIFS(Table8[Código da Candidatura],Table13[[#This Row],[Código da candidatura]],Table8[Tipologia proposta],"T5"))</f>
        <v/>
      </c>
      <c r="O536" s="325" t="str">
        <f>IF(Table13[[#This Row],[Tipo de Beneficiário]]="","",COUNTIFS(Table8[Código da Candidatura],Table13[[#This Row],[Código da candidatura]],Table8[Tipologia proposta],"T6"))</f>
        <v/>
      </c>
      <c r="P536" s="325" t="str">
        <f>IF(Table13[[#This Row],[Tipo de Beneficiário]]="","",COUNTIFS(Table8[Código da Candidatura],Table13[[#This Row],[Código da candidatura]],Table8[Tipologia proposta],"T7"))</f>
        <v/>
      </c>
      <c r="Q536" s="325" t="str">
        <f>IF(Table13[[#This Row],[Tipo de Beneficiário]]="","",COUNTIFS(Table8[Código da Candidatura],Table13[[#This Row],[Código da candidatura]],Table8[Tipologia proposta],"Unid. Resid."))</f>
        <v/>
      </c>
      <c r="R536" s="326">
        <f>SUM(Table13[[#This Row],[T0]:[Unid. resid.]])</f>
        <v>0</v>
      </c>
      <c r="S536" s="391" t="str">
        <f>IF(OR(Table13[[#This Row],[Tipo de Beneficiário]]="",Table13[[#This Row],[Identificação da Entidade]]="",Table13[[#This Row],[Tipo de Solução Habitacional]]=""),"NÃO","SIM")</f>
        <v>NÃO</v>
      </c>
      <c r="T536" s="327" t="e">
        <f>VLOOKUP(Table13[[#This Row],[Tipo de Beneficiário]],Table3[],3,FALSE)</f>
        <v>#N/A</v>
      </c>
      <c r="X536" s="309"/>
    </row>
    <row r="537" spans="1:24" ht="25.05" hidden="1" customHeight="1" x14ac:dyDescent="0.25">
      <c r="A537" s="320"/>
      <c r="B537" s="389"/>
      <c r="C537" s="321"/>
      <c r="D537" s="325" t="str">
        <f>IF(Table13[[#This Row],[Tipo de Beneficiário]]="","",COUNTIF(Table8[Código da Candidatura],Table13[[#This Row],[Código da candidatura]]))</f>
        <v/>
      </c>
      <c r="E537" s="379" t="str">
        <f>IF(Table13[[#This Row],[Tipo de Beneficiário]]="","",SUMIF(Table8[[Código da Candidatura]:[Nº de membros]],Table13[[#This Row],[Código da candidatura]],Table8[Nº de membros]))</f>
        <v/>
      </c>
      <c r="F537" s="392"/>
      <c r="G537" s="322"/>
      <c r="H537" s="323"/>
      <c r="I537" s="324" t="str">
        <f>IF(Table13[[#This Row],[Tipo de Beneficiário]]="","",COUNTIFS(Table8[Código da Candidatura],Table13[[#This Row],[Código da candidatura]],Table8[Tipologia proposta],"T0"))</f>
        <v/>
      </c>
      <c r="J537" s="325" t="str">
        <f>IF(Table13[[#This Row],[Tipo de Beneficiário]]="","",COUNTIFS(Table8[Código da Candidatura],Table13[[#This Row],[Código da candidatura]],Table8[Tipologia proposta],"T1"))</f>
        <v/>
      </c>
      <c r="K537" s="325" t="str">
        <f>IF(Table13[[#This Row],[Tipo de Beneficiário]]="","",COUNTIFS(Table8[Código da Candidatura],Table13[[#This Row],[Código da candidatura]],Table8[Tipologia proposta],"T2"))</f>
        <v/>
      </c>
      <c r="L537" s="325" t="str">
        <f>IF(Table13[[#This Row],[Tipo de Beneficiário]]="","",COUNTIFS(Table8[Código da Candidatura],Table13[[#This Row],[Código da candidatura]],Table8[Tipologia proposta],"T3"))</f>
        <v/>
      </c>
      <c r="M537" s="325" t="str">
        <f>IF(Table13[[#This Row],[Tipo de Beneficiário]]="","",COUNTIFS(Table8[Código da Candidatura],Table13[[#This Row],[Código da candidatura]],Table8[Tipologia proposta],"T4"))</f>
        <v/>
      </c>
      <c r="N537" s="325" t="str">
        <f>IF(Table13[[#This Row],[Tipo de Beneficiário]]="","",COUNTIFS(Table8[Código da Candidatura],Table13[[#This Row],[Código da candidatura]],Table8[Tipologia proposta],"T5"))</f>
        <v/>
      </c>
      <c r="O537" s="325" t="str">
        <f>IF(Table13[[#This Row],[Tipo de Beneficiário]]="","",COUNTIFS(Table8[Código da Candidatura],Table13[[#This Row],[Código da candidatura]],Table8[Tipologia proposta],"T6"))</f>
        <v/>
      </c>
      <c r="P537" s="325" t="str">
        <f>IF(Table13[[#This Row],[Tipo de Beneficiário]]="","",COUNTIFS(Table8[Código da Candidatura],Table13[[#This Row],[Código da candidatura]],Table8[Tipologia proposta],"T7"))</f>
        <v/>
      </c>
      <c r="Q537" s="325" t="str">
        <f>IF(Table13[[#This Row],[Tipo de Beneficiário]]="","",COUNTIFS(Table8[Código da Candidatura],Table13[[#This Row],[Código da candidatura]],Table8[Tipologia proposta],"Unid. Resid."))</f>
        <v/>
      </c>
      <c r="R537" s="326">
        <f>SUM(Table13[[#This Row],[T0]:[Unid. resid.]])</f>
        <v>0</v>
      </c>
      <c r="S537" s="391" t="str">
        <f>IF(OR(Table13[[#This Row],[Tipo de Beneficiário]]="",Table13[[#This Row],[Identificação da Entidade]]="",Table13[[#This Row],[Tipo de Solução Habitacional]]=""),"NÃO","SIM")</f>
        <v>NÃO</v>
      </c>
      <c r="T537" s="327" t="e">
        <f>VLOOKUP(Table13[[#This Row],[Tipo de Beneficiário]],Table3[],3,FALSE)</f>
        <v>#N/A</v>
      </c>
      <c r="X537" s="309"/>
    </row>
    <row r="538" spans="1:24" ht="25.05" hidden="1" customHeight="1" x14ac:dyDescent="0.25">
      <c r="A538" s="320"/>
      <c r="B538" s="389"/>
      <c r="C538" s="321"/>
      <c r="D538" s="325" t="str">
        <f>IF(Table13[[#This Row],[Tipo de Beneficiário]]="","",COUNTIF(Table8[Código da Candidatura],Table13[[#This Row],[Código da candidatura]]))</f>
        <v/>
      </c>
      <c r="E538" s="379" t="str">
        <f>IF(Table13[[#This Row],[Tipo de Beneficiário]]="","",SUMIF(Table8[[Código da Candidatura]:[Nº de membros]],Table13[[#This Row],[Código da candidatura]],Table8[Nº de membros]))</f>
        <v/>
      </c>
      <c r="F538" s="392"/>
      <c r="G538" s="322"/>
      <c r="H538" s="323"/>
      <c r="I538" s="324" t="str">
        <f>IF(Table13[[#This Row],[Tipo de Beneficiário]]="","",COUNTIFS(Table8[Código da Candidatura],Table13[[#This Row],[Código da candidatura]],Table8[Tipologia proposta],"T0"))</f>
        <v/>
      </c>
      <c r="J538" s="325" t="str">
        <f>IF(Table13[[#This Row],[Tipo de Beneficiário]]="","",COUNTIFS(Table8[Código da Candidatura],Table13[[#This Row],[Código da candidatura]],Table8[Tipologia proposta],"T1"))</f>
        <v/>
      </c>
      <c r="K538" s="325" t="str">
        <f>IF(Table13[[#This Row],[Tipo de Beneficiário]]="","",COUNTIFS(Table8[Código da Candidatura],Table13[[#This Row],[Código da candidatura]],Table8[Tipologia proposta],"T2"))</f>
        <v/>
      </c>
      <c r="L538" s="325" t="str">
        <f>IF(Table13[[#This Row],[Tipo de Beneficiário]]="","",COUNTIFS(Table8[Código da Candidatura],Table13[[#This Row],[Código da candidatura]],Table8[Tipologia proposta],"T3"))</f>
        <v/>
      </c>
      <c r="M538" s="325" t="str">
        <f>IF(Table13[[#This Row],[Tipo de Beneficiário]]="","",COUNTIFS(Table8[Código da Candidatura],Table13[[#This Row],[Código da candidatura]],Table8[Tipologia proposta],"T4"))</f>
        <v/>
      </c>
      <c r="N538" s="325" t="str">
        <f>IF(Table13[[#This Row],[Tipo de Beneficiário]]="","",COUNTIFS(Table8[Código da Candidatura],Table13[[#This Row],[Código da candidatura]],Table8[Tipologia proposta],"T5"))</f>
        <v/>
      </c>
      <c r="O538" s="325" t="str">
        <f>IF(Table13[[#This Row],[Tipo de Beneficiário]]="","",COUNTIFS(Table8[Código da Candidatura],Table13[[#This Row],[Código da candidatura]],Table8[Tipologia proposta],"T6"))</f>
        <v/>
      </c>
      <c r="P538" s="325" t="str">
        <f>IF(Table13[[#This Row],[Tipo de Beneficiário]]="","",COUNTIFS(Table8[Código da Candidatura],Table13[[#This Row],[Código da candidatura]],Table8[Tipologia proposta],"T7"))</f>
        <v/>
      </c>
      <c r="Q538" s="325" t="str">
        <f>IF(Table13[[#This Row],[Tipo de Beneficiário]]="","",COUNTIFS(Table8[Código da Candidatura],Table13[[#This Row],[Código da candidatura]],Table8[Tipologia proposta],"Unid. Resid."))</f>
        <v/>
      </c>
      <c r="R538" s="326">
        <f>SUM(Table13[[#This Row],[T0]:[Unid. resid.]])</f>
        <v>0</v>
      </c>
      <c r="S538" s="391" t="str">
        <f>IF(OR(Table13[[#This Row],[Tipo de Beneficiário]]="",Table13[[#This Row],[Identificação da Entidade]]="",Table13[[#This Row],[Tipo de Solução Habitacional]]=""),"NÃO","SIM")</f>
        <v>NÃO</v>
      </c>
      <c r="T538" s="327" t="e">
        <f>VLOOKUP(Table13[[#This Row],[Tipo de Beneficiário]],Table3[],3,FALSE)</f>
        <v>#N/A</v>
      </c>
      <c r="X538" s="309"/>
    </row>
    <row r="539" spans="1:24" ht="25.05" hidden="1" customHeight="1" x14ac:dyDescent="0.25">
      <c r="A539" s="320"/>
      <c r="B539" s="389"/>
      <c r="C539" s="321"/>
      <c r="D539" s="325" t="str">
        <f>IF(Table13[[#This Row],[Tipo de Beneficiário]]="","",COUNTIF(Table8[Código da Candidatura],Table13[[#This Row],[Código da candidatura]]))</f>
        <v/>
      </c>
      <c r="E539" s="379" t="str">
        <f>IF(Table13[[#This Row],[Tipo de Beneficiário]]="","",SUMIF(Table8[[Código da Candidatura]:[Nº de membros]],Table13[[#This Row],[Código da candidatura]],Table8[Nº de membros]))</f>
        <v/>
      </c>
      <c r="F539" s="392"/>
      <c r="G539" s="322"/>
      <c r="H539" s="323"/>
      <c r="I539" s="324" t="str">
        <f>IF(Table13[[#This Row],[Tipo de Beneficiário]]="","",COUNTIFS(Table8[Código da Candidatura],Table13[[#This Row],[Código da candidatura]],Table8[Tipologia proposta],"T0"))</f>
        <v/>
      </c>
      <c r="J539" s="325" t="str">
        <f>IF(Table13[[#This Row],[Tipo de Beneficiário]]="","",COUNTIFS(Table8[Código da Candidatura],Table13[[#This Row],[Código da candidatura]],Table8[Tipologia proposta],"T1"))</f>
        <v/>
      </c>
      <c r="K539" s="325" t="str">
        <f>IF(Table13[[#This Row],[Tipo de Beneficiário]]="","",COUNTIFS(Table8[Código da Candidatura],Table13[[#This Row],[Código da candidatura]],Table8[Tipologia proposta],"T2"))</f>
        <v/>
      </c>
      <c r="L539" s="325" t="str">
        <f>IF(Table13[[#This Row],[Tipo de Beneficiário]]="","",COUNTIFS(Table8[Código da Candidatura],Table13[[#This Row],[Código da candidatura]],Table8[Tipologia proposta],"T3"))</f>
        <v/>
      </c>
      <c r="M539" s="325" t="str">
        <f>IF(Table13[[#This Row],[Tipo de Beneficiário]]="","",COUNTIFS(Table8[Código da Candidatura],Table13[[#This Row],[Código da candidatura]],Table8[Tipologia proposta],"T4"))</f>
        <v/>
      </c>
      <c r="N539" s="325" t="str">
        <f>IF(Table13[[#This Row],[Tipo de Beneficiário]]="","",COUNTIFS(Table8[Código da Candidatura],Table13[[#This Row],[Código da candidatura]],Table8[Tipologia proposta],"T5"))</f>
        <v/>
      </c>
      <c r="O539" s="325" t="str">
        <f>IF(Table13[[#This Row],[Tipo de Beneficiário]]="","",COUNTIFS(Table8[Código da Candidatura],Table13[[#This Row],[Código da candidatura]],Table8[Tipologia proposta],"T6"))</f>
        <v/>
      </c>
      <c r="P539" s="325" t="str">
        <f>IF(Table13[[#This Row],[Tipo de Beneficiário]]="","",COUNTIFS(Table8[Código da Candidatura],Table13[[#This Row],[Código da candidatura]],Table8[Tipologia proposta],"T7"))</f>
        <v/>
      </c>
      <c r="Q539" s="325" t="str">
        <f>IF(Table13[[#This Row],[Tipo de Beneficiário]]="","",COUNTIFS(Table8[Código da Candidatura],Table13[[#This Row],[Código da candidatura]],Table8[Tipologia proposta],"Unid. Resid."))</f>
        <v/>
      </c>
      <c r="R539" s="326">
        <f>SUM(Table13[[#This Row],[T0]:[Unid. resid.]])</f>
        <v>0</v>
      </c>
      <c r="S539" s="391" t="str">
        <f>IF(OR(Table13[[#This Row],[Tipo de Beneficiário]]="",Table13[[#This Row],[Identificação da Entidade]]="",Table13[[#This Row],[Tipo de Solução Habitacional]]=""),"NÃO","SIM")</f>
        <v>NÃO</v>
      </c>
      <c r="T539" s="327" t="e">
        <f>VLOOKUP(Table13[[#This Row],[Tipo de Beneficiário]],Table3[],3,FALSE)</f>
        <v>#N/A</v>
      </c>
      <c r="X539" s="309"/>
    </row>
    <row r="540" spans="1:24" ht="25.05" hidden="1" customHeight="1" x14ac:dyDescent="0.25">
      <c r="A540" s="320"/>
      <c r="B540" s="389"/>
      <c r="C540" s="321"/>
      <c r="D540" s="325" t="str">
        <f>IF(Table13[[#This Row],[Tipo de Beneficiário]]="","",COUNTIF(Table8[Código da Candidatura],Table13[[#This Row],[Código da candidatura]]))</f>
        <v/>
      </c>
      <c r="E540" s="379" t="str">
        <f>IF(Table13[[#This Row],[Tipo de Beneficiário]]="","",SUMIF(Table8[[Código da Candidatura]:[Nº de membros]],Table13[[#This Row],[Código da candidatura]],Table8[Nº de membros]))</f>
        <v/>
      </c>
      <c r="F540" s="392"/>
      <c r="G540" s="322"/>
      <c r="H540" s="323"/>
      <c r="I540" s="324" t="str">
        <f>IF(Table13[[#This Row],[Tipo de Beneficiário]]="","",COUNTIFS(Table8[Código da Candidatura],Table13[[#This Row],[Código da candidatura]],Table8[Tipologia proposta],"T0"))</f>
        <v/>
      </c>
      <c r="J540" s="325" t="str">
        <f>IF(Table13[[#This Row],[Tipo de Beneficiário]]="","",COUNTIFS(Table8[Código da Candidatura],Table13[[#This Row],[Código da candidatura]],Table8[Tipologia proposta],"T1"))</f>
        <v/>
      </c>
      <c r="K540" s="325" t="str">
        <f>IF(Table13[[#This Row],[Tipo de Beneficiário]]="","",COUNTIFS(Table8[Código da Candidatura],Table13[[#This Row],[Código da candidatura]],Table8[Tipologia proposta],"T2"))</f>
        <v/>
      </c>
      <c r="L540" s="325" t="str">
        <f>IF(Table13[[#This Row],[Tipo de Beneficiário]]="","",COUNTIFS(Table8[Código da Candidatura],Table13[[#This Row],[Código da candidatura]],Table8[Tipologia proposta],"T3"))</f>
        <v/>
      </c>
      <c r="M540" s="325" t="str">
        <f>IF(Table13[[#This Row],[Tipo de Beneficiário]]="","",COUNTIFS(Table8[Código da Candidatura],Table13[[#This Row],[Código da candidatura]],Table8[Tipologia proposta],"T4"))</f>
        <v/>
      </c>
      <c r="N540" s="325" t="str">
        <f>IF(Table13[[#This Row],[Tipo de Beneficiário]]="","",COUNTIFS(Table8[Código da Candidatura],Table13[[#This Row],[Código da candidatura]],Table8[Tipologia proposta],"T5"))</f>
        <v/>
      </c>
      <c r="O540" s="325" t="str">
        <f>IF(Table13[[#This Row],[Tipo de Beneficiário]]="","",COUNTIFS(Table8[Código da Candidatura],Table13[[#This Row],[Código da candidatura]],Table8[Tipologia proposta],"T6"))</f>
        <v/>
      </c>
      <c r="P540" s="325" t="str">
        <f>IF(Table13[[#This Row],[Tipo de Beneficiário]]="","",COUNTIFS(Table8[Código da Candidatura],Table13[[#This Row],[Código da candidatura]],Table8[Tipologia proposta],"T7"))</f>
        <v/>
      </c>
      <c r="Q540" s="325" t="str">
        <f>IF(Table13[[#This Row],[Tipo de Beneficiário]]="","",COUNTIFS(Table8[Código da Candidatura],Table13[[#This Row],[Código da candidatura]],Table8[Tipologia proposta],"Unid. Resid."))</f>
        <v/>
      </c>
      <c r="R540" s="326">
        <f>SUM(Table13[[#This Row],[T0]:[Unid. resid.]])</f>
        <v>0</v>
      </c>
      <c r="S540" s="391" t="str">
        <f>IF(OR(Table13[[#This Row],[Tipo de Beneficiário]]="",Table13[[#This Row],[Identificação da Entidade]]="",Table13[[#This Row],[Tipo de Solução Habitacional]]=""),"NÃO","SIM")</f>
        <v>NÃO</v>
      </c>
      <c r="T540" s="327" t="e">
        <f>VLOOKUP(Table13[[#This Row],[Tipo de Beneficiário]],Table3[],3,FALSE)</f>
        <v>#N/A</v>
      </c>
      <c r="X540" s="309"/>
    </row>
    <row r="541" spans="1:24" ht="25.05" hidden="1" customHeight="1" x14ac:dyDescent="0.25">
      <c r="A541" s="320"/>
      <c r="B541" s="389"/>
      <c r="C541" s="321"/>
      <c r="D541" s="325" t="str">
        <f>IF(Table13[[#This Row],[Tipo de Beneficiário]]="","",COUNTIF(Table8[Código da Candidatura],Table13[[#This Row],[Código da candidatura]]))</f>
        <v/>
      </c>
      <c r="E541" s="379" t="str">
        <f>IF(Table13[[#This Row],[Tipo de Beneficiário]]="","",SUMIF(Table8[[Código da Candidatura]:[Nº de membros]],Table13[[#This Row],[Código da candidatura]],Table8[Nº de membros]))</f>
        <v/>
      </c>
      <c r="F541" s="392"/>
      <c r="G541" s="322"/>
      <c r="H541" s="323"/>
      <c r="I541" s="324" t="str">
        <f>IF(Table13[[#This Row],[Tipo de Beneficiário]]="","",COUNTIFS(Table8[Código da Candidatura],Table13[[#This Row],[Código da candidatura]],Table8[Tipologia proposta],"T0"))</f>
        <v/>
      </c>
      <c r="J541" s="325" t="str">
        <f>IF(Table13[[#This Row],[Tipo de Beneficiário]]="","",COUNTIFS(Table8[Código da Candidatura],Table13[[#This Row],[Código da candidatura]],Table8[Tipologia proposta],"T1"))</f>
        <v/>
      </c>
      <c r="K541" s="325" t="str">
        <f>IF(Table13[[#This Row],[Tipo de Beneficiário]]="","",COUNTIFS(Table8[Código da Candidatura],Table13[[#This Row],[Código da candidatura]],Table8[Tipologia proposta],"T2"))</f>
        <v/>
      </c>
      <c r="L541" s="325" t="str">
        <f>IF(Table13[[#This Row],[Tipo de Beneficiário]]="","",COUNTIFS(Table8[Código da Candidatura],Table13[[#This Row],[Código da candidatura]],Table8[Tipologia proposta],"T3"))</f>
        <v/>
      </c>
      <c r="M541" s="325" t="str">
        <f>IF(Table13[[#This Row],[Tipo de Beneficiário]]="","",COUNTIFS(Table8[Código da Candidatura],Table13[[#This Row],[Código da candidatura]],Table8[Tipologia proposta],"T4"))</f>
        <v/>
      </c>
      <c r="N541" s="325" t="str">
        <f>IF(Table13[[#This Row],[Tipo de Beneficiário]]="","",COUNTIFS(Table8[Código da Candidatura],Table13[[#This Row],[Código da candidatura]],Table8[Tipologia proposta],"T5"))</f>
        <v/>
      </c>
      <c r="O541" s="325" t="str">
        <f>IF(Table13[[#This Row],[Tipo de Beneficiário]]="","",COUNTIFS(Table8[Código da Candidatura],Table13[[#This Row],[Código da candidatura]],Table8[Tipologia proposta],"T6"))</f>
        <v/>
      </c>
      <c r="P541" s="325" t="str">
        <f>IF(Table13[[#This Row],[Tipo de Beneficiário]]="","",COUNTIFS(Table8[Código da Candidatura],Table13[[#This Row],[Código da candidatura]],Table8[Tipologia proposta],"T7"))</f>
        <v/>
      </c>
      <c r="Q541" s="325" t="str">
        <f>IF(Table13[[#This Row],[Tipo de Beneficiário]]="","",COUNTIFS(Table8[Código da Candidatura],Table13[[#This Row],[Código da candidatura]],Table8[Tipologia proposta],"Unid. Resid."))</f>
        <v/>
      </c>
      <c r="R541" s="326">
        <f>SUM(Table13[[#This Row],[T0]:[Unid. resid.]])</f>
        <v>0</v>
      </c>
      <c r="S541" s="391" t="str">
        <f>IF(OR(Table13[[#This Row],[Tipo de Beneficiário]]="",Table13[[#This Row],[Identificação da Entidade]]="",Table13[[#This Row],[Tipo de Solução Habitacional]]=""),"NÃO","SIM")</f>
        <v>NÃO</v>
      </c>
      <c r="T541" s="327" t="e">
        <f>VLOOKUP(Table13[[#This Row],[Tipo de Beneficiário]],Table3[],3,FALSE)</f>
        <v>#N/A</v>
      </c>
      <c r="X541" s="309"/>
    </row>
    <row r="542" spans="1:24" ht="25.05" hidden="1" customHeight="1" x14ac:dyDescent="0.25">
      <c r="A542" s="320"/>
      <c r="B542" s="389"/>
      <c r="C542" s="321"/>
      <c r="D542" s="325" t="str">
        <f>IF(Table13[[#This Row],[Tipo de Beneficiário]]="","",COUNTIF(Table8[Código da Candidatura],Table13[[#This Row],[Código da candidatura]]))</f>
        <v/>
      </c>
      <c r="E542" s="379" t="str">
        <f>IF(Table13[[#This Row],[Tipo de Beneficiário]]="","",SUMIF(Table8[[Código da Candidatura]:[Nº de membros]],Table13[[#This Row],[Código da candidatura]],Table8[Nº de membros]))</f>
        <v/>
      </c>
      <c r="F542" s="392"/>
      <c r="G542" s="322"/>
      <c r="H542" s="323"/>
      <c r="I542" s="324" t="str">
        <f>IF(Table13[[#This Row],[Tipo de Beneficiário]]="","",COUNTIFS(Table8[Código da Candidatura],Table13[[#This Row],[Código da candidatura]],Table8[Tipologia proposta],"T0"))</f>
        <v/>
      </c>
      <c r="J542" s="325" t="str">
        <f>IF(Table13[[#This Row],[Tipo de Beneficiário]]="","",COUNTIFS(Table8[Código da Candidatura],Table13[[#This Row],[Código da candidatura]],Table8[Tipologia proposta],"T1"))</f>
        <v/>
      </c>
      <c r="K542" s="325" t="str">
        <f>IF(Table13[[#This Row],[Tipo de Beneficiário]]="","",COUNTIFS(Table8[Código da Candidatura],Table13[[#This Row],[Código da candidatura]],Table8[Tipologia proposta],"T2"))</f>
        <v/>
      </c>
      <c r="L542" s="325" t="str">
        <f>IF(Table13[[#This Row],[Tipo de Beneficiário]]="","",COUNTIFS(Table8[Código da Candidatura],Table13[[#This Row],[Código da candidatura]],Table8[Tipologia proposta],"T3"))</f>
        <v/>
      </c>
      <c r="M542" s="325" t="str">
        <f>IF(Table13[[#This Row],[Tipo de Beneficiário]]="","",COUNTIFS(Table8[Código da Candidatura],Table13[[#This Row],[Código da candidatura]],Table8[Tipologia proposta],"T4"))</f>
        <v/>
      </c>
      <c r="N542" s="325" t="str">
        <f>IF(Table13[[#This Row],[Tipo de Beneficiário]]="","",COUNTIFS(Table8[Código da Candidatura],Table13[[#This Row],[Código da candidatura]],Table8[Tipologia proposta],"T5"))</f>
        <v/>
      </c>
      <c r="O542" s="325" t="str">
        <f>IF(Table13[[#This Row],[Tipo de Beneficiário]]="","",COUNTIFS(Table8[Código da Candidatura],Table13[[#This Row],[Código da candidatura]],Table8[Tipologia proposta],"T6"))</f>
        <v/>
      </c>
      <c r="P542" s="325" t="str">
        <f>IF(Table13[[#This Row],[Tipo de Beneficiário]]="","",COUNTIFS(Table8[Código da Candidatura],Table13[[#This Row],[Código da candidatura]],Table8[Tipologia proposta],"T7"))</f>
        <v/>
      </c>
      <c r="Q542" s="325" t="str">
        <f>IF(Table13[[#This Row],[Tipo de Beneficiário]]="","",COUNTIFS(Table8[Código da Candidatura],Table13[[#This Row],[Código da candidatura]],Table8[Tipologia proposta],"Unid. Resid."))</f>
        <v/>
      </c>
      <c r="R542" s="326">
        <f>SUM(Table13[[#This Row],[T0]:[Unid. resid.]])</f>
        <v>0</v>
      </c>
      <c r="S542" s="391" t="str">
        <f>IF(OR(Table13[[#This Row],[Tipo de Beneficiário]]="",Table13[[#This Row],[Identificação da Entidade]]="",Table13[[#This Row],[Tipo de Solução Habitacional]]=""),"NÃO","SIM")</f>
        <v>NÃO</v>
      </c>
      <c r="T542" s="327" t="e">
        <f>VLOOKUP(Table13[[#This Row],[Tipo de Beneficiário]],Table3[],3,FALSE)</f>
        <v>#N/A</v>
      </c>
      <c r="X542" s="309"/>
    </row>
    <row r="543" spans="1:24" ht="25.05" hidden="1" customHeight="1" x14ac:dyDescent="0.25">
      <c r="A543" s="320"/>
      <c r="B543" s="389"/>
      <c r="C543" s="321"/>
      <c r="D543" s="325" t="str">
        <f>IF(Table13[[#This Row],[Tipo de Beneficiário]]="","",COUNTIF(Table8[Código da Candidatura],Table13[[#This Row],[Código da candidatura]]))</f>
        <v/>
      </c>
      <c r="E543" s="379" t="str">
        <f>IF(Table13[[#This Row],[Tipo de Beneficiário]]="","",SUMIF(Table8[[Código da Candidatura]:[Nº de membros]],Table13[[#This Row],[Código da candidatura]],Table8[Nº de membros]))</f>
        <v/>
      </c>
      <c r="F543" s="392"/>
      <c r="G543" s="322"/>
      <c r="H543" s="323"/>
      <c r="I543" s="324" t="str">
        <f>IF(Table13[[#This Row],[Tipo de Beneficiário]]="","",COUNTIFS(Table8[Código da Candidatura],Table13[[#This Row],[Código da candidatura]],Table8[Tipologia proposta],"T0"))</f>
        <v/>
      </c>
      <c r="J543" s="325" t="str">
        <f>IF(Table13[[#This Row],[Tipo de Beneficiário]]="","",COUNTIFS(Table8[Código da Candidatura],Table13[[#This Row],[Código da candidatura]],Table8[Tipologia proposta],"T1"))</f>
        <v/>
      </c>
      <c r="K543" s="325" t="str">
        <f>IF(Table13[[#This Row],[Tipo de Beneficiário]]="","",COUNTIFS(Table8[Código da Candidatura],Table13[[#This Row],[Código da candidatura]],Table8[Tipologia proposta],"T2"))</f>
        <v/>
      </c>
      <c r="L543" s="325" t="str">
        <f>IF(Table13[[#This Row],[Tipo de Beneficiário]]="","",COUNTIFS(Table8[Código da Candidatura],Table13[[#This Row],[Código da candidatura]],Table8[Tipologia proposta],"T3"))</f>
        <v/>
      </c>
      <c r="M543" s="325" t="str">
        <f>IF(Table13[[#This Row],[Tipo de Beneficiário]]="","",COUNTIFS(Table8[Código da Candidatura],Table13[[#This Row],[Código da candidatura]],Table8[Tipologia proposta],"T4"))</f>
        <v/>
      </c>
      <c r="N543" s="325" t="str">
        <f>IF(Table13[[#This Row],[Tipo de Beneficiário]]="","",COUNTIFS(Table8[Código da Candidatura],Table13[[#This Row],[Código da candidatura]],Table8[Tipologia proposta],"T5"))</f>
        <v/>
      </c>
      <c r="O543" s="325" t="str">
        <f>IF(Table13[[#This Row],[Tipo de Beneficiário]]="","",COUNTIFS(Table8[Código da Candidatura],Table13[[#This Row],[Código da candidatura]],Table8[Tipologia proposta],"T6"))</f>
        <v/>
      </c>
      <c r="P543" s="325" t="str">
        <f>IF(Table13[[#This Row],[Tipo de Beneficiário]]="","",COUNTIFS(Table8[Código da Candidatura],Table13[[#This Row],[Código da candidatura]],Table8[Tipologia proposta],"T7"))</f>
        <v/>
      </c>
      <c r="Q543" s="325" t="str">
        <f>IF(Table13[[#This Row],[Tipo de Beneficiário]]="","",COUNTIFS(Table8[Código da Candidatura],Table13[[#This Row],[Código da candidatura]],Table8[Tipologia proposta],"Unid. Resid."))</f>
        <v/>
      </c>
      <c r="R543" s="326">
        <f>SUM(Table13[[#This Row],[T0]:[Unid. resid.]])</f>
        <v>0</v>
      </c>
      <c r="S543" s="391" t="str">
        <f>IF(OR(Table13[[#This Row],[Tipo de Beneficiário]]="",Table13[[#This Row],[Identificação da Entidade]]="",Table13[[#This Row],[Tipo de Solução Habitacional]]=""),"NÃO","SIM")</f>
        <v>NÃO</v>
      </c>
      <c r="T543" s="327" t="e">
        <f>VLOOKUP(Table13[[#This Row],[Tipo de Beneficiário]],Table3[],3,FALSE)</f>
        <v>#N/A</v>
      </c>
      <c r="X543" s="309"/>
    </row>
    <row r="544" spans="1:24" ht="25.05" hidden="1" customHeight="1" x14ac:dyDescent="0.25">
      <c r="A544" s="320"/>
      <c r="B544" s="389"/>
      <c r="C544" s="321"/>
      <c r="D544" s="325" t="str">
        <f>IF(Table13[[#This Row],[Tipo de Beneficiário]]="","",COUNTIF(Table8[Código da Candidatura],Table13[[#This Row],[Código da candidatura]]))</f>
        <v/>
      </c>
      <c r="E544" s="379" t="str">
        <f>IF(Table13[[#This Row],[Tipo de Beneficiário]]="","",SUMIF(Table8[[Código da Candidatura]:[Nº de membros]],Table13[[#This Row],[Código da candidatura]],Table8[Nº de membros]))</f>
        <v/>
      </c>
      <c r="F544" s="392"/>
      <c r="G544" s="322"/>
      <c r="H544" s="323"/>
      <c r="I544" s="324" t="str">
        <f>IF(Table13[[#This Row],[Tipo de Beneficiário]]="","",COUNTIFS(Table8[Código da Candidatura],Table13[[#This Row],[Código da candidatura]],Table8[Tipologia proposta],"T0"))</f>
        <v/>
      </c>
      <c r="J544" s="325" t="str">
        <f>IF(Table13[[#This Row],[Tipo de Beneficiário]]="","",COUNTIFS(Table8[Código da Candidatura],Table13[[#This Row],[Código da candidatura]],Table8[Tipologia proposta],"T1"))</f>
        <v/>
      </c>
      <c r="K544" s="325" t="str">
        <f>IF(Table13[[#This Row],[Tipo de Beneficiário]]="","",COUNTIFS(Table8[Código da Candidatura],Table13[[#This Row],[Código da candidatura]],Table8[Tipologia proposta],"T2"))</f>
        <v/>
      </c>
      <c r="L544" s="325" t="str">
        <f>IF(Table13[[#This Row],[Tipo de Beneficiário]]="","",COUNTIFS(Table8[Código da Candidatura],Table13[[#This Row],[Código da candidatura]],Table8[Tipologia proposta],"T3"))</f>
        <v/>
      </c>
      <c r="M544" s="325" t="str">
        <f>IF(Table13[[#This Row],[Tipo de Beneficiário]]="","",COUNTIFS(Table8[Código da Candidatura],Table13[[#This Row],[Código da candidatura]],Table8[Tipologia proposta],"T4"))</f>
        <v/>
      </c>
      <c r="N544" s="325" t="str">
        <f>IF(Table13[[#This Row],[Tipo de Beneficiário]]="","",COUNTIFS(Table8[Código da Candidatura],Table13[[#This Row],[Código da candidatura]],Table8[Tipologia proposta],"T5"))</f>
        <v/>
      </c>
      <c r="O544" s="325" t="str">
        <f>IF(Table13[[#This Row],[Tipo de Beneficiário]]="","",COUNTIFS(Table8[Código da Candidatura],Table13[[#This Row],[Código da candidatura]],Table8[Tipologia proposta],"T6"))</f>
        <v/>
      </c>
      <c r="P544" s="325" t="str">
        <f>IF(Table13[[#This Row],[Tipo de Beneficiário]]="","",COUNTIFS(Table8[Código da Candidatura],Table13[[#This Row],[Código da candidatura]],Table8[Tipologia proposta],"T7"))</f>
        <v/>
      </c>
      <c r="Q544" s="325" t="str">
        <f>IF(Table13[[#This Row],[Tipo de Beneficiário]]="","",COUNTIFS(Table8[Código da Candidatura],Table13[[#This Row],[Código da candidatura]],Table8[Tipologia proposta],"Unid. Resid."))</f>
        <v/>
      </c>
      <c r="R544" s="326">
        <f>SUM(Table13[[#This Row],[T0]:[Unid. resid.]])</f>
        <v>0</v>
      </c>
      <c r="S544" s="391" t="str">
        <f>IF(OR(Table13[[#This Row],[Tipo de Beneficiário]]="",Table13[[#This Row],[Identificação da Entidade]]="",Table13[[#This Row],[Tipo de Solução Habitacional]]=""),"NÃO","SIM")</f>
        <v>NÃO</v>
      </c>
      <c r="T544" s="327" t="e">
        <f>VLOOKUP(Table13[[#This Row],[Tipo de Beneficiário]],Table3[],3,FALSE)</f>
        <v>#N/A</v>
      </c>
      <c r="X544" s="309"/>
    </row>
    <row r="545" spans="1:24" ht="25.05" hidden="1" customHeight="1" x14ac:dyDescent="0.25">
      <c r="A545" s="320"/>
      <c r="B545" s="389"/>
      <c r="C545" s="321"/>
      <c r="D545" s="325" t="str">
        <f>IF(Table13[[#This Row],[Tipo de Beneficiário]]="","",COUNTIF(Table8[Código da Candidatura],Table13[[#This Row],[Código da candidatura]]))</f>
        <v/>
      </c>
      <c r="E545" s="379" t="str">
        <f>IF(Table13[[#This Row],[Tipo de Beneficiário]]="","",SUMIF(Table8[[Código da Candidatura]:[Nº de membros]],Table13[[#This Row],[Código da candidatura]],Table8[Nº de membros]))</f>
        <v/>
      </c>
      <c r="F545" s="392"/>
      <c r="G545" s="322"/>
      <c r="H545" s="323"/>
      <c r="I545" s="324" t="str">
        <f>IF(Table13[[#This Row],[Tipo de Beneficiário]]="","",COUNTIFS(Table8[Código da Candidatura],Table13[[#This Row],[Código da candidatura]],Table8[Tipologia proposta],"T0"))</f>
        <v/>
      </c>
      <c r="J545" s="325" t="str">
        <f>IF(Table13[[#This Row],[Tipo de Beneficiário]]="","",COUNTIFS(Table8[Código da Candidatura],Table13[[#This Row],[Código da candidatura]],Table8[Tipologia proposta],"T1"))</f>
        <v/>
      </c>
      <c r="K545" s="325" t="str">
        <f>IF(Table13[[#This Row],[Tipo de Beneficiário]]="","",COUNTIFS(Table8[Código da Candidatura],Table13[[#This Row],[Código da candidatura]],Table8[Tipologia proposta],"T2"))</f>
        <v/>
      </c>
      <c r="L545" s="325" t="str">
        <f>IF(Table13[[#This Row],[Tipo de Beneficiário]]="","",COUNTIFS(Table8[Código da Candidatura],Table13[[#This Row],[Código da candidatura]],Table8[Tipologia proposta],"T3"))</f>
        <v/>
      </c>
      <c r="M545" s="325" t="str">
        <f>IF(Table13[[#This Row],[Tipo de Beneficiário]]="","",COUNTIFS(Table8[Código da Candidatura],Table13[[#This Row],[Código da candidatura]],Table8[Tipologia proposta],"T4"))</f>
        <v/>
      </c>
      <c r="N545" s="325" t="str">
        <f>IF(Table13[[#This Row],[Tipo de Beneficiário]]="","",COUNTIFS(Table8[Código da Candidatura],Table13[[#This Row],[Código da candidatura]],Table8[Tipologia proposta],"T5"))</f>
        <v/>
      </c>
      <c r="O545" s="325" t="str">
        <f>IF(Table13[[#This Row],[Tipo de Beneficiário]]="","",COUNTIFS(Table8[Código da Candidatura],Table13[[#This Row],[Código da candidatura]],Table8[Tipologia proposta],"T6"))</f>
        <v/>
      </c>
      <c r="P545" s="325" t="str">
        <f>IF(Table13[[#This Row],[Tipo de Beneficiário]]="","",COUNTIFS(Table8[Código da Candidatura],Table13[[#This Row],[Código da candidatura]],Table8[Tipologia proposta],"T7"))</f>
        <v/>
      </c>
      <c r="Q545" s="325" t="str">
        <f>IF(Table13[[#This Row],[Tipo de Beneficiário]]="","",COUNTIFS(Table8[Código da Candidatura],Table13[[#This Row],[Código da candidatura]],Table8[Tipologia proposta],"Unid. Resid."))</f>
        <v/>
      </c>
      <c r="R545" s="326">
        <f>SUM(Table13[[#This Row],[T0]:[Unid. resid.]])</f>
        <v>0</v>
      </c>
      <c r="S545" s="391" t="str">
        <f>IF(OR(Table13[[#This Row],[Tipo de Beneficiário]]="",Table13[[#This Row],[Identificação da Entidade]]="",Table13[[#This Row],[Tipo de Solução Habitacional]]=""),"NÃO","SIM")</f>
        <v>NÃO</v>
      </c>
      <c r="T545" s="327" t="e">
        <f>VLOOKUP(Table13[[#This Row],[Tipo de Beneficiário]],Table3[],3,FALSE)</f>
        <v>#N/A</v>
      </c>
      <c r="X545" s="309"/>
    </row>
    <row r="546" spans="1:24" ht="25.05" hidden="1" customHeight="1" x14ac:dyDescent="0.25">
      <c r="A546" s="320"/>
      <c r="B546" s="389"/>
      <c r="C546" s="321"/>
      <c r="D546" s="325" t="str">
        <f>IF(Table13[[#This Row],[Tipo de Beneficiário]]="","",COUNTIF(Table8[Código da Candidatura],Table13[[#This Row],[Código da candidatura]]))</f>
        <v/>
      </c>
      <c r="E546" s="379" t="str">
        <f>IF(Table13[[#This Row],[Tipo de Beneficiário]]="","",SUMIF(Table8[[Código da Candidatura]:[Nº de membros]],Table13[[#This Row],[Código da candidatura]],Table8[Nº de membros]))</f>
        <v/>
      </c>
      <c r="F546" s="392"/>
      <c r="G546" s="322"/>
      <c r="H546" s="323"/>
      <c r="I546" s="324" t="str">
        <f>IF(Table13[[#This Row],[Tipo de Beneficiário]]="","",COUNTIFS(Table8[Código da Candidatura],Table13[[#This Row],[Código da candidatura]],Table8[Tipologia proposta],"T0"))</f>
        <v/>
      </c>
      <c r="J546" s="325" t="str">
        <f>IF(Table13[[#This Row],[Tipo de Beneficiário]]="","",COUNTIFS(Table8[Código da Candidatura],Table13[[#This Row],[Código da candidatura]],Table8[Tipologia proposta],"T1"))</f>
        <v/>
      </c>
      <c r="K546" s="325" t="str">
        <f>IF(Table13[[#This Row],[Tipo de Beneficiário]]="","",COUNTIFS(Table8[Código da Candidatura],Table13[[#This Row],[Código da candidatura]],Table8[Tipologia proposta],"T2"))</f>
        <v/>
      </c>
      <c r="L546" s="325" t="str">
        <f>IF(Table13[[#This Row],[Tipo de Beneficiário]]="","",COUNTIFS(Table8[Código da Candidatura],Table13[[#This Row],[Código da candidatura]],Table8[Tipologia proposta],"T3"))</f>
        <v/>
      </c>
      <c r="M546" s="325" t="str">
        <f>IF(Table13[[#This Row],[Tipo de Beneficiário]]="","",COUNTIFS(Table8[Código da Candidatura],Table13[[#This Row],[Código da candidatura]],Table8[Tipologia proposta],"T4"))</f>
        <v/>
      </c>
      <c r="N546" s="325" t="str">
        <f>IF(Table13[[#This Row],[Tipo de Beneficiário]]="","",COUNTIFS(Table8[Código da Candidatura],Table13[[#This Row],[Código da candidatura]],Table8[Tipologia proposta],"T5"))</f>
        <v/>
      </c>
      <c r="O546" s="325" t="str">
        <f>IF(Table13[[#This Row],[Tipo de Beneficiário]]="","",COUNTIFS(Table8[Código da Candidatura],Table13[[#This Row],[Código da candidatura]],Table8[Tipologia proposta],"T6"))</f>
        <v/>
      </c>
      <c r="P546" s="325" t="str">
        <f>IF(Table13[[#This Row],[Tipo de Beneficiário]]="","",COUNTIFS(Table8[Código da Candidatura],Table13[[#This Row],[Código da candidatura]],Table8[Tipologia proposta],"T7"))</f>
        <v/>
      </c>
      <c r="Q546" s="325" t="str">
        <f>IF(Table13[[#This Row],[Tipo de Beneficiário]]="","",COUNTIFS(Table8[Código da Candidatura],Table13[[#This Row],[Código da candidatura]],Table8[Tipologia proposta],"Unid. Resid."))</f>
        <v/>
      </c>
      <c r="R546" s="326">
        <f>SUM(Table13[[#This Row],[T0]:[Unid. resid.]])</f>
        <v>0</v>
      </c>
      <c r="S546" s="391" t="str">
        <f>IF(OR(Table13[[#This Row],[Tipo de Beneficiário]]="",Table13[[#This Row],[Identificação da Entidade]]="",Table13[[#This Row],[Tipo de Solução Habitacional]]=""),"NÃO","SIM")</f>
        <v>NÃO</v>
      </c>
      <c r="T546" s="327" t="e">
        <f>VLOOKUP(Table13[[#This Row],[Tipo de Beneficiário]],Table3[],3,FALSE)</f>
        <v>#N/A</v>
      </c>
      <c r="X546" s="309"/>
    </row>
    <row r="547" spans="1:24" ht="25.05" hidden="1" customHeight="1" x14ac:dyDescent="0.25">
      <c r="A547" s="320"/>
      <c r="B547" s="389"/>
      <c r="C547" s="321"/>
      <c r="D547" s="325" t="str">
        <f>IF(Table13[[#This Row],[Tipo de Beneficiário]]="","",COUNTIF(Table8[Código da Candidatura],Table13[[#This Row],[Código da candidatura]]))</f>
        <v/>
      </c>
      <c r="E547" s="379" t="str">
        <f>IF(Table13[[#This Row],[Tipo de Beneficiário]]="","",SUMIF(Table8[[Código da Candidatura]:[Nº de membros]],Table13[[#This Row],[Código da candidatura]],Table8[Nº de membros]))</f>
        <v/>
      </c>
      <c r="F547" s="392"/>
      <c r="G547" s="322"/>
      <c r="H547" s="323"/>
      <c r="I547" s="324" t="str">
        <f>IF(Table13[[#This Row],[Tipo de Beneficiário]]="","",COUNTIFS(Table8[Código da Candidatura],Table13[[#This Row],[Código da candidatura]],Table8[Tipologia proposta],"T0"))</f>
        <v/>
      </c>
      <c r="J547" s="325" t="str">
        <f>IF(Table13[[#This Row],[Tipo de Beneficiário]]="","",COUNTIFS(Table8[Código da Candidatura],Table13[[#This Row],[Código da candidatura]],Table8[Tipologia proposta],"T1"))</f>
        <v/>
      </c>
      <c r="K547" s="325" t="str">
        <f>IF(Table13[[#This Row],[Tipo de Beneficiário]]="","",COUNTIFS(Table8[Código da Candidatura],Table13[[#This Row],[Código da candidatura]],Table8[Tipologia proposta],"T2"))</f>
        <v/>
      </c>
      <c r="L547" s="325" t="str">
        <f>IF(Table13[[#This Row],[Tipo de Beneficiário]]="","",COUNTIFS(Table8[Código da Candidatura],Table13[[#This Row],[Código da candidatura]],Table8[Tipologia proposta],"T3"))</f>
        <v/>
      </c>
      <c r="M547" s="325" t="str">
        <f>IF(Table13[[#This Row],[Tipo de Beneficiário]]="","",COUNTIFS(Table8[Código da Candidatura],Table13[[#This Row],[Código da candidatura]],Table8[Tipologia proposta],"T4"))</f>
        <v/>
      </c>
      <c r="N547" s="325" t="str">
        <f>IF(Table13[[#This Row],[Tipo de Beneficiário]]="","",COUNTIFS(Table8[Código da Candidatura],Table13[[#This Row],[Código da candidatura]],Table8[Tipologia proposta],"T5"))</f>
        <v/>
      </c>
      <c r="O547" s="325" t="str">
        <f>IF(Table13[[#This Row],[Tipo de Beneficiário]]="","",COUNTIFS(Table8[Código da Candidatura],Table13[[#This Row],[Código da candidatura]],Table8[Tipologia proposta],"T6"))</f>
        <v/>
      </c>
      <c r="P547" s="325" t="str">
        <f>IF(Table13[[#This Row],[Tipo de Beneficiário]]="","",COUNTIFS(Table8[Código da Candidatura],Table13[[#This Row],[Código da candidatura]],Table8[Tipologia proposta],"T7"))</f>
        <v/>
      </c>
      <c r="Q547" s="325" t="str">
        <f>IF(Table13[[#This Row],[Tipo de Beneficiário]]="","",COUNTIFS(Table8[Código da Candidatura],Table13[[#This Row],[Código da candidatura]],Table8[Tipologia proposta],"Unid. Resid."))</f>
        <v/>
      </c>
      <c r="R547" s="326">
        <f>SUM(Table13[[#This Row],[T0]:[Unid. resid.]])</f>
        <v>0</v>
      </c>
      <c r="S547" s="391" t="str">
        <f>IF(OR(Table13[[#This Row],[Tipo de Beneficiário]]="",Table13[[#This Row],[Identificação da Entidade]]="",Table13[[#This Row],[Tipo de Solução Habitacional]]=""),"NÃO","SIM")</f>
        <v>NÃO</v>
      </c>
      <c r="T547" s="327" t="e">
        <f>VLOOKUP(Table13[[#This Row],[Tipo de Beneficiário]],Table3[],3,FALSE)</f>
        <v>#N/A</v>
      </c>
      <c r="X547" s="309"/>
    </row>
    <row r="548" spans="1:24" ht="25.05" hidden="1" customHeight="1" x14ac:dyDescent="0.25">
      <c r="A548" s="320"/>
      <c r="B548" s="389"/>
      <c r="C548" s="321"/>
      <c r="D548" s="325" t="str">
        <f>IF(Table13[[#This Row],[Tipo de Beneficiário]]="","",COUNTIF(Table8[Código da Candidatura],Table13[[#This Row],[Código da candidatura]]))</f>
        <v/>
      </c>
      <c r="E548" s="379" t="str">
        <f>IF(Table13[[#This Row],[Tipo de Beneficiário]]="","",SUMIF(Table8[[Código da Candidatura]:[Nº de membros]],Table13[[#This Row],[Código da candidatura]],Table8[Nº de membros]))</f>
        <v/>
      </c>
      <c r="F548" s="392"/>
      <c r="G548" s="322"/>
      <c r="H548" s="323"/>
      <c r="I548" s="324" t="str">
        <f>IF(Table13[[#This Row],[Tipo de Beneficiário]]="","",COUNTIFS(Table8[Código da Candidatura],Table13[[#This Row],[Código da candidatura]],Table8[Tipologia proposta],"T0"))</f>
        <v/>
      </c>
      <c r="J548" s="325" t="str">
        <f>IF(Table13[[#This Row],[Tipo de Beneficiário]]="","",COUNTIFS(Table8[Código da Candidatura],Table13[[#This Row],[Código da candidatura]],Table8[Tipologia proposta],"T1"))</f>
        <v/>
      </c>
      <c r="K548" s="325" t="str">
        <f>IF(Table13[[#This Row],[Tipo de Beneficiário]]="","",COUNTIFS(Table8[Código da Candidatura],Table13[[#This Row],[Código da candidatura]],Table8[Tipologia proposta],"T2"))</f>
        <v/>
      </c>
      <c r="L548" s="325" t="str">
        <f>IF(Table13[[#This Row],[Tipo de Beneficiário]]="","",COUNTIFS(Table8[Código da Candidatura],Table13[[#This Row],[Código da candidatura]],Table8[Tipologia proposta],"T3"))</f>
        <v/>
      </c>
      <c r="M548" s="325" t="str">
        <f>IF(Table13[[#This Row],[Tipo de Beneficiário]]="","",COUNTIFS(Table8[Código da Candidatura],Table13[[#This Row],[Código da candidatura]],Table8[Tipologia proposta],"T4"))</f>
        <v/>
      </c>
      <c r="N548" s="325" t="str">
        <f>IF(Table13[[#This Row],[Tipo de Beneficiário]]="","",COUNTIFS(Table8[Código da Candidatura],Table13[[#This Row],[Código da candidatura]],Table8[Tipologia proposta],"T5"))</f>
        <v/>
      </c>
      <c r="O548" s="325" t="str">
        <f>IF(Table13[[#This Row],[Tipo de Beneficiário]]="","",COUNTIFS(Table8[Código da Candidatura],Table13[[#This Row],[Código da candidatura]],Table8[Tipologia proposta],"T6"))</f>
        <v/>
      </c>
      <c r="P548" s="325" t="str">
        <f>IF(Table13[[#This Row],[Tipo de Beneficiário]]="","",COUNTIFS(Table8[Código da Candidatura],Table13[[#This Row],[Código da candidatura]],Table8[Tipologia proposta],"T7"))</f>
        <v/>
      </c>
      <c r="Q548" s="325" t="str">
        <f>IF(Table13[[#This Row],[Tipo de Beneficiário]]="","",COUNTIFS(Table8[Código da Candidatura],Table13[[#This Row],[Código da candidatura]],Table8[Tipologia proposta],"Unid. Resid."))</f>
        <v/>
      </c>
      <c r="R548" s="326">
        <f>SUM(Table13[[#This Row],[T0]:[Unid. resid.]])</f>
        <v>0</v>
      </c>
      <c r="S548" s="391" t="str">
        <f>IF(OR(Table13[[#This Row],[Tipo de Beneficiário]]="",Table13[[#This Row],[Identificação da Entidade]]="",Table13[[#This Row],[Tipo de Solução Habitacional]]=""),"NÃO","SIM")</f>
        <v>NÃO</v>
      </c>
      <c r="T548" s="327" t="e">
        <f>VLOOKUP(Table13[[#This Row],[Tipo de Beneficiário]],Table3[],3,FALSE)</f>
        <v>#N/A</v>
      </c>
      <c r="X548" s="309"/>
    </row>
    <row r="549" spans="1:24" ht="25.05" hidden="1" customHeight="1" x14ac:dyDescent="0.25">
      <c r="A549" s="320"/>
      <c r="B549" s="389"/>
      <c r="C549" s="321"/>
      <c r="D549" s="325" t="str">
        <f>IF(Table13[[#This Row],[Tipo de Beneficiário]]="","",COUNTIF(Table8[Código da Candidatura],Table13[[#This Row],[Código da candidatura]]))</f>
        <v/>
      </c>
      <c r="E549" s="379" t="str">
        <f>IF(Table13[[#This Row],[Tipo de Beneficiário]]="","",SUMIF(Table8[[Código da Candidatura]:[Nº de membros]],Table13[[#This Row],[Código da candidatura]],Table8[Nº de membros]))</f>
        <v/>
      </c>
      <c r="F549" s="392"/>
      <c r="G549" s="322"/>
      <c r="H549" s="323"/>
      <c r="I549" s="324" t="str">
        <f>IF(Table13[[#This Row],[Tipo de Beneficiário]]="","",COUNTIFS(Table8[Código da Candidatura],Table13[[#This Row],[Código da candidatura]],Table8[Tipologia proposta],"T0"))</f>
        <v/>
      </c>
      <c r="J549" s="325" t="str">
        <f>IF(Table13[[#This Row],[Tipo de Beneficiário]]="","",COUNTIFS(Table8[Código da Candidatura],Table13[[#This Row],[Código da candidatura]],Table8[Tipologia proposta],"T1"))</f>
        <v/>
      </c>
      <c r="K549" s="325" t="str">
        <f>IF(Table13[[#This Row],[Tipo de Beneficiário]]="","",COUNTIFS(Table8[Código da Candidatura],Table13[[#This Row],[Código da candidatura]],Table8[Tipologia proposta],"T2"))</f>
        <v/>
      </c>
      <c r="L549" s="325" t="str">
        <f>IF(Table13[[#This Row],[Tipo de Beneficiário]]="","",COUNTIFS(Table8[Código da Candidatura],Table13[[#This Row],[Código da candidatura]],Table8[Tipologia proposta],"T3"))</f>
        <v/>
      </c>
      <c r="M549" s="325" t="str">
        <f>IF(Table13[[#This Row],[Tipo de Beneficiário]]="","",COUNTIFS(Table8[Código da Candidatura],Table13[[#This Row],[Código da candidatura]],Table8[Tipologia proposta],"T4"))</f>
        <v/>
      </c>
      <c r="N549" s="325" t="str">
        <f>IF(Table13[[#This Row],[Tipo de Beneficiário]]="","",COUNTIFS(Table8[Código da Candidatura],Table13[[#This Row],[Código da candidatura]],Table8[Tipologia proposta],"T5"))</f>
        <v/>
      </c>
      <c r="O549" s="325" t="str">
        <f>IF(Table13[[#This Row],[Tipo de Beneficiário]]="","",COUNTIFS(Table8[Código da Candidatura],Table13[[#This Row],[Código da candidatura]],Table8[Tipologia proposta],"T6"))</f>
        <v/>
      </c>
      <c r="P549" s="325" t="str">
        <f>IF(Table13[[#This Row],[Tipo de Beneficiário]]="","",COUNTIFS(Table8[Código da Candidatura],Table13[[#This Row],[Código da candidatura]],Table8[Tipologia proposta],"T7"))</f>
        <v/>
      </c>
      <c r="Q549" s="325" t="str">
        <f>IF(Table13[[#This Row],[Tipo de Beneficiário]]="","",COUNTIFS(Table8[Código da Candidatura],Table13[[#This Row],[Código da candidatura]],Table8[Tipologia proposta],"Unid. Resid."))</f>
        <v/>
      </c>
      <c r="R549" s="326">
        <f>SUM(Table13[[#This Row],[T0]:[Unid. resid.]])</f>
        <v>0</v>
      </c>
      <c r="S549" s="391" t="str">
        <f>IF(OR(Table13[[#This Row],[Tipo de Beneficiário]]="",Table13[[#This Row],[Identificação da Entidade]]="",Table13[[#This Row],[Tipo de Solução Habitacional]]=""),"NÃO","SIM")</f>
        <v>NÃO</v>
      </c>
      <c r="T549" s="327" t="e">
        <f>VLOOKUP(Table13[[#This Row],[Tipo de Beneficiário]],Table3[],3,FALSE)</f>
        <v>#N/A</v>
      </c>
      <c r="X549" s="309"/>
    </row>
    <row r="550" spans="1:24" ht="25.05" hidden="1" customHeight="1" x14ac:dyDescent="0.25">
      <c r="A550" s="320"/>
      <c r="B550" s="389"/>
      <c r="C550" s="321"/>
      <c r="D550" s="325" t="str">
        <f>IF(Table13[[#This Row],[Tipo de Beneficiário]]="","",COUNTIF(Table8[Código da Candidatura],Table13[[#This Row],[Código da candidatura]]))</f>
        <v/>
      </c>
      <c r="E550" s="379" t="str">
        <f>IF(Table13[[#This Row],[Tipo de Beneficiário]]="","",SUMIF(Table8[[Código da Candidatura]:[Nº de membros]],Table13[[#This Row],[Código da candidatura]],Table8[Nº de membros]))</f>
        <v/>
      </c>
      <c r="F550" s="392"/>
      <c r="G550" s="322"/>
      <c r="H550" s="323"/>
      <c r="I550" s="324" t="str">
        <f>IF(Table13[[#This Row],[Tipo de Beneficiário]]="","",COUNTIFS(Table8[Código da Candidatura],Table13[[#This Row],[Código da candidatura]],Table8[Tipologia proposta],"T0"))</f>
        <v/>
      </c>
      <c r="J550" s="325" t="str">
        <f>IF(Table13[[#This Row],[Tipo de Beneficiário]]="","",COUNTIFS(Table8[Código da Candidatura],Table13[[#This Row],[Código da candidatura]],Table8[Tipologia proposta],"T1"))</f>
        <v/>
      </c>
      <c r="K550" s="325" t="str">
        <f>IF(Table13[[#This Row],[Tipo de Beneficiário]]="","",COUNTIFS(Table8[Código da Candidatura],Table13[[#This Row],[Código da candidatura]],Table8[Tipologia proposta],"T2"))</f>
        <v/>
      </c>
      <c r="L550" s="325" t="str">
        <f>IF(Table13[[#This Row],[Tipo de Beneficiário]]="","",COUNTIFS(Table8[Código da Candidatura],Table13[[#This Row],[Código da candidatura]],Table8[Tipologia proposta],"T3"))</f>
        <v/>
      </c>
      <c r="M550" s="325" t="str">
        <f>IF(Table13[[#This Row],[Tipo de Beneficiário]]="","",COUNTIFS(Table8[Código da Candidatura],Table13[[#This Row],[Código da candidatura]],Table8[Tipologia proposta],"T4"))</f>
        <v/>
      </c>
      <c r="N550" s="325" t="str">
        <f>IF(Table13[[#This Row],[Tipo de Beneficiário]]="","",COUNTIFS(Table8[Código da Candidatura],Table13[[#This Row],[Código da candidatura]],Table8[Tipologia proposta],"T5"))</f>
        <v/>
      </c>
      <c r="O550" s="325" t="str">
        <f>IF(Table13[[#This Row],[Tipo de Beneficiário]]="","",COUNTIFS(Table8[Código da Candidatura],Table13[[#This Row],[Código da candidatura]],Table8[Tipologia proposta],"T6"))</f>
        <v/>
      </c>
      <c r="P550" s="325" t="str">
        <f>IF(Table13[[#This Row],[Tipo de Beneficiário]]="","",COUNTIFS(Table8[Código da Candidatura],Table13[[#This Row],[Código da candidatura]],Table8[Tipologia proposta],"T7"))</f>
        <v/>
      </c>
      <c r="Q550" s="325" t="str">
        <f>IF(Table13[[#This Row],[Tipo de Beneficiário]]="","",COUNTIFS(Table8[Código da Candidatura],Table13[[#This Row],[Código da candidatura]],Table8[Tipologia proposta],"Unid. Resid."))</f>
        <v/>
      </c>
      <c r="R550" s="326">
        <f>SUM(Table13[[#This Row],[T0]:[Unid. resid.]])</f>
        <v>0</v>
      </c>
      <c r="S550" s="391" t="str">
        <f>IF(OR(Table13[[#This Row],[Tipo de Beneficiário]]="",Table13[[#This Row],[Identificação da Entidade]]="",Table13[[#This Row],[Tipo de Solução Habitacional]]=""),"NÃO","SIM")</f>
        <v>NÃO</v>
      </c>
      <c r="T550" s="327" t="e">
        <f>VLOOKUP(Table13[[#This Row],[Tipo de Beneficiário]],Table3[],3,FALSE)</f>
        <v>#N/A</v>
      </c>
      <c r="X550" s="309"/>
    </row>
    <row r="551" spans="1:24" ht="25.05" hidden="1" customHeight="1" x14ac:dyDescent="0.25">
      <c r="A551" s="320"/>
      <c r="B551" s="389"/>
      <c r="C551" s="321"/>
      <c r="D551" s="325" t="str">
        <f>IF(Table13[[#This Row],[Tipo de Beneficiário]]="","",COUNTIF(Table8[Código da Candidatura],Table13[[#This Row],[Código da candidatura]]))</f>
        <v/>
      </c>
      <c r="E551" s="379" t="str">
        <f>IF(Table13[[#This Row],[Tipo de Beneficiário]]="","",SUMIF(Table8[[Código da Candidatura]:[Nº de membros]],Table13[[#This Row],[Código da candidatura]],Table8[Nº de membros]))</f>
        <v/>
      </c>
      <c r="F551" s="392"/>
      <c r="G551" s="322"/>
      <c r="H551" s="323"/>
      <c r="I551" s="324" t="str">
        <f>IF(Table13[[#This Row],[Tipo de Beneficiário]]="","",COUNTIFS(Table8[Código da Candidatura],Table13[[#This Row],[Código da candidatura]],Table8[Tipologia proposta],"T0"))</f>
        <v/>
      </c>
      <c r="J551" s="325" t="str">
        <f>IF(Table13[[#This Row],[Tipo de Beneficiário]]="","",COUNTIFS(Table8[Código da Candidatura],Table13[[#This Row],[Código da candidatura]],Table8[Tipologia proposta],"T1"))</f>
        <v/>
      </c>
      <c r="K551" s="325" t="str">
        <f>IF(Table13[[#This Row],[Tipo de Beneficiário]]="","",COUNTIFS(Table8[Código da Candidatura],Table13[[#This Row],[Código da candidatura]],Table8[Tipologia proposta],"T2"))</f>
        <v/>
      </c>
      <c r="L551" s="325" t="str">
        <f>IF(Table13[[#This Row],[Tipo de Beneficiário]]="","",COUNTIFS(Table8[Código da Candidatura],Table13[[#This Row],[Código da candidatura]],Table8[Tipologia proposta],"T3"))</f>
        <v/>
      </c>
      <c r="M551" s="325" t="str">
        <f>IF(Table13[[#This Row],[Tipo de Beneficiário]]="","",COUNTIFS(Table8[Código da Candidatura],Table13[[#This Row],[Código da candidatura]],Table8[Tipologia proposta],"T4"))</f>
        <v/>
      </c>
      <c r="N551" s="325" t="str">
        <f>IF(Table13[[#This Row],[Tipo de Beneficiário]]="","",COUNTIFS(Table8[Código da Candidatura],Table13[[#This Row],[Código da candidatura]],Table8[Tipologia proposta],"T5"))</f>
        <v/>
      </c>
      <c r="O551" s="325" t="str">
        <f>IF(Table13[[#This Row],[Tipo de Beneficiário]]="","",COUNTIFS(Table8[Código da Candidatura],Table13[[#This Row],[Código da candidatura]],Table8[Tipologia proposta],"T6"))</f>
        <v/>
      </c>
      <c r="P551" s="325" t="str">
        <f>IF(Table13[[#This Row],[Tipo de Beneficiário]]="","",COUNTIFS(Table8[Código da Candidatura],Table13[[#This Row],[Código da candidatura]],Table8[Tipologia proposta],"T7"))</f>
        <v/>
      </c>
      <c r="Q551" s="325" t="str">
        <f>IF(Table13[[#This Row],[Tipo de Beneficiário]]="","",COUNTIFS(Table8[Código da Candidatura],Table13[[#This Row],[Código da candidatura]],Table8[Tipologia proposta],"Unid. Resid."))</f>
        <v/>
      </c>
      <c r="R551" s="326">
        <f>SUM(Table13[[#This Row],[T0]:[Unid. resid.]])</f>
        <v>0</v>
      </c>
      <c r="S551" s="391" t="str">
        <f>IF(OR(Table13[[#This Row],[Tipo de Beneficiário]]="",Table13[[#This Row],[Identificação da Entidade]]="",Table13[[#This Row],[Tipo de Solução Habitacional]]=""),"NÃO","SIM")</f>
        <v>NÃO</v>
      </c>
      <c r="T551" s="327" t="e">
        <f>VLOOKUP(Table13[[#This Row],[Tipo de Beneficiário]],Table3[],3,FALSE)</f>
        <v>#N/A</v>
      </c>
      <c r="X551" s="309"/>
    </row>
    <row r="552" spans="1:24" ht="25.05" hidden="1" customHeight="1" x14ac:dyDescent="0.25">
      <c r="A552" s="320"/>
      <c r="B552" s="389"/>
      <c r="C552" s="321"/>
      <c r="D552" s="325" t="str">
        <f>IF(Table13[[#This Row],[Tipo de Beneficiário]]="","",COUNTIF(Table8[Código da Candidatura],Table13[[#This Row],[Código da candidatura]]))</f>
        <v/>
      </c>
      <c r="E552" s="379" t="str">
        <f>IF(Table13[[#This Row],[Tipo de Beneficiário]]="","",SUMIF(Table8[[Código da Candidatura]:[Nº de membros]],Table13[[#This Row],[Código da candidatura]],Table8[Nº de membros]))</f>
        <v/>
      </c>
      <c r="F552" s="392"/>
      <c r="G552" s="322"/>
      <c r="H552" s="323"/>
      <c r="I552" s="324" t="str">
        <f>IF(Table13[[#This Row],[Tipo de Beneficiário]]="","",COUNTIFS(Table8[Código da Candidatura],Table13[[#This Row],[Código da candidatura]],Table8[Tipologia proposta],"T0"))</f>
        <v/>
      </c>
      <c r="J552" s="325" t="str">
        <f>IF(Table13[[#This Row],[Tipo de Beneficiário]]="","",COUNTIFS(Table8[Código da Candidatura],Table13[[#This Row],[Código da candidatura]],Table8[Tipologia proposta],"T1"))</f>
        <v/>
      </c>
      <c r="K552" s="325" t="str">
        <f>IF(Table13[[#This Row],[Tipo de Beneficiário]]="","",COUNTIFS(Table8[Código da Candidatura],Table13[[#This Row],[Código da candidatura]],Table8[Tipologia proposta],"T2"))</f>
        <v/>
      </c>
      <c r="L552" s="325" t="str">
        <f>IF(Table13[[#This Row],[Tipo de Beneficiário]]="","",COUNTIFS(Table8[Código da Candidatura],Table13[[#This Row],[Código da candidatura]],Table8[Tipologia proposta],"T3"))</f>
        <v/>
      </c>
      <c r="M552" s="325" t="str">
        <f>IF(Table13[[#This Row],[Tipo de Beneficiário]]="","",COUNTIFS(Table8[Código da Candidatura],Table13[[#This Row],[Código da candidatura]],Table8[Tipologia proposta],"T4"))</f>
        <v/>
      </c>
      <c r="N552" s="325" t="str">
        <f>IF(Table13[[#This Row],[Tipo de Beneficiário]]="","",COUNTIFS(Table8[Código da Candidatura],Table13[[#This Row],[Código da candidatura]],Table8[Tipologia proposta],"T5"))</f>
        <v/>
      </c>
      <c r="O552" s="325" t="str">
        <f>IF(Table13[[#This Row],[Tipo de Beneficiário]]="","",COUNTIFS(Table8[Código da Candidatura],Table13[[#This Row],[Código da candidatura]],Table8[Tipologia proposta],"T6"))</f>
        <v/>
      </c>
      <c r="P552" s="325" t="str">
        <f>IF(Table13[[#This Row],[Tipo de Beneficiário]]="","",COUNTIFS(Table8[Código da Candidatura],Table13[[#This Row],[Código da candidatura]],Table8[Tipologia proposta],"T7"))</f>
        <v/>
      </c>
      <c r="Q552" s="325" t="str">
        <f>IF(Table13[[#This Row],[Tipo de Beneficiário]]="","",COUNTIFS(Table8[Código da Candidatura],Table13[[#This Row],[Código da candidatura]],Table8[Tipologia proposta],"Unid. Resid."))</f>
        <v/>
      </c>
      <c r="R552" s="326">
        <f>SUM(Table13[[#This Row],[T0]:[Unid. resid.]])</f>
        <v>0</v>
      </c>
      <c r="S552" s="391" t="str">
        <f>IF(OR(Table13[[#This Row],[Tipo de Beneficiário]]="",Table13[[#This Row],[Identificação da Entidade]]="",Table13[[#This Row],[Tipo de Solução Habitacional]]=""),"NÃO","SIM")</f>
        <v>NÃO</v>
      </c>
      <c r="T552" s="327" t="e">
        <f>VLOOKUP(Table13[[#This Row],[Tipo de Beneficiário]],Table3[],3,FALSE)</f>
        <v>#N/A</v>
      </c>
      <c r="X552" s="309"/>
    </row>
    <row r="553" spans="1:24" ht="25.05" hidden="1" customHeight="1" x14ac:dyDescent="0.25">
      <c r="A553" s="320"/>
      <c r="B553" s="389"/>
      <c r="C553" s="321"/>
      <c r="D553" s="325" t="str">
        <f>IF(Table13[[#This Row],[Tipo de Beneficiário]]="","",COUNTIF(Table8[Código da Candidatura],Table13[[#This Row],[Código da candidatura]]))</f>
        <v/>
      </c>
      <c r="E553" s="379" t="str">
        <f>IF(Table13[[#This Row],[Tipo de Beneficiário]]="","",SUMIF(Table8[[Código da Candidatura]:[Nº de membros]],Table13[[#This Row],[Código da candidatura]],Table8[Nº de membros]))</f>
        <v/>
      </c>
      <c r="F553" s="392"/>
      <c r="G553" s="322"/>
      <c r="H553" s="323"/>
      <c r="I553" s="324" t="str">
        <f>IF(Table13[[#This Row],[Tipo de Beneficiário]]="","",COUNTIFS(Table8[Código da Candidatura],Table13[[#This Row],[Código da candidatura]],Table8[Tipologia proposta],"T0"))</f>
        <v/>
      </c>
      <c r="J553" s="325" t="str">
        <f>IF(Table13[[#This Row],[Tipo de Beneficiário]]="","",COUNTIFS(Table8[Código da Candidatura],Table13[[#This Row],[Código da candidatura]],Table8[Tipologia proposta],"T1"))</f>
        <v/>
      </c>
      <c r="K553" s="325" t="str">
        <f>IF(Table13[[#This Row],[Tipo de Beneficiário]]="","",COUNTIFS(Table8[Código da Candidatura],Table13[[#This Row],[Código da candidatura]],Table8[Tipologia proposta],"T2"))</f>
        <v/>
      </c>
      <c r="L553" s="325" t="str">
        <f>IF(Table13[[#This Row],[Tipo de Beneficiário]]="","",COUNTIFS(Table8[Código da Candidatura],Table13[[#This Row],[Código da candidatura]],Table8[Tipologia proposta],"T3"))</f>
        <v/>
      </c>
      <c r="M553" s="325" t="str">
        <f>IF(Table13[[#This Row],[Tipo de Beneficiário]]="","",COUNTIFS(Table8[Código da Candidatura],Table13[[#This Row],[Código da candidatura]],Table8[Tipologia proposta],"T4"))</f>
        <v/>
      </c>
      <c r="N553" s="325" t="str">
        <f>IF(Table13[[#This Row],[Tipo de Beneficiário]]="","",COUNTIFS(Table8[Código da Candidatura],Table13[[#This Row],[Código da candidatura]],Table8[Tipologia proposta],"T5"))</f>
        <v/>
      </c>
      <c r="O553" s="325" t="str">
        <f>IF(Table13[[#This Row],[Tipo de Beneficiário]]="","",COUNTIFS(Table8[Código da Candidatura],Table13[[#This Row],[Código da candidatura]],Table8[Tipologia proposta],"T6"))</f>
        <v/>
      </c>
      <c r="P553" s="325" t="str">
        <f>IF(Table13[[#This Row],[Tipo de Beneficiário]]="","",COUNTIFS(Table8[Código da Candidatura],Table13[[#This Row],[Código da candidatura]],Table8[Tipologia proposta],"T7"))</f>
        <v/>
      </c>
      <c r="Q553" s="325" t="str">
        <f>IF(Table13[[#This Row],[Tipo de Beneficiário]]="","",COUNTIFS(Table8[Código da Candidatura],Table13[[#This Row],[Código da candidatura]],Table8[Tipologia proposta],"Unid. Resid."))</f>
        <v/>
      </c>
      <c r="R553" s="326">
        <f>SUM(Table13[[#This Row],[T0]:[Unid. resid.]])</f>
        <v>0</v>
      </c>
      <c r="S553" s="391" t="str">
        <f>IF(OR(Table13[[#This Row],[Tipo de Beneficiário]]="",Table13[[#This Row],[Identificação da Entidade]]="",Table13[[#This Row],[Tipo de Solução Habitacional]]=""),"NÃO","SIM")</f>
        <v>NÃO</v>
      </c>
      <c r="T553" s="327" t="e">
        <f>VLOOKUP(Table13[[#This Row],[Tipo de Beneficiário]],Table3[],3,FALSE)</f>
        <v>#N/A</v>
      </c>
      <c r="X553" s="309"/>
    </row>
    <row r="554" spans="1:24" ht="25.05" hidden="1" customHeight="1" x14ac:dyDescent="0.25">
      <c r="A554" s="320"/>
      <c r="B554" s="389"/>
      <c r="C554" s="321"/>
      <c r="D554" s="325" t="str">
        <f>IF(Table13[[#This Row],[Tipo de Beneficiário]]="","",COUNTIF(Table8[Código da Candidatura],Table13[[#This Row],[Código da candidatura]]))</f>
        <v/>
      </c>
      <c r="E554" s="379" t="str">
        <f>IF(Table13[[#This Row],[Tipo de Beneficiário]]="","",SUMIF(Table8[[Código da Candidatura]:[Nº de membros]],Table13[[#This Row],[Código da candidatura]],Table8[Nº de membros]))</f>
        <v/>
      </c>
      <c r="F554" s="392"/>
      <c r="G554" s="322"/>
      <c r="H554" s="323"/>
      <c r="I554" s="324" t="str">
        <f>IF(Table13[[#This Row],[Tipo de Beneficiário]]="","",COUNTIFS(Table8[Código da Candidatura],Table13[[#This Row],[Código da candidatura]],Table8[Tipologia proposta],"T0"))</f>
        <v/>
      </c>
      <c r="J554" s="325" t="str">
        <f>IF(Table13[[#This Row],[Tipo de Beneficiário]]="","",COUNTIFS(Table8[Código da Candidatura],Table13[[#This Row],[Código da candidatura]],Table8[Tipologia proposta],"T1"))</f>
        <v/>
      </c>
      <c r="K554" s="325" t="str">
        <f>IF(Table13[[#This Row],[Tipo de Beneficiário]]="","",COUNTIFS(Table8[Código da Candidatura],Table13[[#This Row],[Código da candidatura]],Table8[Tipologia proposta],"T2"))</f>
        <v/>
      </c>
      <c r="L554" s="325" t="str">
        <f>IF(Table13[[#This Row],[Tipo de Beneficiário]]="","",COUNTIFS(Table8[Código da Candidatura],Table13[[#This Row],[Código da candidatura]],Table8[Tipologia proposta],"T3"))</f>
        <v/>
      </c>
      <c r="M554" s="325" t="str">
        <f>IF(Table13[[#This Row],[Tipo de Beneficiário]]="","",COUNTIFS(Table8[Código da Candidatura],Table13[[#This Row],[Código da candidatura]],Table8[Tipologia proposta],"T4"))</f>
        <v/>
      </c>
      <c r="N554" s="325" t="str">
        <f>IF(Table13[[#This Row],[Tipo de Beneficiário]]="","",COUNTIFS(Table8[Código da Candidatura],Table13[[#This Row],[Código da candidatura]],Table8[Tipologia proposta],"T5"))</f>
        <v/>
      </c>
      <c r="O554" s="325" t="str">
        <f>IF(Table13[[#This Row],[Tipo de Beneficiário]]="","",COUNTIFS(Table8[Código da Candidatura],Table13[[#This Row],[Código da candidatura]],Table8[Tipologia proposta],"T6"))</f>
        <v/>
      </c>
      <c r="P554" s="325" t="str">
        <f>IF(Table13[[#This Row],[Tipo de Beneficiário]]="","",COUNTIFS(Table8[Código da Candidatura],Table13[[#This Row],[Código da candidatura]],Table8[Tipologia proposta],"T7"))</f>
        <v/>
      </c>
      <c r="Q554" s="325" t="str">
        <f>IF(Table13[[#This Row],[Tipo de Beneficiário]]="","",COUNTIFS(Table8[Código da Candidatura],Table13[[#This Row],[Código da candidatura]],Table8[Tipologia proposta],"Unid. Resid."))</f>
        <v/>
      </c>
      <c r="R554" s="326">
        <f>SUM(Table13[[#This Row],[T0]:[Unid. resid.]])</f>
        <v>0</v>
      </c>
      <c r="S554" s="391" t="str">
        <f>IF(OR(Table13[[#This Row],[Tipo de Beneficiário]]="",Table13[[#This Row],[Identificação da Entidade]]="",Table13[[#This Row],[Tipo de Solução Habitacional]]=""),"NÃO","SIM")</f>
        <v>NÃO</v>
      </c>
      <c r="T554" s="327" t="e">
        <f>VLOOKUP(Table13[[#This Row],[Tipo de Beneficiário]],Table3[],3,FALSE)</f>
        <v>#N/A</v>
      </c>
      <c r="X554" s="309"/>
    </row>
    <row r="555" spans="1:24" ht="25.05" hidden="1" customHeight="1" thickBot="1" x14ac:dyDescent="0.3">
      <c r="A555" s="328"/>
      <c r="B555" s="389"/>
      <c r="C555" s="321"/>
      <c r="D555" s="325" t="str">
        <f>IF(Table13[[#This Row],[Tipo de Beneficiário]]="","",COUNTIF(Table8[Código da Candidatura],Table13[[#This Row],[Código da candidatura]]))</f>
        <v/>
      </c>
      <c r="E555" s="379" t="str">
        <f>IF(Table13[[#This Row],[Tipo de Beneficiário]]="","",SUMIF(Table8[[Código da Candidatura]:[Nº de membros]],Table13[[#This Row],[Código da candidatura]],Table8[Nº de membros]))</f>
        <v/>
      </c>
      <c r="F555" s="392"/>
      <c r="G555" s="322"/>
      <c r="H555" s="323"/>
      <c r="I555" s="324" t="str">
        <f>IF(Table13[[#This Row],[Tipo de Beneficiário]]="","",COUNTIFS(Table8[Código da Candidatura],Table13[[#This Row],[Código da candidatura]],Table8[Tipologia proposta],"T0"))</f>
        <v/>
      </c>
      <c r="J555" s="325" t="str">
        <f>IF(Table13[[#This Row],[Tipo de Beneficiário]]="","",COUNTIFS(Table8[Código da Candidatura],Table13[[#This Row],[Código da candidatura]],Table8[Tipologia proposta],"T1"))</f>
        <v/>
      </c>
      <c r="K555" s="325" t="str">
        <f>IF(Table13[[#This Row],[Tipo de Beneficiário]]="","",COUNTIFS(Table8[Código da Candidatura],Table13[[#This Row],[Código da candidatura]],Table8[Tipologia proposta],"T2"))</f>
        <v/>
      </c>
      <c r="L555" s="325" t="str">
        <f>IF(Table13[[#This Row],[Tipo de Beneficiário]]="","",COUNTIFS(Table8[Código da Candidatura],Table13[[#This Row],[Código da candidatura]],Table8[Tipologia proposta],"T3"))</f>
        <v/>
      </c>
      <c r="M555" s="325" t="str">
        <f>IF(Table13[[#This Row],[Tipo de Beneficiário]]="","",COUNTIFS(Table8[Código da Candidatura],Table13[[#This Row],[Código da candidatura]],Table8[Tipologia proposta],"T4"))</f>
        <v/>
      </c>
      <c r="N555" s="325" t="str">
        <f>IF(Table13[[#This Row],[Tipo de Beneficiário]]="","",COUNTIFS(Table8[Código da Candidatura],Table13[[#This Row],[Código da candidatura]],Table8[Tipologia proposta],"T5"))</f>
        <v/>
      </c>
      <c r="O555" s="325" t="str">
        <f>IF(Table13[[#This Row],[Tipo de Beneficiário]]="","",COUNTIFS(Table8[Código da Candidatura],Table13[[#This Row],[Código da candidatura]],Table8[Tipologia proposta],"T6"))</f>
        <v/>
      </c>
      <c r="P555" s="325" t="str">
        <f>IF(Table13[[#This Row],[Tipo de Beneficiário]]="","",COUNTIFS(Table8[Código da Candidatura],Table13[[#This Row],[Código da candidatura]],Table8[Tipologia proposta],"T7"))</f>
        <v/>
      </c>
      <c r="Q555" s="325" t="str">
        <f>IF(Table13[[#This Row],[Tipo de Beneficiário]]="","",COUNTIFS(Table8[Código da Candidatura],Table13[[#This Row],[Código da candidatura]],Table8[Tipologia proposta],"Unid. Resid."))</f>
        <v/>
      </c>
      <c r="R555" s="326">
        <f>SUM(Table13[[#This Row],[T0]:[Unid. resid.]])</f>
        <v>0</v>
      </c>
      <c r="S555" s="391" t="str">
        <f>IF(OR(Table13[[#This Row],[Tipo de Beneficiário]]="",Table13[[#This Row],[Identificação da Entidade]]="",Table13[[#This Row],[Tipo de Solução Habitacional]]=""),"NÃO","SIM")</f>
        <v>NÃO</v>
      </c>
      <c r="T555" s="327" t="e">
        <f>VLOOKUP(Table13[[#This Row],[Tipo de Beneficiário]],Table3[],3,FALSE)</f>
        <v>#N/A</v>
      </c>
      <c r="X555" s="309"/>
    </row>
    <row r="556" spans="1:24" ht="19.95" customHeight="1" thickTop="1" x14ac:dyDescent="0.3">
      <c r="A556" s="296"/>
      <c r="B556" s="329" t="s">
        <v>5586</v>
      </c>
      <c r="C556" s="297">
        <f>SUBTOTAL(103,Table13[Identificação da Entidade])</f>
        <v>0</v>
      </c>
      <c r="D556" s="297">
        <f>SUBTOTAL(109,Table13[Agregados])</f>
        <v>0</v>
      </c>
      <c r="E556" s="330">
        <f>SUBTOTAL(109,Table13[Pessoas])</f>
        <v>0</v>
      </c>
      <c r="F556" s="331"/>
      <c r="G556" s="296"/>
      <c r="H556" s="300"/>
      <c r="I556" s="329">
        <f>SUBTOTAL(109,Table13[T0])</f>
        <v>0</v>
      </c>
      <c r="J556" s="297">
        <f>SUBTOTAL(109,Table13[T1])</f>
        <v>0</v>
      </c>
      <c r="K556" s="297">
        <f>SUBTOTAL(109,Table13[T2])</f>
        <v>0</v>
      </c>
      <c r="L556" s="297">
        <f>SUBTOTAL(109,Table13[T3])</f>
        <v>0</v>
      </c>
      <c r="M556" s="297">
        <f>SUBTOTAL(109,Table13[T4])</f>
        <v>0</v>
      </c>
      <c r="N556" s="297">
        <f>SUBTOTAL(109,Table13[T5])</f>
        <v>0</v>
      </c>
      <c r="O556" s="297">
        <f>SUBTOTAL(109,Table13[T6])</f>
        <v>0</v>
      </c>
      <c r="P556" s="297">
        <f>SUBTOTAL(109,Table13[T7])</f>
        <v>0</v>
      </c>
      <c r="Q556" s="297">
        <f>SUBTOTAL(109,Table13[Unid. resid.])</f>
        <v>0</v>
      </c>
      <c r="R556" s="300">
        <f>SUBTOTAL(109,Table13[Total])</f>
        <v>0</v>
      </c>
      <c r="S556" s="332"/>
      <c r="T556" s="333">
        <f>SUBTOTAL(103,Table13[cód SH])</f>
        <v>21</v>
      </c>
    </row>
    <row r="557" spans="1:24" x14ac:dyDescent="0.3"/>
    <row r="558" spans="1:24" x14ac:dyDescent="0.3"/>
    <row r="559" spans="1:24" x14ac:dyDescent="0.3"/>
    <row r="560" spans="1:24" x14ac:dyDescent="0.3"/>
    <row r="561" x14ac:dyDescent="0.3"/>
  </sheetData>
  <sheetProtection sheet="1" objects="1" scenarios="1" formatRows="0"/>
  <dataConsolidate function="count"/>
  <mergeCells count="3">
    <mergeCell ref="A2:R2"/>
    <mergeCell ref="I4:R4"/>
    <mergeCell ref="G4:H4"/>
  </mergeCells>
  <conditionalFormatting sqref="X6:X555">
    <cfRule type="expression" dxfId="381" priority="4">
      <formula>#REF!="Disperso"</formula>
    </cfRule>
  </conditionalFormatting>
  <printOptions horizontalCentered="1"/>
  <pageMargins left="0.25" right="0.25" top="0.75" bottom="0.75" header="0.3" footer="0.3"/>
  <pageSetup paperSize="9" scale="65" fitToHeight="0" orientation="landscape" r:id="rId1"/>
  <headerFooter>
    <oddFooter>&amp;L&amp;"Bahnschrift Light,Regular"&amp;9&amp;F&amp;R&amp;"Bahnschrift Light,Regular"&amp;9&amp;P / &amp;N</oddFooter>
  </headerFooter>
  <drawing r:id="rId2"/>
  <legacyDrawing r:id="rId3"/>
  <tableParts count="1">
    <tablePart r:id="rId4"/>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SH!$A$2:$A$8</xm:f>
          </x14:formula1>
          <xm:sqref>B6:B555</xm:sqref>
        </x14:dataValidation>
        <x14:dataValidation type="list" allowBlank="1" showInputMessage="1" showErrorMessage="1">
          <x14:formula1>
            <xm:f>auxiliar!$V$2:$V$8</xm:f>
          </x14:formula1>
          <xm:sqref>F11:F555</xm:sqref>
        </x14:dataValidation>
        <x14:dataValidation type="list" allowBlank="1" showInputMessage="1" showErrorMessage="1">
          <x14:formula1>
            <xm:f>SH!$P$2:$P$15</xm:f>
          </x14:formula1>
          <xm:sqref>F6:F10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AQ1155"/>
  <sheetViews>
    <sheetView showGridLines="0" view="pageBreakPreview" topLeftCell="I1" zoomScale="90" zoomScaleSheetLayoutView="90" workbookViewId="0">
      <pane ySplit="7" topLeftCell="A8" activePane="bottomLeft" state="frozen"/>
      <selection activeCell="D6" sqref="D6:H6"/>
      <selection pane="bottomLeft" activeCell="S8" sqref="S8"/>
    </sheetView>
  </sheetViews>
  <sheetFormatPr defaultColWidth="0" defaultRowHeight="13.2" zeroHeight="1" x14ac:dyDescent="0.3"/>
  <cols>
    <col min="1" max="1" width="14.6640625" style="255" bestFit="1" customWidth="1"/>
    <col min="2" max="2" width="29.33203125" style="255" bestFit="1" customWidth="1"/>
    <col min="3" max="3" width="13.6640625" style="255" bestFit="1" customWidth="1"/>
    <col min="4" max="4" width="36.5546875" style="255" bestFit="1" customWidth="1"/>
    <col min="5" max="5" width="23.77734375" style="255" bestFit="1" customWidth="1"/>
    <col min="6" max="6" width="15.5546875" style="255" bestFit="1" customWidth="1"/>
    <col min="7" max="7" width="50.77734375" style="255" customWidth="1"/>
    <col min="8" max="8" width="17.77734375" style="255" customWidth="1"/>
    <col min="9" max="9" width="22.88671875" style="255" bestFit="1" customWidth="1"/>
    <col min="10" max="11" width="15.77734375" style="255" customWidth="1"/>
    <col min="12" max="12" width="15.77734375" style="385" customWidth="1"/>
    <col min="13" max="13" width="15.77734375" style="255" customWidth="1"/>
    <col min="14" max="16" width="15.77734375" style="385" customWidth="1"/>
    <col min="17" max="17" width="11.88671875" style="385" bestFit="1" customWidth="1"/>
    <col min="18" max="18" width="23.109375" style="385" bestFit="1" customWidth="1"/>
    <col min="19" max="19" width="15.77734375" style="385" customWidth="1"/>
    <col min="20" max="21" width="15.77734375" style="255" customWidth="1"/>
    <col min="22" max="22" width="22.88671875" style="255" bestFit="1" customWidth="1"/>
    <col min="23" max="23" width="22.88671875" style="255" customWidth="1"/>
    <col min="24" max="26" width="20.77734375" style="255" customWidth="1"/>
    <col min="27" max="27" width="16" style="255" bestFit="1" customWidth="1"/>
    <col min="28" max="1723" width="0" style="255" hidden="1" customWidth="1"/>
    <col min="1724" max="1724" width="8.88671875" style="255" hidden="1" customWidth="1"/>
    <col min="1725" max="1782" width="0" style="255" hidden="1" customWidth="1"/>
    <col min="1783" max="1790" width="8.88671875" style="255" customWidth="1"/>
    <col min="1791" max="1793" width="8.88671875" style="255" hidden="1" customWidth="1"/>
    <col min="1794" max="1797" width="8.88671875" style="255" customWidth="1"/>
    <col min="1798" max="1799" width="8.88671875" style="255" hidden="1" customWidth="1"/>
    <col min="1800" max="1802" width="8.88671875" style="255" customWidth="1"/>
    <col min="1803" max="1866" width="0" style="255" hidden="1" customWidth="1"/>
    <col min="1867" max="1867" width="8.88671875" style="255" customWidth="1"/>
    <col min="1868" max="1932" width="0" style="255" hidden="1" customWidth="1"/>
    <col min="1933" max="1933" width="8.88671875" style="255" customWidth="1"/>
    <col min="1934" max="2442" width="0" style="255" hidden="1" customWidth="1"/>
    <col min="2443" max="2448" width="8.88671875" style="255" customWidth="1"/>
    <col min="2449" max="2562" width="0" style="255" hidden="1" customWidth="1"/>
    <col min="2563" max="2563" width="8.88671875" style="255" customWidth="1"/>
    <col min="2564" max="2622" width="0" style="255" hidden="1" customWidth="1"/>
    <col min="2623" max="2623" width="8.88671875" style="255" hidden="1" customWidth="1"/>
    <col min="2624" max="2745" width="0" style="255" hidden="1" customWidth="1"/>
    <col min="2746" max="2747" width="8.88671875" style="255" hidden="1" customWidth="1"/>
    <col min="2748" max="4055" width="0" style="255" hidden="1" customWidth="1"/>
    <col min="4056" max="16384" width="0" style="255" hidden="1"/>
  </cols>
  <sheetData>
    <row r="1" spans="1:34" ht="68.400000000000006" customHeight="1" x14ac:dyDescent="0.3">
      <c r="A1" s="366"/>
      <c r="B1" s="366"/>
      <c r="C1" s="366"/>
      <c r="D1" s="366"/>
      <c r="E1" s="366"/>
      <c r="F1" s="366"/>
      <c r="G1" s="366"/>
      <c r="H1" s="366"/>
      <c r="I1" s="366"/>
      <c r="J1" s="366"/>
      <c r="K1" s="366"/>
      <c r="L1" s="366"/>
      <c r="M1" s="366"/>
      <c r="N1" s="366"/>
      <c r="O1" s="366"/>
      <c r="P1" s="366"/>
      <c r="Q1" s="366"/>
      <c r="R1" s="366"/>
      <c r="S1" s="366"/>
      <c r="T1" s="366"/>
      <c r="U1" s="366"/>
      <c r="V1" s="302"/>
      <c r="W1" s="302"/>
      <c r="X1" s="302"/>
      <c r="Y1" s="302"/>
      <c r="Z1" s="302"/>
      <c r="AA1" s="367">
        <f>(10001-COUNTIF($A$8:$A$8365,""))</f>
        <v>1644</v>
      </c>
    </row>
    <row r="2" spans="1:34" s="369" customFormat="1" ht="16.5" customHeight="1" x14ac:dyDescent="0.3">
      <c r="A2" s="458" t="str">
        <f>CONCATENATE(Entrada!D8," | Identificação de Agregados e Pessoas - AGREGADOS HABITACIONAIS")</f>
        <v xml:space="preserve"> | Identificação de Agregados e Pessoas - AGREGADOS HABITACIONAIS</v>
      </c>
      <c r="B2" s="458"/>
      <c r="C2" s="458"/>
      <c r="D2" s="458"/>
      <c r="E2" s="458"/>
      <c r="F2" s="458"/>
      <c r="G2" s="458"/>
      <c r="H2" s="458"/>
      <c r="I2" s="458"/>
      <c r="J2" s="458"/>
      <c r="K2" s="458"/>
      <c r="L2" s="458"/>
      <c r="M2" s="458"/>
      <c r="N2" s="458"/>
      <c r="O2" s="458"/>
      <c r="P2" s="458"/>
      <c r="Q2" s="458"/>
      <c r="R2" s="458"/>
      <c r="S2" s="458"/>
      <c r="T2" s="458"/>
      <c r="U2" s="458"/>
      <c r="V2" s="458"/>
      <c r="W2" s="458"/>
      <c r="X2" s="458"/>
      <c r="Y2" s="368"/>
      <c r="Z2" s="368"/>
    </row>
    <row r="3" spans="1:34" s="369" customFormat="1" ht="16.5" customHeight="1" x14ac:dyDescent="0.3">
      <c r="A3" s="368"/>
      <c r="B3" s="368"/>
      <c r="C3" s="368"/>
      <c r="D3" s="368"/>
      <c r="E3" s="368"/>
      <c r="F3" s="368"/>
      <c r="G3" s="368"/>
      <c r="H3" s="368"/>
      <c r="I3" s="368"/>
      <c r="J3" s="368"/>
      <c r="K3" s="368"/>
      <c r="L3" s="368"/>
      <c r="M3" s="368"/>
      <c r="N3" s="368"/>
      <c r="O3" s="368"/>
      <c r="P3" s="368"/>
      <c r="Q3" s="368"/>
      <c r="R3" s="368"/>
      <c r="S3" s="368"/>
      <c r="T3" s="368"/>
      <c r="U3" s="368"/>
      <c r="V3" s="368"/>
      <c r="W3" s="368"/>
      <c r="X3" s="368"/>
      <c r="Y3" s="368"/>
      <c r="Z3" s="368"/>
    </row>
    <row r="4" spans="1:34" s="369" customFormat="1" ht="16.5" hidden="1" customHeight="1" x14ac:dyDescent="0.3">
      <c r="A4" s="368"/>
      <c r="B4" s="368"/>
      <c r="C4" s="368"/>
      <c r="D4" s="368"/>
      <c r="E4" s="368"/>
      <c r="F4" s="368"/>
      <c r="G4" s="368"/>
      <c r="H4" s="368"/>
      <c r="I4" s="368"/>
      <c r="J4" s="368"/>
      <c r="K4" s="368"/>
      <c r="L4" s="368"/>
      <c r="M4" s="368"/>
      <c r="N4" s="368"/>
      <c r="O4" s="368"/>
      <c r="P4" s="368"/>
      <c r="Q4" s="370"/>
      <c r="R4" s="368"/>
      <c r="S4" s="368"/>
      <c r="T4" s="368"/>
      <c r="U4" s="368"/>
      <c r="V4" s="368"/>
      <c r="W4" s="368"/>
      <c r="X4" s="370"/>
      <c r="Y4" s="370"/>
      <c r="Z4" s="370"/>
    </row>
    <row r="5" spans="1:34" s="369" customFormat="1" ht="16.5" hidden="1" customHeight="1" x14ac:dyDescent="0.3">
      <c r="A5" s="371"/>
      <c r="B5" s="371"/>
      <c r="C5" s="371"/>
      <c r="D5" s="371"/>
      <c r="E5" s="371"/>
      <c r="F5" s="372"/>
      <c r="G5" s="370"/>
      <c r="H5" s="371"/>
      <c r="I5" s="371"/>
      <c r="J5" s="371"/>
      <c r="K5" s="371"/>
      <c r="L5" s="371"/>
      <c r="M5" s="371"/>
      <c r="N5" s="371"/>
      <c r="O5" s="371"/>
      <c r="P5" s="371"/>
      <c r="Q5" s="371"/>
      <c r="R5" s="371"/>
      <c r="S5" s="371"/>
      <c r="T5" s="371"/>
      <c r="U5" s="371"/>
      <c r="V5" s="372"/>
      <c r="W5" s="372"/>
      <c r="X5" s="368"/>
      <c r="Y5" s="368"/>
      <c r="Z5" s="368"/>
    </row>
    <row r="6" spans="1:34" ht="25.05" customHeight="1" x14ac:dyDescent="0.3">
      <c r="A6" s="459" t="s">
        <v>7073</v>
      </c>
      <c r="B6" s="459"/>
      <c r="C6" s="459"/>
      <c r="D6" s="459"/>
      <c r="E6" s="366"/>
      <c r="F6" s="366"/>
      <c r="G6" s="366"/>
      <c r="H6" s="366"/>
      <c r="I6" s="366"/>
      <c r="J6" s="366"/>
      <c r="K6" s="366"/>
      <c r="L6" s="366"/>
      <c r="M6" s="366"/>
      <c r="N6" s="366"/>
      <c r="O6" s="366"/>
      <c r="P6" s="366"/>
      <c r="Q6" s="366"/>
      <c r="R6" s="366"/>
      <c r="S6" s="396" t="s">
        <v>7165</v>
      </c>
      <c r="T6" s="366"/>
      <c r="U6" s="366"/>
      <c r="V6" s="302"/>
      <c r="W6" s="302"/>
      <c r="X6" s="460" t="s">
        <v>7142</v>
      </c>
      <c r="Y6" s="461"/>
      <c r="Z6" s="462"/>
    </row>
    <row r="7" spans="1:34" ht="55.2" x14ac:dyDescent="0.3">
      <c r="A7" s="363" t="s">
        <v>7135</v>
      </c>
      <c r="B7" s="361" t="s">
        <v>7136</v>
      </c>
      <c r="C7" s="361" t="s">
        <v>5583</v>
      </c>
      <c r="D7" s="241" t="s">
        <v>7071</v>
      </c>
      <c r="E7" s="361" t="s">
        <v>7055</v>
      </c>
      <c r="F7" s="360" t="s">
        <v>7099</v>
      </c>
      <c r="G7" s="360" t="s">
        <v>6436</v>
      </c>
      <c r="H7" s="361" t="s">
        <v>7137</v>
      </c>
      <c r="I7" s="361" t="s">
        <v>49</v>
      </c>
      <c r="J7" s="361" t="s">
        <v>64</v>
      </c>
      <c r="K7" s="361" t="s">
        <v>71</v>
      </c>
      <c r="L7" s="361" t="s">
        <v>66</v>
      </c>
      <c r="M7" s="361" t="s">
        <v>65</v>
      </c>
      <c r="N7" s="361" t="s">
        <v>67</v>
      </c>
      <c r="O7" s="361" t="s">
        <v>6378</v>
      </c>
      <c r="P7" s="361" t="s">
        <v>6379</v>
      </c>
      <c r="Q7" s="361" t="s">
        <v>68</v>
      </c>
      <c r="R7" s="361" t="s">
        <v>69</v>
      </c>
      <c r="S7" s="361" t="s">
        <v>70</v>
      </c>
      <c r="T7" s="361" t="s">
        <v>13</v>
      </c>
      <c r="U7" s="361" t="s">
        <v>7072</v>
      </c>
      <c r="V7" s="361" t="s">
        <v>7064</v>
      </c>
      <c r="W7" s="424" t="s">
        <v>7150</v>
      </c>
      <c r="X7" s="408" t="s">
        <v>7151</v>
      </c>
      <c r="Y7" s="361" t="s">
        <v>7152</v>
      </c>
      <c r="Z7" s="242" t="s">
        <v>7153</v>
      </c>
      <c r="AA7" s="242" t="s">
        <v>6374</v>
      </c>
      <c r="AD7" s="256"/>
      <c r="AE7" s="256"/>
      <c r="AF7" s="256"/>
      <c r="AG7" s="256"/>
      <c r="AH7" s="256"/>
    </row>
    <row r="8" spans="1:34" ht="33" customHeight="1" x14ac:dyDescent="0.3">
      <c r="A8" s="243"/>
      <c r="B8" s="244"/>
      <c r="C8" s="245">
        <f>IFERROR(VLOOKUP(B8,A.Núcleos!$B:$C,2,FALSE),"")</f>
        <v>0</v>
      </c>
      <c r="D8" s="246"/>
      <c r="E8" s="247"/>
      <c r="F8" s="248"/>
      <c r="G8" s="249" t="str">
        <f>IFERROR(IF(Table8[[#This Row],[Código da Candidatura]]="","",CONCATENATE(VLOOKUP(Table8[[#This Row],[Código da Candidatura]],Table13[[Código da candidatura]:[Latitude]],3,FALSE)," - ",VLOOKUP(Table8[[#This Row],[Código da Candidatura]],Table13[[Código da candidatura]:[Latitude]],6,FALSE))),"")</f>
        <v/>
      </c>
      <c r="H8" s="245" t="str">
        <f>IFERROR(IF(A8="","",CONCATENATE("1D.",Entrada!$K$8,".",auxiliar!A2,".",Table8[[#This Row],[Código da Candidatura]])),"")</f>
        <v/>
      </c>
      <c r="I8" s="250" t="str">
        <f>IF(A8="","",SUMIF(D.Composição!A$5:B$4533,A8,D.Composição!M$5:M$4533))</f>
        <v/>
      </c>
      <c r="J8" s="251" t="str">
        <f>IF(A8="","",COUNTIF(D.Composição!$B:$B,$A8))</f>
        <v/>
      </c>
      <c r="K8" s="251" t="str">
        <f t="shared" ref="K8" si="0">IF(H8="","",MAX(J8-L8-1,0))</f>
        <v/>
      </c>
      <c r="L8" s="251" t="str">
        <f>IF(A8="","",COUNTIFS(D.Composição!$B:$B,$A8,D.Composição!$T:$T,"Dep"))</f>
        <v/>
      </c>
      <c r="M8" s="251" t="str">
        <f>IF(A8="","",COUNTIFS(D.Composição!$B:$B,$A8,D.Composição!$M:$M,"Sim"))</f>
        <v/>
      </c>
      <c r="N8" s="251" t="str">
        <f t="shared" ref="N8" si="1">IF(H8="","",IF(AND(J8-L8=1,J8&gt;1.5),"Sim","Não"))</f>
        <v/>
      </c>
      <c r="O8" s="251" t="str">
        <f>IFERROR(IF(A8="","",VLOOKUP(A8,D.Composição!$B$5:$L$4533,10,FALSE)),"")</f>
        <v/>
      </c>
      <c r="P8" s="251" t="str">
        <f>IF(A8="","",IF(AND(J8=1,O8&gt;65),"Sim","Não"))</f>
        <v/>
      </c>
      <c r="Q8" s="252" t="str">
        <f t="shared" ref="Q8" si="2">IF(A8="","",IF(P8="Sim",1.25,IF(N8="Não",1+0.7*K8+0.25*L8+0.25*M8,IF(N8="Sim",1+0.7*K8+0.5*L8+0.25*M8,""))))</f>
        <v/>
      </c>
      <c r="R8" s="250" t="str">
        <f t="shared" ref="R8" si="3">IF(H8="","",I8/12/Q8)</f>
        <v/>
      </c>
      <c r="S8" s="250" t="str">
        <f>IF(H8="","",IF(R8&gt;=4*auxiliar!$Q$2,"Não elegível",IF(R8&lt;4*auxiliar!$Q$2,"Elegível","")))</f>
        <v/>
      </c>
      <c r="T8" s="253"/>
      <c r="U8" s="253"/>
      <c r="V8" s="253"/>
      <c r="W8" s="365"/>
      <c r="X8" s="426"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8" s="422"/>
      <c r="Z8" s="393"/>
      <c r="AA8" s="254" t="str">
        <f>IF(Table8[[#This Row],[Código do agregado '[Entidade']]]="","",IF(OR(AND(A8="",A8&lt;&gt;""),(AND(A8&lt;&gt;"",OR(B8="",D8="",I8="",T8="",U8="")))),"NÃO",IF(AND(A8&lt;&gt;"",J8=0),"Faltam membros","SIM")))</f>
        <v/>
      </c>
      <c r="AD8" s="256"/>
      <c r="AE8" s="457"/>
      <c r="AF8" s="457"/>
      <c r="AG8" s="256"/>
      <c r="AH8" s="256"/>
    </row>
    <row r="9" spans="1:34" ht="33" customHeight="1" x14ac:dyDescent="0.3">
      <c r="A9" s="373"/>
      <c r="B9" s="321"/>
      <c r="C9" s="316">
        <f>IFERROR(VLOOKUP(B9,A.Núcleos!$B:$C,2,FALSE),"")</f>
        <v>0</v>
      </c>
      <c r="D9" s="374"/>
      <c r="E9" s="375"/>
      <c r="F9" s="376"/>
      <c r="G9" s="377" t="str">
        <f>IFERROR(IF(Table8[[#This Row],[Código da Candidatura]]="","",CONCATENATE(VLOOKUP(Table8[[#This Row],[Código da Candidatura]],Table13[[Código da candidatura]:[Latitude]],3,FALSE)," - ",VLOOKUP(Table8[[#This Row],[Código da Candidatura]],Table13[[Código da candidatura]:[Latitude]],6,FALSE))),"")</f>
        <v/>
      </c>
      <c r="H9" s="325" t="str">
        <f>IFERROR(IF(A9="","",CONCATENATE("1D.",Entrada!$K$8,".",auxiliar!A3,".",Table8[[#This Row],[Código da Candidatura]])),"")</f>
        <v/>
      </c>
      <c r="I9" s="378" t="str">
        <f>IF(A9="","",SUMIF(D.Composição!A$5:B$4533,A9,D.Composição!M$5:M$4533))</f>
        <v/>
      </c>
      <c r="J9" s="379" t="str">
        <f>IF(A9="","",COUNTIF(D.Composição!$B:$B,$A9))</f>
        <v/>
      </c>
      <c r="K9" s="379" t="str">
        <f t="shared" ref="K9:K72" si="4">IF(H9="","",MAX(J9-L9-1,0))</f>
        <v/>
      </c>
      <c r="L9" s="379" t="str">
        <f>IF(A9="","",COUNTIFS(D.Composição!$B:$B,$A9,D.Composição!$T:$T,"Dep"))</f>
        <v/>
      </c>
      <c r="M9" s="379" t="str">
        <f>IF(A9="","",COUNTIFS(D.Composição!$B:$B,$A9,D.Composição!$M:$M,"Sim"))</f>
        <v/>
      </c>
      <c r="N9" s="379" t="str">
        <f t="shared" ref="N9:N72" si="5">IF(H9="","",IF(AND(J9-L9=1,J9&gt;1.5),"Sim","Não"))</f>
        <v/>
      </c>
      <c r="O9" s="379" t="str">
        <f>IFERROR(IF(A9="","",VLOOKUP(A9,D.Composição!$B$5:$L$4533,10,FALSE)),"")</f>
        <v/>
      </c>
      <c r="P9" s="379" t="str">
        <f t="shared" ref="P9:P72" si="6">IF(A9="","",IF(AND(J9=1,O9&gt;65),"Sim","Não"))</f>
        <v/>
      </c>
      <c r="Q9" s="380" t="str">
        <f t="shared" ref="Q9:Q72" si="7">IF(A9="","",IF(P9="Sim",1.25,IF(N9="Não",1+0.7*K9+0.25*L9+0.25*M9,IF(N9="Sim",1+0.7*K9+0.5*L9+0.25*M9,""))))</f>
        <v/>
      </c>
      <c r="R9" s="378" t="str">
        <f t="shared" ref="R9:R72" si="8">IF(H9="","",I9/12/Q9)</f>
        <v/>
      </c>
      <c r="S9" s="379" t="str">
        <f>IF(H9="","",IF(R9&gt;=4*auxiliar!$Q$2,"Não elegível",IF(R9&lt;4*auxiliar!$Q$2,"Elegível","")))</f>
        <v/>
      </c>
      <c r="T9" s="321"/>
      <c r="U9" s="321"/>
      <c r="V9" s="321"/>
      <c r="W9" s="381"/>
      <c r="X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9" s="423"/>
      <c r="Z9" s="394"/>
      <c r="AA9" s="382" t="str">
        <f>IF(Table8[[#This Row],[Código do agregado '[Entidade']]]="","",IF(OR(AND(A9="",A9&lt;&gt;""),(AND(A9&lt;&gt;"",OR(B9="",D9="",I9="",T9="",U9="")))),"NÃO",IF(AND(A9&lt;&gt;"",J9=0),"Faltam membros","SIM")))</f>
        <v/>
      </c>
      <c r="AD9" s="256"/>
      <c r="AE9" s="457"/>
      <c r="AF9" s="457"/>
      <c r="AG9" s="256"/>
      <c r="AH9" s="256"/>
    </row>
    <row r="10" spans="1:34" ht="33" customHeight="1" x14ac:dyDescent="0.3">
      <c r="A10" s="373"/>
      <c r="B10" s="321"/>
      <c r="C10" s="316">
        <f>IFERROR(VLOOKUP(B10,A.Núcleos!$B:$C,2,FALSE),"")</f>
        <v>0</v>
      </c>
      <c r="D10" s="376"/>
      <c r="E10" s="383"/>
      <c r="F10" s="384"/>
      <c r="G10" s="377" t="str">
        <f>IFERROR(IF(Table8[[#This Row],[Código da Candidatura]]="","",CONCATENATE(VLOOKUP(Table8[[#This Row],[Código da Candidatura]],Table13[[Código da candidatura]:[Latitude]],3,FALSE)," - ",VLOOKUP(Table8[[#This Row],[Código da Candidatura]],Table13[[Código da candidatura]:[Latitude]],6,FALSE))),"")</f>
        <v/>
      </c>
      <c r="H10" s="325" t="str">
        <f>IFERROR(IF(A10="","",CONCATENATE("1D.",Entrada!$K$8,".",auxiliar!A4,".",Table8[[#This Row],[Código da Candidatura]])),"")</f>
        <v/>
      </c>
      <c r="I10" s="378" t="str">
        <f>IF(A10="","",SUMIF(D.Composição!A$5:B$4533,A10,D.Composição!M$5:M$4533))</f>
        <v/>
      </c>
      <c r="J10" s="379" t="str">
        <f>IF(A10="","",COUNTIF(D.Composição!$B:$B,$A10))</f>
        <v/>
      </c>
      <c r="K10" s="379" t="str">
        <f t="shared" si="4"/>
        <v/>
      </c>
      <c r="L10" s="379" t="str">
        <f>IF(A10="","",COUNTIFS(D.Composição!$B:$B,$A10,D.Composição!$T:$T,"Dep"))</f>
        <v/>
      </c>
      <c r="M10" s="379" t="str">
        <f>IF(A10="","",COUNTIFS(D.Composição!$B:$B,$A10,D.Composição!$M:$M,"Sim"))</f>
        <v/>
      </c>
      <c r="N10" s="379" t="str">
        <f t="shared" si="5"/>
        <v/>
      </c>
      <c r="O10" s="379" t="str">
        <f>IFERROR(IF(A10="","",VLOOKUP(A10,D.Composição!$B$5:$L$4533,10,FALSE)),"")</f>
        <v/>
      </c>
      <c r="P10" s="379" t="str">
        <f t="shared" si="6"/>
        <v/>
      </c>
      <c r="Q10" s="380" t="str">
        <f t="shared" si="7"/>
        <v/>
      </c>
      <c r="R10" s="378" t="str">
        <f t="shared" si="8"/>
        <v/>
      </c>
      <c r="S10" s="379" t="str">
        <f>IF(H10="","",IF(R10&gt;=4*auxiliar!$Q$2,"Não elegível",IF(R10&lt;4*auxiliar!$Q$2,"Elegível","")))</f>
        <v/>
      </c>
      <c r="T10" s="321"/>
      <c r="U10" s="321"/>
      <c r="V10" s="321"/>
      <c r="W10" s="381"/>
      <c r="X1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0" s="423"/>
      <c r="Z10" s="394"/>
      <c r="AA10" s="382" t="str">
        <f>IF(Table8[[#This Row],[Código do agregado '[Entidade']]]="","",IF(OR(AND(A10="",A10&lt;&gt;""),(AND(A10&lt;&gt;"",OR(B10="",D10="",I10="",T10="",U10="")))),"NÃO",IF(AND(A10&lt;&gt;"",J10=0),"Faltam membros","SIM")))</f>
        <v/>
      </c>
      <c r="AD10" s="256"/>
      <c r="AE10" s="457"/>
      <c r="AF10" s="457"/>
      <c r="AG10" s="256"/>
      <c r="AH10" s="256"/>
    </row>
    <row r="11" spans="1:34" ht="33" customHeight="1" x14ac:dyDescent="0.3">
      <c r="A11" s="373"/>
      <c r="B11" s="321"/>
      <c r="C11" s="316">
        <f>IFERROR(VLOOKUP(B11,A.Núcleos!$B:$C,2,FALSE),"")</f>
        <v>0</v>
      </c>
      <c r="D11" s="376"/>
      <c r="E11" s="383"/>
      <c r="F11" s="376"/>
      <c r="G11" s="377" t="str">
        <f>IFERROR(IF(Table8[[#This Row],[Código da Candidatura]]="","",CONCATENATE(VLOOKUP(Table8[[#This Row],[Código da Candidatura]],Table13[[Código da candidatura]:[Latitude]],3,FALSE)," - ",VLOOKUP(Table8[[#This Row],[Código da Candidatura]],Table13[[Código da candidatura]:[Latitude]],6,FALSE))),"")</f>
        <v/>
      </c>
      <c r="H11" s="325" t="str">
        <f>IFERROR(IF(A11="","",CONCATENATE("1D.",Entrada!$K$8,".",auxiliar!A5,".",Table8[[#This Row],[Código da Candidatura]])),"")</f>
        <v/>
      </c>
      <c r="I11" s="378" t="str">
        <f>IF(A11="","",SUMIF(D.Composição!A$5:B$4533,A11,D.Composição!M$5:M$4533))</f>
        <v/>
      </c>
      <c r="J11" s="379" t="str">
        <f>IF(A11="","",COUNTIF(D.Composição!$B:$B,$A11))</f>
        <v/>
      </c>
      <c r="K11" s="379" t="str">
        <f t="shared" si="4"/>
        <v/>
      </c>
      <c r="L11" s="379" t="str">
        <f>IF(A11="","",COUNTIFS(D.Composição!$B:$B,$A11,D.Composição!$T:$T,"Dep"))</f>
        <v/>
      </c>
      <c r="M11" s="379" t="str">
        <f>IF(A11="","",COUNTIFS(D.Composição!$B:$B,$A11,D.Composição!$M:$M,"Sim"))</f>
        <v/>
      </c>
      <c r="N11" s="379" t="str">
        <f t="shared" si="5"/>
        <v/>
      </c>
      <c r="O11" s="379" t="str">
        <f>IFERROR(IF(A11="","",VLOOKUP(A11,D.Composição!$B$5:$L$4533,10,FALSE)),"")</f>
        <v/>
      </c>
      <c r="P11" s="379" t="str">
        <f t="shared" si="6"/>
        <v/>
      </c>
      <c r="Q11" s="380" t="str">
        <f t="shared" si="7"/>
        <v/>
      </c>
      <c r="R11" s="378" t="str">
        <f t="shared" si="8"/>
        <v/>
      </c>
      <c r="S11" s="379" t="str">
        <f>IF(H11="","",IF(R11&gt;=4*auxiliar!$Q$2,"Não elegível",IF(R11&lt;4*auxiliar!$Q$2,"Elegível","")))</f>
        <v/>
      </c>
      <c r="T11" s="321"/>
      <c r="U11" s="321"/>
      <c r="V11" s="321"/>
      <c r="W11" s="381"/>
      <c r="X1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1" s="423"/>
      <c r="Z11" s="394"/>
      <c r="AA11" s="382" t="str">
        <f>IF(Table8[[#This Row],[Código do agregado '[Entidade']]]="","",IF(OR(AND(A11="",A11&lt;&gt;""),(AND(A11&lt;&gt;"",OR(B11="",D11="",I11="",T11="",U11="")))),"NÃO",IF(AND(A11&lt;&gt;"",J11=0),"Faltam membros","SIM")))</f>
        <v/>
      </c>
      <c r="AD11" s="256"/>
      <c r="AE11" s="457"/>
      <c r="AF11" s="457"/>
      <c r="AG11" s="256"/>
      <c r="AH11" s="256"/>
    </row>
    <row r="12" spans="1:34" ht="33" customHeight="1" x14ac:dyDescent="0.3">
      <c r="A12" s="373"/>
      <c r="B12" s="321"/>
      <c r="C12" s="316">
        <f>IFERROR(VLOOKUP(B12,A.Núcleos!$B:$C,2,FALSE),"")</f>
        <v>0</v>
      </c>
      <c r="D12" s="376"/>
      <c r="E12" s="383"/>
      <c r="F12" s="384"/>
      <c r="G12" s="377" t="str">
        <f>IFERROR(IF(Table8[[#This Row],[Código da Candidatura]]="","",CONCATENATE(VLOOKUP(Table8[[#This Row],[Código da Candidatura]],Table13[[Código da candidatura]:[Latitude]],3,FALSE)," - ",VLOOKUP(Table8[[#This Row],[Código da Candidatura]],Table13[[Código da candidatura]:[Latitude]],6,FALSE))),"")</f>
        <v/>
      </c>
      <c r="H12" s="325" t="str">
        <f>IFERROR(IF(A12="","",CONCATENATE("1D.",Entrada!$K$8,".",auxiliar!A6,".",Table8[[#This Row],[Código da Candidatura]])),"")</f>
        <v/>
      </c>
      <c r="I12" s="378" t="str">
        <f>IF(A12="","",SUMIF(D.Composição!A$5:B$4533,A12,D.Composição!M$5:M$4533))</f>
        <v/>
      </c>
      <c r="J12" s="379" t="str">
        <f>IF(A12="","",COUNTIF(D.Composição!$B:$B,$A12))</f>
        <v/>
      </c>
      <c r="K12" s="379" t="str">
        <f t="shared" si="4"/>
        <v/>
      </c>
      <c r="L12" s="379" t="str">
        <f>IF(A12="","",COUNTIFS(D.Composição!$B:$B,$A12,D.Composição!$T:$T,"Dep"))</f>
        <v/>
      </c>
      <c r="M12" s="379" t="str">
        <f>IF(A12="","",COUNTIFS(D.Composição!$B:$B,$A12,D.Composição!$M:$M,"Sim"))</f>
        <v/>
      </c>
      <c r="N12" s="379" t="str">
        <f t="shared" si="5"/>
        <v/>
      </c>
      <c r="O12" s="379" t="str">
        <f>IFERROR(IF(A12="","",VLOOKUP(A12,D.Composição!$B$5:$L$4533,10,FALSE)),"")</f>
        <v/>
      </c>
      <c r="P12" s="379" t="str">
        <f t="shared" si="6"/>
        <v/>
      </c>
      <c r="Q12" s="380" t="str">
        <f t="shared" si="7"/>
        <v/>
      </c>
      <c r="R12" s="378" t="str">
        <f t="shared" si="8"/>
        <v/>
      </c>
      <c r="S12" s="379" t="str">
        <f>IF(H12="","",IF(R12&gt;=4*auxiliar!$Q$2,"Não elegível",IF(R12&lt;4*auxiliar!$Q$2,"Elegível","")))</f>
        <v/>
      </c>
      <c r="T12" s="321"/>
      <c r="U12" s="321"/>
      <c r="V12" s="321"/>
      <c r="W12" s="381"/>
      <c r="X1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2" s="423"/>
      <c r="Z12" s="394"/>
      <c r="AA12" s="382" t="str">
        <f>IF(Table8[[#This Row],[Código do agregado '[Entidade']]]="","",IF(OR(AND(A12="",A12&lt;&gt;""),(AND(A12&lt;&gt;"",OR(B12="",D12="",I12="",T12="",U12="")))),"NÃO",IF(AND(A12&lt;&gt;"",J12=0),"Faltam membros","SIM")))</f>
        <v/>
      </c>
      <c r="AD12" s="256"/>
      <c r="AE12" s="457"/>
      <c r="AF12" s="457"/>
      <c r="AG12" s="256"/>
      <c r="AH12" s="256"/>
    </row>
    <row r="13" spans="1:34" ht="33" customHeight="1" x14ac:dyDescent="0.3">
      <c r="A13" s="373"/>
      <c r="B13" s="321"/>
      <c r="C13" s="316">
        <f>IFERROR(VLOOKUP(B13,A.Núcleos!$B:$C,2,FALSE),"")</f>
        <v>0</v>
      </c>
      <c r="D13" s="376"/>
      <c r="E13" s="383"/>
      <c r="F13" s="376"/>
      <c r="G13" s="377" t="str">
        <f>IFERROR(IF(Table8[[#This Row],[Código da Candidatura]]="","",CONCATENATE(VLOOKUP(Table8[[#This Row],[Código da Candidatura]],Table13[[Código da candidatura]:[Latitude]],3,FALSE)," - ",VLOOKUP(Table8[[#This Row],[Código da Candidatura]],Table13[[Código da candidatura]:[Latitude]],6,FALSE))),"")</f>
        <v/>
      </c>
      <c r="H13" s="325" t="str">
        <f>IFERROR(IF(A13="","",CONCATENATE("1D.",Entrada!$K$8,".",auxiliar!A7,".",Table8[[#This Row],[Código da Candidatura]])),"")</f>
        <v/>
      </c>
      <c r="I13" s="378" t="str">
        <f>IF(A13="","",SUMIF(D.Composição!A$5:B$4533,A13,D.Composição!M$5:M$4533))</f>
        <v/>
      </c>
      <c r="J13" s="379" t="str">
        <f>IF(A13="","",COUNTIF(D.Composição!$B:$B,$A13))</f>
        <v/>
      </c>
      <c r="K13" s="379" t="str">
        <f t="shared" si="4"/>
        <v/>
      </c>
      <c r="L13" s="379" t="str">
        <f>IF(A13="","",COUNTIFS(D.Composição!$B:$B,$A13,D.Composição!$T:$T,"Dep"))</f>
        <v/>
      </c>
      <c r="M13" s="379" t="str">
        <f>IF(A13="","",COUNTIFS(D.Composição!$B:$B,$A13,D.Composição!$M:$M,"Sim"))</f>
        <v/>
      </c>
      <c r="N13" s="379" t="str">
        <f t="shared" si="5"/>
        <v/>
      </c>
      <c r="O13" s="379" t="str">
        <f>IFERROR(IF(A13="","",VLOOKUP(A13,D.Composição!$B$5:$L$4533,10,FALSE)),"")</f>
        <v/>
      </c>
      <c r="P13" s="379" t="str">
        <f t="shared" si="6"/>
        <v/>
      </c>
      <c r="Q13" s="380" t="str">
        <f t="shared" si="7"/>
        <v/>
      </c>
      <c r="R13" s="378" t="str">
        <f t="shared" si="8"/>
        <v/>
      </c>
      <c r="S13" s="379" t="str">
        <f>IF(H13="","",IF(R13&gt;=4*auxiliar!$Q$2,"Não elegível",IF(R13&lt;4*auxiliar!$Q$2,"Elegível","")))</f>
        <v/>
      </c>
      <c r="T13" s="321"/>
      <c r="U13" s="321"/>
      <c r="V13" s="321"/>
      <c r="W13" s="381"/>
      <c r="X1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3" s="423"/>
      <c r="Z13" s="394"/>
      <c r="AA13" s="382" t="str">
        <f>IF(Table8[[#This Row],[Código do agregado '[Entidade']]]="","",IF(OR(AND(A13="",A13&lt;&gt;""),(AND(A13&lt;&gt;"",OR(B13="",D13="",I13="",T13="",U13="")))),"NÃO",IF(AND(A13&lt;&gt;"",J13=0),"Faltam membros","SIM")))</f>
        <v/>
      </c>
      <c r="AD13" s="256"/>
      <c r="AE13" s="457"/>
      <c r="AF13" s="457"/>
      <c r="AG13" s="256"/>
      <c r="AH13" s="256"/>
    </row>
    <row r="14" spans="1:34" ht="33" customHeight="1" x14ac:dyDescent="0.3">
      <c r="A14" s="373"/>
      <c r="B14" s="321"/>
      <c r="C14" s="316">
        <f>IFERROR(VLOOKUP(B14,A.Núcleos!$B:$C,2,FALSE),"")</f>
        <v>0</v>
      </c>
      <c r="D14" s="376"/>
      <c r="E14" s="383"/>
      <c r="F14" s="384"/>
      <c r="G14" s="377" t="str">
        <f>IFERROR(IF(Table8[[#This Row],[Código da Candidatura]]="","",CONCATENATE(VLOOKUP(Table8[[#This Row],[Código da Candidatura]],Table13[[Código da candidatura]:[Latitude]],3,FALSE)," - ",VLOOKUP(Table8[[#This Row],[Código da Candidatura]],Table13[[Código da candidatura]:[Latitude]],6,FALSE))),"")</f>
        <v/>
      </c>
      <c r="H14" s="325" t="str">
        <f>IFERROR(IF(A14="","",CONCATENATE("1D.",Entrada!$K$8,".",auxiliar!A8,".",Table8[[#This Row],[Código da Candidatura]])),"")</f>
        <v/>
      </c>
      <c r="I14" s="378" t="str">
        <f>IF(A14="","",SUMIF(D.Composição!A$5:B$4533,A14,D.Composição!M$5:M$4533))</f>
        <v/>
      </c>
      <c r="J14" s="379" t="str">
        <f>IF(A14="","",COUNTIF(D.Composição!$B:$B,$A14))</f>
        <v/>
      </c>
      <c r="K14" s="379" t="str">
        <f t="shared" si="4"/>
        <v/>
      </c>
      <c r="L14" s="379" t="str">
        <f>IF(A14="","",COUNTIFS(D.Composição!$B:$B,$A14,D.Composição!$T:$T,"Dep"))</f>
        <v/>
      </c>
      <c r="M14" s="379" t="str">
        <f>IF(A14="","",COUNTIFS(D.Composição!$B:$B,$A14,D.Composição!$M:$M,"Sim"))</f>
        <v/>
      </c>
      <c r="N14" s="379" t="str">
        <f t="shared" si="5"/>
        <v/>
      </c>
      <c r="O14" s="379" t="str">
        <f>IFERROR(IF(A14="","",VLOOKUP(A14,D.Composição!$B$5:$L$4533,10,FALSE)),"")</f>
        <v/>
      </c>
      <c r="P14" s="379" t="str">
        <f t="shared" si="6"/>
        <v/>
      </c>
      <c r="Q14" s="380" t="str">
        <f t="shared" si="7"/>
        <v/>
      </c>
      <c r="R14" s="378" t="str">
        <f t="shared" si="8"/>
        <v/>
      </c>
      <c r="S14" s="379" t="str">
        <f>IF(H14="","",IF(R14&gt;=4*auxiliar!$Q$2,"Não elegível",IF(R14&lt;4*auxiliar!$Q$2,"Elegível","")))</f>
        <v/>
      </c>
      <c r="T14" s="321"/>
      <c r="U14" s="321"/>
      <c r="V14" s="321"/>
      <c r="W14" s="381"/>
      <c r="X1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4" s="423"/>
      <c r="Z14" s="394"/>
      <c r="AA14" s="382" t="str">
        <f>IF(Table8[[#This Row],[Código do agregado '[Entidade']]]="","",IF(OR(AND(A14="",A14&lt;&gt;""),(AND(A14&lt;&gt;"",OR(B14="",D14="",I14="",T14="",U14="")))),"NÃO",IF(AND(A14&lt;&gt;"",J14=0),"Faltam membros","SIM")))</f>
        <v/>
      </c>
      <c r="AD14" s="256"/>
      <c r="AE14" s="457"/>
      <c r="AF14" s="457"/>
      <c r="AG14" s="256"/>
      <c r="AH14" s="256"/>
    </row>
    <row r="15" spans="1:34" ht="33" customHeight="1" x14ac:dyDescent="0.3">
      <c r="A15" s="373"/>
      <c r="B15" s="321"/>
      <c r="C15" s="316">
        <f>IFERROR(VLOOKUP(B15,A.Núcleos!$B:$C,2,FALSE),"")</f>
        <v>0</v>
      </c>
      <c r="D15" s="376"/>
      <c r="E15" s="383"/>
      <c r="F15" s="376"/>
      <c r="G15" s="377" t="str">
        <f>IFERROR(IF(Table8[[#This Row],[Código da Candidatura]]="","",CONCATENATE(VLOOKUP(Table8[[#This Row],[Código da Candidatura]],Table13[[Código da candidatura]:[Latitude]],3,FALSE)," - ",VLOOKUP(Table8[[#This Row],[Código da Candidatura]],Table13[[Código da candidatura]:[Latitude]],6,FALSE))),"")</f>
        <v/>
      </c>
      <c r="H15" s="325" t="str">
        <f>IFERROR(IF(A15="","",CONCATENATE("1D.",Entrada!$K$8,".",auxiliar!A9,".",Table8[[#This Row],[Código da Candidatura]])),"")</f>
        <v/>
      </c>
      <c r="I15" s="378" t="str">
        <f>IF(A15="","",SUMIF(D.Composição!A$5:B$4533,A15,D.Composição!M$5:M$4533))</f>
        <v/>
      </c>
      <c r="J15" s="379" t="str">
        <f>IF(A15="","",COUNTIF(D.Composição!$B:$B,$A15))</f>
        <v/>
      </c>
      <c r="K15" s="379" t="str">
        <f t="shared" si="4"/>
        <v/>
      </c>
      <c r="L15" s="379" t="str">
        <f>IF(A15="","",COUNTIFS(D.Composição!$B:$B,$A15,D.Composição!$T:$T,"Dep"))</f>
        <v/>
      </c>
      <c r="M15" s="379" t="str">
        <f>IF(A15="","",COUNTIFS(D.Composição!$B:$B,$A15,D.Composição!$M:$M,"Sim"))</f>
        <v/>
      </c>
      <c r="N15" s="379" t="str">
        <f t="shared" si="5"/>
        <v/>
      </c>
      <c r="O15" s="379" t="str">
        <f>IFERROR(IF(A15="","",VLOOKUP(A15,D.Composição!$B$5:$L$4533,10,FALSE)),"")</f>
        <v/>
      </c>
      <c r="P15" s="379" t="str">
        <f t="shared" si="6"/>
        <v/>
      </c>
      <c r="Q15" s="380" t="str">
        <f t="shared" si="7"/>
        <v/>
      </c>
      <c r="R15" s="378" t="str">
        <f t="shared" si="8"/>
        <v/>
      </c>
      <c r="S15" s="379" t="str">
        <f>IF(H15="","",IF(R15&gt;=4*auxiliar!$Q$2,"Não elegível",IF(R15&lt;4*auxiliar!$Q$2,"Elegível","")))</f>
        <v/>
      </c>
      <c r="T15" s="321"/>
      <c r="U15" s="321"/>
      <c r="V15" s="321"/>
      <c r="W15" s="381"/>
      <c r="X1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5" s="423"/>
      <c r="Z15" s="394"/>
      <c r="AA15" s="382" t="str">
        <f>IF(Table8[[#This Row],[Código do agregado '[Entidade']]]="","",IF(OR(AND(A15="",A15&lt;&gt;""),(AND(A15&lt;&gt;"",OR(B15="",D15="",I15="",T15="",U15="")))),"NÃO",IF(AND(A15&lt;&gt;"",J15=0),"Faltam membros","SIM")))</f>
        <v/>
      </c>
      <c r="AD15" s="256"/>
      <c r="AE15" s="457"/>
      <c r="AF15" s="457"/>
      <c r="AG15" s="256"/>
      <c r="AH15" s="256"/>
    </row>
    <row r="16" spans="1:34" ht="33" customHeight="1" x14ac:dyDescent="0.3">
      <c r="A16" s="373"/>
      <c r="B16" s="321"/>
      <c r="C16" s="316">
        <f>IFERROR(VLOOKUP(B16,A.Núcleos!$B:$C,2,FALSE),"")</f>
        <v>0</v>
      </c>
      <c r="D16" s="376"/>
      <c r="E16" s="383"/>
      <c r="F16" s="376"/>
      <c r="G16" s="377" t="str">
        <f>IFERROR(IF(Table8[[#This Row],[Código da Candidatura]]="","",CONCATENATE(VLOOKUP(Table8[[#This Row],[Código da Candidatura]],Table13[[Código da candidatura]:[Latitude]],3,FALSE)," - ",VLOOKUP(Table8[[#This Row],[Código da Candidatura]],Table13[[Código da candidatura]:[Latitude]],6,FALSE))),"")</f>
        <v/>
      </c>
      <c r="H16" s="325" t="str">
        <f>IFERROR(IF(A16="","",CONCATENATE("1D.",Entrada!$K$8,".",auxiliar!A10,".",Table8[[#This Row],[Código da Candidatura]])),"")</f>
        <v/>
      </c>
      <c r="I16" s="378" t="str">
        <f>IF(A16="","",SUMIF(D.Composição!A$5:B$4533,A16,D.Composição!M$5:M$4533))</f>
        <v/>
      </c>
      <c r="J16" s="379" t="str">
        <f>IF(A16="","",COUNTIF(D.Composição!$B:$B,$A16))</f>
        <v/>
      </c>
      <c r="K16" s="379" t="str">
        <f t="shared" si="4"/>
        <v/>
      </c>
      <c r="L16" s="379" t="str">
        <f>IF(A16="","",COUNTIFS(D.Composição!$B:$B,$A16,D.Composição!$T:$T,"Dep"))</f>
        <v/>
      </c>
      <c r="M16" s="379" t="str">
        <f>IF(A16="","",COUNTIFS(D.Composição!$B:$B,$A16,D.Composição!$M:$M,"Sim"))</f>
        <v/>
      </c>
      <c r="N16" s="379" t="str">
        <f t="shared" si="5"/>
        <v/>
      </c>
      <c r="O16" s="379" t="str">
        <f>IFERROR(IF(A16="","",VLOOKUP(A16,D.Composição!$B$5:$L$4533,10,FALSE)),"")</f>
        <v/>
      </c>
      <c r="P16" s="379" t="str">
        <f t="shared" si="6"/>
        <v/>
      </c>
      <c r="Q16" s="380" t="str">
        <f t="shared" si="7"/>
        <v/>
      </c>
      <c r="R16" s="378" t="str">
        <f t="shared" si="8"/>
        <v/>
      </c>
      <c r="S16" s="379" t="str">
        <f>IF(H16="","",IF(R16&gt;=4*auxiliar!$Q$2,"Não elegível",IF(R16&lt;4*auxiliar!$Q$2,"Elegível","")))</f>
        <v/>
      </c>
      <c r="T16" s="321"/>
      <c r="U16" s="321"/>
      <c r="V16" s="321"/>
      <c r="W16" s="381"/>
      <c r="X1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6" s="423"/>
      <c r="Z16" s="394"/>
      <c r="AA16" s="382" t="str">
        <f>IF(Table8[[#This Row],[Código do agregado '[Entidade']]]="","",IF(OR(AND(A16="",A16&lt;&gt;""),(AND(A16&lt;&gt;"",OR(B16="",D16="",I16="",T16="",U16="")))),"NÃO",IF(AND(A16&lt;&gt;"",J16=0),"Faltam membros","SIM")))</f>
        <v/>
      </c>
      <c r="AD16" s="256"/>
      <c r="AE16" s="457"/>
      <c r="AF16" s="457"/>
      <c r="AG16" s="256"/>
      <c r="AH16" s="256"/>
    </row>
    <row r="17" spans="1:34" ht="33" customHeight="1" x14ac:dyDescent="0.3">
      <c r="A17" s="373"/>
      <c r="B17" s="321"/>
      <c r="C17" s="316">
        <f>IFERROR(VLOOKUP(B17,A.Núcleos!$B:$C,2,FALSE),"")</f>
        <v>0</v>
      </c>
      <c r="D17" s="376"/>
      <c r="E17" s="383"/>
      <c r="F17" s="376"/>
      <c r="G17" s="377" t="str">
        <f>IFERROR(IF(Table8[[#This Row],[Código da Candidatura]]="","",CONCATENATE(VLOOKUP(Table8[[#This Row],[Código da Candidatura]],Table13[[Código da candidatura]:[Latitude]],3,FALSE)," - ",VLOOKUP(Table8[[#This Row],[Código da Candidatura]],Table13[[Código da candidatura]:[Latitude]],6,FALSE))),"")</f>
        <v/>
      </c>
      <c r="H17" s="325" t="str">
        <f>IFERROR(IF(A17="","",CONCATENATE("1D.",Entrada!$K$8,".",auxiliar!A11,".",Table8[[#This Row],[Código da Candidatura]])),"")</f>
        <v/>
      </c>
      <c r="I17" s="378" t="str">
        <f>IF(A17="","",SUMIF(D.Composição!A$5:B$4533,A17,D.Composição!M$5:M$4533))</f>
        <v/>
      </c>
      <c r="J17" s="379" t="str">
        <f>IF(A17="","",COUNTIF(D.Composição!$B:$B,$A17))</f>
        <v/>
      </c>
      <c r="K17" s="379" t="str">
        <f t="shared" si="4"/>
        <v/>
      </c>
      <c r="L17" s="379" t="str">
        <f>IF(A17="","",COUNTIFS(D.Composição!$B:$B,$A17,D.Composição!$T:$T,"Dep"))</f>
        <v/>
      </c>
      <c r="M17" s="379" t="str">
        <f>IF(A17="","",COUNTIFS(D.Composição!$B:$B,$A17,D.Composição!$M:$M,"Sim"))</f>
        <v/>
      </c>
      <c r="N17" s="379" t="str">
        <f t="shared" si="5"/>
        <v/>
      </c>
      <c r="O17" s="379" t="str">
        <f>IFERROR(IF(A17="","",VLOOKUP(A17,D.Composição!$B$5:$L$4533,10,FALSE)),"")</f>
        <v/>
      </c>
      <c r="P17" s="379" t="str">
        <f t="shared" si="6"/>
        <v/>
      </c>
      <c r="Q17" s="380" t="str">
        <f t="shared" si="7"/>
        <v/>
      </c>
      <c r="R17" s="378" t="str">
        <f t="shared" si="8"/>
        <v/>
      </c>
      <c r="S17" s="379" t="str">
        <f>IF(H17="","",IF(R17&gt;=4*auxiliar!$Q$2,"Não elegível",IF(R17&lt;4*auxiliar!$Q$2,"Elegível","")))</f>
        <v/>
      </c>
      <c r="T17" s="321"/>
      <c r="U17" s="321"/>
      <c r="V17" s="321"/>
      <c r="W17" s="381"/>
      <c r="X1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7" s="423"/>
      <c r="Z17" s="394"/>
      <c r="AA17" s="382" t="str">
        <f>IF(Table8[[#This Row],[Código do agregado '[Entidade']]]="","",IF(OR(AND(A17="",A17&lt;&gt;""),(AND(A17&lt;&gt;"",OR(B17="",D17="",I17="",T17="",U17="")))),"NÃO",IF(AND(A17&lt;&gt;"",J17=0),"Faltam membros","SIM")))</f>
        <v/>
      </c>
      <c r="AD17" s="256"/>
      <c r="AE17" s="457"/>
      <c r="AF17" s="457"/>
      <c r="AG17" s="256"/>
      <c r="AH17" s="256"/>
    </row>
    <row r="18" spans="1:34" ht="33" customHeight="1" x14ac:dyDescent="0.3">
      <c r="A18" s="373"/>
      <c r="B18" s="321"/>
      <c r="C18" s="316">
        <f>IFERROR(VLOOKUP(B18,A.Núcleos!$B:$C,2,FALSE),"")</f>
        <v>0</v>
      </c>
      <c r="D18" s="376"/>
      <c r="E18" s="383"/>
      <c r="F18" s="376"/>
      <c r="G18" s="377" t="str">
        <f>IFERROR(IF(Table8[[#This Row],[Código da Candidatura]]="","",CONCATENATE(VLOOKUP(Table8[[#This Row],[Código da Candidatura]],Table13[[Código da candidatura]:[Latitude]],3,FALSE)," - ",VLOOKUP(Table8[[#This Row],[Código da Candidatura]],Table13[[Código da candidatura]:[Latitude]],6,FALSE))),"")</f>
        <v/>
      </c>
      <c r="H18" s="325" t="str">
        <f>IFERROR(IF(A18="","",CONCATENATE("1D.",Entrada!$K$8,".",auxiliar!A12,".",Table8[[#This Row],[Código da Candidatura]])),"")</f>
        <v/>
      </c>
      <c r="I18" s="378" t="str">
        <f>IF(A18="","",SUMIF(D.Composição!A$5:B$4533,A18,D.Composição!M$5:M$4533))</f>
        <v/>
      </c>
      <c r="J18" s="379" t="str">
        <f>IF(A18="","",COUNTIF(D.Composição!$B:$B,$A18))</f>
        <v/>
      </c>
      <c r="K18" s="379" t="str">
        <f t="shared" si="4"/>
        <v/>
      </c>
      <c r="L18" s="379" t="str">
        <f>IF(A18="","",COUNTIFS(D.Composição!$B:$B,$A18,D.Composição!$T:$T,"Dep"))</f>
        <v/>
      </c>
      <c r="M18" s="379" t="str">
        <f>IF(A18="","",COUNTIFS(D.Composição!$B:$B,$A18,D.Composição!$M:$M,"Sim"))</f>
        <v/>
      </c>
      <c r="N18" s="379" t="str">
        <f t="shared" si="5"/>
        <v/>
      </c>
      <c r="O18" s="379" t="str">
        <f>IFERROR(IF(A18="","",VLOOKUP(A18,D.Composição!$B$5:$L$4533,10,FALSE)),"")</f>
        <v/>
      </c>
      <c r="P18" s="379" t="str">
        <f t="shared" si="6"/>
        <v/>
      </c>
      <c r="Q18" s="380" t="str">
        <f t="shared" si="7"/>
        <v/>
      </c>
      <c r="R18" s="378" t="str">
        <f t="shared" si="8"/>
        <v/>
      </c>
      <c r="S18" s="379" t="str">
        <f>IF(H18="","",IF(R18&gt;=4*auxiliar!$Q$2,"Não elegível",IF(R18&lt;4*auxiliar!$Q$2,"Elegível","")))</f>
        <v/>
      </c>
      <c r="T18" s="321"/>
      <c r="U18" s="321"/>
      <c r="V18" s="321"/>
      <c r="W18" s="381"/>
      <c r="X1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8" s="423"/>
      <c r="Z18" s="394"/>
      <c r="AA18" s="382" t="str">
        <f>IF(Table8[[#This Row],[Código do agregado '[Entidade']]]="","",IF(OR(AND(A18="",A18&lt;&gt;""),(AND(A18&lt;&gt;"",OR(B18="",D18="",I18="",T18="",U18="")))),"NÃO",IF(AND(A18&lt;&gt;"",J18=0),"Faltam membros","SIM")))</f>
        <v/>
      </c>
      <c r="AD18" s="256"/>
      <c r="AE18" s="457"/>
      <c r="AF18" s="457"/>
      <c r="AG18" s="256"/>
      <c r="AH18" s="256"/>
    </row>
    <row r="19" spans="1:34" ht="33" customHeight="1" x14ac:dyDescent="0.3">
      <c r="A19" s="373"/>
      <c r="B19" s="321"/>
      <c r="C19" s="316">
        <f>IFERROR(VLOOKUP(B19,A.Núcleos!$B:$C,2,FALSE),"")</f>
        <v>0</v>
      </c>
      <c r="D19" s="376"/>
      <c r="E19" s="383"/>
      <c r="F19" s="376"/>
      <c r="G19" s="377" t="str">
        <f>IFERROR(IF(Table8[[#This Row],[Código da Candidatura]]="","",CONCATENATE(VLOOKUP(Table8[[#This Row],[Código da Candidatura]],Table13[[Código da candidatura]:[Latitude]],3,FALSE)," - ",VLOOKUP(Table8[[#This Row],[Código da Candidatura]],Table13[[Código da candidatura]:[Latitude]],6,FALSE))),"")</f>
        <v/>
      </c>
      <c r="H19" s="325" t="str">
        <f>IFERROR(IF(A19="","",CONCATENATE("1D.",Entrada!$K$8,".",auxiliar!A13,".",Table8[[#This Row],[Código da Candidatura]])),"")</f>
        <v/>
      </c>
      <c r="I19" s="378" t="str">
        <f>IF(A19="","",SUMIF(D.Composição!A$5:B$4533,A19,D.Composição!M$5:M$4533))</f>
        <v/>
      </c>
      <c r="J19" s="379" t="str">
        <f>IF(A19="","",COUNTIF(D.Composição!$B:$B,$A19))</f>
        <v/>
      </c>
      <c r="K19" s="379" t="str">
        <f t="shared" si="4"/>
        <v/>
      </c>
      <c r="L19" s="379" t="str">
        <f>IF(A19="","",COUNTIFS(D.Composição!$B:$B,$A19,D.Composição!$T:$T,"Dep"))</f>
        <v/>
      </c>
      <c r="M19" s="379" t="str">
        <f>IF(A19="","",COUNTIFS(D.Composição!$B:$B,$A19,D.Composição!$M:$M,"Sim"))</f>
        <v/>
      </c>
      <c r="N19" s="379" t="str">
        <f t="shared" si="5"/>
        <v/>
      </c>
      <c r="O19" s="379" t="str">
        <f>IFERROR(IF(A19="","",VLOOKUP(A19,D.Composição!$B$5:$L$4533,10,FALSE)),"")</f>
        <v/>
      </c>
      <c r="P19" s="379" t="str">
        <f t="shared" si="6"/>
        <v/>
      </c>
      <c r="Q19" s="380" t="str">
        <f t="shared" si="7"/>
        <v/>
      </c>
      <c r="R19" s="378" t="str">
        <f t="shared" si="8"/>
        <v/>
      </c>
      <c r="S19" s="379" t="str">
        <f>IF(H19="","",IF(R19&gt;=4*auxiliar!$Q$2,"Não elegível",IF(R19&lt;4*auxiliar!$Q$2,"Elegível","")))</f>
        <v/>
      </c>
      <c r="T19" s="321"/>
      <c r="U19" s="321"/>
      <c r="V19" s="321"/>
      <c r="W19" s="381"/>
      <c r="X1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9" s="423"/>
      <c r="Z19" s="394"/>
      <c r="AA19" s="382" t="str">
        <f>IF(Table8[[#This Row],[Código do agregado '[Entidade']]]="","",IF(OR(AND(A19="",A19&lt;&gt;""),(AND(A19&lt;&gt;"",OR(B19="",D19="",I19="",T19="",U19="")))),"NÃO",IF(AND(A19&lt;&gt;"",J19=0),"Faltam membros","SIM")))</f>
        <v/>
      </c>
      <c r="AD19" s="256"/>
      <c r="AE19" s="457"/>
      <c r="AF19" s="457"/>
      <c r="AG19" s="256"/>
      <c r="AH19" s="256"/>
    </row>
    <row r="20" spans="1:34" ht="33" customHeight="1" x14ac:dyDescent="0.3">
      <c r="A20" s="373"/>
      <c r="B20" s="321"/>
      <c r="C20" s="316">
        <f>IFERROR(VLOOKUP(B20,A.Núcleos!$B:$C,2,FALSE),"")</f>
        <v>0</v>
      </c>
      <c r="D20" s="376"/>
      <c r="E20" s="383"/>
      <c r="F20" s="376"/>
      <c r="G20" s="377" t="str">
        <f>IFERROR(IF(Table8[[#This Row],[Código da Candidatura]]="","",CONCATENATE(VLOOKUP(Table8[[#This Row],[Código da Candidatura]],Table13[[Código da candidatura]:[Latitude]],3,FALSE)," - ",VLOOKUP(Table8[[#This Row],[Código da Candidatura]],Table13[[Código da candidatura]:[Latitude]],6,FALSE))),"")</f>
        <v/>
      </c>
      <c r="H20" s="325" t="str">
        <f>IFERROR(IF(A20="","",CONCATENATE("1D.",Entrada!$K$8,".",auxiliar!A14,".",Table8[[#This Row],[Código da Candidatura]])),"")</f>
        <v/>
      </c>
      <c r="I20" s="378" t="str">
        <f>IF(A20="","",SUMIF(D.Composição!A$5:B$4533,A20,D.Composição!M$5:M$4533))</f>
        <v/>
      </c>
      <c r="J20" s="379" t="str">
        <f>IF(A20="","",COUNTIF(D.Composição!$B:$B,$A20))</f>
        <v/>
      </c>
      <c r="K20" s="379" t="str">
        <f t="shared" si="4"/>
        <v/>
      </c>
      <c r="L20" s="379" t="str">
        <f>IF(A20="","",COUNTIFS(D.Composição!$B:$B,$A20,D.Composição!$T:$T,"Dep"))</f>
        <v/>
      </c>
      <c r="M20" s="379" t="str">
        <f>IF(A20="","",COUNTIFS(D.Composição!$B:$B,$A20,D.Composição!$M:$M,"Sim"))</f>
        <v/>
      </c>
      <c r="N20" s="379" t="str">
        <f t="shared" si="5"/>
        <v/>
      </c>
      <c r="O20" s="379" t="str">
        <f>IFERROR(IF(A20="","",VLOOKUP(A20,D.Composição!$B$5:$L$4533,10,FALSE)),"")</f>
        <v/>
      </c>
      <c r="P20" s="379" t="str">
        <f t="shared" si="6"/>
        <v/>
      </c>
      <c r="Q20" s="380" t="str">
        <f t="shared" si="7"/>
        <v/>
      </c>
      <c r="R20" s="378" t="str">
        <f t="shared" si="8"/>
        <v/>
      </c>
      <c r="S20" s="379" t="str">
        <f>IF(H20="","",IF(R20&gt;=4*auxiliar!$Q$2,"Não elegível",IF(R20&lt;4*auxiliar!$Q$2,"Elegível","")))</f>
        <v/>
      </c>
      <c r="T20" s="321"/>
      <c r="U20" s="321"/>
      <c r="V20" s="321"/>
      <c r="W20" s="381"/>
      <c r="X2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0" s="423"/>
      <c r="Z20" s="394"/>
      <c r="AA20" s="382" t="str">
        <f>IF(Table8[[#This Row],[Código do agregado '[Entidade']]]="","",IF(OR(AND(A20="",A20&lt;&gt;""),(AND(A20&lt;&gt;"",OR(B20="",D20="",I20="",T20="",U20="")))),"NÃO",IF(AND(A20&lt;&gt;"",J20=0),"Faltam membros","SIM")))</f>
        <v/>
      </c>
      <c r="AD20" s="256"/>
      <c r="AE20" s="457"/>
      <c r="AF20" s="457"/>
      <c r="AG20" s="256"/>
      <c r="AH20" s="256"/>
    </row>
    <row r="21" spans="1:34" ht="33" customHeight="1" x14ac:dyDescent="0.3">
      <c r="A21" s="373"/>
      <c r="B21" s="321"/>
      <c r="C21" s="316">
        <f>IFERROR(VLOOKUP(B21,A.Núcleos!$B:$C,2,FALSE),"")</f>
        <v>0</v>
      </c>
      <c r="D21" s="376"/>
      <c r="E21" s="383"/>
      <c r="F21" s="376"/>
      <c r="G21" s="377" t="str">
        <f>IFERROR(IF(Table8[[#This Row],[Código da Candidatura]]="","",CONCATENATE(VLOOKUP(Table8[[#This Row],[Código da Candidatura]],Table13[[Código da candidatura]:[Latitude]],3,FALSE)," - ",VLOOKUP(Table8[[#This Row],[Código da Candidatura]],Table13[[Código da candidatura]:[Latitude]],6,FALSE))),"")</f>
        <v/>
      </c>
      <c r="H21" s="325" t="str">
        <f>IFERROR(IF(A21="","",CONCATENATE("1D.",Entrada!$K$8,".",auxiliar!A15,".",Table8[[#This Row],[Código da Candidatura]])),"")</f>
        <v/>
      </c>
      <c r="I21" s="378" t="str">
        <f>IF(A21="","",SUMIF(D.Composição!A$5:B$4533,A21,D.Composição!M$5:M$4533))</f>
        <v/>
      </c>
      <c r="J21" s="379" t="str">
        <f>IF(A21="","",COUNTIF(D.Composição!$B:$B,$A21))</f>
        <v/>
      </c>
      <c r="K21" s="379" t="str">
        <f t="shared" si="4"/>
        <v/>
      </c>
      <c r="L21" s="379" t="str">
        <f>IF(A21="","",COUNTIFS(D.Composição!$B:$B,$A21,D.Composição!$T:$T,"Dep"))</f>
        <v/>
      </c>
      <c r="M21" s="379" t="str">
        <f>IF(A21="","",COUNTIFS(D.Composição!$B:$B,$A21,D.Composição!$M:$M,"Sim"))</f>
        <v/>
      </c>
      <c r="N21" s="379" t="str">
        <f t="shared" si="5"/>
        <v/>
      </c>
      <c r="O21" s="379" t="str">
        <f>IFERROR(IF(A21="","",VLOOKUP(A21,D.Composição!$B$5:$L$4533,10,FALSE)),"")</f>
        <v/>
      </c>
      <c r="P21" s="379" t="str">
        <f t="shared" si="6"/>
        <v/>
      </c>
      <c r="Q21" s="380" t="str">
        <f t="shared" si="7"/>
        <v/>
      </c>
      <c r="R21" s="378" t="str">
        <f t="shared" si="8"/>
        <v/>
      </c>
      <c r="S21" s="379" t="str">
        <f>IF(H21="","",IF(R21&gt;=4*auxiliar!$Q$2,"Não elegível",IF(R21&lt;4*auxiliar!$Q$2,"Elegível","")))</f>
        <v/>
      </c>
      <c r="T21" s="321"/>
      <c r="U21" s="321"/>
      <c r="V21" s="321"/>
      <c r="W21" s="381"/>
      <c r="X2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1" s="423"/>
      <c r="Z21" s="394"/>
      <c r="AA21" s="382" t="str">
        <f>IF(Table8[[#This Row],[Código do agregado '[Entidade']]]="","",IF(OR(AND(A21="",A21&lt;&gt;""),(AND(A21&lt;&gt;"",OR(B21="",D21="",I21="",T21="",U21="")))),"NÃO",IF(AND(A21&lt;&gt;"",J21=0),"Faltam membros","SIM")))</f>
        <v/>
      </c>
      <c r="AD21" s="256"/>
      <c r="AE21" s="457"/>
      <c r="AF21" s="457"/>
      <c r="AG21" s="256"/>
      <c r="AH21" s="256"/>
    </row>
    <row r="22" spans="1:34" ht="33" customHeight="1" x14ac:dyDescent="0.3">
      <c r="A22" s="373"/>
      <c r="B22" s="321"/>
      <c r="C22" s="316">
        <f>IFERROR(VLOOKUP(B22,A.Núcleos!$B:$C,2,FALSE),"")</f>
        <v>0</v>
      </c>
      <c r="D22" s="376"/>
      <c r="E22" s="383"/>
      <c r="F22" s="376"/>
      <c r="G22" s="377" t="str">
        <f>IFERROR(IF(Table8[[#This Row],[Código da Candidatura]]="","",CONCATENATE(VLOOKUP(Table8[[#This Row],[Código da Candidatura]],Table13[[Código da candidatura]:[Latitude]],3,FALSE)," - ",VLOOKUP(Table8[[#This Row],[Código da Candidatura]],Table13[[Código da candidatura]:[Latitude]],6,FALSE))),"")</f>
        <v/>
      </c>
      <c r="H22" s="325" t="str">
        <f>IFERROR(IF(A22="","",CONCATENATE("1D.",Entrada!$K$8,".",auxiliar!A16,".",Table8[[#This Row],[Código da Candidatura]])),"")</f>
        <v/>
      </c>
      <c r="I22" s="378" t="str">
        <f>IF(A22="","",SUMIF(D.Composição!A$5:B$4533,A22,D.Composição!M$5:M$4533))</f>
        <v/>
      </c>
      <c r="J22" s="379" t="str">
        <f>IF(A22="","",COUNTIF(D.Composição!$B:$B,$A22))</f>
        <v/>
      </c>
      <c r="K22" s="379" t="str">
        <f t="shared" si="4"/>
        <v/>
      </c>
      <c r="L22" s="379" t="str">
        <f>IF(A22="","",COUNTIFS(D.Composição!$B:$B,$A22,D.Composição!$T:$T,"Dep"))</f>
        <v/>
      </c>
      <c r="M22" s="379" t="str">
        <f>IF(A22="","",COUNTIFS(D.Composição!$B:$B,$A22,D.Composição!$M:$M,"Sim"))</f>
        <v/>
      </c>
      <c r="N22" s="379" t="str">
        <f t="shared" si="5"/>
        <v/>
      </c>
      <c r="O22" s="379" t="str">
        <f>IFERROR(IF(A22="","",VLOOKUP(A22,D.Composição!$B$5:$L$4533,10,FALSE)),"")</f>
        <v/>
      </c>
      <c r="P22" s="379" t="str">
        <f t="shared" si="6"/>
        <v/>
      </c>
      <c r="Q22" s="380" t="str">
        <f t="shared" si="7"/>
        <v/>
      </c>
      <c r="R22" s="378" t="str">
        <f t="shared" si="8"/>
        <v/>
      </c>
      <c r="S22" s="379" t="str">
        <f>IF(H22="","",IF(R22&gt;=4*auxiliar!$Q$2,"Não elegível",IF(R22&lt;4*auxiliar!$Q$2,"Elegível","")))</f>
        <v/>
      </c>
      <c r="T22" s="321"/>
      <c r="U22" s="321"/>
      <c r="V22" s="321"/>
      <c r="W22" s="381"/>
      <c r="X2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2" s="423"/>
      <c r="Z22" s="394"/>
      <c r="AA22" s="382" t="str">
        <f>IF(Table8[[#This Row],[Código do agregado '[Entidade']]]="","",IF(OR(AND(A22="",A22&lt;&gt;""),(AND(A22&lt;&gt;"",OR(B22="",D22="",I22="",T22="",U22="")))),"NÃO",IF(AND(A22&lt;&gt;"",J22=0),"Faltam membros","SIM")))</f>
        <v/>
      </c>
      <c r="AD22" s="256"/>
      <c r="AE22" s="457"/>
      <c r="AF22" s="457"/>
      <c r="AG22" s="256"/>
      <c r="AH22" s="256"/>
    </row>
    <row r="23" spans="1:34" ht="33" customHeight="1" x14ac:dyDescent="0.3">
      <c r="A23" s="373"/>
      <c r="B23" s="321"/>
      <c r="C23" s="316">
        <f>IFERROR(VLOOKUP(B23,A.Núcleos!$B:$C,2,FALSE),"")</f>
        <v>0</v>
      </c>
      <c r="D23" s="376"/>
      <c r="E23" s="383"/>
      <c r="F23" s="376"/>
      <c r="G23" s="377" t="str">
        <f>IFERROR(IF(Table8[[#This Row],[Código da Candidatura]]="","",CONCATENATE(VLOOKUP(Table8[[#This Row],[Código da Candidatura]],Table13[[Código da candidatura]:[Latitude]],3,FALSE)," - ",VLOOKUP(Table8[[#This Row],[Código da Candidatura]],Table13[[Código da candidatura]:[Latitude]],6,FALSE))),"")</f>
        <v/>
      </c>
      <c r="H23" s="325" t="str">
        <f>IFERROR(IF(A23="","",CONCATENATE("1D.",Entrada!$K$8,".",auxiliar!A17,".",Table8[[#This Row],[Código da Candidatura]])),"")</f>
        <v/>
      </c>
      <c r="I23" s="378" t="str">
        <f>IF(A23="","",SUMIF(D.Composição!A$5:B$4533,A23,D.Composição!M$5:M$4533))</f>
        <v/>
      </c>
      <c r="J23" s="379" t="str">
        <f>IF(A23="","",COUNTIF(D.Composição!$B:$B,$A23))</f>
        <v/>
      </c>
      <c r="K23" s="379" t="str">
        <f t="shared" si="4"/>
        <v/>
      </c>
      <c r="L23" s="379" t="str">
        <f>IF(A23="","",COUNTIFS(D.Composição!$B:$B,$A23,D.Composição!$T:$T,"Dep"))</f>
        <v/>
      </c>
      <c r="M23" s="379" t="str">
        <f>IF(A23="","",COUNTIFS(D.Composição!$B:$B,$A23,D.Composição!$M:$M,"Sim"))</f>
        <v/>
      </c>
      <c r="N23" s="379" t="str">
        <f t="shared" si="5"/>
        <v/>
      </c>
      <c r="O23" s="379" t="str">
        <f>IFERROR(IF(A23="","",VLOOKUP(A23,D.Composição!$B$5:$L$4533,10,FALSE)),"")</f>
        <v/>
      </c>
      <c r="P23" s="379" t="str">
        <f t="shared" si="6"/>
        <v/>
      </c>
      <c r="Q23" s="380" t="str">
        <f t="shared" si="7"/>
        <v/>
      </c>
      <c r="R23" s="378" t="str">
        <f t="shared" si="8"/>
        <v/>
      </c>
      <c r="S23" s="379" t="str">
        <f>IF(H23="","",IF(R23&gt;=4*auxiliar!$Q$2,"Não elegível",IF(R23&lt;4*auxiliar!$Q$2,"Elegível","")))</f>
        <v/>
      </c>
      <c r="T23" s="321"/>
      <c r="U23" s="321"/>
      <c r="V23" s="321"/>
      <c r="W23" s="381"/>
      <c r="X2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3" s="423"/>
      <c r="Z23" s="394"/>
      <c r="AA23" s="382" t="str">
        <f>IF(Table8[[#This Row],[Código do agregado '[Entidade']]]="","",IF(OR(AND(A23="",A23&lt;&gt;""),(AND(A23&lt;&gt;"",OR(B23="",D23="",I23="",T23="",U23="")))),"NÃO",IF(AND(A23&lt;&gt;"",J23=0),"Faltam membros","SIM")))</f>
        <v/>
      </c>
      <c r="AD23" s="256"/>
      <c r="AE23" s="457"/>
      <c r="AF23" s="457"/>
      <c r="AG23" s="256"/>
      <c r="AH23" s="256"/>
    </row>
    <row r="24" spans="1:34" ht="33" customHeight="1" x14ac:dyDescent="0.3">
      <c r="A24" s="373"/>
      <c r="B24" s="321"/>
      <c r="C24" s="316">
        <f>IFERROR(VLOOKUP(B24,A.Núcleos!$B:$C,2,FALSE),"")</f>
        <v>0</v>
      </c>
      <c r="D24" s="376"/>
      <c r="E24" s="383"/>
      <c r="F24" s="376"/>
      <c r="G24" s="377" t="str">
        <f>IFERROR(IF(Table8[[#This Row],[Código da Candidatura]]="","",CONCATENATE(VLOOKUP(Table8[[#This Row],[Código da Candidatura]],Table13[[Código da candidatura]:[Latitude]],3,FALSE)," - ",VLOOKUP(Table8[[#This Row],[Código da Candidatura]],Table13[[Código da candidatura]:[Latitude]],6,FALSE))),"")</f>
        <v/>
      </c>
      <c r="H24" s="325" t="str">
        <f>IFERROR(IF(A24="","",CONCATENATE("1D.",Entrada!$K$8,".",auxiliar!A18,".",Table8[[#This Row],[Código da Candidatura]])),"")</f>
        <v/>
      </c>
      <c r="I24" s="378" t="str">
        <f>IF(A24="","",SUMIF(D.Composição!A$5:B$4533,A24,D.Composição!M$5:M$4533))</f>
        <v/>
      </c>
      <c r="J24" s="379" t="str">
        <f>IF(A24="","",COUNTIF(D.Composição!$B:$B,$A24))</f>
        <v/>
      </c>
      <c r="K24" s="379" t="str">
        <f t="shared" si="4"/>
        <v/>
      </c>
      <c r="L24" s="379" t="str">
        <f>IF(A24="","",COUNTIFS(D.Composição!$B:$B,$A24,D.Composição!$T:$T,"Dep"))</f>
        <v/>
      </c>
      <c r="M24" s="379" t="str">
        <f>IF(A24="","",COUNTIFS(D.Composição!$B:$B,$A24,D.Composição!$M:$M,"Sim"))</f>
        <v/>
      </c>
      <c r="N24" s="379" t="str">
        <f t="shared" si="5"/>
        <v/>
      </c>
      <c r="O24" s="379" t="str">
        <f>IFERROR(IF(A24="","",VLOOKUP(A24,D.Composição!$B$5:$L$4533,10,FALSE)),"")</f>
        <v/>
      </c>
      <c r="P24" s="379" t="str">
        <f t="shared" si="6"/>
        <v/>
      </c>
      <c r="Q24" s="380" t="str">
        <f t="shared" si="7"/>
        <v/>
      </c>
      <c r="R24" s="378" t="str">
        <f t="shared" si="8"/>
        <v/>
      </c>
      <c r="S24" s="379" t="str">
        <f>IF(H24="","",IF(R24&gt;=4*auxiliar!$Q$2,"Não elegível",IF(R24&lt;4*auxiliar!$Q$2,"Elegível","")))</f>
        <v/>
      </c>
      <c r="T24" s="321"/>
      <c r="U24" s="321"/>
      <c r="V24" s="321"/>
      <c r="W24" s="381"/>
      <c r="X2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4" s="423"/>
      <c r="Z24" s="394"/>
      <c r="AA24" s="382" t="str">
        <f>IF(Table8[[#This Row],[Código do agregado '[Entidade']]]="","",IF(OR(AND(A24="",A24&lt;&gt;""),(AND(A24&lt;&gt;"",OR(B24="",D24="",I24="",T24="",U24="")))),"NÃO",IF(AND(A24&lt;&gt;"",J24=0),"Faltam membros","SIM")))</f>
        <v/>
      </c>
      <c r="AD24" s="256"/>
      <c r="AE24" s="457"/>
      <c r="AF24" s="457"/>
      <c r="AG24" s="256"/>
      <c r="AH24" s="256"/>
    </row>
    <row r="25" spans="1:34" ht="33" customHeight="1" x14ac:dyDescent="0.3">
      <c r="A25" s="373"/>
      <c r="B25" s="321"/>
      <c r="C25" s="316">
        <f>IFERROR(VLOOKUP(B25,A.Núcleos!$B:$C,2,FALSE),"")</f>
        <v>0</v>
      </c>
      <c r="D25" s="376"/>
      <c r="E25" s="383"/>
      <c r="F25" s="376"/>
      <c r="G25" s="377" t="str">
        <f>IFERROR(IF(Table8[[#This Row],[Código da Candidatura]]="","",CONCATENATE(VLOOKUP(Table8[[#This Row],[Código da Candidatura]],Table13[[Código da candidatura]:[Latitude]],3,FALSE)," - ",VLOOKUP(Table8[[#This Row],[Código da Candidatura]],Table13[[Código da candidatura]:[Latitude]],6,FALSE))),"")</f>
        <v/>
      </c>
      <c r="H25" s="325" t="str">
        <f>IFERROR(IF(A25="","",CONCATENATE("1D.",Entrada!$K$8,".",auxiliar!A19,".",Table8[[#This Row],[Código da Candidatura]])),"")</f>
        <v/>
      </c>
      <c r="I25" s="378" t="str">
        <f>IF(A25="","",SUMIF(D.Composição!A$5:B$4533,A25,D.Composição!M$5:M$4533))</f>
        <v/>
      </c>
      <c r="J25" s="379" t="str">
        <f>IF(A25="","",COUNTIF(D.Composição!$B:$B,$A25))</f>
        <v/>
      </c>
      <c r="K25" s="379" t="str">
        <f t="shared" si="4"/>
        <v/>
      </c>
      <c r="L25" s="379" t="str">
        <f>IF(A25="","",COUNTIFS(D.Composição!$B:$B,$A25,D.Composição!$T:$T,"Dep"))</f>
        <v/>
      </c>
      <c r="M25" s="379" t="str">
        <f>IF(A25="","",COUNTIFS(D.Composição!$B:$B,$A25,D.Composição!$M:$M,"Sim"))</f>
        <v/>
      </c>
      <c r="N25" s="379" t="str">
        <f t="shared" si="5"/>
        <v/>
      </c>
      <c r="O25" s="379" t="str">
        <f>IFERROR(IF(A25="","",VLOOKUP(A25,D.Composição!$B$5:$L$4533,10,FALSE)),"")</f>
        <v/>
      </c>
      <c r="P25" s="379" t="str">
        <f t="shared" si="6"/>
        <v/>
      </c>
      <c r="Q25" s="380" t="str">
        <f t="shared" si="7"/>
        <v/>
      </c>
      <c r="R25" s="378" t="str">
        <f t="shared" si="8"/>
        <v/>
      </c>
      <c r="S25" s="379" t="str">
        <f>IF(H25="","",IF(R25&gt;=4*auxiliar!$Q$2,"Não elegível",IF(R25&lt;4*auxiliar!$Q$2,"Elegível","")))</f>
        <v/>
      </c>
      <c r="T25" s="321"/>
      <c r="U25" s="321"/>
      <c r="V25" s="321"/>
      <c r="W25" s="381"/>
      <c r="X2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5" s="423"/>
      <c r="Z25" s="394"/>
      <c r="AA25" s="382" t="str">
        <f>IF(Table8[[#This Row],[Código do agregado '[Entidade']]]="","",IF(OR(AND(A25="",A25&lt;&gt;""),(AND(A25&lt;&gt;"",OR(B25="",D25="",I25="",T25="",U25="")))),"NÃO",IF(AND(A25&lt;&gt;"",J25=0),"Faltam membros","SIM")))</f>
        <v/>
      </c>
      <c r="AD25" s="256"/>
      <c r="AE25" s="457"/>
      <c r="AF25" s="457"/>
      <c r="AG25" s="256"/>
      <c r="AH25" s="256"/>
    </row>
    <row r="26" spans="1:34" ht="33" customHeight="1" x14ac:dyDescent="0.3">
      <c r="A26" s="373"/>
      <c r="B26" s="321"/>
      <c r="C26" s="316">
        <f>IFERROR(VLOOKUP(B26,A.Núcleos!$B:$C,2,FALSE),"")</f>
        <v>0</v>
      </c>
      <c r="D26" s="376"/>
      <c r="E26" s="383"/>
      <c r="F26" s="376"/>
      <c r="G26" s="377" t="str">
        <f>IFERROR(IF(Table8[[#This Row],[Código da Candidatura]]="","",CONCATENATE(VLOOKUP(Table8[[#This Row],[Código da Candidatura]],Table13[[Código da candidatura]:[Latitude]],3,FALSE)," - ",VLOOKUP(Table8[[#This Row],[Código da Candidatura]],Table13[[Código da candidatura]:[Latitude]],6,FALSE))),"")</f>
        <v/>
      </c>
      <c r="H26" s="325" t="str">
        <f>IFERROR(IF(A26="","",CONCATENATE("1D.",Entrada!$K$8,".",auxiliar!A20,".",Table8[[#This Row],[Código da Candidatura]])),"")</f>
        <v/>
      </c>
      <c r="I26" s="378" t="str">
        <f>IF(A26="","",SUMIF(D.Composição!A$5:B$4533,A26,D.Composição!M$5:M$4533))</f>
        <v/>
      </c>
      <c r="J26" s="379" t="str">
        <f>IF(A26="","",COUNTIF(D.Composição!$B:$B,$A26))</f>
        <v/>
      </c>
      <c r="K26" s="379" t="str">
        <f t="shared" si="4"/>
        <v/>
      </c>
      <c r="L26" s="379" t="str">
        <f>IF(A26="","",COUNTIFS(D.Composição!$B:$B,$A26,D.Composição!$T:$T,"Dep"))</f>
        <v/>
      </c>
      <c r="M26" s="379" t="str">
        <f>IF(A26="","",COUNTIFS(D.Composição!$B:$B,$A26,D.Composição!$M:$M,"Sim"))</f>
        <v/>
      </c>
      <c r="N26" s="379" t="str">
        <f t="shared" si="5"/>
        <v/>
      </c>
      <c r="O26" s="379" t="str">
        <f>IFERROR(IF(A26="","",VLOOKUP(A26,D.Composição!$B$5:$L$4533,10,FALSE)),"")</f>
        <v/>
      </c>
      <c r="P26" s="379" t="str">
        <f t="shared" si="6"/>
        <v/>
      </c>
      <c r="Q26" s="380" t="str">
        <f t="shared" si="7"/>
        <v/>
      </c>
      <c r="R26" s="378" t="str">
        <f t="shared" si="8"/>
        <v/>
      </c>
      <c r="S26" s="379" t="str">
        <f>IF(H26="","",IF(R26&gt;=4*auxiliar!$Q$2,"Não elegível",IF(R26&lt;4*auxiliar!$Q$2,"Elegível","")))</f>
        <v/>
      </c>
      <c r="T26" s="321"/>
      <c r="U26" s="321"/>
      <c r="V26" s="321"/>
      <c r="W26" s="381"/>
      <c r="X2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6" s="423"/>
      <c r="Z26" s="394"/>
      <c r="AA26" s="382" t="str">
        <f>IF(Table8[[#This Row],[Código do agregado '[Entidade']]]="","",IF(OR(AND(A26="",A26&lt;&gt;""),(AND(A26&lt;&gt;"",OR(B26="",D26="",I26="",T26="",U26="")))),"NÃO",IF(AND(A26&lt;&gt;"",J26=0),"Faltam membros","SIM")))</f>
        <v/>
      </c>
      <c r="AD26" s="256"/>
      <c r="AE26" s="457"/>
      <c r="AF26" s="457"/>
      <c r="AG26" s="256"/>
      <c r="AH26" s="256"/>
    </row>
    <row r="27" spans="1:34" ht="33" customHeight="1" x14ac:dyDescent="0.3">
      <c r="A27" s="373"/>
      <c r="B27" s="321"/>
      <c r="C27" s="316">
        <f>IFERROR(VLOOKUP(B27,A.Núcleos!$B:$C,2,FALSE),"")</f>
        <v>0</v>
      </c>
      <c r="D27" s="376"/>
      <c r="E27" s="383"/>
      <c r="F27" s="376"/>
      <c r="G27" s="377" t="str">
        <f>IFERROR(IF(Table8[[#This Row],[Código da Candidatura]]="","",CONCATENATE(VLOOKUP(Table8[[#This Row],[Código da Candidatura]],Table13[[Código da candidatura]:[Latitude]],3,FALSE)," - ",VLOOKUP(Table8[[#This Row],[Código da Candidatura]],Table13[[Código da candidatura]:[Latitude]],6,FALSE))),"")</f>
        <v/>
      </c>
      <c r="H27" s="325" t="str">
        <f>IFERROR(IF(A27="","",CONCATENATE("1D.",Entrada!$K$8,".",auxiliar!A21,".",Table8[[#This Row],[Código da Candidatura]])),"")</f>
        <v/>
      </c>
      <c r="I27" s="378" t="str">
        <f>IF(A27="","",SUMIF(D.Composição!A$5:B$4533,A27,D.Composição!M$5:M$4533))</f>
        <v/>
      </c>
      <c r="J27" s="379" t="str">
        <f>IF(A27="","",COUNTIF(D.Composição!$B:$B,$A27))</f>
        <v/>
      </c>
      <c r="K27" s="379" t="str">
        <f t="shared" si="4"/>
        <v/>
      </c>
      <c r="L27" s="379" t="str">
        <f>IF(A27="","",COUNTIFS(D.Composição!$B:$B,$A27,D.Composição!$T:$T,"Dep"))</f>
        <v/>
      </c>
      <c r="M27" s="379" t="str">
        <f>IF(A27="","",COUNTIFS(D.Composição!$B:$B,$A27,D.Composição!$M:$M,"Sim"))</f>
        <v/>
      </c>
      <c r="N27" s="379" t="str">
        <f t="shared" si="5"/>
        <v/>
      </c>
      <c r="O27" s="379" t="str">
        <f>IFERROR(IF(A27="","",VLOOKUP(A27,D.Composição!$B$5:$L$4533,10,FALSE)),"")</f>
        <v/>
      </c>
      <c r="P27" s="379" t="str">
        <f t="shared" si="6"/>
        <v/>
      </c>
      <c r="Q27" s="380" t="str">
        <f t="shared" si="7"/>
        <v/>
      </c>
      <c r="R27" s="378" t="str">
        <f t="shared" si="8"/>
        <v/>
      </c>
      <c r="S27" s="379" t="str">
        <f>IF(H27="","",IF(R27&gt;=4*auxiliar!$Q$2,"Não elegível",IF(R27&lt;4*auxiliar!$Q$2,"Elegível","")))</f>
        <v/>
      </c>
      <c r="T27" s="321"/>
      <c r="U27" s="321"/>
      <c r="V27" s="321"/>
      <c r="W27" s="381"/>
      <c r="X2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7" s="423"/>
      <c r="Z27" s="394"/>
      <c r="AA27" s="382" t="str">
        <f>IF(Table8[[#This Row],[Código do agregado '[Entidade']]]="","",IF(OR(AND(A27="",A27&lt;&gt;""),(AND(A27&lt;&gt;"",OR(B27="",D27="",I27="",T27="",U27="")))),"NÃO",IF(AND(A27&lt;&gt;"",J27=0),"Faltam membros","SIM")))</f>
        <v/>
      </c>
      <c r="AD27" s="256"/>
      <c r="AE27" s="457"/>
      <c r="AF27" s="457"/>
      <c r="AG27" s="256"/>
      <c r="AH27" s="256"/>
    </row>
    <row r="28" spans="1:34" ht="33" customHeight="1" x14ac:dyDescent="0.3">
      <c r="A28" s="373"/>
      <c r="B28" s="321"/>
      <c r="C28" s="316">
        <f>IFERROR(VLOOKUP(B28,A.Núcleos!$B:$C,2,FALSE),"")</f>
        <v>0</v>
      </c>
      <c r="D28" s="376"/>
      <c r="E28" s="383"/>
      <c r="F28" s="376"/>
      <c r="G28" s="377" t="str">
        <f>IFERROR(IF(Table8[[#This Row],[Código da Candidatura]]="","",CONCATENATE(VLOOKUP(Table8[[#This Row],[Código da Candidatura]],Table13[[Código da candidatura]:[Latitude]],3,FALSE)," - ",VLOOKUP(Table8[[#This Row],[Código da Candidatura]],Table13[[Código da candidatura]:[Latitude]],6,FALSE))),"")</f>
        <v/>
      </c>
      <c r="H28" s="325" t="str">
        <f>IFERROR(IF(A28="","",CONCATENATE("1D.",Entrada!$K$8,".",auxiliar!A22,".",Table8[[#This Row],[Código da Candidatura]])),"")</f>
        <v/>
      </c>
      <c r="I28" s="378" t="str">
        <f>IF(A28="","",SUMIF(D.Composição!A$5:B$4533,A28,D.Composição!M$5:M$4533))</f>
        <v/>
      </c>
      <c r="J28" s="379" t="str">
        <f>IF(A28="","",COUNTIF(D.Composição!$B:$B,$A28))</f>
        <v/>
      </c>
      <c r="K28" s="379" t="str">
        <f t="shared" si="4"/>
        <v/>
      </c>
      <c r="L28" s="379" t="str">
        <f>IF(A28="","",COUNTIFS(D.Composição!$B:$B,$A28,D.Composição!$T:$T,"Dep"))</f>
        <v/>
      </c>
      <c r="M28" s="379" t="str">
        <f>IF(A28="","",COUNTIFS(D.Composição!$B:$B,$A28,D.Composição!$M:$M,"Sim"))</f>
        <v/>
      </c>
      <c r="N28" s="379" t="str">
        <f t="shared" si="5"/>
        <v/>
      </c>
      <c r="O28" s="379" t="str">
        <f>IFERROR(IF(A28="","",VLOOKUP(A28,D.Composição!$B$5:$L$4533,10,FALSE)),"")</f>
        <v/>
      </c>
      <c r="P28" s="379" t="str">
        <f t="shared" si="6"/>
        <v/>
      </c>
      <c r="Q28" s="380" t="str">
        <f t="shared" si="7"/>
        <v/>
      </c>
      <c r="R28" s="378" t="str">
        <f t="shared" si="8"/>
        <v/>
      </c>
      <c r="S28" s="379" t="str">
        <f>IF(H28="","",IF(R28&gt;=4*auxiliar!$Q$2,"Não elegível",IF(R28&lt;4*auxiliar!$Q$2,"Elegível","")))</f>
        <v/>
      </c>
      <c r="T28" s="321"/>
      <c r="U28" s="321"/>
      <c r="V28" s="321"/>
      <c r="W28" s="381"/>
      <c r="X2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8" s="423"/>
      <c r="Z28" s="394"/>
      <c r="AA28" s="382" t="str">
        <f>IF(Table8[[#This Row],[Código do agregado '[Entidade']]]="","",IF(OR(AND(A28="",A28&lt;&gt;""),(AND(A28&lt;&gt;"",OR(B28="",D28="",I28="",T28="",U28="")))),"NÃO",IF(AND(A28&lt;&gt;"",J28=0),"Faltam membros","SIM")))</f>
        <v/>
      </c>
      <c r="AD28" s="256"/>
      <c r="AE28" s="457"/>
      <c r="AF28" s="457"/>
      <c r="AG28" s="256"/>
      <c r="AH28" s="256"/>
    </row>
    <row r="29" spans="1:34" ht="33" customHeight="1" x14ac:dyDescent="0.3">
      <c r="A29" s="373"/>
      <c r="B29" s="321"/>
      <c r="C29" s="316">
        <f>IFERROR(VLOOKUP(B29,A.Núcleos!$B:$C,2,FALSE),"")</f>
        <v>0</v>
      </c>
      <c r="D29" s="376"/>
      <c r="E29" s="383"/>
      <c r="F29" s="376"/>
      <c r="G29" s="377" t="str">
        <f>IFERROR(IF(Table8[[#This Row],[Código da Candidatura]]="","",CONCATENATE(VLOOKUP(Table8[[#This Row],[Código da Candidatura]],Table13[[Código da candidatura]:[Latitude]],3,FALSE)," - ",VLOOKUP(Table8[[#This Row],[Código da Candidatura]],Table13[[Código da candidatura]:[Latitude]],6,FALSE))),"")</f>
        <v/>
      </c>
      <c r="H29" s="325" t="str">
        <f>IFERROR(IF(A29="","",CONCATENATE("1D.",Entrada!$K$8,".",auxiliar!A23,".",Table8[[#This Row],[Código da Candidatura]])),"")</f>
        <v/>
      </c>
      <c r="I29" s="378" t="str">
        <f>IF(A29="","",SUMIF(D.Composição!A$5:B$4533,A29,D.Composição!M$5:M$4533))</f>
        <v/>
      </c>
      <c r="J29" s="379" t="str">
        <f>IF(A29="","",COUNTIF(D.Composição!$B:$B,$A29))</f>
        <v/>
      </c>
      <c r="K29" s="379" t="str">
        <f t="shared" si="4"/>
        <v/>
      </c>
      <c r="L29" s="379" t="str">
        <f>IF(A29="","",COUNTIFS(D.Composição!$B:$B,$A29,D.Composição!$T:$T,"Dep"))</f>
        <v/>
      </c>
      <c r="M29" s="379" t="str">
        <f>IF(A29="","",COUNTIFS(D.Composição!$B:$B,$A29,D.Composição!$M:$M,"Sim"))</f>
        <v/>
      </c>
      <c r="N29" s="379" t="str">
        <f t="shared" si="5"/>
        <v/>
      </c>
      <c r="O29" s="379" t="str">
        <f>IFERROR(IF(A29="","",VLOOKUP(A29,D.Composição!$B$5:$L$4533,10,FALSE)),"")</f>
        <v/>
      </c>
      <c r="P29" s="379" t="str">
        <f t="shared" si="6"/>
        <v/>
      </c>
      <c r="Q29" s="380" t="str">
        <f t="shared" si="7"/>
        <v/>
      </c>
      <c r="R29" s="378" t="str">
        <f t="shared" si="8"/>
        <v/>
      </c>
      <c r="S29" s="379" t="str">
        <f>IF(H29="","",IF(R29&gt;=4*auxiliar!$Q$2,"Não elegível",IF(R29&lt;4*auxiliar!$Q$2,"Elegível","")))</f>
        <v/>
      </c>
      <c r="T29" s="321"/>
      <c r="U29" s="321"/>
      <c r="V29" s="321"/>
      <c r="W29" s="381"/>
      <c r="X2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9" s="423"/>
      <c r="Z29" s="394"/>
      <c r="AA29" s="382" t="str">
        <f>IF(Table8[[#This Row],[Código do agregado '[Entidade']]]="","",IF(OR(AND(A29="",A29&lt;&gt;""),(AND(A29&lt;&gt;"",OR(B29="",D29="",I29="",T29="",U29="")))),"NÃO",IF(AND(A29&lt;&gt;"",J29=0),"Faltam membros","SIM")))</f>
        <v/>
      </c>
      <c r="AD29" s="256"/>
      <c r="AE29" s="457"/>
      <c r="AF29" s="457"/>
      <c r="AG29" s="256"/>
      <c r="AH29" s="256"/>
    </row>
    <row r="30" spans="1:34" ht="33" customHeight="1" x14ac:dyDescent="0.3">
      <c r="A30" s="373"/>
      <c r="B30" s="321"/>
      <c r="C30" s="316">
        <f>IFERROR(VLOOKUP(B30,A.Núcleos!$B:$C,2,FALSE),"")</f>
        <v>0</v>
      </c>
      <c r="D30" s="376"/>
      <c r="E30" s="383"/>
      <c r="F30" s="376"/>
      <c r="G30" s="377" t="str">
        <f>IFERROR(IF(Table8[[#This Row],[Código da Candidatura]]="","",CONCATENATE(VLOOKUP(Table8[[#This Row],[Código da Candidatura]],Table13[[Código da candidatura]:[Latitude]],3,FALSE)," - ",VLOOKUP(Table8[[#This Row],[Código da Candidatura]],Table13[[Código da candidatura]:[Latitude]],6,FALSE))),"")</f>
        <v/>
      </c>
      <c r="H30" s="325" t="str">
        <f>IFERROR(IF(A30="","",CONCATENATE("1D.",Entrada!$K$8,".",auxiliar!A24,".",Table8[[#This Row],[Código da Candidatura]])),"")</f>
        <v/>
      </c>
      <c r="I30" s="378" t="str">
        <f>IF(A30="","",SUMIF(D.Composição!A$5:B$4533,A30,D.Composição!M$5:M$4533))</f>
        <v/>
      </c>
      <c r="J30" s="379" t="str">
        <f>IF(A30="","",COUNTIF(D.Composição!$B:$B,$A30))</f>
        <v/>
      </c>
      <c r="K30" s="379" t="str">
        <f t="shared" si="4"/>
        <v/>
      </c>
      <c r="L30" s="379" t="str">
        <f>IF(A30="","",COUNTIFS(D.Composição!$B:$B,$A30,D.Composição!$T:$T,"Dep"))</f>
        <v/>
      </c>
      <c r="M30" s="379" t="str">
        <f>IF(A30="","",COUNTIFS(D.Composição!$B:$B,$A30,D.Composição!$M:$M,"Sim"))</f>
        <v/>
      </c>
      <c r="N30" s="379" t="str">
        <f t="shared" si="5"/>
        <v/>
      </c>
      <c r="O30" s="379" t="str">
        <f>IFERROR(IF(A30="","",VLOOKUP(A30,D.Composição!$B$5:$L$4533,10,FALSE)),"")</f>
        <v/>
      </c>
      <c r="P30" s="379" t="str">
        <f t="shared" si="6"/>
        <v/>
      </c>
      <c r="Q30" s="380" t="str">
        <f t="shared" si="7"/>
        <v/>
      </c>
      <c r="R30" s="378" t="str">
        <f t="shared" si="8"/>
        <v/>
      </c>
      <c r="S30" s="379" t="str">
        <f>IF(H30="","",IF(R30&gt;=4*auxiliar!$Q$2,"Não elegível",IF(R30&lt;4*auxiliar!$Q$2,"Elegível","")))</f>
        <v/>
      </c>
      <c r="T30" s="321"/>
      <c r="U30" s="321"/>
      <c r="V30" s="321"/>
      <c r="W30" s="381"/>
      <c r="X3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0" s="423"/>
      <c r="Z30" s="394"/>
      <c r="AA30" s="382" t="str">
        <f>IF(Table8[[#This Row],[Código do agregado '[Entidade']]]="","",IF(OR(AND(A30="",A30&lt;&gt;""),(AND(A30&lt;&gt;"",OR(B30="",D30="",I30="",T30="",U30="")))),"NÃO",IF(AND(A30&lt;&gt;"",J30=0),"Faltam membros","SIM")))</f>
        <v/>
      </c>
      <c r="AD30" s="256"/>
      <c r="AE30" s="457"/>
      <c r="AF30" s="457"/>
      <c r="AG30" s="256"/>
      <c r="AH30" s="256"/>
    </row>
    <row r="31" spans="1:34" ht="33" customHeight="1" x14ac:dyDescent="0.3">
      <c r="A31" s="373"/>
      <c r="B31" s="321"/>
      <c r="C31" s="316">
        <f>IFERROR(VLOOKUP(B31,A.Núcleos!$B:$C,2,FALSE),"")</f>
        <v>0</v>
      </c>
      <c r="D31" s="376"/>
      <c r="E31" s="383"/>
      <c r="F31" s="376"/>
      <c r="G31" s="377" t="str">
        <f>IFERROR(IF(Table8[[#This Row],[Código da Candidatura]]="","",CONCATENATE(VLOOKUP(Table8[[#This Row],[Código da Candidatura]],Table13[[Código da candidatura]:[Latitude]],3,FALSE)," - ",VLOOKUP(Table8[[#This Row],[Código da Candidatura]],Table13[[Código da candidatura]:[Latitude]],6,FALSE))),"")</f>
        <v/>
      </c>
      <c r="H31" s="325" t="str">
        <f>IFERROR(IF(A31="","",CONCATENATE("1D.",Entrada!$K$8,".",auxiliar!A25,".",Table8[[#This Row],[Código da Candidatura]])),"")</f>
        <v/>
      </c>
      <c r="I31" s="378" t="str">
        <f>IF(A31="","",SUMIF(D.Composição!A$5:B$4533,A31,D.Composição!M$5:M$4533))</f>
        <v/>
      </c>
      <c r="J31" s="379" t="str">
        <f>IF(A31="","",COUNTIF(D.Composição!$B:$B,$A31))</f>
        <v/>
      </c>
      <c r="K31" s="379" t="str">
        <f t="shared" si="4"/>
        <v/>
      </c>
      <c r="L31" s="379" t="str">
        <f>IF(A31="","",COUNTIFS(D.Composição!$B:$B,$A31,D.Composição!$T:$T,"Dep"))</f>
        <v/>
      </c>
      <c r="M31" s="379" t="str">
        <f>IF(A31="","",COUNTIFS(D.Composição!$B:$B,$A31,D.Composição!$M:$M,"Sim"))</f>
        <v/>
      </c>
      <c r="N31" s="379" t="str">
        <f t="shared" si="5"/>
        <v/>
      </c>
      <c r="O31" s="379" t="str">
        <f>IFERROR(IF(A31="","",VLOOKUP(A31,D.Composição!$B$5:$L$4533,10,FALSE)),"")</f>
        <v/>
      </c>
      <c r="P31" s="379" t="str">
        <f t="shared" si="6"/>
        <v/>
      </c>
      <c r="Q31" s="380" t="str">
        <f t="shared" si="7"/>
        <v/>
      </c>
      <c r="R31" s="378" t="str">
        <f t="shared" si="8"/>
        <v/>
      </c>
      <c r="S31" s="379" t="str">
        <f>IF(H31="","",IF(R31&gt;=4*auxiliar!$Q$2,"Não elegível",IF(R31&lt;4*auxiliar!$Q$2,"Elegível","")))</f>
        <v/>
      </c>
      <c r="T31" s="321"/>
      <c r="U31" s="321"/>
      <c r="V31" s="321"/>
      <c r="W31" s="381"/>
      <c r="X3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1" s="423"/>
      <c r="Z31" s="394"/>
      <c r="AA31" s="382" t="str">
        <f>IF(Table8[[#This Row],[Código do agregado '[Entidade']]]="","",IF(OR(AND(A31="",A31&lt;&gt;""),(AND(A31&lt;&gt;"",OR(B31="",D31="",I31="",T31="",U31="")))),"NÃO",IF(AND(A31&lt;&gt;"",J31=0),"Faltam membros","SIM")))</f>
        <v/>
      </c>
      <c r="AD31" s="256"/>
      <c r="AE31" s="457"/>
      <c r="AF31" s="457"/>
      <c r="AG31" s="256"/>
      <c r="AH31" s="256"/>
    </row>
    <row r="32" spans="1:34" ht="33" customHeight="1" thickBot="1" x14ac:dyDescent="0.35">
      <c r="A32" s="373"/>
      <c r="B32" s="321"/>
      <c r="C32" s="316">
        <f>IFERROR(VLOOKUP(B32,A.Núcleos!$B:$C,2,FALSE),"")</f>
        <v>0</v>
      </c>
      <c r="D32" s="376"/>
      <c r="E32" s="383"/>
      <c r="F32" s="376"/>
      <c r="G32" s="377" t="str">
        <f>IFERROR(IF(Table8[[#This Row],[Código da Candidatura]]="","",CONCATENATE(VLOOKUP(Table8[[#This Row],[Código da Candidatura]],Table13[[Código da candidatura]:[Latitude]],3,FALSE)," - ",VLOOKUP(Table8[[#This Row],[Código da Candidatura]],Table13[[Código da candidatura]:[Latitude]],6,FALSE))),"")</f>
        <v/>
      </c>
      <c r="H32" s="325" t="str">
        <f>IFERROR(IF(A32="","",CONCATENATE("1D.",Entrada!$K$8,".",auxiliar!A26,".",Table8[[#This Row],[Código da Candidatura]])),"")</f>
        <v/>
      </c>
      <c r="I32" s="378" t="str">
        <f>IF(A32="","",SUMIF(D.Composição!A$5:B$4533,A32,D.Composição!M$5:M$4533))</f>
        <v/>
      </c>
      <c r="J32" s="379" t="str">
        <f>IF(A32="","",COUNTIF(D.Composição!$B:$B,$A32))</f>
        <v/>
      </c>
      <c r="K32" s="379" t="str">
        <f t="shared" si="4"/>
        <v/>
      </c>
      <c r="L32" s="379" t="str">
        <f>IF(A32="","",COUNTIFS(D.Composição!$B:$B,$A32,D.Composição!$T:$T,"Dep"))</f>
        <v/>
      </c>
      <c r="M32" s="379" t="str">
        <f>IF(A32="","",COUNTIFS(D.Composição!$B:$B,$A32,D.Composição!$M:$M,"Sim"))</f>
        <v/>
      </c>
      <c r="N32" s="379" t="str">
        <f t="shared" si="5"/>
        <v/>
      </c>
      <c r="O32" s="379" t="str">
        <f>IFERROR(IF(A32="","",VLOOKUP(A32,D.Composição!$B$5:$L$4533,10,FALSE)),"")</f>
        <v/>
      </c>
      <c r="P32" s="379" t="str">
        <f t="shared" si="6"/>
        <v/>
      </c>
      <c r="Q32" s="380" t="str">
        <f t="shared" si="7"/>
        <v/>
      </c>
      <c r="R32" s="378" t="str">
        <f t="shared" si="8"/>
        <v/>
      </c>
      <c r="S32" s="379" t="str">
        <f>IF(H32="","",IF(R32&gt;=4*auxiliar!$Q$2,"Não elegível",IF(R32&lt;4*auxiliar!$Q$2,"Elegível","")))</f>
        <v/>
      </c>
      <c r="T32" s="321"/>
      <c r="U32" s="321"/>
      <c r="V32" s="321"/>
      <c r="W32" s="381"/>
      <c r="X3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2" s="423"/>
      <c r="Z32" s="394"/>
      <c r="AA32" s="382" t="str">
        <f>IF(Table8[[#This Row],[Código do agregado '[Entidade']]]="","",IF(OR(AND(A32="",A32&lt;&gt;""),(AND(A32&lt;&gt;"",OR(B32="",D32="",I32="",T32="",U32="")))),"NÃO",IF(AND(A32&lt;&gt;"",J32=0),"Faltam membros","SIM")))</f>
        <v/>
      </c>
      <c r="AD32" s="256"/>
      <c r="AE32" s="457"/>
      <c r="AF32" s="457"/>
      <c r="AG32" s="256"/>
      <c r="AH32" s="256"/>
    </row>
    <row r="33" spans="1:34" ht="33" hidden="1" customHeight="1" x14ac:dyDescent="0.3">
      <c r="A33" s="373"/>
      <c r="B33" s="321"/>
      <c r="C33" s="316">
        <f>IFERROR(VLOOKUP(B33,A.Núcleos!$B:$C,2,FALSE),"")</f>
        <v>0</v>
      </c>
      <c r="D33" s="376"/>
      <c r="E33" s="383"/>
      <c r="F33" s="376"/>
      <c r="G33" s="377" t="str">
        <f>IFERROR(IF(Table8[[#This Row],[Código da Candidatura]]="","",CONCATENATE(VLOOKUP(Table8[[#This Row],[Código da Candidatura]],Table13[[Código da candidatura]:[Latitude]],3,FALSE)," - ",VLOOKUP(Table8[[#This Row],[Código da Candidatura]],Table13[[Código da candidatura]:[Latitude]],6,FALSE))),"")</f>
        <v/>
      </c>
      <c r="H33" s="325" t="str">
        <f>IFERROR(IF(A33="","",CONCATENATE("1D.",Entrada!$K$8,".",auxiliar!A27,".",Table8[[#This Row],[Código da Candidatura]])),"")</f>
        <v/>
      </c>
      <c r="I33" s="378" t="str">
        <f>IF(A33="","",SUMIF(D.Composição!A$5:B$4533,A33,D.Composição!M$5:M$4533))</f>
        <v/>
      </c>
      <c r="J33" s="379" t="str">
        <f>IF(A33="","",COUNTIF(D.Composição!$B:$B,$A33))</f>
        <v/>
      </c>
      <c r="K33" s="379" t="str">
        <f t="shared" si="4"/>
        <v/>
      </c>
      <c r="L33" s="379" t="str">
        <f>IF(A33="","",COUNTIFS(D.Composição!$B:$B,$A33,D.Composição!$T:$T,"Dep"))</f>
        <v/>
      </c>
      <c r="M33" s="379" t="str">
        <f>IF(A33="","",COUNTIFS(D.Composição!$B:$B,$A33,D.Composição!$M:$M,"Sim"))</f>
        <v/>
      </c>
      <c r="N33" s="379" t="str">
        <f t="shared" si="5"/>
        <v/>
      </c>
      <c r="O33" s="379" t="str">
        <f>IFERROR(IF(A33="","",VLOOKUP(A33,D.Composição!$B$5:$L$4533,10,FALSE)),"")</f>
        <v/>
      </c>
      <c r="P33" s="379" t="str">
        <f t="shared" si="6"/>
        <v/>
      </c>
      <c r="Q33" s="380" t="str">
        <f t="shared" si="7"/>
        <v/>
      </c>
      <c r="R33" s="378" t="str">
        <f t="shared" si="8"/>
        <v/>
      </c>
      <c r="S33" s="379" t="str">
        <f>IF(H33="","",IF(R33&gt;=4*auxiliar!$Q$2,"Não elegível",IF(R33&lt;4*auxiliar!$Q$2,"Elegível","")))</f>
        <v/>
      </c>
      <c r="T33" s="321"/>
      <c r="U33" s="321"/>
      <c r="V33" s="321"/>
      <c r="W33" s="381"/>
      <c r="X3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3" s="423"/>
      <c r="Z33" s="394"/>
      <c r="AA33" s="382" t="str">
        <f>IF(Table8[[#This Row],[Código do agregado '[Entidade']]]="","",IF(OR(AND(A33="",A33&lt;&gt;""),(AND(A33&lt;&gt;"",OR(B33="",D33="",I33="",T33="",U33="")))),"NÃO",IF(AND(A33&lt;&gt;"",J33=0),"Faltam membros","SIM")))</f>
        <v/>
      </c>
      <c r="AD33" s="256"/>
      <c r="AE33" s="457"/>
      <c r="AF33" s="457"/>
      <c r="AG33" s="256"/>
      <c r="AH33" s="256"/>
    </row>
    <row r="34" spans="1:34" ht="33" hidden="1" customHeight="1" x14ac:dyDescent="0.3">
      <c r="A34" s="373"/>
      <c r="B34" s="321"/>
      <c r="C34" s="316">
        <f>IFERROR(VLOOKUP(B34,A.Núcleos!$B:$C,2,FALSE),"")</f>
        <v>0</v>
      </c>
      <c r="D34" s="376"/>
      <c r="E34" s="383"/>
      <c r="F34" s="376"/>
      <c r="G34" s="377" t="str">
        <f>IFERROR(IF(Table8[[#This Row],[Código da Candidatura]]="","",CONCATENATE(VLOOKUP(Table8[[#This Row],[Código da Candidatura]],Table13[[Código da candidatura]:[Latitude]],3,FALSE)," - ",VLOOKUP(Table8[[#This Row],[Código da Candidatura]],Table13[[Código da candidatura]:[Latitude]],6,FALSE))),"")</f>
        <v/>
      </c>
      <c r="H34" s="325" t="str">
        <f>IFERROR(IF(A34="","",CONCATENATE("1D.",Entrada!$K$8,".",auxiliar!A28,".",Table8[[#This Row],[Código da Candidatura]])),"")</f>
        <v/>
      </c>
      <c r="I34" s="378" t="str">
        <f>IF(A34="","",SUMIF(D.Composição!A$5:B$4533,A34,D.Composição!M$5:M$4533))</f>
        <v/>
      </c>
      <c r="J34" s="379" t="str">
        <f>IF(A34="","",COUNTIF(D.Composição!$B:$B,$A34))</f>
        <v/>
      </c>
      <c r="K34" s="379" t="str">
        <f t="shared" si="4"/>
        <v/>
      </c>
      <c r="L34" s="379" t="str">
        <f>IF(A34="","",COUNTIFS(D.Composição!$B:$B,$A34,D.Composição!$T:$T,"Dep"))</f>
        <v/>
      </c>
      <c r="M34" s="379" t="str">
        <f>IF(A34="","",COUNTIFS(D.Composição!$B:$B,$A34,D.Composição!$M:$M,"Sim"))</f>
        <v/>
      </c>
      <c r="N34" s="379" t="str">
        <f t="shared" si="5"/>
        <v/>
      </c>
      <c r="O34" s="379" t="str">
        <f>IFERROR(IF(A34="","",VLOOKUP(A34,D.Composição!$B$5:$L$4533,10,FALSE)),"")</f>
        <v/>
      </c>
      <c r="P34" s="379" t="str">
        <f t="shared" si="6"/>
        <v/>
      </c>
      <c r="Q34" s="380" t="str">
        <f t="shared" si="7"/>
        <v/>
      </c>
      <c r="R34" s="378" t="str">
        <f t="shared" si="8"/>
        <v/>
      </c>
      <c r="S34" s="379" t="str">
        <f>IF(H34="","",IF(R34&gt;=4*auxiliar!$Q$2,"Não elegível",IF(R34&lt;4*auxiliar!$Q$2,"Elegível","")))</f>
        <v/>
      </c>
      <c r="T34" s="321"/>
      <c r="U34" s="321"/>
      <c r="V34" s="321"/>
      <c r="W34" s="381"/>
      <c r="X3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4" s="423"/>
      <c r="Z34" s="394"/>
      <c r="AA34" s="382" t="str">
        <f>IF(Table8[[#This Row],[Código do agregado '[Entidade']]]="","",IF(OR(AND(A34="",A34&lt;&gt;""),(AND(A34&lt;&gt;"",OR(B34="",D34="",I34="",T34="",U34="")))),"NÃO",IF(AND(A34&lt;&gt;"",J34=0),"Faltam membros","SIM")))</f>
        <v/>
      </c>
      <c r="AD34" s="256"/>
      <c r="AE34" s="457"/>
      <c r="AF34" s="457"/>
      <c r="AG34" s="256"/>
      <c r="AH34" s="256"/>
    </row>
    <row r="35" spans="1:34" ht="33" hidden="1" customHeight="1" x14ac:dyDescent="0.3">
      <c r="A35" s="373"/>
      <c r="B35" s="321"/>
      <c r="C35" s="316">
        <f>IFERROR(VLOOKUP(B35,A.Núcleos!$B:$C,2,FALSE),"")</f>
        <v>0</v>
      </c>
      <c r="D35" s="376"/>
      <c r="E35" s="383"/>
      <c r="F35" s="376"/>
      <c r="G35" s="377" t="str">
        <f>IFERROR(IF(Table8[[#This Row],[Código da Candidatura]]="","",CONCATENATE(VLOOKUP(Table8[[#This Row],[Código da Candidatura]],Table13[[Código da candidatura]:[Latitude]],3,FALSE)," - ",VLOOKUP(Table8[[#This Row],[Código da Candidatura]],Table13[[Código da candidatura]:[Latitude]],6,FALSE))),"")</f>
        <v/>
      </c>
      <c r="H35" s="325" t="str">
        <f>IFERROR(IF(A35="","",CONCATENATE("1D.",Entrada!$K$8,".",auxiliar!A29,".",Table8[[#This Row],[Código da Candidatura]])),"")</f>
        <v/>
      </c>
      <c r="I35" s="378" t="str">
        <f>IF(A35="","",SUMIF(D.Composição!A$5:B$4533,A35,D.Composição!M$5:M$4533))</f>
        <v/>
      </c>
      <c r="J35" s="379" t="str">
        <f>IF(A35="","",COUNTIF(D.Composição!$B:$B,$A35))</f>
        <v/>
      </c>
      <c r="K35" s="379" t="str">
        <f t="shared" si="4"/>
        <v/>
      </c>
      <c r="L35" s="379" t="str">
        <f>IF(A35="","",COUNTIFS(D.Composição!$B:$B,$A35,D.Composição!$T:$T,"Dep"))</f>
        <v/>
      </c>
      <c r="M35" s="379" t="str">
        <f>IF(A35="","",COUNTIFS(D.Composição!$B:$B,$A35,D.Composição!$M:$M,"Sim"))</f>
        <v/>
      </c>
      <c r="N35" s="379" t="str">
        <f t="shared" si="5"/>
        <v/>
      </c>
      <c r="O35" s="379" t="str">
        <f>IFERROR(IF(A35="","",VLOOKUP(A35,D.Composição!$B$5:$L$4533,10,FALSE)),"")</f>
        <v/>
      </c>
      <c r="P35" s="379" t="str">
        <f t="shared" si="6"/>
        <v/>
      </c>
      <c r="Q35" s="380" t="str">
        <f t="shared" si="7"/>
        <v/>
      </c>
      <c r="R35" s="378" t="str">
        <f t="shared" si="8"/>
        <v/>
      </c>
      <c r="S35" s="379" t="str">
        <f>IF(H35="","",IF(R35&gt;=4*auxiliar!$Q$2,"Não elegível",IF(R35&lt;4*auxiliar!$Q$2,"Elegível","")))</f>
        <v/>
      </c>
      <c r="T35" s="321"/>
      <c r="U35" s="321"/>
      <c r="V35" s="321"/>
      <c r="W35" s="381"/>
      <c r="X3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5" s="423"/>
      <c r="Z35" s="394"/>
      <c r="AA35" s="382" t="str">
        <f>IF(Table8[[#This Row],[Código do agregado '[Entidade']]]="","",IF(OR(AND(A35="",A35&lt;&gt;""),(AND(A35&lt;&gt;"",OR(B35="",D35="",I35="",T35="",U35="")))),"NÃO",IF(AND(A35&lt;&gt;"",J35=0),"Faltam membros","SIM")))</f>
        <v/>
      </c>
      <c r="AD35" s="256"/>
      <c r="AE35" s="457"/>
      <c r="AF35" s="457"/>
      <c r="AG35" s="256"/>
      <c r="AH35" s="256"/>
    </row>
    <row r="36" spans="1:34" ht="33" hidden="1" customHeight="1" x14ac:dyDescent="0.3">
      <c r="A36" s="373"/>
      <c r="B36" s="321"/>
      <c r="C36" s="316">
        <f>IFERROR(VLOOKUP(B36,A.Núcleos!$B:$C,2,FALSE),"")</f>
        <v>0</v>
      </c>
      <c r="D36" s="376"/>
      <c r="E36" s="383"/>
      <c r="F36" s="376"/>
      <c r="G36" s="377" t="str">
        <f>IFERROR(IF(Table8[[#This Row],[Código da Candidatura]]="","",CONCATENATE(VLOOKUP(Table8[[#This Row],[Código da Candidatura]],Table13[[Código da candidatura]:[Latitude]],3,FALSE)," - ",VLOOKUP(Table8[[#This Row],[Código da Candidatura]],Table13[[Código da candidatura]:[Latitude]],6,FALSE))),"")</f>
        <v/>
      </c>
      <c r="H36" s="325" t="str">
        <f>IFERROR(IF(A36="","",CONCATENATE("1D.",Entrada!$K$8,".",auxiliar!A30,".",Table8[[#This Row],[Código da Candidatura]])),"")</f>
        <v/>
      </c>
      <c r="I36" s="378" t="str">
        <f>IF(A36="","",SUMIF(D.Composição!A$5:B$4533,A36,D.Composição!M$5:M$4533))</f>
        <v/>
      </c>
      <c r="J36" s="379" t="str">
        <f>IF(A36="","",COUNTIF(D.Composição!$B:$B,$A36))</f>
        <v/>
      </c>
      <c r="K36" s="379" t="str">
        <f t="shared" si="4"/>
        <v/>
      </c>
      <c r="L36" s="379" t="str">
        <f>IF(A36="","",COUNTIFS(D.Composição!$B:$B,$A36,D.Composição!$T:$T,"Dep"))</f>
        <v/>
      </c>
      <c r="M36" s="379" t="str">
        <f>IF(A36="","",COUNTIFS(D.Composição!$B:$B,$A36,D.Composição!$M:$M,"Sim"))</f>
        <v/>
      </c>
      <c r="N36" s="379" t="str">
        <f t="shared" si="5"/>
        <v/>
      </c>
      <c r="O36" s="379" t="str">
        <f>IFERROR(IF(A36="","",VLOOKUP(A36,D.Composição!$B$5:$L$4533,10,FALSE)),"")</f>
        <v/>
      </c>
      <c r="P36" s="379" t="str">
        <f t="shared" si="6"/>
        <v/>
      </c>
      <c r="Q36" s="380" t="str">
        <f t="shared" si="7"/>
        <v/>
      </c>
      <c r="R36" s="378" t="str">
        <f t="shared" si="8"/>
        <v/>
      </c>
      <c r="S36" s="379" t="str">
        <f>IF(H36="","",IF(R36&gt;=4*auxiliar!$Q$2,"Não elegível",IF(R36&lt;4*auxiliar!$Q$2,"Elegível","")))</f>
        <v/>
      </c>
      <c r="T36" s="321"/>
      <c r="U36" s="321"/>
      <c r="V36" s="321"/>
      <c r="W36" s="381"/>
      <c r="X3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6" s="423"/>
      <c r="Z36" s="394"/>
      <c r="AA36" s="382" t="str">
        <f>IF(Table8[[#This Row],[Código do agregado '[Entidade']]]="","",IF(OR(AND(A36="",A36&lt;&gt;""),(AND(A36&lt;&gt;"",OR(B36="",D36="",I36="",T36="",U36="")))),"NÃO",IF(AND(A36&lt;&gt;"",J36=0),"Faltam membros","SIM")))</f>
        <v/>
      </c>
      <c r="AD36" s="256"/>
      <c r="AE36" s="457"/>
      <c r="AF36" s="457"/>
      <c r="AG36" s="256"/>
      <c r="AH36" s="256"/>
    </row>
    <row r="37" spans="1:34" ht="33" hidden="1" customHeight="1" x14ac:dyDescent="0.3">
      <c r="A37" s="373"/>
      <c r="B37" s="321"/>
      <c r="C37" s="316">
        <f>IFERROR(VLOOKUP(B37,A.Núcleos!$B:$C,2,FALSE),"")</f>
        <v>0</v>
      </c>
      <c r="D37" s="376"/>
      <c r="E37" s="383"/>
      <c r="F37" s="376"/>
      <c r="G37" s="377" t="str">
        <f>IFERROR(IF(Table8[[#This Row],[Código da Candidatura]]="","",CONCATENATE(VLOOKUP(Table8[[#This Row],[Código da Candidatura]],Table13[[Código da candidatura]:[Latitude]],3,FALSE)," - ",VLOOKUP(Table8[[#This Row],[Código da Candidatura]],Table13[[Código da candidatura]:[Latitude]],6,FALSE))),"")</f>
        <v/>
      </c>
      <c r="H37" s="325" t="str">
        <f>IFERROR(IF(A37="","",CONCATENATE("1D.",Entrada!$K$8,".",auxiliar!A31,".",Table8[[#This Row],[Código da Candidatura]])),"")</f>
        <v/>
      </c>
      <c r="I37" s="378" t="str">
        <f>IF(A37="","",SUMIF(D.Composição!A$5:B$4533,A37,D.Composição!M$5:M$4533))</f>
        <v/>
      </c>
      <c r="J37" s="379" t="str">
        <f>IF(A37="","",COUNTIF(D.Composição!$B:$B,$A37))</f>
        <v/>
      </c>
      <c r="K37" s="379" t="str">
        <f t="shared" si="4"/>
        <v/>
      </c>
      <c r="L37" s="379" t="str">
        <f>IF(A37="","",COUNTIFS(D.Composição!$B:$B,$A37,D.Composição!$T:$T,"Dep"))</f>
        <v/>
      </c>
      <c r="M37" s="379" t="str">
        <f>IF(A37="","",COUNTIFS(D.Composição!$B:$B,$A37,D.Composição!$M:$M,"Sim"))</f>
        <v/>
      </c>
      <c r="N37" s="379" t="str">
        <f t="shared" si="5"/>
        <v/>
      </c>
      <c r="O37" s="379" t="str">
        <f>IFERROR(IF(A37="","",VLOOKUP(A37,D.Composição!$B$5:$L$4533,10,FALSE)),"")</f>
        <v/>
      </c>
      <c r="P37" s="379" t="str">
        <f t="shared" si="6"/>
        <v/>
      </c>
      <c r="Q37" s="380" t="str">
        <f t="shared" si="7"/>
        <v/>
      </c>
      <c r="R37" s="378" t="str">
        <f t="shared" si="8"/>
        <v/>
      </c>
      <c r="S37" s="379" t="str">
        <f>IF(H37="","",IF(R37&gt;=4*auxiliar!$Q$2,"Não elegível",IF(R37&lt;4*auxiliar!$Q$2,"Elegível","")))</f>
        <v/>
      </c>
      <c r="T37" s="321"/>
      <c r="U37" s="321"/>
      <c r="V37" s="321"/>
      <c r="W37" s="381"/>
      <c r="X3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7" s="423"/>
      <c r="Z37" s="394"/>
      <c r="AA37" s="382" t="str">
        <f>IF(Table8[[#This Row],[Código do agregado '[Entidade']]]="","",IF(OR(AND(A37="",A37&lt;&gt;""),(AND(A37&lt;&gt;"",OR(B37="",D37="",I37="",T37="",U37="")))),"NÃO",IF(AND(A37&lt;&gt;"",J37=0),"Faltam membros","SIM")))</f>
        <v/>
      </c>
      <c r="AD37" s="256"/>
      <c r="AE37" s="457"/>
      <c r="AF37" s="457"/>
      <c r="AG37" s="256"/>
      <c r="AH37" s="256"/>
    </row>
    <row r="38" spans="1:34" ht="33" hidden="1" customHeight="1" x14ac:dyDescent="0.3">
      <c r="A38" s="373"/>
      <c r="B38" s="321"/>
      <c r="C38" s="316">
        <f>IFERROR(VLOOKUP(B38,A.Núcleos!$B:$C,2,FALSE),"")</f>
        <v>0</v>
      </c>
      <c r="D38" s="376"/>
      <c r="E38" s="383"/>
      <c r="F38" s="376"/>
      <c r="G38" s="377" t="str">
        <f>IFERROR(IF(Table8[[#This Row],[Código da Candidatura]]="","",CONCATENATE(VLOOKUP(Table8[[#This Row],[Código da Candidatura]],Table13[[Código da candidatura]:[Latitude]],3,FALSE)," - ",VLOOKUP(Table8[[#This Row],[Código da Candidatura]],Table13[[Código da candidatura]:[Latitude]],6,FALSE))),"")</f>
        <v/>
      </c>
      <c r="H38" s="325" t="str">
        <f>IFERROR(IF(A38="","",CONCATENATE("1D.",Entrada!$K$8,".",auxiliar!A32,".",Table8[[#This Row],[Código da Candidatura]])),"")</f>
        <v/>
      </c>
      <c r="I38" s="378" t="str">
        <f>IF(A38="","",SUMIF(D.Composição!A$5:B$4533,A38,D.Composição!M$5:M$4533))</f>
        <v/>
      </c>
      <c r="J38" s="379" t="str">
        <f>IF(A38="","",COUNTIF(D.Composição!$B:$B,$A38))</f>
        <v/>
      </c>
      <c r="K38" s="379" t="str">
        <f t="shared" si="4"/>
        <v/>
      </c>
      <c r="L38" s="379" t="str">
        <f>IF(A38="","",COUNTIFS(D.Composição!$B:$B,$A38,D.Composição!$T:$T,"Dep"))</f>
        <v/>
      </c>
      <c r="M38" s="379" t="str">
        <f>IF(A38="","",COUNTIFS(D.Composição!$B:$B,$A38,D.Composição!$M:$M,"Sim"))</f>
        <v/>
      </c>
      <c r="N38" s="379" t="str">
        <f t="shared" si="5"/>
        <v/>
      </c>
      <c r="O38" s="379" t="str">
        <f>IFERROR(IF(A38="","",VLOOKUP(A38,D.Composição!$B$5:$L$4533,10,FALSE)),"")</f>
        <v/>
      </c>
      <c r="P38" s="379" t="str">
        <f t="shared" si="6"/>
        <v/>
      </c>
      <c r="Q38" s="380" t="str">
        <f t="shared" si="7"/>
        <v/>
      </c>
      <c r="R38" s="378" t="str">
        <f t="shared" si="8"/>
        <v/>
      </c>
      <c r="S38" s="379" t="str">
        <f>IF(H38="","",IF(R38&gt;=4*auxiliar!$Q$2,"Não elegível",IF(R38&lt;4*auxiliar!$Q$2,"Elegível","")))</f>
        <v/>
      </c>
      <c r="T38" s="321"/>
      <c r="U38" s="321"/>
      <c r="V38" s="321"/>
      <c r="W38" s="381"/>
      <c r="X3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8" s="423"/>
      <c r="Z38" s="394"/>
      <c r="AA38" s="382" t="str">
        <f>IF(Table8[[#This Row],[Código do agregado '[Entidade']]]="","",IF(OR(AND(A38="",A38&lt;&gt;""),(AND(A38&lt;&gt;"",OR(B38="",D38="",I38="",T38="",U38="")))),"NÃO",IF(AND(A38&lt;&gt;"",J38=0),"Faltam membros","SIM")))</f>
        <v/>
      </c>
      <c r="AD38" s="256"/>
      <c r="AE38" s="457"/>
      <c r="AF38" s="457"/>
      <c r="AG38" s="256"/>
      <c r="AH38" s="256"/>
    </row>
    <row r="39" spans="1:34" ht="33" hidden="1" customHeight="1" x14ac:dyDescent="0.3">
      <c r="A39" s="373"/>
      <c r="B39" s="321"/>
      <c r="C39" s="316">
        <f>IFERROR(VLOOKUP(B39,A.Núcleos!$B:$C,2,FALSE),"")</f>
        <v>0</v>
      </c>
      <c r="D39" s="376"/>
      <c r="E39" s="383"/>
      <c r="F39" s="376"/>
      <c r="G39" s="377" t="str">
        <f>IFERROR(IF(Table8[[#This Row],[Código da Candidatura]]="","",CONCATENATE(VLOOKUP(Table8[[#This Row],[Código da Candidatura]],Table13[[Código da candidatura]:[Latitude]],3,FALSE)," - ",VLOOKUP(Table8[[#This Row],[Código da Candidatura]],Table13[[Código da candidatura]:[Latitude]],6,FALSE))),"")</f>
        <v/>
      </c>
      <c r="H39" s="325" t="str">
        <f>IFERROR(IF(A39="","",CONCATENATE("1D.",Entrada!$K$8,".",auxiliar!A33,".",Table8[[#This Row],[Código da Candidatura]])),"")</f>
        <v/>
      </c>
      <c r="I39" s="378" t="str">
        <f>IF(A39="","",SUMIF(D.Composição!A$5:B$4533,A39,D.Composição!M$5:M$4533))</f>
        <v/>
      </c>
      <c r="J39" s="379" t="str">
        <f>IF(A39="","",COUNTIF(D.Composição!$B:$B,$A39))</f>
        <v/>
      </c>
      <c r="K39" s="379" t="str">
        <f t="shared" si="4"/>
        <v/>
      </c>
      <c r="L39" s="379" t="str">
        <f>IF(A39="","",COUNTIFS(D.Composição!$B:$B,$A39,D.Composição!$T:$T,"Dep"))</f>
        <v/>
      </c>
      <c r="M39" s="379" t="str">
        <f>IF(A39="","",COUNTIFS(D.Composição!$B:$B,$A39,D.Composição!$M:$M,"Sim"))</f>
        <v/>
      </c>
      <c r="N39" s="379" t="str">
        <f t="shared" si="5"/>
        <v/>
      </c>
      <c r="O39" s="379" t="str">
        <f>IFERROR(IF(A39="","",VLOOKUP(A39,D.Composição!$B$5:$L$4533,10,FALSE)),"")</f>
        <v/>
      </c>
      <c r="P39" s="379" t="str">
        <f t="shared" si="6"/>
        <v/>
      </c>
      <c r="Q39" s="380" t="str">
        <f t="shared" si="7"/>
        <v/>
      </c>
      <c r="R39" s="378" t="str">
        <f t="shared" si="8"/>
        <v/>
      </c>
      <c r="S39" s="379" t="str">
        <f>IF(H39="","",IF(R39&gt;=4*auxiliar!$Q$2,"Não elegível",IF(R39&lt;4*auxiliar!$Q$2,"Elegível","")))</f>
        <v/>
      </c>
      <c r="T39" s="321"/>
      <c r="U39" s="321"/>
      <c r="V39" s="321"/>
      <c r="W39" s="381"/>
      <c r="X3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9" s="423"/>
      <c r="Z39" s="394"/>
      <c r="AA39" s="382" t="str">
        <f>IF(Table8[[#This Row],[Código do agregado '[Entidade']]]="","",IF(OR(AND(A39="",A39&lt;&gt;""),(AND(A39&lt;&gt;"",OR(B39="",D39="",I39="",T39="",U39="")))),"NÃO",IF(AND(A39&lt;&gt;"",J39=0),"Faltam membros","SIM")))</f>
        <v/>
      </c>
      <c r="AD39" s="256"/>
      <c r="AE39" s="457"/>
      <c r="AF39" s="457"/>
      <c r="AG39" s="256"/>
      <c r="AH39" s="256"/>
    </row>
    <row r="40" spans="1:34" ht="33" hidden="1" customHeight="1" x14ac:dyDescent="0.3">
      <c r="A40" s="373"/>
      <c r="B40" s="321"/>
      <c r="C40" s="316">
        <f>IFERROR(VLOOKUP(B40,A.Núcleos!$B:$C,2,FALSE),"")</f>
        <v>0</v>
      </c>
      <c r="D40" s="376"/>
      <c r="E40" s="383"/>
      <c r="F40" s="376"/>
      <c r="G40" s="377" t="str">
        <f>IFERROR(IF(Table8[[#This Row],[Código da Candidatura]]="","",CONCATENATE(VLOOKUP(Table8[[#This Row],[Código da Candidatura]],Table13[[Código da candidatura]:[Latitude]],3,FALSE)," - ",VLOOKUP(Table8[[#This Row],[Código da Candidatura]],Table13[[Código da candidatura]:[Latitude]],6,FALSE))),"")</f>
        <v/>
      </c>
      <c r="H40" s="325" t="str">
        <f>IFERROR(IF(A40="","",CONCATENATE("1D.",Entrada!$K$8,".",auxiliar!A34,".",Table8[[#This Row],[Código da Candidatura]])),"")</f>
        <v/>
      </c>
      <c r="I40" s="378" t="str">
        <f>IF(A40="","",SUMIF(D.Composição!A$5:B$4533,A40,D.Composição!M$5:M$4533))</f>
        <v/>
      </c>
      <c r="J40" s="379" t="str">
        <f>IF(A40="","",COUNTIF(D.Composição!$B:$B,$A40))</f>
        <v/>
      </c>
      <c r="K40" s="379" t="str">
        <f t="shared" si="4"/>
        <v/>
      </c>
      <c r="L40" s="379" t="str">
        <f>IF(A40="","",COUNTIFS(D.Composição!$B:$B,$A40,D.Composição!$T:$T,"Dep"))</f>
        <v/>
      </c>
      <c r="M40" s="379" t="str">
        <f>IF(A40="","",COUNTIFS(D.Composição!$B:$B,$A40,D.Composição!$M:$M,"Sim"))</f>
        <v/>
      </c>
      <c r="N40" s="379" t="str">
        <f t="shared" si="5"/>
        <v/>
      </c>
      <c r="O40" s="379" t="str">
        <f>IFERROR(IF(A40="","",VLOOKUP(A40,D.Composição!$B$5:$L$4533,10,FALSE)),"")</f>
        <v/>
      </c>
      <c r="P40" s="379" t="str">
        <f t="shared" si="6"/>
        <v/>
      </c>
      <c r="Q40" s="380" t="str">
        <f t="shared" si="7"/>
        <v/>
      </c>
      <c r="R40" s="378" t="str">
        <f t="shared" si="8"/>
        <v/>
      </c>
      <c r="S40" s="379" t="str">
        <f>IF(H40="","",IF(R40&gt;=4*auxiliar!$Q$2,"Não elegível",IF(R40&lt;4*auxiliar!$Q$2,"Elegível","")))</f>
        <v/>
      </c>
      <c r="T40" s="321"/>
      <c r="U40" s="321"/>
      <c r="V40" s="321"/>
      <c r="W40" s="381"/>
      <c r="X4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0" s="423"/>
      <c r="Z40" s="394"/>
      <c r="AA40" s="382" t="str">
        <f>IF(Table8[[#This Row],[Código do agregado '[Entidade']]]="","",IF(OR(AND(A40="",A40&lt;&gt;""),(AND(A40&lt;&gt;"",OR(B40="",D40="",I40="",T40="",U40="")))),"NÃO",IF(AND(A40&lt;&gt;"",J40=0),"Faltam membros","SIM")))</f>
        <v/>
      </c>
      <c r="AD40" s="256"/>
      <c r="AE40" s="457"/>
      <c r="AF40" s="457"/>
      <c r="AG40" s="256"/>
      <c r="AH40" s="256"/>
    </row>
    <row r="41" spans="1:34" ht="33" hidden="1" customHeight="1" x14ac:dyDescent="0.3">
      <c r="A41" s="373"/>
      <c r="B41" s="321"/>
      <c r="C41" s="316">
        <f>IFERROR(VLOOKUP(B41,A.Núcleos!$B:$C,2,FALSE),"")</f>
        <v>0</v>
      </c>
      <c r="D41" s="376"/>
      <c r="E41" s="383"/>
      <c r="F41" s="376"/>
      <c r="G41" s="377" t="str">
        <f>IFERROR(IF(Table8[[#This Row],[Código da Candidatura]]="","",CONCATENATE(VLOOKUP(Table8[[#This Row],[Código da Candidatura]],Table13[[Código da candidatura]:[Latitude]],3,FALSE)," - ",VLOOKUP(Table8[[#This Row],[Código da Candidatura]],Table13[[Código da candidatura]:[Latitude]],6,FALSE))),"")</f>
        <v/>
      </c>
      <c r="H41" s="325" t="str">
        <f>IFERROR(IF(A41="","",CONCATENATE("1D.",Entrada!$K$8,".",auxiliar!A35,".",Table8[[#This Row],[Código da Candidatura]])),"")</f>
        <v/>
      </c>
      <c r="I41" s="378" t="str">
        <f>IF(A41="","",SUMIF(D.Composição!A$5:B$4533,A41,D.Composição!M$5:M$4533))</f>
        <v/>
      </c>
      <c r="J41" s="379" t="str">
        <f>IF(A41="","",COUNTIF(D.Composição!$B:$B,$A41))</f>
        <v/>
      </c>
      <c r="K41" s="379" t="str">
        <f t="shared" si="4"/>
        <v/>
      </c>
      <c r="L41" s="379" t="str">
        <f>IF(A41="","",COUNTIFS(D.Composição!$B:$B,$A41,D.Composição!$T:$T,"Dep"))</f>
        <v/>
      </c>
      <c r="M41" s="379" t="str">
        <f>IF(A41="","",COUNTIFS(D.Composição!$B:$B,$A41,D.Composição!$M:$M,"Sim"))</f>
        <v/>
      </c>
      <c r="N41" s="379" t="str">
        <f t="shared" si="5"/>
        <v/>
      </c>
      <c r="O41" s="379" t="str">
        <f>IFERROR(IF(A41="","",VLOOKUP(A41,D.Composição!$B$5:$L$4533,10,FALSE)),"")</f>
        <v/>
      </c>
      <c r="P41" s="379" t="str">
        <f t="shared" si="6"/>
        <v/>
      </c>
      <c r="Q41" s="380" t="str">
        <f t="shared" si="7"/>
        <v/>
      </c>
      <c r="R41" s="378" t="str">
        <f t="shared" si="8"/>
        <v/>
      </c>
      <c r="S41" s="379" t="str">
        <f>IF(H41="","",IF(R41&gt;=4*auxiliar!$Q$2,"Não elegível",IF(R41&lt;4*auxiliar!$Q$2,"Elegível","")))</f>
        <v/>
      </c>
      <c r="T41" s="321"/>
      <c r="U41" s="321"/>
      <c r="V41" s="321"/>
      <c r="W41" s="381"/>
      <c r="X4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1" s="423"/>
      <c r="Z41" s="394"/>
      <c r="AA41" s="382" t="str">
        <f>IF(Table8[[#This Row],[Código do agregado '[Entidade']]]="","",IF(OR(AND(A41="",A41&lt;&gt;""),(AND(A41&lt;&gt;"",OR(B41="",D41="",I41="",T41="",U41="")))),"NÃO",IF(AND(A41&lt;&gt;"",J41=0),"Faltam membros","SIM")))</f>
        <v/>
      </c>
      <c r="AD41" s="256"/>
      <c r="AE41" s="457"/>
      <c r="AF41" s="457"/>
      <c r="AG41" s="256"/>
      <c r="AH41" s="256"/>
    </row>
    <row r="42" spans="1:34" ht="33" hidden="1" customHeight="1" x14ac:dyDescent="0.3">
      <c r="A42" s="373"/>
      <c r="B42" s="321"/>
      <c r="C42" s="316">
        <f>IFERROR(VLOOKUP(B42,A.Núcleos!$B:$C,2,FALSE),"")</f>
        <v>0</v>
      </c>
      <c r="D42" s="376"/>
      <c r="E42" s="383"/>
      <c r="F42" s="376"/>
      <c r="G42" s="377" t="str">
        <f>IFERROR(IF(Table8[[#This Row],[Código da Candidatura]]="","",CONCATENATE(VLOOKUP(Table8[[#This Row],[Código da Candidatura]],Table13[[Código da candidatura]:[Latitude]],3,FALSE)," - ",VLOOKUP(Table8[[#This Row],[Código da Candidatura]],Table13[[Código da candidatura]:[Latitude]],6,FALSE))),"")</f>
        <v/>
      </c>
      <c r="H42" s="325" t="str">
        <f>IFERROR(IF(A42="","",CONCATENATE("1D.",Entrada!$K$8,".",auxiliar!A36,".",Table8[[#This Row],[Código da Candidatura]])),"")</f>
        <v/>
      </c>
      <c r="I42" s="378" t="str">
        <f>IF(A42="","",SUMIF(D.Composição!A$5:B$4533,A42,D.Composição!M$5:M$4533))</f>
        <v/>
      </c>
      <c r="J42" s="379" t="str">
        <f>IF(A42="","",COUNTIF(D.Composição!$B:$B,$A42))</f>
        <v/>
      </c>
      <c r="K42" s="379" t="str">
        <f t="shared" si="4"/>
        <v/>
      </c>
      <c r="L42" s="379" t="str">
        <f>IF(A42="","",COUNTIFS(D.Composição!$B:$B,$A42,D.Composição!$T:$T,"Dep"))</f>
        <v/>
      </c>
      <c r="M42" s="379" t="str">
        <f>IF(A42="","",COUNTIFS(D.Composição!$B:$B,$A42,D.Composição!$M:$M,"Sim"))</f>
        <v/>
      </c>
      <c r="N42" s="379" t="str">
        <f t="shared" si="5"/>
        <v/>
      </c>
      <c r="O42" s="379" t="str">
        <f>IFERROR(IF(A42="","",VLOOKUP(A42,D.Composição!$B$5:$L$4533,10,FALSE)),"")</f>
        <v/>
      </c>
      <c r="P42" s="379" t="str">
        <f t="shared" si="6"/>
        <v/>
      </c>
      <c r="Q42" s="380" t="str">
        <f t="shared" si="7"/>
        <v/>
      </c>
      <c r="R42" s="378" t="str">
        <f t="shared" si="8"/>
        <v/>
      </c>
      <c r="S42" s="379" t="str">
        <f>IF(H42="","",IF(R42&gt;=4*auxiliar!$Q$2,"Não elegível",IF(R42&lt;4*auxiliar!$Q$2,"Elegível","")))</f>
        <v/>
      </c>
      <c r="T42" s="321"/>
      <c r="U42" s="321"/>
      <c r="V42" s="321"/>
      <c r="W42" s="381"/>
      <c r="X4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2" s="423"/>
      <c r="Z42" s="394"/>
      <c r="AA42" s="382" t="str">
        <f>IF(Table8[[#This Row],[Código do agregado '[Entidade']]]="","",IF(OR(AND(A42="",A42&lt;&gt;""),(AND(A42&lt;&gt;"",OR(B42="",D42="",I42="",T42="",U42="")))),"NÃO",IF(AND(A42&lt;&gt;"",J42=0),"Faltam membros","SIM")))</f>
        <v/>
      </c>
      <c r="AD42" s="256"/>
      <c r="AE42" s="457"/>
      <c r="AF42" s="457"/>
      <c r="AG42" s="256"/>
      <c r="AH42" s="256"/>
    </row>
    <row r="43" spans="1:34" ht="33" hidden="1" customHeight="1" x14ac:dyDescent="0.3">
      <c r="A43" s="373"/>
      <c r="B43" s="321"/>
      <c r="C43" s="316">
        <f>IFERROR(VLOOKUP(B43,A.Núcleos!$B:$C,2,FALSE),"")</f>
        <v>0</v>
      </c>
      <c r="D43" s="376"/>
      <c r="E43" s="383"/>
      <c r="F43" s="376"/>
      <c r="G43" s="377" t="str">
        <f>IFERROR(IF(Table8[[#This Row],[Código da Candidatura]]="","",CONCATENATE(VLOOKUP(Table8[[#This Row],[Código da Candidatura]],Table13[[Código da candidatura]:[Latitude]],3,FALSE)," - ",VLOOKUP(Table8[[#This Row],[Código da Candidatura]],Table13[[Código da candidatura]:[Latitude]],6,FALSE))),"")</f>
        <v/>
      </c>
      <c r="H43" s="325" t="str">
        <f>IFERROR(IF(A43="","",CONCATENATE("1D.",Entrada!$K$8,".",auxiliar!A37,".",Table8[[#This Row],[Código da Candidatura]])),"")</f>
        <v/>
      </c>
      <c r="I43" s="378" t="str">
        <f>IF(A43="","",SUMIF(D.Composição!A$5:B$4533,A43,D.Composição!M$5:M$4533))</f>
        <v/>
      </c>
      <c r="J43" s="379" t="str">
        <f>IF(A43="","",COUNTIF(D.Composição!$B:$B,$A43))</f>
        <v/>
      </c>
      <c r="K43" s="379" t="str">
        <f t="shared" si="4"/>
        <v/>
      </c>
      <c r="L43" s="379" t="str">
        <f>IF(A43="","",COUNTIFS(D.Composição!$B:$B,$A43,D.Composição!$T:$T,"Dep"))</f>
        <v/>
      </c>
      <c r="M43" s="379" t="str">
        <f>IF(A43="","",COUNTIFS(D.Composição!$B:$B,$A43,D.Composição!$M:$M,"Sim"))</f>
        <v/>
      </c>
      <c r="N43" s="379" t="str">
        <f t="shared" si="5"/>
        <v/>
      </c>
      <c r="O43" s="379" t="str">
        <f>IFERROR(IF(A43="","",VLOOKUP(A43,D.Composição!$B$5:$L$4533,10,FALSE)),"")</f>
        <v/>
      </c>
      <c r="P43" s="379" t="str">
        <f t="shared" si="6"/>
        <v/>
      </c>
      <c r="Q43" s="380" t="str">
        <f t="shared" si="7"/>
        <v/>
      </c>
      <c r="R43" s="378" t="str">
        <f t="shared" si="8"/>
        <v/>
      </c>
      <c r="S43" s="379" t="str">
        <f>IF(H43="","",IF(R43&gt;=4*auxiliar!$Q$2,"Não elegível",IF(R43&lt;4*auxiliar!$Q$2,"Elegível","")))</f>
        <v/>
      </c>
      <c r="T43" s="321"/>
      <c r="U43" s="321"/>
      <c r="V43" s="321"/>
      <c r="W43" s="381"/>
      <c r="X4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3" s="423"/>
      <c r="Z43" s="394"/>
      <c r="AA43" s="382" t="str">
        <f>IF(Table8[[#This Row],[Código do agregado '[Entidade']]]="","",IF(OR(AND(A43="",A43&lt;&gt;""),(AND(A43&lt;&gt;"",OR(B43="",D43="",I43="",T43="",U43="")))),"NÃO",IF(AND(A43&lt;&gt;"",J43=0),"Faltam membros","SIM")))</f>
        <v/>
      </c>
      <c r="AD43" s="256"/>
      <c r="AE43" s="457"/>
      <c r="AF43" s="457"/>
      <c r="AG43" s="256"/>
      <c r="AH43" s="256"/>
    </row>
    <row r="44" spans="1:34" ht="33" hidden="1" customHeight="1" x14ac:dyDescent="0.3">
      <c r="A44" s="373"/>
      <c r="B44" s="321"/>
      <c r="C44" s="316">
        <f>IFERROR(VLOOKUP(B44,A.Núcleos!$B:$C,2,FALSE),"")</f>
        <v>0</v>
      </c>
      <c r="D44" s="376"/>
      <c r="E44" s="383"/>
      <c r="F44" s="376"/>
      <c r="G44" s="377" t="str">
        <f>IFERROR(IF(Table8[[#This Row],[Código da Candidatura]]="","",CONCATENATE(VLOOKUP(Table8[[#This Row],[Código da Candidatura]],Table13[[Código da candidatura]:[Latitude]],3,FALSE)," - ",VLOOKUP(Table8[[#This Row],[Código da Candidatura]],Table13[[Código da candidatura]:[Latitude]],6,FALSE))),"")</f>
        <v/>
      </c>
      <c r="H44" s="325" t="str">
        <f>IFERROR(IF(A44="","",CONCATENATE("1D.",Entrada!$K$8,".",auxiliar!A38,".",Table8[[#This Row],[Código da Candidatura]])),"")</f>
        <v/>
      </c>
      <c r="I44" s="378" t="str">
        <f>IF(A44="","",SUMIF(D.Composição!A$5:B$4533,A44,D.Composição!M$5:M$4533))</f>
        <v/>
      </c>
      <c r="J44" s="379" t="str">
        <f>IF(A44="","",COUNTIF(D.Composição!$B:$B,$A44))</f>
        <v/>
      </c>
      <c r="K44" s="379" t="str">
        <f t="shared" si="4"/>
        <v/>
      </c>
      <c r="L44" s="379" t="str">
        <f>IF(A44="","",COUNTIFS(D.Composição!$B:$B,$A44,D.Composição!$T:$T,"Dep"))</f>
        <v/>
      </c>
      <c r="M44" s="379" t="str">
        <f>IF(A44="","",COUNTIFS(D.Composição!$B:$B,$A44,D.Composição!$M:$M,"Sim"))</f>
        <v/>
      </c>
      <c r="N44" s="379" t="str">
        <f t="shared" si="5"/>
        <v/>
      </c>
      <c r="O44" s="379" t="str">
        <f>IFERROR(IF(A44="","",VLOOKUP(A44,D.Composição!$B$5:$L$4533,10,FALSE)),"")</f>
        <v/>
      </c>
      <c r="P44" s="379" t="str">
        <f t="shared" si="6"/>
        <v/>
      </c>
      <c r="Q44" s="380" t="str">
        <f t="shared" si="7"/>
        <v/>
      </c>
      <c r="R44" s="378" t="str">
        <f t="shared" si="8"/>
        <v/>
      </c>
      <c r="S44" s="379" t="str">
        <f>IF(H44="","",IF(R44&gt;=4*auxiliar!$Q$2,"Não elegível",IF(R44&lt;4*auxiliar!$Q$2,"Elegível","")))</f>
        <v/>
      </c>
      <c r="T44" s="321"/>
      <c r="U44" s="321"/>
      <c r="V44" s="321"/>
      <c r="W44" s="381"/>
      <c r="X4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4" s="423"/>
      <c r="Z44" s="394"/>
      <c r="AA44" s="382" t="str">
        <f>IF(Table8[[#This Row],[Código do agregado '[Entidade']]]="","",IF(OR(AND(A44="",A44&lt;&gt;""),(AND(A44&lt;&gt;"",OR(B44="",D44="",I44="",T44="",U44="")))),"NÃO",IF(AND(A44&lt;&gt;"",J44=0),"Faltam membros","SIM")))</f>
        <v/>
      </c>
      <c r="AD44" s="256"/>
      <c r="AE44" s="457"/>
      <c r="AF44" s="457"/>
      <c r="AG44" s="256"/>
      <c r="AH44" s="256"/>
    </row>
    <row r="45" spans="1:34" ht="33" hidden="1" customHeight="1" x14ac:dyDescent="0.3">
      <c r="A45" s="373"/>
      <c r="B45" s="321"/>
      <c r="C45" s="316">
        <f>IFERROR(VLOOKUP(B45,A.Núcleos!$B:$C,2,FALSE),"")</f>
        <v>0</v>
      </c>
      <c r="D45" s="376"/>
      <c r="E45" s="383"/>
      <c r="F45" s="376"/>
      <c r="G45" s="377" t="str">
        <f>IFERROR(IF(Table8[[#This Row],[Código da Candidatura]]="","",CONCATENATE(VLOOKUP(Table8[[#This Row],[Código da Candidatura]],Table13[[Código da candidatura]:[Latitude]],3,FALSE)," - ",VLOOKUP(Table8[[#This Row],[Código da Candidatura]],Table13[[Código da candidatura]:[Latitude]],6,FALSE))),"")</f>
        <v/>
      </c>
      <c r="H45" s="325" t="str">
        <f>IFERROR(IF(A45="","",CONCATENATE("1D.",Entrada!$K$8,".",auxiliar!A39,".",Table8[[#This Row],[Código da Candidatura]])),"")</f>
        <v/>
      </c>
      <c r="I45" s="378" t="str">
        <f>IF(A45="","",SUMIF(D.Composição!A$5:B$4533,A45,D.Composição!M$5:M$4533))</f>
        <v/>
      </c>
      <c r="J45" s="379" t="str">
        <f>IF(A45="","",COUNTIF(D.Composição!$B:$B,$A45))</f>
        <v/>
      </c>
      <c r="K45" s="379" t="str">
        <f t="shared" si="4"/>
        <v/>
      </c>
      <c r="L45" s="379" t="str">
        <f>IF(A45="","",COUNTIFS(D.Composição!$B:$B,$A45,D.Composição!$T:$T,"Dep"))</f>
        <v/>
      </c>
      <c r="M45" s="379" t="str">
        <f>IF(A45="","",COUNTIFS(D.Composição!$B:$B,$A45,D.Composição!$M:$M,"Sim"))</f>
        <v/>
      </c>
      <c r="N45" s="379" t="str">
        <f t="shared" si="5"/>
        <v/>
      </c>
      <c r="O45" s="379" t="str">
        <f>IFERROR(IF(A45="","",VLOOKUP(A45,D.Composição!$B$5:$L$4533,10,FALSE)),"")</f>
        <v/>
      </c>
      <c r="P45" s="379" t="str">
        <f t="shared" si="6"/>
        <v/>
      </c>
      <c r="Q45" s="380" t="str">
        <f t="shared" si="7"/>
        <v/>
      </c>
      <c r="R45" s="378" t="str">
        <f t="shared" si="8"/>
        <v/>
      </c>
      <c r="S45" s="379" t="str">
        <f>IF(H45="","",IF(R45&gt;=4*auxiliar!$Q$2,"Não elegível",IF(R45&lt;4*auxiliar!$Q$2,"Elegível","")))</f>
        <v/>
      </c>
      <c r="T45" s="321"/>
      <c r="U45" s="321"/>
      <c r="V45" s="321"/>
      <c r="W45" s="381"/>
      <c r="X4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5" s="423"/>
      <c r="Z45" s="394"/>
      <c r="AA45" s="382" t="str">
        <f>IF(Table8[[#This Row],[Código do agregado '[Entidade']]]="","",IF(OR(AND(A45="",A45&lt;&gt;""),(AND(A45&lt;&gt;"",OR(B45="",D45="",I45="",T45="",U45="")))),"NÃO",IF(AND(A45&lt;&gt;"",J45=0),"Faltam membros","SIM")))</f>
        <v/>
      </c>
      <c r="AD45" s="256"/>
      <c r="AE45" s="457"/>
      <c r="AF45" s="457"/>
      <c r="AG45" s="256"/>
      <c r="AH45" s="256"/>
    </row>
    <row r="46" spans="1:34" ht="33" hidden="1" customHeight="1" x14ac:dyDescent="0.3">
      <c r="A46" s="373"/>
      <c r="B46" s="321"/>
      <c r="C46" s="316">
        <f>IFERROR(VLOOKUP(B46,A.Núcleos!$B:$C,2,FALSE),"")</f>
        <v>0</v>
      </c>
      <c r="D46" s="376"/>
      <c r="E46" s="383"/>
      <c r="F46" s="376"/>
      <c r="G46" s="377" t="str">
        <f>IFERROR(IF(Table8[[#This Row],[Código da Candidatura]]="","",CONCATENATE(VLOOKUP(Table8[[#This Row],[Código da Candidatura]],Table13[[Código da candidatura]:[Latitude]],3,FALSE)," - ",VLOOKUP(Table8[[#This Row],[Código da Candidatura]],Table13[[Código da candidatura]:[Latitude]],6,FALSE))),"")</f>
        <v/>
      </c>
      <c r="H46" s="325" t="str">
        <f>IFERROR(IF(A46="","",CONCATENATE("1D.",Entrada!$K$8,".",auxiliar!A40,".",Table8[[#This Row],[Código da Candidatura]])),"")</f>
        <v/>
      </c>
      <c r="I46" s="378" t="str">
        <f>IF(A46="","",SUMIF(D.Composição!A$5:B$4533,A46,D.Composição!M$5:M$4533))</f>
        <v/>
      </c>
      <c r="J46" s="379" t="str">
        <f>IF(A46="","",COUNTIF(D.Composição!$B:$B,$A46))</f>
        <v/>
      </c>
      <c r="K46" s="379" t="str">
        <f t="shared" si="4"/>
        <v/>
      </c>
      <c r="L46" s="379" t="str">
        <f>IF(A46="","",COUNTIFS(D.Composição!$B:$B,$A46,D.Composição!$T:$T,"Dep"))</f>
        <v/>
      </c>
      <c r="M46" s="379" t="str">
        <f>IF(A46="","",COUNTIFS(D.Composição!$B:$B,$A46,D.Composição!$M:$M,"Sim"))</f>
        <v/>
      </c>
      <c r="N46" s="379" t="str">
        <f t="shared" si="5"/>
        <v/>
      </c>
      <c r="O46" s="379" t="str">
        <f>IFERROR(IF(A46="","",VLOOKUP(A46,D.Composição!$B$5:$L$4533,10,FALSE)),"")</f>
        <v/>
      </c>
      <c r="P46" s="379" t="str">
        <f t="shared" si="6"/>
        <v/>
      </c>
      <c r="Q46" s="380" t="str">
        <f t="shared" si="7"/>
        <v/>
      </c>
      <c r="R46" s="378" t="str">
        <f t="shared" si="8"/>
        <v/>
      </c>
      <c r="S46" s="379" t="str">
        <f>IF(H46="","",IF(R46&gt;=4*auxiliar!$Q$2,"Não elegível",IF(R46&lt;4*auxiliar!$Q$2,"Elegível","")))</f>
        <v/>
      </c>
      <c r="T46" s="321"/>
      <c r="U46" s="321"/>
      <c r="V46" s="321"/>
      <c r="W46" s="381"/>
      <c r="X4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6" s="423"/>
      <c r="Z46" s="394"/>
      <c r="AA46" s="382" t="str">
        <f>IF(Table8[[#This Row],[Código do agregado '[Entidade']]]="","",IF(OR(AND(A46="",A46&lt;&gt;""),(AND(A46&lt;&gt;"",OR(B46="",D46="",I46="",T46="",U46="")))),"NÃO",IF(AND(A46&lt;&gt;"",J46=0),"Faltam membros","SIM")))</f>
        <v/>
      </c>
      <c r="AD46" s="256"/>
      <c r="AE46" s="457"/>
      <c r="AF46" s="457"/>
      <c r="AG46" s="256"/>
      <c r="AH46" s="256"/>
    </row>
    <row r="47" spans="1:34" ht="33" hidden="1" customHeight="1" x14ac:dyDescent="0.3">
      <c r="A47" s="373"/>
      <c r="B47" s="321"/>
      <c r="C47" s="316">
        <f>IFERROR(VLOOKUP(B47,A.Núcleos!$B:$C,2,FALSE),"")</f>
        <v>0</v>
      </c>
      <c r="D47" s="376"/>
      <c r="E47" s="383"/>
      <c r="F47" s="376"/>
      <c r="G47" s="377" t="str">
        <f>IFERROR(IF(Table8[[#This Row],[Código da Candidatura]]="","",CONCATENATE(VLOOKUP(Table8[[#This Row],[Código da Candidatura]],Table13[[Código da candidatura]:[Latitude]],3,FALSE)," - ",VLOOKUP(Table8[[#This Row],[Código da Candidatura]],Table13[[Código da candidatura]:[Latitude]],6,FALSE))),"")</f>
        <v/>
      </c>
      <c r="H47" s="325" t="str">
        <f>IFERROR(IF(A47="","",CONCATENATE("1D.",Entrada!$K$8,".",auxiliar!A41,".",Table8[[#This Row],[Código da Candidatura]])),"")</f>
        <v/>
      </c>
      <c r="I47" s="378" t="str">
        <f>IF(A47="","",SUMIF(D.Composição!A$5:B$4533,A47,D.Composição!M$5:M$4533))</f>
        <v/>
      </c>
      <c r="J47" s="379" t="str">
        <f>IF(A47="","",COUNTIF(D.Composição!$B:$B,$A47))</f>
        <v/>
      </c>
      <c r="K47" s="379" t="str">
        <f t="shared" si="4"/>
        <v/>
      </c>
      <c r="L47" s="379" t="str">
        <f>IF(A47="","",COUNTIFS(D.Composição!$B:$B,$A47,D.Composição!$T:$T,"Dep"))</f>
        <v/>
      </c>
      <c r="M47" s="379" t="str">
        <f>IF(A47="","",COUNTIFS(D.Composição!$B:$B,$A47,D.Composição!$M:$M,"Sim"))</f>
        <v/>
      </c>
      <c r="N47" s="379" t="str">
        <f t="shared" si="5"/>
        <v/>
      </c>
      <c r="O47" s="379" t="str">
        <f>IFERROR(IF(A47="","",VLOOKUP(A47,D.Composição!$B$5:$L$4533,10,FALSE)),"")</f>
        <v/>
      </c>
      <c r="P47" s="379" t="str">
        <f t="shared" si="6"/>
        <v/>
      </c>
      <c r="Q47" s="380" t="str">
        <f t="shared" si="7"/>
        <v/>
      </c>
      <c r="R47" s="378" t="str">
        <f t="shared" si="8"/>
        <v/>
      </c>
      <c r="S47" s="379" t="str">
        <f>IF(H47="","",IF(R47&gt;=4*auxiliar!$Q$2,"Não elegível",IF(R47&lt;4*auxiliar!$Q$2,"Elegível","")))</f>
        <v/>
      </c>
      <c r="T47" s="321"/>
      <c r="U47" s="321"/>
      <c r="V47" s="321"/>
      <c r="W47" s="381"/>
      <c r="X4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7" s="423"/>
      <c r="Z47" s="394"/>
      <c r="AA47" s="382" t="str">
        <f>IF(Table8[[#This Row],[Código do agregado '[Entidade']]]="","",IF(OR(AND(A47="",A47&lt;&gt;""),(AND(A47&lt;&gt;"",OR(B47="",D47="",I47="",T47="",U47="")))),"NÃO",IF(AND(A47&lt;&gt;"",J47=0),"Faltam membros","SIM")))</f>
        <v/>
      </c>
      <c r="AD47" s="256"/>
      <c r="AE47" s="457"/>
      <c r="AF47" s="457"/>
      <c r="AG47" s="256"/>
      <c r="AH47" s="256"/>
    </row>
    <row r="48" spans="1:34" ht="25.05" hidden="1" customHeight="1" x14ac:dyDescent="0.3">
      <c r="A48" s="373"/>
      <c r="B48" s="321"/>
      <c r="C48" s="316">
        <f>IFERROR(VLOOKUP(B48,A.Núcleos!$B:$C,2,FALSE),"")</f>
        <v>0</v>
      </c>
      <c r="D48" s="376"/>
      <c r="E48" s="383"/>
      <c r="F48" s="376"/>
      <c r="G48" s="377" t="str">
        <f>IFERROR(IF(Table8[[#This Row],[Código da Candidatura]]="","",CONCATENATE(VLOOKUP(Table8[[#This Row],[Código da Candidatura]],Table13[[Código da candidatura]:[Latitude]],3,FALSE)," - ",VLOOKUP(Table8[[#This Row],[Código da Candidatura]],Table13[[Código da candidatura]:[Latitude]],6,FALSE))),"")</f>
        <v/>
      </c>
      <c r="H48" s="325" t="str">
        <f>IFERROR(IF(A48="","",CONCATENATE("1D.",Entrada!$K$8,".",auxiliar!A42,".",Table8[[#This Row],[Código da Candidatura]])),"")</f>
        <v/>
      </c>
      <c r="I48" s="378" t="str">
        <f>IF(A48="","",SUMIF(D.Composição!A$5:B$4533,A48,D.Composição!M$5:M$4533))</f>
        <v/>
      </c>
      <c r="J48" s="379" t="str">
        <f>IF(A48="","",COUNTIF(D.Composição!$B:$B,$A48))</f>
        <v/>
      </c>
      <c r="K48" s="379" t="str">
        <f t="shared" si="4"/>
        <v/>
      </c>
      <c r="L48" s="379" t="str">
        <f>IF(A48="","",COUNTIFS(D.Composição!$B:$B,$A48,D.Composição!$T:$T,"Dep"))</f>
        <v/>
      </c>
      <c r="M48" s="379" t="str">
        <f>IF(A48="","",COUNTIFS(D.Composição!$B:$B,$A48,D.Composição!$M:$M,"Sim"))</f>
        <v/>
      </c>
      <c r="N48" s="379" t="str">
        <f t="shared" si="5"/>
        <v/>
      </c>
      <c r="O48" s="379" t="str">
        <f>IFERROR(IF(A48="","",VLOOKUP(A48,D.Composição!$B$5:$L$4533,10,FALSE)),"")</f>
        <v/>
      </c>
      <c r="P48" s="379" t="str">
        <f t="shared" si="6"/>
        <v/>
      </c>
      <c r="Q48" s="380" t="str">
        <f t="shared" si="7"/>
        <v/>
      </c>
      <c r="R48" s="378" t="str">
        <f t="shared" si="8"/>
        <v/>
      </c>
      <c r="S48" s="379" t="str">
        <f>IF(H48="","",IF(R48&gt;=4*auxiliar!$Q$2,"Não elegível",IF(R48&lt;4*auxiliar!$Q$2,"Elegível","")))</f>
        <v/>
      </c>
      <c r="T48" s="321"/>
      <c r="U48" s="321"/>
      <c r="V48" s="321"/>
      <c r="W48" s="381"/>
      <c r="X4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8" s="423"/>
      <c r="Z48" s="394"/>
      <c r="AA48" s="382" t="str">
        <f>IF(Table8[[#This Row],[Código do agregado '[Entidade']]]="","",IF(OR(AND(A48="",A48&lt;&gt;""),(AND(A48&lt;&gt;"",OR(B48="",D48="",I48="",T48="",U48="")))),"NÃO",IF(AND(A48&lt;&gt;"",J48=0),"Faltam membros","SIM")))</f>
        <v/>
      </c>
      <c r="AD48" s="256"/>
      <c r="AE48" s="457"/>
      <c r="AF48" s="457"/>
      <c r="AG48" s="256"/>
      <c r="AH48" s="256"/>
    </row>
    <row r="49" spans="1:34" ht="25.05" hidden="1" customHeight="1" x14ac:dyDescent="0.3">
      <c r="A49" s="373"/>
      <c r="B49" s="321"/>
      <c r="C49" s="316">
        <f>IFERROR(VLOOKUP(B49,A.Núcleos!$B:$C,2,FALSE),"")</f>
        <v>0</v>
      </c>
      <c r="D49" s="376"/>
      <c r="E49" s="383"/>
      <c r="F49" s="376"/>
      <c r="G49" s="377" t="str">
        <f>IFERROR(IF(Table8[[#This Row],[Código da Candidatura]]="","",CONCATENATE(VLOOKUP(Table8[[#This Row],[Código da Candidatura]],Table13[[Código da candidatura]:[Latitude]],3,FALSE)," - ",VLOOKUP(Table8[[#This Row],[Código da Candidatura]],Table13[[Código da candidatura]:[Latitude]],6,FALSE))),"")</f>
        <v/>
      </c>
      <c r="H49" s="325" t="str">
        <f>IFERROR(IF(A49="","",CONCATENATE("1D.",Entrada!$K$8,".",auxiliar!A43,".",Table8[[#This Row],[Código da Candidatura]])),"")</f>
        <v/>
      </c>
      <c r="I49" s="378" t="str">
        <f>IF(A49="","",SUMIF(D.Composição!A$5:B$4533,A49,D.Composição!M$5:M$4533))</f>
        <v/>
      </c>
      <c r="J49" s="379" t="str">
        <f>IF(A49="","",COUNTIF(D.Composição!$B:$B,$A49))</f>
        <v/>
      </c>
      <c r="K49" s="379" t="str">
        <f t="shared" si="4"/>
        <v/>
      </c>
      <c r="L49" s="379" t="str">
        <f>IF(A49="","",COUNTIFS(D.Composição!$B:$B,$A49,D.Composição!$T:$T,"Dep"))</f>
        <v/>
      </c>
      <c r="M49" s="379" t="str">
        <f>IF(A49="","",COUNTIFS(D.Composição!$B:$B,$A49,D.Composição!$M:$M,"Sim"))</f>
        <v/>
      </c>
      <c r="N49" s="379" t="str">
        <f t="shared" si="5"/>
        <v/>
      </c>
      <c r="O49" s="379" t="str">
        <f>IFERROR(IF(A49="","",VLOOKUP(A49,D.Composição!$B$5:$L$4533,10,FALSE)),"")</f>
        <v/>
      </c>
      <c r="P49" s="379" t="str">
        <f t="shared" si="6"/>
        <v/>
      </c>
      <c r="Q49" s="380" t="str">
        <f t="shared" si="7"/>
        <v/>
      </c>
      <c r="R49" s="378" t="str">
        <f t="shared" si="8"/>
        <v/>
      </c>
      <c r="S49" s="379" t="str">
        <f>IF(H49="","",IF(R49&gt;=4*auxiliar!$Q$2,"Não elegível",IF(R49&lt;4*auxiliar!$Q$2,"Elegível","")))</f>
        <v/>
      </c>
      <c r="T49" s="321"/>
      <c r="U49" s="321"/>
      <c r="V49" s="321"/>
      <c r="W49" s="381"/>
      <c r="X4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9" s="423"/>
      <c r="Z49" s="394"/>
      <c r="AA49" s="382" t="str">
        <f>IF(Table8[[#This Row],[Código do agregado '[Entidade']]]="","",IF(OR(AND(A49="",A49&lt;&gt;""),(AND(A49&lt;&gt;"",OR(B49="",D49="",I49="",T49="",U49="")))),"NÃO",IF(AND(A49&lt;&gt;"",J49=0),"Faltam membros","SIM")))</f>
        <v/>
      </c>
      <c r="AD49" s="256"/>
      <c r="AE49" s="457"/>
      <c r="AF49" s="457"/>
      <c r="AG49" s="256"/>
      <c r="AH49" s="256"/>
    </row>
    <row r="50" spans="1:34" ht="25.05" hidden="1" customHeight="1" x14ac:dyDescent="0.3">
      <c r="A50" s="373"/>
      <c r="B50" s="321"/>
      <c r="C50" s="316">
        <f>IFERROR(VLOOKUP(B50,A.Núcleos!$B:$C,2,FALSE),"")</f>
        <v>0</v>
      </c>
      <c r="D50" s="376"/>
      <c r="E50" s="383"/>
      <c r="F50" s="376"/>
      <c r="G50" s="377" t="str">
        <f>IFERROR(IF(Table8[[#This Row],[Código da Candidatura]]="","",CONCATENATE(VLOOKUP(Table8[[#This Row],[Código da Candidatura]],Table13[[Código da candidatura]:[Latitude]],3,FALSE)," - ",VLOOKUP(Table8[[#This Row],[Código da Candidatura]],Table13[[Código da candidatura]:[Latitude]],6,FALSE))),"")</f>
        <v/>
      </c>
      <c r="H50" s="325" t="str">
        <f>IFERROR(IF(A50="","",CONCATENATE("1D.",Entrada!$K$8,".",auxiliar!A44,".",Table8[[#This Row],[Código da Candidatura]])),"")</f>
        <v/>
      </c>
      <c r="I50" s="378" t="str">
        <f>IF(A50="","",SUMIF(D.Composição!A$5:B$4533,A50,D.Composição!M$5:M$4533))</f>
        <v/>
      </c>
      <c r="J50" s="379" t="str">
        <f>IF(A50="","",COUNTIF(D.Composição!$B:$B,$A50))</f>
        <v/>
      </c>
      <c r="K50" s="379" t="str">
        <f t="shared" si="4"/>
        <v/>
      </c>
      <c r="L50" s="379" t="str">
        <f>IF(A50="","",COUNTIFS(D.Composição!$B:$B,$A50,D.Composição!$T:$T,"Dep"))</f>
        <v/>
      </c>
      <c r="M50" s="379" t="str">
        <f>IF(A50="","",COUNTIFS(D.Composição!$B:$B,$A50,D.Composição!$M:$M,"Sim"))</f>
        <v/>
      </c>
      <c r="N50" s="379" t="str">
        <f t="shared" si="5"/>
        <v/>
      </c>
      <c r="O50" s="379" t="str">
        <f>IFERROR(IF(A50="","",VLOOKUP(A50,D.Composição!$B$5:$L$4533,10,FALSE)),"")</f>
        <v/>
      </c>
      <c r="P50" s="379" t="str">
        <f t="shared" si="6"/>
        <v/>
      </c>
      <c r="Q50" s="380" t="str">
        <f t="shared" si="7"/>
        <v/>
      </c>
      <c r="R50" s="378" t="str">
        <f t="shared" si="8"/>
        <v/>
      </c>
      <c r="S50" s="379" t="str">
        <f>IF(H50="","",IF(R50&gt;=4*auxiliar!$Q$2,"Não elegível",IF(R50&lt;4*auxiliar!$Q$2,"Elegível","")))</f>
        <v/>
      </c>
      <c r="T50" s="321"/>
      <c r="U50" s="321"/>
      <c r="V50" s="321"/>
      <c r="W50" s="381"/>
      <c r="X5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50" s="423"/>
      <c r="Z50" s="394"/>
      <c r="AA50" s="382" t="str">
        <f>IF(Table8[[#This Row],[Código do agregado '[Entidade']]]="","",IF(OR(AND(A50="",A50&lt;&gt;""),(AND(A50&lt;&gt;"",OR(B50="",D50="",I50="",T50="",U50="")))),"NÃO",IF(AND(A50&lt;&gt;"",J50=0),"Faltam membros","SIM")))</f>
        <v/>
      </c>
      <c r="AD50" s="256"/>
      <c r="AE50" s="457"/>
      <c r="AF50" s="457"/>
      <c r="AG50" s="256"/>
      <c r="AH50" s="256"/>
    </row>
    <row r="51" spans="1:34" ht="25.05" hidden="1" customHeight="1" x14ac:dyDescent="0.3">
      <c r="A51" s="373"/>
      <c r="B51" s="321"/>
      <c r="C51" s="316">
        <f>IFERROR(VLOOKUP(B51,A.Núcleos!$B:$C,2,FALSE),"")</f>
        <v>0</v>
      </c>
      <c r="D51" s="376"/>
      <c r="E51" s="383"/>
      <c r="F51" s="376"/>
      <c r="G51" s="377" t="str">
        <f>IFERROR(IF(Table8[[#This Row],[Código da Candidatura]]="","",CONCATENATE(VLOOKUP(Table8[[#This Row],[Código da Candidatura]],Table13[[Código da candidatura]:[Latitude]],3,FALSE)," - ",VLOOKUP(Table8[[#This Row],[Código da Candidatura]],Table13[[Código da candidatura]:[Latitude]],6,FALSE))),"")</f>
        <v/>
      </c>
      <c r="H51" s="325" t="str">
        <f>IFERROR(IF(A51="","",CONCATENATE("1D.",Entrada!$K$8,".",auxiliar!A45,".",Table8[[#This Row],[Código da Candidatura]])),"")</f>
        <v/>
      </c>
      <c r="I51" s="378" t="str">
        <f>IF(A51="","",SUMIF(D.Composição!A$5:B$4533,A51,D.Composição!M$5:M$4533))</f>
        <v/>
      </c>
      <c r="J51" s="379" t="str">
        <f>IF(A51="","",COUNTIF(D.Composição!$B:$B,$A51))</f>
        <v/>
      </c>
      <c r="K51" s="379" t="str">
        <f t="shared" si="4"/>
        <v/>
      </c>
      <c r="L51" s="379" t="str">
        <f>IF(A51="","",COUNTIFS(D.Composição!$B:$B,$A51,D.Composição!$T:$T,"Dep"))</f>
        <v/>
      </c>
      <c r="M51" s="379" t="str">
        <f>IF(A51="","",COUNTIFS(D.Composição!$B:$B,$A51,D.Composição!$M:$M,"Sim"))</f>
        <v/>
      </c>
      <c r="N51" s="379" t="str">
        <f t="shared" si="5"/>
        <v/>
      </c>
      <c r="O51" s="379" t="str">
        <f>IFERROR(IF(A51="","",VLOOKUP(A51,D.Composição!$B$5:$L$4533,10,FALSE)),"")</f>
        <v/>
      </c>
      <c r="P51" s="379" t="str">
        <f t="shared" si="6"/>
        <v/>
      </c>
      <c r="Q51" s="380" t="str">
        <f t="shared" si="7"/>
        <v/>
      </c>
      <c r="R51" s="378" t="str">
        <f t="shared" si="8"/>
        <v/>
      </c>
      <c r="S51" s="379" t="str">
        <f>IF(H51="","",IF(R51&gt;=4*auxiliar!$Q$2,"Não elegível",IF(R51&lt;4*auxiliar!$Q$2,"Elegível","")))</f>
        <v/>
      </c>
      <c r="T51" s="321"/>
      <c r="U51" s="321"/>
      <c r="V51" s="321"/>
      <c r="W51" s="381"/>
      <c r="X5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51" s="423"/>
      <c r="Z51" s="394"/>
      <c r="AA51" s="382" t="str">
        <f>IF(Table8[[#This Row],[Código do agregado '[Entidade']]]="","",IF(OR(AND(A51="",A51&lt;&gt;""),(AND(A51&lt;&gt;"",OR(B51="",D51="",I51="",T51="",U51="")))),"NÃO",IF(AND(A51&lt;&gt;"",J51=0),"Faltam membros","SIM")))</f>
        <v/>
      </c>
      <c r="AD51" s="256"/>
      <c r="AE51" s="457"/>
      <c r="AF51" s="457"/>
      <c r="AG51" s="256"/>
      <c r="AH51" s="256"/>
    </row>
    <row r="52" spans="1:34" ht="25.05" hidden="1" customHeight="1" x14ac:dyDescent="0.3">
      <c r="A52" s="373"/>
      <c r="B52" s="321"/>
      <c r="C52" s="316">
        <f>IFERROR(VLOOKUP(B52,A.Núcleos!$B:$C,2,FALSE),"")</f>
        <v>0</v>
      </c>
      <c r="D52" s="376"/>
      <c r="E52" s="383"/>
      <c r="F52" s="376"/>
      <c r="G52" s="377" t="str">
        <f>IFERROR(IF(Table8[[#This Row],[Código da Candidatura]]="","",CONCATENATE(VLOOKUP(Table8[[#This Row],[Código da Candidatura]],Table13[[Código da candidatura]:[Latitude]],3,FALSE)," - ",VLOOKUP(Table8[[#This Row],[Código da Candidatura]],Table13[[Código da candidatura]:[Latitude]],6,FALSE))),"")</f>
        <v/>
      </c>
      <c r="H52" s="325" t="str">
        <f>IFERROR(IF(A52="","",CONCATENATE("1D.",Entrada!$K$8,".",auxiliar!A46,".",Table8[[#This Row],[Código da Candidatura]])),"")</f>
        <v/>
      </c>
      <c r="I52" s="378" t="str">
        <f>IF(A52="","",SUMIF(D.Composição!A$5:B$4533,A52,D.Composição!M$5:M$4533))</f>
        <v/>
      </c>
      <c r="J52" s="379" t="str">
        <f>IF(A52="","",COUNTIF(D.Composição!$B:$B,$A52))</f>
        <v/>
      </c>
      <c r="K52" s="379" t="str">
        <f t="shared" si="4"/>
        <v/>
      </c>
      <c r="L52" s="379" t="str">
        <f>IF(A52="","",COUNTIFS(D.Composição!$B:$B,$A52,D.Composição!$T:$T,"Dep"))</f>
        <v/>
      </c>
      <c r="M52" s="379" t="str">
        <f>IF(A52="","",COUNTIFS(D.Composição!$B:$B,$A52,D.Composição!$M:$M,"Sim"))</f>
        <v/>
      </c>
      <c r="N52" s="379" t="str">
        <f t="shared" si="5"/>
        <v/>
      </c>
      <c r="O52" s="379" t="str">
        <f>IFERROR(IF(A52="","",VLOOKUP(A52,D.Composição!$B$5:$L$4533,10,FALSE)),"")</f>
        <v/>
      </c>
      <c r="P52" s="379" t="str">
        <f t="shared" si="6"/>
        <v/>
      </c>
      <c r="Q52" s="380" t="str">
        <f t="shared" si="7"/>
        <v/>
      </c>
      <c r="R52" s="378" t="str">
        <f t="shared" si="8"/>
        <v/>
      </c>
      <c r="S52" s="379" t="str">
        <f>IF(H52="","",IF(R52&gt;=4*auxiliar!$Q$2,"Não elegível",IF(R52&lt;4*auxiliar!$Q$2,"Elegível","")))</f>
        <v/>
      </c>
      <c r="T52" s="321"/>
      <c r="U52" s="321"/>
      <c r="V52" s="321"/>
      <c r="W52" s="381"/>
      <c r="X5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52" s="423"/>
      <c r="Z52" s="394"/>
      <c r="AA52" s="382" t="str">
        <f>IF(Table8[[#This Row],[Código do agregado '[Entidade']]]="","",IF(OR(AND(A52="",A52&lt;&gt;""),(AND(A52&lt;&gt;"",OR(B52="",D52="",I52="",T52="",U52="")))),"NÃO",IF(AND(A52&lt;&gt;"",J52=0),"Faltam membros","SIM")))</f>
        <v/>
      </c>
      <c r="AD52" s="256"/>
      <c r="AE52" s="457"/>
      <c r="AF52" s="457"/>
      <c r="AG52" s="256"/>
      <c r="AH52" s="256"/>
    </row>
    <row r="53" spans="1:34" ht="25.05" hidden="1" customHeight="1" x14ac:dyDescent="0.3">
      <c r="A53" s="373"/>
      <c r="B53" s="321"/>
      <c r="C53" s="316">
        <f>IFERROR(VLOOKUP(B53,A.Núcleos!$B:$C,2,FALSE),"")</f>
        <v>0</v>
      </c>
      <c r="D53" s="376"/>
      <c r="E53" s="383"/>
      <c r="F53" s="376"/>
      <c r="G53" s="377" t="str">
        <f>IFERROR(IF(Table8[[#This Row],[Código da Candidatura]]="","",CONCATENATE(VLOOKUP(Table8[[#This Row],[Código da Candidatura]],Table13[[Código da candidatura]:[Latitude]],3,FALSE)," - ",VLOOKUP(Table8[[#This Row],[Código da Candidatura]],Table13[[Código da candidatura]:[Latitude]],6,FALSE))),"")</f>
        <v/>
      </c>
      <c r="H53" s="325" t="str">
        <f>IFERROR(IF(A53="","",CONCATENATE("1D.",Entrada!$K$8,".",auxiliar!A47,".",Table8[[#This Row],[Código da Candidatura]])),"")</f>
        <v/>
      </c>
      <c r="I53" s="378" t="str">
        <f>IF(A53="","",SUMIF(D.Composição!A$5:B$4533,A53,D.Composição!M$5:M$4533))</f>
        <v/>
      </c>
      <c r="J53" s="379" t="str">
        <f>IF(A53="","",COUNTIF(D.Composição!$B:$B,$A53))</f>
        <v/>
      </c>
      <c r="K53" s="379" t="str">
        <f t="shared" si="4"/>
        <v/>
      </c>
      <c r="L53" s="379" t="str">
        <f>IF(A53="","",COUNTIFS(D.Composição!$B:$B,$A53,D.Composição!$T:$T,"Dep"))</f>
        <v/>
      </c>
      <c r="M53" s="379" t="str">
        <f>IF(A53="","",COUNTIFS(D.Composição!$B:$B,$A53,D.Composição!$M:$M,"Sim"))</f>
        <v/>
      </c>
      <c r="N53" s="379" t="str">
        <f t="shared" si="5"/>
        <v/>
      </c>
      <c r="O53" s="379" t="str">
        <f>IFERROR(IF(A53="","",VLOOKUP(A53,D.Composição!$B$5:$L$4533,10,FALSE)),"")</f>
        <v/>
      </c>
      <c r="P53" s="379" t="str">
        <f t="shared" si="6"/>
        <v/>
      </c>
      <c r="Q53" s="380" t="str">
        <f t="shared" si="7"/>
        <v/>
      </c>
      <c r="R53" s="378" t="str">
        <f t="shared" si="8"/>
        <v/>
      </c>
      <c r="S53" s="379" t="str">
        <f>IF(H53="","",IF(R53&gt;=4*auxiliar!$Q$2,"Não elegível",IF(R53&lt;4*auxiliar!$Q$2,"Elegível","")))</f>
        <v/>
      </c>
      <c r="T53" s="321"/>
      <c r="U53" s="321"/>
      <c r="V53" s="321"/>
      <c r="W53" s="381"/>
      <c r="X5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53" s="423"/>
      <c r="Z53" s="394"/>
      <c r="AA53" s="382" t="str">
        <f>IF(Table8[[#This Row],[Código do agregado '[Entidade']]]="","",IF(OR(AND(A53="",A53&lt;&gt;""),(AND(A53&lt;&gt;"",OR(B53="",D53="",I53="",T53="",U53="")))),"NÃO",IF(AND(A53&lt;&gt;"",J53=0),"Faltam membros","SIM")))</f>
        <v/>
      </c>
      <c r="AD53" s="256"/>
      <c r="AE53" s="457"/>
      <c r="AF53" s="457"/>
      <c r="AG53" s="256"/>
      <c r="AH53" s="256"/>
    </row>
    <row r="54" spans="1:34" ht="25.05" hidden="1" customHeight="1" x14ac:dyDescent="0.3">
      <c r="A54" s="373"/>
      <c r="B54" s="321"/>
      <c r="C54" s="316">
        <f>IFERROR(VLOOKUP(B54,A.Núcleos!$B:$C,2,FALSE),"")</f>
        <v>0</v>
      </c>
      <c r="D54" s="376"/>
      <c r="E54" s="383"/>
      <c r="F54" s="376"/>
      <c r="G54" s="377" t="str">
        <f>IFERROR(IF(Table8[[#This Row],[Código da Candidatura]]="","",CONCATENATE(VLOOKUP(Table8[[#This Row],[Código da Candidatura]],Table13[[Código da candidatura]:[Latitude]],3,FALSE)," - ",VLOOKUP(Table8[[#This Row],[Código da Candidatura]],Table13[[Código da candidatura]:[Latitude]],6,FALSE))),"")</f>
        <v/>
      </c>
      <c r="H54" s="325" t="str">
        <f>IFERROR(IF(A54="","",CONCATENATE("1D.",Entrada!$K$8,".",auxiliar!A48,".",Table8[[#This Row],[Código da Candidatura]])),"")</f>
        <v/>
      </c>
      <c r="I54" s="378" t="str">
        <f>IF(A54="","",SUMIF(D.Composição!A$5:B$4533,A54,D.Composição!M$5:M$4533))</f>
        <v/>
      </c>
      <c r="J54" s="379" t="str">
        <f>IF(A54="","",COUNTIF(D.Composição!$B:$B,$A54))</f>
        <v/>
      </c>
      <c r="K54" s="379" t="str">
        <f t="shared" si="4"/>
        <v/>
      </c>
      <c r="L54" s="379" t="str">
        <f>IF(A54="","",COUNTIFS(D.Composição!$B:$B,$A54,D.Composição!$T:$T,"Dep"))</f>
        <v/>
      </c>
      <c r="M54" s="379" t="str">
        <f>IF(A54="","",COUNTIFS(D.Composição!$B:$B,$A54,D.Composição!$M:$M,"Sim"))</f>
        <v/>
      </c>
      <c r="N54" s="379" t="str">
        <f t="shared" si="5"/>
        <v/>
      </c>
      <c r="O54" s="379" t="str">
        <f>IFERROR(IF(A54="","",VLOOKUP(A54,D.Composição!$B$5:$L$4533,10,FALSE)),"")</f>
        <v/>
      </c>
      <c r="P54" s="379" t="str">
        <f t="shared" si="6"/>
        <v/>
      </c>
      <c r="Q54" s="380" t="str">
        <f t="shared" si="7"/>
        <v/>
      </c>
      <c r="R54" s="378" t="str">
        <f t="shared" si="8"/>
        <v/>
      </c>
      <c r="S54" s="379" t="str">
        <f>IF(H54="","",IF(R54&gt;=4*auxiliar!$Q$2,"Não elegível",IF(R54&lt;4*auxiliar!$Q$2,"Elegível","")))</f>
        <v/>
      </c>
      <c r="T54" s="321"/>
      <c r="U54" s="321"/>
      <c r="V54" s="321"/>
      <c r="W54" s="381"/>
      <c r="X5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54" s="423"/>
      <c r="Z54" s="394"/>
      <c r="AA54" s="382" t="str">
        <f>IF(Table8[[#This Row],[Código do agregado '[Entidade']]]="","",IF(OR(AND(A54="",A54&lt;&gt;""),(AND(A54&lt;&gt;"",OR(B54="",D54="",I54="",T54="",U54="")))),"NÃO",IF(AND(A54&lt;&gt;"",J54=0),"Faltam membros","SIM")))</f>
        <v/>
      </c>
      <c r="AD54" s="256"/>
      <c r="AE54" s="457"/>
      <c r="AF54" s="457"/>
      <c r="AG54" s="256"/>
      <c r="AH54" s="256"/>
    </row>
    <row r="55" spans="1:34" ht="25.05" hidden="1" customHeight="1" x14ac:dyDescent="0.3">
      <c r="A55" s="373"/>
      <c r="B55" s="321"/>
      <c r="C55" s="316">
        <f>IFERROR(VLOOKUP(B55,A.Núcleos!$B:$C,2,FALSE),"")</f>
        <v>0</v>
      </c>
      <c r="D55" s="376"/>
      <c r="E55" s="383"/>
      <c r="F55" s="376"/>
      <c r="G55" s="377" t="str">
        <f>IFERROR(IF(Table8[[#This Row],[Código da Candidatura]]="","",CONCATENATE(VLOOKUP(Table8[[#This Row],[Código da Candidatura]],Table13[[Código da candidatura]:[Latitude]],3,FALSE)," - ",VLOOKUP(Table8[[#This Row],[Código da Candidatura]],Table13[[Código da candidatura]:[Latitude]],6,FALSE))),"")</f>
        <v/>
      </c>
      <c r="H55" s="325" t="str">
        <f>IFERROR(IF(A55="","",CONCATENATE("1D.",Entrada!$K$8,".",auxiliar!A49,".",Table8[[#This Row],[Código da Candidatura]])),"")</f>
        <v/>
      </c>
      <c r="I55" s="378" t="str">
        <f>IF(A55="","",SUMIF(D.Composição!A$5:B$4533,A55,D.Composição!M$5:M$4533))</f>
        <v/>
      </c>
      <c r="J55" s="379" t="str">
        <f>IF(A55="","",COUNTIF(D.Composição!$B:$B,$A55))</f>
        <v/>
      </c>
      <c r="K55" s="379" t="str">
        <f t="shared" si="4"/>
        <v/>
      </c>
      <c r="L55" s="379" t="str">
        <f>IF(A55="","",COUNTIFS(D.Composição!$B:$B,$A55,D.Composição!$T:$T,"Dep"))</f>
        <v/>
      </c>
      <c r="M55" s="379" t="str">
        <f>IF(A55="","",COUNTIFS(D.Composição!$B:$B,$A55,D.Composição!$M:$M,"Sim"))</f>
        <v/>
      </c>
      <c r="N55" s="379" t="str">
        <f t="shared" si="5"/>
        <v/>
      </c>
      <c r="O55" s="379" t="str">
        <f>IFERROR(IF(A55="","",VLOOKUP(A55,D.Composição!$B$5:$L$4533,10,FALSE)),"")</f>
        <v/>
      </c>
      <c r="P55" s="379" t="str">
        <f t="shared" si="6"/>
        <v/>
      </c>
      <c r="Q55" s="380" t="str">
        <f t="shared" si="7"/>
        <v/>
      </c>
      <c r="R55" s="378" t="str">
        <f t="shared" si="8"/>
        <v/>
      </c>
      <c r="S55" s="379" t="str">
        <f>IF(H55="","",IF(R55&gt;=4*auxiliar!$Q$2,"Não elegível",IF(R55&lt;4*auxiliar!$Q$2,"Elegível","")))</f>
        <v/>
      </c>
      <c r="T55" s="321"/>
      <c r="U55" s="321"/>
      <c r="V55" s="321"/>
      <c r="W55" s="381"/>
      <c r="X5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55" s="423"/>
      <c r="Z55" s="394"/>
      <c r="AA55" s="382" t="str">
        <f>IF(Table8[[#This Row],[Código do agregado '[Entidade']]]="","",IF(OR(AND(A55="",A55&lt;&gt;""),(AND(A55&lt;&gt;"",OR(B55="",D55="",I55="",T55="",U55="")))),"NÃO",IF(AND(A55&lt;&gt;"",J55=0),"Faltam membros","SIM")))</f>
        <v/>
      </c>
      <c r="AD55" s="256"/>
      <c r="AE55" s="457"/>
      <c r="AF55" s="457"/>
      <c r="AG55" s="256"/>
      <c r="AH55" s="256"/>
    </row>
    <row r="56" spans="1:34" ht="25.05" hidden="1" customHeight="1" x14ac:dyDescent="0.3">
      <c r="A56" s="373"/>
      <c r="B56" s="321"/>
      <c r="C56" s="316">
        <f>IFERROR(VLOOKUP(B56,A.Núcleos!$B:$C,2,FALSE),"")</f>
        <v>0</v>
      </c>
      <c r="D56" s="376"/>
      <c r="E56" s="383"/>
      <c r="F56" s="376"/>
      <c r="G56" s="377" t="str">
        <f>IFERROR(IF(Table8[[#This Row],[Código da Candidatura]]="","",CONCATENATE(VLOOKUP(Table8[[#This Row],[Código da Candidatura]],Table13[[Código da candidatura]:[Latitude]],3,FALSE)," - ",VLOOKUP(Table8[[#This Row],[Código da Candidatura]],Table13[[Código da candidatura]:[Latitude]],6,FALSE))),"")</f>
        <v/>
      </c>
      <c r="H56" s="325" t="str">
        <f>IFERROR(IF(A56="","",CONCATENATE("1D.",Entrada!$K$8,".",auxiliar!A50,".",Table8[[#This Row],[Código da Candidatura]])),"")</f>
        <v/>
      </c>
      <c r="I56" s="378" t="str">
        <f>IF(A56="","",SUMIF(D.Composição!A$5:B$4533,A56,D.Composição!M$5:M$4533))</f>
        <v/>
      </c>
      <c r="J56" s="379" t="str">
        <f>IF(A56="","",COUNTIF(D.Composição!$B:$B,$A56))</f>
        <v/>
      </c>
      <c r="K56" s="379" t="str">
        <f t="shared" si="4"/>
        <v/>
      </c>
      <c r="L56" s="379" t="str">
        <f>IF(A56="","",COUNTIFS(D.Composição!$B:$B,$A56,D.Composição!$T:$T,"Dep"))</f>
        <v/>
      </c>
      <c r="M56" s="379" t="str">
        <f>IF(A56="","",COUNTIFS(D.Composição!$B:$B,$A56,D.Composição!$M:$M,"Sim"))</f>
        <v/>
      </c>
      <c r="N56" s="379" t="str">
        <f t="shared" si="5"/>
        <v/>
      </c>
      <c r="O56" s="379" t="str">
        <f>IFERROR(IF(A56="","",VLOOKUP(A56,D.Composição!$B$5:$L$4533,10,FALSE)),"")</f>
        <v/>
      </c>
      <c r="P56" s="379" t="str">
        <f t="shared" si="6"/>
        <v/>
      </c>
      <c r="Q56" s="380" t="str">
        <f t="shared" si="7"/>
        <v/>
      </c>
      <c r="R56" s="378" t="str">
        <f t="shared" si="8"/>
        <v/>
      </c>
      <c r="S56" s="379" t="str">
        <f>IF(H56="","",IF(R56&gt;=4*auxiliar!$Q$2,"Não elegível",IF(R56&lt;4*auxiliar!$Q$2,"Elegível","")))</f>
        <v/>
      </c>
      <c r="T56" s="321"/>
      <c r="U56" s="321"/>
      <c r="V56" s="321"/>
      <c r="W56" s="381"/>
      <c r="X5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56" s="423"/>
      <c r="Z56" s="394"/>
      <c r="AA56" s="382" t="str">
        <f>IF(Table8[[#This Row],[Código do agregado '[Entidade']]]="","",IF(OR(AND(A56="",A56&lt;&gt;""),(AND(A56&lt;&gt;"",OR(B56="",D56="",I56="",T56="",U56="")))),"NÃO",IF(AND(A56&lt;&gt;"",J56=0),"Faltam membros","SIM")))</f>
        <v/>
      </c>
      <c r="AD56" s="256"/>
      <c r="AE56" s="457"/>
      <c r="AF56" s="457"/>
      <c r="AG56" s="256"/>
      <c r="AH56" s="256"/>
    </row>
    <row r="57" spans="1:34" ht="25.05" hidden="1" customHeight="1" x14ac:dyDescent="0.3">
      <c r="A57" s="373"/>
      <c r="B57" s="321"/>
      <c r="C57" s="316">
        <f>IFERROR(VLOOKUP(B57,A.Núcleos!$B:$C,2,FALSE),"")</f>
        <v>0</v>
      </c>
      <c r="D57" s="376"/>
      <c r="E57" s="383"/>
      <c r="F57" s="376"/>
      <c r="G57" s="377" t="str">
        <f>IFERROR(IF(Table8[[#This Row],[Código da Candidatura]]="","",CONCATENATE(VLOOKUP(Table8[[#This Row],[Código da Candidatura]],Table13[[Código da candidatura]:[Latitude]],3,FALSE)," - ",VLOOKUP(Table8[[#This Row],[Código da Candidatura]],Table13[[Código da candidatura]:[Latitude]],6,FALSE))),"")</f>
        <v/>
      </c>
      <c r="H57" s="325" t="str">
        <f>IFERROR(IF(A57="","",CONCATENATE("1D.",Entrada!$K$8,".",auxiliar!A51,".",Table8[[#This Row],[Código da Candidatura]])),"")</f>
        <v/>
      </c>
      <c r="I57" s="378" t="str">
        <f>IF(A57="","",SUMIF(D.Composição!A$5:B$4533,A57,D.Composição!M$5:M$4533))</f>
        <v/>
      </c>
      <c r="J57" s="379" t="str">
        <f>IF(A57="","",COUNTIF(D.Composição!$B:$B,$A57))</f>
        <v/>
      </c>
      <c r="K57" s="379" t="str">
        <f t="shared" si="4"/>
        <v/>
      </c>
      <c r="L57" s="379" t="str">
        <f>IF(A57="","",COUNTIFS(D.Composição!$B:$B,$A57,D.Composição!$T:$T,"Dep"))</f>
        <v/>
      </c>
      <c r="M57" s="379" t="str">
        <f>IF(A57="","",COUNTIFS(D.Composição!$B:$B,$A57,D.Composição!$M:$M,"Sim"))</f>
        <v/>
      </c>
      <c r="N57" s="379" t="str">
        <f t="shared" si="5"/>
        <v/>
      </c>
      <c r="O57" s="379" t="str">
        <f>IFERROR(IF(A57="","",VLOOKUP(A57,D.Composição!$B$5:$L$4533,10,FALSE)),"")</f>
        <v/>
      </c>
      <c r="P57" s="379" t="str">
        <f t="shared" si="6"/>
        <v/>
      </c>
      <c r="Q57" s="380" t="str">
        <f t="shared" si="7"/>
        <v/>
      </c>
      <c r="R57" s="378" t="str">
        <f t="shared" si="8"/>
        <v/>
      </c>
      <c r="S57" s="379" t="str">
        <f>IF(H57="","",IF(R57&gt;=4*auxiliar!$Q$2,"Não elegível",IF(R57&lt;4*auxiliar!$Q$2,"Elegível","")))</f>
        <v/>
      </c>
      <c r="T57" s="321"/>
      <c r="U57" s="321"/>
      <c r="V57" s="321"/>
      <c r="W57" s="381"/>
      <c r="X5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57" s="423"/>
      <c r="Z57" s="394"/>
      <c r="AA57" s="382" t="str">
        <f>IF(Table8[[#This Row],[Código do agregado '[Entidade']]]="","",IF(OR(AND(A57="",A57&lt;&gt;""),(AND(A57&lt;&gt;"",OR(B57="",D57="",I57="",T57="",U57="")))),"NÃO",IF(AND(A57&lt;&gt;"",J57=0),"Faltam membros","SIM")))</f>
        <v/>
      </c>
      <c r="AD57" s="256"/>
      <c r="AE57" s="457"/>
      <c r="AF57" s="457"/>
      <c r="AG57" s="256"/>
      <c r="AH57" s="256"/>
    </row>
    <row r="58" spans="1:34" ht="25.05" hidden="1" customHeight="1" x14ac:dyDescent="0.3">
      <c r="A58" s="373"/>
      <c r="B58" s="321"/>
      <c r="C58" s="316">
        <f>IFERROR(VLOOKUP(B58,A.Núcleos!$B:$C,2,FALSE),"")</f>
        <v>0</v>
      </c>
      <c r="D58" s="376"/>
      <c r="E58" s="383"/>
      <c r="F58" s="376"/>
      <c r="G58" s="377" t="str">
        <f>IFERROR(IF(Table8[[#This Row],[Código da Candidatura]]="","",CONCATENATE(VLOOKUP(Table8[[#This Row],[Código da Candidatura]],Table13[[Código da candidatura]:[Latitude]],3,FALSE)," - ",VLOOKUP(Table8[[#This Row],[Código da Candidatura]],Table13[[Código da candidatura]:[Latitude]],6,FALSE))),"")</f>
        <v/>
      </c>
      <c r="H58" s="325" t="str">
        <f>IFERROR(IF(A58="","",CONCATENATE("1D.",Entrada!$K$8,".",auxiliar!A52,".",Table8[[#This Row],[Código da Candidatura]])),"")</f>
        <v/>
      </c>
      <c r="I58" s="378" t="str">
        <f>IF(A58="","",SUMIF(D.Composição!A$5:B$4533,A58,D.Composição!M$5:M$4533))</f>
        <v/>
      </c>
      <c r="J58" s="379" t="str">
        <f>IF(A58="","",COUNTIF(D.Composição!$B:$B,$A58))</f>
        <v/>
      </c>
      <c r="K58" s="379" t="str">
        <f t="shared" si="4"/>
        <v/>
      </c>
      <c r="L58" s="379" t="str">
        <f>IF(A58="","",COUNTIFS(D.Composição!$B:$B,$A58,D.Composição!$T:$T,"Dep"))</f>
        <v/>
      </c>
      <c r="M58" s="379" t="str">
        <f>IF(A58="","",COUNTIFS(D.Composição!$B:$B,$A58,D.Composição!$M:$M,"Sim"))</f>
        <v/>
      </c>
      <c r="N58" s="379" t="str">
        <f t="shared" si="5"/>
        <v/>
      </c>
      <c r="O58" s="379" t="str">
        <f>IFERROR(IF(A58="","",VLOOKUP(A58,D.Composição!$B$5:$L$4533,10,FALSE)),"")</f>
        <v/>
      </c>
      <c r="P58" s="379" t="str">
        <f t="shared" si="6"/>
        <v/>
      </c>
      <c r="Q58" s="380" t="str">
        <f t="shared" si="7"/>
        <v/>
      </c>
      <c r="R58" s="378" t="str">
        <f t="shared" si="8"/>
        <v/>
      </c>
      <c r="S58" s="379" t="str">
        <f>IF(H58="","",IF(R58&gt;=4*auxiliar!$Q$2,"Não elegível",IF(R58&lt;4*auxiliar!$Q$2,"Elegível","")))</f>
        <v/>
      </c>
      <c r="T58" s="321"/>
      <c r="U58" s="321"/>
      <c r="V58" s="321"/>
      <c r="W58" s="381"/>
      <c r="X5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58" s="423"/>
      <c r="Z58" s="394"/>
      <c r="AA58" s="382" t="str">
        <f>IF(Table8[[#This Row],[Código do agregado '[Entidade']]]="","",IF(OR(AND(A58="",A58&lt;&gt;""),(AND(A58&lt;&gt;"",OR(B58="",D58="",I58="",T58="",U58="")))),"NÃO",IF(AND(A58&lt;&gt;"",J58=0),"Faltam membros","SIM")))</f>
        <v/>
      </c>
      <c r="AD58" s="256"/>
      <c r="AE58" s="457"/>
      <c r="AF58" s="457"/>
      <c r="AG58" s="256"/>
      <c r="AH58" s="256"/>
    </row>
    <row r="59" spans="1:34" ht="25.05" hidden="1" customHeight="1" x14ac:dyDescent="0.3">
      <c r="A59" s="373"/>
      <c r="B59" s="321"/>
      <c r="C59" s="316">
        <f>IFERROR(VLOOKUP(B59,A.Núcleos!$B:$C,2,FALSE),"")</f>
        <v>0</v>
      </c>
      <c r="D59" s="376"/>
      <c r="E59" s="383"/>
      <c r="F59" s="376"/>
      <c r="G59" s="377" t="str">
        <f>IFERROR(IF(Table8[[#This Row],[Código da Candidatura]]="","",CONCATENATE(VLOOKUP(Table8[[#This Row],[Código da Candidatura]],Table13[[Código da candidatura]:[Latitude]],3,FALSE)," - ",VLOOKUP(Table8[[#This Row],[Código da Candidatura]],Table13[[Código da candidatura]:[Latitude]],6,FALSE))),"")</f>
        <v/>
      </c>
      <c r="H59" s="325" t="str">
        <f>IFERROR(IF(A59="","",CONCATENATE("1D.",Entrada!$K$8,".",auxiliar!A53,".",Table8[[#This Row],[Código da Candidatura]])),"")</f>
        <v/>
      </c>
      <c r="I59" s="378" t="str">
        <f>IF(A59="","",SUMIF(D.Composição!A$5:B$4533,A59,D.Composição!M$5:M$4533))</f>
        <v/>
      </c>
      <c r="J59" s="379" t="str">
        <f>IF(A59="","",COUNTIF(D.Composição!$B:$B,$A59))</f>
        <v/>
      </c>
      <c r="K59" s="379" t="str">
        <f t="shared" si="4"/>
        <v/>
      </c>
      <c r="L59" s="379" t="str">
        <f>IF(A59="","",COUNTIFS(D.Composição!$B:$B,$A59,D.Composição!$T:$T,"Dep"))</f>
        <v/>
      </c>
      <c r="M59" s="379" t="str">
        <f>IF(A59="","",COUNTIFS(D.Composição!$B:$B,$A59,D.Composição!$M:$M,"Sim"))</f>
        <v/>
      </c>
      <c r="N59" s="379" t="str">
        <f t="shared" si="5"/>
        <v/>
      </c>
      <c r="O59" s="379" t="str">
        <f>IFERROR(IF(A59="","",VLOOKUP(A59,D.Composição!$B$5:$L$4533,10,FALSE)),"")</f>
        <v/>
      </c>
      <c r="P59" s="379" t="str">
        <f t="shared" si="6"/>
        <v/>
      </c>
      <c r="Q59" s="380" t="str">
        <f t="shared" si="7"/>
        <v/>
      </c>
      <c r="R59" s="378" t="str">
        <f t="shared" si="8"/>
        <v/>
      </c>
      <c r="S59" s="379" t="str">
        <f>IF(H59="","",IF(R59&gt;=4*auxiliar!$Q$2,"Não elegível",IF(R59&lt;4*auxiliar!$Q$2,"Elegível","")))</f>
        <v/>
      </c>
      <c r="T59" s="321"/>
      <c r="U59" s="321"/>
      <c r="V59" s="321"/>
      <c r="W59" s="381"/>
      <c r="X5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59" s="423"/>
      <c r="Z59" s="394"/>
      <c r="AA59" s="382" t="str">
        <f>IF(Table8[[#This Row],[Código do agregado '[Entidade']]]="","",IF(OR(AND(A59="",A59&lt;&gt;""),(AND(A59&lt;&gt;"",OR(B59="",D59="",I59="",T59="",U59="")))),"NÃO",IF(AND(A59&lt;&gt;"",J59=0),"Faltam membros","SIM")))</f>
        <v/>
      </c>
      <c r="AD59" s="256"/>
      <c r="AE59" s="457"/>
      <c r="AF59" s="457"/>
      <c r="AG59" s="256"/>
      <c r="AH59" s="256"/>
    </row>
    <row r="60" spans="1:34" ht="25.05" hidden="1" customHeight="1" x14ac:dyDescent="0.3">
      <c r="A60" s="373"/>
      <c r="B60" s="321"/>
      <c r="C60" s="316">
        <f>IFERROR(VLOOKUP(B60,A.Núcleos!$B:$C,2,FALSE),"")</f>
        <v>0</v>
      </c>
      <c r="D60" s="376"/>
      <c r="E60" s="383"/>
      <c r="F60" s="376"/>
      <c r="G60" s="377" t="str">
        <f>IFERROR(IF(Table8[[#This Row],[Código da Candidatura]]="","",CONCATENATE(VLOOKUP(Table8[[#This Row],[Código da Candidatura]],Table13[[Código da candidatura]:[Latitude]],3,FALSE)," - ",VLOOKUP(Table8[[#This Row],[Código da Candidatura]],Table13[[Código da candidatura]:[Latitude]],6,FALSE))),"")</f>
        <v/>
      </c>
      <c r="H60" s="325" t="str">
        <f>IFERROR(IF(A60="","",CONCATENATE("1D.",Entrada!$K$8,".",auxiliar!A54,".",Table8[[#This Row],[Código da Candidatura]])),"")</f>
        <v/>
      </c>
      <c r="I60" s="378" t="str">
        <f>IF(A60="","",SUMIF(D.Composição!A$5:B$4533,A60,D.Composição!M$5:M$4533))</f>
        <v/>
      </c>
      <c r="J60" s="379" t="str">
        <f>IF(A60="","",COUNTIF(D.Composição!$B:$B,$A60))</f>
        <v/>
      </c>
      <c r="K60" s="379" t="str">
        <f t="shared" si="4"/>
        <v/>
      </c>
      <c r="L60" s="379" t="str">
        <f>IF(A60="","",COUNTIFS(D.Composição!$B:$B,$A60,D.Composição!$T:$T,"Dep"))</f>
        <v/>
      </c>
      <c r="M60" s="379" t="str">
        <f>IF(A60="","",COUNTIFS(D.Composição!$B:$B,$A60,D.Composição!$M:$M,"Sim"))</f>
        <v/>
      </c>
      <c r="N60" s="379" t="str">
        <f t="shared" si="5"/>
        <v/>
      </c>
      <c r="O60" s="379" t="str">
        <f>IFERROR(IF(A60="","",VLOOKUP(A60,D.Composição!$B$5:$L$4533,10,FALSE)),"")</f>
        <v/>
      </c>
      <c r="P60" s="379" t="str">
        <f t="shared" si="6"/>
        <v/>
      </c>
      <c r="Q60" s="380" t="str">
        <f t="shared" si="7"/>
        <v/>
      </c>
      <c r="R60" s="378" t="str">
        <f t="shared" si="8"/>
        <v/>
      </c>
      <c r="S60" s="379" t="str">
        <f>IF(H60="","",IF(R60&gt;=4*auxiliar!$Q$2,"Não elegível",IF(R60&lt;4*auxiliar!$Q$2,"Elegível","")))</f>
        <v/>
      </c>
      <c r="T60" s="321"/>
      <c r="U60" s="321"/>
      <c r="V60" s="321"/>
      <c r="W60" s="381"/>
      <c r="X6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60" s="423"/>
      <c r="Z60" s="394"/>
      <c r="AA60" s="382" t="str">
        <f>IF(Table8[[#This Row],[Código do agregado '[Entidade']]]="","",IF(OR(AND(A60="",A60&lt;&gt;""),(AND(A60&lt;&gt;"",OR(B60="",D60="",I60="",T60="",U60="")))),"NÃO",IF(AND(A60&lt;&gt;"",J60=0),"Faltam membros","SIM")))</f>
        <v/>
      </c>
      <c r="AD60" s="256"/>
      <c r="AE60" s="457"/>
      <c r="AF60" s="457"/>
      <c r="AG60" s="256"/>
      <c r="AH60" s="256"/>
    </row>
    <row r="61" spans="1:34" ht="25.05" hidden="1" customHeight="1" x14ac:dyDescent="0.3">
      <c r="A61" s="373"/>
      <c r="B61" s="321"/>
      <c r="C61" s="316">
        <f>IFERROR(VLOOKUP(B61,A.Núcleos!$B:$C,2,FALSE),"")</f>
        <v>0</v>
      </c>
      <c r="D61" s="376"/>
      <c r="E61" s="383"/>
      <c r="F61" s="376"/>
      <c r="G61" s="377" t="str">
        <f>IFERROR(IF(Table8[[#This Row],[Código da Candidatura]]="","",CONCATENATE(VLOOKUP(Table8[[#This Row],[Código da Candidatura]],Table13[[Código da candidatura]:[Latitude]],3,FALSE)," - ",VLOOKUP(Table8[[#This Row],[Código da Candidatura]],Table13[[Código da candidatura]:[Latitude]],6,FALSE))),"")</f>
        <v/>
      </c>
      <c r="H61" s="325" t="str">
        <f>IFERROR(IF(A61="","",CONCATENATE("1D.",Entrada!$K$8,".",auxiliar!A55,".",Table8[[#This Row],[Código da Candidatura]])),"")</f>
        <v/>
      </c>
      <c r="I61" s="378" t="str">
        <f>IF(A61="","",SUMIF(D.Composição!A$5:B$4533,A61,D.Composição!M$5:M$4533))</f>
        <v/>
      </c>
      <c r="J61" s="379" t="str">
        <f>IF(A61="","",COUNTIF(D.Composição!$B:$B,$A61))</f>
        <v/>
      </c>
      <c r="K61" s="379" t="str">
        <f t="shared" si="4"/>
        <v/>
      </c>
      <c r="L61" s="379" t="str">
        <f>IF(A61="","",COUNTIFS(D.Composição!$B:$B,$A61,D.Composição!$T:$T,"Dep"))</f>
        <v/>
      </c>
      <c r="M61" s="379" t="str">
        <f>IF(A61="","",COUNTIFS(D.Composição!$B:$B,$A61,D.Composição!$M:$M,"Sim"))</f>
        <v/>
      </c>
      <c r="N61" s="379" t="str">
        <f t="shared" si="5"/>
        <v/>
      </c>
      <c r="O61" s="379" t="str">
        <f>IFERROR(IF(A61="","",VLOOKUP(A61,D.Composição!$B$5:$L$4533,10,FALSE)),"")</f>
        <v/>
      </c>
      <c r="P61" s="379" t="str">
        <f t="shared" si="6"/>
        <v/>
      </c>
      <c r="Q61" s="380" t="str">
        <f t="shared" si="7"/>
        <v/>
      </c>
      <c r="R61" s="378" t="str">
        <f t="shared" si="8"/>
        <v/>
      </c>
      <c r="S61" s="379" t="str">
        <f>IF(H61="","",IF(R61&gt;=4*auxiliar!$Q$2,"Não elegível",IF(R61&lt;4*auxiliar!$Q$2,"Elegível","")))</f>
        <v/>
      </c>
      <c r="T61" s="321"/>
      <c r="U61" s="321"/>
      <c r="V61" s="321"/>
      <c r="W61" s="381"/>
      <c r="X6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61" s="423"/>
      <c r="Z61" s="394"/>
      <c r="AA61" s="382" t="str">
        <f>IF(Table8[[#This Row],[Código do agregado '[Entidade']]]="","",IF(OR(AND(A61="",A61&lt;&gt;""),(AND(A61&lt;&gt;"",OR(B61="",D61="",I61="",T61="",U61="")))),"NÃO",IF(AND(A61&lt;&gt;"",J61=0),"Faltam membros","SIM")))</f>
        <v/>
      </c>
      <c r="AD61" s="256"/>
      <c r="AE61" s="457"/>
      <c r="AF61" s="457"/>
      <c r="AG61" s="256"/>
      <c r="AH61" s="256"/>
    </row>
    <row r="62" spans="1:34" ht="25.05" hidden="1" customHeight="1" x14ac:dyDescent="0.3">
      <c r="A62" s="373"/>
      <c r="B62" s="321"/>
      <c r="C62" s="316">
        <f>IFERROR(VLOOKUP(B62,A.Núcleos!$B:$C,2,FALSE),"")</f>
        <v>0</v>
      </c>
      <c r="D62" s="376"/>
      <c r="E62" s="383"/>
      <c r="F62" s="376"/>
      <c r="G62" s="377" t="str">
        <f>IFERROR(IF(Table8[[#This Row],[Código da Candidatura]]="","",CONCATENATE(VLOOKUP(Table8[[#This Row],[Código da Candidatura]],Table13[[Código da candidatura]:[Latitude]],3,FALSE)," - ",VLOOKUP(Table8[[#This Row],[Código da Candidatura]],Table13[[Código da candidatura]:[Latitude]],6,FALSE))),"")</f>
        <v/>
      </c>
      <c r="H62" s="325" t="str">
        <f>IFERROR(IF(A62="","",CONCATENATE("1D.",Entrada!$K$8,".",auxiliar!A56,".",Table8[[#This Row],[Código da Candidatura]])),"")</f>
        <v/>
      </c>
      <c r="I62" s="378" t="str">
        <f>IF(A62="","",SUMIF(D.Composição!A$5:B$4533,A62,D.Composição!M$5:M$4533))</f>
        <v/>
      </c>
      <c r="J62" s="379" t="str">
        <f>IF(A62="","",COUNTIF(D.Composição!$B:$B,$A62))</f>
        <v/>
      </c>
      <c r="K62" s="379" t="str">
        <f t="shared" si="4"/>
        <v/>
      </c>
      <c r="L62" s="379" t="str">
        <f>IF(A62="","",COUNTIFS(D.Composição!$B:$B,$A62,D.Composição!$T:$T,"Dep"))</f>
        <v/>
      </c>
      <c r="M62" s="379" t="str">
        <f>IF(A62="","",COUNTIFS(D.Composição!$B:$B,$A62,D.Composição!$M:$M,"Sim"))</f>
        <v/>
      </c>
      <c r="N62" s="379" t="str">
        <f t="shared" si="5"/>
        <v/>
      </c>
      <c r="O62" s="379" t="str">
        <f>IFERROR(IF(A62="","",VLOOKUP(A62,D.Composição!$B$5:$L$4533,10,FALSE)),"")</f>
        <v/>
      </c>
      <c r="P62" s="379" t="str">
        <f t="shared" si="6"/>
        <v/>
      </c>
      <c r="Q62" s="380" t="str">
        <f t="shared" si="7"/>
        <v/>
      </c>
      <c r="R62" s="378" t="str">
        <f t="shared" si="8"/>
        <v/>
      </c>
      <c r="S62" s="379" t="str">
        <f>IF(H62="","",IF(R62&gt;=4*auxiliar!$Q$2,"Não elegível",IF(R62&lt;4*auxiliar!$Q$2,"Elegível","")))</f>
        <v/>
      </c>
      <c r="T62" s="321"/>
      <c r="U62" s="321"/>
      <c r="V62" s="321"/>
      <c r="W62" s="381"/>
      <c r="X6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62" s="423"/>
      <c r="Z62" s="394"/>
      <c r="AA62" s="382" t="str">
        <f>IF(Table8[[#This Row],[Código do agregado '[Entidade']]]="","",IF(OR(AND(A62="",A62&lt;&gt;""),(AND(A62&lt;&gt;"",OR(B62="",D62="",I62="",T62="",U62="")))),"NÃO",IF(AND(A62&lt;&gt;"",J62=0),"Faltam membros","SIM")))</f>
        <v/>
      </c>
      <c r="AD62" s="256"/>
      <c r="AE62" s="457"/>
      <c r="AF62" s="457"/>
      <c r="AG62" s="256"/>
      <c r="AH62" s="256"/>
    </row>
    <row r="63" spans="1:34" ht="25.05" hidden="1" customHeight="1" x14ac:dyDescent="0.3">
      <c r="A63" s="373"/>
      <c r="B63" s="321"/>
      <c r="C63" s="316">
        <f>IFERROR(VLOOKUP(B63,A.Núcleos!$B:$C,2,FALSE),"")</f>
        <v>0</v>
      </c>
      <c r="D63" s="376"/>
      <c r="E63" s="383"/>
      <c r="F63" s="376"/>
      <c r="G63" s="377" t="str">
        <f>IFERROR(IF(Table8[[#This Row],[Código da Candidatura]]="","",CONCATENATE(VLOOKUP(Table8[[#This Row],[Código da Candidatura]],Table13[[Código da candidatura]:[Latitude]],3,FALSE)," - ",VLOOKUP(Table8[[#This Row],[Código da Candidatura]],Table13[[Código da candidatura]:[Latitude]],6,FALSE))),"")</f>
        <v/>
      </c>
      <c r="H63" s="325" t="str">
        <f>IFERROR(IF(A63="","",CONCATENATE("1D.",Entrada!$K$8,".",auxiliar!A57,".",Table8[[#This Row],[Código da Candidatura]])),"")</f>
        <v/>
      </c>
      <c r="I63" s="378" t="str">
        <f>IF(A63="","",SUMIF(D.Composição!A$5:B$4533,A63,D.Composição!M$5:M$4533))</f>
        <v/>
      </c>
      <c r="J63" s="379" t="str">
        <f>IF(A63="","",COUNTIF(D.Composição!$B:$B,$A63))</f>
        <v/>
      </c>
      <c r="K63" s="379" t="str">
        <f t="shared" si="4"/>
        <v/>
      </c>
      <c r="L63" s="379" t="str">
        <f>IF(A63="","",COUNTIFS(D.Composição!$B:$B,$A63,D.Composição!$T:$T,"Dep"))</f>
        <v/>
      </c>
      <c r="M63" s="379" t="str">
        <f>IF(A63="","",COUNTIFS(D.Composição!$B:$B,$A63,D.Composição!$M:$M,"Sim"))</f>
        <v/>
      </c>
      <c r="N63" s="379" t="str">
        <f t="shared" si="5"/>
        <v/>
      </c>
      <c r="O63" s="379" t="str">
        <f>IFERROR(IF(A63="","",VLOOKUP(A63,D.Composição!$B$5:$L$4533,10,FALSE)),"")</f>
        <v/>
      </c>
      <c r="P63" s="379" t="str">
        <f t="shared" si="6"/>
        <v/>
      </c>
      <c r="Q63" s="380" t="str">
        <f t="shared" si="7"/>
        <v/>
      </c>
      <c r="R63" s="378" t="str">
        <f t="shared" si="8"/>
        <v/>
      </c>
      <c r="S63" s="379" t="str">
        <f>IF(H63="","",IF(R63&gt;=4*auxiliar!$Q$2,"Não elegível",IF(R63&lt;4*auxiliar!$Q$2,"Elegível","")))</f>
        <v/>
      </c>
      <c r="T63" s="321"/>
      <c r="U63" s="321"/>
      <c r="V63" s="321"/>
      <c r="W63" s="381"/>
      <c r="X6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63" s="423"/>
      <c r="Z63" s="394"/>
      <c r="AA63" s="382" t="str">
        <f>IF(Table8[[#This Row],[Código do agregado '[Entidade']]]="","",IF(OR(AND(A63="",A63&lt;&gt;""),(AND(A63&lt;&gt;"",OR(B63="",D63="",I63="",T63="",U63="")))),"NÃO",IF(AND(A63&lt;&gt;"",J63=0),"Faltam membros","SIM")))</f>
        <v/>
      </c>
      <c r="AD63" s="256"/>
      <c r="AE63" s="457"/>
      <c r="AF63" s="457"/>
      <c r="AG63" s="256"/>
      <c r="AH63" s="256"/>
    </row>
    <row r="64" spans="1:34" ht="25.05" hidden="1" customHeight="1" x14ac:dyDescent="0.3">
      <c r="A64" s="373"/>
      <c r="B64" s="321"/>
      <c r="C64" s="316">
        <f>IFERROR(VLOOKUP(B64,A.Núcleos!$B:$C,2,FALSE),"")</f>
        <v>0</v>
      </c>
      <c r="D64" s="376"/>
      <c r="E64" s="383"/>
      <c r="F64" s="376"/>
      <c r="G64" s="377" t="str">
        <f>IFERROR(IF(Table8[[#This Row],[Código da Candidatura]]="","",CONCATENATE(VLOOKUP(Table8[[#This Row],[Código da Candidatura]],Table13[[Código da candidatura]:[Latitude]],3,FALSE)," - ",VLOOKUP(Table8[[#This Row],[Código da Candidatura]],Table13[[Código da candidatura]:[Latitude]],6,FALSE))),"")</f>
        <v/>
      </c>
      <c r="H64" s="325" t="str">
        <f>IFERROR(IF(A64="","",CONCATENATE("1D.",Entrada!$K$8,".",auxiliar!A58,".",Table8[[#This Row],[Código da Candidatura]])),"")</f>
        <v/>
      </c>
      <c r="I64" s="378" t="str">
        <f>IF(A64="","",SUMIF(D.Composição!A$5:B$4533,A64,D.Composição!M$5:M$4533))</f>
        <v/>
      </c>
      <c r="J64" s="379" t="str">
        <f>IF(A64="","",COUNTIF(D.Composição!$B:$B,$A64))</f>
        <v/>
      </c>
      <c r="K64" s="379" t="str">
        <f t="shared" si="4"/>
        <v/>
      </c>
      <c r="L64" s="379" t="str">
        <f>IF(A64="","",COUNTIFS(D.Composição!$B:$B,$A64,D.Composição!$T:$T,"Dep"))</f>
        <v/>
      </c>
      <c r="M64" s="379" t="str">
        <f>IF(A64="","",COUNTIFS(D.Composição!$B:$B,$A64,D.Composição!$M:$M,"Sim"))</f>
        <v/>
      </c>
      <c r="N64" s="379" t="str">
        <f t="shared" si="5"/>
        <v/>
      </c>
      <c r="O64" s="379" t="str">
        <f>IFERROR(IF(A64="","",VLOOKUP(A64,D.Composição!$B$5:$L$4533,10,FALSE)),"")</f>
        <v/>
      </c>
      <c r="P64" s="379" t="str">
        <f t="shared" si="6"/>
        <v/>
      </c>
      <c r="Q64" s="380" t="str">
        <f t="shared" si="7"/>
        <v/>
      </c>
      <c r="R64" s="378" t="str">
        <f t="shared" si="8"/>
        <v/>
      </c>
      <c r="S64" s="379" t="str">
        <f>IF(H64="","",IF(R64&gt;=4*auxiliar!$Q$2,"Não elegível",IF(R64&lt;4*auxiliar!$Q$2,"Elegível","")))</f>
        <v/>
      </c>
      <c r="T64" s="321"/>
      <c r="U64" s="321"/>
      <c r="V64" s="321"/>
      <c r="W64" s="381"/>
      <c r="X6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64" s="423"/>
      <c r="Z64" s="394"/>
      <c r="AA64" s="382" t="str">
        <f>IF(Table8[[#This Row],[Código do agregado '[Entidade']]]="","",IF(OR(AND(A64="",A64&lt;&gt;""),(AND(A64&lt;&gt;"",OR(B64="",D64="",I64="",T64="",U64="")))),"NÃO",IF(AND(A64&lt;&gt;"",J64=0),"Faltam membros","SIM")))</f>
        <v/>
      </c>
      <c r="AD64" s="256"/>
      <c r="AE64" s="457"/>
      <c r="AF64" s="457"/>
      <c r="AG64" s="256"/>
      <c r="AH64" s="256"/>
    </row>
    <row r="65" spans="1:34" ht="25.05" hidden="1" customHeight="1" x14ac:dyDescent="0.3">
      <c r="A65" s="373"/>
      <c r="B65" s="321"/>
      <c r="C65" s="316">
        <f>IFERROR(VLOOKUP(B65,A.Núcleos!$B:$C,2,FALSE),"")</f>
        <v>0</v>
      </c>
      <c r="D65" s="376"/>
      <c r="E65" s="383"/>
      <c r="F65" s="376"/>
      <c r="G65" s="377" t="str">
        <f>IFERROR(IF(Table8[[#This Row],[Código da Candidatura]]="","",CONCATENATE(VLOOKUP(Table8[[#This Row],[Código da Candidatura]],Table13[[Código da candidatura]:[Latitude]],3,FALSE)," - ",VLOOKUP(Table8[[#This Row],[Código da Candidatura]],Table13[[Código da candidatura]:[Latitude]],6,FALSE))),"")</f>
        <v/>
      </c>
      <c r="H65" s="325" t="str">
        <f>IFERROR(IF(A65="","",CONCATENATE("1D.",Entrada!$K$8,".",auxiliar!A59,".",Table8[[#This Row],[Código da Candidatura]])),"")</f>
        <v/>
      </c>
      <c r="I65" s="378" t="str">
        <f>IF(A65="","",SUMIF(D.Composição!A$5:B$4533,A65,D.Composição!M$5:M$4533))</f>
        <v/>
      </c>
      <c r="J65" s="379" t="str">
        <f>IF(A65="","",COUNTIF(D.Composição!$B:$B,$A65))</f>
        <v/>
      </c>
      <c r="K65" s="379" t="str">
        <f t="shared" si="4"/>
        <v/>
      </c>
      <c r="L65" s="379" t="str">
        <f>IF(A65="","",COUNTIFS(D.Composição!$B:$B,$A65,D.Composição!$T:$T,"Dep"))</f>
        <v/>
      </c>
      <c r="M65" s="379" t="str">
        <f>IF(A65="","",COUNTIFS(D.Composição!$B:$B,$A65,D.Composição!$M:$M,"Sim"))</f>
        <v/>
      </c>
      <c r="N65" s="379" t="str">
        <f t="shared" si="5"/>
        <v/>
      </c>
      <c r="O65" s="379" t="str">
        <f>IFERROR(IF(A65="","",VLOOKUP(A65,D.Composição!$B$5:$L$4533,10,FALSE)),"")</f>
        <v/>
      </c>
      <c r="P65" s="379" t="str">
        <f t="shared" si="6"/>
        <v/>
      </c>
      <c r="Q65" s="380" t="str">
        <f t="shared" si="7"/>
        <v/>
      </c>
      <c r="R65" s="378" t="str">
        <f t="shared" si="8"/>
        <v/>
      </c>
      <c r="S65" s="379" t="str">
        <f>IF(H65="","",IF(R65&gt;=4*auxiliar!$Q$2,"Não elegível",IF(R65&lt;4*auxiliar!$Q$2,"Elegível","")))</f>
        <v/>
      </c>
      <c r="T65" s="321"/>
      <c r="U65" s="321"/>
      <c r="V65" s="321"/>
      <c r="W65" s="381"/>
      <c r="X6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65" s="423"/>
      <c r="Z65" s="394"/>
      <c r="AA65" s="382" t="str">
        <f>IF(Table8[[#This Row],[Código do agregado '[Entidade']]]="","",IF(OR(AND(A65="",A65&lt;&gt;""),(AND(A65&lt;&gt;"",OR(B65="",D65="",I65="",T65="",U65="")))),"NÃO",IF(AND(A65&lt;&gt;"",J65=0),"Faltam membros","SIM")))</f>
        <v/>
      </c>
      <c r="AD65" s="256"/>
      <c r="AE65" s="457"/>
      <c r="AF65" s="457"/>
      <c r="AG65" s="256"/>
      <c r="AH65" s="256"/>
    </row>
    <row r="66" spans="1:34" ht="25.05" hidden="1" customHeight="1" x14ac:dyDescent="0.3">
      <c r="A66" s="373"/>
      <c r="B66" s="321"/>
      <c r="C66" s="316">
        <f>IFERROR(VLOOKUP(B66,A.Núcleos!$B:$C,2,FALSE),"")</f>
        <v>0</v>
      </c>
      <c r="D66" s="376"/>
      <c r="E66" s="383"/>
      <c r="F66" s="376"/>
      <c r="G66" s="377" t="str">
        <f>IFERROR(IF(Table8[[#This Row],[Código da Candidatura]]="","",CONCATENATE(VLOOKUP(Table8[[#This Row],[Código da Candidatura]],Table13[[Código da candidatura]:[Latitude]],3,FALSE)," - ",VLOOKUP(Table8[[#This Row],[Código da Candidatura]],Table13[[Código da candidatura]:[Latitude]],6,FALSE))),"")</f>
        <v/>
      </c>
      <c r="H66" s="325" t="str">
        <f>IFERROR(IF(A66="","",CONCATENATE("1D.",Entrada!$K$8,".",auxiliar!A60,".",Table8[[#This Row],[Código da Candidatura]])),"")</f>
        <v/>
      </c>
      <c r="I66" s="378" t="str">
        <f>IF(A66="","",SUMIF(D.Composição!A$5:B$4533,A66,D.Composição!M$5:M$4533))</f>
        <v/>
      </c>
      <c r="J66" s="379" t="str">
        <f>IF(A66="","",COUNTIF(D.Composição!$B:$B,$A66))</f>
        <v/>
      </c>
      <c r="K66" s="379" t="str">
        <f t="shared" si="4"/>
        <v/>
      </c>
      <c r="L66" s="379" t="str">
        <f>IF(A66="","",COUNTIFS(D.Composição!$B:$B,$A66,D.Composição!$T:$T,"Dep"))</f>
        <v/>
      </c>
      <c r="M66" s="379" t="str">
        <f>IF(A66="","",COUNTIFS(D.Composição!$B:$B,$A66,D.Composição!$M:$M,"Sim"))</f>
        <v/>
      </c>
      <c r="N66" s="379" t="str">
        <f t="shared" si="5"/>
        <v/>
      </c>
      <c r="O66" s="379" t="str">
        <f>IFERROR(IF(A66="","",VLOOKUP(A66,D.Composição!$B$5:$L$4533,10,FALSE)),"")</f>
        <v/>
      </c>
      <c r="P66" s="379" t="str">
        <f t="shared" si="6"/>
        <v/>
      </c>
      <c r="Q66" s="380" t="str">
        <f t="shared" si="7"/>
        <v/>
      </c>
      <c r="R66" s="378" t="str">
        <f t="shared" si="8"/>
        <v/>
      </c>
      <c r="S66" s="379" t="str">
        <f>IF(H66="","",IF(R66&gt;=4*auxiliar!$Q$2,"Não elegível",IF(R66&lt;4*auxiliar!$Q$2,"Elegível","")))</f>
        <v/>
      </c>
      <c r="T66" s="321"/>
      <c r="U66" s="321"/>
      <c r="V66" s="321"/>
      <c r="W66" s="381"/>
      <c r="X6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66" s="423"/>
      <c r="Z66" s="394"/>
      <c r="AA66" s="382" t="str">
        <f>IF(Table8[[#This Row],[Código do agregado '[Entidade']]]="","",IF(OR(AND(A66="",A66&lt;&gt;""),(AND(A66&lt;&gt;"",OR(B66="",D66="",I66="",T66="",U66="")))),"NÃO",IF(AND(A66&lt;&gt;"",J66=0),"Faltam membros","SIM")))</f>
        <v/>
      </c>
      <c r="AD66" s="256"/>
      <c r="AE66" s="457"/>
      <c r="AF66" s="457"/>
      <c r="AG66" s="256"/>
      <c r="AH66" s="256"/>
    </row>
    <row r="67" spans="1:34" ht="25.05" hidden="1" customHeight="1" x14ac:dyDescent="0.3">
      <c r="A67" s="373"/>
      <c r="B67" s="321"/>
      <c r="C67" s="316">
        <f>IFERROR(VLOOKUP(B67,A.Núcleos!$B:$C,2,FALSE),"")</f>
        <v>0</v>
      </c>
      <c r="D67" s="376"/>
      <c r="E67" s="383"/>
      <c r="F67" s="376"/>
      <c r="G67" s="377" t="str">
        <f>IFERROR(IF(Table8[[#This Row],[Código da Candidatura]]="","",CONCATENATE(VLOOKUP(Table8[[#This Row],[Código da Candidatura]],Table13[[Código da candidatura]:[Latitude]],3,FALSE)," - ",VLOOKUP(Table8[[#This Row],[Código da Candidatura]],Table13[[Código da candidatura]:[Latitude]],6,FALSE))),"")</f>
        <v/>
      </c>
      <c r="H67" s="325" t="str">
        <f>IFERROR(IF(A67="","",CONCATENATE("1D.",Entrada!$K$8,".",auxiliar!A61,".",Table8[[#This Row],[Código da Candidatura]])),"")</f>
        <v/>
      </c>
      <c r="I67" s="378" t="str">
        <f>IF(A67="","",SUMIF(D.Composição!A$5:B$4533,A67,D.Composição!M$5:M$4533))</f>
        <v/>
      </c>
      <c r="J67" s="379" t="str">
        <f>IF(A67="","",COUNTIF(D.Composição!$B:$B,$A67))</f>
        <v/>
      </c>
      <c r="K67" s="379" t="str">
        <f t="shared" si="4"/>
        <v/>
      </c>
      <c r="L67" s="379" t="str">
        <f>IF(A67="","",COUNTIFS(D.Composição!$B:$B,$A67,D.Composição!$T:$T,"Dep"))</f>
        <v/>
      </c>
      <c r="M67" s="379" t="str">
        <f>IF(A67="","",COUNTIFS(D.Composição!$B:$B,$A67,D.Composição!$M:$M,"Sim"))</f>
        <v/>
      </c>
      <c r="N67" s="379" t="str">
        <f t="shared" si="5"/>
        <v/>
      </c>
      <c r="O67" s="379" t="str">
        <f>IFERROR(IF(A67="","",VLOOKUP(A67,D.Composição!$B$5:$L$4533,10,FALSE)),"")</f>
        <v/>
      </c>
      <c r="P67" s="379" t="str">
        <f t="shared" si="6"/>
        <v/>
      </c>
      <c r="Q67" s="380" t="str">
        <f t="shared" si="7"/>
        <v/>
      </c>
      <c r="R67" s="378" t="str">
        <f t="shared" si="8"/>
        <v/>
      </c>
      <c r="S67" s="379" t="str">
        <f>IF(H67="","",IF(R67&gt;=4*auxiliar!$Q$2,"Não elegível",IF(R67&lt;4*auxiliar!$Q$2,"Elegível","")))</f>
        <v/>
      </c>
      <c r="T67" s="321"/>
      <c r="U67" s="321"/>
      <c r="V67" s="321"/>
      <c r="W67" s="381"/>
      <c r="X6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67" s="423"/>
      <c r="Z67" s="394"/>
      <c r="AA67" s="382" t="str">
        <f>IF(Table8[[#This Row],[Código do agregado '[Entidade']]]="","",IF(OR(AND(A67="",A67&lt;&gt;""),(AND(A67&lt;&gt;"",OR(B67="",D67="",I67="",T67="",U67="")))),"NÃO",IF(AND(A67&lt;&gt;"",J67=0),"Faltam membros","SIM")))</f>
        <v/>
      </c>
      <c r="AD67" s="256"/>
      <c r="AE67" s="457"/>
      <c r="AF67" s="457"/>
      <c r="AG67" s="256"/>
      <c r="AH67" s="256"/>
    </row>
    <row r="68" spans="1:34" ht="25.05" hidden="1" customHeight="1" x14ac:dyDescent="0.3">
      <c r="A68" s="373"/>
      <c r="B68" s="321"/>
      <c r="C68" s="316">
        <f>IFERROR(VLOOKUP(B68,A.Núcleos!$B:$C,2,FALSE),"")</f>
        <v>0</v>
      </c>
      <c r="D68" s="376"/>
      <c r="E68" s="383"/>
      <c r="F68" s="376"/>
      <c r="G68" s="377" t="str">
        <f>IFERROR(IF(Table8[[#This Row],[Código da Candidatura]]="","",CONCATENATE(VLOOKUP(Table8[[#This Row],[Código da Candidatura]],Table13[[Código da candidatura]:[Latitude]],3,FALSE)," - ",VLOOKUP(Table8[[#This Row],[Código da Candidatura]],Table13[[Código da candidatura]:[Latitude]],6,FALSE))),"")</f>
        <v/>
      </c>
      <c r="H68" s="325" t="str">
        <f>IFERROR(IF(A68="","",CONCATENATE("1D.",Entrada!$K$8,".",auxiliar!A62,".",Table8[[#This Row],[Código da Candidatura]])),"")</f>
        <v/>
      </c>
      <c r="I68" s="378" t="str">
        <f>IF(A68="","",SUMIF(D.Composição!A$5:B$4533,A68,D.Composição!M$5:M$4533))</f>
        <v/>
      </c>
      <c r="J68" s="379" t="str">
        <f>IF(A68="","",COUNTIF(D.Composição!$B:$B,$A68))</f>
        <v/>
      </c>
      <c r="K68" s="379" t="str">
        <f t="shared" si="4"/>
        <v/>
      </c>
      <c r="L68" s="379" t="str">
        <f>IF(A68="","",COUNTIFS(D.Composição!$B:$B,$A68,D.Composição!$T:$T,"Dep"))</f>
        <v/>
      </c>
      <c r="M68" s="379" t="str">
        <f>IF(A68="","",COUNTIFS(D.Composição!$B:$B,$A68,D.Composição!$M:$M,"Sim"))</f>
        <v/>
      </c>
      <c r="N68" s="379" t="str">
        <f t="shared" si="5"/>
        <v/>
      </c>
      <c r="O68" s="379" t="str">
        <f>IFERROR(IF(A68="","",VLOOKUP(A68,D.Composição!$B$5:$L$4533,10,FALSE)),"")</f>
        <v/>
      </c>
      <c r="P68" s="379" t="str">
        <f t="shared" si="6"/>
        <v/>
      </c>
      <c r="Q68" s="380" t="str">
        <f t="shared" si="7"/>
        <v/>
      </c>
      <c r="R68" s="378" t="str">
        <f t="shared" si="8"/>
        <v/>
      </c>
      <c r="S68" s="379" t="str">
        <f>IF(H68="","",IF(R68&gt;=4*auxiliar!$Q$2,"Não elegível",IF(R68&lt;4*auxiliar!$Q$2,"Elegível","")))</f>
        <v/>
      </c>
      <c r="T68" s="321"/>
      <c r="U68" s="321"/>
      <c r="V68" s="321"/>
      <c r="W68" s="381"/>
      <c r="X6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68" s="423"/>
      <c r="Z68" s="394"/>
      <c r="AA68" s="382" t="str">
        <f>IF(Table8[[#This Row],[Código do agregado '[Entidade']]]="","",IF(OR(AND(A68="",A68&lt;&gt;""),(AND(A68&lt;&gt;"",OR(B68="",D68="",I68="",T68="",U68="")))),"NÃO",IF(AND(A68&lt;&gt;"",J68=0),"Faltam membros","SIM")))</f>
        <v/>
      </c>
      <c r="AD68" s="256"/>
      <c r="AE68" s="457"/>
      <c r="AF68" s="457"/>
      <c r="AG68" s="256"/>
      <c r="AH68" s="256"/>
    </row>
    <row r="69" spans="1:34" ht="25.05" hidden="1" customHeight="1" x14ac:dyDescent="0.3">
      <c r="A69" s="373"/>
      <c r="B69" s="321"/>
      <c r="C69" s="316">
        <f>IFERROR(VLOOKUP(B69,A.Núcleos!$B:$C,2,FALSE),"")</f>
        <v>0</v>
      </c>
      <c r="D69" s="376"/>
      <c r="E69" s="383"/>
      <c r="F69" s="376"/>
      <c r="G69" s="377" t="str">
        <f>IFERROR(IF(Table8[[#This Row],[Código da Candidatura]]="","",CONCATENATE(VLOOKUP(Table8[[#This Row],[Código da Candidatura]],Table13[[Código da candidatura]:[Latitude]],3,FALSE)," - ",VLOOKUP(Table8[[#This Row],[Código da Candidatura]],Table13[[Código da candidatura]:[Latitude]],6,FALSE))),"")</f>
        <v/>
      </c>
      <c r="H69" s="325" t="str">
        <f>IFERROR(IF(A69="","",CONCATENATE("1D.",Entrada!$K$8,".",auxiliar!A63,".",Table8[[#This Row],[Código da Candidatura]])),"")</f>
        <v/>
      </c>
      <c r="I69" s="378" t="str">
        <f>IF(A69="","",SUMIF(D.Composição!A$5:B$4533,A69,D.Composição!M$5:M$4533))</f>
        <v/>
      </c>
      <c r="J69" s="379" t="str">
        <f>IF(A69="","",COUNTIF(D.Composição!$B:$B,$A69))</f>
        <v/>
      </c>
      <c r="K69" s="379" t="str">
        <f t="shared" si="4"/>
        <v/>
      </c>
      <c r="L69" s="379" t="str">
        <f>IF(A69="","",COUNTIFS(D.Composição!$B:$B,$A69,D.Composição!$T:$T,"Dep"))</f>
        <v/>
      </c>
      <c r="M69" s="379" t="str">
        <f>IF(A69="","",COUNTIFS(D.Composição!$B:$B,$A69,D.Composição!$M:$M,"Sim"))</f>
        <v/>
      </c>
      <c r="N69" s="379" t="str">
        <f t="shared" si="5"/>
        <v/>
      </c>
      <c r="O69" s="379" t="str">
        <f>IFERROR(IF(A69="","",VLOOKUP(A69,D.Composição!$B$5:$L$4533,10,FALSE)),"")</f>
        <v/>
      </c>
      <c r="P69" s="379" t="str">
        <f t="shared" si="6"/>
        <v/>
      </c>
      <c r="Q69" s="380" t="str">
        <f t="shared" si="7"/>
        <v/>
      </c>
      <c r="R69" s="378" t="str">
        <f t="shared" si="8"/>
        <v/>
      </c>
      <c r="S69" s="379" t="str">
        <f>IF(H69="","",IF(R69&gt;=4*auxiliar!$Q$2,"Não elegível",IF(R69&lt;4*auxiliar!$Q$2,"Elegível","")))</f>
        <v/>
      </c>
      <c r="T69" s="321"/>
      <c r="U69" s="321"/>
      <c r="V69" s="321"/>
      <c r="W69" s="381"/>
      <c r="X6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69" s="423"/>
      <c r="Z69" s="394"/>
      <c r="AA69" s="382" t="str">
        <f>IF(Table8[[#This Row],[Código do agregado '[Entidade']]]="","",IF(OR(AND(A69="",A69&lt;&gt;""),(AND(A69&lt;&gt;"",OR(B69="",D69="",I69="",T69="",U69="")))),"NÃO",IF(AND(A69&lt;&gt;"",J69=0),"Faltam membros","SIM")))</f>
        <v/>
      </c>
      <c r="AD69" s="256"/>
      <c r="AE69" s="457"/>
      <c r="AF69" s="457"/>
      <c r="AG69" s="256"/>
      <c r="AH69" s="256"/>
    </row>
    <row r="70" spans="1:34" ht="25.05" hidden="1" customHeight="1" x14ac:dyDescent="0.3">
      <c r="A70" s="373"/>
      <c r="B70" s="321"/>
      <c r="C70" s="316">
        <f>IFERROR(VLOOKUP(B70,A.Núcleos!$B:$C,2,FALSE),"")</f>
        <v>0</v>
      </c>
      <c r="D70" s="376"/>
      <c r="E70" s="383"/>
      <c r="F70" s="376"/>
      <c r="G70" s="377" t="str">
        <f>IFERROR(IF(Table8[[#This Row],[Código da Candidatura]]="","",CONCATENATE(VLOOKUP(Table8[[#This Row],[Código da Candidatura]],Table13[[Código da candidatura]:[Latitude]],3,FALSE)," - ",VLOOKUP(Table8[[#This Row],[Código da Candidatura]],Table13[[Código da candidatura]:[Latitude]],6,FALSE))),"")</f>
        <v/>
      </c>
      <c r="H70" s="325" t="str">
        <f>IFERROR(IF(A70="","",CONCATENATE("1D.",Entrada!$K$8,".",auxiliar!A64,".",Table8[[#This Row],[Código da Candidatura]])),"")</f>
        <v/>
      </c>
      <c r="I70" s="378" t="str">
        <f>IF(A70="","",SUMIF(D.Composição!A$5:B$4533,A70,D.Composição!M$5:M$4533))</f>
        <v/>
      </c>
      <c r="J70" s="379" t="str">
        <f>IF(A70="","",COUNTIF(D.Composição!$B:$B,$A70))</f>
        <v/>
      </c>
      <c r="K70" s="379" t="str">
        <f t="shared" si="4"/>
        <v/>
      </c>
      <c r="L70" s="379" t="str">
        <f>IF(A70="","",COUNTIFS(D.Composição!$B:$B,$A70,D.Composição!$T:$T,"Dep"))</f>
        <v/>
      </c>
      <c r="M70" s="379" t="str">
        <f>IF(A70="","",COUNTIFS(D.Composição!$B:$B,$A70,D.Composição!$M:$M,"Sim"))</f>
        <v/>
      </c>
      <c r="N70" s="379" t="str">
        <f t="shared" si="5"/>
        <v/>
      </c>
      <c r="O70" s="379" t="str">
        <f>IFERROR(IF(A70="","",VLOOKUP(A70,D.Composição!$B$5:$L$4533,10,FALSE)),"")</f>
        <v/>
      </c>
      <c r="P70" s="379" t="str">
        <f t="shared" si="6"/>
        <v/>
      </c>
      <c r="Q70" s="380" t="str">
        <f t="shared" si="7"/>
        <v/>
      </c>
      <c r="R70" s="378" t="str">
        <f t="shared" si="8"/>
        <v/>
      </c>
      <c r="S70" s="379" t="str">
        <f>IF(H70="","",IF(R70&gt;=4*auxiliar!$Q$2,"Não elegível",IF(R70&lt;4*auxiliar!$Q$2,"Elegível","")))</f>
        <v/>
      </c>
      <c r="T70" s="321"/>
      <c r="U70" s="321"/>
      <c r="V70" s="321"/>
      <c r="W70" s="381"/>
      <c r="X7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70" s="423"/>
      <c r="Z70" s="394"/>
      <c r="AA70" s="382" t="str">
        <f>IF(Table8[[#This Row],[Código do agregado '[Entidade']]]="","",IF(OR(AND(A70="",A70&lt;&gt;""),(AND(A70&lt;&gt;"",OR(B70="",D70="",I70="",T70="",U70="")))),"NÃO",IF(AND(A70&lt;&gt;"",J70=0),"Faltam membros","SIM")))</f>
        <v/>
      </c>
      <c r="AD70" s="256"/>
      <c r="AE70" s="457"/>
      <c r="AF70" s="457"/>
      <c r="AG70" s="256"/>
      <c r="AH70" s="256"/>
    </row>
    <row r="71" spans="1:34" ht="25.05" hidden="1" customHeight="1" x14ac:dyDescent="0.3">
      <c r="A71" s="373"/>
      <c r="B71" s="321"/>
      <c r="C71" s="316">
        <f>IFERROR(VLOOKUP(B71,A.Núcleos!$B:$C,2,FALSE),"")</f>
        <v>0</v>
      </c>
      <c r="D71" s="376"/>
      <c r="E71" s="383"/>
      <c r="F71" s="376"/>
      <c r="G71" s="377" t="str">
        <f>IFERROR(IF(Table8[[#This Row],[Código da Candidatura]]="","",CONCATENATE(VLOOKUP(Table8[[#This Row],[Código da Candidatura]],Table13[[Código da candidatura]:[Latitude]],3,FALSE)," - ",VLOOKUP(Table8[[#This Row],[Código da Candidatura]],Table13[[Código da candidatura]:[Latitude]],6,FALSE))),"")</f>
        <v/>
      </c>
      <c r="H71" s="325" t="str">
        <f>IFERROR(IF(A71="","",CONCATENATE("1D.",Entrada!$K$8,".",auxiliar!A65,".",Table8[[#This Row],[Código da Candidatura]])),"")</f>
        <v/>
      </c>
      <c r="I71" s="378" t="str">
        <f>IF(A71="","",SUMIF(D.Composição!A$5:B$4533,A71,D.Composição!M$5:M$4533))</f>
        <v/>
      </c>
      <c r="J71" s="379" t="str">
        <f>IF(A71="","",COUNTIF(D.Composição!$B:$B,$A71))</f>
        <v/>
      </c>
      <c r="K71" s="379" t="str">
        <f t="shared" si="4"/>
        <v/>
      </c>
      <c r="L71" s="379" t="str">
        <f>IF(A71="","",COUNTIFS(D.Composição!$B:$B,$A71,D.Composição!$T:$T,"Dep"))</f>
        <v/>
      </c>
      <c r="M71" s="379" t="str">
        <f>IF(A71="","",COUNTIFS(D.Composição!$B:$B,$A71,D.Composição!$M:$M,"Sim"))</f>
        <v/>
      </c>
      <c r="N71" s="379" t="str">
        <f t="shared" si="5"/>
        <v/>
      </c>
      <c r="O71" s="379" t="str">
        <f>IFERROR(IF(A71="","",VLOOKUP(A71,D.Composição!$B$5:$L$4533,10,FALSE)),"")</f>
        <v/>
      </c>
      <c r="P71" s="379" t="str">
        <f t="shared" si="6"/>
        <v/>
      </c>
      <c r="Q71" s="380" t="str">
        <f t="shared" si="7"/>
        <v/>
      </c>
      <c r="R71" s="378" t="str">
        <f t="shared" si="8"/>
        <v/>
      </c>
      <c r="S71" s="379" t="str">
        <f>IF(H71="","",IF(R71&gt;=4*auxiliar!$Q$2,"Não elegível",IF(R71&lt;4*auxiliar!$Q$2,"Elegível","")))</f>
        <v/>
      </c>
      <c r="T71" s="321"/>
      <c r="U71" s="321"/>
      <c r="V71" s="321"/>
      <c r="W71" s="381"/>
      <c r="X7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71" s="423"/>
      <c r="Z71" s="394"/>
      <c r="AA71" s="382" t="str">
        <f>IF(Table8[[#This Row],[Código do agregado '[Entidade']]]="","",IF(OR(AND(A71="",A71&lt;&gt;""),(AND(A71&lt;&gt;"",OR(B71="",D71="",I71="",T71="",U71="")))),"NÃO",IF(AND(A71&lt;&gt;"",J71=0),"Faltam membros","SIM")))</f>
        <v/>
      </c>
      <c r="AD71" s="256"/>
      <c r="AE71" s="457"/>
      <c r="AF71" s="457"/>
      <c r="AG71" s="256"/>
      <c r="AH71" s="256"/>
    </row>
    <row r="72" spans="1:34" ht="25.05" hidden="1" customHeight="1" x14ac:dyDescent="0.3">
      <c r="A72" s="373"/>
      <c r="B72" s="321"/>
      <c r="C72" s="316">
        <f>IFERROR(VLOOKUP(B72,A.Núcleos!$B:$C,2,FALSE),"")</f>
        <v>0</v>
      </c>
      <c r="D72" s="376"/>
      <c r="E72" s="383"/>
      <c r="F72" s="376"/>
      <c r="G72" s="377" t="str">
        <f>IFERROR(IF(Table8[[#This Row],[Código da Candidatura]]="","",CONCATENATE(VLOOKUP(Table8[[#This Row],[Código da Candidatura]],Table13[[Código da candidatura]:[Latitude]],3,FALSE)," - ",VLOOKUP(Table8[[#This Row],[Código da Candidatura]],Table13[[Código da candidatura]:[Latitude]],6,FALSE))),"")</f>
        <v/>
      </c>
      <c r="H72" s="325" t="str">
        <f>IFERROR(IF(A72="","",CONCATENATE("1D.",Entrada!$K$8,".",auxiliar!A66,".",Table8[[#This Row],[Código da Candidatura]])),"")</f>
        <v/>
      </c>
      <c r="I72" s="378" t="str">
        <f>IF(A72="","",SUMIF(D.Composição!A$5:B$4533,A72,D.Composição!M$5:M$4533))</f>
        <v/>
      </c>
      <c r="J72" s="379" t="str">
        <f>IF(A72="","",COUNTIF(D.Composição!$B:$B,$A72))</f>
        <v/>
      </c>
      <c r="K72" s="379" t="str">
        <f t="shared" si="4"/>
        <v/>
      </c>
      <c r="L72" s="379" t="str">
        <f>IF(A72="","",COUNTIFS(D.Composição!$B:$B,$A72,D.Composição!$T:$T,"Dep"))</f>
        <v/>
      </c>
      <c r="M72" s="379" t="str">
        <f>IF(A72="","",COUNTIFS(D.Composição!$B:$B,$A72,D.Composição!$M:$M,"Sim"))</f>
        <v/>
      </c>
      <c r="N72" s="379" t="str">
        <f t="shared" si="5"/>
        <v/>
      </c>
      <c r="O72" s="379" t="str">
        <f>IFERROR(IF(A72="","",VLOOKUP(A72,D.Composição!$B$5:$L$4533,10,FALSE)),"")</f>
        <v/>
      </c>
      <c r="P72" s="379" t="str">
        <f t="shared" si="6"/>
        <v/>
      </c>
      <c r="Q72" s="380" t="str">
        <f t="shared" si="7"/>
        <v/>
      </c>
      <c r="R72" s="378" t="str">
        <f t="shared" si="8"/>
        <v/>
      </c>
      <c r="S72" s="379" t="str">
        <f>IF(H72="","",IF(R72&gt;=4*auxiliar!$Q$2,"Não elegível",IF(R72&lt;4*auxiliar!$Q$2,"Elegível","")))</f>
        <v/>
      </c>
      <c r="T72" s="321"/>
      <c r="U72" s="321"/>
      <c r="V72" s="321"/>
      <c r="W72" s="381"/>
      <c r="X7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72" s="423"/>
      <c r="Z72" s="394"/>
      <c r="AA72" s="382" t="str">
        <f>IF(Table8[[#This Row],[Código do agregado '[Entidade']]]="","",IF(OR(AND(A72="",A72&lt;&gt;""),(AND(A72&lt;&gt;"",OR(B72="",D72="",I72="",T72="",U72="")))),"NÃO",IF(AND(A72&lt;&gt;"",J72=0),"Faltam membros","SIM")))</f>
        <v/>
      </c>
      <c r="AD72" s="256"/>
      <c r="AE72" s="457"/>
      <c r="AF72" s="457"/>
      <c r="AG72" s="256"/>
      <c r="AH72" s="256"/>
    </row>
    <row r="73" spans="1:34" ht="25.05" hidden="1" customHeight="1" x14ac:dyDescent="0.3">
      <c r="A73" s="373"/>
      <c r="B73" s="321"/>
      <c r="C73" s="316">
        <f>IFERROR(VLOOKUP(B73,A.Núcleos!$B:$C,2,FALSE),"")</f>
        <v>0</v>
      </c>
      <c r="D73" s="376"/>
      <c r="E73" s="383"/>
      <c r="F73" s="376"/>
      <c r="G73" s="377" t="str">
        <f>IFERROR(IF(Table8[[#This Row],[Código da Candidatura]]="","",CONCATENATE(VLOOKUP(Table8[[#This Row],[Código da Candidatura]],Table13[[Código da candidatura]:[Latitude]],3,FALSE)," - ",VLOOKUP(Table8[[#This Row],[Código da Candidatura]],Table13[[Código da candidatura]:[Latitude]],6,FALSE))),"")</f>
        <v/>
      </c>
      <c r="H73" s="325" t="str">
        <f>IFERROR(IF(A73="","",CONCATENATE("1D.",Entrada!$K$8,".",auxiliar!A67,".",Table8[[#This Row],[Código da Candidatura]])),"")</f>
        <v/>
      </c>
      <c r="I73" s="378" t="str">
        <f>IF(A73="","",SUMIF(D.Composição!A$5:B$4533,A73,D.Composição!M$5:M$4533))</f>
        <v/>
      </c>
      <c r="J73" s="379" t="str">
        <f>IF(A73="","",COUNTIF(D.Composição!$B:$B,$A73))</f>
        <v/>
      </c>
      <c r="K73" s="379" t="str">
        <f t="shared" ref="K73:K136" si="9">IF(H73="","",MAX(J73-L73-1,0))</f>
        <v/>
      </c>
      <c r="L73" s="379" t="str">
        <f>IF(A73="","",COUNTIFS(D.Composição!$B:$B,$A73,D.Composição!$T:$T,"Dep"))</f>
        <v/>
      </c>
      <c r="M73" s="379" t="str">
        <f>IF(A73="","",COUNTIFS(D.Composição!$B:$B,$A73,D.Composição!$M:$M,"Sim"))</f>
        <v/>
      </c>
      <c r="N73" s="379" t="str">
        <f t="shared" ref="N73:N136" si="10">IF(H73="","",IF(AND(J73-L73=1,J73&gt;1.5),"Sim","Não"))</f>
        <v/>
      </c>
      <c r="O73" s="379" t="str">
        <f>IFERROR(IF(A73="","",VLOOKUP(A73,D.Composição!$B$5:$L$4533,10,FALSE)),"")</f>
        <v/>
      </c>
      <c r="P73" s="379" t="str">
        <f t="shared" ref="P73:P136" si="11">IF(A73="","",IF(AND(J73=1,O73&gt;65),"Sim","Não"))</f>
        <v/>
      </c>
      <c r="Q73" s="380" t="str">
        <f t="shared" ref="Q73:Q136" si="12">IF(A73="","",IF(P73="Sim",1.25,IF(N73="Não",1+0.7*K73+0.25*L73+0.25*M73,IF(N73="Sim",1+0.7*K73+0.5*L73+0.25*M73,""))))</f>
        <v/>
      </c>
      <c r="R73" s="378" t="str">
        <f t="shared" ref="R73:R136" si="13">IF(H73="","",I73/12/Q73)</f>
        <v/>
      </c>
      <c r="S73" s="379" t="str">
        <f>IF(H73="","",IF(R73&gt;=4*auxiliar!$Q$2,"Não elegível",IF(R73&lt;4*auxiliar!$Q$2,"Elegível","")))</f>
        <v/>
      </c>
      <c r="T73" s="321"/>
      <c r="U73" s="321"/>
      <c r="V73" s="321"/>
      <c r="W73" s="381"/>
      <c r="X7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73" s="423"/>
      <c r="Z73" s="394"/>
      <c r="AA73" s="382" t="str">
        <f>IF(Table8[[#This Row],[Código do agregado '[Entidade']]]="","",IF(OR(AND(A73="",A73&lt;&gt;""),(AND(A73&lt;&gt;"",OR(B73="",D73="",I73="",T73="",U73="")))),"NÃO",IF(AND(A73&lt;&gt;"",J73=0),"Faltam membros","SIM")))</f>
        <v/>
      </c>
      <c r="AD73" s="256"/>
      <c r="AE73" s="457"/>
      <c r="AF73" s="457"/>
      <c r="AG73" s="256"/>
      <c r="AH73" s="256"/>
    </row>
    <row r="74" spans="1:34" ht="25.05" hidden="1" customHeight="1" x14ac:dyDescent="0.3">
      <c r="A74" s="373"/>
      <c r="B74" s="321"/>
      <c r="C74" s="316">
        <f>IFERROR(VLOOKUP(B74,A.Núcleos!$B:$C,2,FALSE),"")</f>
        <v>0</v>
      </c>
      <c r="D74" s="376"/>
      <c r="E74" s="383"/>
      <c r="F74" s="376"/>
      <c r="G74" s="377" t="str">
        <f>IFERROR(IF(Table8[[#This Row],[Código da Candidatura]]="","",CONCATENATE(VLOOKUP(Table8[[#This Row],[Código da Candidatura]],Table13[[Código da candidatura]:[Latitude]],3,FALSE)," - ",VLOOKUP(Table8[[#This Row],[Código da Candidatura]],Table13[[Código da candidatura]:[Latitude]],6,FALSE))),"")</f>
        <v/>
      </c>
      <c r="H74" s="325" t="str">
        <f>IFERROR(IF(A74="","",CONCATENATE("1D.",Entrada!$K$8,".",auxiliar!A68,".",Table8[[#This Row],[Código da Candidatura]])),"")</f>
        <v/>
      </c>
      <c r="I74" s="378" t="str">
        <f>IF(A74="","",SUMIF(D.Composição!A$5:B$4533,A74,D.Composição!M$5:M$4533))</f>
        <v/>
      </c>
      <c r="J74" s="379" t="str">
        <f>IF(A74="","",COUNTIF(D.Composição!$B:$B,$A74))</f>
        <v/>
      </c>
      <c r="K74" s="379" t="str">
        <f t="shared" si="9"/>
        <v/>
      </c>
      <c r="L74" s="379" t="str">
        <f>IF(A74="","",COUNTIFS(D.Composição!$B:$B,$A74,D.Composição!$T:$T,"Dep"))</f>
        <v/>
      </c>
      <c r="M74" s="379" t="str">
        <f>IF(A74="","",COUNTIFS(D.Composição!$B:$B,$A74,D.Composição!$M:$M,"Sim"))</f>
        <v/>
      </c>
      <c r="N74" s="379" t="str">
        <f t="shared" si="10"/>
        <v/>
      </c>
      <c r="O74" s="379" t="str">
        <f>IFERROR(IF(A74="","",VLOOKUP(A74,D.Composição!$B$5:$L$4533,10,FALSE)),"")</f>
        <v/>
      </c>
      <c r="P74" s="379" t="str">
        <f t="shared" si="11"/>
        <v/>
      </c>
      <c r="Q74" s="380" t="str">
        <f t="shared" si="12"/>
        <v/>
      </c>
      <c r="R74" s="378" t="str">
        <f t="shared" si="13"/>
        <v/>
      </c>
      <c r="S74" s="379" t="str">
        <f>IF(H74="","",IF(R74&gt;=4*auxiliar!$Q$2,"Não elegível",IF(R74&lt;4*auxiliar!$Q$2,"Elegível","")))</f>
        <v/>
      </c>
      <c r="T74" s="321"/>
      <c r="U74" s="321"/>
      <c r="V74" s="321"/>
      <c r="W74" s="381"/>
      <c r="X7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74" s="423"/>
      <c r="Z74" s="394"/>
      <c r="AA74" s="382" t="str">
        <f>IF(Table8[[#This Row],[Código do agregado '[Entidade']]]="","",IF(OR(AND(A74="",A74&lt;&gt;""),(AND(A74&lt;&gt;"",OR(B74="",D74="",I74="",T74="",U74="")))),"NÃO",IF(AND(A74&lt;&gt;"",J74=0),"Faltam membros","SIM")))</f>
        <v/>
      </c>
      <c r="AD74" s="256"/>
      <c r="AE74" s="457"/>
      <c r="AF74" s="457"/>
      <c r="AG74" s="256"/>
      <c r="AH74" s="256"/>
    </row>
    <row r="75" spans="1:34" ht="25.05" hidden="1" customHeight="1" x14ac:dyDescent="0.3">
      <c r="A75" s="373"/>
      <c r="B75" s="321"/>
      <c r="C75" s="316">
        <f>IFERROR(VLOOKUP(B75,A.Núcleos!$B:$C,2,FALSE),"")</f>
        <v>0</v>
      </c>
      <c r="D75" s="376"/>
      <c r="E75" s="383"/>
      <c r="F75" s="376"/>
      <c r="G75" s="377" t="str">
        <f>IFERROR(IF(Table8[[#This Row],[Código da Candidatura]]="","",CONCATENATE(VLOOKUP(Table8[[#This Row],[Código da Candidatura]],Table13[[Código da candidatura]:[Latitude]],3,FALSE)," - ",VLOOKUP(Table8[[#This Row],[Código da Candidatura]],Table13[[Código da candidatura]:[Latitude]],6,FALSE))),"")</f>
        <v/>
      </c>
      <c r="H75" s="325" t="str">
        <f>IFERROR(IF(A75="","",CONCATENATE("1D.",Entrada!$K$8,".",auxiliar!A69,".",Table8[[#This Row],[Código da Candidatura]])),"")</f>
        <v/>
      </c>
      <c r="I75" s="378" t="str">
        <f>IF(A75="","",SUMIF(D.Composição!A$5:B$4533,A75,D.Composição!M$5:M$4533))</f>
        <v/>
      </c>
      <c r="J75" s="379" t="str">
        <f>IF(A75="","",COUNTIF(D.Composição!$B:$B,$A75))</f>
        <v/>
      </c>
      <c r="K75" s="379" t="str">
        <f t="shared" si="9"/>
        <v/>
      </c>
      <c r="L75" s="379" t="str">
        <f>IF(A75="","",COUNTIFS(D.Composição!$B:$B,$A75,D.Composição!$T:$T,"Dep"))</f>
        <v/>
      </c>
      <c r="M75" s="379" t="str">
        <f>IF(A75="","",COUNTIFS(D.Composição!$B:$B,$A75,D.Composição!$M:$M,"Sim"))</f>
        <v/>
      </c>
      <c r="N75" s="379" t="str">
        <f t="shared" si="10"/>
        <v/>
      </c>
      <c r="O75" s="379" t="str">
        <f>IFERROR(IF(A75="","",VLOOKUP(A75,D.Composição!$B$5:$L$4533,10,FALSE)),"")</f>
        <v/>
      </c>
      <c r="P75" s="379" t="str">
        <f t="shared" si="11"/>
        <v/>
      </c>
      <c r="Q75" s="380" t="str">
        <f t="shared" si="12"/>
        <v/>
      </c>
      <c r="R75" s="378" t="str">
        <f t="shared" si="13"/>
        <v/>
      </c>
      <c r="S75" s="379" t="str">
        <f>IF(H75="","",IF(R75&gt;=4*auxiliar!$Q$2,"Não elegível",IF(R75&lt;4*auxiliar!$Q$2,"Elegível","")))</f>
        <v/>
      </c>
      <c r="T75" s="321"/>
      <c r="U75" s="321"/>
      <c r="V75" s="321"/>
      <c r="W75" s="381"/>
      <c r="X7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75" s="423"/>
      <c r="Z75" s="394"/>
      <c r="AA75" s="382" t="str">
        <f>IF(Table8[[#This Row],[Código do agregado '[Entidade']]]="","",IF(OR(AND(A75="",A75&lt;&gt;""),(AND(A75&lt;&gt;"",OR(B75="",D75="",I75="",T75="",U75="")))),"NÃO",IF(AND(A75&lt;&gt;"",J75=0),"Faltam membros","SIM")))</f>
        <v/>
      </c>
      <c r="AD75" s="256"/>
      <c r="AE75" s="457"/>
      <c r="AF75" s="457"/>
      <c r="AG75" s="256"/>
      <c r="AH75" s="256"/>
    </row>
    <row r="76" spans="1:34" ht="25.05" hidden="1" customHeight="1" x14ac:dyDescent="0.3">
      <c r="A76" s="373"/>
      <c r="B76" s="321"/>
      <c r="C76" s="316">
        <f>IFERROR(VLOOKUP(B76,A.Núcleos!$B:$C,2,FALSE),"")</f>
        <v>0</v>
      </c>
      <c r="D76" s="376"/>
      <c r="E76" s="383"/>
      <c r="F76" s="376"/>
      <c r="G76" s="377" t="str">
        <f>IFERROR(IF(Table8[[#This Row],[Código da Candidatura]]="","",CONCATENATE(VLOOKUP(Table8[[#This Row],[Código da Candidatura]],Table13[[Código da candidatura]:[Latitude]],3,FALSE)," - ",VLOOKUP(Table8[[#This Row],[Código da Candidatura]],Table13[[Código da candidatura]:[Latitude]],6,FALSE))),"")</f>
        <v/>
      </c>
      <c r="H76" s="325" t="str">
        <f>IFERROR(IF(A76="","",CONCATENATE("1D.",Entrada!$K$8,".",auxiliar!A70,".",Table8[[#This Row],[Código da Candidatura]])),"")</f>
        <v/>
      </c>
      <c r="I76" s="378" t="str">
        <f>IF(A76="","",SUMIF(D.Composição!A$5:B$4533,A76,D.Composição!M$5:M$4533))</f>
        <v/>
      </c>
      <c r="J76" s="379" t="str">
        <f>IF(A76="","",COUNTIF(D.Composição!$B:$B,$A76))</f>
        <v/>
      </c>
      <c r="K76" s="379" t="str">
        <f t="shared" si="9"/>
        <v/>
      </c>
      <c r="L76" s="379" t="str">
        <f>IF(A76="","",COUNTIFS(D.Composição!$B:$B,$A76,D.Composição!$T:$T,"Dep"))</f>
        <v/>
      </c>
      <c r="M76" s="379" t="str">
        <f>IF(A76="","",COUNTIFS(D.Composição!$B:$B,$A76,D.Composição!$M:$M,"Sim"))</f>
        <v/>
      </c>
      <c r="N76" s="379" t="str">
        <f t="shared" si="10"/>
        <v/>
      </c>
      <c r="O76" s="379" t="str">
        <f>IFERROR(IF(A76="","",VLOOKUP(A76,D.Composição!$B$5:$L$4533,10,FALSE)),"")</f>
        <v/>
      </c>
      <c r="P76" s="379" t="str">
        <f t="shared" si="11"/>
        <v/>
      </c>
      <c r="Q76" s="380" t="str">
        <f t="shared" si="12"/>
        <v/>
      </c>
      <c r="R76" s="378" t="str">
        <f t="shared" si="13"/>
        <v/>
      </c>
      <c r="S76" s="379" t="str">
        <f>IF(H76="","",IF(R76&gt;=4*auxiliar!$Q$2,"Não elegível",IF(R76&lt;4*auxiliar!$Q$2,"Elegível","")))</f>
        <v/>
      </c>
      <c r="T76" s="321"/>
      <c r="U76" s="321"/>
      <c r="V76" s="321"/>
      <c r="W76" s="381"/>
      <c r="X7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76" s="423"/>
      <c r="Z76" s="394"/>
      <c r="AA76" s="382" t="str">
        <f>IF(Table8[[#This Row],[Código do agregado '[Entidade']]]="","",IF(OR(AND(A76="",A76&lt;&gt;""),(AND(A76&lt;&gt;"",OR(B76="",D76="",I76="",T76="",U76="")))),"NÃO",IF(AND(A76&lt;&gt;"",J76=0),"Faltam membros","SIM")))</f>
        <v/>
      </c>
      <c r="AD76" s="256"/>
      <c r="AE76" s="457"/>
      <c r="AF76" s="457"/>
      <c r="AG76" s="256"/>
      <c r="AH76" s="256"/>
    </row>
    <row r="77" spans="1:34" ht="25.05" hidden="1" customHeight="1" x14ac:dyDescent="0.3">
      <c r="A77" s="373"/>
      <c r="B77" s="321"/>
      <c r="C77" s="316">
        <f>IFERROR(VLOOKUP(B77,A.Núcleos!$B:$C,2,FALSE),"")</f>
        <v>0</v>
      </c>
      <c r="D77" s="376"/>
      <c r="E77" s="383"/>
      <c r="F77" s="376"/>
      <c r="G77" s="377" t="str">
        <f>IFERROR(IF(Table8[[#This Row],[Código da Candidatura]]="","",CONCATENATE(VLOOKUP(Table8[[#This Row],[Código da Candidatura]],Table13[[Código da candidatura]:[Latitude]],3,FALSE)," - ",VLOOKUP(Table8[[#This Row],[Código da Candidatura]],Table13[[Código da candidatura]:[Latitude]],6,FALSE))),"")</f>
        <v/>
      </c>
      <c r="H77" s="325" t="str">
        <f>IFERROR(IF(A77="","",CONCATENATE("1D.",Entrada!$K$8,".",auxiliar!A71,".",Table8[[#This Row],[Código da Candidatura]])),"")</f>
        <v/>
      </c>
      <c r="I77" s="378" t="str">
        <f>IF(A77="","",SUMIF(D.Composição!A$5:B$4533,A77,D.Composição!M$5:M$4533))</f>
        <v/>
      </c>
      <c r="J77" s="379" t="str">
        <f>IF(A77="","",COUNTIF(D.Composição!$B:$B,$A77))</f>
        <v/>
      </c>
      <c r="K77" s="379" t="str">
        <f t="shared" si="9"/>
        <v/>
      </c>
      <c r="L77" s="379" t="str">
        <f>IF(A77="","",COUNTIFS(D.Composição!$B:$B,$A77,D.Composição!$T:$T,"Dep"))</f>
        <v/>
      </c>
      <c r="M77" s="379" t="str">
        <f>IF(A77="","",COUNTIFS(D.Composição!$B:$B,$A77,D.Composição!$M:$M,"Sim"))</f>
        <v/>
      </c>
      <c r="N77" s="379" t="str">
        <f t="shared" si="10"/>
        <v/>
      </c>
      <c r="O77" s="379" t="str">
        <f>IFERROR(IF(A77="","",VLOOKUP(A77,D.Composição!$B$5:$L$4533,10,FALSE)),"")</f>
        <v/>
      </c>
      <c r="P77" s="379" t="str">
        <f t="shared" si="11"/>
        <v/>
      </c>
      <c r="Q77" s="380" t="str">
        <f t="shared" si="12"/>
        <v/>
      </c>
      <c r="R77" s="378" t="str">
        <f t="shared" si="13"/>
        <v/>
      </c>
      <c r="S77" s="379" t="str">
        <f>IF(H77="","",IF(R77&gt;=4*auxiliar!$Q$2,"Não elegível",IF(R77&lt;4*auxiliar!$Q$2,"Elegível","")))</f>
        <v/>
      </c>
      <c r="T77" s="321"/>
      <c r="U77" s="321"/>
      <c r="V77" s="321"/>
      <c r="W77" s="381"/>
      <c r="X7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77" s="423"/>
      <c r="Z77" s="394"/>
      <c r="AA77" s="382" t="str">
        <f>IF(Table8[[#This Row],[Código do agregado '[Entidade']]]="","",IF(OR(AND(A77="",A77&lt;&gt;""),(AND(A77&lt;&gt;"",OR(B77="",D77="",I77="",T77="",U77="")))),"NÃO",IF(AND(A77&lt;&gt;"",J77=0),"Faltam membros","SIM")))</f>
        <v/>
      </c>
      <c r="AD77" s="256"/>
      <c r="AE77" s="457"/>
      <c r="AF77" s="457"/>
      <c r="AG77" s="256"/>
      <c r="AH77" s="256"/>
    </row>
    <row r="78" spans="1:34" ht="25.05" hidden="1" customHeight="1" x14ac:dyDescent="0.3">
      <c r="A78" s="373"/>
      <c r="B78" s="321"/>
      <c r="C78" s="316">
        <f>IFERROR(VLOOKUP(B78,A.Núcleos!$B:$C,2,FALSE),"")</f>
        <v>0</v>
      </c>
      <c r="D78" s="376"/>
      <c r="E78" s="383"/>
      <c r="F78" s="376"/>
      <c r="G78" s="377" t="str">
        <f>IFERROR(IF(Table8[[#This Row],[Código da Candidatura]]="","",CONCATENATE(VLOOKUP(Table8[[#This Row],[Código da Candidatura]],Table13[[Código da candidatura]:[Latitude]],3,FALSE)," - ",VLOOKUP(Table8[[#This Row],[Código da Candidatura]],Table13[[Código da candidatura]:[Latitude]],6,FALSE))),"")</f>
        <v/>
      </c>
      <c r="H78" s="325" t="str">
        <f>IFERROR(IF(A78="","",CONCATENATE("1D.",Entrada!$K$8,".",auxiliar!A72,".",Table8[[#This Row],[Código da Candidatura]])),"")</f>
        <v/>
      </c>
      <c r="I78" s="378" t="str">
        <f>IF(A78="","",SUMIF(D.Composição!A$5:B$4533,A78,D.Composição!M$5:M$4533))</f>
        <v/>
      </c>
      <c r="J78" s="379" t="str">
        <f>IF(A78="","",COUNTIF(D.Composição!$B:$B,$A78))</f>
        <v/>
      </c>
      <c r="K78" s="379" t="str">
        <f t="shared" si="9"/>
        <v/>
      </c>
      <c r="L78" s="379" t="str">
        <f>IF(A78="","",COUNTIFS(D.Composição!$B:$B,$A78,D.Composição!$T:$T,"Dep"))</f>
        <v/>
      </c>
      <c r="M78" s="379" t="str">
        <f>IF(A78="","",COUNTIFS(D.Composição!$B:$B,$A78,D.Composição!$M:$M,"Sim"))</f>
        <v/>
      </c>
      <c r="N78" s="379" t="str">
        <f t="shared" si="10"/>
        <v/>
      </c>
      <c r="O78" s="379" t="str">
        <f>IFERROR(IF(A78="","",VLOOKUP(A78,D.Composição!$B$5:$L$4533,10,FALSE)),"")</f>
        <v/>
      </c>
      <c r="P78" s="379" t="str">
        <f t="shared" si="11"/>
        <v/>
      </c>
      <c r="Q78" s="380" t="str">
        <f t="shared" si="12"/>
        <v/>
      </c>
      <c r="R78" s="378" t="str">
        <f t="shared" si="13"/>
        <v/>
      </c>
      <c r="S78" s="379" t="str">
        <f>IF(H78="","",IF(R78&gt;=4*auxiliar!$Q$2,"Não elegível",IF(R78&lt;4*auxiliar!$Q$2,"Elegível","")))</f>
        <v/>
      </c>
      <c r="T78" s="321"/>
      <c r="U78" s="321"/>
      <c r="V78" s="321"/>
      <c r="W78" s="381"/>
      <c r="X7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78" s="423"/>
      <c r="Z78" s="394"/>
      <c r="AA78" s="382" t="str">
        <f>IF(Table8[[#This Row],[Código do agregado '[Entidade']]]="","",IF(OR(AND(A78="",A78&lt;&gt;""),(AND(A78&lt;&gt;"",OR(B78="",D78="",I78="",T78="",U78="")))),"NÃO",IF(AND(A78&lt;&gt;"",J78=0),"Faltam membros","SIM")))</f>
        <v/>
      </c>
      <c r="AD78" s="256"/>
      <c r="AE78" s="457"/>
      <c r="AF78" s="457"/>
      <c r="AG78" s="256"/>
      <c r="AH78" s="256"/>
    </row>
    <row r="79" spans="1:34" ht="25.05" hidden="1" customHeight="1" x14ac:dyDescent="0.3">
      <c r="A79" s="373"/>
      <c r="B79" s="321"/>
      <c r="C79" s="316">
        <f>IFERROR(VLOOKUP(B79,A.Núcleos!$B:$C,2,FALSE),"")</f>
        <v>0</v>
      </c>
      <c r="D79" s="376"/>
      <c r="E79" s="383"/>
      <c r="F79" s="376"/>
      <c r="G79" s="377" t="str">
        <f>IFERROR(IF(Table8[[#This Row],[Código da Candidatura]]="","",CONCATENATE(VLOOKUP(Table8[[#This Row],[Código da Candidatura]],Table13[[Código da candidatura]:[Latitude]],3,FALSE)," - ",VLOOKUP(Table8[[#This Row],[Código da Candidatura]],Table13[[Código da candidatura]:[Latitude]],6,FALSE))),"")</f>
        <v/>
      </c>
      <c r="H79" s="325" t="str">
        <f>IFERROR(IF(A79="","",CONCATENATE("1D.",Entrada!$K$8,".",auxiliar!A73,".",Table8[[#This Row],[Código da Candidatura]])),"")</f>
        <v/>
      </c>
      <c r="I79" s="378" t="str">
        <f>IF(A79="","",SUMIF(D.Composição!A$5:B$4533,A79,D.Composição!M$5:M$4533))</f>
        <v/>
      </c>
      <c r="J79" s="379" t="str">
        <f>IF(A79="","",COUNTIF(D.Composição!$B:$B,$A79))</f>
        <v/>
      </c>
      <c r="K79" s="379" t="str">
        <f t="shared" si="9"/>
        <v/>
      </c>
      <c r="L79" s="379" t="str">
        <f>IF(A79="","",COUNTIFS(D.Composição!$B:$B,$A79,D.Composição!$T:$T,"Dep"))</f>
        <v/>
      </c>
      <c r="M79" s="379" t="str">
        <f>IF(A79="","",COUNTIFS(D.Composição!$B:$B,$A79,D.Composição!$M:$M,"Sim"))</f>
        <v/>
      </c>
      <c r="N79" s="379" t="str">
        <f t="shared" si="10"/>
        <v/>
      </c>
      <c r="O79" s="379" t="str">
        <f>IFERROR(IF(A79="","",VLOOKUP(A79,D.Composição!$B$5:$L$4533,10,FALSE)),"")</f>
        <v/>
      </c>
      <c r="P79" s="379" t="str">
        <f t="shared" si="11"/>
        <v/>
      </c>
      <c r="Q79" s="380" t="str">
        <f t="shared" si="12"/>
        <v/>
      </c>
      <c r="R79" s="378" t="str">
        <f t="shared" si="13"/>
        <v/>
      </c>
      <c r="S79" s="379" t="str">
        <f>IF(H79="","",IF(R79&gt;=4*auxiliar!$Q$2,"Não elegível",IF(R79&lt;4*auxiliar!$Q$2,"Elegível","")))</f>
        <v/>
      </c>
      <c r="T79" s="321"/>
      <c r="U79" s="321"/>
      <c r="V79" s="321"/>
      <c r="W79" s="381"/>
      <c r="X7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79" s="423"/>
      <c r="Z79" s="394"/>
      <c r="AA79" s="382" t="str">
        <f>IF(Table8[[#This Row],[Código do agregado '[Entidade']]]="","",IF(OR(AND(A79="",A79&lt;&gt;""),(AND(A79&lt;&gt;"",OR(B79="",D79="",I79="",T79="",U79="")))),"NÃO",IF(AND(A79&lt;&gt;"",J79=0),"Faltam membros","SIM")))</f>
        <v/>
      </c>
      <c r="AD79" s="256"/>
      <c r="AE79" s="457"/>
      <c r="AF79" s="457"/>
      <c r="AG79" s="256"/>
      <c r="AH79" s="256"/>
    </row>
    <row r="80" spans="1:34" ht="25.05" hidden="1" customHeight="1" x14ac:dyDescent="0.3">
      <c r="A80" s="373"/>
      <c r="B80" s="321"/>
      <c r="C80" s="316">
        <f>IFERROR(VLOOKUP(B80,A.Núcleos!$B:$C,2,FALSE),"")</f>
        <v>0</v>
      </c>
      <c r="D80" s="376"/>
      <c r="E80" s="383"/>
      <c r="F80" s="376"/>
      <c r="G80" s="377" t="str">
        <f>IFERROR(IF(Table8[[#This Row],[Código da Candidatura]]="","",CONCATENATE(VLOOKUP(Table8[[#This Row],[Código da Candidatura]],Table13[[Código da candidatura]:[Latitude]],3,FALSE)," - ",VLOOKUP(Table8[[#This Row],[Código da Candidatura]],Table13[[Código da candidatura]:[Latitude]],6,FALSE))),"")</f>
        <v/>
      </c>
      <c r="H80" s="325" t="str">
        <f>IFERROR(IF(A80="","",CONCATENATE("1D.",Entrada!$K$8,".",auxiliar!A74,".",Table8[[#This Row],[Código da Candidatura]])),"")</f>
        <v/>
      </c>
      <c r="I80" s="378" t="str">
        <f>IF(A80="","",SUMIF(D.Composição!A$5:B$4533,A80,D.Composição!M$5:M$4533))</f>
        <v/>
      </c>
      <c r="J80" s="379" t="str">
        <f>IF(A80="","",COUNTIF(D.Composição!$B:$B,$A80))</f>
        <v/>
      </c>
      <c r="K80" s="379" t="str">
        <f t="shared" si="9"/>
        <v/>
      </c>
      <c r="L80" s="379" t="str">
        <f>IF(A80="","",COUNTIFS(D.Composição!$B:$B,$A80,D.Composição!$T:$T,"Dep"))</f>
        <v/>
      </c>
      <c r="M80" s="379" t="str">
        <f>IF(A80="","",COUNTIFS(D.Composição!$B:$B,$A80,D.Composição!$M:$M,"Sim"))</f>
        <v/>
      </c>
      <c r="N80" s="379" t="str">
        <f t="shared" si="10"/>
        <v/>
      </c>
      <c r="O80" s="379" t="str">
        <f>IFERROR(IF(A80="","",VLOOKUP(A80,D.Composição!$B$5:$L$4533,10,FALSE)),"")</f>
        <v/>
      </c>
      <c r="P80" s="379" t="str">
        <f t="shared" si="11"/>
        <v/>
      </c>
      <c r="Q80" s="380" t="str">
        <f t="shared" si="12"/>
        <v/>
      </c>
      <c r="R80" s="378" t="str">
        <f t="shared" si="13"/>
        <v/>
      </c>
      <c r="S80" s="379" t="str">
        <f>IF(H80="","",IF(R80&gt;=4*auxiliar!$Q$2,"Não elegível",IF(R80&lt;4*auxiliar!$Q$2,"Elegível","")))</f>
        <v/>
      </c>
      <c r="T80" s="321"/>
      <c r="U80" s="321"/>
      <c r="V80" s="321"/>
      <c r="W80" s="381"/>
      <c r="X8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80" s="423"/>
      <c r="Z80" s="394"/>
      <c r="AA80" s="382" t="str">
        <f>IF(Table8[[#This Row],[Código do agregado '[Entidade']]]="","",IF(OR(AND(A80="",A80&lt;&gt;""),(AND(A80&lt;&gt;"",OR(B80="",D80="",I80="",T80="",U80="")))),"NÃO",IF(AND(A80&lt;&gt;"",J80=0),"Faltam membros","SIM")))</f>
        <v/>
      </c>
      <c r="AD80" s="256"/>
      <c r="AE80" s="457"/>
      <c r="AF80" s="457"/>
      <c r="AG80" s="256"/>
      <c r="AH80" s="256"/>
    </row>
    <row r="81" spans="1:34" ht="25.05" hidden="1" customHeight="1" x14ac:dyDescent="0.3">
      <c r="A81" s="373"/>
      <c r="B81" s="321"/>
      <c r="C81" s="316">
        <f>IFERROR(VLOOKUP(B81,A.Núcleos!$B:$C,2,FALSE),"")</f>
        <v>0</v>
      </c>
      <c r="D81" s="376"/>
      <c r="E81" s="383"/>
      <c r="F81" s="376"/>
      <c r="G81" s="377" t="str">
        <f>IFERROR(IF(Table8[[#This Row],[Código da Candidatura]]="","",CONCATENATE(VLOOKUP(Table8[[#This Row],[Código da Candidatura]],Table13[[Código da candidatura]:[Latitude]],3,FALSE)," - ",VLOOKUP(Table8[[#This Row],[Código da Candidatura]],Table13[[Código da candidatura]:[Latitude]],6,FALSE))),"")</f>
        <v/>
      </c>
      <c r="H81" s="325" t="str">
        <f>IFERROR(IF(A81="","",CONCATENATE("1D.",Entrada!$K$8,".",auxiliar!A75,".",Table8[[#This Row],[Código da Candidatura]])),"")</f>
        <v/>
      </c>
      <c r="I81" s="378" t="str">
        <f>IF(A81="","",SUMIF(D.Composição!A$5:B$4533,A81,D.Composição!M$5:M$4533))</f>
        <v/>
      </c>
      <c r="J81" s="379" t="str">
        <f>IF(A81="","",COUNTIF(D.Composição!$B:$B,$A81))</f>
        <v/>
      </c>
      <c r="K81" s="379" t="str">
        <f t="shared" si="9"/>
        <v/>
      </c>
      <c r="L81" s="379" t="str">
        <f>IF(A81="","",COUNTIFS(D.Composição!$B:$B,$A81,D.Composição!$T:$T,"Dep"))</f>
        <v/>
      </c>
      <c r="M81" s="379" t="str">
        <f>IF(A81="","",COUNTIFS(D.Composição!$B:$B,$A81,D.Composição!$M:$M,"Sim"))</f>
        <v/>
      </c>
      <c r="N81" s="379" t="str">
        <f t="shared" si="10"/>
        <v/>
      </c>
      <c r="O81" s="379" t="str">
        <f>IFERROR(IF(A81="","",VLOOKUP(A81,D.Composição!$B$5:$L$4533,10,FALSE)),"")</f>
        <v/>
      </c>
      <c r="P81" s="379" t="str">
        <f t="shared" si="11"/>
        <v/>
      </c>
      <c r="Q81" s="380" t="str">
        <f t="shared" si="12"/>
        <v/>
      </c>
      <c r="R81" s="378" t="str">
        <f t="shared" si="13"/>
        <v/>
      </c>
      <c r="S81" s="379" t="str">
        <f>IF(H81="","",IF(R81&gt;=4*auxiliar!$Q$2,"Não elegível",IF(R81&lt;4*auxiliar!$Q$2,"Elegível","")))</f>
        <v/>
      </c>
      <c r="T81" s="321"/>
      <c r="U81" s="321"/>
      <c r="V81" s="321"/>
      <c r="W81" s="381"/>
      <c r="X8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81" s="423"/>
      <c r="Z81" s="394"/>
      <c r="AA81" s="382" t="str">
        <f>IF(Table8[[#This Row],[Código do agregado '[Entidade']]]="","",IF(OR(AND(A81="",A81&lt;&gt;""),(AND(A81&lt;&gt;"",OR(B81="",D81="",I81="",T81="",U81="")))),"NÃO",IF(AND(A81&lt;&gt;"",J81=0),"Faltam membros","SIM")))</f>
        <v/>
      </c>
      <c r="AD81" s="256"/>
      <c r="AE81" s="457"/>
      <c r="AF81" s="457"/>
      <c r="AG81" s="256"/>
      <c r="AH81" s="256"/>
    </row>
    <row r="82" spans="1:34" ht="25.05" hidden="1" customHeight="1" x14ac:dyDescent="0.3">
      <c r="A82" s="373"/>
      <c r="B82" s="321"/>
      <c r="C82" s="316">
        <f>IFERROR(VLOOKUP(B82,A.Núcleos!$B:$C,2,FALSE),"")</f>
        <v>0</v>
      </c>
      <c r="D82" s="376"/>
      <c r="E82" s="383"/>
      <c r="F82" s="376"/>
      <c r="G82" s="377" t="str">
        <f>IFERROR(IF(Table8[[#This Row],[Código da Candidatura]]="","",CONCATENATE(VLOOKUP(Table8[[#This Row],[Código da Candidatura]],Table13[[Código da candidatura]:[Latitude]],3,FALSE)," - ",VLOOKUP(Table8[[#This Row],[Código da Candidatura]],Table13[[Código da candidatura]:[Latitude]],6,FALSE))),"")</f>
        <v/>
      </c>
      <c r="H82" s="325" t="str">
        <f>IFERROR(IF(A82="","",CONCATENATE("1D.",Entrada!$K$8,".",auxiliar!A76,".",Table8[[#This Row],[Código da Candidatura]])),"")</f>
        <v/>
      </c>
      <c r="I82" s="378" t="str">
        <f>IF(A82="","",SUMIF(D.Composição!A$5:B$4533,A82,D.Composição!M$5:M$4533))</f>
        <v/>
      </c>
      <c r="J82" s="379" t="str">
        <f>IF(A82="","",COUNTIF(D.Composição!$B:$B,$A82))</f>
        <v/>
      </c>
      <c r="K82" s="379" t="str">
        <f t="shared" si="9"/>
        <v/>
      </c>
      <c r="L82" s="379" t="str">
        <f>IF(A82="","",COUNTIFS(D.Composição!$B:$B,$A82,D.Composição!$T:$T,"Dep"))</f>
        <v/>
      </c>
      <c r="M82" s="379" t="str">
        <f>IF(A82="","",COUNTIFS(D.Composição!$B:$B,$A82,D.Composição!$M:$M,"Sim"))</f>
        <v/>
      </c>
      <c r="N82" s="379" t="str">
        <f t="shared" si="10"/>
        <v/>
      </c>
      <c r="O82" s="379" t="str">
        <f>IFERROR(IF(A82="","",VLOOKUP(A82,D.Composição!$B$5:$L$4533,10,FALSE)),"")</f>
        <v/>
      </c>
      <c r="P82" s="379" t="str">
        <f t="shared" si="11"/>
        <v/>
      </c>
      <c r="Q82" s="380" t="str">
        <f t="shared" si="12"/>
        <v/>
      </c>
      <c r="R82" s="378" t="str">
        <f t="shared" si="13"/>
        <v/>
      </c>
      <c r="S82" s="379" t="str">
        <f>IF(H82="","",IF(R82&gt;=4*auxiliar!$Q$2,"Não elegível",IF(R82&lt;4*auxiliar!$Q$2,"Elegível","")))</f>
        <v/>
      </c>
      <c r="T82" s="321"/>
      <c r="U82" s="321"/>
      <c r="V82" s="321"/>
      <c r="W82" s="381"/>
      <c r="X8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82" s="423"/>
      <c r="Z82" s="394"/>
      <c r="AA82" s="382" t="str">
        <f>IF(Table8[[#This Row],[Código do agregado '[Entidade']]]="","",IF(OR(AND(A82="",A82&lt;&gt;""),(AND(A82&lt;&gt;"",OR(B82="",D82="",I82="",T82="",U82="")))),"NÃO",IF(AND(A82&lt;&gt;"",J82=0),"Faltam membros","SIM")))</f>
        <v/>
      </c>
      <c r="AD82" s="256"/>
      <c r="AE82" s="457"/>
      <c r="AF82" s="457"/>
      <c r="AG82" s="256"/>
      <c r="AH82" s="256"/>
    </row>
    <row r="83" spans="1:34" ht="25.05" hidden="1" customHeight="1" x14ac:dyDescent="0.3">
      <c r="A83" s="373"/>
      <c r="B83" s="321"/>
      <c r="C83" s="316">
        <f>IFERROR(VLOOKUP(B83,A.Núcleos!$B:$C,2,FALSE),"")</f>
        <v>0</v>
      </c>
      <c r="D83" s="376"/>
      <c r="E83" s="383"/>
      <c r="F83" s="376"/>
      <c r="G83" s="377" t="str">
        <f>IFERROR(IF(Table8[[#This Row],[Código da Candidatura]]="","",CONCATENATE(VLOOKUP(Table8[[#This Row],[Código da Candidatura]],Table13[[Código da candidatura]:[Latitude]],3,FALSE)," - ",VLOOKUP(Table8[[#This Row],[Código da Candidatura]],Table13[[Código da candidatura]:[Latitude]],6,FALSE))),"")</f>
        <v/>
      </c>
      <c r="H83" s="325" t="str">
        <f>IFERROR(IF(A83="","",CONCATENATE("1D.",Entrada!$K$8,".",auxiliar!A77,".",Table8[[#This Row],[Código da Candidatura]])),"")</f>
        <v/>
      </c>
      <c r="I83" s="378" t="str">
        <f>IF(A83="","",SUMIF(D.Composição!A$5:B$4533,A83,D.Composição!M$5:M$4533))</f>
        <v/>
      </c>
      <c r="J83" s="379" t="str">
        <f>IF(A83="","",COUNTIF(D.Composição!$B:$B,$A83))</f>
        <v/>
      </c>
      <c r="K83" s="379" t="str">
        <f t="shared" si="9"/>
        <v/>
      </c>
      <c r="L83" s="379" t="str">
        <f>IF(A83="","",COUNTIFS(D.Composição!$B:$B,$A83,D.Composição!$T:$T,"Dep"))</f>
        <v/>
      </c>
      <c r="M83" s="379" t="str">
        <f>IF(A83="","",COUNTIFS(D.Composição!$B:$B,$A83,D.Composição!$M:$M,"Sim"))</f>
        <v/>
      </c>
      <c r="N83" s="379" t="str">
        <f t="shared" si="10"/>
        <v/>
      </c>
      <c r="O83" s="379" t="str">
        <f>IFERROR(IF(A83="","",VLOOKUP(A83,D.Composição!$B$5:$L$4533,10,FALSE)),"")</f>
        <v/>
      </c>
      <c r="P83" s="379" t="str">
        <f t="shared" si="11"/>
        <v/>
      </c>
      <c r="Q83" s="380" t="str">
        <f t="shared" si="12"/>
        <v/>
      </c>
      <c r="R83" s="378" t="str">
        <f t="shared" si="13"/>
        <v/>
      </c>
      <c r="S83" s="379" t="str">
        <f>IF(H83="","",IF(R83&gt;=4*auxiliar!$Q$2,"Não elegível",IF(R83&lt;4*auxiliar!$Q$2,"Elegível","")))</f>
        <v/>
      </c>
      <c r="T83" s="321"/>
      <c r="U83" s="321"/>
      <c r="V83" s="321"/>
      <c r="W83" s="381"/>
      <c r="X8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83" s="423"/>
      <c r="Z83" s="394"/>
      <c r="AA83" s="382" t="str">
        <f>IF(Table8[[#This Row],[Código do agregado '[Entidade']]]="","",IF(OR(AND(A83="",A83&lt;&gt;""),(AND(A83&lt;&gt;"",OR(B83="",D83="",I83="",T83="",U83="")))),"NÃO",IF(AND(A83&lt;&gt;"",J83=0),"Faltam membros","SIM")))</f>
        <v/>
      </c>
      <c r="AD83" s="256"/>
      <c r="AE83" s="457"/>
      <c r="AF83" s="457"/>
      <c r="AG83" s="256"/>
      <c r="AH83" s="256"/>
    </row>
    <row r="84" spans="1:34" ht="25.05" hidden="1" customHeight="1" x14ac:dyDescent="0.3">
      <c r="A84" s="373"/>
      <c r="B84" s="321"/>
      <c r="C84" s="316">
        <f>IFERROR(VLOOKUP(B84,A.Núcleos!$B:$C,2,FALSE),"")</f>
        <v>0</v>
      </c>
      <c r="D84" s="376"/>
      <c r="E84" s="383"/>
      <c r="F84" s="376"/>
      <c r="G84" s="377" t="str">
        <f>IFERROR(IF(Table8[[#This Row],[Código da Candidatura]]="","",CONCATENATE(VLOOKUP(Table8[[#This Row],[Código da Candidatura]],Table13[[Código da candidatura]:[Latitude]],3,FALSE)," - ",VLOOKUP(Table8[[#This Row],[Código da Candidatura]],Table13[[Código da candidatura]:[Latitude]],6,FALSE))),"")</f>
        <v/>
      </c>
      <c r="H84" s="325" t="str">
        <f>IFERROR(IF(A84="","",CONCATENATE("1D.",Entrada!$K$8,".",auxiliar!A78,".",Table8[[#This Row],[Código da Candidatura]])),"")</f>
        <v/>
      </c>
      <c r="I84" s="378" t="str">
        <f>IF(A84="","",SUMIF(D.Composição!A$5:B$4533,A84,D.Composição!M$5:M$4533))</f>
        <v/>
      </c>
      <c r="J84" s="379" t="str">
        <f>IF(A84="","",COUNTIF(D.Composição!$B:$B,$A84))</f>
        <v/>
      </c>
      <c r="K84" s="379" t="str">
        <f t="shared" si="9"/>
        <v/>
      </c>
      <c r="L84" s="379" t="str">
        <f>IF(A84="","",COUNTIFS(D.Composição!$B:$B,$A84,D.Composição!$T:$T,"Dep"))</f>
        <v/>
      </c>
      <c r="M84" s="379" t="str">
        <f>IF(A84="","",COUNTIFS(D.Composição!$B:$B,$A84,D.Composição!$M:$M,"Sim"))</f>
        <v/>
      </c>
      <c r="N84" s="379" t="str">
        <f t="shared" si="10"/>
        <v/>
      </c>
      <c r="O84" s="379" t="str">
        <f>IFERROR(IF(A84="","",VLOOKUP(A84,D.Composição!$B$5:$L$4533,10,FALSE)),"")</f>
        <v/>
      </c>
      <c r="P84" s="379" t="str">
        <f t="shared" si="11"/>
        <v/>
      </c>
      <c r="Q84" s="380" t="str">
        <f t="shared" si="12"/>
        <v/>
      </c>
      <c r="R84" s="378" t="str">
        <f t="shared" si="13"/>
        <v/>
      </c>
      <c r="S84" s="379" t="str">
        <f>IF(H84="","",IF(R84&gt;=4*auxiliar!$Q$2,"Não elegível",IF(R84&lt;4*auxiliar!$Q$2,"Elegível","")))</f>
        <v/>
      </c>
      <c r="T84" s="321"/>
      <c r="U84" s="321"/>
      <c r="V84" s="321"/>
      <c r="W84" s="381"/>
      <c r="X8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84" s="423"/>
      <c r="Z84" s="394"/>
      <c r="AA84" s="382" t="str">
        <f>IF(Table8[[#This Row],[Código do agregado '[Entidade']]]="","",IF(OR(AND(A84="",A84&lt;&gt;""),(AND(A84&lt;&gt;"",OR(B84="",D84="",I84="",T84="",U84="")))),"NÃO",IF(AND(A84&lt;&gt;"",J84=0),"Faltam membros","SIM")))</f>
        <v/>
      </c>
      <c r="AD84" s="256"/>
      <c r="AE84" s="457"/>
      <c r="AF84" s="457"/>
      <c r="AG84" s="256"/>
      <c r="AH84" s="256"/>
    </row>
    <row r="85" spans="1:34" ht="25.05" hidden="1" customHeight="1" x14ac:dyDescent="0.3">
      <c r="A85" s="373"/>
      <c r="B85" s="321"/>
      <c r="C85" s="316">
        <f>IFERROR(VLOOKUP(B85,A.Núcleos!$B:$C,2,FALSE),"")</f>
        <v>0</v>
      </c>
      <c r="D85" s="376"/>
      <c r="E85" s="383"/>
      <c r="F85" s="376"/>
      <c r="G85" s="377" t="str">
        <f>IFERROR(IF(Table8[[#This Row],[Código da Candidatura]]="","",CONCATENATE(VLOOKUP(Table8[[#This Row],[Código da Candidatura]],Table13[[Código da candidatura]:[Latitude]],3,FALSE)," - ",VLOOKUP(Table8[[#This Row],[Código da Candidatura]],Table13[[Código da candidatura]:[Latitude]],6,FALSE))),"")</f>
        <v/>
      </c>
      <c r="H85" s="325" t="str">
        <f>IFERROR(IF(A85="","",CONCATENATE("1D.",Entrada!$K$8,".",auxiliar!A79,".",Table8[[#This Row],[Código da Candidatura]])),"")</f>
        <v/>
      </c>
      <c r="I85" s="378" t="str">
        <f>IF(A85="","",SUMIF(D.Composição!A$5:B$4533,A85,D.Composição!M$5:M$4533))</f>
        <v/>
      </c>
      <c r="J85" s="379" t="str">
        <f>IF(A85="","",COUNTIF(D.Composição!$B:$B,$A85))</f>
        <v/>
      </c>
      <c r="K85" s="379" t="str">
        <f t="shared" si="9"/>
        <v/>
      </c>
      <c r="L85" s="379" t="str">
        <f>IF(A85="","",COUNTIFS(D.Composição!$B:$B,$A85,D.Composição!$T:$T,"Dep"))</f>
        <v/>
      </c>
      <c r="M85" s="379" t="str">
        <f>IF(A85="","",COUNTIFS(D.Composição!$B:$B,$A85,D.Composição!$M:$M,"Sim"))</f>
        <v/>
      </c>
      <c r="N85" s="379" t="str">
        <f t="shared" si="10"/>
        <v/>
      </c>
      <c r="O85" s="379" t="str">
        <f>IFERROR(IF(A85="","",VLOOKUP(A85,D.Composição!$B$5:$L$4533,10,FALSE)),"")</f>
        <v/>
      </c>
      <c r="P85" s="379" t="str">
        <f t="shared" si="11"/>
        <v/>
      </c>
      <c r="Q85" s="380" t="str">
        <f t="shared" si="12"/>
        <v/>
      </c>
      <c r="R85" s="378" t="str">
        <f t="shared" si="13"/>
        <v/>
      </c>
      <c r="S85" s="379" t="str">
        <f>IF(H85="","",IF(R85&gt;=4*auxiliar!$Q$2,"Não elegível",IF(R85&lt;4*auxiliar!$Q$2,"Elegível","")))</f>
        <v/>
      </c>
      <c r="T85" s="321"/>
      <c r="U85" s="321"/>
      <c r="V85" s="321"/>
      <c r="W85" s="381"/>
      <c r="X8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85" s="423"/>
      <c r="Z85" s="394"/>
      <c r="AA85" s="382" t="str">
        <f>IF(Table8[[#This Row],[Código do agregado '[Entidade']]]="","",IF(OR(AND(A85="",A85&lt;&gt;""),(AND(A85&lt;&gt;"",OR(B85="",D85="",I85="",T85="",U85="")))),"NÃO",IF(AND(A85&lt;&gt;"",J85=0),"Faltam membros","SIM")))</f>
        <v/>
      </c>
      <c r="AD85" s="256"/>
      <c r="AE85" s="457"/>
      <c r="AF85" s="457"/>
      <c r="AG85" s="256"/>
      <c r="AH85" s="256"/>
    </row>
    <row r="86" spans="1:34" ht="25.05" hidden="1" customHeight="1" x14ac:dyDescent="0.3">
      <c r="A86" s="373"/>
      <c r="B86" s="321"/>
      <c r="C86" s="316">
        <f>IFERROR(VLOOKUP(B86,A.Núcleos!$B:$C,2,FALSE),"")</f>
        <v>0</v>
      </c>
      <c r="D86" s="376"/>
      <c r="E86" s="383"/>
      <c r="F86" s="376"/>
      <c r="G86" s="377" t="str">
        <f>IFERROR(IF(Table8[[#This Row],[Código da Candidatura]]="","",CONCATENATE(VLOOKUP(Table8[[#This Row],[Código da Candidatura]],Table13[[Código da candidatura]:[Latitude]],3,FALSE)," - ",VLOOKUP(Table8[[#This Row],[Código da Candidatura]],Table13[[Código da candidatura]:[Latitude]],6,FALSE))),"")</f>
        <v/>
      </c>
      <c r="H86" s="325" t="str">
        <f>IFERROR(IF(A86="","",CONCATENATE("1D.",Entrada!$K$8,".",auxiliar!A80,".",Table8[[#This Row],[Código da Candidatura]])),"")</f>
        <v/>
      </c>
      <c r="I86" s="378" t="str">
        <f>IF(A86="","",SUMIF(D.Composição!A$5:B$4533,A86,D.Composição!M$5:M$4533))</f>
        <v/>
      </c>
      <c r="J86" s="379" t="str">
        <f>IF(A86="","",COUNTIF(D.Composição!$B:$B,$A86))</f>
        <v/>
      </c>
      <c r="K86" s="379" t="str">
        <f t="shared" si="9"/>
        <v/>
      </c>
      <c r="L86" s="379" t="str">
        <f>IF(A86="","",COUNTIFS(D.Composição!$B:$B,$A86,D.Composição!$T:$T,"Dep"))</f>
        <v/>
      </c>
      <c r="M86" s="379" t="str">
        <f>IF(A86="","",COUNTIFS(D.Composição!$B:$B,$A86,D.Composição!$M:$M,"Sim"))</f>
        <v/>
      </c>
      <c r="N86" s="379" t="str">
        <f t="shared" si="10"/>
        <v/>
      </c>
      <c r="O86" s="379" t="str">
        <f>IFERROR(IF(A86="","",VLOOKUP(A86,D.Composição!$B$5:$L$4533,10,FALSE)),"")</f>
        <v/>
      </c>
      <c r="P86" s="379" t="str">
        <f t="shared" si="11"/>
        <v/>
      </c>
      <c r="Q86" s="380" t="str">
        <f t="shared" si="12"/>
        <v/>
      </c>
      <c r="R86" s="378" t="str">
        <f t="shared" si="13"/>
        <v/>
      </c>
      <c r="S86" s="379" t="str">
        <f>IF(H86="","",IF(R86&gt;=4*auxiliar!$Q$2,"Não elegível",IF(R86&lt;4*auxiliar!$Q$2,"Elegível","")))</f>
        <v/>
      </c>
      <c r="T86" s="321"/>
      <c r="U86" s="321"/>
      <c r="V86" s="321"/>
      <c r="W86" s="381"/>
      <c r="X8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86" s="423"/>
      <c r="Z86" s="394"/>
      <c r="AA86" s="382" t="str">
        <f>IF(Table8[[#This Row],[Código do agregado '[Entidade']]]="","",IF(OR(AND(A86="",A86&lt;&gt;""),(AND(A86&lt;&gt;"",OR(B86="",D86="",I86="",T86="",U86="")))),"NÃO",IF(AND(A86&lt;&gt;"",J86=0),"Faltam membros","SIM")))</f>
        <v/>
      </c>
      <c r="AD86" s="256"/>
      <c r="AE86" s="457"/>
      <c r="AF86" s="457"/>
      <c r="AG86" s="256"/>
      <c r="AH86" s="256"/>
    </row>
    <row r="87" spans="1:34" ht="25.05" hidden="1" customHeight="1" x14ac:dyDescent="0.3">
      <c r="A87" s="373"/>
      <c r="B87" s="321"/>
      <c r="C87" s="316">
        <f>IFERROR(VLOOKUP(B87,A.Núcleos!$B:$C,2,FALSE),"")</f>
        <v>0</v>
      </c>
      <c r="D87" s="376"/>
      <c r="E87" s="383"/>
      <c r="F87" s="376"/>
      <c r="G87" s="377" t="str">
        <f>IFERROR(IF(Table8[[#This Row],[Código da Candidatura]]="","",CONCATENATE(VLOOKUP(Table8[[#This Row],[Código da Candidatura]],Table13[[Código da candidatura]:[Latitude]],3,FALSE)," - ",VLOOKUP(Table8[[#This Row],[Código da Candidatura]],Table13[[Código da candidatura]:[Latitude]],6,FALSE))),"")</f>
        <v/>
      </c>
      <c r="H87" s="325" t="str">
        <f>IFERROR(IF(A87="","",CONCATENATE("1D.",Entrada!$K$8,".",auxiliar!A81,".",Table8[[#This Row],[Código da Candidatura]])),"")</f>
        <v/>
      </c>
      <c r="I87" s="378" t="str">
        <f>IF(A87="","",SUMIF(D.Composição!A$5:B$4533,A87,D.Composição!M$5:M$4533))</f>
        <v/>
      </c>
      <c r="J87" s="379" t="str">
        <f>IF(A87="","",COUNTIF(D.Composição!$B:$B,$A87))</f>
        <v/>
      </c>
      <c r="K87" s="379" t="str">
        <f t="shared" si="9"/>
        <v/>
      </c>
      <c r="L87" s="379" t="str">
        <f>IF(A87="","",COUNTIFS(D.Composição!$B:$B,$A87,D.Composição!$T:$T,"Dep"))</f>
        <v/>
      </c>
      <c r="M87" s="379" t="str">
        <f>IF(A87="","",COUNTIFS(D.Composição!$B:$B,$A87,D.Composição!$M:$M,"Sim"))</f>
        <v/>
      </c>
      <c r="N87" s="379" t="str">
        <f t="shared" si="10"/>
        <v/>
      </c>
      <c r="O87" s="379" t="str">
        <f>IFERROR(IF(A87="","",VLOOKUP(A87,D.Composição!$B$5:$L$4533,10,FALSE)),"")</f>
        <v/>
      </c>
      <c r="P87" s="379" t="str">
        <f t="shared" si="11"/>
        <v/>
      </c>
      <c r="Q87" s="380" t="str">
        <f t="shared" si="12"/>
        <v/>
      </c>
      <c r="R87" s="378" t="str">
        <f t="shared" si="13"/>
        <v/>
      </c>
      <c r="S87" s="379" t="str">
        <f>IF(H87="","",IF(R87&gt;=4*auxiliar!$Q$2,"Não elegível",IF(R87&lt;4*auxiliar!$Q$2,"Elegível","")))</f>
        <v/>
      </c>
      <c r="T87" s="321"/>
      <c r="U87" s="321"/>
      <c r="V87" s="321"/>
      <c r="W87" s="381"/>
      <c r="X8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87" s="423"/>
      <c r="Z87" s="394"/>
      <c r="AA87" s="382" t="str">
        <f>IF(Table8[[#This Row],[Código do agregado '[Entidade']]]="","",IF(OR(AND(A87="",A87&lt;&gt;""),(AND(A87&lt;&gt;"",OR(B87="",D87="",I87="",T87="",U87="")))),"NÃO",IF(AND(A87&lt;&gt;"",J87=0),"Faltam membros","SIM")))</f>
        <v/>
      </c>
      <c r="AD87" s="256"/>
      <c r="AE87" s="457"/>
      <c r="AF87" s="457"/>
      <c r="AG87" s="256"/>
      <c r="AH87" s="256"/>
    </row>
    <row r="88" spans="1:34" ht="25.05" hidden="1" customHeight="1" x14ac:dyDescent="0.3">
      <c r="A88" s="373"/>
      <c r="B88" s="321"/>
      <c r="C88" s="316">
        <f>IFERROR(VLOOKUP(B88,A.Núcleos!$B:$C,2,FALSE),"")</f>
        <v>0</v>
      </c>
      <c r="D88" s="376"/>
      <c r="E88" s="383"/>
      <c r="F88" s="376"/>
      <c r="G88" s="377" t="str">
        <f>IFERROR(IF(Table8[[#This Row],[Código da Candidatura]]="","",CONCATENATE(VLOOKUP(Table8[[#This Row],[Código da Candidatura]],Table13[[Código da candidatura]:[Latitude]],3,FALSE)," - ",VLOOKUP(Table8[[#This Row],[Código da Candidatura]],Table13[[Código da candidatura]:[Latitude]],6,FALSE))),"")</f>
        <v/>
      </c>
      <c r="H88" s="325" t="str">
        <f>IFERROR(IF(A88="","",CONCATENATE("1D.",Entrada!$K$8,".",auxiliar!A82,".",Table8[[#This Row],[Código da Candidatura]])),"")</f>
        <v/>
      </c>
      <c r="I88" s="378" t="str">
        <f>IF(A88="","",SUMIF(D.Composição!A$5:B$4533,A88,D.Composição!M$5:M$4533))</f>
        <v/>
      </c>
      <c r="J88" s="379" t="str">
        <f>IF(A88="","",COUNTIF(D.Composição!$B:$B,$A88))</f>
        <v/>
      </c>
      <c r="K88" s="379" t="str">
        <f t="shared" si="9"/>
        <v/>
      </c>
      <c r="L88" s="379" t="str">
        <f>IF(A88="","",COUNTIFS(D.Composição!$B:$B,$A88,D.Composição!$T:$T,"Dep"))</f>
        <v/>
      </c>
      <c r="M88" s="379" t="str">
        <f>IF(A88="","",COUNTIFS(D.Composição!$B:$B,$A88,D.Composição!$M:$M,"Sim"))</f>
        <v/>
      </c>
      <c r="N88" s="379" t="str">
        <f t="shared" si="10"/>
        <v/>
      </c>
      <c r="O88" s="379" t="str">
        <f>IFERROR(IF(A88="","",VLOOKUP(A88,D.Composição!$B$5:$L$4533,10,FALSE)),"")</f>
        <v/>
      </c>
      <c r="P88" s="379" t="str">
        <f t="shared" si="11"/>
        <v/>
      </c>
      <c r="Q88" s="380" t="str">
        <f t="shared" si="12"/>
        <v/>
      </c>
      <c r="R88" s="378" t="str">
        <f t="shared" si="13"/>
        <v/>
      </c>
      <c r="S88" s="379" t="str">
        <f>IF(H88="","",IF(R88&gt;=4*auxiliar!$Q$2,"Não elegível",IF(R88&lt;4*auxiliar!$Q$2,"Elegível","")))</f>
        <v/>
      </c>
      <c r="T88" s="321"/>
      <c r="U88" s="321"/>
      <c r="V88" s="321"/>
      <c r="W88" s="381"/>
      <c r="X8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88" s="423"/>
      <c r="Z88" s="394"/>
      <c r="AA88" s="382" t="str">
        <f>IF(Table8[[#This Row],[Código do agregado '[Entidade']]]="","",IF(OR(AND(A88="",A88&lt;&gt;""),(AND(A88&lt;&gt;"",OR(B88="",D88="",I88="",T88="",U88="")))),"NÃO",IF(AND(A88&lt;&gt;"",J88=0),"Faltam membros","SIM")))</f>
        <v/>
      </c>
      <c r="AD88" s="256"/>
      <c r="AE88" s="457"/>
      <c r="AF88" s="457"/>
      <c r="AG88" s="256"/>
      <c r="AH88" s="256"/>
    </row>
    <row r="89" spans="1:34" ht="25.05" hidden="1" customHeight="1" x14ac:dyDescent="0.3">
      <c r="A89" s="373"/>
      <c r="B89" s="321"/>
      <c r="C89" s="316">
        <f>IFERROR(VLOOKUP(B89,A.Núcleos!$B:$C,2,FALSE),"")</f>
        <v>0</v>
      </c>
      <c r="D89" s="376"/>
      <c r="E89" s="383"/>
      <c r="F89" s="376"/>
      <c r="G89" s="377" t="str">
        <f>IFERROR(IF(Table8[[#This Row],[Código da Candidatura]]="","",CONCATENATE(VLOOKUP(Table8[[#This Row],[Código da Candidatura]],Table13[[Código da candidatura]:[Latitude]],3,FALSE)," - ",VLOOKUP(Table8[[#This Row],[Código da Candidatura]],Table13[[Código da candidatura]:[Latitude]],6,FALSE))),"")</f>
        <v/>
      </c>
      <c r="H89" s="325" t="str">
        <f>IFERROR(IF(A89="","",CONCATENATE("1D.",Entrada!$K$8,".",auxiliar!A83,".",Table8[[#This Row],[Código da Candidatura]])),"")</f>
        <v/>
      </c>
      <c r="I89" s="378" t="str">
        <f>IF(A89="","",SUMIF(D.Composição!A$5:B$4533,A89,D.Composição!M$5:M$4533))</f>
        <v/>
      </c>
      <c r="J89" s="379" t="str">
        <f>IF(A89="","",COUNTIF(D.Composição!$B:$B,$A89))</f>
        <v/>
      </c>
      <c r="K89" s="379" t="str">
        <f t="shared" si="9"/>
        <v/>
      </c>
      <c r="L89" s="379" t="str">
        <f>IF(A89="","",COUNTIFS(D.Composição!$B:$B,$A89,D.Composição!$T:$T,"Dep"))</f>
        <v/>
      </c>
      <c r="M89" s="379" t="str">
        <f>IF(A89="","",COUNTIFS(D.Composição!$B:$B,$A89,D.Composição!$M:$M,"Sim"))</f>
        <v/>
      </c>
      <c r="N89" s="379" t="str">
        <f t="shared" si="10"/>
        <v/>
      </c>
      <c r="O89" s="379" t="str">
        <f>IFERROR(IF(A89="","",VLOOKUP(A89,D.Composição!$B$5:$L$4533,10,FALSE)),"")</f>
        <v/>
      </c>
      <c r="P89" s="379" t="str">
        <f t="shared" si="11"/>
        <v/>
      </c>
      <c r="Q89" s="380" t="str">
        <f t="shared" si="12"/>
        <v/>
      </c>
      <c r="R89" s="378" t="str">
        <f t="shared" si="13"/>
        <v/>
      </c>
      <c r="S89" s="379" t="str">
        <f>IF(H89="","",IF(R89&gt;=4*auxiliar!$Q$2,"Não elegível",IF(R89&lt;4*auxiliar!$Q$2,"Elegível","")))</f>
        <v/>
      </c>
      <c r="T89" s="321"/>
      <c r="U89" s="321"/>
      <c r="V89" s="321"/>
      <c r="W89" s="381"/>
      <c r="X8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89" s="423"/>
      <c r="Z89" s="394"/>
      <c r="AA89" s="382" t="str">
        <f>IF(Table8[[#This Row],[Código do agregado '[Entidade']]]="","",IF(OR(AND(A89="",A89&lt;&gt;""),(AND(A89&lt;&gt;"",OR(B89="",D89="",I89="",T89="",U89="")))),"NÃO",IF(AND(A89&lt;&gt;"",J89=0),"Faltam membros","SIM")))</f>
        <v/>
      </c>
      <c r="AD89" s="256"/>
      <c r="AE89" s="457"/>
      <c r="AF89" s="457"/>
      <c r="AG89" s="256"/>
      <c r="AH89" s="256"/>
    </row>
    <row r="90" spans="1:34" ht="25.05" hidden="1" customHeight="1" x14ac:dyDescent="0.3">
      <c r="A90" s="373"/>
      <c r="B90" s="321"/>
      <c r="C90" s="316">
        <f>IFERROR(VLOOKUP(B90,A.Núcleos!$B:$C,2,FALSE),"")</f>
        <v>0</v>
      </c>
      <c r="D90" s="376"/>
      <c r="E90" s="383"/>
      <c r="F90" s="376"/>
      <c r="G90" s="377" t="str">
        <f>IFERROR(IF(Table8[[#This Row],[Código da Candidatura]]="","",CONCATENATE(VLOOKUP(Table8[[#This Row],[Código da Candidatura]],Table13[[Código da candidatura]:[Latitude]],3,FALSE)," - ",VLOOKUP(Table8[[#This Row],[Código da Candidatura]],Table13[[Código da candidatura]:[Latitude]],6,FALSE))),"")</f>
        <v/>
      </c>
      <c r="H90" s="325" t="str">
        <f>IFERROR(IF(A90="","",CONCATENATE("1D.",Entrada!$K$8,".",auxiliar!A84,".",Table8[[#This Row],[Código da Candidatura]])),"")</f>
        <v/>
      </c>
      <c r="I90" s="378" t="str">
        <f>IF(A90="","",SUMIF(D.Composição!A$5:B$4533,A90,D.Composição!M$5:M$4533))</f>
        <v/>
      </c>
      <c r="J90" s="379" t="str">
        <f>IF(A90="","",COUNTIF(D.Composição!$B:$B,$A90))</f>
        <v/>
      </c>
      <c r="K90" s="379" t="str">
        <f t="shared" si="9"/>
        <v/>
      </c>
      <c r="L90" s="379" t="str">
        <f>IF(A90="","",COUNTIFS(D.Composição!$B:$B,$A90,D.Composição!$T:$T,"Dep"))</f>
        <v/>
      </c>
      <c r="M90" s="379" t="str">
        <f>IF(A90="","",COUNTIFS(D.Composição!$B:$B,$A90,D.Composição!$M:$M,"Sim"))</f>
        <v/>
      </c>
      <c r="N90" s="379" t="str">
        <f t="shared" si="10"/>
        <v/>
      </c>
      <c r="O90" s="379" t="str">
        <f>IFERROR(IF(A90="","",VLOOKUP(A90,D.Composição!$B$5:$L$4533,10,FALSE)),"")</f>
        <v/>
      </c>
      <c r="P90" s="379" t="str">
        <f t="shared" si="11"/>
        <v/>
      </c>
      <c r="Q90" s="380" t="str">
        <f t="shared" si="12"/>
        <v/>
      </c>
      <c r="R90" s="378" t="str">
        <f t="shared" si="13"/>
        <v/>
      </c>
      <c r="S90" s="379" t="str">
        <f>IF(H90="","",IF(R90&gt;=4*auxiliar!$Q$2,"Não elegível",IF(R90&lt;4*auxiliar!$Q$2,"Elegível","")))</f>
        <v/>
      </c>
      <c r="T90" s="321"/>
      <c r="U90" s="321"/>
      <c r="V90" s="321"/>
      <c r="W90" s="381"/>
      <c r="X9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90" s="423"/>
      <c r="Z90" s="394"/>
      <c r="AA90" s="382" t="str">
        <f>IF(Table8[[#This Row],[Código do agregado '[Entidade']]]="","",IF(OR(AND(A90="",A90&lt;&gt;""),(AND(A90&lt;&gt;"",OR(B90="",D90="",I90="",T90="",U90="")))),"NÃO",IF(AND(A90&lt;&gt;"",J90=0),"Faltam membros","SIM")))</f>
        <v/>
      </c>
      <c r="AD90" s="256"/>
      <c r="AE90" s="457"/>
      <c r="AF90" s="457"/>
      <c r="AG90" s="256"/>
      <c r="AH90" s="256"/>
    </row>
    <row r="91" spans="1:34" ht="25.05" hidden="1" customHeight="1" x14ac:dyDescent="0.3">
      <c r="A91" s="373"/>
      <c r="B91" s="321"/>
      <c r="C91" s="316">
        <f>IFERROR(VLOOKUP(B91,A.Núcleos!$B:$C,2,FALSE),"")</f>
        <v>0</v>
      </c>
      <c r="D91" s="376"/>
      <c r="E91" s="383"/>
      <c r="F91" s="376"/>
      <c r="G91" s="377" t="str">
        <f>IFERROR(IF(Table8[[#This Row],[Código da Candidatura]]="","",CONCATENATE(VLOOKUP(Table8[[#This Row],[Código da Candidatura]],Table13[[Código da candidatura]:[Latitude]],3,FALSE)," - ",VLOOKUP(Table8[[#This Row],[Código da Candidatura]],Table13[[Código da candidatura]:[Latitude]],6,FALSE))),"")</f>
        <v/>
      </c>
      <c r="H91" s="325" t="str">
        <f>IFERROR(IF(A91="","",CONCATENATE("1D.",Entrada!$K$8,".",auxiliar!A85,".",Table8[[#This Row],[Código da Candidatura]])),"")</f>
        <v/>
      </c>
      <c r="I91" s="378" t="str">
        <f>IF(A91="","",SUMIF(D.Composição!A$5:B$4533,A91,D.Composição!M$5:M$4533))</f>
        <v/>
      </c>
      <c r="J91" s="379" t="str">
        <f>IF(A91="","",COUNTIF(D.Composição!$B:$B,$A91))</f>
        <v/>
      </c>
      <c r="K91" s="379" t="str">
        <f t="shared" si="9"/>
        <v/>
      </c>
      <c r="L91" s="379" t="str">
        <f>IF(A91="","",COUNTIFS(D.Composição!$B:$B,$A91,D.Composição!$T:$T,"Dep"))</f>
        <v/>
      </c>
      <c r="M91" s="379" t="str">
        <f>IF(A91="","",COUNTIFS(D.Composição!$B:$B,$A91,D.Composição!$M:$M,"Sim"))</f>
        <v/>
      </c>
      <c r="N91" s="379" t="str">
        <f t="shared" si="10"/>
        <v/>
      </c>
      <c r="O91" s="379" t="str">
        <f>IFERROR(IF(A91="","",VLOOKUP(A91,D.Composição!$B$5:$L$4533,10,FALSE)),"")</f>
        <v/>
      </c>
      <c r="P91" s="379" t="str">
        <f t="shared" si="11"/>
        <v/>
      </c>
      <c r="Q91" s="380" t="str">
        <f t="shared" si="12"/>
        <v/>
      </c>
      <c r="R91" s="378" t="str">
        <f t="shared" si="13"/>
        <v/>
      </c>
      <c r="S91" s="379" t="str">
        <f>IF(H91="","",IF(R91&gt;=4*auxiliar!$Q$2,"Não elegível",IF(R91&lt;4*auxiliar!$Q$2,"Elegível","")))</f>
        <v/>
      </c>
      <c r="T91" s="321"/>
      <c r="U91" s="321"/>
      <c r="V91" s="321"/>
      <c r="W91" s="381"/>
      <c r="X9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91" s="423"/>
      <c r="Z91" s="394"/>
      <c r="AA91" s="382" t="str">
        <f>IF(Table8[[#This Row],[Código do agregado '[Entidade']]]="","",IF(OR(AND(A91="",A91&lt;&gt;""),(AND(A91&lt;&gt;"",OR(B91="",D91="",I91="",T91="",U91="")))),"NÃO",IF(AND(A91&lt;&gt;"",J91=0),"Faltam membros","SIM")))</f>
        <v/>
      </c>
      <c r="AD91" s="256"/>
      <c r="AE91" s="457"/>
      <c r="AF91" s="457"/>
      <c r="AG91" s="256"/>
      <c r="AH91" s="256"/>
    </row>
    <row r="92" spans="1:34" ht="25.05" hidden="1" customHeight="1" x14ac:dyDescent="0.3">
      <c r="A92" s="373"/>
      <c r="B92" s="321"/>
      <c r="C92" s="316">
        <f>IFERROR(VLOOKUP(B92,A.Núcleos!$B:$C,2,FALSE),"")</f>
        <v>0</v>
      </c>
      <c r="D92" s="376"/>
      <c r="E92" s="383"/>
      <c r="F92" s="376"/>
      <c r="G92" s="377" t="str">
        <f>IFERROR(IF(Table8[[#This Row],[Código da Candidatura]]="","",CONCATENATE(VLOOKUP(Table8[[#This Row],[Código da Candidatura]],Table13[[Código da candidatura]:[Latitude]],3,FALSE)," - ",VLOOKUP(Table8[[#This Row],[Código da Candidatura]],Table13[[Código da candidatura]:[Latitude]],6,FALSE))),"")</f>
        <v/>
      </c>
      <c r="H92" s="325" t="str">
        <f>IFERROR(IF(A92="","",CONCATENATE("1D.",Entrada!$K$8,".",auxiliar!A86,".",Table8[[#This Row],[Código da Candidatura]])),"")</f>
        <v/>
      </c>
      <c r="I92" s="378" t="str">
        <f>IF(A92="","",SUMIF(D.Composição!A$5:B$4533,A92,D.Composição!M$5:M$4533))</f>
        <v/>
      </c>
      <c r="J92" s="379" t="str">
        <f>IF(A92="","",COUNTIF(D.Composição!$B:$B,$A92))</f>
        <v/>
      </c>
      <c r="K92" s="379" t="str">
        <f t="shared" si="9"/>
        <v/>
      </c>
      <c r="L92" s="379" t="str">
        <f>IF(A92="","",COUNTIFS(D.Composição!$B:$B,$A92,D.Composição!$T:$T,"Dep"))</f>
        <v/>
      </c>
      <c r="M92" s="379" t="str">
        <f>IF(A92="","",COUNTIFS(D.Composição!$B:$B,$A92,D.Composição!$M:$M,"Sim"))</f>
        <v/>
      </c>
      <c r="N92" s="379" t="str">
        <f t="shared" si="10"/>
        <v/>
      </c>
      <c r="O92" s="379" t="str">
        <f>IFERROR(IF(A92="","",VLOOKUP(A92,D.Composição!$B$5:$L$4533,10,FALSE)),"")</f>
        <v/>
      </c>
      <c r="P92" s="379" t="str">
        <f t="shared" si="11"/>
        <v/>
      </c>
      <c r="Q92" s="380" t="str">
        <f t="shared" si="12"/>
        <v/>
      </c>
      <c r="R92" s="378" t="str">
        <f t="shared" si="13"/>
        <v/>
      </c>
      <c r="S92" s="379" t="str">
        <f>IF(H92="","",IF(R92&gt;=4*auxiliar!$Q$2,"Não elegível",IF(R92&lt;4*auxiliar!$Q$2,"Elegível","")))</f>
        <v/>
      </c>
      <c r="T92" s="321"/>
      <c r="U92" s="321"/>
      <c r="V92" s="321" t="s">
        <v>7141</v>
      </c>
      <c r="W92" s="381"/>
      <c r="X9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92" s="423"/>
      <c r="Z92" s="394"/>
      <c r="AA92" s="382" t="str">
        <f>IF(Table8[[#This Row],[Código do agregado '[Entidade']]]="","",IF(OR(AND(A92="",A92&lt;&gt;""),(AND(A92&lt;&gt;"",OR(B92="",D92="",I92="",T92="",U92="")))),"NÃO",IF(AND(A92&lt;&gt;"",J92=0),"Faltam membros","SIM")))</f>
        <v/>
      </c>
      <c r="AD92" s="256"/>
      <c r="AE92" s="457"/>
      <c r="AF92" s="457"/>
      <c r="AG92" s="256"/>
      <c r="AH92" s="256"/>
    </row>
    <row r="93" spans="1:34" ht="25.05" hidden="1" customHeight="1" x14ac:dyDescent="0.3">
      <c r="A93" s="373"/>
      <c r="B93" s="321"/>
      <c r="C93" s="316">
        <f>IFERROR(VLOOKUP(B93,A.Núcleos!$B:$C,2,FALSE),"")</f>
        <v>0</v>
      </c>
      <c r="D93" s="376"/>
      <c r="E93" s="383"/>
      <c r="F93" s="376"/>
      <c r="G93" s="377" t="str">
        <f>IFERROR(IF(Table8[[#This Row],[Código da Candidatura]]="","",CONCATENATE(VLOOKUP(Table8[[#This Row],[Código da Candidatura]],Table13[[Código da candidatura]:[Latitude]],3,FALSE)," - ",VLOOKUP(Table8[[#This Row],[Código da Candidatura]],Table13[[Código da candidatura]:[Latitude]],6,FALSE))),"")</f>
        <v/>
      </c>
      <c r="H93" s="325" t="str">
        <f>IFERROR(IF(A93="","",CONCATENATE("1D.",Entrada!$K$8,".",auxiliar!A87,".",Table8[[#This Row],[Código da Candidatura]])),"")</f>
        <v/>
      </c>
      <c r="I93" s="378" t="str">
        <f>IF(A93="","",SUMIF(D.Composição!A$5:B$4533,A93,D.Composição!M$5:M$4533))</f>
        <v/>
      </c>
      <c r="J93" s="379" t="str">
        <f>IF(A93="","",COUNTIF(D.Composição!$B:$B,$A93))</f>
        <v/>
      </c>
      <c r="K93" s="379" t="str">
        <f t="shared" si="9"/>
        <v/>
      </c>
      <c r="L93" s="379" t="str">
        <f>IF(A93="","",COUNTIFS(D.Composição!$B:$B,$A93,D.Composição!$T:$T,"Dep"))</f>
        <v/>
      </c>
      <c r="M93" s="379" t="str">
        <f>IF(A93="","",COUNTIFS(D.Composição!$B:$B,$A93,D.Composição!$M:$M,"Sim"))</f>
        <v/>
      </c>
      <c r="N93" s="379" t="str">
        <f t="shared" si="10"/>
        <v/>
      </c>
      <c r="O93" s="379" t="str">
        <f>IFERROR(IF(A93="","",VLOOKUP(A93,D.Composição!$B$5:$L$4533,10,FALSE)),"")</f>
        <v/>
      </c>
      <c r="P93" s="379" t="str">
        <f t="shared" si="11"/>
        <v/>
      </c>
      <c r="Q93" s="380" t="str">
        <f t="shared" si="12"/>
        <v/>
      </c>
      <c r="R93" s="378" t="str">
        <f t="shared" si="13"/>
        <v/>
      </c>
      <c r="S93" s="379" t="str">
        <f>IF(H93="","",IF(R93&gt;=4*auxiliar!$Q$2,"Não elegível",IF(R93&lt;4*auxiliar!$Q$2,"Elegível","")))</f>
        <v/>
      </c>
      <c r="T93" s="321"/>
      <c r="U93" s="321"/>
      <c r="V93" s="321" t="s">
        <v>7141</v>
      </c>
      <c r="W93" s="381"/>
      <c r="X9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93" s="423"/>
      <c r="Z93" s="394"/>
      <c r="AA93" s="382" t="str">
        <f>IF(Table8[[#This Row],[Código do agregado '[Entidade']]]="","",IF(OR(AND(A93="",A93&lt;&gt;""),(AND(A93&lt;&gt;"",OR(B93="",D93="",I93="",T93="",U93="")))),"NÃO",IF(AND(A93&lt;&gt;"",J93=0),"Faltam membros","SIM")))</f>
        <v/>
      </c>
      <c r="AD93" s="256"/>
      <c r="AE93" s="457"/>
      <c r="AF93" s="457"/>
      <c r="AG93" s="256"/>
      <c r="AH93" s="256"/>
    </row>
    <row r="94" spans="1:34" ht="25.05" hidden="1" customHeight="1" x14ac:dyDescent="0.3">
      <c r="A94" s="373"/>
      <c r="B94" s="321"/>
      <c r="C94" s="316">
        <f>IFERROR(VLOOKUP(B94,A.Núcleos!$B:$C,2,FALSE),"")</f>
        <v>0</v>
      </c>
      <c r="D94" s="376"/>
      <c r="E94" s="383"/>
      <c r="F94" s="376"/>
      <c r="G94" s="377" t="str">
        <f>IFERROR(IF(Table8[[#This Row],[Código da Candidatura]]="","",CONCATENATE(VLOOKUP(Table8[[#This Row],[Código da Candidatura]],Table13[[Código da candidatura]:[Latitude]],3,FALSE)," - ",VLOOKUP(Table8[[#This Row],[Código da Candidatura]],Table13[[Código da candidatura]:[Latitude]],6,FALSE))),"")</f>
        <v/>
      </c>
      <c r="H94" s="325" t="str">
        <f>IFERROR(IF(A94="","",CONCATENATE("1D.",Entrada!$K$8,".",auxiliar!A88,".",Table8[[#This Row],[Código da Candidatura]])),"")</f>
        <v/>
      </c>
      <c r="I94" s="378" t="str">
        <f>IF(A94="","",SUMIF(D.Composição!A$5:B$4533,A94,D.Composição!M$5:M$4533))</f>
        <v/>
      </c>
      <c r="J94" s="379" t="str">
        <f>IF(A94="","",COUNTIF(D.Composição!$B:$B,$A94))</f>
        <v/>
      </c>
      <c r="K94" s="379" t="str">
        <f t="shared" si="9"/>
        <v/>
      </c>
      <c r="L94" s="379" t="str">
        <f>IF(A94="","",COUNTIFS(D.Composição!$B:$B,$A94,D.Composição!$T:$T,"Dep"))</f>
        <v/>
      </c>
      <c r="M94" s="379" t="str">
        <f>IF(A94="","",COUNTIFS(D.Composição!$B:$B,$A94,D.Composição!$M:$M,"Sim"))</f>
        <v/>
      </c>
      <c r="N94" s="379" t="str">
        <f t="shared" si="10"/>
        <v/>
      </c>
      <c r="O94" s="379" t="str">
        <f>IFERROR(IF(A94="","",VLOOKUP(A94,D.Composição!$B$5:$L$4533,10,FALSE)),"")</f>
        <v/>
      </c>
      <c r="P94" s="379" t="str">
        <f t="shared" si="11"/>
        <v/>
      </c>
      <c r="Q94" s="380" t="str">
        <f t="shared" si="12"/>
        <v/>
      </c>
      <c r="R94" s="378" t="str">
        <f t="shared" si="13"/>
        <v/>
      </c>
      <c r="S94" s="379" t="str">
        <f>IF(H94="","",IF(R94&gt;=4*auxiliar!$Q$2,"Não elegível",IF(R94&lt;4*auxiliar!$Q$2,"Elegível","")))</f>
        <v/>
      </c>
      <c r="T94" s="321"/>
      <c r="U94" s="321"/>
      <c r="V94" s="321" t="s">
        <v>7141</v>
      </c>
      <c r="W94" s="381"/>
      <c r="X9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94" s="423"/>
      <c r="Z94" s="394"/>
      <c r="AA94" s="382" t="str">
        <f>IF(Table8[[#This Row],[Código do agregado '[Entidade']]]="","",IF(OR(AND(A94="",A94&lt;&gt;""),(AND(A94&lt;&gt;"",OR(B94="",D94="",I94="",T94="",U94="")))),"NÃO",IF(AND(A94&lt;&gt;"",J94=0),"Faltam membros","SIM")))</f>
        <v/>
      </c>
      <c r="AD94" s="256"/>
      <c r="AE94" s="457"/>
      <c r="AF94" s="457"/>
      <c r="AG94" s="256"/>
      <c r="AH94" s="256"/>
    </row>
    <row r="95" spans="1:34" ht="25.05" hidden="1" customHeight="1" x14ac:dyDescent="0.3">
      <c r="A95" s="373"/>
      <c r="B95" s="321"/>
      <c r="C95" s="316">
        <f>IFERROR(VLOOKUP(B95,A.Núcleos!$B:$C,2,FALSE),"")</f>
        <v>0</v>
      </c>
      <c r="D95" s="376"/>
      <c r="E95" s="383"/>
      <c r="F95" s="376"/>
      <c r="G95" s="377" t="str">
        <f>IFERROR(IF(Table8[[#This Row],[Código da Candidatura]]="","",CONCATENATE(VLOOKUP(Table8[[#This Row],[Código da Candidatura]],Table13[[Código da candidatura]:[Latitude]],3,FALSE)," - ",VLOOKUP(Table8[[#This Row],[Código da Candidatura]],Table13[[Código da candidatura]:[Latitude]],6,FALSE))),"")</f>
        <v/>
      </c>
      <c r="H95" s="325" t="str">
        <f>IFERROR(IF(A95="","",CONCATENATE("1D.",Entrada!$K$8,".",auxiliar!A89,".",Table8[[#This Row],[Código da Candidatura]])),"")</f>
        <v/>
      </c>
      <c r="I95" s="378" t="str">
        <f>IF(A95="","",SUMIF(D.Composição!A$5:B$4533,A95,D.Composição!M$5:M$4533))</f>
        <v/>
      </c>
      <c r="J95" s="379" t="str">
        <f>IF(A95="","",COUNTIF(D.Composição!$B:$B,$A95))</f>
        <v/>
      </c>
      <c r="K95" s="379" t="str">
        <f t="shared" si="9"/>
        <v/>
      </c>
      <c r="L95" s="379" t="str">
        <f>IF(A95="","",COUNTIFS(D.Composição!$B:$B,$A95,D.Composição!$T:$T,"Dep"))</f>
        <v/>
      </c>
      <c r="M95" s="379" t="str">
        <f>IF(A95="","",COUNTIFS(D.Composição!$B:$B,$A95,D.Composição!$M:$M,"Sim"))</f>
        <v/>
      </c>
      <c r="N95" s="379" t="str">
        <f t="shared" si="10"/>
        <v/>
      </c>
      <c r="O95" s="379" t="str">
        <f>IFERROR(IF(A95="","",VLOOKUP(A95,D.Composição!$B$5:$L$4533,10,FALSE)),"")</f>
        <v/>
      </c>
      <c r="P95" s="379" t="str">
        <f t="shared" si="11"/>
        <v/>
      </c>
      <c r="Q95" s="380" t="str">
        <f t="shared" si="12"/>
        <v/>
      </c>
      <c r="R95" s="378" t="str">
        <f t="shared" si="13"/>
        <v/>
      </c>
      <c r="S95" s="379" t="str">
        <f>IF(H95="","",IF(R95&gt;=4*auxiliar!$Q$2,"Não elegível",IF(R95&lt;4*auxiliar!$Q$2,"Elegível","")))</f>
        <v/>
      </c>
      <c r="T95" s="321"/>
      <c r="U95" s="321"/>
      <c r="V95" s="321" t="s">
        <v>7141</v>
      </c>
      <c r="W95" s="381"/>
      <c r="X9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95" s="423"/>
      <c r="Z95" s="394"/>
      <c r="AA95" s="382" t="str">
        <f>IF(Table8[[#This Row],[Código do agregado '[Entidade']]]="","",IF(OR(AND(A95="",A95&lt;&gt;""),(AND(A95&lt;&gt;"",OR(B95="",D95="",I95="",T95="",U95="")))),"NÃO",IF(AND(A95&lt;&gt;"",J95=0),"Faltam membros","SIM")))</f>
        <v/>
      </c>
      <c r="AD95" s="256"/>
      <c r="AE95" s="457"/>
      <c r="AF95" s="457"/>
      <c r="AG95" s="256"/>
      <c r="AH95" s="256"/>
    </row>
    <row r="96" spans="1:34" ht="25.05" hidden="1" customHeight="1" x14ac:dyDescent="0.3">
      <c r="A96" s="373"/>
      <c r="B96" s="321"/>
      <c r="C96" s="316">
        <f>IFERROR(VLOOKUP(B96,A.Núcleos!$B:$C,2,FALSE),"")</f>
        <v>0</v>
      </c>
      <c r="D96" s="376"/>
      <c r="E96" s="383"/>
      <c r="F96" s="376"/>
      <c r="G96" s="377" t="str">
        <f>IFERROR(IF(Table8[[#This Row],[Código da Candidatura]]="","",CONCATENATE(VLOOKUP(Table8[[#This Row],[Código da Candidatura]],Table13[[Código da candidatura]:[Latitude]],3,FALSE)," - ",VLOOKUP(Table8[[#This Row],[Código da Candidatura]],Table13[[Código da candidatura]:[Latitude]],6,FALSE))),"")</f>
        <v/>
      </c>
      <c r="H96" s="325" t="str">
        <f>IFERROR(IF(A96="","",CONCATENATE("1D.",Entrada!$K$8,".",auxiliar!A90,".",Table8[[#This Row],[Código da Candidatura]])),"")</f>
        <v/>
      </c>
      <c r="I96" s="378" t="str">
        <f>IF(A96="","",SUMIF(D.Composição!A$5:B$4533,A96,D.Composição!M$5:M$4533))</f>
        <v/>
      </c>
      <c r="J96" s="379" t="str">
        <f>IF(A96="","",COUNTIF(D.Composição!$B:$B,$A96))</f>
        <v/>
      </c>
      <c r="K96" s="379" t="str">
        <f t="shared" si="9"/>
        <v/>
      </c>
      <c r="L96" s="379" t="str">
        <f>IF(A96="","",COUNTIFS(D.Composição!$B:$B,$A96,D.Composição!$T:$T,"Dep"))</f>
        <v/>
      </c>
      <c r="M96" s="379" t="str">
        <f>IF(A96="","",COUNTIFS(D.Composição!$B:$B,$A96,D.Composição!$M:$M,"Sim"))</f>
        <v/>
      </c>
      <c r="N96" s="379" t="str">
        <f t="shared" si="10"/>
        <v/>
      </c>
      <c r="O96" s="379" t="str">
        <f>IFERROR(IF(A96="","",VLOOKUP(A96,D.Composição!$B$5:$L$4533,10,FALSE)),"")</f>
        <v/>
      </c>
      <c r="P96" s="379" t="str">
        <f t="shared" si="11"/>
        <v/>
      </c>
      <c r="Q96" s="380" t="str">
        <f t="shared" si="12"/>
        <v/>
      </c>
      <c r="R96" s="378" t="str">
        <f t="shared" si="13"/>
        <v/>
      </c>
      <c r="S96" s="379" t="str">
        <f>IF(H96="","",IF(R96&gt;=4*auxiliar!$Q$2,"Não elegível",IF(R96&lt;4*auxiliar!$Q$2,"Elegível","")))</f>
        <v/>
      </c>
      <c r="T96" s="321"/>
      <c r="U96" s="321"/>
      <c r="V96" s="321" t="s">
        <v>7141</v>
      </c>
      <c r="W96" s="381"/>
      <c r="X9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96" s="423"/>
      <c r="Z96" s="394"/>
      <c r="AA96" s="382" t="str">
        <f>IF(Table8[[#This Row],[Código do agregado '[Entidade']]]="","",IF(OR(AND(A96="",A96&lt;&gt;""),(AND(A96&lt;&gt;"",OR(B96="",D96="",I96="",T96="",U96="")))),"NÃO",IF(AND(A96&lt;&gt;"",J96=0),"Faltam membros","SIM")))</f>
        <v/>
      </c>
      <c r="AD96" s="256"/>
      <c r="AE96" s="457"/>
      <c r="AF96" s="457"/>
      <c r="AG96" s="256"/>
      <c r="AH96" s="256"/>
    </row>
    <row r="97" spans="1:34" ht="25.05" hidden="1" customHeight="1" x14ac:dyDescent="0.3">
      <c r="A97" s="373"/>
      <c r="B97" s="321"/>
      <c r="C97" s="316">
        <f>IFERROR(VLOOKUP(B97,A.Núcleos!$B:$C,2,FALSE),"")</f>
        <v>0</v>
      </c>
      <c r="D97" s="376"/>
      <c r="E97" s="383"/>
      <c r="F97" s="376"/>
      <c r="G97" s="377" t="str">
        <f>IFERROR(IF(Table8[[#This Row],[Código da Candidatura]]="","",CONCATENATE(VLOOKUP(Table8[[#This Row],[Código da Candidatura]],Table13[[Código da candidatura]:[Latitude]],3,FALSE)," - ",VLOOKUP(Table8[[#This Row],[Código da Candidatura]],Table13[[Código da candidatura]:[Latitude]],6,FALSE))),"")</f>
        <v/>
      </c>
      <c r="H97" s="325" t="str">
        <f>IFERROR(IF(A97="","",CONCATENATE("1D.",Entrada!$K$8,".",auxiliar!A91,".",Table8[[#This Row],[Código da Candidatura]])),"")</f>
        <v/>
      </c>
      <c r="I97" s="378" t="str">
        <f>IF(A97="","",SUMIF(D.Composição!A$5:B$4533,A97,D.Composição!M$5:M$4533))</f>
        <v/>
      </c>
      <c r="J97" s="379" t="str">
        <f>IF(A97="","",COUNTIF(D.Composição!$B:$B,$A97))</f>
        <v/>
      </c>
      <c r="K97" s="379" t="str">
        <f t="shared" si="9"/>
        <v/>
      </c>
      <c r="L97" s="379" t="str">
        <f>IF(A97="","",COUNTIFS(D.Composição!$B:$B,$A97,D.Composição!$T:$T,"Dep"))</f>
        <v/>
      </c>
      <c r="M97" s="379" t="str">
        <f>IF(A97="","",COUNTIFS(D.Composição!$B:$B,$A97,D.Composição!$M:$M,"Sim"))</f>
        <v/>
      </c>
      <c r="N97" s="379" t="str">
        <f t="shared" si="10"/>
        <v/>
      </c>
      <c r="O97" s="379" t="str">
        <f>IFERROR(IF(A97="","",VLOOKUP(A97,D.Composição!$B$5:$L$4533,10,FALSE)),"")</f>
        <v/>
      </c>
      <c r="P97" s="379" t="str">
        <f t="shared" si="11"/>
        <v/>
      </c>
      <c r="Q97" s="380" t="str">
        <f t="shared" si="12"/>
        <v/>
      </c>
      <c r="R97" s="378" t="str">
        <f t="shared" si="13"/>
        <v/>
      </c>
      <c r="S97" s="379" t="str">
        <f>IF(H97="","",IF(R97&gt;=4*auxiliar!$Q$2,"Não elegível",IF(R97&lt;4*auxiliar!$Q$2,"Elegível","")))</f>
        <v/>
      </c>
      <c r="T97" s="321"/>
      <c r="U97" s="321"/>
      <c r="V97" s="321" t="s">
        <v>7141</v>
      </c>
      <c r="W97" s="381"/>
      <c r="X9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97" s="423"/>
      <c r="Z97" s="394"/>
      <c r="AA97" s="382" t="str">
        <f>IF(Table8[[#This Row],[Código do agregado '[Entidade']]]="","",IF(OR(AND(A97="",A97&lt;&gt;""),(AND(A97&lt;&gt;"",OR(B97="",D97="",I97="",T97="",U97="")))),"NÃO",IF(AND(A97&lt;&gt;"",J97=0),"Faltam membros","SIM")))</f>
        <v/>
      </c>
      <c r="AD97" s="256"/>
      <c r="AE97" s="457"/>
      <c r="AF97" s="457"/>
      <c r="AG97" s="256"/>
      <c r="AH97" s="256"/>
    </row>
    <row r="98" spans="1:34" ht="25.05" hidden="1" customHeight="1" x14ac:dyDescent="0.3">
      <c r="A98" s="373"/>
      <c r="B98" s="321"/>
      <c r="C98" s="316">
        <f>IFERROR(VLOOKUP(B98,A.Núcleos!$B:$C,2,FALSE),"")</f>
        <v>0</v>
      </c>
      <c r="D98" s="376"/>
      <c r="E98" s="383"/>
      <c r="F98" s="376"/>
      <c r="G98" s="377" t="str">
        <f>IFERROR(IF(Table8[[#This Row],[Código da Candidatura]]="","",CONCATENATE(VLOOKUP(Table8[[#This Row],[Código da Candidatura]],Table13[[Código da candidatura]:[Latitude]],3,FALSE)," - ",VLOOKUP(Table8[[#This Row],[Código da Candidatura]],Table13[[Código da candidatura]:[Latitude]],6,FALSE))),"")</f>
        <v/>
      </c>
      <c r="H98" s="325" t="str">
        <f>IFERROR(IF(A98="","",CONCATENATE("1D.",Entrada!$K$8,".",auxiliar!A92,".",Table8[[#This Row],[Código da Candidatura]])),"")</f>
        <v/>
      </c>
      <c r="I98" s="378" t="str">
        <f>IF(A98="","",SUMIF(D.Composição!A$5:B$4533,A98,D.Composição!M$5:M$4533))</f>
        <v/>
      </c>
      <c r="J98" s="379" t="str">
        <f>IF(A98="","",COUNTIF(D.Composição!$B:$B,$A98))</f>
        <v/>
      </c>
      <c r="K98" s="379" t="str">
        <f t="shared" si="9"/>
        <v/>
      </c>
      <c r="L98" s="379" t="str">
        <f>IF(A98="","",COUNTIFS(D.Composição!$B:$B,$A98,D.Composição!$T:$T,"Dep"))</f>
        <v/>
      </c>
      <c r="M98" s="379" t="str">
        <f>IF(A98="","",COUNTIFS(D.Composição!$B:$B,$A98,D.Composição!$M:$M,"Sim"))</f>
        <v/>
      </c>
      <c r="N98" s="379" t="str">
        <f t="shared" si="10"/>
        <v/>
      </c>
      <c r="O98" s="379" t="str">
        <f>IFERROR(IF(A98="","",VLOOKUP(A98,D.Composição!$B$5:$L$4533,10,FALSE)),"")</f>
        <v/>
      </c>
      <c r="P98" s="379" t="str">
        <f t="shared" si="11"/>
        <v/>
      </c>
      <c r="Q98" s="380" t="str">
        <f t="shared" si="12"/>
        <v/>
      </c>
      <c r="R98" s="378" t="str">
        <f t="shared" si="13"/>
        <v/>
      </c>
      <c r="S98" s="379" t="str">
        <f>IF(H98="","",IF(R98&gt;=4*auxiliar!$Q$2,"Não elegível",IF(R98&lt;4*auxiliar!$Q$2,"Elegível","")))</f>
        <v/>
      </c>
      <c r="T98" s="321"/>
      <c r="U98" s="321"/>
      <c r="V98" s="321" t="s">
        <v>7141</v>
      </c>
      <c r="W98" s="381"/>
      <c r="X9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98" s="423"/>
      <c r="Z98" s="394"/>
      <c r="AA98" s="382" t="str">
        <f>IF(Table8[[#This Row],[Código do agregado '[Entidade']]]="","",IF(OR(AND(A98="",A98&lt;&gt;""),(AND(A98&lt;&gt;"",OR(B98="",D98="",I98="",T98="",U98="")))),"NÃO",IF(AND(A98&lt;&gt;"",J98=0),"Faltam membros","SIM")))</f>
        <v/>
      </c>
      <c r="AD98" s="256"/>
      <c r="AE98" s="457"/>
      <c r="AF98" s="457"/>
      <c r="AG98" s="256"/>
      <c r="AH98" s="256"/>
    </row>
    <row r="99" spans="1:34" ht="25.05" hidden="1" customHeight="1" x14ac:dyDescent="0.3">
      <c r="A99" s="373"/>
      <c r="B99" s="321"/>
      <c r="C99" s="316">
        <f>IFERROR(VLOOKUP(B99,A.Núcleos!$B:$C,2,FALSE),"")</f>
        <v>0</v>
      </c>
      <c r="D99" s="376"/>
      <c r="E99" s="383"/>
      <c r="F99" s="376"/>
      <c r="G99" s="377" t="str">
        <f>IFERROR(IF(Table8[[#This Row],[Código da Candidatura]]="","",CONCATENATE(VLOOKUP(Table8[[#This Row],[Código da Candidatura]],Table13[[Código da candidatura]:[Latitude]],3,FALSE)," - ",VLOOKUP(Table8[[#This Row],[Código da Candidatura]],Table13[[Código da candidatura]:[Latitude]],6,FALSE))),"")</f>
        <v/>
      </c>
      <c r="H99" s="325" t="str">
        <f>IFERROR(IF(A99="","",CONCATENATE("1D.",Entrada!$K$8,".",auxiliar!A93,".",Table8[[#This Row],[Código da Candidatura]])),"")</f>
        <v/>
      </c>
      <c r="I99" s="378" t="str">
        <f>IF(A99="","",SUMIF(D.Composição!A$5:B$4533,A99,D.Composição!M$5:M$4533))</f>
        <v/>
      </c>
      <c r="J99" s="379" t="str">
        <f>IF(A99="","",COUNTIF(D.Composição!$B:$B,$A99))</f>
        <v/>
      </c>
      <c r="K99" s="379" t="str">
        <f t="shared" si="9"/>
        <v/>
      </c>
      <c r="L99" s="379" t="str">
        <f>IF(A99="","",COUNTIFS(D.Composição!$B:$B,$A99,D.Composição!$T:$T,"Dep"))</f>
        <v/>
      </c>
      <c r="M99" s="379" t="str">
        <f>IF(A99="","",COUNTIFS(D.Composição!$B:$B,$A99,D.Composição!$M:$M,"Sim"))</f>
        <v/>
      </c>
      <c r="N99" s="379" t="str">
        <f t="shared" si="10"/>
        <v/>
      </c>
      <c r="O99" s="379" t="str">
        <f>IFERROR(IF(A99="","",VLOOKUP(A99,D.Composição!$B$5:$L$4533,10,FALSE)),"")</f>
        <v/>
      </c>
      <c r="P99" s="379" t="str">
        <f t="shared" si="11"/>
        <v/>
      </c>
      <c r="Q99" s="380" t="str">
        <f t="shared" si="12"/>
        <v/>
      </c>
      <c r="R99" s="378" t="str">
        <f t="shared" si="13"/>
        <v/>
      </c>
      <c r="S99" s="379" t="str">
        <f>IF(H99="","",IF(R99&gt;=4*auxiliar!$Q$2,"Não elegível",IF(R99&lt;4*auxiliar!$Q$2,"Elegível","")))</f>
        <v/>
      </c>
      <c r="T99" s="321"/>
      <c r="U99" s="321"/>
      <c r="V99" s="321" t="s">
        <v>7141</v>
      </c>
      <c r="W99" s="381"/>
      <c r="X9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99" s="423"/>
      <c r="Z99" s="394"/>
      <c r="AA99" s="382" t="str">
        <f>IF(Table8[[#This Row],[Código do agregado '[Entidade']]]="","",IF(OR(AND(A99="",A99&lt;&gt;""),(AND(A99&lt;&gt;"",OR(B99="",D99="",I99="",T99="",U99="")))),"NÃO",IF(AND(A99&lt;&gt;"",J99=0),"Faltam membros","SIM")))</f>
        <v/>
      </c>
      <c r="AD99" s="256"/>
      <c r="AE99" s="457"/>
      <c r="AF99" s="457"/>
      <c r="AG99" s="256"/>
      <c r="AH99" s="256"/>
    </row>
    <row r="100" spans="1:34" ht="25.05" hidden="1" customHeight="1" x14ac:dyDescent="0.3">
      <c r="A100" s="373"/>
      <c r="B100" s="321"/>
      <c r="C100" s="316">
        <f>IFERROR(VLOOKUP(B100,A.Núcleos!$B:$C,2,FALSE),"")</f>
        <v>0</v>
      </c>
      <c r="D100" s="376"/>
      <c r="E100" s="383"/>
      <c r="F100" s="376"/>
      <c r="G100" s="377" t="str">
        <f>IFERROR(IF(Table8[[#This Row],[Código da Candidatura]]="","",CONCATENATE(VLOOKUP(Table8[[#This Row],[Código da Candidatura]],Table13[[Código da candidatura]:[Latitude]],3,FALSE)," - ",VLOOKUP(Table8[[#This Row],[Código da Candidatura]],Table13[[Código da candidatura]:[Latitude]],6,FALSE))),"")</f>
        <v/>
      </c>
      <c r="H100" s="325" t="str">
        <f>IFERROR(IF(A100="","",CONCATENATE("1D.",Entrada!$K$8,".",auxiliar!A94,".",Table8[[#This Row],[Código da Candidatura]])),"")</f>
        <v/>
      </c>
      <c r="I100" s="378" t="str">
        <f>IF(A100="","",SUMIF(D.Composição!A$5:B$4533,A100,D.Composição!M$5:M$4533))</f>
        <v/>
      </c>
      <c r="J100" s="379" t="str">
        <f>IF(A100="","",COUNTIF(D.Composição!$B:$B,$A100))</f>
        <v/>
      </c>
      <c r="K100" s="379" t="str">
        <f t="shared" si="9"/>
        <v/>
      </c>
      <c r="L100" s="379" t="str">
        <f>IF(A100="","",COUNTIFS(D.Composição!$B:$B,$A100,D.Composição!$T:$T,"Dep"))</f>
        <v/>
      </c>
      <c r="M100" s="379" t="str">
        <f>IF(A100="","",COUNTIFS(D.Composição!$B:$B,$A100,D.Composição!$M:$M,"Sim"))</f>
        <v/>
      </c>
      <c r="N100" s="379" t="str">
        <f t="shared" si="10"/>
        <v/>
      </c>
      <c r="O100" s="379" t="str">
        <f>IFERROR(IF(A100="","",VLOOKUP(A100,D.Composição!$B$5:$L$4533,10,FALSE)),"")</f>
        <v/>
      </c>
      <c r="P100" s="379" t="str">
        <f t="shared" si="11"/>
        <v/>
      </c>
      <c r="Q100" s="380" t="str">
        <f t="shared" si="12"/>
        <v/>
      </c>
      <c r="R100" s="378" t="str">
        <f t="shared" si="13"/>
        <v/>
      </c>
      <c r="S100" s="379" t="str">
        <f>IF(H100="","",IF(R100&gt;=4*auxiliar!$Q$2,"Não elegível",IF(R100&lt;4*auxiliar!$Q$2,"Elegível","")))</f>
        <v/>
      </c>
      <c r="T100" s="321"/>
      <c r="U100" s="321"/>
      <c r="V100" s="321" t="s">
        <v>7141</v>
      </c>
      <c r="W100" s="381"/>
      <c r="X10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00" s="423"/>
      <c r="Z100" s="394"/>
      <c r="AA100" s="382" t="str">
        <f>IF(Table8[[#This Row],[Código do agregado '[Entidade']]]="","",IF(OR(AND(A100="",A100&lt;&gt;""),(AND(A100&lt;&gt;"",OR(B100="",D100="",I100="",T100="",U100="")))),"NÃO",IF(AND(A100&lt;&gt;"",J100=0),"Faltam membros","SIM")))</f>
        <v/>
      </c>
      <c r="AD100" s="256"/>
      <c r="AE100" s="457"/>
      <c r="AF100" s="457"/>
      <c r="AG100" s="256"/>
      <c r="AH100" s="256"/>
    </row>
    <row r="101" spans="1:34" ht="25.05" hidden="1" customHeight="1" x14ac:dyDescent="0.3">
      <c r="A101" s="373"/>
      <c r="B101" s="321"/>
      <c r="C101" s="316">
        <f>IFERROR(VLOOKUP(B101,A.Núcleos!$B:$C,2,FALSE),"")</f>
        <v>0</v>
      </c>
      <c r="D101" s="376"/>
      <c r="E101" s="383"/>
      <c r="F101" s="376"/>
      <c r="G101" s="377" t="str">
        <f>IFERROR(IF(Table8[[#This Row],[Código da Candidatura]]="","",CONCATENATE(VLOOKUP(Table8[[#This Row],[Código da Candidatura]],Table13[[Código da candidatura]:[Latitude]],3,FALSE)," - ",VLOOKUP(Table8[[#This Row],[Código da Candidatura]],Table13[[Código da candidatura]:[Latitude]],6,FALSE))),"")</f>
        <v/>
      </c>
      <c r="H101" s="325" t="str">
        <f>IFERROR(IF(A101="","",CONCATENATE("1D.",Entrada!$K$8,".",auxiliar!A95,".",Table8[[#This Row],[Código da Candidatura]])),"")</f>
        <v/>
      </c>
      <c r="I101" s="378" t="str">
        <f>IF(A101="","",SUMIF(D.Composição!A$5:B$4533,A101,D.Composição!M$5:M$4533))</f>
        <v/>
      </c>
      <c r="J101" s="379" t="str">
        <f>IF(A101="","",COUNTIF(D.Composição!$B:$B,$A101))</f>
        <v/>
      </c>
      <c r="K101" s="379" t="str">
        <f t="shared" si="9"/>
        <v/>
      </c>
      <c r="L101" s="379" t="str">
        <f>IF(A101="","",COUNTIFS(D.Composição!$B:$B,$A101,D.Composição!$T:$T,"Dep"))</f>
        <v/>
      </c>
      <c r="M101" s="379" t="str">
        <f>IF(A101="","",COUNTIFS(D.Composição!$B:$B,$A101,D.Composição!$M:$M,"Sim"))</f>
        <v/>
      </c>
      <c r="N101" s="379" t="str">
        <f t="shared" si="10"/>
        <v/>
      </c>
      <c r="O101" s="379" t="str">
        <f>IFERROR(IF(A101="","",VLOOKUP(A101,D.Composição!$B$5:$L$4533,10,FALSE)),"")</f>
        <v/>
      </c>
      <c r="P101" s="379" t="str">
        <f t="shared" si="11"/>
        <v/>
      </c>
      <c r="Q101" s="380" t="str">
        <f t="shared" si="12"/>
        <v/>
      </c>
      <c r="R101" s="378" t="str">
        <f t="shared" si="13"/>
        <v/>
      </c>
      <c r="S101" s="379" t="str">
        <f>IF(H101="","",IF(R101&gt;=4*auxiliar!$Q$2,"Não elegível",IF(R101&lt;4*auxiliar!$Q$2,"Elegível","")))</f>
        <v/>
      </c>
      <c r="T101" s="321"/>
      <c r="U101" s="321"/>
      <c r="V101" s="321" t="s">
        <v>7141</v>
      </c>
      <c r="W101" s="381"/>
      <c r="X10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01" s="423"/>
      <c r="Z101" s="394"/>
      <c r="AA101" s="382" t="str">
        <f>IF(Table8[[#This Row],[Código do agregado '[Entidade']]]="","",IF(OR(AND(A101="",A101&lt;&gt;""),(AND(A101&lt;&gt;"",OR(B101="",D101="",I101="",T101="",U101="")))),"NÃO",IF(AND(A101&lt;&gt;"",J101=0),"Faltam membros","SIM")))</f>
        <v/>
      </c>
      <c r="AD101" s="256"/>
      <c r="AE101" s="457"/>
      <c r="AF101" s="457"/>
      <c r="AG101" s="256"/>
      <c r="AH101" s="256"/>
    </row>
    <row r="102" spans="1:34" ht="25.05" hidden="1" customHeight="1" x14ac:dyDescent="0.3">
      <c r="A102" s="373"/>
      <c r="B102" s="321"/>
      <c r="C102" s="316">
        <f>IFERROR(VLOOKUP(B102,A.Núcleos!$B:$C,2,FALSE),"")</f>
        <v>0</v>
      </c>
      <c r="D102" s="376"/>
      <c r="E102" s="383"/>
      <c r="F102" s="376"/>
      <c r="G102" s="377" t="str">
        <f>IFERROR(IF(Table8[[#This Row],[Código da Candidatura]]="","",CONCATENATE(VLOOKUP(Table8[[#This Row],[Código da Candidatura]],Table13[[Código da candidatura]:[Latitude]],3,FALSE)," - ",VLOOKUP(Table8[[#This Row],[Código da Candidatura]],Table13[[Código da candidatura]:[Latitude]],6,FALSE))),"")</f>
        <v/>
      </c>
      <c r="H102" s="325" t="str">
        <f>IFERROR(IF(A102="","",CONCATENATE("1D.",Entrada!$K$8,".",auxiliar!A96,".",Table8[[#This Row],[Código da Candidatura]])),"")</f>
        <v/>
      </c>
      <c r="I102" s="378" t="str">
        <f>IF(A102="","",SUMIF(D.Composição!A$5:B$4533,A102,D.Composição!M$5:M$4533))</f>
        <v/>
      </c>
      <c r="J102" s="379" t="str">
        <f>IF(A102="","",COUNTIF(D.Composição!$B:$B,$A102))</f>
        <v/>
      </c>
      <c r="K102" s="379" t="str">
        <f t="shared" si="9"/>
        <v/>
      </c>
      <c r="L102" s="379" t="str">
        <f>IF(A102="","",COUNTIFS(D.Composição!$B:$B,$A102,D.Composição!$T:$T,"Dep"))</f>
        <v/>
      </c>
      <c r="M102" s="379" t="str">
        <f>IF(A102="","",COUNTIFS(D.Composição!$B:$B,$A102,D.Composição!$M:$M,"Sim"))</f>
        <v/>
      </c>
      <c r="N102" s="379" t="str">
        <f t="shared" si="10"/>
        <v/>
      </c>
      <c r="O102" s="379" t="str">
        <f>IFERROR(IF(A102="","",VLOOKUP(A102,D.Composição!$B$5:$L$4533,10,FALSE)),"")</f>
        <v/>
      </c>
      <c r="P102" s="379" t="str">
        <f t="shared" si="11"/>
        <v/>
      </c>
      <c r="Q102" s="380" t="str">
        <f t="shared" si="12"/>
        <v/>
      </c>
      <c r="R102" s="378" t="str">
        <f t="shared" si="13"/>
        <v/>
      </c>
      <c r="S102" s="379" t="str">
        <f>IF(H102="","",IF(R102&gt;=4*auxiliar!$Q$2,"Não elegível",IF(R102&lt;4*auxiliar!$Q$2,"Elegível","")))</f>
        <v/>
      </c>
      <c r="T102" s="321"/>
      <c r="U102" s="321"/>
      <c r="V102" s="321" t="s">
        <v>7141</v>
      </c>
      <c r="W102" s="381"/>
      <c r="X10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02" s="423"/>
      <c r="Z102" s="394"/>
      <c r="AA102" s="382" t="str">
        <f>IF(Table8[[#This Row],[Código do agregado '[Entidade']]]="","",IF(OR(AND(A102="",A102&lt;&gt;""),(AND(A102&lt;&gt;"",OR(B102="",D102="",I102="",T102="",U102="")))),"NÃO",IF(AND(A102&lt;&gt;"",J102=0),"Faltam membros","SIM")))</f>
        <v/>
      </c>
      <c r="AD102" s="256"/>
      <c r="AE102" s="457"/>
      <c r="AF102" s="457"/>
      <c r="AG102" s="256"/>
      <c r="AH102" s="256"/>
    </row>
    <row r="103" spans="1:34" ht="25.05" hidden="1" customHeight="1" x14ac:dyDescent="0.3">
      <c r="A103" s="373"/>
      <c r="B103" s="321"/>
      <c r="C103" s="316">
        <f>IFERROR(VLOOKUP(B103,A.Núcleos!$B:$C,2,FALSE),"")</f>
        <v>0</v>
      </c>
      <c r="D103" s="376"/>
      <c r="E103" s="383"/>
      <c r="F103" s="376"/>
      <c r="G103" s="377" t="str">
        <f>IFERROR(IF(Table8[[#This Row],[Código da Candidatura]]="","",CONCATENATE(VLOOKUP(Table8[[#This Row],[Código da Candidatura]],Table13[[Código da candidatura]:[Latitude]],3,FALSE)," - ",VLOOKUP(Table8[[#This Row],[Código da Candidatura]],Table13[[Código da candidatura]:[Latitude]],6,FALSE))),"")</f>
        <v/>
      </c>
      <c r="H103" s="325" t="str">
        <f>IFERROR(IF(A103="","",CONCATENATE("1D.",Entrada!$K$8,".",auxiliar!A97,".",Table8[[#This Row],[Código da Candidatura]])),"")</f>
        <v/>
      </c>
      <c r="I103" s="378" t="str">
        <f>IF(A103="","",SUMIF(D.Composição!A$5:B$4533,A103,D.Composição!M$5:M$4533))</f>
        <v/>
      </c>
      <c r="J103" s="379" t="str">
        <f>IF(A103="","",COUNTIF(D.Composição!$B:$B,$A103))</f>
        <v/>
      </c>
      <c r="K103" s="379" t="str">
        <f t="shared" si="9"/>
        <v/>
      </c>
      <c r="L103" s="379" t="str">
        <f>IF(A103="","",COUNTIFS(D.Composição!$B:$B,$A103,D.Composição!$T:$T,"Dep"))</f>
        <v/>
      </c>
      <c r="M103" s="379" t="str">
        <f>IF(A103="","",COUNTIFS(D.Composição!$B:$B,$A103,D.Composição!$M:$M,"Sim"))</f>
        <v/>
      </c>
      <c r="N103" s="379" t="str">
        <f t="shared" si="10"/>
        <v/>
      </c>
      <c r="O103" s="379" t="str">
        <f>IFERROR(IF(A103="","",VLOOKUP(A103,D.Composição!$B$5:$L$4533,10,FALSE)),"")</f>
        <v/>
      </c>
      <c r="P103" s="379" t="str">
        <f t="shared" si="11"/>
        <v/>
      </c>
      <c r="Q103" s="380" t="str">
        <f t="shared" si="12"/>
        <v/>
      </c>
      <c r="R103" s="378" t="str">
        <f t="shared" si="13"/>
        <v/>
      </c>
      <c r="S103" s="379" t="str">
        <f>IF(H103="","",IF(R103&gt;=4*auxiliar!$Q$2,"Não elegível",IF(R103&lt;4*auxiliar!$Q$2,"Elegível","")))</f>
        <v/>
      </c>
      <c r="T103" s="321"/>
      <c r="U103" s="321"/>
      <c r="V103" s="321" t="s">
        <v>7141</v>
      </c>
      <c r="W103" s="381"/>
      <c r="X10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03" s="423"/>
      <c r="Z103" s="394"/>
      <c r="AA103" s="382" t="str">
        <f>IF(Table8[[#This Row],[Código do agregado '[Entidade']]]="","",IF(OR(AND(A103="",A103&lt;&gt;""),(AND(A103&lt;&gt;"",OR(B103="",D103="",I103="",T103="",U103="")))),"NÃO",IF(AND(A103&lt;&gt;"",J103=0),"Faltam membros","SIM")))</f>
        <v/>
      </c>
      <c r="AD103" s="256"/>
      <c r="AE103" s="457"/>
      <c r="AF103" s="457"/>
      <c r="AG103" s="256"/>
      <c r="AH103" s="256"/>
    </row>
    <row r="104" spans="1:34" ht="25.05" hidden="1" customHeight="1" x14ac:dyDescent="0.3">
      <c r="A104" s="373"/>
      <c r="B104" s="321"/>
      <c r="C104" s="316">
        <f>IFERROR(VLOOKUP(B104,A.Núcleos!$B:$C,2,FALSE),"")</f>
        <v>0</v>
      </c>
      <c r="D104" s="376"/>
      <c r="E104" s="383"/>
      <c r="F104" s="376"/>
      <c r="G104" s="377" t="str">
        <f>IFERROR(IF(Table8[[#This Row],[Código da Candidatura]]="","",CONCATENATE(VLOOKUP(Table8[[#This Row],[Código da Candidatura]],Table13[[Código da candidatura]:[Latitude]],3,FALSE)," - ",VLOOKUP(Table8[[#This Row],[Código da Candidatura]],Table13[[Código da candidatura]:[Latitude]],6,FALSE))),"")</f>
        <v/>
      </c>
      <c r="H104" s="325" t="str">
        <f>IFERROR(IF(A104="","",CONCATENATE("1D.",Entrada!$K$8,".",auxiliar!A98,".",Table8[[#This Row],[Código da Candidatura]])),"")</f>
        <v/>
      </c>
      <c r="I104" s="378" t="str">
        <f>IF(A104="","",SUMIF(D.Composição!A$5:B$4533,A104,D.Composição!M$5:M$4533))</f>
        <v/>
      </c>
      <c r="J104" s="379" t="str">
        <f>IF(A104="","",COUNTIF(D.Composição!$B:$B,$A104))</f>
        <v/>
      </c>
      <c r="K104" s="379" t="str">
        <f t="shared" si="9"/>
        <v/>
      </c>
      <c r="L104" s="379" t="str">
        <f>IF(A104="","",COUNTIFS(D.Composição!$B:$B,$A104,D.Composição!$T:$T,"Dep"))</f>
        <v/>
      </c>
      <c r="M104" s="379" t="str">
        <f>IF(A104="","",COUNTIFS(D.Composição!$B:$B,$A104,D.Composição!$M:$M,"Sim"))</f>
        <v/>
      </c>
      <c r="N104" s="379" t="str">
        <f t="shared" si="10"/>
        <v/>
      </c>
      <c r="O104" s="379" t="str">
        <f>IFERROR(IF(A104="","",VLOOKUP(A104,D.Composição!$B$5:$L$4533,10,FALSE)),"")</f>
        <v/>
      </c>
      <c r="P104" s="379" t="str">
        <f t="shared" si="11"/>
        <v/>
      </c>
      <c r="Q104" s="380" t="str">
        <f t="shared" si="12"/>
        <v/>
      </c>
      <c r="R104" s="378" t="str">
        <f t="shared" si="13"/>
        <v/>
      </c>
      <c r="S104" s="379" t="str">
        <f>IF(H104="","",IF(R104&gt;=4*auxiliar!$Q$2,"Não elegível",IF(R104&lt;4*auxiliar!$Q$2,"Elegível","")))</f>
        <v/>
      </c>
      <c r="T104" s="321"/>
      <c r="U104" s="321"/>
      <c r="V104" s="321" t="s">
        <v>7141</v>
      </c>
      <c r="W104" s="381"/>
      <c r="X10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04" s="423"/>
      <c r="Z104" s="394"/>
      <c r="AA104" s="382" t="str">
        <f>IF(Table8[[#This Row],[Código do agregado '[Entidade']]]="","",IF(OR(AND(A104="",A104&lt;&gt;""),(AND(A104&lt;&gt;"",OR(B104="",D104="",I104="",T104="",U104="")))),"NÃO",IF(AND(A104&lt;&gt;"",J104=0),"Faltam membros","SIM")))</f>
        <v/>
      </c>
      <c r="AD104" s="256"/>
      <c r="AE104" s="457"/>
      <c r="AF104" s="457"/>
      <c r="AG104" s="256"/>
      <c r="AH104" s="256"/>
    </row>
    <row r="105" spans="1:34" ht="25.05" hidden="1" customHeight="1" x14ac:dyDescent="0.3">
      <c r="A105" s="373"/>
      <c r="B105" s="321"/>
      <c r="C105" s="316">
        <f>IFERROR(VLOOKUP(B105,A.Núcleos!$B:$C,2,FALSE),"")</f>
        <v>0</v>
      </c>
      <c r="D105" s="376"/>
      <c r="E105" s="383"/>
      <c r="F105" s="376"/>
      <c r="G105" s="377" t="str">
        <f>IFERROR(IF(Table8[[#This Row],[Código da Candidatura]]="","",CONCATENATE(VLOOKUP(Table8[[#This Row],[Código da Candidatura]],Table13[[Código da candidatura]:[Latitude]],3,FALSE)," - ",VLOOKUP(Table8[[#This Row],[Código da Candidatura]],Table13[[Código da candidatura]:[Latitude]],6,FALSE))),"")</f>
        <v/>
      </c>
      <c r="H105" s="325" t="str">
        <f>IFERROR(IF(A105="","",CONCATENATE("1D.",Entrada!$K$8,".",auxiliar!A99,".",Table8[[#This Row],[Código da Candidatura]])),"")</f>
        <v/>
      </c>
      <c r="I105" s="378" t="str">
        <f>IF(A105="","",SUMIF(D.Composição!A$5:B$4533,A105,D.Composição!M$5:M$4533))</f>
        <v/>
      </c>
      <c r="J105" s="379" t="str">
        <f>IF(A105="","",COUNTIF(D.Composição!$B:$B,$A105))</f>
        <v/>
      </c>
      <c r="K105" s="379" t="str">
        <f t="shared" si="9"/>
        <v/>
      </c>
      <c r="L105" s="379" t="str">
        <f>IF(A105="","",COUNTIFS(D.Composição!$B:$B,$A105,D.Composição!$T:$T,"Dep"))</f>
        <v/>
      </c>
      <c r="M105" s="379" t="str">
        <f>IF(A105="","",COUNTIFS(D.Composição!$B:$B,$A105,D.Composição!$M:$M,"Sim"))</f>
        <v/>
      </c>
      <c r="N105" s="379" t="str">
        <f t="shared" si="10"/>
        <v/>
      </c>
      <c r="O105" s="379" t="str">
        <f>IFERROR(IF(A105="","",VLOOKUP(A105,D.Composição!$B$5:$L$4533,10,FALSE)),"")</f>
        <v/>
      </c>
      <c r="P105" s="379" t="str">
        <f t="shared" si="11"/>
        <v/>
      </c>
      <c r="Q105" s="380" t="str">
        <f t="shared" si="12"/>
        <v/>
      </c>
      <c r="R105" s="378" t="str">
        <f t="shared" si="13"/>
        <v/>
      </c>
      <c r="S105" s="379" t="str">
        <f>IF(H105="","",IF(R105&gt;=4*auxiliar!$Q$2,"Não elegível",IF(R105&lt;4*auxiliar!$Q$2,"Elegível","")))</f>
        <v/>
      </c>
      <c r="T105" s="321"/>
      <c r="U105" s="321"/>
      <c r="V105" s="321" t="s">
        <v>7141</v>
      </c>
      <c r="W105" s="381"/>
      <c r="X10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05" s="423"/>
      <c r="Z105" s="394"/>
      <c r="AA105" s="382" t="str">
        <f>IF(Table8[[#This Row],[Código do agregado '[Entidade']]]="","",IF(OR(AND(A105="",A105&lt;&gt;""),(AND(A105&lt;&gt;"",OR(B105="",D105="",I105="",T105="",U105="")))),"NÃO",IF(AND(A105&lt;&gt;"",J105=0),"Faltam membros","SIM")))</f>
        <v/>
      </c>
      <c r="AD105" s="256"/>
      <c r="AE105" s="457"/>
      <c r="AF105" s="457"/>
      <c r="AG105" s="256"/>
      <c r="AH105" s="256"/>
    </row>
    <row r="106" spans="1:34" ht="25.05" hidden="1" customHeight="1" x14ac:dyDescent="0.3">
      <c r="A106" s="373"/>
      <c r="B106" s="321"/>
      <c r="C106" s="316">
        <f>IFERROR(VLOOKUP(B106,A.Núcleos!$B:$C,2,FALSE),"")</f>
        <v>0</v>
      </c>
      <c r="D106" s="376"/>
      <c r="E106" s="383"/>
      <c r="F106" s="376"/>
      <c r="G106" s="377" t="str">
        <f>IFERROR(IF(Table8[[#This Row],[Código da Candidatura]]="","",CONCATENATE(VLOOKUP(Table8[[#This Row],[Código da Candidatura]],Table13[[Código da candidatura]:[Latitude]],3,FALSE)," - ",VLOOKUP(Table8[[#This Row],[Código da Candidatura]],Table13[[Código da candidatura]:[Latitude]],6,FALSE))),"")</f>
        <v/>
      </c>
      <c r="H106" s="325" t="str">
        <f>IFERROR(IF(A106="","",CONCATENATE("1D.",Entrada!$K$8,".",auxiliar!A100,".",Table8[[#This Row],[Código da Candidatura]])),"")</f>
        <v/>
      </c>
      <c r="I106" s="378" t="str">
        <f>IF(A106="","",SUMIF(D.Composição!A$5:B$4533,A106,D.Composição!M$5:M$4533))</f>
        <v/>
      </c>
      <c r="J106" s="379" t="str">
        <f>IF(A106="","",COUNTIF(D.Composição!$B:$B,$A106))</f>
        <v/>
      </c>
      <c r="K106" s="379" t="str">
        <f t="shared" si="9"/>
        <v/>
      </c>
      <c r="L106" s="379" t="str">
        <f>IF(A106="","",COUNTIFS(D.Composição!$B:$B,$A106,D.Composição!$T:$T,"Dep"))</f>
        <v/>
      </c>
      <c r="M106" s="379" t="str">
        <f>IF(A106="","",COUNTIFS(D.Composição!$B:$B,$A106,D.Composição!$M:$M,"Sim"))</f>
        <v/>
      </c>
      <c r="N106" s="379" t="str">
        <f t="shared" si="10"/>
        <v/>
      </c>
      <c r="O106" s="379" t="str">
        <f>IFERROR(IF(A106="","",VLOOKUP(A106,D.Composição!$B$5:$L$4533,10,FALSE)),"")</f>
        <v/>
      </c>
      <c r="P106" s="379" t="str">
        <f t="shared" si="11"/>
        <v/>
      </c>
      <c r="Q106" s="380" t="str">
        <f t="shared" si="12"/>
        <v/>
      </c>
      <c r="R106" s="378" t="str">
        <f t="shared" si="13"/>
        <v/>
      </c>
      <c r="S106" s="379" t="str">
        <f>IF(H106="","",IF(R106&gt;=4*auxiliar!$Q$2,"Não elegível",IF(R106&lt;4*auxiliar!$Q$2,"Elegível","")))</f>
        <v/>
      </c>
      <c r="T106" s="321"/>
      <c r="U106" s="321"/>
      <c r="V106" s="321" t="s">
        <v>7141</v>
      </c>
      <c r="W106" s="381"/>
      <c r="X10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06" s="423"/>
      <c r="Z106" s="394"/>
      <c r="AA106" s="382" t="str">
        <f>IF(Table8[[#This Row],[Código do agregado '[Entidade']]]="","",IF(OR(AND(A106="",A106&lt;&gt;""),(AND(A106&lt;&gt;"",OR(B106="",D106="",I106="",T106="",U106="")))),"NÃO",IF(AND(A106&lt;&gt;"",J106=0),"Faltam membros","SIM")))</f>
        <v/>
      </c>
      <c r="AD106" s="256"/>
      <c r="AE106" s="457"/>
      <c r="AF106" s="457"/>
      <c r="AG106" s="256"/>
      <c r="AH106" s="256"/>
    </row>
    <row r="107" spans="1:34" ht="25.05" hidden="1" customHeight="1" x14ac:dyDescent="0.3">
      <c r="A107" s="373"/>
      <c r="B107" s="321"/>
      <c r="C107" s="316">
        <f>IFERROR(VLOOKUP(B107,A.Núcleos!$B:$C,2,FALSE),"")</f>
        <v>0</v>
      </c>
      <c r="D107" s="376"/>
      <c r="E107" s="383"/>
      <c r="F107" s="376"/>
      <c r="G107" s="377" t="str">
        <f>IFERROR(IF(Table8[[#This Row],[Código da Candidatura]]="","",CONCATENATE(VLOOKUP(Table8[[#This Row],[Código da Candidatura]],Table13[[Código da candidatura]:[Latitude]],3,FALSE)," - ",VLOOKUP(Table8[[#This Row],[Código da Candidatura]],Table13[[Código da candidatura]:[Latitude]],6,FALSE))),"")</f>
        <v/>
      </c>
      <c r="H107" s="325" t="str">
        <f>IFERROR(IF(A107="","",CONCATENATE("1D.",Entrada!$K$8,".",auxiliar!A101,".",Table8[[#This Row],[Código da Candidatura]])),"")</f>
        <v/>
      </c>
      <c r="I107" s="378" t="str">
        <f>IF(A107="","",SUMIF(D.Composição!A$5:B$4533,A107,D.Composição!M$5:M$4533))</f>
        <v/>
      </c>
      <c r="J107" s="379" t="str">
        <f>IF(A107="","",COUNTIF(D.Composição!$B:$B,$A107))</f>
        <v/>
      </c>
      <c r="K107" s="379" t="str">
        <f t="shared" si="9"/>
        <v/>
      </c>
      <c r="L107" s="379" t="str">
        <f>IF(A107="","",COUNTIFS(D.Composição!$B:$B,$A107,D.Composição!$T:$T,"Dep"))</f>
        <v/>
      </c>
      <c r="M107" s="379" t="str">
        <f>IF(A107="","",COUNTIFS(D.Composição!$B:$B,$A107,D.Composição!$M:$M,"Sim"))</f>
        <v/>
      </c>
      <c r="N107" s="379" t="str">
        <f t="shared" si="10"/>
        <v/>
      </c>
      <c r="O107" s="379" t="str">
        <f>IFERROR(IF(A107="","",VLOOKUP(A107,D.Composição!$B$5:$L$4533,10,FALSE)),"")</f>
        <v/>
      </c>
      <c r="P107" s="379" t="str">
        <f t="shared" si="11"/>
        <v/>
      </c>
      <c r="Q107" s="380" t="str">
        <f t="shared" si="12"/>
        <v/>
      </c>
      <c r="R107" s="378" t="str">
        <f t="shared" si="13"/>
        <v/>
      </c>
      <c r="S107" s="379" t="str">
        <f>IF(H107="","",IF(R107&gt;=4*auxiliar!$Q$2,"Não elegível",IF(R107&lt;4*auxiliar!$Q$2,"Elegível","")))</f>
        <v/>
      </c>
      <c r="T107" s="321"/>
      <c r="U107" s="321"/>
      <c r="V107" s="321" t="s">
        <v>7141</v>
      </c>
      <c r="W107" s="381"/>
      <c r="X10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07" s="423"/>
      <c r="Z107" s="394"/>
      <c r="AA107" s="382" t="str">
        <f>IF(Table8[[#This Row],[Código do agregado '[Entidade']]]="","",IF(OR(AND(A107="",A107&lt;&gt;""),(AND(A107&lt;&gt;"",OR(B107="",D107="",I107="",T107="",U107="")))),"NÃO",IF(AND(A107&lt;&gt;"",J107=0),"Faltam membros","SIM")))</f>
        <v/>
      </c>
      <c r="AD107" s="256"/>
      <c r="AE107" s="457"/>
      <c r="AF107" s="457"/>
      <c r="AG107" s="256"/>
      <c r="AH107" s="256"/>
    </row>
    <row r="108" spans="1:34" ht="25.05" hidden="1" customHeight="1" x14ac:dyDescent="0.3">
      <c r="A108" s="373"/>
      <c r="B108" s="321"/>
      <c r="C108" s="316">
        <f>IFERROR(VLOOKUP(B108,A.Núcleos!$B:$C,2,FALSE),"")</f>
        <v>0</v>
      </c>
      <c r="D108" s="376"/>
      <c r="E108" s="383"/>
      <c r="F108" s="376"/>
      <c r="G108" s="377" t="str">
        <f>IFERROR(IF(Table8[[#This Row],[Código da Candidatura]]="","",CONCATENATE(VLOOKUP(Table8[[#This Row],[Código da Candidatura]],Table13[[Código da candidatura]:[Latitude]],3,FALSE)," - ",VLOOKUP(Table8[[#This Row],[Código da Candidatura]],Table13[[Código da candidatura]:[Latitude]],6,FALSE))),"")</f>
        <v/>
      </c>
      <c r="H108" s="325" t="str">
        <f>IFERROR(IF(A108="","",CONCATENATE("1D.",Entrada!$K$8,".",auxiliar!A102,".",Table8[[#This Row],[Código da Candidatura]])),"")</f>
        <v/>
      </c>
      <c r="I108" s="378" t="str">
        <f>IF(A108="","",SUMIF(D.Composição!A$5:B$4533,A108,D.Composição!M$5:M$4533))</f>
        <v/>
      </c>
      <c r="J108" s="379" t="str">
        <f>IF(A108="","",COUNTIF(D.Composição!$B:$B,$A108))</f>
        <v/>
      </c>
      <c r="K108" s="379" t="str">
        <f t="shared" si="9"/>
        <v/>
      </c>
      <c r="L108" s="379" t="str">
        <f>IF(A108="","",COUNTIFS(D.Composição!$B:$B,$A108,D.Composição!$T:$T,"Dep"))</f>
        <v/>
      </c>
      <c r="M108" s="379" t="str">
        <f>IF(A108="","",COUNTIFS(D.Composição!$B:$B,$A108,D.Composição!$M:$M,"Sim"))</f>
        <v/>
      </c>
      <c r="N108" s="379" t="str">
        <f t="shared" si="10"/>
        <v/>
      </c>
      <c r="O108" s="379" t="str">
        <f>IFERROR(IF(A108="","",VLOOKUP(A108,D.Composição!$B$5:$L$4533,10,FALSE)),"")</f>
        <v/>
      </c>
      <c r="P108" s="379" t="str">
        <f t="shared" si="11"/>
        <v/>
      </c>
      <c r="Q108" s="380" t="str">
        <f t="shared" si="12"/>
        <v/>
      </c>
      <c r="R108" s="378" t="str">
        <f t="shared" si="13"/>
        <v/>
      </c>
      <c r="S108" s="379" t="str">
        <f>IF(H108="","",IF(R108&gt;=4*auxiliar!$Q$2,"Não elegível",IF(R108&lt;4*auxiliar!$Q$2,"Elegível","")))</f>
        <v/>
      </c>
      <c r="T108" s="321"/>
      <c r="U108" s="321"/>
      <c r="V108" s="321" t="s">
        <v>7141</v>
      </c>
      <c r="W108" s="381"/>
      <c r="X10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08" s="423"/>
      <c r="Z108" s="394"/>
      <c r="AA108" s="382" t="str">
        <f>IF(Table8[[#This Row],[Código do agregado '[Entidade']]]="","",IF(OR(AND(A108="",A108&lt;&gt;""),(AND(A108&lt;&gt;"",OR(B108="",D108="",I108="",T108="",U108="")))),"NÃO",IF(AND(A108&lt;&gt;"",J108=0),"Faltam membros","SIM")))</f>
        <v/>
      </c>
      <c r="AD108" s="256"/>
      <c r="AE108" s="457"/>
      <c r="AF108" s="457"/>
      <c r="AG108" s="256"/>
      <c r="AH108" s="256"/>
    </row>
    <row r="109" spans="1:34" ht="25.05" hidden="1" customHeight="1" x14ac:dyDescent="0.3">
      <c r="A109" s="373"/>
      <c r="B109" s="321"/>
      <c r="C109" s="316">
        <f>IFERROR(VLOOKUP(B109,A.Núcleos!$B:$C,2,FALSE),"")</f>
        <v>0</v>
      </c>
      <c r="D109" s="376"/>
      <c r="E109" s="383"/>
      <c r="F109" s="376"/>
      <c r="G109" s="377" t="str">
        <f>IFERROR(IF(Table8[[#This Row],[Código da Candidatura]]="","",CONCATENATE(VLOOKUP(Table8[[#This Row],[Código da Candidatura]],Table13[[Código da candidatura]:[Latitude]],3,FALSE)," - ",VLOOKUP(Table8[[#This Row],[Código da Candidatura]],Table13[[Código da candidatura]:[Latitude]],6,FALSE))),"")</f>
        <v/>
      </c>
      <c r="H109" s="325" t="str">
        <f>IFERROR(IF(A109="","",CONCATENATE("1D.",Entrada!$K$8,".",auxiliar!A103,".",Table8[[#This Row],[Código da Candidatura]])),"")</f>
        <v/>
      </c>
      <c r="I109" s="378" t="str">
        <f>IF(A109="","",SUMIF(D.Composição!A$5:B$4533,A109,D.Composição!M$5:M$4533))</f>
        <v/>
      </c>
      <c r="J109" s="379" t="str">
        <f>IF(A109="","",COUNTIF(D.Composição!$B:$B,$A109))</f>
        <v/>
      </c>
      <c r="K109" s="379" t="str">
        <f t="shared" si="9"/>
        <v/>
      </c>
      <c r="L109" s="379" t="str">
        <f>IF(A109="","",COUNTIFS(D.Composição!$B:$B,$A109,D.Composição!$T:$T,"Dep"))</f>
        <v/>
      </c>
      <c r="M109" s="379" t="str">
        <f>IF(A109="","",COUNTIFS(D.Composição!$B:$B,$A109,D.Composição!$M:$M,"Sim"))</f>
        <v/>
      </c>
      <c r="N109" s="379" t="str">
        <f t="shared" si="10"/>
        <v/>
      </c>
      <c r="O109" s="379" t="str">
        <f>IFERROR(IF(A109="","",VLOOKUP(A109,D.Composição!$B$5:$L$4533,10,FALSE)),"")</f>
        <v/>
      </c>
      <c r="P109" s="379" t="str">
        <f t="shared" si="11"/>
        <v/>
      </c>
      <c r="Q109" s="380" t="str">
        <f t="shared" si="12"/>
        <v/>
      </c>
      <c r="R109" s="378" t="str">
        <f t="shared" si="13"/>
        <v/>
      </c>
      <c r="S109" s="379" t="str">
        <f>IF(H109="","",IF(R109&gt;=4*auxiliar!$Q$2,"Não elegível",IF(R109&lt;4*auxiliar!$Q$2,"Elegível","")))</f>
        <v/>
      </c>
      <c r="T109" s="321"/>
      <c r="U109" s="321"/>
      <c r="V109" s="321" t="s">
        <v>7141</v>
      </c>
      <c r="W109" s="381"/>
      <c r="X10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09" s="423"/>
      <c r="Z109" s="394"/>
      <c r="AA109" s="382" t="str">
        <f>IF(Table8[[#This Row],[Código do agregado '[Entidade']]]="","",IF(OR(AND(A109="",A109&lt;&gt;""),(AND(A109&lt;&gt;"",OR(B109="",D109="",I109="",T109="",U109="")))),"NÃO",IF(AND(A109&lt;&gt;"",J109=0),"Faltam membros","SIM")))</f>
        <v/>
      </c>
      <c r="AD109" s="256"/>
      <c r="AE109" s="457"/>
      <c r="AF109" s="457"/>
      <c r="AG109" s="256"/>
      <c r="AH109" s="256"/>
    </row>
    <row r="110" spans="1:34" ht="25.05" hidden="1" customHeight="1" x14ac:dyDescent="0.3">
      <c r="A110" s="373"/>
      <c r="B110" s="321"/>
      <c r="C110" s="316">
        <f>IFERROR(VLOOKUP(B110,A.Núcleos!$B:$C,2,FALSE),"")</f>
        <v>0</v>
      </c>
      <c r="D110" s="376"/>
      <c r="E110" s="383"/>
      <c r="F110" s="376"/>
      <c r="G110" s="377" t="str">
        <f>IFERROR(IF(Table8[[#This Row],[Código da Candidatura]]="","",CONCATENATE(VLOOKUP(Table8[[#This Row],[Código da Candidatura]],Table13[[Código da candidatura]:[Latitude]],3,FALSE)," - ",VLOOKUP(Table8[[#This Row],[Código da Candidatura]],Table13[[Código da candidatura]:[Latitude]],6,FALSE))),"")</f>
        <v/>
      </c>
      <c r="H110" s="325" t="str">
        <f>IFERROR(IF(A110="","",CONCATENATE("1D.",Entrada!$K$8,".",auxiliar!A104,".",Table8[[#This Row],[Código da Candidatura]])),"")</f>
        <v/>
      </c>
      <c r="I110" s="378" t="str">
        <f>IF(A110="","",SUMIF(D.Composição!A$5:B$4533,A110,D.Composição!M$5:M$4533))</f>
        <v/>
      </c>
      <c r="J110" s="379" t="str">
        <f>IF(A110="","",COUNTIF(D.Composição!$B:$B,$A110))</f>
        <v/>
      </c>
      <c r="K110" s="379" t="str">
        <f t="shared" si="9"/>
        <v/>
      </c>
      <c r="L110" s="379" t="str">
        <f>IF(A110="","",COUNTIFS(D.Composição!$B:$B,$A110,D.Composição!$T:$T,"Dep"))</f>
        <v/>
      </c>
      <c r="M110" s="379" t="str">
        <f>IF(A110="","",COUNTIFS(D.Composição!$B:$B,$A110,D.Composição!$M:$M,"Sim"))</f>
        <v/>
      </c>
      <c r="N110" s="379" t="str">
        <f t="shared" si="10"/>
        <v/>
      </c>
      <c r="O110" s="379" t="str">
        <f>IFERROR(IF(A110="","",VLOOKUP(A110,D.Composição!$B$5:$L$4533,10,FALSE)),"")</f>
        <v/>
      </c>
      <c r="P110" s="379" t="str">
        <f t="shared" si="11"/>
        <v/>
      </c>
      <c r="Q110" s="380" t="str">
        <f t="shared" si="12"/>
        <v/>
      </c>
      <c r="R110" s="378" t="str">
        <f t="shared" si="13"/>
        <v/>
      </c>
      <c r="S110" s="379" t="str">
        <f>IF(H110="","",IF(R110&gt;=4*auxiliar!$Q$2,"Não elegível",IF(R110&lt;4*auxiliar!$Q$2,"Elegível","")))</f>
        <v/>
      </c>
      <c r="T110" s="321"/>
      <c r="U110" s="321"/>
      <c r="V110" s="321" t="s">
        <v>7141</v>
      </c>
      <c r="W110" s="381"/>
      <c r="X11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10" s="423"/>
      <c r="Z110" s="394"/>
      <c r="AA110" s="382" t="str">
        <f>IF(Table8[[#This Row],[Código do agregado '[Entidade']]]="","",IF(OR(AND(A110="",A110&lt;&gt;""),(AND(A110&lt;&gt;"",OR(B110="",D110="",I110="",T110="",U110="")))),"NÃO",IF(AND(A110&lt;&gt;"",J110=0),"Faltam membros","SIM")))</f>
        <v/>
      </c>
      <c r="AD110" s="256"/>
      <c r="AE110" s="457"/>
      <c r="AF110" s="457"/>
      <c r="AG110" s="256"/>
      <c r="AH110" s="256"/>
    </row>
    <row r="111" spans="1:34" ht="25.05" hidden="1" customHeight="1" x14ac:dyDescent="0.3">
      <c r="A111" s="373"/>
      <c r="B111" s="321"/>
      <c r="C111" s="316">
        <f>IFERROR(VLOOKUP(B111,A.Núcleos!$B:$C,2,FALSE),"")</f>
        <v>0</v>
      </c>
      <c r="D111" s="376"/>
      <c r="E111" s="383"/>
      <c r="F111" s="376"/>
      <c r="G111" s="377" t="str">
        <f>IFERROR(IF(Table8[[#This Row],[Código da Candidatura]]="","",CONCATENATE(VLOOKUP(Table8[[#This Row],[Código da Candidatura]],Table13[[Código da candidatura]:[Latitude]],3,FALSE)," - ",VLOOKUP(Table8[[#This Row],[Código da Candidatura]],Table13[[Código da candidatura]:[Latitude]],6,FALSE))),"")</f>
        <v/>
      </c>
      <c r="H111" s="325" t="str">
        <f>IFERROR(IF(A111="","",CONCATENATE("1D.",Entrada!$K$8,".",auxiliar!A105,".",Table8[[#This Row],[Código da Candidatura]])),"")</f>
        <v/>
      </c>
      <c r="I111" s="378" t="str">
        <f>IF(A111="","",SUMIF(D.Composição!A$5:B$4533,A111,D.Composição!M$5:M$4533))</f>
        <v/>
      </c>
      <c r="J111" s="379" t="str">
        <f>IF(A111="","",COUNTIF(D.Composição!$B:$B,$A111))</f>
        <v/>
      </c>
      <c r="K111" s="379" t="str">
        <f t="shared" si="9"/>
        <v/>
      </c>
      <c r="L111" s="379" t="str">
        <f>IF(A111="","",COUNTIFS(D.Composição!$B:$B,$A111,D.Composição!$T:$T,"Dep"))</f>
        <v/>
      </c>
      <c r="M111" s="379" t="str">
        <f>IF(A111="","",COUNTIFS(D.Composição!$B:$B,$A111,D.Composição!$M:$M,"Sim"))</f>
        <v/>
      </c>
      <c r="N111" s="379" t="str">
        <f t="shared" si="10"/>
        <v/>
      </c>
      <c r="O111" s="379" t="str">
        <f>IFERROR(IF(A111="","",VLOOKUP(A111,D.Composição!$B$5:$L$4533,10,FALSE)),"")</f>
        <v/>
      </c>
      <c r="P111" s="379" t="str">
        <f t="shared" si="11"/>
        <v/>
      </c>
      <c r="Q111" s="380" t="str">
        <f t="shared" si="12"/>
        <v/>
      </c>
      <c r="R111" s="378" t="str">
        <f t="shared" si="13"/>
        <v/>
      </c>
      <c r="S111" s="379" t="str">
        <f>IF(H111="","",IF(R111&gt;=4*auxiliar!$Q$2,"Não elegível",IF(R111&lt;4*auxiliar!$Q$2,"Elegível","")))</f>
        <v/>
      </c>
      <c r="T111" s="321"/>
      <c r="U111" s="321"/>
      <c r="V111" s="321" t="s">
        <v>7141</v>
      </c>
      <c r="W111" s="381"/>
      <c r="X11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11" s="423"/>
      <c r="Z111" s="394"/>
      <c r="AA111" s="382" t="str">
        <f>IF(Table8[[#This Row],[Código do agregado '[Entidade']]]="","",IF(OR(AND(A111="",A111&lt;&gt;""),(AND(A111&lt;&gt;"",OR(B111="",D111="",I111="",T111="",U111="")))),"NÃO",IF(AND(A111&lt;&gt;"",J111=0),"Faltam membros","SIM")))</f>
        <v/>
      </c>
      <c r="AD111" s="256"/>
      <c r="AE111" s="457"/>
      <c r="AF111" s="457"/>
      <c r="AG111" s="256"/>
      <c r="AH111" s="256"/>
    </row>
    <row r="112" spans="1:34" ht="25.05" hidden="1" customHeight="1" x14ac:dyDescent="0.3">
      <c r="A112" s="373"/>
      <c r="B112" s="321"/>
      <c r="C112" s="316">
        <f>IFERROR(VLOOKUP(B112,A.Núcleos!$B:$C,2,FALSE),"")</f>
        <v>0</v>
      </c>
      <c r="D112" s="376"/>
      <c r="E112" s="383"/>
      <c r="F112" s="376"/>
      <c r="G112" s="377" t="str">
        <f>IFERROR(IF(Table8[[#This Row],[Código da Candidatura]]="","",CONCATENATE(VLOOKUP(Table8[[#This Row],[Código da Candidatura]],Table13[[Código da candidatura]:[Latitude]],3,FALSE)," - ",VLOOKUP(Table8[[#This Row],[Código da Candidatura]],Table13[[Código da candidatura]:[Latitude]],6,FALSE))),"")</f>
        <v/>
      </c>
      <c r="H112" s="325" t="str">
        <f>IFERROR(IF(A112="","",CONCATENATE("1D.",Entrada!$K$8,".",auxiliar!A106,".",Table8[[#This Row],[Código da Candidatura]])),"")</f>
        <v/>
      </c>
      <c r="I112" s="378" t="str">
        <f>IF(A112="","",SUMIF(D.Composição!A$5:B$4533,A112,D.Composição!M$5:M$4533))</f>
        <v/>
      </c>
      <c r="J112" s="379" t="str">
        <f>IF(A112="","",COUNTIF(D.Composição!$B:$B,$A112))</f>
        <v/>
      </c>
      <c r="K112" s="379" t="str">
        <f t="shared" si="9"/>
        <v/>
      </c>
      <c r="L112" s="379" t="str">
        <f>IF(A112="","",COUNTIFS(D.Composição!$B:$B,$A112,D.Composição!$T:$T,"Dep"))</f>
        <v/>
      </c>
      <c r="M112" s="379" t="str">
        <f>IF(A112="","",COUNTIFS(D.Composição!$B:$B,$A112,D.Composição!$M:$M,"Sim"))</f>
        <v/>
      </c>
      <c r="N112" s="379" t="str">
        <f t="shared" si="10"/>
        <v/>
      </c>
      <c r="O112" s="379" t="str">
        <f>IFERROR(IF(A112="","",VLOOKUP(A112,D.Composição!$B$5:$L$4533,10,FALSE)),"")</f>
        <v/>
      </c>
      <c r="P112" s="379" t="str">
        <f t="shared" si="11"/>
        <v/>
      </c>
      <c r="Q112" s="380" t="str">
        <f t="shared" si="12"/>
        <v/>
      </c>
      <c r="R112" s="378" t="str">
        <f t="shared" si="13"/>
        <v/>
      </c>
      <c r="S112" s="379" t="str">
        <f>IF(H112="","",IF(R112&gt;=4*auxiliar!$Q$2,"Não elegível",IF(R112&lt;4*auxiliar!$Q$2,"Elegível","")))</f>
        <v/>
      </c>
      <c r="T112" s="321"/>
      <c r="U112" s="321"/>
      <c r="V112" s="321" t="s">
        <v>7141</v>
      </c>
      <c r="W112" s="381"/>
      <c r="X11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12" s="423"/>
      <c r="Z112" s="394"/>
      <c r="AA112" s="382" t="str">
        <f>IF(Table8[[#This Row],[Código do agregado '[Entidade']]]="","",IF(OR(AND(A112="",A112&lt;&gt;""),(AND(A112&lt;&gt;"",OR(B112="",D112="",I112="",T112="",U112="")))),"NÃO",IF(AND(A112&lt;&gt;"",J112=0),"Faltam membros","SIM")))</f>
        <v/>
      </c>
      <c r="AD112" s="256"/>
      <c r="AE112" s="457"/>
      <c r="AF112" s="457"/>
      <c r="AG112" s="256"/>
      <c r="AH112" s="256"/>
    </row>
    <row r="113" spans="1:34" ht="25.05" hidden="1" customHeight="1" x14ac:dyDescent="0.3">
      <c r="A113" s="373"/>
      <c r="B113" s="321"/>
      <c r="C113" s="316">
        <f>IFERROR(VLOOKUP(B113,A.Núcleos!$B:$C,2,FALSE),"")</f>
        <v>0</v>
      </c>
      <c r="D113" s="376"/>
      <c r="E113" s="383"/>
      <c r="F113" s="376"/>
      <c r="G113" s="377" t="str">
        <f>IFERROR(IF(Table8[[#This Row],[Código da Candidatura]]="","",CONCATENATE(VLOOKUP(Table8[[#This Row],[Código da Candidatura]],Table13[[Código da candidatura]:[Latitude]],3,FALSE)," - ",VLOOKUP(Table8[[#This Row],[Código da Candidatura]],Table13[[Código da candidatura]:[Latitude]],6,FALSE))),"")</f>
        <v/>
      </c>
      <c r="H113" s="325" t="str">
        <f>IFERROR(IF(A113="","",CONCATENATE("1D.",Entrada!$K$8,".",auxiliar!A107,".",Table8[[#This Row],[Código da Candidatura]])),"")</f>
        <v/>
      </c>
      <c r="I113" s="378" t="str">
        <f>IF(A113="","",SUMIF(D.Composição!A$5:B$4533,A113,D.Composição!M$5:M$4533))</f>
        <v/>
      </c>
      <c r="J113" s="379" t="str">
        <f>IF(A113="","",COUNTIF(D.Composição!$B:$B,$A113))</f>
        <v/>
      </c>
      <c r="K113" s="379" t="str">
        <f t="shared" si="9"/>
        <v/>
      </c>
      <c r="L113" s="379" t="str">
        <f>IF(A113="","",COUNTIFS(D.Composição!$B:$B,$A113,D.Composição!$T:$T,"Dep"))</f>
        <v/>
      </c>
      <c r="M113" s="379" t="str">
        <f>IF(A113="","",COUNTIFS(D.Composição!$B:$B,$A113,D.Composição!$M:$M,"Sim"))</f>
        <v/>
      </c>
      <c r="N113" s="379" t="str">
        <f t="shared" si="10"/>
        <v/>
      </c>
      <c r="O113" s="379" t="str">
        <f>IFERROR(IF(A113="","",VLOOKUP(A113,D.Composição!$B$5:$L$4533,10,FALSE)),"")</f>
        <v/>
      </c>
      <c r="P113" s="379" t="str">
        <f t="shared" si="11"/>
        <v/>
      </c>
      <c r="Q113" s="380" t="str">
        <f t="shared" si="12"/>
        <v/>
      </c>
      <c r="R113" s="378" t="str">
        <f t="shared" si="13"/>
        <v/>
      </c>
      <c r="S113" s="379" t="str">
        <f>IF(H113="","",IF(R113&gt;=4*auxiliar!$Q$2,"Não elegível",IF(R113&lt;4*auxiliar!$Q$2,"Elegível","")))</f>
        <v/>
      </c>
      <c r="T113" s="321"/>
      <c r="U113" s="321"/>
      <c r="V113" s="321" t="s">
        <v>7141</v>
      </c>
      <c r="W113" s="381"/>
      <c r="X11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13" s="423"/>
      <c r="Z113" s="394"/>
      <c r="AA113" s="382" t="str">
        <f>IF(Table8[[#This Row],[Código do agregado '[Entidade']]]="","",IF(OR(AND(A113="",A113&lt;&gt;""),(AND(A113&lt;&gt;"",OR(B113="",D113="",I113="",T113="",U113="")))),"NÃO",IF(AND(A113&lt;&gt;"",J113=0),"Faltam membros","SIM")))</f>
        <v/>
      </c>
      <c r="AD113" s="256"/>
      <c r="AE113" s="457"/>
      <c r="AF113" s="457"/>
      <c r="AG113" s="256"/>
      <c r="AH113" s="256"/>
    </row>
    <row r="114" spans="1:34" ht="25.05" hidden="1" customHeight="1" x14ac:dyDescent="0.3">
      <c r="A114" s="373"/>
      <c r="B114" s="321"/>
      <c r="C114" s="316">
        <f>IFERROR(VLOOKUP(B114,A.Núcleos!$B:$C,2,FALSE),"")</f>
        <v>0</v>
      </c>
      <c r="D114" s="376"/>
      <c r="E114" s="383"/>
      <c r="F114" s="376"/>
      <c r="G114" s="377" t="str">
        <f>IFERROR(IF(Table8[[#This Row],[Código da Candidatura]]="","",CONCATENATE(VLOOKUP(Table8[[#This Row],[Código da Candidatura]],Table13[[Código da candidatura]:[Latitude]],3,FALSE)," - ",VLOOKUP(Table8[[#This Row],[Código da Candidatura]],Table13[[Código da candidatura]:[Latitude]],6,FALSE))),"")</f>
        <v/>
      </c>
      <c r="H114" s="325" t="str">
        <f>IFERROR(IF(A114="","",CONCATENATE("1D.",Entrada!$K$8,".",auxiliar!A108,".",Table8[[#This Row],[Código da Candidatura]])),"")</f>
        <v/>
      </c>
      <c r="I114" s="378" t="str">
        <f>IF(A114="","",SUMIF(D.Composição!A$5:B$4533,A114,D.Composição!M$5:M$4533))</f>
        <v/>
      </c>
      <c r="J114" s="379" t="str">
        <f>IF(A114="","",COUNTIF(D.Composição!$B:$B,$A114))</f>
        <v/>
      </c>
      <c r="K114" s="379" t="str">
        <f t="shared" si="9"/>
        <v/>
      </c>
      <c r="L114" s="379" t="str">
        <f>IF(A114="","",COUNTIFS(D.Composição!$B:$B,$A114,D.Composição!$T:$T,"Dep"))</f>
        <v/>
      </c>
      <c r="M114" s="379" t="str">
        <f>IF(A114="","",COUNTIFS(D.Composição!$B:$B,$A114,D.Composição!$M:$M,"Sim"))</f>
        <v/>
      </c>
      <c r="N114" s="379" t="str">
        <f t="shared" si="10"/>
        <v/>
      </c>
      <c r="O114" s="379" t="str">
        <f>IFERROR(IF(A114="","",VLOOKUP(A114,D.Composição!$B$5:$L$4533,10,FALSE)),"")</f>
        <v/>
      </c>
      <c r="P114" s="379" t="str">
        <f t="shared" si="11"/>
        <v/>
      </c>
      <c r="Q114" s="380" t="str">
        <f t="shared" si="12"/>
        <v/>
      </c>
      <c r="R114" s="378" t="str">
        <f t="shared" si="13"/>
        <v/>
      </c>
      <c r="S114" s="379" t="str">
        <f>IF(H114="","",IF(R114&gt;=4*auxiliar!$Q$2,"Não elegível",IF(R114&lt;4*auxiliar!$Q$2,"Elegível","")))</f>
        <v/>
      </c>
      <c r="T114" s="321"/>
      <c r="U114" s="321"/>
      <c r="V114" s="321" t="s">
        <v>7141</v>
      </c>
      <c r="W114" s="381"/>
      <c r="X11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14" s="423"/>
      <c r="Z114" s="394"/>
      <c r="AA114" s="382" t="str">
        <f>IF(Table8[[#This Row],[Código do agregado '[Entidade']]]="","",IF(OR(AND(A114="",A114&lt;&gt;""),(AND(A114&lt;&gt;"",OR(B114="",D114="",I114="",T114="",U114="")))),"NÃO",IF(AND(A114&lt;&gt;"",J114=0),"Faltam membros","SIM")))</f>
        <v/>
      </c>
      <c r="AD114" s="256"/>
      <c r="AE114" s="457"/>
      <c r="AF114" s="457"/>
      <c r="AG114" s="256"/>
      <c r="AH114" s="256"/>
    </row>
    <row r="115" spans="1:34" ht="25.05" hidden="1" customHeight="1" x14ac:dyDescent="0.3">
      <c r="A115" s="373"/>
      <c r="B115" s="321"/>
      <c r="C115" s="316">
        <f>IFERROR(VLOOKUP(B115,A.Núcleos!$B:$C,2,FALSE),"")</f>
        <v>0</v>
      </c>
      <c r="D115" s="376"/>
      <c r="E115" s="383"/>
      <c r="F115" s="376"/>
      <c r="G115" s="377" t="str">
        <f>IFERROR(IF(Table8[[#This Row],[Código da Candidatura]]="","",CONCATENATE(VLOOKUP(Table8[[#This Row],[Código da Candidatura]],Table13[[Código da candidatura]:[Latitude]],3,FALSE)," - ",VLOOKUP(Table8[[#This Row],[Código da Candidatura]],Table13[[Código da candidatura]:[Latitude]],6,FALSE))),"")</f>
        <v/>
      </c>
      <c r="H115" s="325" t="str">
        <f>IFERROR(IF(A115="","",CONCATENATE("1D.",Entrada!$K$8,".",auxiliar!A109,".",Table8[[#This Row],[Código da Candidatura]])),"")</f>
        <v/>
      </c>
      <c r="I115" s="378" t="str">
        <f>IF(A115="","",SUMIF(D.Composição!A$5:B$4533,A115,D.Composição!M$5:M$4533))</f>
        <v/>
      </c>
      <c r="J115" s="379" t="str">
        <f>IF(A115="","",COUNTIF(D.Composição!$B:$B,$A115))</f>
        <v/>
      </c>
      <c r="K115" s="379" t="str">
        <f t="shared" si="9"/>
        <v/>
      </c>
      <c r="L115" s="379" t="str">
        <f>IF(A115="","",COUNTIFS(D.Composição!$B:$B,$A115,D.Composição!$T:$T,"Dep"))</f>
        <v/>
      </c>
      <c r="M115" s="379" t="str">
        <f>IF(A115="","",COUNTIFS(D.Composição!$B:$B,$A115,D.Composição!$M:$M,"Sim"))</f>
        <v/>
      </c>
      <c r="N115" s="379" t="str">
        <f t="shared" si="10"/>
        <v/>
      </c>
      <c r="O115" s="379" t="str">
        <f>IFERROR(IF(A115="","",VLOOKUP(A115,D.Composição!$B$5:$L$4533,10,FALSE)),"")</f>
        <v/>
      </c>
      <c r="P115" s="379" t="str">
        <f t="shared" si="11"/>
        <v/>
      </c>
      <c r="Q115" s="380" t="str">
        <f t="shared" si="12"/>
        <v/>
      </c>
      <c r="R115" s="378" t="str">
        <f t="shared" si="13"/>
        <v/>
      </c>
      <c r="S115" s="379" t="str">
        <f>IF(H115="","",IF(R115&gt;=4*auxiliar!$Q$2,"Não elegível",IF(R115&lt;4*auxiliar!$Q$2,"Elegível","")))</f>
        <v/>
      </c>
      <c r="T115" s="321"/>
      <c r="U115" s="321"/>
      <c r="V115" s="321" t="s">
        <v>7141</v>
      </c>
      <c r="W115" s="381"/>
      <c r="X11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15" s="423"/>
      <c r="Z115" s="394"/>
      <c r="AA115" s="382" t="str">
        <f>IF(Table8[[#This Row],[Código do agregado '[Entidade']]]="","",IF(OR(AND(A115="",A115&lt;&gt;""),(AND(A115&lt;&gt;"",OR(B115="",D115="",I115="",T115="",U115="")))),"NÃO",IF(AND(A115&lt;&gt;"",J115=0),"Faltam membros","SIM")))</f>
        <v/>
      </c>
      <c r="AD115" s="256"/>
      <c r="AE115" s="457"/>
      <c r="AF115" s="457"/>
      <c r="AG115" s="256"/>
      <c r="AH115" s="256"/>
    </row>
    <row r="116" spans="1:34" ht="25.05" hidden="1" customHeight="1" x14ac:dyDescent="0.3">
      <c r="A116" s="373"/>
      <c r="B116" s="321"/>
      <c r="C116" s="316">
        <f>IFERROR(VLOOKUP(B116,A.Núcleos!$B:$C,2,FALSE),"")</f>
        <v>0</v>
      </c>
      <c r="D116" s="376"/>
      <c r="E116" s="383"/>
      <c r="F116" s="376"/>
      <c r="G116" s="377" t="str">
        <f>IFERROR(IF(Table8[[#This Row],[Código da Candidatura]]="","",CONCATENATE(VLOOKUP(Table8[[#This Row],[Código da Candidatura]],Table13[[Código da candidatura]:[Latitude]],3,FALSE)," - ",VLOOKUP(Table8[[#This Row],[Código da Candidatura]],Table13[[Código da candidatura]:[Latitude]],6,FALSE))),"")</f>
        <v/>
      </c>
      <c r="H116" s="325" t="str">
        <f>IFERROR(IF(A116="","",CONCATENATE("1D.",Entrada!$K$8,".",auxiliar!A110,".",Table8[[#This Row],[Código da Candidatura]])),"")</f>
        <v/>
      </c>
      <c r="I116" s="378" t="str">
        <f>IF(A116="","",SUMIF(D.Composição!A$5:B$4533,A116,D.Composição!M$5:M$4533))</f>
        <v/>
      </c>
      <c r="J116" s="379" t="str">
        <f>IF(A116="","",COUNTIF(D.Composição!$B:$B,$A116))</f>
        <v/>
      </c>
      <c r="K116" s="379" t="str">
        <f t="shared" si="9"/>
        <v/>
      </c>
      <c r="L116" s="379" t="str">
        <f>IF(A116="","",COUNTIFS(D.Composição!$B:$B,$A116,D.Composição!$T:$T,"Dep"))</f>
        <v/>
      </c>
      <c r="M116" s="379" t="str">
        <f>IF(A116="","",COUNTIFS(D.Composição!$B:$B,$A116,D.Composição!$M:$M,"Sim"))</f>
        <v/>
      </c>
      <c r="N116" s="379" t="str">
        <f t="shared" si="10"/>
        <v/>
      </c>
      <c r="O116" s="379" t="str">
        <f>IFERROR(IF(A116="","",VLOOKUP(A116,D.Composição!$B$5:$L$4533,10,FALSE)),"")</f>
        <v/>
      </c>
      <c r="P116" s="379" t="str">
        <f t="shared" si="11"/>
        <v/>
      </c>
      <c r="Q116" s="380" t="str">
        <f t="shared" si="12"/>
        <v/>
      </c>
      <c r="R116" s="378" t="str">
        <f t="shared" si="13"/>
        <v/>
      </c>
      <c r="S116" s="379" t="str">
        <f>IF(H116="","",IF(R116&gt;=4*auxiliar!$Q$2,"Não elegível",IF(R116&lt;4*auxiliar!$Q$2,"Elegível","")))</f>
        <v/>
      </c>
      <c r="T116" s="321"/>
      <c r="U116" s="321"/>
      <c r="V116" s="321" t="s">
        <v>7141</v>
      </c>
      <c r="W116" s="381"/>
      <c r="X11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16" s="423"/>
      <c r="Z116" s="394"/>
      <c r="AA116" s="382" t="str">
        <f>IF(Table8[[#This Row],[Código do agregado '[Entidade']]]="","",IF(OR(AND(A116="",A116&lt;&gt;""),(AND(A116&lt;&gt;"",OR(B116="",D116="",I116="",T116="",U116="")))),"NÃO",IF(AND(A116&lt;&gt;"",J116=0),"Faltam membros","SIM")))</f>
        <v/>
      </c>
      <c r="AD116" s="256"/>
      <c r="AE116" s="457"/>
      <c r="AF116" s="457"/>
      <c r="AG116" s="256"/>
      <c r="AH116" s="256"/>
    </row>
    <row r="117" spans="1:34" ht="25.05" hidden="1" customHeight="1" x14ac:dyDescent="0.3">
      <c r="A117" s="373"/>
      <c r="B117" s="321"/>
      <c r="C117" s="316">
        <f>IFERROR(VLOOKUP(B117,A.Núcleos!$B:$C,2,FALSE),"")</f>
        <v>0</v>
      </c>
      <c r="D117" s="376"/>
      <c r="E117" s="383"/>
      <c r="F117" s="376"/>
      <c r="G117" s="377" t="str">
        <f>IFERROR(IF(Table8[[#This Row],[Código da Candidatura]]="","",CONCATENATE(VLOOKUP(Table8[[#This Row],[Código da Candidatura]],Table13[[Código da candidatura]:[Latitude]],3,FALSE)," - ",VLOOKUP(Table8[[#This Row],[Código da Candidatura]],Table13[[Código da candidatura]:[Latitude]],6,FALSE))),"")</f>
        <v/>
      </c>
      <c r="H117" s="325" t="str">
        <f>IFERROR(IF(A117="","",CONCATENATE("1D.",Entrada!$K$8,".",auxiliar!A111,".",Table8[[#This Row],[Código da Candidatura]])),"")</f>
        <v/>
      </c>
      <c r="I117" s="378" t="str">
        <f>IF(A117="","",SUMIF(D.Composição!A$5:B$4533,A117,D.Composição!M$5:M$4533))</f>
        <v/>
      </c>
      <c r="J117" s="379" t="str">
        <f>IF(A117="","",COUNTIF(D.Composição!$B:$B,$A117))</f>
        <v/>
      </c>
      <c r="K117" s="379" t="str">
        <f t="shared" si="9"/>
        <v/>
      </c>
      <c r="L117" s="379" t="str">
        <f>IF(A117="","",COUNTIFS(D.Composição!$B:$B,$A117,D.Composição!$T:$T,"Dep"))</f>
        <v/>
      </c>
      <c r="M117" s="379" t="str">
        <f>IF(A117="","",COUNTIFS(D.Composição!$B:$B,$A117,D.Composição!$M:$M,"Sim"))</f>
        <v/>
      </c>
      <c r="N117" s="379" t="str">
        <f t="shared" si="10"/>
        <v/>
      </c>
      <c r="O117" s="379" t="str">
        <f>IFERROR(IF(A117="","",VLOOKUP(A117,D.Composição!$B$5:$L$4533,10,FALSE)),"")</f>
        <v/>
      </c>
      <c r="P117" s="379" t="str">
        <f t="shared" si="11"/>
        <v/>
      </c>
      <c r="Q117" s="380" t="str">
        <f t="shared" si="12"/>
        <v/>
      </c>
      <c r="R117" s="378" t="str">
        <f t="shared" si="13"/>
        <v/>
      </c>
      <c r="S117" s="379" t="str">
        <f>IF(H117="","",IF(R117&gt;=4*auxiliar!$Q$2,"Não elegível",IF(R117&lt;4*auxiliar!$Q$2,"Elegível","")))</f>
        <v/>
      </c>
      <c r="T117" s="321"/>
      <c r="U117" s="321"/>
      <c r="V117" s="321" t="s">
        <v>7141</v>
      </c>
      <c r="W117" s="381"/>
      <c r="X11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17" s="423"/>
      <c r="Z117" s="394"/>
      <c r="AA117" s="382" t="str">
        <f>IF(Table8[[#This Row],[Código do agregado '[Entidade']]]="","",IF(OR(AND(A117="",A117&lt;&gt;""),(AND(A117&lt;&gt;"",OR(B117="",D117="",I117="",T117="",U117="")))),"NÃO",IF(AND(A117&lt;&gt;"",J117=0),"Faltam membros","SIM")))</f>
        <v/>
      </c>
      <c r="AD117" s="256"/>
      <c r="AE117" s="457"/>
      <c r="AF117" s="457"/>
      <c r="AG117" s="256"/>
      <c r="AH117" s="256"/>
    </row>
    <row r="118" spans="1:34" ht="25.05" hidden="1" customHeight="1" x14ac:dyDescent="0.3">
      <c r="A118" s="373"/>
      <c r="B118" s="321"/>
      <c r="C118" s="316">
        <f>IFERROR(VLOOKUP(B118,A.Núcleos!$B:$C,2,FALSE),"")</f>
        <v>0</v>
      </c>
      <c r="D118" s="376"/>
      <c r="E118" s="383"/>
      <c r="F118" s="376"/>
      <c r="G118" s="377" t="str">
        <f>IFERROR(IF(Table8[[#This Row],[Código da Candidatura]]="","",CONCATENATE(VLOOKUP(Table8[[#This Row],[Código da Candidatura]],Table13[[Código da candidatura]:[Latitude]],3,FALSE)," - ",VLOOKUP(Table8[[#This Row],[Código da Candidatura]],Table13[[Código da candidatura]:[Latitude]],6,FALSE))),"")</f>
        <v/>
      </c>
      <c r="H118" s="325" t="str">
        <f>IFERROR(IF(A118="","",CONCATENATE("1D.",Entrada!$K$8,".",auxiliar!A112,".",Table8[[#This Row],[Código da Candidatura]])),"")</f>
        <v/>
      </c>
      <c r="I118" s="378" t="str">
        <f>IF(A118="","",SUMIF(D.Composição!A$5:B$4533,A118,D.Composição!M$5:M$4533))</f>
        <v/>
      </c>
      <c r="J118" s="379" t="str">
        <f>IF(A118="","",COUNTIF(D.Composição!$B:$B,$A118))</f>
        <v/>
      </c>
      <c r="K118" s="379" t="str">
        <f t="shared" si="9"/>
        <v/>
      </c>
      <c r="L118" s="379" t="str">
        <f>IF(A118="","",COUNTIFS(D.Composição!$B:$B,$A118,D.Composição!$T:$T,"Dep"))</f>
        <v/>
      </c>
      <c r="M118" s="379" t="str">
        <f>IF(A118="","",COUNTIFS(D.Composição!$B:$B,$A118,D.Composição!$M:$M,"Sim"))</f>
        <v/>
      </c>
      <c r="N118" s="379" t="str">
        <f t="shared" si="10"/>
        <v/>
      </c>
      <c r="O118" s="379" t="str">
        <f>IFERROR(IF(A118="","",VLOOKUP(A118,D.Composição!$B$5:$L$4533,10,FALSE)),"")</f>
        <v/>
      </c>
      <c r="P118" s="379" t="str">
        <f t="shared" si="11"/>
        <v/>
      </c>
      <c r="Q118" s="380" t="str">
        <f t="shared" si="12"/>
        <v/>
      </c>
      <c r="R118" s="378" t="str">
        <f t="shared" si="13"/>
        <v/>
      </c>
      <c r="S118" s="379" t="str">
        <f>IF(H118="","",IF(R118&gt;=4*auxiliar!$Q$2,"Não elegível",IF(R118&lt;4*auxiliar!$Q$2,"Elegível","")))</f>
        <v/>
      </c>
      <c r="T118" s="321"/>
      <c r="U118" s="321"/>
      <c r="V118" s="321" t="s">
        <v>7141</v>
      </c>
      <c r="W118" s="381"/>
      <c r="X11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18" s="423"/>
      <c r="Z118" s="394"/>
      <c r="AA118" s="382" t="str">
        <f>IF(Table8[[#This Row],[Código do agregado '[Entidade']]]="","",IF(OR(AND(A118="",A118&lt;&gt;""),(AND(A118&lt;&gt;"",OR(B118="",D118="",I118="",T118="",U118="")))),"NÃO",IF(AND(A118&lt;&gt;"",J118=0),"Faltam membros","SIM")))</f>
        <v/>
      </c>
      <c r="AD118" s="256"/>
      <c r="AE118" s="457"/>
      <c r="AF118" s="457"/>
      <c r="AG118" s="256"/>
      <c r="AH118" s="256"/>
    </row>
    <row r="119" spans="1:34" ht="25.05" hidden="1" customHeight="1" x14ac:dyDescent="0.3">
      <c r="A119" s="373"/>
      <c r="B119" s="321"/>
      <c r="C119" s="316">
        <f>IFERROR(VLOOKUP(B119,A.Núcleos!$B:$C,2,FALSE),"")</f>
        <v>0</v>
      </c>
      <c r="D119" s="376"/>
      <c r="E119" s="383"/>
      <c r="F119" s="376"/>
      <c r="G119" s="377" t="str">
        <f>IFERROR(IF(Table8[[#This Row],[Código da Candidatura]]="","",CONCATENATE(VLOOKUP(Table8[[#This Row],[Código da Candidatura]],Table13[[Código da candidatura]:[Latitude]],3,FALSE)," - ",VLOOKUP(Table8[[#This Row],[Código da Candidatura]],Table13[[Código da candidatura]:[Latitude]],6,FALSE))),"")</f>
        <v/>
      </c>
      <c r="H119" s="325" t="str">
        <f>IFERROR(IF(A119="","",CONCATENATE("1D.",Entrada!$K$8,".",auxiliar!A113,".",Table8[[#This Row],[Código da Candidatura]])),"")</f>
        <v/>
      </c>
      <c r="I119" s="378" t="str">
        <f>IF(A119="","",SUMIF(D.Composição!A$5:B$4533,A119,D.Composição!M$5:M$4533))</f>
        <v/>
      </c>
      <c r="J119" s="379" t="str">
        <f>IF(A119="","",COUNTIF(D.Composição!$B:$B,$A119))</f>
        <v/>
      </c>
      <c r="K119" s="379" t="str">
        <f t="shared" si="9"/>
        <v/>
      </c>
      <c r="L119" s="379" t="str">
        <f>IF(A119="","",COUNTIFS(D.Composição!$B:$B,$A119,D.Composição!$T:$T,"Dep"))</f>
        <v/>
      </c>
      <c r="M119" s="379" t="str">
        <f>IF(A119="","",COUNTIFS(D.Composição!$B:$B,$A119,D.Composição!$M:$M,"Sim"))</f>
        <v/>
      </c>
      <c r="N119" s="379" t="str">
        <f t="shared" si="10"/>
        <v/>
      </c>
      <c r="O119" s="379" t="str">
        <f>IFERROR(IF(A119="","",VLOOKUP(A119,D.Composição!$B$5:$L$4533,10,FALSE)),"")</f>
        <v/>
      </c>
      <c r="P119" s="379" t="str">
        <f t="shared" si="11"/>
        <v/>
      </c>
      <c r="Q119" s="380" t="str">
        <f t="shared" si="12"/>
        <v/>
      </c>
      <c r="R119" s="378" t="str">
        <f t="shared" si="13"/>
        <v/>
      </c>
      <c r="S119" s="379" t="str">
        <f>IF(H119="","",IF(R119&gt;=4*auxiliar!$Q$2,"Não elegível",IF(R119&lt;4*auxiliar!$Q$2,"Elegível","")))</f>
        <v/>
      </c>
      <c r="T119" s="321"/>
      <c r="U119" s="321"/>
      <c r="V119" s="321" t="s">
        <v>7141</v>
      </c>
      <c r="W119" s="381"/>
      <c r="X11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19" s="423"/>
      <c r="Z119" s="394"/>
      <c r="AA119" s="382" t="str">
        <f>IF(Table8[[#This Row],[Código do agregado '[Entidade']]]="","",IF(OR(AND(A119="",A119&lt;&gt;""),(AND(A119&lt;&gt;"",OR(B119="",D119="",I119="",T119="",U119="")))),"NÃO",IF(AND(A119&lt;&gt;"",J119=0),"Faltam membros","SIM")))</f>
        <v/>
      </c>
      <c r="AD119" s="256"/>
      <c r="AE119" s="457"/>
      <c r="AF119" s="457"/>
      <c r="AG119" s="256"/>
      <c r="AH119" s="256"/>
    </row>
    <row r="120" spans="1:34" ht="25.05" hidden="1" customHeight="1" x14ac:dyDescent="0.3">
      <c r="A120" s="373"/>
      <c r="B120" s="321"/>
      <c r="C120" s="316">
        <f>IFERROR(VLOOKUP(B120,A.Núcleos!$B:$C,2,FALSE),"")</f>
        <v>0</v>
      </c>
      <c r="D120" s="376"/>
      <c r="E120" s="383"/>
      <c r="F120" s="376"/>
      <c r="G120" s="377" t="str">
        <f>IFERROR(IF(Table8[[#This Row],[Código da Candidatura]]="","",CONCATENATE(VLOOKUP(Table8[[#This Row],[Código da Candidatura]],Table13[[Código da candidatura]:[Latitude]],3,FALSE)," - ",VLOOKUP(Table8[[#This Row],[Código da Candidatura]],Table13[[Código da candidatura]:[Latitude]],6,FALSE))),"")</f>
        <v/>
      </c>
      <c r="H120" s="325" t="str">
        <f>IFERROR(IF(A120="","",CONCATENATE("1D.",Entrada!$K$8,".",auxiliar!A114,".",Table8[[#This Row],[Código da Candidatura]])),"")</f>
        <v/>
      </c>
      <c r="I120" s="378" t="str">
        <f>IF(A120="","",SUMIF(D.Composição!A$5:B$4533,A120,D.Composição!M$5:M$4533))</f>
        <v/>
      </c>
      <c r="J120" s="379" t="str">
        <f>IF(A120="","",COUNTIF(D.Composição!$B:$B,$A120))</f>
        <v/>
      </c>
      <c r="K120" s="379" t="str">
        <f t="shared" si="9"/>
        <v/>
      </c>
      <c r="L120" s="379" t="str">
        <f>IF(A120="","",COUNTIFS(D.Composição!$B:$B,$A120,D.Composição!$T:$T,"Dep"))</f>
        <v/>
      </c>
      <c r="M120" s="379" t="str">
        <f>IF(A120="","",COUNTIFS(D.Composição!$B:$B,$A120,D.Composição!$M:$M,"Sim"))</f>
        <v/>
      </c>
      <c r="N120" s="379" t="str">
        <f t="shared" si="10"/>
        <v/>
      </c>
      <c r="O120" s="379" t="str">
        <f>IFERROR(IF(A120="","",VLOOKUP(A120,D.Composição!$B$5:$L$4533,10,FALSE)),"")</f>
        <v/>
      </c>
      <c r="P120" s="379" t="str">
        <f t="shared" si="11"/>
        <v/>
      </c>
      <c r="Q120" s="380" t="str">
        <f t="shared" si="12"/>
        <v/>
      </c>
      <c r="R120" s="378" t="str">
        <f t="shared" si="13"/>
        <v/>
      </c>
      <c r="S120" s="379" t="str">
        <f>IF(H120="","",IF(R120&gt;=4*auxiliar!$Q$2,"Não elegível",IF(R120&lt;4*auxiliar!$Q$2,"Elegível","")))</f>
        <v/>
      </c>
      <c r="T120" s="321"/>
      <c r="U120" s="321"/>
      <c r="V120" s="321" t="s">
        <v>7141</v>
      </c>
      <c r="W120" s="381"/>
      <c r="X12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20" s="423"/>
      <c r="Z120" s="394"/>
      <c r="AA120" s="382" t="str">
        <f>IF(Table8[[#This Row],[Código do agregado '[Entidade']]]="","",IF(OR(AND(A120="",A120&lt;&gt;""),(AND(A120&lt;&gt;"",OR(B120="",D120="",I120="",T120="",U120="")))),"NÃO",IF(AND(A120&lt;&gt;"",J120=0),"Faltam membros","SIM")))</f>
        <v/>
      </c>
      <c r="AD120" s="256"/>
      <c r="AE120" s="457"/>
      <c r="AF120" s="457"/>
      <c r="AG120" s="256"/>
      <c r="AH120" s="256"/>
    </row>
    <row r="121" spans="1:34" ht="25.05" hidden="1" customHeight="1" x14ac:dyDescent="0.3">
      <c r="A121" s="373"/>
      <c r="B121" s="321"/>
      <c r="C121" s="316">
        <f>IFERROR(VLOOKUP(B121,A.Núcleos!$B:$C,2,FALSE),"")</f>
        <v>0</v>
      </c>
      <c r="D121" s="376"/>
      <c r="E121" s="383"/>
      <c r="F121" s="376"/>
      <c r="G121" s="377" t="str">
        <f>IFERROR(IF(Table8[[#This Row],[Código da Candidatura]]="","",CONCATENATE(VLOOKUP(Table8[[#This Row],[Código da Candidatura]],Table13[[Código da candidatura]:[Latitude]],3,FALSE)," - ",VLOOKUP(Table8[[#This Row],[Código da Candidatura]],Table13[[Código da candidatura]:[Latitude]],6,FALSE))),"")</f>
        <v/>
      </c>
      <c r="H121" s="325" t="str">
        <f>IFERROR(IF(A121="","",CONCATENATE("1D.",Entrada!$K$8,".",auxiliar!A115,".",Table8[[#This Row],[Código da Candidatura]])),"")</f>
        <v/>
      </c>
      <c r="I121" s="378" t="str">
        <f>IF(A121="","",SUMIF(D.Composição!A$5:B$4533,A121,D.Composição!M$5:M$4533))</f>
        <v/>
      </c>
      <c r="J121" s="379" t="str">
        <f>IF(A121="","",COUNTIF(D.Composição!$B:$B,$A121))</f>
        <v/>
      </c>
      <c r="K121" s="379" t="str">
        <f t="shared" si="9"/>
        <v/>
      </c>
      <c r="L121" s="379" t="str">
        <f>IF(A121="","",COUNTIFS(D.Composição!$B:$B,$A121,D.Composição!$T:$T,"Dep"))</f>
        <v/>
      </c>
      <c r="M121" s="379" t="str">
        <f>IF(A121="","",COUNTIFS(D.Composição!$B:$B,$A121,D.Composição!$M:$M,"Sim"))</f>
        <v/>
      </c>
      <c r="N121" s="379" t="str">
        <f t="shared" si="10"/>
        <v/>
      </c>
      <c r="O121" s="379" t="str">
        <f>IFERROR(IF(A121="","",VLOOKUP(A121,D.Composição!$B$5:$L$4533,10,FALSE)),"")</f>
        <v/>
      </c>
      <c r="P121" s="379" t="str">
        <f t="shared" si="11"/>
        <v/>
      </c>
      <c r="Q121" s="380" t="str">
        <f t="shared" si="12"/>
        <v/>
      </c>
      <c r="R121" s="378" t="str">
        <f t="shared" si="13"/>
        <v/>
      </c>
      <c r="S121" s="379" t="str">
        <f>IF(H121="","",IF(R121&gt;=4*auxiliar!$Q$2,"Não elegível",IF(R121&lt;4*auxiliar!$Q$2,"Elegível","")))</f>
        <v/>
      </c>
      <c r="T121" s="321"/>
      <c r="U121" s="321"/>
      <c r="V121" s="321" t="s">
        <v>7141</v>
      </c>
      <c r="W121" s="381"/>
      <c r="X12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21" s="423"/>
      <c r="Z121" s="394"/>
      <c r="AA121" s="382" t="str">
        <f>IF(Table8[[#This Row],[Código do agregado '[Entidade']]]="","",IF(OR(AND(A121="",A121&lt;&gt;""),(AND(A121&lt;&gt;"",OR(B121="",D121="",I121="",T121="",U121="")))),"NÃO",IF(AND(A121&lt;&gt;"",J121=0),"Faltam membros","SIM")))</f>
        <v/>
      </c>
      <c r="AD121" s="256"/>
      <c r="AE121" s="457"/>
      <c r="AF121" s="457"/>
      <c r="AG121" s="256"/>
      <c r="AH121" s="256"/>
    </row>
    <row r="122" spans="1:34" ht="25.05" hidden="1" customHeight="1" x14ac:dyDescent="0.3">
      <c r="A122" s="373"/>
      <c r="B122" s="321"/>
      <c r="C122" s="316">
        <f>IFERROR(VLOOKUP(B122,A.Núcleos!$B:$C,2,FALSE),"")</f>
        <v>0</v>
      </c>
      <c r="D122" s="376"/>
      <c r="E122" s="383"/>
      <c r="F122" s="376"/>
      <c r="G122" s="377" t="str">
        <f>IFERROR(IF(Table8[[#This Row],[Código da Candidatura]]="","",CONCATENATE(VLOOKUP(Table8[[#This Row],[Código da Candidatura]],Table13[[Código da candidatura]:[Latitude]],3,FALSE)," - ",VLOOKUP(Table8[[#This Row],[Código da Candidatura]],Table13[[Código da candidatura]:[Latitude]],6,FALSE))),"")</f>
        <v/>
      </c>
      <c r="H122" s="325" t="str">
        <f>IFERROR(IF(A122="","",CONCATENATE("1D.",Entrada!$K$8,".",auxiliar!A116,".",Table8[[#This Row],[Código da Candidatura]])),"")</f>
        <v/>
      </c>
      <c r="I122" s="378" t="str">
        <f>IF(A122="","",SUMIF(D.Composição!A$5:B$4533,A122,D.Composição!M$5:M$4533))</f>
        <v/>
      </c>
      <c r="J122" s="379" t="str">
        <f>IF(A122="","",COUNTIF(D.Composição!$B:$B,$A122))</f>
        <v/>
      </c>
      <c r="K122" s="379" t="str">
        <f t="shared" si="9"/>
        <v/>
      </c>
      <c r="L122" s="379" t="str">
        <f>IF(A122="","",COUNTIFS(D.Composição!$B:$B,$A122,D.Composição!$T:$T,"Dep"))</f>
        <v/>
      </c>
      <c r="M122" s="379" t="str">
        <f>IF(A122="","",COUNTIFS(D.Composição!$B:$B,$A122,D.Composição!$M:$M,"Sim"))</f>
        <v/>
      </c>
      <c r="N122" s="379" t="str">
        <f t="shared" si="10"/>
        <v/>
      </c>
      <c r="O122" s="379" t="str">
        <f>IFERROR(IF(A122="","",VLOOKUP(A122,D.Composição!$B$5:$L$4533,10,FALSE)),"")</f>
        <v/>
      </c>
      <c r="P122" s="379" t="str">
        <f t="shared" si="11"/>
        <v/>
      </c>
      <c r="Q122" s="380" t="str">
        <f t="shared" si="12"/>
        <v/>
      </c>
      <c r="R122" s="378" t="str">
        <f t="shared" si="13"/>
        <v/>
      </c>
      <c r="S122" s="379" t="str">
        <f>IF(H122="","",IF(R122&gt;=4*auxiliar!$Q$2,"Não elegível",IF(R122&lt;4*auxiliar!$Q$2,"Elegível","")))</f>
        <v/>
      </c>
      <c r="T122" s="321"/>
      <c r="U122" s="321"/>
      <c r="V122" s="321" t="s">
        <v>7141</v>
      </c>
      <c r="W122" s="381"/>
      <c r="X12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22" s="423"/>
      <c r="Z122" s="394"/>
      <c r="AA122" s="382" t="str">
        <f>IF(Table8[[#This Row],[Código do agregado '[Entidade']]]="","",IF(OR(AND(A122="",A122&lt;&gt;""),(AND(A122&lt;&gt;"",OR(B122="",D122="",I122="",T122="",U122="")))),"NÃO",IF(AND(A122&lt;&gt;"",J122=0),"Faltam membros","SIM")))</f>
        <v/>
      </c>
      <c r="AD122" s="256"/>
      <c r="AE122" s="457"/>
      <c r="AF122" s="457"/>
      <c r="AG122" s="256"/>
      <c r="AH122" s="256"/>
    </row>
    <row r="123" spans="1:34" ht="25.05" hidden="1" customHeight="1" x14ac:dyDescent="0.3">
      <c r="A123" s="373"/>
      <c r="B123" s="321"/>
      <c r="C123" s="316">
        <f>IFERROR(VLOOKUP(B123,A.Núcleos!$B:$C,2,FALSE),"")</f>
        <v>0</v>
      </c>
      <c r="D123" s="376"/>
      <c r="E123" s="383"/>
      <c r="F123" s="376"/>
      <c r="G123" s="377" t="str">
        <f>IFERROR(IF(Table8[[#This Row],[Código da Candidatura]]="","",CONCATENATE(VLOOKUP(Table8[[#This Row],[Código da Candidatura]],Table13[[Código da candidatura]:[Latitude]],3,FALSE)," - ",VLOOKUP(Table8[[#This Row],[Código da Candidatura]],Table13[[Código da candidatura]:[Latitude]],6,FALSE))),"")</f>
        <v/>
      </c>
      <c r="H123" s="325" t="str">
        <f>IFERROR(IF(A123="","",CONCATENATE("1D.",Entrada!$K$8,".",auxiliar!A117,".",Table8[[#This Row],[Código da Candidatura]])),"")</f>
        <v/>
      </c>
      <c r="I123" s="378" t="str">
        <f>IF(A123="","",SUMIF(D.Composição!A$5:B$4533,A123,D.Composição!M$5:M$4533))</f>
        <v/>
      </c>
      <c r="J123" s="379" t="str">
        <f>IF(A123="","",COUNTIF(D.Composição!$B:$B,$A123))</f>
        <v/>
      </c>
      <c r="K123" s="379" t="str">
        <f t="shared" si="9"/>
        <v/>
      </c>
      <c r="L123" s="379" t="str">
        <f>IF(A123="","",COUNTIFS(D.Composição!$B:$B,$A123,D.Composição!$T:$T,"Dep"))</f>
        <v/>
      </c>
      <c r="M123" s="379" t="str">
        <f>IF(A123="","",COUNTIFS(D.Composição!$B:$B,$A123,D.Composição!$M:$M,"Sim"))</f>
        <v/>
      </c>
      <c r="N123" s="379" t="str">
        <f t="shared" si="10"/>
        <v/>
      </c>
      <c r="O123" s="379" t="str">
        <f>IFERROR(IF(A123="","",VLOOKUP(A123,D.Composição!$B$5:$L$4533,10,FALSE)),"")</f>
        <v/>
      </c>
      <c r="P123" s="379" t="str">
        <f t="shared" si="11"/>
        <v/>
      </c>
      <c r="Q123" s="380" t="str">
        <f t="shared" si="12"/>
        <v/>
      </c>
      <c r="R123" s="378" t="str">
        <f t="shared" si="13"/>
        <v/>
      </c>
      <c r="S123" s="379" t="str">
        <f>IF(H123="","",IF(R123&gt;=4*auxiliar!$Q$2,"Não elegível",IF(R123&lt;4*auxiliar!$Q$2,"Elegível","")))</f>
        <v/>
      </c>
      <c r="T123" s="321"/>
      <c r="U123" s="321"/>
      <c r="V123" s="321" t="s">
        <v>7141</v>
      </c>
      <c r="W123" s="381"/>
      <c r="X12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23" s="423"/>
      <c r="Z123" s="394"/>
      <c r="AA123" s="382" t="str">
        <f>IF(Table8[[#This Row],[Código do agregado '[Entidade']]]="","",IF(OR(AND(A123="",A123&lt;&gt;""),(AND(A123&lt;&gt;"",OR(B123="",D123="",I123="",T123="",U123="")))),"NÃO",IF(AND(A123&lt;&gt;"",J123=0),"Faltam membros","SIM")))</f>
        <v/>
      </c>
      <c r="AD123" s="256"/>
      <c r="AE123" s="457"/>
      <c r="AF123" s="457"/>
      <c r="AG123" s="256"/>
      <c r="AH123" s="256"/>
    </row>
    <row r="124" spans="1:34" ht="25.05" hidden="1" customHeight="1" x14ac:dyDescent="0.3">
      <c r="A124" s="373"/>
      <c r="B124" s="321"/>
      <c r="C124" s="316">
        <f>IFERROR(VLOOKUP(B124,A.Núcleos!$B:$C,2,FALSE),"")</f>
        <v>0</v>
      </c>
      <c r="D124" s="376"/>
      <c r="E124" s="383"/>
      <c r="F124" s="376"/>
      <c r="G124" s="377" t="str">
        <f>IFERROR(IF(Table8[[#This Row],[Código da Candidatura]]="","",CONCATENATE(VLOOKUP(Table8[[#This Row],[Código da Candidatura]],Table13[[Código da candidatura]:[Latitude]],3,FALSE)," - ",VLOOKUP(Table8[[#This Row],[Código da Candidatura]],Table13[[Código da candidatura]:[Latitude]],6,FALSE))),"")</f>
        <v/>
      </c>
      <c r="H124" s="325" t="str">
        <f>IFERROR(IF(A124="","",CONCATENATE("1D.",Entrada!$K$8,".",auxiliar!A118,".",Table8[[#This Row],[Código da Candidatura]])),"")</f>
        <v/>
      </c>
      <c r="I124" s="378" t="str">
        <f>IF(A124="","",SUMIF(D.Composição!A$5:B$4533,A124,D.Composição!M$5:M$4533))</f>
        <v/>
      </c>
      <c r="J124" s="379" t="str">
        <f>IF(A124="","",COUNTIF(D.Composição!$B:$B,$A124))</f>
        <v/>
      </c>
      <c r="K124" s="379" t="str">
        <f t="shared" si="9"/>
        <v/>
      </c>
      <c r="L124" s="379" t="str">
        <f>IF(A124="","",COUNTIFS(D.Composição!$B:$B,$A124,D.Composição!$T:$T,"Dep"))</f>
        <v/>
      </c>
      <c r="M124" s="379" t="str">
        <f>IF(A124="","",COUNTIFS(D.Composição!$B:$B,$A124,D.Composição!$M:$M,"Sim"))</f>
        <v/>
      </c>
      <c r="N124" s="379" t="str">
        <f t="shared" si="10"/>
        <v/>
      </c>
      <c r="O124" s="379" t="str">
        <f>IFERROR(IF(A124="","",VLOOKUP(A124,D.Composição!$B$5:$L$4533,10,FALSE)),"")</f>
        <v/>
      </c>
      <c r="P124" s="379" t="str">
        <f t="shared" si="11"/>
        <v/>
      </c>
      <c r="Q124" s="380" t="str">
        <f t="shared" si="12"/>
        <v/>
      </c>
      <c r="R124" s="378" t="str">
        <f t="shared" si="13"/>
        <v/>
      </c>
      <c r="S124" s="379" t="str">
        <f>IF(H124="","",IF(R124&gt;=4*auxiliar!$Q$2,"Não elegível",IF(R124&lt;4*auxiliar!$Q$2,"Elegível","")))</f>
        <v/>
      </c>
      <c r="T124" s="321"/>
      <c r="U124" s="321"/>
      <c r="V124" s="321" t="s">
        <v>7141</v>
      </c>
      <c r="W124" s="381"/>
      <c r="X12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24" s="423"/>
      <c r="Z124" s="394"/>
      <c r="AA124" s="382" t="str">
        <f>IF(Table8[[#This Row],[Código do agregado '[Entidade']]]="","",IF(OR(AND(A124="",A124&lt;&gt;""),(AND(A124&lt;&gt;"",OR(B124="",D124="",I124="",T124="",U124="")))),"NÃO",IF(AND(A124&lt;&gt;"",J124=0),"Faltam membros","SIM")))</f>
        <v/>
      </c>
      <c r="AD124" s="256"/>
      <c r="AE124" s="457"/>
      <c r="AF124" s="457"/>
      <c r="AG124" s="256"/>
      <c r="AH124" s="256"/>
    </row>
    <row r="125" spans="1:34" ht="25.05" hidden="1" customHeight="1" x14ac:dyDescent="0.3">
      <c r="A125" s="373"/>
      <c r="B125" s="321"/>
      <c r="C125" s="316">
        <f>IFERROR(VLOOKUP(B125,A.Núcleos!$B:$C,2,FALSE),"")</f>
        <v>0</v>
      </c>
      <c r="D125" s="376"/>
      <c r="E125" s="383"/>
      <c r="F125" s="376"/>
      <c r="G125" s="377" t="str">
        <f>IFERROR(IF(Table8[[#This Row],[Código da Candidatura]]="","",CONCATENATE(VLOOKUP(Table8[[#This Row],[Código da Candidatura]],Table13[[Código da candidatura]:[Latitude]],3,FALSE)," - ",VLOOKUP(Table8[[#This Row],[Código da Candidatura]],Table13[[Código da candidatura]:[Latitude]],6,FALSE))),"")</f>
        <v/>
      </c>
      <c r="H125" s="325" t="str">
        <f>IFERROR(IF(A125="","",CONCATENATE("1D.",Entrada!$K$8,".",auxiliar!A119,".",Table8[[#This Row],[Código da Candidatura]])),"")</f>
        <v/>
      </c>
      <c r="I125" s="378" t="str">
        <f>IF(A125="","",SUMIF(D.Composição!A$5:B$4533,A125,D.Composição!M$5:M$4533))</f>
        <v/>
      </c>
      <c r="J125" s="379" t="str">
        <f>IF(A125="","",COUNTIF(D.Composição!$B:$B,$A125))</f>
        <v/>
      </c>
      <c r="K125" s="379" t="str">
        <f t="shared" si="9"/>
        <v/>
      </c>
      <c r="L125" s="379" t="str">
        <f>IF(A125="","",COUNTIFS(D.Composição!$B:$B,$A125,D.Composição!$T:$T,"Dep"))</f>
        <v/>
      </c>
      <c r="M125" s="379" t="str">
        <f>IF(A125="","",COUNTIFS(D.Composição!$B:$B,$A125,D.Composição!$M:$M,"Sim"))</f>
        <v/>
      </c>
      <c r="N125" s="379" t="str">
        <f t="shared" si="10"/>
        <v/>
      </c>
      <c r="O125" s="379" t="str">
        <f>IFERROR(IF(A125="","",VLOOKUP(A125,D.Composição!$B$5:$L$4533,10,FALSE)),"")</f>
        <v/>
      </c>
      <c r="P125" s="379" t="str">
        <f t="shared" si="11"/>
        <v/>
      </c>
      <c r="Q125" s="380" t="str">
        <f t="shared" si="12"/>
        <v/>
      </c>
      <c r="R125" s="378" t="str">
        <f t="shared" si="13"/>
        <v/>
      </c>
      <c r="S125" s="379" t="str">
        <f>IF(H125="","",IF(R125&gt;=4*auxiliar!$Q$2,"Não elegível",IF(R125&lt;4*auxiliar!$Q$2,"Elegível","")))</f>
        <v/>
      </c>
      <c r="T125" s="321"/>
      <c r="U125" s="321"/>
      <c r="V125" s="321" t="s">
        <v>7141</v>
      </c>
      <c r="W125" s="381"/>
      <c r="X12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25" s="423"/>
      <c r="Z125" s="394"/>
      <c r="AA125" s="382" t="str">
        <f>IF(Table8[[#This Row],[Código do agregado '[Entidade']]]="","",IF(OR(AND(A125="",A125&lt;&gt;""),(AND(A125&lt;&gt;"",OR(B125="",D125="",I125="",T125="",U125="")))),"NÃO",IF(AND(A125&lt;&gt;"",J125=0),"Faltam membros","SIM")))</f>
        <v/>
      </c>
      <c r="AD125" s="256"/>
      <c r="AE125" s="457"/>
      <c r="AF125" s="457"/>
      <c r="AG125" s="256"/>
      <c r="AH125" s="256"/>
    </row>
    <row r="126" spans="1:34" ht="25.05" hidden="1" customHeight="1" x14ac:dyDescent="0.3">
      <c r="A126" s="373"/>
      <c r="B126" s="321"/>
      <c r="C126" s="316">
        <f>IFERROR(VLOOKUP(B126,A.Núcleos!$B:$C,2,FALSE),"")</f>
        <v>0</v>
      </c>
      <c r="D126" s="376"/>
      <c r="E126" s="383"/>
      <c r="F126" s="376"/>
      <c r="G126" s="377" t="str">
        <f>IFERROR(IF(Table8[[#This Row],[Código da Candidatura]]="","",CONCATENATE(VLOOKUP(Table8[[#This Row],[Código da Candidatura]],Table13[[Código da candidatura]:[Latitude]],3,FALSE)," - ",VLOOKUP(Table8[[#This Row],[Código da Candidatura]],Table13[[Código da candidatura]:[Latitude]],6,FALSE))),"")</f>
        <v/>
      </c>
      <c r="H126" s="325" t="str">
        <f>IFERROR(IF(A126="","",CONCATENATE("1D.",Entrada!$K$8,".",auxiliar!A120,".",Table8[[#This Row],[Código da Candidatura]])),"")</f>
        <v/>
      </c>
      <c r="I126" s="378" t="str">
        <f>IF(A126="","",SUMIF(D.Composição!A$5:B$4533,A126,D.Composição!M$5:M$4533))</f>
        <v/>
      </c>
      <c r="J126" s="379" t="str">
        <f>IF(A126="","",COUNTIF(D.Composição!$B:$B,$A126))</f>
        <v/>
      </c>
      <c r="K126" s="379" t="str">
        <f t="shared" si="9"/>
        <v/>
      </c>
      <c r="L126" s="379" t="str">
        <f>IF(A126="","",COUNTIFS(D.Composição!$B:$B,$A126,D.Composição!$T:$T,"Dep"))</f>
        <v/>
      </c>
      <c r="M126" s="379" t="str">
        <f>IF(A126="","",COUNTIFS(D.Composição!$B:$B,$A126,D.Composição!$M:$M,"Sim"))</f>
        <v/>
      </c>
      <c r="N126" s="379" t="str">
        <f t="shared" si="10"/>
        <v/>
      </c>
      <c r="O126" s="379" t="str">
        <f>IFERROR(IF(A126="","",VLOOKUP(A126,D.Composição!$B$5:$L$4533,10,FALSE)),"")</f>
        <v/>
      </c>
      <c r="P126" s="379" t="str">
        <f t="shared" si="11"/>
        <v/>
      </c>
      <c r="Q126" s="380" t="str">
        <f t="shared" si="12"/>
        <v/>
      </c>
      <c r="R126" s="378" t="str">
        <f t="shared" si="13"/>
        <v/>
      </c>
      <c r="S126" s="379" t="str">
        <f>IF(H126="","",IF(R126&gt;=4*auxiliar!$Q$2,"Não elegível",IF(R126&lt;4*auxiliar!$Q$2,"Elegível","")))</f>
        <v/>
      </c>
      <c r="T126" s="321"/>
      <c r="U126" s="321"/>
      <c r="V126" s="321" t="s">
        <v>7141</v>
      </c>
      <c r="W126" s="381"/>
      <c r="X12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26" s="423"/>
      <c r="Z126" s="394"/>
      <c r="AA126" s="382" t="str">
        <f>IF(Table8[[#This Row],[Código do agregado '[Entidade']]]="","",IF(OR(AND(A126="",A126&lt;&gt;""),(AND(A126&lt;&gt;"",OR(B126="",D126="",I126="",T126="",U126="")))),"NÃO",IF(AND(A126&lt;&gt;"",J126=0),"Faltam membros","SIM")))</f>
        <v/>
      </c>
      <c r="AD126" s="256"/>
      <c r="AE126" s="457"/>
      <c r="AF126" s="457"/>
      <c r="AG126" s="256"/>
      <c r="AH126" s="256"/>
    </row>
    <row r="127" spans="1:34" ht="25.05" hidden="1" customHeight="1" x14ac:dyDescent="0.3">
      <c r="A127" s="373"/>
      <c r="B127" s="321"/>
      <c r="C127" s="316">
        <f>IFERROR(VLOOKUP(B127,A.Núcleos!$B:$C,2,FALSE),"")</f>
        <v>0</v>
      </c>
      <c r="D127" s="376"/>
      <c r="E127" s="383"/>
      <c r="F127" s="376"/>
      <c r="G127" s="377" t="str">
        <f>IFERROR(IF(Table8[[#This Row],[Código da Candidatura]]="","",CONCATENATE(VLOOKUP(Table8[[#This Row],[Código da Candidatura]],Table13[[Código da candidatura]:[Latitude]],3,FALSE)," - ",VLOOKUP(Table8[[#This Row],[Código da Candidatura]],Table13[[Código da candidatura]:[Latitude]],6,FALSE))),"")</f>
        <v/>
      </c>
      <c r="H127" s="325" t="str">
        <f>IFERROR(IF(A127="","",CONCATENATE("1D.",Entrada!$K$8,".",auxiliar!A121,".",Table8[[#This Row],[Código da Candidatura]])),"")</f>
        <v/>
      </c>
      <c r="I127" s="378" t="str">
        <f>IF(A127="","",SUMIF(D.Composição!A$5:B$4533,A127,D.Composição!M$5:M$4533))</f>
        <v/>
      </c>
      <c r="J127" s="379" t="str">
        <f>IF(A127="","",COUNTIF(D.Composição!$B:$B,$A127))</f>
        <v/>
      </c>
      <c r="K127" s="379" t="str">
        <f t="shared" si="9"/>
        <v/>
      </c>
      <c r="L127" s="379" t="str">
        <f>IF(A127="","",COUNTIFS(D.Composição!$B:$B,$A127,D.Composição!$T:$T,"Dep"))</f>
        <v/>
      </c>
      <c r="M127" s="379" t="str">
        <f>IF(A127="","",COUNTIFS(D.Composição!$B:$B,$A127,D.Composição!$M:$M,"Sim"))</f>
        <v/>
      </c>
      <c r="N127" s="379" t="str">
        <f t="shared" si="10"/>
        <v/>
      </c>
      <c r="O127" s="379" t="str">
        <f>IFERROR(IF(A127="","",VLOOKUP(A127,D.Composição!$B$5:$L$4533,10,FALSE)),"")</f>
        <v/>
      </c>
      <c r="P127" s="379" t="str">
        <f t="shared" si="11"/>
        <v/>
      </c>
      <c r="Q127" s="380" t="str">
        <f t="shared" si="12"/>
        <v/>
      </c>
      <c r="R127" s="378" t="str">
        <f t="shared" si="13"/>
        <v/>
      </c>
      <c r="S127" s="379" t="str">
        <f>IF(H127="","",IF(R127&gt;=4*auxiliar!$Q$2,"Não elegível",IF(R127&lt;4*auxiliar!$Q$2,"Elegível","")))</f>
        <v/>
      </c>
      <c r="T127" s="321"/>
      <c r="U127" s="321"/>
      <c r="V127" s="321" t="s">
        <v>7141</v>
      </c>
      <c r="W127" s="381"/>
      <c r="X12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27" s="423"/>
      <c r="Z127" s="394"/>
      <c r="AA127" s="382" t="str">
        <f>IF(Table8[[#This Row],[Código do agregado '[Entidade']]]="","",IF(OR(AND(A127="",A127&lt;&gt;""),(AND(A127&lt;&gt;"",OR(B127="",D127="",I127="",T127="",U127="")))),"NÃO",IF(AND(A127&lt;&gt;"",J127=0),"Faltam membros","SIM")))</f>
        <v/>
      </c>
      <c r="AD127" s="256"/>
      <c r="AE127" s="457"/>
      <c r="AF127" s="457"/>
      <c r="AG127" s="256"/>
      <c r="AH127" s="256"/>
    </row>
    <row r="128" spans="1:34" ht="25.05" hidden="1" customHeight="1" x14ac:dyDescent="0.3">
      <c r="A128" s="373"/>
      <c r="B128" s="321"/>
      <c r="C128" s="316">
        <f>IFERROR(VLOOKUP(B128,A.Núcleos!$B:$C,2,FALSE),"")</f>
        <v>0</v>
      </c>
      <c r="D128" s="376"/>
      <c r="E128" s="383"/>
      <c r="F128" s="376"/>
      <c r="G128" s="377" t="str">
        <f>IFERROR(IF(Table8[[#This Row],[Código da Candidatura]]="","",CONCATENATE(VLOOKUP(Table8[[#This Row],[Código da Candidatura]],Table13[[Código da candidatura]:[Latitude]],3,FALSE)," - ",VLOOKUP(Table8[[#This Row],[Código da Candidatura]],Table13[[Código da candidatura]:[Latitude]],6,FALSE))),"")</f>
        <v/>
      </c>
      <c r="H128" s="325" t="str">
        <f>IFERROR(IF(A128="","",CONCATENATE("1D.",Entrada!$K$8,".",auxiliar!A122,".",Table8[[#This Row],[Código da Candidatura]])),"")</f>
        <v/>
      </c>
      <c r="I128" s="378" t="str">
        <f>IF(A128="","",SUMIF(D.Composição!A$5:B$4533,A128,D.Composição!M$5:M$4533))</f>
        <v/>
      </c>
      <c r="J128" s="379" t="str">
        <f>IF(A128="","",COUNTIF(D.Composição!$B:$B,$A128))</f>
        <v/>
      </c>
      <c r="K128" s="379" t="str">
        <f t="shared" si="9"/>
        <v/>
      </c>
      <c r="L128" s="379" t="str">
        <f>IF(A128="","",COUNTIFS(D.Composição!$B:$B,$A128,D.Composição!$T:$T,"Dep"))</f>
        <v/>
      </c>
      <c r="M128" s="379" t="str">
        <f>IF(A128="","",COUNTIFS(D.Composição!$B:$B,$A128,D.Composição!$M:$M,"Sim"))</f>
        <v/>
      </c>
      <c r="N128" s="379" t="str">
        <f t="shared" si="10"/>
        <v/>
      </c>
      <c r="O128" s="379" t="str">
        <f>IFERROR(IF(A128="","",VLOOKUP(A128,D.Composição!$B$5:$L$4533,10,FALSE)),"")</f>
        <v/>
      </c>
      <c r="P128" s="379" t="str">
        <f t="shared" si="11"/>
        <v/>
      </c>
      <c r="Q128" s="380" t="str">
        <f t="shared" si="12"/>
        <v/>
      </c>
      <c r="R128" s="378" t="str">
        <f t="shared" si="13"/>
        <v/>
      </c>
      <c r="S128" s="379" t="str">
        <f>IF(H128="","",IF(R128&gt;=4*auxiliar!$Q$2,"Não elegível",IF(R128&lt;4*auxiliar!$Q$2,"Elegível","")))</f>
        <v/>
      </c>
      <c r="T128" s="321"/>
      <c r="U128" s="321"/>
      <c r="V128" s="321" t="s">
        <v>7141</v>
      </c>
      <c r="W128" s="381"/>
      <c r="X12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28" s="423"/>
      <c r="Z128" s="394"/>
      <c r="AA128" s="382" t="str">
        <f>IF(Table8[[#This Row],[Código do agregado '[Entidade']]]="","",IF(OR(AND(A128="",A128&lt;&gt;""),(AND(A128&lt;&gt;"",OR(B128="",D128="",I128="",T128="",U128="")))),"NÃO",IF(AND(A128&lt;&gt;"",J128=0),"Faltam membros","SIM")))</f>
        <v/>
      </c>
      <c r="AD128" s="256"/>
      <c r="AE128" s="457"/>
      <c r="AF128" s="457"/>
      <c r="AG128" s="256"/>
      <c r="AH128" s="256"/>
    </row>
    <row r="129" spans="1:34" ht="25.05" hidden="1" customHeight="1" x14ac:dyDescent="0.3">
      <c r="A129" s="373"/>
      <c r="B129" s="321"/>
      <c r="C129" s="316">
        <f>IFERROR(VLOOKUP(B129,A.Núcleos!$B:$C,2,FALSE),"")</f>
        <v>0</v>
      </c>
      <c r="D129" s="376"/>
      <c r="E129" s="383"/>
      <c r="F129" s="376"/>
      <c r="G129" s="377" t="str">
        <f>IFERROR(IF(Table8[[#This Row],[Código da Candidatura]]="","",CONCATENATE(VLOOKUP(Table8[[#This Row],[Código da Candidatura]],Table13[[Código da candidatura]:[Latitude]],3,FALSE)," - ",VLOOKUP(Table8[[#This Row],[Código da Candidatura]],Table13[[Código da candidatura]:[Latitude]],6,FALSE))),"")</f>
        <v/>
      </c>
      <c r="H129" s="325" t="str">
        <f>IFERROR(IF(A129="","",CONCATENATE("1D.",Entrada!$K$8,".",auxiliar!A123,".",Table8[[#This Row],[Código da Candidatura]])),"")</f>
        <v/>
      </c>
      <c r="I129" s="378" t="str">
        <f>IF(A129="","",SUMIF(D.Composição!A$5:B$4533,A129,D.Composição!M$5:M$4533))</f>
        <v/>
      </c>
      <c r="J129" s="379" t="str">
        <f>IF(A129="","",COUNTIF(D.Composição!$B:$B,$A129))</f>
        <v/>
      </c>
      <c r="K129" s="379" t="str">
        <f t="shared" si="9"/>
        <v/>
      </c>
      <c r="L129" s="379" t="str">
        <f>IF(A129="","",COUNTIFS(D.Composição!$B:$B,$A129,D.Composição!$T:$T,"Dep"))</f>
        <v/>
      </c>
      <c r="M129" s="379" t="str">
        <f>IF(A129="","",COUNTIFS(D.Composição!$B:$B,$A129,D.Composição!$M:$M,"Sim"))</f>
        <v/>
      </c>
      <c r="N129" s="379" t="str">
        <f t="shared" si="10"/>
        <v/>
      </c>
      <c r="O129" s="379" t="str">
        <f>IFERROR(IF(A129="","",VLOOKUP(A129,D.Composição!$B$5:$L$4533,10,FALSE)),"")</f>
        <v/>
      </c>
      <c r="P129" s="379" t="str">
        <f t="shared" si="11"/>
        <v/>
      </c>
      <c r="Q129" s="380" t="str">
        <f t="shared" si="12"/>
        <v/>
      </c>
      <c r="R129" s="378" t="str">
        <f t="shared" si="13"/>
        <v/>
      </c>
      <c r="S129" s="379" t="str">
        <f>IF(H129="","",IF(R129&gt;=4*auxiliar!$Q$2,"Não elegível",IF(R129&lt;4*auxiliar!$Q$2,"Elegível","")))</f>
        <v/>
      </c>
      <c r="T129" s="321"/>
      <c r="U129" s="321"/>
      <c r="V129" s="321" t="s">
        <v>7141</v>
      </c>
      <c r="W129" s="381"/>
      <c r="X12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29" s="423"/>
      <c r="Z129" s="394"/>
      <c r="AA129" s="382" t="str">
        <f>IF(Table8[[#This Row],[Código do agregado '[Entidade']]]="","",IF(OR(AND(A129="",A129&lt;&gt;""),(AND(A129&lt;&gt;"",OR(B129="",D129="",I129="",T129="",U129="")))),"NÃO",IF(AND(A129&lt;&gt;"",J129=0),"Faltam membros","SIM")))</f>
        <v/>
      </c>
      <c r="AD129" s="256"/>
      <c r="AE129" s="457"/>
      <c r="AF129" s="457"/>
      <c r="AG129" s="256"/>
      <c r="AH129" s="256"/>
    </row>
    <row r="130" spans="1:34" ht="25.05" hidden="1" customHeight="1" x14ac:dyDescent="0.3">
      <c r="A130" s="373"/>
      <c r="B130" s="321"/>
      <c r="C130" s="316">
        <f>IFERROR(VLOOKUP(B130,A.Núcleos!$B:$C,2,FALSE),"")</f>
        <v>0</v>
      </c>
      <c r="D130" s="376"/>
      <c r="E130" s="383"/>
      <c r="F130" s="376"/>
      <c r="G130" s="377" t="str">
        <f>IFERROR(IF(Table8[[#This Row],[Código da Candidatura]]="","",CONCATENATE(VLOOKUP(Table8[[#This Row],[Código da Candidatura]],Table13[[Código da candidatura]:[Latitude]],3,FALSE)," - ",VLOOKUP(Table8[[#This Row],[Código da Candidatura]],Table13[[Código da candidatura]:[Latitude]],6,FALSE))),"")</f>
        <v/>
      </c>
      <c r="H130" s="325" t="str">
        <f>IFERROR(IF(A130="","",CONCATENATE("1D.",Entrada!$K$8,".",auxiliar!A124,".",Table8[[#This Row],[Código da Candidatura]])),"")</f>
        <v/>
      </c>
      <c r="I130" s="378" t="str">
        <f>IF(A130="","",SUMIF(D.Composição!A$5:B$4533,A130,D.Composição!M$5:M$4533))</f>
        <v/>
      </c>
      <c r="J130" s="379" t="str">
        <f>IF(A130="","",COUNTIF(D.Composição!$B:$B,$A130))</f>
        <v/>
      </c>
      <c r="K130" s="379" t="str">
        <f t="shared" si="9"/>
        <v/>
      </c>
      <c r="L130" s="379" t="str">
        <f>IF(A130="","",COUNTIFS(D.Composição!$B:$B,$A130,D.Composição!$T:$T,"Dep"))</f>
        <v/>
      </c>
      <c r="M130" s="379" t="str">
        <f>IF(A130="","",COUNTIFS(D.Composição!$B:$B,$A130,D.Composição!$M:$M,"Sim"))</f>
        <v/>
      </c>
      <c r="N130" s="379" t="str">
        <f t="shared" si="10"/>
        <v/>
      </c>
      <c r="O130" s="379" t="str">
        <f>IFERROR(IF(A130="","",VLOOKUP(A130,D.Composição!$B$5:$L$4533,10,FALSE)),"")</f>
        <v/>
      </c>
      <c r="P130" s="379" t="str">
        <f t="shared" si="11"/>
        <v/>
      </c>
      <c r="Q130" s="380" t="str">
        <f t="shared" si="12"/>
        <v/>
      </c>
      <c r="R130" s="378" t="str">
        <f t="shared" si="13"/>
        <v/>
      </c>
      <c r="S130" s="379" t="str">
        <f>IF(H130="","",IF(R130&gt;=4*auxiliar!$Q$2,"Não elegível",IF(R130&lt;4*auxiliar!$Q$2,"Elegível","")))</f>
        <v/>
      </c>
      <c r="T130" s="321"/>
      <c r="U130" s="321"/>
      <c r="V130" s="321" t="s">
        <v>7141</v>
      </c>
      <c r="W130" s="381"/>
      <c r="X13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30" s="423"/>
      <c r="Z130" s="394"/>
      <c r="AA130" s="382" t="str">
        <f>IF(Table8[[#This Row],[Código do agregado '[Entidade']]]="","",IF(OR(AND(A130="",A130&lt;&gt;""),(AND(A130&lt;&gt;"",OR(B130="",D130="",I130="",T130="",U130="")))),"NÃO",IF(AND(A130&lt;&gt;"",J130=0),"Faltam membros","SIM")))</f>
        <v/>
      </c>
      <c r="AD130" s="256"/>
      <c r="AE130" s="457"/>
      <c r="AF130" s="457"/>
      <c r="AG130" s="256"/>
      <c r="AH130" s="256"/>
    </row>
    <row r="131" spans="1:34" ht="25.05" hidden="1" customHeight="1" x14ac:dyDescent="0.3">
      <c r="A131" s="373"/>
      <c r="B131" s="321"/>
      <c r="C131" s="316">
        <f>IFERROR(VLOOKUP(B131,A.Núcleos!$B:$C,2,FALSE),"")</f>
        <v>0</v>
      </c>
      <c r="D131" s="376"/>
      <c r="E131" s="383"/>
      <c r="F131" s="376"/>
      <c r="G131" s="377" t="str">
        <f>IFERROR(IF(Table8[[#This Row],[Código da Candidatura]]="","",CONCATENATE(VLOOKUP(Table8[[#This Row],[Código da Candidatura]],Table13[[Código da candidatura]:[Latitude]],3,FALSE)," - ",VLOOKUP(Table8[[#This Row],[Código da Candidatura]],Table13[[Código da candidatura]:[Latitude]],6,FALSE))),"")</f>
        <v/>
      </c>
      <c r="H131" s="325" t="str">
        <f>IFERROR(IF(A131="","",CONCATENATE("1D.",Entrada!$K$8,".",auxiliar!A125,".",Table8[[#This Row],[Código da Candidatura]])),"")</f>
        <v/>
      </c>
      <c r="I131" s="378" t="str">
        <f>IF(A131="","",SUMIF(D.Composição!A$5:B$4533,A131,D.Composição!M$5:M$4533))</f>
        <v/>
      </c>
      <c r="J131" s="379" t="str">
        <f>IF(A131="","",COUNTIF(D.Composição!$B:$B,$A131))</f>
        <v/>
      </c>
      <c r="K131" s="379" t="str">
        <f t="shared" si="9"/>
        <v/>
      </c>
      <c r="L131" s="379" t="str">
        <f>IF(A131="","",COUNTIFS(D.Composição!$B:$B,$A131,D.Composição!$T:$T,"Dep"))</f>
        <v/>
      </c>
      <c r="M131" s="379" t="str">
        <f>IF(A131="","",COUNTIFS(D.Composição!$B:$B,$A131,D.Composição!$M:$M,"Sim"))</f>
        <v/>
      </c>
      <c r="N131" s="379" t="str">
        <f t="shared" si="10"/>
        <v/>
      </c>
      <c r="O131" s="379" t="str">
        <f>IFERROR(IF(A131="","",VLOOKUP(A131,D.Composição!$B$5:$L$4533,10,FALSE)),"")</f>
        <v/>
      </c>
      <c r="P131" s="379" t="str">
        <f t="shared" si="11"/>
        <v/>
      </c>
      <c r="Q131" s="380" t="str">
        <f t="shared" si="12"/>
        <v/>
      </c>
      <c r="R131" s="378" t="str">
        <f t="shared" si="13"/>
        <v/>
      </c>
      <c r="S131" s="379" t="str">
        <f>IF(H131="","",IF(R131&gt;=4*auxiliar!$Q$2,"Não elegível",IF(R131&lt;4*auxiliar!$Q$2,"Elegível","")))</f>
        <v/>
      </c>
      <c r="T131" s="321"/>
      <c r="U131" s="321"/>
      <c r="V131" s="321" t="s">
        <v>7141</v>
      </c>
      <c r="W131" s="381"/>
      <c r="X13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31" s="423"/>
      <c r="Z131" s="394"/>
      <c r="AA131" s="382" t="str">
        <f>IF(Table8[[#This Row],[Código do agregado '[Entidade']]]="","",IF(OR(AND(A131="",A131&lt;&gt;""),(AND(A131&lt;&gt;"",OR(B131="",D131="",I131="",T131="",U131="")))),"NÃO",IF(AND(A131&lt;&gt;"",J131=0),"Faltam membros","SIM")))</f>
        <v/>
      </c>
      <c r="AD131" s="256"/>
      <c r="AE131" s="457"/>
      <c r="AF131" s="457"/>
      <c r="AG131" s="256"/>
      <c r="AH131" s="256"/>
    </row>
    <row r="132" spans="1:34" ht="25.05" hidden="1" customHeight="1" x14ac:dyDescent="0.3">
      <c r="A132" s="373"/>
      <c r="B132" s="321"/>
      <c r="C132" s="316">
        <f>IFERROR(VLOOKUP(B132,A.Núcleos!$B:$C,2,FALSE),"")</f>
        <v>0</v>
      </c>
      <c r="D132" s="376"/>
      <c r="E132" s="383"/>
      <c r="F132" s="376"/>
      <c r="G132" s="377" t="str">
        <f>IFERROR(IF(Table8[[#This Row],[Código da Candidatura]]="","",CONCATENATE(VLOOKUP(Table8[[#This Row],[Código da Candidatura]],Table13[[Código da candidatura]:[Latitude]],3,FALSE)," - ",VLOOKUP(Table8[[#This Row],[Código da Candidatura]],Table13[[Código da candidatura]:[Latitude]],6,FALSE))),"")</f>
        <v/>
      </c>
      <c r="H132" s="325" t="str">
        <f>IFERROR(IF(A132="","",CONCATENATE("1D.",Entrada!$K$8,".",auxiliar!A126,".",Table8[[#This Row],[Código da Candidatura]])),"")</f>
        <v/>
      </c>
      <c r="I132" s="378" t="str">
        <f>IF(A132="","",SUMIF(D.Composição!A$5:B$4533,A132,D.Composição!M$5:M$4533))</f>
        <v/>
      </c>
      <c r="J132" s="379" t="str">
        <f>IF(A132="","",COUNTIF(D.Composição!$B:$B,$A132))</f>
        <v/>
      </c>
      <c r="K132" s="379" t="str">
        <f t="shared" si="9"/>
        <v/>
      </c>
      <c r="L132" s="379" t="str">
        <f>IF(A132="","",COUNTIFS(D.Composição!$B:$B,$A132,D.Composição!$T:$T,"Dep"))</f>
        <v/>
      </c>
      <c r="M132" s="379" t="str">
        <f>IF(A132="","",COUNTIFS(D.Composição!$B:$B,$A132,D.Composição!$M:$M,"Sim"))</f>
        <v/>
      </c>
      <c r="N132" s="379" t="str">
        <f t="shared" si="10"/>
        <v/>
      </c>
      <c r="O132" s="379" t="str">
        <f>IFERROR(IF(A132="","",VLOOKUP(A132,D.Composição!$B$5:$L$4533,10,FALSE)),"")</f>
        <v/>
      </c>
      <c r="P132" s="379" t="str">
        <f t="shared" si="11"/>
        <v/>
      </c>
      <c r="Q132" s="380" t="str">
        <f t="shared" si="12"/>
        <v/>
      </c>
      <c r="R132" s="378" t="str">
        <f t="shared" si="13"/>
        <v/>
      </c>
      <c r="S132" s="379" t="str">
        <f>IF(H132="","",IF(R132&gt;=4*auxiliar!$Q$2,"Não elegível",IF(R132&lt;4*auxiliar!$Q$2,"Elegível","")))</f>
        <v/>
      </c>
      <c r="T132" s="321"/>
      <c r="U132" s="321"/>
      <c r="V132" s="321" t="s">
        <v>7141</v>
      </c>
      <c r="W132" s="381"/>
      <c r="X13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32" s="423"/>
      <c r="Z132" s="394"/>
      <c r="AA132" s="382" t="str">
        <f>IF(Table8[[#This Row],[Código do agregado '[Entidade']]]="","",IF(OR(AND(A132="",A132&lt;&gt;""),(AND(A132&lt;&gt;"",OR(B132="",D132="",I132="",T132="",U132="")))),"NÃO",IF(AND(A132&lt;&gt;"",J132=0),"Faltam membros","SIM")))</f>
        <v/>
      </c>
      <c r="AD132" s="256"/>
      <c r="AE132" s="457"/>
      <c r="AF132" s="457"/>
      <c r="AG132" s="256"/>
      <c r="AH132" s="256"/>
    </row>
    <row r="133" spans="1:34" ht="25.05" hidden="1" customHeight="1" x14ac:dyDescent="0.3">
      <c r="A133" s="373"/>
      <c r="B133" s="321"/>
      <c r="C133" s="316">
        <f>IFERROR(VLOOKUP(B133,A.Núcleos!$B:$C,2,FALSE),"")</f>
        <v>0</v>
      </c>
      <c r="D133" s="376"/>
      <c r="E133" s="383"/>
      <c r="F133" s="376"/>
      <c r="G133" s="377" t="str">
        <f>IFERROR(IF(Table8[[#This Row],[Código da Candidatura]]="","",CONCATENATE(VLOOKUP(Table8[[#This Row],[Código da Candidatura]],Table13[[Código da candidatura]:[Latitude]],3,FALSE)," - ",VLOOKUP(Table8[[#This Row],[Código da Candidatura]],Table13[[Código da candidatura]:[Latitude]],6,FALSE))),"")</f>
        <v/>
      </c>
      <c r="H133" s="325" t="str">
        <f>IFERROR(IF(A133="","",CONCATENATE("1D.",Entrada!$K$8,".",auxiliar!A127,".",Table8[[#This Row],[Código da Candidatura]])),"")</f>
        <v/>
      </c>
      <c r="I133" s="378" t="str">
        <f>IF(A133="","",SUMIF(D.Composição!A$5:B$4533,A133,D.Composição!M$5:M$4533))</f>
        <v/>
      </c>
      <c r="J133" s="379" t="str">
        <f>IF(A133="","",COUNTIF(D.Composição!$B:$B,$A133))</f>
        <v/>
      </c>
      <c r="K133" s="379" t="str">
        <f t="shared" si="9"/>
        <v/>
      </c>
      <c r="L133" s="379" t="str">
        <f>IF(A133="","",COUNTIFS(D.Composição!$B:$B,$A133,D.Composição!$T:$T,"Dep"))</f>
        <v/>
      </c>
      <c r="M133" s="379" t="str">
        <f>IF(A133="","",COUNTIFS(D.Composição!$B:$B,$A133,D.Composição!$M:$M,"Sim"))</f>
        <v/>
      </c>
      <c r="N133" s="379" t="str">
        <f t="shared" si="10"/>
        <v/>
      </c>
      <c r="O133" s="379" t="str">
        <f>IFERROR(IF(A133="","",VLOOKUP(A133,D.Composição!$B$5:$L$4533,10,FALSE)),"")</f>
        <v/>
      </c>
      <c r="P133" s="379" t="str">
        <f t="shared" si="11"/>
        <v/>
      </c>
      <c r="Q133" s="380" t="str">
        <f t="shared" si="12"/>
        <v/>
      </c>
      <c r="R133" s="378" t="str">
        <f t="shared" si="13"/>
        <v/>
      </c>
      <c r="S133" s="379" t="str">
        <f>IF(H133="","",IF(R133&gt;=4*auxiliar!$Q$2,"Não elegível",IF(R133&lt;4*auxiliar!$Q$2,"Elegível","")))</f>
        <v/>
      </c>
      <c r="T133" s="321"/>
      <c r="U133" s="321"/>
      <c r="V133" s="321" t="s">
        <v>7141</v>
      </c>
      <c r="W133" s="381"/>
      <c r="X13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33" s="423"/>
      <c r="Z133" s="394"/>
      <c r="AA133" s="382" t="str">
        <f>IF(Table8[[#This Row],[Código do agregado '[Entidade']]]="","",IF(OR(AND(A133="",A133&lt;&gt;""),(AND(A133&lt;&gt;"",OR(B133="",D133="",I133="",T133="",U133="")))),"NÃO",IF(AND(A133&lt;&gt;"",J133=0),"Faltam membros","SIM")))</f>
        <v/>
      </c>
      <c r="AD133" s="256"/>
      <c r="AE133" s="457"/>
      <c r="AF133" s="457"/>
      <c r="AG133" s="256"/>
      <c r="AH133" s="256"/>
    </row>
    <row r="134" spans="1:34" ht="25.05" hidden="1" customHeight="1" x14ac:dyDescent="0.3">
      <c r="A134" s="373"/>
      <c r="B134" s="321"/>
      <c r="C134" s="316">
        <f>IFERROR(VLOOKUP(B134,A.Núcleos!$B:$C,2,FALSE),"")</f>
        <v>0</v>
      </c>
      <c r="D134" s="376"/>
      <c r="E134" s="383"/>
      <c r="F134" s="376"/>
      <c r="G134" s="377" t="str">
        <f>IFERROR(IF(Table8[[#This Row],[Código da Candidatura]]="","",CONCATENATE(VLOOKUP(Table8[[#This Row],[Código da Candidatura]],Table13[[Código da candidatura]:[Latitude]],3,FALSE)," - ",VLOOKUP(Table8[[#This Row],[Código da Candidatura]],Table13[[Código da candidatura]:[Latitude]],6,FALSE))),"")</f>
        <v/>
      </c>
      <c r="H134" s="325" t="str">
        <f>IFERROR(IF(A134="","",CONCATENATE("1D.",Entrada!$K$8,".",auxiliar!A128,".",Table8[[#This Row],[Código da Candidatura]])),"")</f>
        <v/>
      </c>
      <c r="I134" s="378" t="str">
        <f>IF(A134="","",SUMIF(D.Composição!A$5:B$4533,A134,D.Composição!M$5:M$4533))</f>
        <v/>
      </c>
      <c r="J134" s="379" t="str">
        <f>IF(A134="","",COUNTIF(D.Composição!$B:$B,$A134))</f>
        <v/>
      </c>
      <c r="K134" s="379" t="str">
        <f t="shared" si="9"/>
        <v/>
      </c>
      <c r="L134" s="379" t="str">
        <f>IF(A134="","",COUNTIFS(D.Composição!$B:$B,$A134,D.Composição!$T:$T,"Dep"))</f>
        <v/>
      </c>
      <c r="M134" s="379" t="str">
        <f>IF(A134="","",COUNTIFS(D.Composição!$B:$B,$A134,D.Composição!$M:$M,"Sim"))</f>
        <v/>
      </c>
      <c r="N134" s="379" t="str">
        <f t="shared" si="10"/>
        <v/>
      </c>
      <c r="O134" s="379" t="str">
        <f>IFERROR(IF(A134="","",VLOOKUP(A134,D.Composição!$B$5:$L$4533,10,FALSE)),"")</f>
        <v/>
      </c>
      <c r="P134" s="379" t="str">
        <f t="shared" si="11"/>
        <v/>
      </c>
      <c r="Q134" s="380" t="str">
        <f t="shared" si="12"/>
        <v/>
      </c>
      <c r="R134" s="378" t="str">
        <f t="shared" si="13"/>
        <v/>
      </c>
      <c r="S134" s="379" t="str">
        <f>IF(H134="","",IF(R134&gt;=4*auxiliar!$Q$2,"Não elegível",IF(R134&lt;4*auxiliar!$Q$2,"Elegível","")))</f>
        <v/>
      </c>
      <c r="T134" s="321"/>
      <c r="U134" s="321"/>
      <c r="V134" s="321" t="s">
        <v>7141</v>
      </c>
      <c r="W134" s="381"/>
      <c r="X13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34" s="423"/>
      <c r="Z134" s="394"/>
      <c r="AA134" s="382" t="str">
        <f>IF(Table8[[#This Row],[Código do agregado '[Entidade']]]="","",IF(OR(AND(A134="",A134&lt;&gt;""),(AND(A134&lt;&gt;"",OR(B134="",D134="",I134="",T134="",U134="")))),"NÃO",IF(AND(A134&lt;&gt;"",J134=0),"Faltam membros","SIM")))</f>
        <v/>
      </c>
      <c r="AD134" s="256"/>
      <c r="AE134" s="457"/>
      <c r="AF134" s="457"/>
      <c r="AG134" s="256"/>
      <c r="AH134" s="256"/>
    </row>
    <row r="135" spans="1:34" ht="25.05" hidden="1" customHeight="1" x14ac:dyDescent="0.3">
      <c r="A135" s="373"/>
      <c r="B135" s="321"/>
      <c r="C135" s="316">
        <f>IFERROR(VLOOKUP(B135,A.Núcleos!$B:$C,2,FALSE),"")</f>
        <v>0</v>
      </c>
      <c r="D135" s="376"/>
      <c r="E135" s="383"/>
      <c r="F135" s="376"/>
      <c r="G135" s="377" t="str">
        <f>IFERROR(IF(Table8[[#This Row],[Código da Candidatura]]="","",CONCATENATE(VLOOKUP(Table8[[#This Row],[Código da Candidatura]],Table13[[Código da candidatura]:[Latitude]],3,FALSE)," - ",VLOOKUP(Table8[[#This Row],[Código da Candidatura]],Table13[[Código da candidatura]:[Latitude]],6,FALSE))),"")</f>
        <v/>
      </c>
      <c r="H135" s="325" t="str">
        <f>IFERROR(IF(A135="","",CONCATENATE("1D.",Entrada!$K$8,".",auxiliar!A129,".",Table8[[#This Row],[Código da Candidatura]])),"")</f>
        <v/>
      </c>
      <c r="I135" s="378" t="str">
        <f>IF(A135="","",SUMIF(D.Composição!A$5:B$4533,A135,D.Composição!M$5:M$4533))</f>
        <v/>
      </c>
      <c r="J135" s="379" t="str">
        <f>IF(A135="","",COUNTIF(D.Composição!$B:$B,$A135))</f>
        <v/>
      </c>
      <c r="K135" s="379" t="str">
        <f t="shared" si="9"/>
        <v/>
      </c>
      <c r="L135" s="379" t="str">
        <f>IF(A135="","",COUNTIFS(D.Composição!$B:$B,$A135,D.Composição!$T:$T,"Dep"))</f>
        <v/>
      </c>
      <c r="M135" s="379" t="str">
        <f>IF(A135="","",COUNTIFS(D.Composição!$B:$B,$A135,D.Composição!$M:$M,"Sim"))</f>
        <v/>
      </c>
      <c r="N135" s="379" t="str">
        <f t="shared" si="10"/>
        <v/>
      </c>
      <c r="O135" s="379" t="str">
        <f>IFERROR(IF(A135="","",VLOOKUP(A135,D.Composição!$B$5:$L$4533,10,FALSE)),"")</f>
        <v/>
      </c>
      <c r="P135" s="379" t="str">
        <f t="shared" si="11"/>
        <v/>
      </c>
      <c r="Q135" s="380" t="str">
        <f t="shared" si="12"/>
        <v/>
      </c>
      <c r="R135" s="378" t="str">
        <f t="shared" si="13"/>
        <v/>
      </c>
      <c r="S135" s="379" t="str">
        <f>IF(H135="","",IF(R135&gt;=4*auxiliar!$Q$2,"Não elegível",IF(R135&lt;4*auxiliar!$Q$2,"Elegível","")))</f>
        <v/>
      </c>
      <c r="T135" s="321"/>
      <c r="U135" s="321"/>
      <c r="V135" s="321" t="s">
        <v>7141</v>
      </c>
      <c r="W135" s="381"/>
      <c r="X13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35" s="423"/>
      <c r="Z135" s="394"/>
      <c r="AA135" s="382" t="str">
        <f>IF(Table8[[#This Row],[Código do agregado '[Entidade']]]="","",IF(OR(AND(A135="",A135&lt;&gt;""),(AND(A135&lt;&gt;"",OR(B135="",D135="",I135="",T135="",U135="")))),"NÃO",IF(AND(A135&lt;&gt;"",J135=0),"Faltam membros","SIM")))</f>
        <v/>
      </c>
      <c r="AD135" s="256"/>
      <c r="AE135" s="457"/>
      <c r="AF135" s="457"/>
      <c r="AG135" s="256"/>
      <c r="AH135" s="256"/>
    </row>
    <row r="136" spans="1:34" ht="25.05" hidden="1" customHeight="1" x14ac:dyDescent="0.3">
      <c r="A136" s="373"/>
      <c r="B136" s="321"/>
      <c r="C136" s="316">
        <f>IFERROR(VLOOKUP(B136,A.Núcleos!$B:$C,2,FALSE),"")</f>
        <v>0</v>
      </c>
      <c r="D136" s="376"/>
      <c r="E136" s="383"/>
      <c r="F136" s="376"/>
      <c r="G136" s="377" t="str">
        <f>IFERROR(IF(Table8[[#This Row],[Código da Candidatura]]="","",CONCATENATE(VLOOKUP(Table8[[#This Row],[Código da Candidatura]],Table13[[Código da candidatura]:[Latitude]],3,FALSE)," - ",VLOOKUP(Table8[[#This Row],[Código da Candidatura]],Table13[[Código da candidatura]:[Latitude]],6,FALSE))),"")</f>
        <v/>
      </c>
      <c r="H136" s="325" t="str">
        <f>IFERROR(IF(A136="","",CONCATENATE("1D.",Entrada!$K$8,".",auxiliar!A130,".",Table8[[#This Row],[Código da Candidatura]])),"")</f>
        <v/>
      </c>
      <c r="I136" s="378" t="str">
        <f>IF(A136="","",SUMIF(D.Composição!A$5:B$4533,A136,D.Composição!M$5:M$4533))</f>
        <v/>
      </c>
      <c r="J136" s="379" t="str">
        <f>IF(A136="","",COUNTIF(D.Composição!$B:$B,$A136))</f>
        <v/>
      </c>
      <c r="K136" s="379" t="str">
        <f t="shared" si="9"/>
        <v/>
      </c>
      <c r="L136" s="379" t="str">
        <f>IF(A136="","",COUNTIFS(D.Composição!$B:$B,$A136,D.Composição!$T:$T,"Dep"))</f>
        <v/>
      </c>
      <c r="M136" s="379" t="str">
        <f>IF(A136="","",COUNTIFS(D.Composição!$B:$B,$A136,D.Composição!$M:$M,"Sim"))</f>
        <v/>
      </c>
      <c r="N136" s="379" t="str">
        <f t="shared" si="10"/>
        <v/>
      </c>
      <c r="O136" s="379" t="str">
        <f>IFERROR(IF(A136="","",VLOOKUP(A136,D.Composição!$B$5:$L$4533,10,FALSE)),"")</f>
        <v/>
      </c>
      <c r="P136" s="379" t="str">
        <f t="shared" si="11"/>
        <v/>
      </c>
      <c r="Q136" s="380" t="str">
        <f t="shared" si="12"/>
        <v/>
      </c>
      <c r="R136" s="378" t="str">
        <f t="shared" si="13"/>
        <v/>
      </c>
      <c r="S136" s="379" t="str">
        <f>IF(H136="","",IF(R136&gt;=4*auxiliar!$Q$2,"Não elegível",IF(R136&lt;4*auxiliar!$Q$2,"Elegível","")))</f>
        <v/>
      </c>
      <c r="T136" s="321"/>
      <c r="U136" s="321"/>
      <c r="V136" s="321" t="s">
        <v>7141</v>
      </c>
      <c r="W136" s="381"/>
      <c r="X13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36" s="423"/>
      <c r="Z136" s="394"/>
      <c r="AA136" s="382" t="str">
        <f>IF(Table8[[#This Row],[Código do agregado '[Entidade']]]="","",IF(OR(AND(A136="",A136&lt;&gt;""),(AND(A136&lt;&gt;"",OR(B136="",D136="",I136="",T136="",U136="")))),"NÃO",IF(AND(A136&lt;&gt;"",J136=0),"Faltam membros","SIM")))</f>
        <v/>
      </c>
      <c r="AD136" s="256"/>
      <c r="AE136" s="457"/>
      <c r="AF136" s="457"/>
      <c r="AG136" s="256"/>
      <c r="AH136" s="256"/>
    </row>
    <row r="137" spans="1:34" ht="25.05" hidden="1" customHeight="1" x14ac:dyDescent="0.3">
      <c r="A137" s="373"/>
      <c r="B137" s="321"/>
      <c r="C137" s="316">
        <f>IFERROR(VLOOKUP(B137,A.Núcleos!$B:$C,2,FALSE),"")</f>
        <v>0</v>
      </c>
      <c r="D137" s="376"/>
      <c r="E137" s="383"/>
      <c r="F137" s="376"/>
      <c r="G137" s="377" t="str">
        <f>IFERROR(IF(Table8[[#This Row],[Código da Candidatura]]="","",CONCATENATE(VLOOKUP(Table8[[#This Row],[Código da Candidatura]],Table13[[Código da candidatura]:[Latitude]],3,FALSE)," - ",VLOOKUP(Table8[[#This Row],[Código da Candidatura]],Table13[[Código da candidatura]:[Latitude]],6,FALSE))),"")</f>
        <v/>
      </c>
      <c r="H137" s="325" t="str">
        <f>IFERROR(IF(A137="","",CONCATENATE("1D.",Entrada!$K$8,".",auxiliar!A131,".",Table8[[#This Row],[Código da Candidatura]])),"")</f>
        <v/>
      </c>
      <c r="I137" s="378" t="str">
        <f>IF(A137="","",SUMIF(D.Composição!A$5:B$4533,A137,D.Composição!M$5:M$4533))</f>
        <v/>
      </c>
      <c r="J137" s="379" t="str">
        <f>IF(A137="","",COUNTIF(D.Composição!$B:$B,$A137))</f>
        <v/>
      </c>
      <c r="K137" s="379" t="str">
        <f t="shared" ref="K137:K200" si="14">IF(H137="","",MAX(J137-L137-1,0))</f>
        <v/>
      </c>
      <c r="L137" s="379" t="str">
        <f>IF(A137="","",COUNTIFS(D.Composição!$B:$B,$A137,D.Composição!$T:$T,"Dep"))</f>
        <v/>
      </c>
      <c r="M137" s="379" t="str">
        <f>IF(A137="","",COUNTIFS(D.Composição!$B:$B,$A137,D.Composição!$M:$M,"Sim"))</f>
        <v/>
      </c>
      <c r="N137" s="379" t="str">
        <f t="shared" ref="N137:N200" si="15">IF(H137="","",IF(AND(J137-L137=1,J137&gt;1.5),"Sim","Não"))</f>
        <v/>
      </c>
      <c r="O137" s="379" t="str">
        <f>IFERROR(IF(A137="","",VLOOKUP(A137,D.Composição!$B$5:$L$4533,10,FALSE)),"")</f>
        <v/>
      </c>
      <c r="P137" s="379" t="str">
        <f t="shared" ref="P137:P200" si="16">IF(A137="","",IF(AND(J137=1,O137&gt;65),"Sim","Não"))</f>
        <v/>
      </c>
      <c r="Q137" s="380" t="str">
        <f t="shared" ref="Q137:Q200" si="17">IF(A137="","",IF(P137="Sim",1.25,IF(N137="Não",1+0.7*K137+0.25*L137+0.25*M137,IF(N137="Sim",1+0.7*K137+0.5*L137+0.25*M137,""))))</f>
        <v/>
      </c>
      <c r="R137" s="378" t="str">
        <f t="shared" ref="R137:R200" si="18">IF(H137="","",I137/12/Q137)</f>
        <v/>
      </c>
      <c r="S137" s="379" t="str">
        <f>IF(H137="","",IF(R137&gt;=4*auxiliar!$Q$2,"Não elegível",IF(R137&lt;4*auxiliar!$Q$2,"Elegível","")))</f>
        <v/>
      </c>
      <c r="T137" s="321"/>
      <c r="U137" s="321"/>
      <c r="V137" s="321" t="s">
        <v>7141</v>
      </c>
      <c r="W137" s="381"/>
      <c r="X13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37" s="423"/>
      <c r="Z137" s="394"/>
      <c r="AA137" s="382" t="str">
        <f>IF(Table8[[#This Row],[Código do agregado '[Entidade']]]="","",IF(OR(AND(A137="",A137&lt;&gt;""),(AND(A137&lt;&gt;"",OR(B137="",D137="",I137="",T137="",U137="")))),"NÃO",IF(AND(A137&lt;&gt;"",J137=0),"Faltam membros","SIM")))</f>
        <v/>
      </c>
      <c r="AD137" s="256"/>
      <c r="AE137" s="457"/>
      <c r="AF137" s="457"/>
      <c r="AG137" s="256"/>
      <c r="AH137" s="256"/>
    </row>
    <row r="138" spans="1:34" ht="25.05" hidden="1" customHeight="1" x14ac:dyDescent="0.3">
      <c r="A138" s="373"/>
      <c r="B138" s="321"/>
      <c r="C138" s="316">
        <f>IFERROR(VLOOKUP(B138,A.Núcleos!$B:$C,2,FALSE),"")</f>
        <v>0</v>
      </c>
      <c r="D138" s="376"/>
      <c r="E138" s="383"/>
      <c r="F138" s="376"/>
      <c r="G138" s="377" t="str">
        <f>IFERROR(IF(Table8[[#This Row],[Código da Candidatura]]="","",CONCATENATE(VLOOKUP(Table8[[#This Row],[Código da Candidatura]],Table13[[Código da candidatura]:[Latitude]],3,FALSE)," - ",VLOOKUP(Table8[[#This Row],[Código da Candidatura]],Table13[[Código da candidatura]:[Latitude]],6,FALSE))),"")</f>
        <v/>
      </c>
      <c r="H138" s="325" t="str">
        <f>IFERROR(IF(A138="","",CONCATENATE("1D.",Entrada!$K$8,".",auxiliar!A132,".",Table8[[#This Row],[Código da Candidatura]])),"")</f>
        <v/>
      </c>
      <c r="I138" s="378" t="str">
        <f>IF(A138="","",SUMIF(D.Composição!A$5:B$4533,A138,D.Composição!M$5:M$4533))</f>
        <v/>
      </c>
      <c r="J138" s="379" t="str">
        <f>IF(A138="","",COUNTIF(D.Composição!$B:$B,$A138))</f>
        <v/>
      </c>
      <c r="K138" s="379" t="str">
        <f t="shared" si="14"/>
        <v/>
      </c>
      <c r="L138" s="379" t="str">
        <f>IF(A138="","",COUNTIFS(D.Composição!$B:$B,$A138,D.Composição!$T:$T,"Dep"))</f>
        <v/>
      </c>
      <c r="M138" s="379" t="str">
        <f>IF(A138="","",COUNTIFS(D.Composição!$B:$B,$A138,D.Composição!$M:$M,"Sim"))</f>
        <v/>
      </c>
      <c r="N138" s="379" t="str">
        <f t="shared" si="15"/>
        <v/>
      </c>
      <c r="O138" s="379" t="str">
        <f>IFERROR(IF(A138="","",VLOOKUP(A138,D.Composição!$B$5:$L$4533,10,FALSE)),"")</f>
        <v/>
      </c>
      <c r="P138" s="379" t="str">
        <f t="shared" si="16"/>
        <v/>
      </c>
      <c r="Q138" s="380" t="str">
        <f t="shared" si="17"/>
        <v/>
      </c>
      <c r="R138" s="378" t="str">
        <f t="shared" si="18"/>
        <v/>
      </c>
      <c r="S138" s="379" t="str">
        <f>IF(H138="","",IF(R138&gt;=4*auxiliar!$Q$2,"Não elegível",IF(R138&lt;4*auxiliar!$Q$2,"Elegível","")))</f>
        <v/>
      </c>
      <c r="T138" s="321"/>
      <c r="U138" s="321"/>
      <c r="V138" s="321" t="s">
        <v>7141</v>
      </c>
      <c r="W138" s="381"/>
      <c r="X13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38" s="423"/>
      <c r="Z138" s="394"/>
      <c r="AA138" s="382" t="str">
        <f>IF(Table8[[#This Row],[Código do agregado '[Entidade']]]="","",IF(OR(AND(A138="",A138&lt;&gt;""),(AND(A138&lt;&gt;"",OR(B138="",D138="",I138="",T138="",U138="")))),"NÃO",IF(AND(A138&lt;&gt;"",J138=0),"Faltam membros","SIM")))</f>
        <v/>
      </c>
      <c r="AD138" s="256"/>
      <c r="AE138" s="457"/>
      <c r="AF138" s="457"/>
      <c r="AG138" s="256"/>
      <c r="AH138" s="256"/>
    </row>
    <row r="139" spans="1:34" ht="25.05" hidden="1" customHeight="1" x14ac:dyDescent="0.3">
      <c r="A139" s="373"/>
      <c r="B139" s="321"/>
      <c r="C139" s="316">
        <f>IFERROR(VLOOKUP(B139,A.Núcleos!$B:$C,2,FALSE),"")</f>
        <v>0</v>
      </c>
      <c r="D139" s="376"/>
      <c r="E139" s="383"/>
      <c r="F139" s="376"/>
      <c r="G139" s="377" t="str">
        <f>IFERROR(IF(Table8[[#This Row],[Código da Candidatura]]="","",CONCATENATE(VLOOKUP(Table8[[#This Row],[Código da Candidatura]],Table13[[Código da candidatura]:[Latitude]],3,FALSE)," - ",VLOOKUP(Table8[[#This Row],[Código da Candidatura]],Table13[[Código da candidatura]:[Latitude]],6,FALSE))),"")</f>
        <v/>
      </c>
      <c r="H139" s="325" t="str">
        <f>IFERROR(IF(A139="","",CONCATENATE("1D.",Entrada!$K$8,".",auxiliar!A133,".",Table8[[#This Row],[Código da Candidatura]])),"")</f>
        <v/>
      </c>
      <c r="I139" s="378" t="str">
        <f>IF(A139="","",SUMIF(D.Composição!A$5:B$4533,A139,D.Composição!M$5:M$4533))</f>
        <v/>
      </c>
      <c r="J139" s="379" t="str">
        <f>IF(A139="","",COUNTIF(D.Composição!$B:$B,$A139))</f>
        <v/>
      </c>
      <c r="K139" s="379" t="str">
        <f t="shared" si="14"/>
        <v/>
      </c>
      <c r="L139" s="379" t="str">
        <f>IF(A139="","",COUNTIFS(D.Composição!$B:$B,$A139,D.Composição!$T:$T,"Dep"))</f>
        <v/>
      </c>
      <c r="M139" s="379" t="str">
        <f>IF(A139="","",COUNTIFS(D.Composição!$B:$B,$A139,D.Composição!$M:$M,"Sim"))</f>
        <v/>
      </c>
      <c r="N139" s="379" t="str">
        <f t="shared" si="15"/>
        <v/>
      </c>
      <c r="O139" s="379" t="str">
        <f>IFERROR(IF(A139="","",VLOOKUP(A139,D.Composição!$B$5:$L$4533,10,FALSE)),"")</f>
        <v/>
      </c>
      <c r="P139" s="379" t="str">
        <f t="shared" si="16"/>
        <v/>
      </c>
      <c r="Q139" s="380" t="str">
        <f t="shared" si="17"/>
        <v/>
      </c>
      <c r="R139" s="378" t="str">
        <f t="shared" si="18"/>
        <v/>
      </c>
      <c r="S139" s="379" t="str">
        <f>IF(H139="","",IF(R139&gt;=4*auxiliar!$Q$2,"Não elegível",IF(R139&lt;4*auxiliar!$Q$2,"Elegível","")))</f>
        <v/>
      </c>
      <c r="T139" s="321"/>
      <c r="U139" s="321"/>
      <c r="V139" s="321" t="s">
        <v>7141</v>
      </c>
      <c r="W139" s="381"/>
      <c r="X13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39" s="423"/>
      <c r="Z139" s="394"/>
      <c r="AA139" s="382" t="str">
        <f>IF(Table8[[#This Row],[Código do agregado '[Entidade']]]="","",IF(OR(AND(A139="",A139&lt;&gt;""),(AND(A139&lt;&gt;"",OR(B139="",D139="",I139="",T139="",U139="")))),"NÃO",IF(AND(A139&lt;&gt;"",J139=0),"Faltam membros","SIM")))</f>
        <v/>
      </c>
      <c r="AD139" s="256"/>
      <c r="AE139" s="457"/>
      <c r="AF139" s="457"/>
      <c r="AG139" s="256"/>
      <c r="AH139" s="256"/>
    </row>
    <row r="140" spans="1:34" ht="25.05" hidden="1" customHeight="1" x14ac:dyDescent="0.3">
      <c r="A140" s="373"/>
      <c r="B140" s="321"/>
      <c r="C140" s="316">
        <f>IFERROR(VLOOKUP(B140,A.Núcleos!$B:$C,2,FALSE),"")</f>
        <v>0</v>
      </c>
      <c r="D140" s="376"/>
      <c r="E140" s="383"/>
      <c r="F140" s="376"/>
      <c r="G140" s="377" t="str">
        <f>IFERROR(IF(Table8[[#This Row],[Código da Candidatura]]="","",CONCATENATE(VLOOKUP(Table8[[#This Row],[Código da Candidatura]],Table13[[Código da candidatura]:[Latitude]],3,FALSE)," - ",VLOOKUP(Table8[[#This Row],[Código da Candidatura]],Table13[[Código da candidatura]:[Latitude]],6,FALSE))),"")</f>
        <v/>
      </c>
      <c r="H140" s="325" t="str">
        <f>IFERROR(IF(A140="","",CONCATENATE("1D.",Entrada!$K$8,".",auxiliar!A134,".",Table8[[#This Row],[Código da Candidatura]])),"")</f>
        <v/>
      </c>
      <c r="I140" s="378" t="str">
        <f>IF(A140="","",SUMIF(D.Composição!A$5:B$4533,A140,D.Composição!M$5:M$4533))</f>
        <v/>
      </c>
      <c r="J140" s="379" t="str">
        <f>IF(A140="","",COUNTIF(D.Composição!$B:$B,$A140))</f>
        <v/>
      </c>
      <c r="K140" s="379" t="str">
        <f t="shared" si="14"/>
        <v/>
      </c>
      <c r="L140" s="379" t="str">
        <f>IF(A140="","",COUNTIFS(D.Composição!$B:$B,$A140,D.Composição!$T:$T,"Dep"))</f>
        <v/>
      </c>
      <c r="M140" s="379" t="str">
        <f>IF(A140="","",COUNTIFS(D.Composição!$B:$B,$A140,D.Composição!$M:$M,"Sim"))</f>
        <v/>
      </c>
      <c r="N140" s="379" t="str">
        <f t="shared" si="15"/>
        <v/>
      </c>
      <c r="O140" s="379" t="str">
        <f>IFERROR(IF(A140="","",VLOOKUP(A140,D.Composição!$B$5:$L$4533,10,FALSE)),"")</f>
        <v/>
      </c>
      <c r="P140" s="379" t="str">
        <f t="shared" si="16"/>
        <v/>
      </c>
      <c r="Q140" s="380" t="str">
        <f t="shared" si="17"/>
        <v/>
      </c>
      <c r="R140" s="378" t="str">
        <f t="shared" si="18"/>
        <v/>
      </c>
      <c r="S140" s="379" t="str">
        <f>IF(H140="","",IF(R140&gt;=4*auxiliar!$Q$2,"Não elegível",IF(R140&lt;4*auxiliar!$Q$2,"Elegível","")))</f>
        <v/>
      </c>
      <c r="T140" s="321"/>
      <c r="U140" s="321"/>
      <c r="V140" s="321" t="s">
        <v>7141</v>
      </c>
      <c r="W140" s="381"/>
      <c r="X14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40" s="423"/>
      <c r="Z140" s="394"/>
      <c r="AA140" s="382" t="str">
        <f>IF(Table8[[#This Row],[Código do agregado '[Entidade']]]="","",IF(OR(AND(A140="",A140&lt;&gt;""),(AND(A140&lt;&gt;"",OR(B140="",D140="",I140="",T140="",U140="")))),"NÃO",IF(AND(A140&lt;&gt;"",J140=0),"Faltam membros","SIM")))</f>
        <v/>
      </c>
      <c r="AD140" s="256"/>
      <c r="AE140" s="457"/>
      <c r="AF140" s="457"/>
      <c r="AG140" s="256"/>
      <c r="AH140" s="256"/>
    </row>
    <row r="141" spans="1:34" ht="25.05" hidden="1" customHeight="1" x14ac:dyDescent="0.3">
      <c r="A141" s="373"/>
      <c r="B141" s="321"/>
      <c r="C141" s="316">
        <f>IFERROR(VLOOKUP(B141,A.Núcleos!$B:$C,2,FALSE),"")</f>
        <v>0</v>
      </c>
      <c r="D141" s="376"/>
      <c r="E141" s="383"/>
      <c r="F141" s="376"/>
      <c r="G141" s="377" t="str">
        <f>IFERROR(IF(Table8[[#This Row],[Código da Candidatura]]="","",CONCATENATE(VLOOKUP(Table8[[#This Row],[Código da Candidatura]],Table13[[Código da candidatura]:[Latitude]],3,FALSE)," - ",VLOOKUP(Table8[[#This Row],[Código da Candidatura]],Table13[[Código da candidatura]:[Latitude]],6,FALSE))),"")</f>
        <v/>
      </c>
      <c r="H141" s="325" t="str">
        <f>IFERROR(IF(A141="","",CONCATENATE("1D.",Entrada!$K$8,".",auxiliar!A135,".",Table8[[#This Row],[Código da Candidatura]])),"")</f>
        <v/>
      </c>
      <c r="I141" s="378" t="str">
        <f>IF(A141="","",SUMIF(D.Composição!A$5:B$4533,A141,D.Composição!M$5:M$4533))</f>
        <v/>
      </c>
      <c r="J141" s="379" t="str">
        <f>IF(A141="","",COUNTIF(D.Composição!$B:$B,$A141))</f>
        <v/>
      </c>
      <c r="K141" s="379" t="str">
        <f t="shared" si="14"/>
        <v/>
      </c>
      <c r="L141" s="379" t="str">
        <f>IF(A141="","",COUNTIFS(D.Composição!$B:$B,$A141,D.Composição!$T:$T,"Dep"))</f>
        <v/>
      </c>
      <c r="M141" s="379" t="str">
        <f>IF(A141="","",COUNTIFS(D.Composição!$B:$B,$A141,D.Composição!$M:$M,"Sim"))</f>
        <v/>
      </c>
      <c r="N141" s="379" t="str">
        <f t="shared" si="15"/>
        <v/>
      </c>
      <c r="O141" s="379" t="str">
        <f>IFERROR(IF(A141="","",VLOOKUP(A141,D.Composição!$B$5:$L$4533,10,FALSE)),"")</f>
        <v/>
      </c>
      <c r="P141" s="379" t="str">
        <f t="shared" si="16"/>
        <v/>
      </c>
      <c r="Q141" s="380" t="str">
        <f t="shared" si="17"/>
        <v/>
      </c>
      <c r="R141" s="378" t="str">
        <f t="shared" si="18"/>
        <v/>
      </c>
      <c r="S141" s="379" t="str">
        <f>IF(H141="","",IF(R141&gt;=4*auxiliar!$Q$2,"Não elegível",IF(R141&lt;4*auxiliar!$Q$2,"Elegível","")))</f>
        <v/>
      </c>
      <c r="T141" s="321"/>
      <c r="U141" s="321"/>
      <c r="V141" s="321" t="s">
        <v>7141</v>
      </c>
      <c r="W141" s="381"/>
      <c r="X14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41" s="423"/>
      <c r="Z141" s="394"/>
      <c r="AA141" s="382" t="str">
        <f>IF(Table8[[#This Row],[Código do agregado '[Entidade']]]="","",IF(OR(AND(A141="",A141&lt;&gt;""),(AND(A141&lt;&gt;"",OR(B141="",D141="",I141="",T141="",U141="")))),"NÃO",IF(AND(A141&lt;&gt;"",J141=0),"Faltam membros","SIM")))</f>
        <v/>
      </c>
      <c r="AD141" s="256"/>
      <c r="AE141" s="457"/>
      <c r="AF141" s="457"/>
      <c r="AG141" s="256"/>
      <c r="AH141" s="256"/>
    </row>
    <row r="142" spans="1:34" ht="25.05" hidden="1" customHeight="1" x14ac:dyDescent="0.3">
      <c r="A142" s="373"/>
      <c r="B142" s="321"/>
      <c r="C142" s="316">
        <f>IFERROR(VLOOKUP(B142,A.Núcleos!$B:$C,2,FALSE),"")</f>
        <v>0</v>
      </c>
      <c r="D142" s="376"/>
      <c r="E142" s="383"/>
      <c r="F142" s="376"/>
      <c r="G142" s="377" t="str">
        <f>IFERROR(IF(Table8[[#This Row],[Código da Candidatura]]="","",CONCATENATE(VLOOKUP(Table8[[#This Row],[Código da Candidatura]],Table13[[Código da candidatura]:[Latitude]],3,FALSE)," - ",VLOOKUP(Table8[[#This Row],[Código da Candidatura]],Table13[[Código da candidatura]:[Latitude]],6,FALSE))),"")</f>
        <v/>
      </c>
      <c r="H142" s="325" t="str">
        <f>IFERROR(IF(A142="","",CONCATENATE("1D.",Entrada!$K$8,".",auxiliar!A136,".",Table8[[#This Row],[Código da Candidatura]])),"")</f>
        <v/>
      </c>
      <c r="I142" s="378" t="str">
        <f>IF(A142="","",SUMIF(D.Composição!A$5:B$4533,A142,D.Composição!M$5:M$4533))</f>
        <v/>
      </c>
      <c r="J142" s="379" t="str">
        <f>IF(A142="","",COUNTIF(D.Composição!$B:$B,$A142))</f>
        <v/>
      </c>
      <c r="K142" s="379" t="str">
        <f t="shared" si="14"/>
        <v/>
      </c>
      <c r="L142" s="379" t="str">
        <f>IF(A142="","",COUNTIFS(D.Composição!$B:$B,$A142,D.Composição!$T:$T,"Dep"))</f>
        <v/>
      </c>
      <c r="M142" s="379" t="str">
        <f>IF(A142="","",COUNTIFS(D.Composição!$B:$B,$A142,D.Composição!$M:$M,"Sim"))</f>
        <v/>
      </c>
      <c r="N142" s="379" t="str">
        <f t="shared" si="15"/>
        <v/>
      </c>
      <c r="O142" s="379" t="str">
        <f>IFERROR(IF(A142="","",VLOOKUP(A142,D.Composição!$B$5:$L$4533,10,FALSE)),"")</f>
        <v/>
      </c>
      <c r="P142" s="379" t="str">
        <f t="shared" si="16"/>
        <v/>
      </c>
      <c r="Q142" s="380" t="str">
        <f t="shared" si="17"/>
        <v/>
      </c>
      <c r="R142" s="378" t="str">
        <f t="shared" si="18"/>
        <v/>
      </c>
      <c r="S142" s="379" t="str">
        <f>IF(H142="","",IF(R142&gt;=4*auxiliar!$Q$2,"Não elegível",IF(R142&lt;4*auxiliar!$Q$2,"Elegível","")))</f>
        <v/>
      </c>
      <c r="T142" s="321"/>
      <c r="U142" s="321"/>
      <c r="V142" s="321" t="s">
        <v>7141</v>
      </c>
      <c r="W142" s="381"/>
      <c r="X14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42" s="423"/>
      <c r="Z142" s="394"/>
      <c r="AA142" s="382" t="str">
        <f>IF(Table8[[#This Row],[Código do agregado '[Entidade']]]="","",IF(OR(AND(A142="",A142&lt;&gt;""),(AND(A142&lt;&gt;"",OR(B142="",D142="",I142="",T142="",U142="")))),"NÃO",IF(AND(A142&lt;&gt;"",J142=0),"Faltam membros","SIM")))</f>
        <v/>
      </c>
      <c r="AD142" s="256"/>
      <c r="AE142" s="457"/>
      <c r="AF142" s="457"/>
      <c r="AG142" s="256"/>
      <c r="AH142" s="256"/>
    </row>
    <row r="143" spans="1:34" ht="25.05" hidden="1" customHeight="1" x14ac:dyDescent="0.3">
      <c r="A143" s="373"/>
      <c r="B143" s="321"/>
      <c r="C143" s="316">
        <f>IFERROR(VLOOKUP(B143,A.Núcleos!$B:$C,2,FALSE),"")</f>
        <v>0</v>
      </c>
      <c r="D143" s="376"/>
      <c r="E143" s="383"/>
      <c r="F143" s="376"/>
      <c r="G143" s="377" t="str">
        <f>IFERROR(IF(Table8[[#This Row],[Código da Candidatura]]="","",CONCATENATE(VLOOKUP(Table8[[#This Row],[Código da Candidatura]],Table13[[Código da candidatura]:[Latitude]],3,FALSE)," - ",VLOOKUP(Table8[[#This Row],[Código da Candidatura]],Table13[[Código da candidatura]:[Latitude]],6,FALSE))),"")</f>
        <v/>
      </c>
      <c r="H143" s="325" t="str">
        <f>IFERROR(IF(A143="","",CONCATENATE("1D.",Entrada!$K$8,".",auxiliar!A137,".",Table8[[#This Row],[Código da Candidatura]])),"")</f>
        <v/>
      </c>
      <c r="I143" s="378" t="str">
        <f>IF(A143="","",SUMIF(D.Composição!A$5:B$4533,A143,D.Composição!M$5:M$4533))</f>
        <v/>
      </c>
      <c r="J143" s="379" t="str">
        <f>IF(A143="","",COUNTIF(D.Composição!$B:$B,$A143))</f>
        <v/>
      </c>
      <c r="K143" s="379" t="str">
        <f t="shared" si="14"/>
        <v/>
      </c>
      <c r="L143" s="379" t="str">
        <f>IF(A143="","",COUNTIFS(D.Composição!$B:$B,$A143,D.Composição!$T:$T,"Dep"))</f>
        <v/>
      </c>
      <c r="M143" s="379" t="str">
        <f>IF(A143="","",COUNTIFS(D.Composição!$B:$B,$A143,D.Composição!$M:$M,"Sim"))</f>
        <v/>
      </c>
      <c r="N143" s="379" t="str">
        <f t="shared" si="15"/>
        <v/>
      </c>
      <c r="O143" s="379" t="str">
        <f>IFERROR(IF(A143="","",VLOOKUP(A143,D.Composição!$B$5:$L$4533,10,FALSE)),"")</f>
        <v/>
      </c>
      <c r="P143" s="379" t="str">
        <f t="shared" si="16"/>
        <v/>
      </c>
      <c r="Q143" s="380" t="str">
        <f t="shared" si="17"/>
        <v/>
      </c>
      <c r="R143" s="378" t="str">
        <f t="shared" si="18"/>
        <v/>
      </c>
      <c r="S143" s="379" t="str">
        <f>IF(H143="","",IF(R143&gt;=4*auxiliar!$Q$2,"Não elegível",IF(R143&lt;4*auxiliar!$Q$2,"Elegível","")))</f>
        <v/>
      </c>
      <c r="T143" s="321"/>
      <c r="U143" s="321"/>
      <c r="V143" s="321" t="s">
        <v>7141</v>
      </c>
      <c r="W143" s="381"/>
      <c r="X14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43" s="423"/>
      <c r="Z143" s="394"/>
      <c r="AA143" s="382" t="str">
        <f>IF(Table8[[#This Row],[Código do agregado '[Entidade']]]="","",IF(OR(AND(A143="",A143&lt;&gt;""),(AND(A143&lt;&gt;"",OR(B143="",D143="",I143="",T143="",U143="")))),"NÃO",IF(AND(A143&lt;&gt;"",J143=0),"Faltam membros","SIM")))</f>
        <v/>
      </c>
      <c r="AD143" s="256"/>
      <c r="AE143" s="457"/>
      <c r="AF143" s="457"/>
      <c r="AG143" s="256"/>
      <c r="AH143" s="256"/>
    </row>
    <row r="144" spans="1:34" ht="25.05" hidden="1" customHeight="1" x14ac:dyDescent="0.3">
      <c r="A144" s="373"/>
      <c r="B144" s="321"/>
      <c r="C144" s="316">
        <f>IFERROR(VLOOKUP(B144,A.Núcleos!$B:$C,2,FALSE),"")</f>
        <v>0</v>
      </c>
      <c r="D144" s="376"/>
      <c r="E144" s="383"/>
      <c r="F144" s="376"/>
      <c r="G144" s="377" t="str">
        <f>IFERROR(IF(Table8[[#This Row],[Código da Candidatura]]="","",CONCATENATE(VLOOKUP(Table8[[#This Row],[Código da Candidatura]],Table13[[Código da candidatura]:[Latitude]],3,FALSE)," - ",VLOOKUP(Table8[[#This Row],[Código da Candidatura]],Table13[[Código da candidatura]:[Latitude]],6,FALSE))),"")</f>
        <v/>
      </c>
      <c r="H144" s="325" t="str">
        <f>IFERROR(IF(A144="","",CONCATENATE("1D.",Entrada!$K$8,".",auxiliar!A138,".",Table8[[#This Row],[Código da Candidatura]])),"")</f>
        <v/>
      </c>
      <c r="I144" s="378" t="str">
        <f>IF(A144="","",SUMIF(D.Composição!A$5:B$4533,A144,D.Composição!M$5:M$4533))</f>
        <v/>
      </c>
      <c r="J144" s="379" t="str">
        <f>IF(A144="","",COUNTIF(D.Composição!$B:$B,$A144))</f>
        <v/>
      </c>
      <c r="K144" s="379" t="str">
        <f t="shared" si="14"/>
        <v/>
      </c>
      <c r="L144" s="379" t="str">
        <f>IF(A144="","",COUNTIFS(D.Composição!$B:$B,$A144,D.Composição!$T:$T,"Dep"))</f>
        <v/>
      </c>
      <c r="M144" s="379" t="str">
        <f>IF(A144="","",COUNTIFS(D.Composição!$B:$B,$A144,D.Composição!$M:$M,"Sim"))</f>
        <v/>
      </c>
      <c r="N144" s="379" t="str">
        <f t="shared" si="15"/>
        <v/>
      </c>
      <c r="O144" s="379" t="str">
        <f>IFERROR(IF(A144="","",VLOOKUP(A144,D.Composição!$B$5:$L$4533,10,FALSE)),"")</f>
        <v/>
      </c>
      <c r="P144" s="379" t="str">
        <f t="shared" si="16"/>
        <v/>
      </c>
      <c r="Q144" s="380" t="str">
        <f t="shared" si="17"/>
        <v/>
      </c>
      <c r="R144" s="378" t="str">
        <f t="shared" si="18"/>
        <v/>
      </c>
      <c r="S144" s="379" t="str">
        <f>IF(H144="","",IF(R144&gt;=4*auxiliar!$Q$2,"Não elegível",IF(R144&lt;4*auxiliar!$Q$2,"Elegível","")))</f>
        <v/>
      </c>
      <c r="T144" s="321"/>
      <c r="U144" s="321"/>
      <c r="V144" s="321" t="s">
        <v>7141</v>
      </c>
      <c r="W144" s="381"/>
      <c r="X14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44" s="423"/>
      <c r="Z144" s="394"/>
      <c r="AA144" s="382" t="str">
        <f>IF(Table8[[#This Row],[Código do agregado '[Entidade']]]="","",IF(OR(AND(A144="",A144&lt;&gt;""),(AND(A144&lt;&gt;"",OR(B144="",D144="",I144="",T144="",U144="")))),"NÃO",IF(AND(A144&lt;&gt;"",J144=0),"Faltam membros","SIM")))</f>
        <v/>
      </c>
      <c r="AD144" s="256"/>
      <c r="AE144" s="457"/>
      <c r="AF144" s="457"/>
      <c r="AG144" s="256"/>
      <c r="AH144" s="256"/>
    </row>
    <row r="145" spans="1:34" ht="25.05" hidden="1" customHeight="1" x14ac:dyDescent="0.3">
      <c r="A145" s="373"/>
      <c r="B145" s="321"/>
      <c r="C145" s="316">
        <f>IFERROR(VLOOKUP(B145,A.Núcleos!$B:$C,2,FALSE),"")</f>
        <v>0</v>
      </c>
      <c r="D145" s="376"/>
      <c r="E145" s="383"/>
      <c r="F145" s="376"/>
      <c r="G145" s="377" t="str">
        <f>IFERROR(IF(Table8[[#This Row],[Código da Candidatura]]="","",CONCATENATE(VLOOKUP(Table8[[#This Row],[Código da Candidatura]],Table13[[Código da candidatura]:[Latitude]],3,FALSE)," - ",VLOOKUP(Table8[[#This Row],[Código da Candidatura]],Table13[[Código da candidatura]:[Latitude]],6,FALSE))),"")</f>
        <v/>
      </c>
      <c r="H145" s="325" t="str">
        <f>IFERROR(IF(A145="","",CONCATENATE("1D.",Entrada!$K$8,".",auxiliar!A139,".",Table8[[#This Row],[Código da Candidatura]])),"")</f>
        <v/>
      </c>
      <c r="I145" s="378" t="str">
        <f>IF(A145="","",SUMIF(D.Composição!A$5:B$4533,A145,D.Composição!M$5:M$4533))</f>
        <v/>
      </c>
      <c r="J145" s="379" t="str">
        <f>IF(A145="","",COUNTIF(D.Composição!$B:$B,$A145))</f>
        <v/>
      </c>
      <c r="K145" s="379" t="str">
        <f t="shared" si="14"/>
        <v/>
      </c>
      <c r="L145" s="379" t="str">
        <f>IF(A145="","",COUNTIFS(D.Composição!$B:$B,$A145,D.Composição!$T:$T,"Dep"))</f>
        <v/>
      </c>
      <c r="M145" s="379" t="str">
        <f>IF(A145="","",COUNTIFS(D.Composição!$B:$B,$A145,D.Composição!$M:$M,"Sim"))</f>
        <v/>
      </c>
      <c r="N145" s="379" t="str">
        <f t="shared" si="15"/>
        <v/>
      </c>
      <c r="O145" s="379" t="str">
        <f>IFERROR(IF(A145="","",VLOOKUP(A145,D.Composição!$B$5:$L$4533,10,FALSE)),"")</f>
        <v/>
      </c>
      <c r="P145" s="379" t="str">
        <f t="shared" si="16"/>
        <v/>
      </c>
      <c r="Q145" s="380" t="str">
        <f t="shared" si="17"/>
        <v/>
      </c>
      <c r="R145" s="378" t="str">
        <f t="shared" si="18"/>
        <v/>
      </c>
      <c r="S145" s="379" t="str">
        <f>IF(H145="","",IF(R145&gt;=4*auxiliar!$Q$2,"Não elegível",IF(R145&lt;4*auxiliar!$Q$2,"Elegível","")))</f>
        <v/>
      </c>
      <c r="T145" s="321"/>
      <c r="U145" s="321"/>
      <c r="V145" s="321" t="s">
        <v>7141</v>
      </c>
      <c r="W145" s="381"/>
      <c r="X14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45" s="423"/>
      <c r="Z145" s="394"/>
      <c r="AA145" s="382" t="str">
        <f>IF(Table8[[#This Row],[Código do agregado '[Entidade']]]="","",IF(OR(AND(A145="",A145&lt;&gt;""),(AND(A145&lt;&gt;"",OR(B145="",D145="",I145="",T145="",U145="")))),"NÃO",IF(AND(A145&lt;&gt;"",J145=0),"Faltam membros","SIM")))</f>
        <v/>
      </c>
      <c r="AD145" s="256"/>
      <c r="AE145" s="457"/>
      <c r="AF145" s="457"/>
      <c r="AG145" s="256"/>
      <c r="AH145" s="256"/>
    </row>
    <row r="146" spans="1:34" ht="25.05" hidden="1" customHeight="1" x14ac:dyDescent="0.3">
      <c r="A146" s="373"/>
      <c r="B146" s="321"/>
      <c r="C146" s="316">
        <f>IFERROR(VLOOKUP(B146,A.Núcleos!$B:$C,2,FALSE),"")</f>
        <v>0</v>
      </c>
      <c r="D146" s="376"/>
      <c r="E146" s="383"/>
      <c r="F146" s="376"/>
      <c r="G146" s="377" t="str">
        <f>IFERROR(IF(Table8[[#This Row],[Código da Candidatura]]="","",CONCATENATE(VLOOKUP(Table8[[#This Row],[Código da Candidatura]],Table13[[Código da candidatura]:[Latitude]],3,FALSE)," - ",VLOOKUP(Table8[[#This Row],[Código da Candidatura]],Table13[[Código da candidatura]:[Latitude]],6,FALSE))),"")</f>
        <v/>
      </c>
      <c r="H146" s="325" t="str">
        <f>IFERROR(IF(A146="","",CONCATENATE("1D.",Entrada!$K$8,".",auxiliar!A140,".",Table8[[#This Row],[Código da Candidatura]])),"")</f>
        <v/>
      </c>
      <c r="I146" s="378" t="str">
        <f>IF(A146="","",SUMIF(D.Composição!A$5:B$4533,A146,D.Composição!M$5:M$4533))</f>
        <v/>
      </c>
      <c r="J146" s="379" t="str">
        <f>IF(A146="","",COUNTIF(D.Composição!$B:$B,$A146))</f>
        <v/>
      </c>
      <c r="K146" s="379" t="str">
        <f t="shared" si="14"/>
        <v/>
      </c>
      <c r="L146" s="379" t="str">
        <f>IF(A146="","",COUNTIFS(D.Composição!$B:$B,$A146,D.Composição!$T:$T,"Dep"))</f>
        <v/>
      </c>
      <c r="M146" s="379" t="str">
        <f>IF(A146="","",COUNTIFS(D.Composição!$B:$B,$A146,D.Composição!$M:$M,"Sim"))</f>
        <v/>
      </c>
      <c r="N146" s="379" t="str">
        <f t="shared" si="15"/>
        <v/>
      </c>
      <c r="O146" s="379" t="str">
        <f>IFERROR(IF(A146="","",VLOOKUP(A146,D.Composição!$B$5:$L$4533,10,FALSE)),"")</f>
        <v/>
      </c>
      <c r="P146" s="379" t="str">
        <f t="shared" si="16"/>
        <v/>
      </c>
      <c r="Q146" s="380" t="str">
        <f t="shared" si="17"/>
        <v/>
      </c>
      <c r="R146" s="378" t="str">
        <f t="shared" si="18"/>
        <v/>
      </c>
      <c r="S146" s="379" t="str">
        <f>IF(H146="","",IF(R146&gt;=4*auxiliar!$Q$2,"Não elegível",IF(R146&lt;4*auxiliar!$Q$2,"Elegível","")))</f>
        <v/>
      </c>
      <c r="T146" s="321"/>
      <c r="U146" s="321"/>
      <c r="V146" s="321" t="s">
        <v>7141</v>
      </c>
      <c r="W146" s="381"/>
      <c r="X14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46" s="423"/>
      <c r="Z146" s="394"/>
      <c r="AA146" s="382" t="str">
        <f>IF(Table8[[#This Row],[Código do agregado '[Entidade']]]="","",IF(OR(AND(A146="",A146&lt;&gt;""),(AND(A146&lt;&gt;"",OR(B146="",D146="",I146="",T146="",U146="")))),"NÃO",IF(AND(A146&lt;&gt;"",J146=0),"Faltam membros","SIM")))</f>
        <v/>
      </c>
      <c r="AD146" s="256"/>
      <c r="AE146" s="457"/>
      <c r="AF146" s="457"/>
      <c r="AG146" s="256"/>
      <c r="AH146" s="256"/>
    </row>
    <row r="147" spans="1:34" ht="25.05" hidden="1" customHeight="1" x14ac:dyDescent="0.3">
      <c r="A147" s="373"/>
      <c r="B147" s="321"/>
      <c r="C147" s="316">
        <f>IFERROR(VLOOKUP(B147,A.Núcleos!$B:$C,2,FALSE),"")</f>
        <v>0</v>
      </c>
      <c r="D147" s="376"/>
      <c r="E147" s="383"/>
      <c r="F147" s="376"/>
      <c r="G147" s="377" t="str">
        <f>IFERROR(IF(Table8[[#This Row],[Código da Candidatura]]="","",CONCATENATE(VLOOKUP(Table8[[#This Row],[Código da Candidatura]],Table13[[Código da candidatura]:[Latitude]],3,FALSE)," - ",VLOOKUP(Table8[[#This Row],[Código da Candidatura]],Table13[[Código da candidatura]:[Latitude]],6,FALSE))),"")</f>
        <v/>
      </c>
      <c r="H147" s="325" t="str">
        <f>IFERROR(IF(A147="","",CONCATENATE("1D.",Entrada!$K$8,".",auxiliar!A141,".",Table8[[#This Row],[Código da Candidatura]])),"")</f>
        <v/>
      </c>
      <c r="I147" s="378" t="str">
        <f>IF(A147="","",SUMIF(D.Composição!A$5:B$4533,A147,D.Composição!M$5:M$4533))</f>
        <v/>
      </c>
      <c r="J147" s="379" t="str">
        <f>IF(A147="","",COUNTIF(D.Composição!$B:$B,$A147))</f>
        <v/>
      </c>
      <c r="K147" s="379" t="str">
        <f t="shared" si="14"/>
        <v/>
      </c>
      <c r="L147" s="379" t="str">
        <f>IF(A147="","",COUNTIFS(D.Composição!$B:$B,$A147,D.Composição!$T:$T,"Dep"))</f>
        <v/>
      </c>
      <c r="M147" s="379" t="str">
        <f>IF(A147="","",COUNTIFS(D.Composição!$B:$B,$A147,D.Composição!$M:$M,"Sim"))</f>
        <v/>
      </c>
      <c r="N147" s="379" t="str">
        <f t="shared" si="15"/>
        <v/>
      </c>
      <c r="O147" s="379" t="str">
        <f>IFERROR(IF(A147="","",VLOOKUP(A147,D.Composição!$B$5:$L$4533,10,FALSE)),"")</f>
        <v/>
      </c>
      <c r="P147" s="379" t="str">
        <f t="shared" si="16"/>
        <v/>
      </c>
      <c r="Q147" s="380" t="str">
        <f t="shared" si="17"/>
        <v/>
      </c>
      <c r="R147" s="378" t="str">
        <f t="shared" si="18"/>
        <v/>
      </c>
      <c r="S147" s="379" t="str">
        <f>IF(H147="","",IF(R147&gt;=4*auxiliar!$Q$2,"Não elegível",IF(R147&lt;4*auxiliar!$Q$2,"Elegível","")))</f>
        <v/>
      </c>
      <c r="T147" s="321"/>
      <c r="U147" s="321"/>
      <c r="V147" s="321" t="s">
        <v>7141</v>
      </c>
      <c r="W147" s="381"/>
      <c r="X14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47" s="423"/>
      <c r="Z147" s="394"/>
      <c r="AA147" s="382" t="str">
        <f>IF(Table8[[#This Row],[Código do agregado '[Entidade']]]="","",IF(OR(AND(A147="",A147&lt;&gt;""),(AND(A147&lt;&gt;"",OR(B147="",D147="",I147="",T147="",U147="")))),"NÃO",IF(AND(A147&lt;&gt;"",J147=0),"Faltam membros","SIM")))</f>
        <v/>
      </c>
      <c r="AD147" s="256"/>
      <c r="AE147" s="457"/>
      <c r="AF147" s="457"/>
      <c r="AG147" s="256"/>
      <c r="AH147" s="256"/>
    </row>
    <row r="148" spans="1:34" ht="25.05" hidden="1" customHeight="1" x14ac:dyDescent="0.3">
      <c r="A148" s="373"/>
      <c r="B148" s="321"/>
      <c r="C148" s="316">
        <f>IFERROR(VLOOKUP(B148,A.Núcleos!$B:$C,2,FALSE),"")</f>
        <v>0</v>
      </c>
      <c r="D148" s="376"/>
      <c r="E148" s="383"/>
      <c r="F148" s="376"/>
      <c r="G148" s="377" t="str">
        <f>IFERROR(IF(Table8[[#This Row],[Código da Candidatura]]="","",CONCATENATE(VLOOKUP(Table8[[#This Row],[Código da Candidatura]],Table13[[Código da candidatura]:[Latitude]],3,FALSE)," - ",VLOOKUP(Table8[[#This Row],[Código da Candidatura]],Table13[[Código da candidatura]:[Latitude]],6,FALSE))),"")</f>
        <v/>
      </c>
      <c r="H148" s="325" t="str">
        <f>IFERROR(IF(A148="","",CONCATENATE("1D.",Entrada!$K$8,".",auxiliar!A142,".",Table8[[#This Row],[Código da Candidatura]])),"")</f>
        <v/>
      </c>
      <c r="I148" s="378" t="str">
        <f>IF(A148="","",SUMIF(D.Composição!A$5:B$4533,A148,D.Composição!M$5:M$4533))</f>
        <v/>
      </c>
      <c r="J148" s="379" t="str">
        <f>IF(A148="","",COUNTIF(D.Composição!$B:$B,$A148))</f>
        <v/>
      </c>
      <c r="K148" s="379" t="str">
        <f t="shared" si="14"/>
        <v/>
      </c>
      <c r="L148" s="379" t="str">
        <f>IF(A148="","",COUNTIFS(D.Composição!$B:$B,$A148,D.Composição!$T:$T,"Dep"))</f>
        <v/>
      </c>
      <c r="M148" s="379" t="str">
        <f>IF(A148="","",COUNTIFS(D.Composição!$B:$B,$A148,D.Composição!$M:$M,"Sim"))</f>
        <v/>
      </c>
      <c r="N148" s="379" t="str">
        <f t="shared" si="15"/>
        <v/>
      </c>
      <c r="O148" s="379" t="str">
        <f>IFERROR(IF(A148="","",VLOOKUP(A148,D.Composição!$B$5:$L$4533,10,FALSE)),"")</f>
        <v/>
      </c>
      <c r="P148" s="379" t="str">
        <f t="shared" si="16"/>
        <v/>
      </c>
      <c r="Q148" s="380" t="str">
        <f t="shared" si="17"/>
        <v/>
      </c>
      <c r="R148" s="378" t="str">
        <f t="shared" si="18"/>
        <v/>
      </c>
      <c r="S148" s="379" t="str">
        <f>IF(H148="","",IF(R148&gt;=4*auxiliar!$Q$2,"Não elegível",IF(R148&lt;4*auxiliar!$Q$2,"Elegível","")))</f>
        <v/>
      </c>
      <c r="T148" s="321"/>
      <c r="U148" s="321"/>
      <c r="V148" s="321" t="s">
        <v>7141</v>
      </c>
      <c r="W148" s="381"/>
      <c r="X14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48" s="423"/>
      <c r="Z148" s="394"/>
      <c r="AA148" s="382" t="str">
        <f>IF(Table8[[#This Row],[Código do agregado '[Entidade']]]="","",IF(OR(AND(A148="",A148&lt;&gt;""),(AND(A148&lt;&gt;"",OR(B148="",D148="",I148="",T148="",U148="")))),"NÃO",IF(AND(A148&lt;&gt;"",J148=0),"Faltam membros","SIM")))</f>
        <v/>
      </c>
      <c r="AD148" s="256"/>
      <c r="AE148" s="457"/>
      <c r="AF148" s="457"/>
      <c r="AG148" s="256"/>
      <c r="AH148" s="256"/>
    </row>
    <row r="149" spans="1:34" ht="25.05" hidden="1" customHeight="1" x14ac:dyDescent="0.3">
      <c r="A149" s="373"/>
      <c r="B149" s="321"/>
      <c r="C149" s="316">
        <f>IFERROR(VLOOKUP(B149,A.Núcleos!$B:$C,2,FALSE),"")</f>
        <v>0</v>
      </c>
      <c r="D149" s="376"/>
      <c r="E149" s="383"/>
      <c r="F149" s="376"/>
      <c r="G149" s="377" t="str">
        <f>IFERROR(IF(Table8[[#This Row],[Código da Candidatura]]="","",CONCATENATE(VLOOKUP(Table8[[#This Row],[Código da Candidatura]],Table13[[Código da candidatura]:[Latitude]],3,FALSE)," - ",VLOOKUP(Table8[[#This Row],[Código da Candidatura]],Table13[[Código da candidatura]:[Latitude]],6,FALSE))),"")</f>
        <v/>
      </c>
      <c r="H149" s="325" t="str">
        <f>IFERROR(IF(A149="","",CONCATENATE("1D.",Entrada!$K$8,".",auxiliar!A143,".",Table8[[#This Row],[Código da Candidatura]])),"")</f>
        <v/>
      </c>
      <c r="I149" s="378" t="str">
        <f>IF(A149="","",SUMIF(D.Composição!A$5:B$4533,A149,D.Composição!M$5:M$4533))</f>
        <v/>
      </c>
      <c r="J149" s="379" t="str">
        <f>IF(A149="","",COUNTIF(D.Composição!$B:$B,$A149))</f>
        <v/>
      </c>
      <c r="K149" s="379" t="str">
        <f t="shared" si="14"/>
        <v/>
      </c>
      <c r="L149" s="379" t="str">
        <f>IF(A149="","",COUNTIFS(D.Composição!$B:$B,$A149,D.Composição!$T:$T,"Dep"))</f>
        <v/>
      </c>
      <c r="M149" s="379" t="str">
        <f>IF(A149="","",COUNTIFS(D.Composição!$B:$B,$A149,D.Composição!$M:$M,"Sim"))</f>
        <v/>
      </c>
      <c r="N149" s="379" t="str">
        <f t="shared" si="15"/>
        <v/>
      </c>
      <c r="O149" s="379" t="str">
        <f>IFERROR(IF(A149="","",VLOOKUP(A149,D.Composição!$B$5:$L$4533,10,FALSE)),"")</f>
        <v/>
      </c>
      <c r="P149" s="379" t="str">
        <f t="shared" si="16"/>
        <v/>
      </c>
      <c r="Q149" s="380" t="str">
        <f t="shared" si="17"/>
        <v/>
      </c>
      <c r="R149" s="378" t="str">
        <f t="shared" si="18"/>
        <v/>
      </c>
      <c r="S149" s="379" t="str">
        <f>IF(H149="","",IF(R149&gt;=4*auxiliar!$Q$2,"Não elegível",IF(R149&lt;4*auxiliar!$Q$2,"Elegível","")))</f>
        <v/>
      </c>
      <c r="T149" s="321"/>
      <c r="U149" s="321"/>
      <c r="V149" s="321" t="s">
        <v>7141</v>
      </c>
      <c r="W149" s="381"/>
      <c r="X14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49" s="423"/>
      <c r="Z149" s="394"/>
      <c r="AA149" s="382" t="str">
        <f>IF(Table8[[#This Row],[Código do agregado '[Entidade']]]="","",IF(OR(AND(A149="",A149&lt;&gt;""),(AND(A149&lt;&gt;"",OR(B149="",D149="",I149="",T149="",U149="")))),"NÃO",IF(AND(A149&lt;&gt;"",J149=0),"Faltam membros","SIM")))</f>
        <v/>
      </c>
      <c r="AD149" s="256"/>
      <c r="AE149" s="457"/>
      <c r="AF149" s="457"/>
      <c r="AG149" s="256"/>
      <c r="AH149" s="256"/>
    </row>
    <row r="150" spans="1:34" ht="25.05" hidden="1" customHeight="1" x14ac:dyDescent="0.3">
      <c r="A150" s="373"/>
      <c r="B150" s="321"/>
      <c r="C150" s="316">
        <f>IFERROR(VLOOKUP(B150,A.Núcleos!$B:$C,2,FALSE),"")</f>
        <v>0</v>
      </c>
      <c r="D150" s="376"/>
      <c r="E150" s="383"/>
      <c r="F150" s="376"/>
      <c r="G150" s="377" t="str">
        <f>IFERROR(IF(Table8[[#This Row],[Código da Candidatura]]="","",CONCATENATE(VLOOKUP(Table8[[#This Row],[Código da Candidatura]],Table13[[Código da candidatura]:[Latitude]],3,FALSE)," - ",VLOOKUP(Table8[[#This Row],[Código da Candidatura]],Table13[[Código da candidatura]:[Latitude]],6,FALSE))),"")</f>
        <v/>
      </c>
      <c r="H150" s="325" t="str">
        <f>IFERROR(IF(A150="","",CONCATENATE("1D.",Entrada!$K$8,".",auxiliar!A144,".",Table8[[#This Row],[Código da Candidatura]])),"")</f>
        <v/>
      </c>
      <c r="I150" s="378" t="str">
        <f>IF(A150="","",SUMIF(D.Composição!A$5:B$4533,A150,D.Composição!M$5:M$4533))</f>
        <v/>
      </c>
      <c r="J150" s="379" t="str">
        <f>IF(A150="","",COUNTIF(D.Composição!$B:$B,$A150))</f>
        <v/>
      </c>
      <c r="K150" s="379" t="str">
        <f t="shared" si="14"/>
        <v/>
      </c>
      <c r="L150" s="379" t="str">
        <f>IF(A150="","",COUNTIFS(D.Composição!$B:$B,$A150,D.Composição!$T:$T,"Dep"))</f>
        <v/>
      </c>
      <c r="M150" s="379" t="str">
        <f>IF(A150="","",COUNTIFS(D.Composição!$B:$B,$A150,D.Composição!$M:$M,"Sim"))</f>
        <v/>
      </c>
      <c r="N150" s="379" t="str">
        <f t="shared" si="15"/>
        <v/>
      </c>
      <c r="O150" s="379" t="str">
        <f>IFERROR(IF(A150="","",VLOOKUP(A150,D.Composição!$B$5:$L$4533,10,FALSE)),"")</f>
        <v/>
      </c>
      <c r="P150" s="379" t="str">
        <f t="shared" si="16"/>
        <v/>
      </c>
      <c r="Q150" s="380" t="str">
        <f t="shared" si="17"/>
        <v/>
      </c>
      <c r="R150" s="378" t="str">
        <f t="shared" si="18"/>
        <v/>
      </c>
      <c r="S150" s="379" t="str">
        <f>IF(H150="","",IF(R150&gt;=4*auxiliar!$Q$2,"Não elegível",IF(R150&lt;4*auxiliar!$Q$2,"Elegível","")))</f>
        <v/>
      </c>
      <c r="T150" s="321"/>
      <c r="U150" s="321"/>
      <c r="V150" s="321" t="s">
        <v>7141</v>
      </c>
      <c r="W150" s="381"/>
      <c r="X15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50" s="423"/>
      <c r="Z150" s="394"/>
      <c r="AA150" s="382" t="str">
        <f>IF(Table8[[#This Row],[Código do agregado '[Entidade']]]="","",IF(OR(AND(A150="",A150&lt;&gt;""),(AND(A150&lt;&gt;"",OR(B150="",D150="",I150="",T150="",U150="")))),"NÃO",IF(AND(A150&lt;&gt;"",J150=0),"Faltam membros","SIM")))</f>
        <v/>
      </c>
      <c r="AD150" s="256"/>
      <c r="AE150" s="457"/>
      <c r="AF150" s="457"/>
      <c r="AG150" s="256"/>
      <c r="AH150" s="256"/>
    </row>
    <row r="151" spans="1:34" ht="25.05" hidden="1" customHeight="1" x14ac:dyDescent="0.3">
      <c r="A151" s="373"/>
      <c r="B151" s="321"/>
      <c r="C151" s="316">
        <f>IFERROR(VLOOKUP(B151,A.Núcleos!$B:$C,2,FALSE),"")</f>
        <v>0</v>
      </c>
      <c r="D151" s="376"/>
      <c r="E151" s="383"/>
      <c r="F151" s="376"/>
      <c r="G151" s="377" t="str">
        <f>IFERROR(IF(Table8[[#This Row],[Código da Candidatura]]="","",CONCATENATE(VLOOKUP(Table8[[#This Row],[Código da Candidatura]],Table13[[Código da candidatura]:[Latitude]],3,FALSE)," - ",VLOOKUP(Table8[[#This Row],[Código da Candidatura]],Table13[[Código da candidatura]:[Latitude]],6,FALSE))),"")</f>
        <v/>
      </c>
      <c r="H151" s="325" t="str">
        <f>IFERROR(IF(A151="","",CONCATENATE("1D.",Entrada!$K$8,".",auxiliar!A145,".",Table8[[#This Row],[Código da Candidatura]])),"")</f>
        <v/>
      </c>
      <c r="I151" s="378" t="str">
        <f>IF(A151="","",SUMIF(D.Composição!A$5:B$4533,A151,D.Composição!M$5:M$4533))</f>
        <v/>
      </c>
      <c r="J151" s="379" t="str">
        <f>IF(A151="","",COUNTIF(D.Composição!$B:$B,$A151))</f>
        <v/>
      </c>
      <c r="K151" s="379" t="str">
        <f t="shared" si="14"/>
        <v/>
      </c>
      <c r="L151" s="379" t="str">
        <f>IF(A151="","",COUNTIFS(D.Composição!$B:$B,$A151,D.Composição!$T:$T,"Dep"))</f>
        <v/>
      </c>
      <c r="M151" s="379" t="str">
        <f>IF(A151="","",COUNTIFS(D.Composição!$B:$B,$A151,D.Composição!$M:$M,"Sim"))</f>
        <v/>
      </c>
      <c r="N151" s="379" t="str">
        <f t="shared" si="15"/>
        <v/>
      </c>
      <c r="O151" s="379" t="str">
        <f>IFERROR(IF(A151="","",VLOOKUP(A151,D.Composição!$B$5:$L$4533,10,FALSE)),"")</f>
        <v/>
      </c>
      <c r="P151" s="379" t="str">
        <f t="shared" si="16"/>
        <v/>
      </c>
      <c r="Q151" s="380" t="str">
        <f t="shared" si="17"/>
        <v/>
      </c>
      <c r="R151" s="378" t="str">
        <f t="shared" si="18"/>
        <v/>
      </c>
      <c r="S151" s="379" t="str">
        <f>IF(H151="","",IF(R151&gt;=4*auxiliar!$Q$2,"Não elegível",IF(R151&lt;4*auxiliar!$Q$2,"Elegível","")))</f>
        <v/>
      </c>
      <c r="T151" s="321"/>
      <c r="U151" s="321"/>
      <c r="V151" s="321" t="s">
        <v>7141</v>
      </c>
      <c r="W151" s="381"/>
      <c r="X15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51" s="423"/>
      <c r="Z151" s="394"/>
      <c r="AA151" s="382" t="str">
        <f>IF(Table8[[#This Row],[Código do agregado '[Entidade']]]="","",IF(OR(AND(A151="",A151&lt;&gt;""),(AND(A151&lt;&gt;"",OR(B151="",D151="",I151="",T151="",U151="")))),"NÃO",IF(AND(A151&lt;&gt;"",J151=0),"Faltam membros","SIM")))</f>
        <v/>
      </c>
      <c r="AD151" s="256"/>
      <c r="AE151" s="457"/>
      <c r="AF151" s="457"/>
      <c r="AG151" s="256"/>
      <c r="AH151" s="256"/>
    </row>
    <row r="152" spans="1:34" ht="25.05" hidden="1" customHeight="1" x14ac:dyDescent="0.3">
      <c r="A152" s="373"/>
      <c r="B152" s="321"/>
      <c r="C152" s="316">
        <f>IFERROR(VLOOKUP(B152,A.Núcleos!$B:$C,2,FALSE),"")</f>
        <v>0</v>
      </c>
      <c r="D152" s="376"/>
      <c r="E152" s="383"/>
      <c r="F152" s="376"/>
      <c r="G152" s="377" t="str">
        <f>IFERROR(IF(Table8[[#This Row],[Código da Candidatura]]="","",CONCATENATE(VLOOKUP(Table8[[#This Row],[Código da Candidatura]],Table13[[Código da candidatura]:[Latitude]],3,FALSE)," - ",VLOOKUP(Table8[[#This Row],[Código da Candidatura]],Table13[[Código da candidatura]:[Latitude]],6,FALSE))),"")</f>
        <v/>
      </c>
      <c r="H152" s="325" t="str">
        <f>IFERROR(IF(A152="","",CONCATENATE("1D.",Entrada!$K$8,".",auxiliar!A146,".",Table8[[#This Row],[Código da Candidatura]])),"")</f>
        <v/>
      </c>
      <c r="I152" s="378" t="str">
        <f>IF(A152="","",SUMIF(D.Composição!A$5:B$4533,A152,D.Composição!M$5:M$4533))</f>
        <v/>
      </c>
      <c r="J152" s="379" t="str">
        <f>IF(A152="","",COUNTIF(D.Composição!$B:$B,$A152))</f>
        <v/>
      </c>
      <c r="K152" s="379" t="str">
        <f t="shared" si="14"/>
        <v/>
      </c>
      <c r="L152" s="379" t="str">
        <f>IF(A152="","",COUNTIFS(D.Composição!$B:$B,$A152,D.Composição!$T:$T,"Dep"))</f>
        <v/>
      </c>
      <c r="M152" s="379" t="str">
        <f>IF(A152="","",COUNTIFS(D.Composição!$B:$B,$A152,D.Composição!$M:$M,"Sim"))</f>
        <v/>
      </c>
      <c r="N152" s="379" t="str">
        <f t="shared" si="15"/>
        <v/>
      </c>
      <c r="O152" s="379" t="str">
        <f>IFERROR(IF(A152="","",VLOOKUP(A152,D.Composição!$B$5:$L$4533,10,FALSE)),"")</f>
        <v/>
      </c>
      <c r="P152" s="379" t="str">
        <f t="shared" si="16"/>
        <v/>
      </c>
      <c r="Q152" s="380" t="str">
        <f t="shared" si="17"/>
        <v/>
      </c>
      <c r="R152" s="378" t="str">
        <f t="shared" si="18"/>
        <v/>
      </c>
      <c r="S152" s="379" t="str">
        <f>IF(H152="","",IF(R152&gt;=4*auxiliar!$Q$2,"Não elegível",IF(R152&lt;4*auxiliar!$Q$2,"Elegível","")))</f>
        <v/>
      </c>
      <c r="T152" s="321"/>
      <c r="U152" s="321"/>
      <c r="V152" s="321" t="s">
        <v>7141</v>
      </c>
      <c r="W152" s="381"/>
      <c r="X15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52" s="423"/>
      <c r="Z152" s="394"/>
      <c r="AA152" s="382" t="str">
        <f>IF(Table8[[#This Row],[Código do agregado '[Entidade']]]="","",IF(OR(AND(A152="",A152&lt;&gt;""),(AND(A152&lt;&gt;"",OR(B152="",D152="",I152="",T152="",U152="")))),"NÃO",IF(AND(A152&lt;&gt;"",J152=0),"Faltam membros","SIM")))</f>
        <v/>
      </c>
      <c r="AD152" s="256"/>
      <c r="AE152" s="457"/>
      <c r="AF152" s="457"/>
      <c r="AG152" s="256"/>
      <c r="AH152" s="256"/>
    </row>
    <row r="153" spans="1:34" ht="25.05" hidden="1" customHeight="1" x14ac:dyDescent="0.3">
      <c r="A153" s="373"/>
      <c r="B153" s="321"/>
      <c r="C153" s="316">
        <f>IFERROR(VLOOKUP(B153,A.Núcleos!$B:$C,2,FALSE),"")</f>
        <v>0</v>
      </c>
      <c r="D153" s="376"/>
      <c r="E153" s="383"/>
      <c r="F153" s="376"/>
      <c r="G153" s="377" t="str">
        <f>IFERROR(IF(Table8[[#This Row],[Código da Candidatura]]="","",CONCATENATE(VLOOKUP(Table8[[#This Row],[Código da Candidatura]],Table13[[Código da candidatura]:[Latitude]],3,FALSE)," - ",VLOOKUP(Table8[[#This Row],[Código da Candidatura]],Table13[[Código da candidatura]:[Latitude]],6,FALSE))),"")</f>
        <v/>
      </c>
      <c r="H153" s="325" t="str">
        <f>IFERROR(IF(A153="","",CONCATENATE("1D.",Entrada!$K$8,".",auxiliar!A147,".",Table8[[#This Row],[Código da Candidatura]])),"")</f>
        <v/>
      </c>
      <c r="I153" s="378" t="str">
        <f>IF(A153="","",SUMIF(D.Composição!A$5:B$4533,A153,D.Composição!M$5:M$4533))</f>
        <v/>
      </c>
      <c r="J153" s="379" t="str">
        <f>IF(A153="","",COUNTIF(D.Composição!$B:$B,$A153))</f>
        <v/>
      </c>
      <c r="K153" s="379" t="str">
        <f t="shared" si="14"/>
        <v/>
      </c>
      <c r="L153" s="379" t="str">
        <f>IF(A153="","",COUNTIFS(D.Composição!$B:$B,$A153,D.Composição!$T:$T,"Dep"))</f>
        <v/>
      </c>
      <c r="M153" s="379" t="str">
        <f>IF(A153="","",COUNTIFS(D.Composição!$B:$B,$A153,D.Composição!$M:$M,"Sim"))</f>
        <v/>
      </c>
      <c r="N153" s="379" t="str">
        <f t="shared" si="15"/>
        <v/>
      </c>
      <c r="O153" s="379" t="str">
        <f>IFERROR(IF(A153="","",VLOOKUP(A153,D.Composição!$B$5:$L$4533,10,FALSE)),"")</f>
        <v/>
      </c>
      <c r="P153" s="379" t="str">
        <f t="shared" si="16"/>
        <v/>
      </c>
      <c r="Q153" s="380" t="str">
        <f t="shared" si="17"/>
        <v/>
      </c>
      <c r="R153" s="378" t="str">
        <f t="shared" si="18"/>
        <v/>
      </c>
      <c r="S153" s="379" t="str">
        <f>IF(H153="","",IF(R153&gt;=4*auxiliar!$Q$2,"Não elegível",IF(R153&lt;4*auxiliar!$Q$2,"Elegível","")))</f>
        <v/>
      </c>
      <c r="T153" s="321"/>
      <c r="U153" s="321"/>
      <c r="V153" s="321" t="s">
        <v>7141</v>
      </c>
      <c r="W153" s="381"/>
      <c r="X15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53" s="423"/>
      <c r="Z153" s="394"/>
      <c r="AA153" s="382" t="str">
        <f>IF(Table8[[#This Row],[Código do agregado '[Entidade']]]="","",IF(OR(AND(A153="",A153&lt;&gt;""),(AND(A153&lt;&gt;"",OR(B153="",D153="",I153="",T153="",U153="")))),"NÃO",IF(AND(A153&lt;&gt;"",J153=0),"Faltam membros","SIM")))</f>
        <v/>
      </c>
      <c r="AD153" s="256"/>
      <c r="AE153" s="457"/>
      <c r="AF153" s="457"/>
      <c r="AG153" s="256"/>
      <c r="AH153" s="256"/>
    </row>
    <row r="154" spans="1:34" ht="25.05" hidden="1" customHeight="1" x14ac:dyDescent="0.3">
      <c r="A154" s="373"/>
      <c r="B154" s="321"/>
      <c r="C154" s="316">
        <f>IFERROR(VLOOKUP(B154,A.Núcleos!$B:$C,2,FALSE),"")</f>
        <v>0</v>
      </c>
      <c r="D154" s="376"/>
      <c r="E154" s="383"/>
      <c r="F154" s="376"/>
      <c r="G154" s="377" t="str">
        <f>IFERROR(IF(Table8[[#This Row],[Código da Candidatura]]="","",CONCATENATE(VLOOKUP(Table8[[#This Row],[Código da Candidatura]],Table13[[Código da candidatura]:[Latitude]],3,FALSE)," - ",VLOOKUP(Table8[[#This Row],[Código da Candidatura]],Table13[[Código da candidatura]:[Latitude]],6,FALSE))),"")</f>
        <v/>
      </c>
      <c r="H154" s="325" t="str">
        <f>IFERROR(IF(A154="","",CONCATENATE("1D.",Entrada!$K$8,".",auxiliar!A148,".",Table8[[#This Row],[Código da Candidatura]])),"")</f>
        <v/>
      </c>
      <c r="I154" s="378" t="str">
        <f>IF(A154="","",SUMIF(D.Composição!A$5:B$4533,A154,D.Composição!M$5:M$4533))</f>
        <v/>
      </c>
      <c r="J154" s="379" t="str">
        <f>IF(A154="","",COUNTIF(D.Composição!$B:$B,$A154))</f>
        <v/>
      </c>
      <c r="K154" s="379" t="str">
        <f t="shared" si="14"/>
        <v/>
      </c>
      <c r="L154" s="379" t="str">
        <f>IF(A154="","",COUNTIFS(D.Composição!$B:$B,$A154,D.Composição!$T:$T,"Dep"))</f>
        <v/>
      </c>
      <c r="M154" s="379" t="str">
        <f>IF(A154="","",COUNTIFS(D.Composição!$B:$B,$A154,D.Composição!$M:$M,"Sim"))</f>
        <v/>
      </c>
      <c r="N154" s="379" t="str">
        <f t="shared" si="15"/>
        <v/>
      </c>
      <c r="O154" s="379" t="str">
        <f>IFERROR(IF(A154="","",VLOOKUP(A154,D.Composição!$B$5:$L$4533,10,FALSE)),"")</f>
        <v/>
      </c>
      <c r="P154" s="379" t="str">
        <f t="shared" si="16"/>
        <v/>
      </c>
      <c r="Q154" s="380" t="str">
        <f t="shared" si="17"/>
        <v/>
      </c>
      <c r="R154" s="378" t="str">
        <f t="shared" si="18"/>
        <v/>
      </c>
      <c r="S154" s="379" t="str">
        <f>IF(H154="","",IF(R154&gt;=4*auxiliar!$Q$2,"Não elegível",IF(R154&lt;4*auxiliar!$Q$2,"Elegível","")))</f>
        <v/>
      </c>
      <c r="T154" s="321"/>
      <c r="U154" s="321"/>
      <c r="V154" s="321" t="s">
        <v>7141</v>
      </c>
      <c r="W154" s="381"/>
      <c r="X15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54" s="423"/>
      <c r="Z154" s="394"/>
      <c r="AA154" s="382" t="str">
        <f>IF(Table8[[#This Row],[Código do agregado '[Entidade']]]="","",IF(OR(AND(A154="",A154&lt;&gt;""),(AND(A154&lt;&gt;"",OR(B154="",D154="",I154="",T154="",U154="")))),"NÃO",IF(AND(A154&lt;&gt;"",J154=0),"Faltam membros","SIM")))</f>
        <v/>
      </c>
      <c r="AD154" s="256"/>
      <c r="AE154" s="457"/>
      <c r="AF154" s="457"/>
      <c r="AG154" s="256"/>
      <c r="AH154" s="256"/>
    </row>
    <row r="155" spans="1:34" ht="25.05" hidden="1" customHeight="1" x14ac:dyDescent="0.3">
      <c r="A155" s="373"/>
      <c r="B155" s="321"/>
      <c r="C155" s="316">
        <f>IFERROR(VLOOKUP(B155,A.Núcleos!$B:$C,2,FALSE),"")</f>
        <v>0</v>
      </c>
      <c r="D155" s="376"/>
      <c r="E155" s="383"/>
      <c r="F155" s="376"/>
      <c r="G155" s="377" t="str">
        <f>IFERROR(IF(Table8[[#This Row],[Código da Candidatura]]="","",CONCATENATE(VLOOKUP(Table8[[#This Row],[Código da Candidatura]],Table13[[Código da candidatura]:[Latitude]],3,FALSE)," - ",VLOOKUP(Table8[[#This Row],[Código da Candidatura]],Table13[[Código da candidatura]:[Latitude]],6,FALSE))),"")</f>
        <v/>
      </c>
      <c r="H155" s="325" t="str">
        <f>IFERROR(IF(A155="","",CONCATENATE("1D.",Entrada!$K$8,".",auxiliar!A149,".",Table8[[#This Row],[Código da Candidatura]])),"")</f>
        <v/>
      </c>
      <c r="I155" s="378" t="str">
        <f>IF(A155="","",SUMIF(D.Composição!A$5:B$4533,A155,D.Composição!M$5:M$4533))</f>
        <v/>
      </c>
      <c r="J155" s="379" t="str">
        <f>IF(A155="","",COUNTIF(D.Composição!$B:$B,$A155))</f>
        <v/>
      </c>
      <c r="K155" s="379" t="str">
        <f t="shared" si="14"/>
        <v/>
      </c>
      <c r="L155" s="379" t="str">
        <f>IF(A155="","",COUNTIFS(D.Composição!$B:$B,$A155,D.Composição!$T:$T,"Dep"))</f>
        <v/>
      </c>
      <c r="M155" s="379" t="str">
        <f>IF(A155="","",COUNTIFS(D.Composição!$B:$B,$A155,D.Composição!$M:$M,"Sim"))</f>
        <v/>
      </c>
      <c r="N155" s="379" t="str">
        <f t="shared" si="15"/>
        <v/>
      </c>
      <c r="O155" s="379" t="str">
        <f>IFERROR(IF(A155="","",VLOOKUP(A155,D.Composição!$B$5:$L$4533,10,FALSE)),"")</f>
        <v/>
      </c>
      <c r="P155" s="379" t="str">
        <f t="shared" si="16"/>
        <v/>
      </c>
      <c r="Q155" s="380" t="str">
        <f t="shared" si="17"/>
        <v/>
      </c>
      <c r="R155" s="378" t="str">
        <f t="shared" si="18"/>
        <v/>
      </c>
      <c r="S155" s="379" t="str">
        <f>IF(H155="","",IF(R155&gt;=4*auxiliar!$Q$2,"Não elegível",IF(R155&lt;4*auxiliar!$Q$2,"Elegível","")))</f>
        <v/>
      </c>
      <c r="T155" s="321"/>
      <c r="U155" s="321"/>
      <c r="V155" s="321" t="s">
        <v>7141</v>
      </c>
      <c r="W155" s="381"/>
      <c r="X15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55" s="423"/>
      <c r="Z155" s="394"/>
      <c r="AA155" s="382" t="str">
        <f>IF(Table8[[#This Row],[Código do agregado '[Entidade']]]="","",IF(OR(AND(A155="",A155&lt;&gt;""),(AND(A155&lt;&gt;"",OR(B155="",D155="",I155="",T155="",U155="")))),"NÃO",IF(AND(A155&lt;&gt;"",J155=0),"Faltam membros","SIM")))</f>
        <v/>
      </c>
      <c r="AD155" s="256"/>
      <c r="AE155" s="457"/>
      <c r="AF155" s="457"/>
      <c r="AG155" s="256"/>
      <c r="AH155" s="256"/>
    </row>
    <row r="156" spans="1:34" ht="25.05" hidden="1" customHeight="1" x14ac:dyDescent="0.3">
      <c r="A156" s="373"/>
      <c r="B156" s="321"/>
      <c r="C156" s="316">
        <f>IFERROR(VLOOKUP(B156,A.Núcleos!$B:$C,2,FALSE),"")</f>
        <v>0</v>
      </c>
      <c r="D156" s="376"/>
      <c r="E156" s="383"/>
      <c r="F156" s="376"/>
      <c r="G156" s="377" t="str">
        <f>IFERROR(IF(Table8[[#This Row],[Código da Candidatura]]="","",CONCATENATE(VLOOKUP(Table8[[#This Row],[Código da Candidatura]],Table13[[Código da candidatura]:[Latitude]],3,FALSE)," - ",VLOOKUP(Table8[[#This Row],[Código da Candidatura]],Table13[[Código da candidatura]:[Latitude]],6,FALSE))),"")</f>
        <v/>
      </c>
      <c r="H156" s="325" t="str">
        <f>IFERROR(IF(A156="","",CONCATENATE("1D.",Entrada!$K$8,".",auxiliar!A150,".",Table8[[#This Row],[Código da Candidatura]])),"")</f>
        <v/>
      </c>
      <c r="I156" s="378" t="str">
        <f>IF(A156="","",SUMIF(D.Composição!A$5:B$4533,A156,D.Composição!M$5:M$4533))</f>
        <v/>
      </c>
      <c r="J156" s="379" t="str">
        <f>IF(A156="","",COUNTIF(D.Composição!$B:$B,$A156))</f>
        <v/>
      </c>
      <c r="K156" s="379" t="str">
        <f t="shared" si="14"/>
        <v/>
      </c>
      <c r="L156" s="379" t="str">
        <f>IF(A156="","",COUNTIFS(D.Composição!$B:$B,$A156,D.Composição!$T:$T,"Dep"))</f>
        <v/>
      </c>
      <c r="M156" s="379" t="str">
        <f>IF(A156="","",COUNTIFS(D.Composição!$B:$B,$A156,D.Composição!$M:$M,"Sim"))</f>
        <v/>
      </c>
      <c r="N156" s="379" t="str">
        <f t="shared" si="15"/>
        <v/>
      </c>
      <c r="O156" s="379" t="str">
        <f>IFERROR(IF(A156="","",VLOOKUP(A156,D.Composição!$B$5:$L$4533,10,FALSE)),"")</f>
        <v/>
      </c>
      <c r="P156" s="379" t="str">
        <f t="shared" si="16"/>
        <v/>
      </c>
      <c r="Q156" s="380" t="str">
        <f t="shared" si="17"/>
        <v/>
      </c>
      <c r="R156" s="378" t="str">
        <f t="shared" si="18"/>
        <v/>
      </c>
      <c r="S156" s="379" t="str">
        <f>IF(H156="","",IF(R156&gt;=4*auxiliar!$Q$2,"Não elegível",IF(R156&lt;4*auxiliar!$Q$2,"Elegível","")))</f>
        <v/>
      </c>
      <c r="T156" s="321"/>
      <c r="U156" s="321"/>
      <c r="V156" s="321" t="s">
        <v>7141</v>
      </c>
      <c r="W156" s="381"/>
      <c r="X15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56" s="423"/>
      <c r="Z156" s="394"/>
      <c r="AA156" s="382" t="str">
        <f>IF(Table8[[#This Row],[Código do agregado '[Entidade']]]="","",IF(OR(AND(A156="",A156&lt;&gt;""),(AND(A156&lt;&gt;"",OR(B156="",D156="",I156="",T156="",U156="")))),"NÃO",IF(AND(A156&lt;&gt;"",J156=0),"Faltam membros","SIM")))</f>
        <v/>
      </c>
      <c r="AD156" s="256"/>
      <c r="AE156" s="457"/>
      <c r="AF156" s="457"/>
      <c r="AG156" s="256"/>
      <c r="AH156" s="256"/>
    </row>
    <row r="157" spans="1:34" ht="25.05" hidden="1" customHeight="1" x14ac:dyDescent="0.3">
      <c r="A157" s="373"/>
      <c r="B157" s="321"/>
      <c r="C157" s="316">
        <f>IFERROR(VLOOKUP(B157,A.Núcleos!$B:$C,2,FALSE),"")</f>
        <v>0</v>
      </c>
      <c r="D157" s="376"/>
      <c r="E157" s="383"/>
      <c r="F157" s="376"/>
      <c r="G157" s="377" t="str">
        <f>IFERROR(IF(Table8[[#This Row],[Código da Candidatura]]="","",CONCATENATE(VLOOKUP(Table8[[#This Row],[Código da Candidatura]],Table13[[Código da candidatura]:[Latitude]],3,FALSE)," - ",VLOOKUP(Table8[[#This Row],[Código da Candidatura]],Table13[[Código da candidatura]:[Latitude]],6,FALSE))),"")</f>
        <v/>
      </c>
      <c r="H157" s="325" t="str">
        <f>IFERROR(IF(A157="","",CONCATENATE("1D.",Entrada!$K$8,".",auxiliar!A151,".",Table8[[#This Row],[Código da Candidatura]])),"")</f>
        <v/>
      </c>
      <c r="I157" s="378" t="str">
        <f>IF(A157="","",SUMIF(D.Composição!A$5:B$4533,A157,D.Composição!M$5:M$4533))</f>
        <v/>
      </c>
      <c r="J157" s="379" t="str">
        <f>IF(A157="","",COUNTIF(D.Composição!$B:$B,$A157))</f>
        <v/>
      </c>
      <c r="K157" s="379" t="str">
        <f t="shared" si="14"/>
        <v/>
      </c>
      <c r="L157" s="379" t="str">
        <f>IF(A157="","",COUNTIFS(D.Composição!$B:$B,$A157,D.Composição!$T:$T,"Dep"))</f>
        <v/>
      </c>
      <c r="M157" s="379" t="str">
        <f>IF(A157="","",COUNTIFS(D.Composição!$B:$B,$A157,D.Composição!$M:$M,"Sim"))</f>
        <v/>
      </c>
      <c r="N157" s="379" t="str">
        <f t="shared" si="15"/>
        <v/>
      </c>
      <c r="O157" s="379" t="str">
        <f>IFERROR(IF(A157="","",VLOOKUP(A157,D.Composição!$B$5:$L$4533,10,FALSE)),"")</f>
        <v/>
      </c>
      <c r="P157" s="379" t="str">
        <f t="shared" si="16"/>
        <v/>
      </c>
      <c r="Q157" s="380" t="str">
        <f t="shared" si="17"/>
        <v/>
      </c>
      <c r="R157" s="378" t="str">
        <f t="shared" si="18"/>
        <v/>
      </c>
      <c r="S157" s="379" t="str">
        <f>IF(H157="","",IF(R157&gt;=4*auxiliar!$Q$2,"Não elegível",IF(R157&lt;4*auxiliar!$Q$2,"Elegível","")))</f>
        <v/>
      </c>
      <c r="T157" s="321"/>
      <c r="U157" s="321"/>
      <c r="V157" s="321" t="s">
        <v>7141</v>
      </c>
      <c r="W157" s="381"/>
      <c r="X15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57" s="423"/>
      <c r="Z157" s="394"/>
      <c r="AA157" s="382" t="str">
        <f>IF(Table8[[#This Row],[Código do agregado '[Entidade']]]="","",IF(OR(AND(A157="",A157&lt;&gt;""),(AND(A157&lt;&gt;"",OR(B157="",D157="",I157="",T157="",U157="")))),"NÃO",IF(AND(A157&lt;&gt;"",J157=0),"Faltam membros","SIM")))</f>
        <v/>
      </c>
      <c r="AD157" s="256"/>
      <c r="AE157" s="457"/>
      <c r="AF157" s="457"/>
      <c r="AG157" s="256"/>
      <c r="AH157" s="256"/>
    </row>
    <row r="158" spans="1:34" ht="25.05" hidden="1" customHeight="1" x14ac:dyDescent="0.3">
      <c r="A158" s="373"/>
      <c r="B158" s="321"/>
      <c r="C158" s="316">
        <f>IFERROR(VLOOKUP(B158,A.Núcleos!$B:$C,2,FALSE),"")</f>
        <v>0</v>
      </c>
      <c r="D158" s="376"/>
      <c r="E158" s="383"/>
      <c r="F158" s="376"/>
      <c r="G158" s="377" t="str">
        <f>IFERROR(IF(Table8[[#This Row],[Código da Candidatura]]="","",CONCATENATE(VLOOKUP(Table8[[#This Row],[Código da Candidatura]],Table13[[Código da candidatura]:[Latitude]],3,FALSE)," - ",VLOOKUP(Table8[[#This Row],[Código da Candidatura]],Table13[[Código da candidatura]:[Latitude]],6,FALSE))),"")</f>
        <v/>
      </c>
      <c r="H158" s="325" t="str">
        <f>IFERROR(IF(A158="","",CONCATENATE("1D.",Entrada!$K$8,".",auxiliar!A152,".",Table8[[#This Row],[Código da Candidatura]])),"")</f>
        <v/>
      </c>
      <c r="I158" s="378" t="str">
        <f>IF(A158="","",SUMIF(D.Composição!A$5:B$4533,A158,D.Composição!M$5:M$4533))</f>
        <v/>
      </c>
      <c r="J158" s="379" t="str">
        <f>IF(A158="","",COUNTIF(D.Composição!$B:$B,$A158))</f>
        <v/>
      </c>
      <c r="K158" s="379" t="str">
        <f t="shared" si="14"/>
        <v/>
      </c>
      <c r="L158" s="379" t="str">
        <f>IF(A158="","",COUNTIFS(D.Composição!$B:$B,$A158,D.Composição!$T:$T,"Dep"))</f>
        <v/>
      </c>
      <c r="M158" s="379" t="str">
        <f>IF(A158="","",COUNTIFS(D.Composição!$B:$B,$A158,D.Composição!$M:$M,"Sim"))</f>
        <v/>
      </c>
      <c r="N158" s="379" t="str">
        <f t="shared" si="15"/>
        <v/>
      </c>
      <c r="O158" s="379" t="str">
        <f>IFERROR(IF(A158="","",VLOOKUP(A158,D.Composição!$B$5:$L$4533,10,FALSE)),"")</f>
        <v/>
      </c>
      <c r="P158" s="379" t="str">
        <f t="shared" si="16"/>
        <v/>
      </c>
      <c r="Q158" s="380" t="str">
        <f t="shared" si="17"/>
        <v/>
      </c>
      <c r="R158" s="378" t="str">
        <f t="shared" si="18"/>
        <v/>
      </c>
      <c r="S158" s="379" t="str">
        <f>IF(H158="","",IF(R158&gt;=4*auxiliar!$Q$2,"Não elegível",IF(R158&lt;4*auxiliar!$Q$2,"Elegível","")))</f>
        <v/>
      </c>
      <c r="T158" s="321"/>
      <c r="U158" s="321"/>
      <c r="V158" s="321" t="s">
        <v>7141</v>
      </c>
      <c r="W158" s="381"/>
      <c r="X15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58" s="423"/>
      <c r="Z158" s="394"/>
      <c r="AA158" s="382" t="str">
        <f>IF(Table8[[#This Row],[Código do agregado '[Entidade']]]="","",IF(OR(AND(A158="",A158&lt;&gt;""),(AND(A158&lt;&gt;"",OR(B158="",D158="",I158="",T158="",U158="")))),"NÃO",IF(AND(A158&lt;&gt;"",J158=0),"Faltam membros","SIM")))</f>
        <v/>
      </c>
      <c r="AD158" s="256"/>
      <c r="AE158" s="457"/>
      <c r="AF158" s="457"/>
      <c r="AG158" s="256"/>
      <c r="AH158" s="256"/>
    </row>
    <row r="159" spans="1:34" ht="25.05" hidden="1" customHeight="1" x14ac:dyDescent="0.3">
      <c r="A159" s="373"/>
      <c r="B159" s="321"/>
      <c r="C159" s="316">
        <f>IFERROR(VLOOKUP(B159,A.Núcleos!$B:$C,2,FALSE),"")</f>
        <v>0</v>
      </c>
      <c r="D159" s="376"/>
      <c r="E159" s="383"/>
      <c r="F159" s="376"/>
      <c r="G159" s="377" t="str">
        <f>IFERROR(IF(Table8[[#This Row],[Código da Candidatura]]="","",CONCATENATE(VLOOKUP(Table8[[#This Row],[Código da Candidatura]],Table13[[Código da candidatura]:[Latitude]],3,FALSE)," - ",VLOOKUP(Table8[[#This Row],[Código da Candidatura]],Table13[[Código da candidatura]:[Latitude]],6,FALSE))),"")</f>
        <v/>
      </c>
      <c r="H159" s="325" t="str">
        <f>IFERROR(IF(A159="","",CONCATENATE("1D.",Entrada!$K$8,".",auxiliar!A153,".",Table8[[#This Row],[Código da Candidatura]])),"")</f>
        <v/>
      </c>
      <c r="I159" s="378" t="str">
        <f>IF(A159="","",SUMIF(D.Composição!A$5:B$4533,A159,D.Composição!M$5:M$4533))</f>
        <v/>
      </c>
      <c r="J159" s="379" t="str">
        <f>IF(A159="","",COUNTIF(D.Composição!$B:$B,$A159))</f>
        <v/>
      </c>
      <c r="K159" s="379" t="str">
        <f t="shared" si="14"/>
        <v/>
      </c>
      <c r="L159" s="379" t="str">
        <f>IF(A159="","",COUNTIFS(D.Composição!$B:$B,$A159,D.Composição!$T:$T,"Dep"))</f>
        <v/>
      </c>
      <c r="M159" s="379" t="str">
        <f>IF(A159="","",COUNTIFS(D.Composição!$B:$B,$A159,D.Composição!$M:$M,"Sim"))</f>
        <v/>
      </c>
      <c r="N159" s="379" t="str">
        <f t="shared" si="15"/>
        <v/>
      </c>
      <c r="O159" s="379" t="str">
        <f>IFERROR(IF(A159="","",VLOOKUP(A159,D.Composição!$B$5:$L$4533,10,FALSE)),"")</f>
        <v/>
      </c>
      <c r="P159" s="379" t="str">
        <f t="shared" si="16"/>
        <v/>
      </c>
      <c r="Q159" s="380" t="str">
        <f t="shared" si="17"/>
        <v/>
      </c>
      <c r="R159" s="378" t="str">
        <f t="shared" si="18"/>
        <v/>
      </c>
      <c r="S159" s="379" t="str">
        <f>IF(H159="","",IF(R159&gt;=4*auxiliar!$Q$2,"Não elegível",IF(R159&lt;4*auxiliar!$Q$2,"Elegível","")))</f>
        <v/>
      </c>
      <c r="T159" s="321"/>
      <c r="U159" s="321"/>
      <c r="V159" s="321" t="s">
        <v>7141</v>
      </c>
      <c r="W159" s="381"/>
      <c r="X15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59" s="423"/>
      <c r="Z159" s="394"/>
      <c r="AA159" s="382" t="str">
        <f>IF(Table8[[#This Row],[Código do agregado '[Entidade']]]="","",IF(OR(AND(A159="",A159&lt;&gt;""),(AND(A159&lt;&gt;"",OR(B159="",D159="",I159="",T159="",U159="")))),"NÃO",IF(AND(A159&lt;&gt;"",J159=0),"Faltam membros","SIM")))</f>
        <v/>
      </c>
      <c r="AD159" s="256"/>
      <c r="AE159" s="457"/>
      <c r="AF159" s="457"/>
      <c r="AG159" s="256"/>
      <c r="AH159" s="256"/>
    </row>
    <row r="160" spans="1:34" ht="25.05" hidden="1" customHeight="1" x14ac:dyDescent="0.3">
      <c r="A160" s="373"/>
      <c r="B160" s="321"/>
      <c r="C160" s="316">
        <f>IFERROR(VLOOKUP(B160,A.Núcleos!$B:$C,2,FALSE),"")</f>
        <v>0</v>
      </c>
      <c r="D160" s="376"/>
      <c r="E160" s="383"/>
      <c r="F160" s="376"/>
      <c r="G160" s="377" t="str">
        <f>IFERROR(IF(Table8[[#This Row],[Código da Candidatura]]="","",CONCATENATE(VLOOKUP(Table8[[#This Row],[Código da Candidatura]],Table13[[Código da candidatura]:[Latitude]],3,FALSE)," - ",VLOOKUP(Table8[[#This Row],[Código da Candidatura]],Table13[[Código da candidatura]:[Latitude]],6,FALSE))),"")</f>
        <v/>
      </c>
      <c r="H160" s="325" t="str">
        <f>IFERROR(IF(A160="","",CONCATENATE("1D.",Entrada!$K$8,".",auxiliar!A154,".",Table8[[#This Row],[Código da Candidatura]])),"")</f>
        <v/>
      </c>
      <c r="I160" s="378" t="str">
        <f>IF(A160="","",SUMIF(D.Composição!A$5:B$4533,A160,D.Composição!M$5:M$4533))</f>
        <v/>
      </c>
      <c r="J160" s="379" t="str">
        <f>IF(A160="","",COUNTIF(D.Composição!$B:$B,$A160))</f>
        <v/>
      </c>
      <c r="K160" s="379" t="str">
        <f t="shared" si="14"/>
        <v/>
      </c>
      <c r="L160" s="379" t="str">
        <f>IF(A160="","",COUNTIFS(D.Composição!$B:$B,$A160,D.Composição!$T:$T,"Dep"))</f>
        <v/>
      </c>
      <c r="M160" s="379" t="str">
        <f>IF(A160="","",COUNTIFS(D.Composição!$B:$B,$A160,D.Composição!$M:$M,"Sim"))</f>
        <v/>
      </c>
      <c r="N160" s="379" t="str">
        <f t="shared" si="15"/>
        <v/>
      </c>
      <c r="O160" s="379" t="str">
        <f>IFERROR(IF(A160="","",VLOOKUP(A160,D.Composição!$B$5:$L$4533,10,FALSE)),"")</f>
        <v/>
      </c>
      <c r="P160" s="379" t="str">
        <f t="shared" si="16"/>
        <v/>
      </c>
      <c r="Q160" s="380" t="str">
        <f t="shared" si="17"/>
        <v/>
      </c>
      <c r="R160" s="378" t="str">
        <f t="shared" si="18"/>
        <v/>
      </c>
      <c r="S160" s="379" t="str">
        <f>IF(H160="","",IF(R160&gt;=4*auxiliar!$Q$2,"Não elegível",IF(R160&lt;4*auxiliar!$Q$2,"Elegível","")))</f>
        <v/>
      </c>
      <c r="T160" s="321"/>
      <c r="U160" s="321"/>
      <c r="V160" s="321" t="s">
        <v>7141</v>
      </c>
      <c r="W160" s="381"/>
      <c r="X16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60" s="423"/>
      <c r="Z160" s="394"/>
      <c r="AA160" s="382" t="str">
        <f>IF(Table8[[#This Row],[Código do agregado '[Entidade']]]="","",IF(OR(AND(A160="",A160&lt;&gt;""),(AND(A160&lt;&gt;"",OR(B160="",D160="",I160="",T160="",U160="")))),"NÃO",IF(AND(A160&lt;&gt;"",J160=0),"Faltam membros","SIM")))</f>
        <v/>
      </c>
      <c r="AD160" s="256"/>
      <c r="AE160" s="457"/>
      <c r="AF160" s="457"/>
      <c r="AG160" s="256"/>
      <c r="AH160" s="256"/>
    </row>
    <row r="161" spans="1:34" ht="25.05" hidden="1" customHeight="1" x14ac:dyDescent="0.3">
      <c r="A161" s="373"/>
      <c r="B161" s="321"/>
      <c r="C161" s="316">
        <f>IFERROR(VLOOKUP(B161,A.Núcleos!$B:$C,2,FALSE),"")</f>
        <v>0</v>
      </c>
      <c r="D161" s="376"/>
      <c r="E161" s="383"/>
      <c r="F161" s="376"/>
      <c r="G161" s="377" t="str">
        <f>IFERROR(IF(Table8[[#This Row],[Código da Candidatura]]="","",CONCATENATE(VLOOKUP(Table8[[#This Row],[Código da Candidatura]],Table13[[Código da candidatura]:[Latitude]],3,FALSE)," - ",VLOOKUP(Table8[[#This Row],[Código da Candidatura]],Table13[[Código da candidatura]:[Latitude]],6,FALSE))),"")</f>
        <v/>
      </c>
      <c r="H161" s="325" t="str">
        <f>IFERROR(IF(A161="","",CONCATENATE("1D.",Entrada!$K$8,".",auxiliar!A155,".",Table8[[#This Row],[Código da Candidatura]])),"")</f>
        <v/>
      </c>
      <c r="I161" s="378" t="str">
        <f>IF(A161="","",SUMIF(D.Composição!A$5:B$4533,A161,D.Composição!M$5:M$4533))</f>
        <v/>
      </c>
      <c r="J161" s="379" t="str">
        <f>IF(A161="","",COUNTIF(D.Composição!$B:$B,$A161))</f>
        <v/>
      </c>
      <c r="K161" s="379" t="str">
        <f t="shared" si="14"/>
        <v/>
      </c>
      <c r="L161" s="379" t="str">
        <f>IF(A161="","",COUNTIFS(D.Composição!$B:$B,$A161,D.Composição!$T:$T,"Dep"))</f>
        <v/>
      </c>
      <c r="M161" s="379" t="str">
        <f>IF(A161="","",COUNTIFS(D.Composição!$B:$B,$A161,D.Composição!$M:$M,"Sim"))</f>
        <v/>
      </c>
      <c r="N161" s="379" t="str">
        <f t="shared" si="15"/>
        <v/>
      </c>
      <c r="O161" s="379" t="str">
        <f>IFERROR(IF(A161="","",VLOOKUP(A161,D.Composição!$B$5:$L$4533,10,FALSE)),"")</f>
        <v/>
      </c>
      <c r="P161" s="379" t="str">
        <f t="shared" si="16"/>
        <v/>
      </c>
      <c r="Q161" s="380" t="str">
        <f t="shared" si="17"/>
        <v/>
      </c>
      <c r="R161" s="378" t="str">
        <f t="shared" si="18"/>
        <v/>
      </c>
      <c r="S161" s="379" t="str">
        <f>IF(H161="","",IF(R161&gt;=4*auxiliar!$Q$2,"Não elegível",IF(R161&lt;4*auxiliar!$Q$2,"Elegível","")))</f>
        <v/>
      </c>
      <c r="T161" s="321"/>
      <c r="U161" s="321"/>
      <c r="V161" s="321" t="s">
        <v>7141</v>
      </c>
      <c r="W161" s="381"/>
      <c r="X16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61" s="423"/>
      <c r="Z161" s="394"/>
      <c r="AA161" s="382" t="str">
        <f>IF(Table8[[#This Row],[Código do agregado '[Entidade']]]="","",IF(OR(AND(A161="",A161&lt;&gt;""),(AND(A161&lt;&gt;"",OR(B161="",D161="",I161="",T161="",U161="")))),"NÃO",IF(AND(A161&lt;&gt;"",J161=0),"Faltam membros","SIM")))</f>
        <v/>
      </c>
      <c r="AD161" s="256"/>
      <c r="AE161" s="457"/>
      <c r="AF161" s="457"/>
      <c r="AG161" s="256"/>
      <c r="AH161" s="256"/>
    </row>
    <row r="162" spans="1:34" ht="25.05" hidden="1" customHeight="1" x14ac:dyDescent="0.3">
      <c r="A162" s="373"/>
      <c r="B162" s="321"/>
      <c r="C162" s="316">
        <f>IFERROR(VLOOKUP(B162,A.Núcleos!$B:$C,2,FALSE),"")</f>
        <v>0</v>
      </c>
      <c r="D162" s="376"/>
      <c r="E162" s="383"/>
      <c r="F162" s="376"/>
      <c r="G162" s="377" t="str">
        <f>IFERROR(IF(Table8[[#This Row],[Código da Candidatura]]="","",CONCATENATE(VLOOKUP(Table8[[#This Row],[Código da Candidatura]],Table13[[Código da candidatura]:[Latitude]],3,FALSE)," - ",VLOOKUP(Table8[[#This Row],[Código da Candidatura]],Table13[[Código da candidatura]:[Latitude]],6,FALSE))),"")</f>
        <v/>
      </c>
      <c r="H162" s="325" t="str">
        <f>IFERROR(IF(A162="","",CONCATENATE("1D.",Entrada!$K$8,".",auxiliar!A156,".",Table8[[#This Row],[Código da Candidatura]])),"")</f>
        <v/>
      </c>
      <c r="I162" s="378" t="str">
        <f>IF(A162="","",SUMIF(D.Composição!A$5:B$4533,A162,D.Composição!M$5:M$4533))</f>
        <v/>
      </c>
      <c r="J162" s="379" t="str">
        <f>IF(A162="","",COUNTIF(D.Composição!$B:$B,$A162))</f>
        <v/>
      </c>
      <c r="K162" s="379" t="str">
        <f t="shared" si="14"/>
        <v/>
      </c>
      <c r="L162" s="379" t="str">
        <f>IF(A162="","",COUNTIFS(D.Composição!$B:$B,$A162,D.Composição!$T:$T,"Dep"))</f>
        <v/>
      </c>
      <c r="M162" s="379" t="str">
        <f>IF(A162="","",COUNTIFS(D.Composição!$B:$B,$A162,D.Composição!$M:$M,"Sim"))</f>
        <v/>
      </c>
      <c r="N162" s="379" t="str">
        <f t="shared" si="15"/>
        <v/>
      </c>
      <c r="O162" s="379" t="str">
        <f>IFERROR(IF(A162="","",VLOOKUP(A162,D.Composição!$B$5:$L$4533,10,FALSE)),"")</f>
        <v/>
      </c>
      <c r="P162" s="379" t="str">
        <f t="shared" si="16"/>
        <v/>
      </c>
      <c r="Q162" s="380" t="str">
        <f t="shared" si="17"/>
        <v/>
      </c>
      <c r="R162" s="378" t="str">
        <f t="shared" si="18"/>
        <v/>
      </c>
      <c r="S162" s="379" t="str">
        <f>IF(H162="","",IF(R162&gt;=4*auxiliar!$Q$2,"Não elegível",IF(R162&lt;4*auxiliar!$Q$2,"Elegível","")))</f>
        <v/>
      </c>
      <c r="T162" s="321"/>
      <c r="U162" s="321"/>
      <c r="V162" s="321" t="s">
        <v>7141</v>
      </c>
      <c r="W162" s="381"/>
      <c r="X16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62" s="423"/>
      <c r="Z162" s="394"/>
      <c r="AA162" s="382" t="str">
        <f>IF(Table8[[#This Row],[Código do agregado '[Entidade']]]="","",IF(OR(AND(A162="",A162&lt;&gt;""),(AND(A162&lt;&gt;"",OR(B162="",D162="",I162="",T162="",U162="")))),"NÃO",IF(AND(A162&lt;&gt;"",J162=0),"Faltam membros","SIM")))</f>
        <v/>
      </c>
      <c r="AD162" s="256"/>
      <c r="AE162" s="457"/>
      <c r="AF162" s="457"/>
      <c r="AG162" s="256"/>
      <c r="AH162" s="256"/>
    </row>
    <row r="163" spans="1:34" ht="25.05" hidden="1" customHeight="1" x14ac:dyDescent="0.3">
      <c r="A163" s="373"/>
      <c r="B163" s="321"/>
      <c r="C163" s="316">
        <f>IFERROR(VLOOKUP(B163,A.Núcleos!$B:$C,2,FALSE),"")</f>
        <v>0</v>
      </c>
      <c r="D163" s="376"/>
      <c r="E163" s="383"/>
      <c r="F163" s="376"/>
      <c r="G163" s="377" t="str">
        <f>IFERROR(IF(Table8[[#This Row],[Código da Candidatura]]="","",CONCATENATE(VLOOKUP(Table8[[#This Row],[Código da Candidatura]],Table13[[Código da candidatura]:[Latitude]],3,FALSE)," - ",VLOOKUP(Table8[[#This Row],[Código da Candidatura]],Table13[[Código da candidatura]:[Latitude]],6,FALSE))),"")</f>
        <v/>
      </c>
      <c r="H163" s="325" t="str">
        <f>IFERROR(IF(A163="","",CONCATENATE("1D.",Entrada!$K$8,".",auxiliar!A157,".",Table8[[#This Row],[Código da Candidatura]])),"")</f>
        <v/>
      </c>
      <c r="I163" s="378" t="str">
        <f>IF(A163="","",SUMIF(D.Composição!A$5:B$4533,A163,D.Composição!M$5:M$4533))</f>
        <v/>
      </c>
      <c r="J163" s="379" t="str">
        <f>IF(A163="","",COUNTIF(D.Composição!$B:$B,$A163))</f>
        <v/>
      </c>
      <c r="K163" s="379" t="str">
        <f t="shared" si="14"/>
        <v/>
      </c>
      <c r="L163" s="379" t="str">
        <f>IF(A163="","",COUNTIFS(D.Composição!$B:$B,$A163,D.Composição!$T:$T,"Dep"))</f>
        <v/>
      </c>
      <c r="M163" s="379" t="str">
        <f>IF(A163="","",COUNTIFS(D.Composição!$B:$B,$A163,D.Composição!$M:$M,"Sim"))</f>
        <v/>
      </c>
      <c r="N163" s="379" t="str">
        <f t="shared" si="15"/>
        <v/>
      </c>
      <c r="O163" s="379" t="str">
        <f>IFERROR(IF(A163="","",VLOOKUP(A163,D.Composição!$B$5:$L$4533,10,FALSE)),"")</f>
        <v/>
      </c>
      <c r="P163" s="379" t="str">
        <f t="shared" si="16"/>
        <v/>
      </c>
      <c r="Q163" s="380" t="str">
        <f t="shared" si="17"/>
        <v/>
      </c>
      <c r="R163" s="378" t="str">
        <f t="shared" si="18"/>
        <v/>
      </c>
      <c r="S163" s="379" t="str">
        <f>IF(H163="","",IF(R163&gt;=4*auxiliar!$Q$2,"Não elegível",IF(R163&lt;4*auxiliar!$Q$2,"Elegível","")))</f>
        <v/>
      </c>
      <c r="T163" s="321"/>
      <c r="U163" s="321"/>
      <c r="V163" s="321" t="s">
        <v>7141</v>
      </c>
      <c r="W163" s="381"/>
      <c r="X16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63" s="423"/>
      <c r="Z163" s="394"/>
      <c r="AA163" s="382" t="str">
        <f>IF(Table8[[#This Row],[Código do agregado '[Entidade']]]="","",IF(OR(AND(A163="",A163&lt;&gt;""),(AND(A163&lt;&gt;"",OR(B163="",D163="",I163="",T163="",U163="")))),"NÃO",IF(AND(A163&lt;&gt;"",J163=0),"Faltam membros","SIM")))</f>
        <v/>
      </c>
      <c r="AD163" s="256"/>
      <c r="AE163" s="457"/>
      <c r="AF163" s="457"/>
      <c r="AG163" s="256"/>
      <c r="AH163" s="256"/>
    </row>
    <row r="164" spans="1:34" ht="25.05" hidden="1" customHeight="1" x14ac:dyDescent="0.3">
      <c r="A164" s="373"/>
      <c r="B164" s="321"/>
      <c r="C164" s="316">
        <f>IFERROR(VLOOKUP(B164,A.Núcleos!$B:$C,2,FALSE),"")</f>
        <v>0</v>
      </c>
      <c r="D164" s="376"/>
      <c r="E164" s="383"/>
      <c r="F164" s="376"/>
      <c r="G164" s="377" t="str">
        <f>IFERROR(IF(Table8[[#This Row],[Código da Candidatura]]="","",CONCATENATE(VLOOKUP(Table8[[#This Row],[Código da Candidatura]],Table13[[Código da candidatura]:[Latitude]],3,FALSE)," - ",VLOOKUP(Table8[[#This Row],[Código da Candidatura]],Table13[[Código da candidatura]:[Latitude]],6,FALSE))),"")</f>
        <v/>
      </c>
      <c r="H164" s="325" t="str">
        <f>IFERROR(IF(A164="","",CONCATENATE("1D.",Entrada!$K$8,".",auxiliar!A158,".",Table8[[#This Row],[Código da Candidatura]])),"")</f>
        <v/>
      </c>
      <c r="I164" s="378" t="str">
        <f>IF(A164="","",SUMIF(D.Composição!A$5:B$4533,A164,D.Composição!M$5:M$4533))</f>
        <v/>
      </c>
      <c r="J164" s="379" t="str">
        <f>IF(A164="","",COUNTIF(D.Composição!$B:$B,$A164))</f>
        <v/>
      </c>
      <c r="K164" s="379" t="str">
        <f t="shared" si="14"/>
        <v/>
      </c>
      <c r="L164" s="379" t="str">
        <f>IF(A164="","",COUNTIFS(D.Composição!$B:$B,$A164,D.Composição!$T:$T,"Dep"))</f>
        <v/>
      </c>
      <c r="M164" s="379" t="str">
        <f>IF(A164="","",COUNTIFS(D.Composição!$B:$B,$A164,D.Composição!$M:$M,"Sim"))</f>
        <v/>
      </c>
      <c r="N164" s="379" t="str">
        <f t="shared" si="15"/>
        <v/>
      </c>
      <c r="O164" s="379" t="str">
        <f>IFERROR(IF(A164="","",VLOOKUP(A164,D.Composição!$B$5:$L$4533,10,FALSE)),"")</f>
        <v/>
      </c>
      <c r="P164" s="379" t="str">
        <f t="shared" si="16"/>
        <v/>
      </c>
      <c r="Q164" s="380" t="str">
        <f t="shared" si="17"/>
        <v/>
      </c>
      <c r="R164" s="378" t="str">
        <f t="shared" si="18"/>
        <v/>
      </c>
      <c r="S164" s="379" t="str">
        <f>IF(H164="","",IF(R164&gt;=4*auxiliar!$Q$2,"Não elegível",IF(R164&lt;4*auxiliar!$Q$2,"Elegível","")))</f>
        <v/>
      </c>
      <c r="T164" s="321"/>
      <c r="U164" s="321"/>
      <c r="V164" s="321" t="s">
        <v>7141</v>
      </c>
      <c r="W164" s="381"/>
      <c r="X16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64" s="423"/>
      <c r="Z164" s="394"/>
      <c r="AA164" s="382" t="str">
        <f>IF(Table8[[#This Row],[Código do agregado '[Entidade']]]="","",IF(OR(AND(A164="",A164&lt;&gt;""),(AND(A164&lt;&gt;"",OR(B164="",D164="",I164="",T164="",U164="")))),"NÃO",IF(AND(A164&lt;&gt;"",J164=0),"Faltam membros","SIM")))</f>
        <v/>
      </c>
      <c r="AD164" s="256"/>
      <c r="AE164" s="457"/>
      <c r="AF164" s="457"/>
      <c r="AG164" s="256"/>
      <c r="AH164" s="256"/>
    </row>
    <row r="165" spans="1:34" ht="25.05" hidden="1" customHeight="1" x14ac:dyDescent="0.3">
      <c r="A165" s="373"/>
      <c r="B165" s="321"/>
      <c r="C165" s="316">
        <f>IFERROR(VLOOKUP(B165,A.Núcleos!$B:$C,2,FALSE),"")</f>
        <v>0</v>
      </c>
      <c r="D165" s="376"/>
      <c r="E165" s="383"/>
      <c r="F165" s="376"/>
      <c r="G165" s="377" t="str">
        <f>IFERROR(IF(Table8[[#This Row],[Código da Candidatura]]="","",CONCATENATE(VLOOKUP(Table8[[#This Row],[Código da Candidatura]],Table13[[Código da candidatura]:[Latitude]],3,FALSE)," - ",VLOOKUP(Table8[[#This Row],[Código da Candidatura]],Table13[[Código da candidatura]:[Latitude]],6,FALSE))),"")</f>
        <v/>
      </c>
      <c r="H165" s="325" t="str">
        <f>IFERROR(IF(A165="","",CONCATENATE("1D.",Entrada!$K$8,".",auxiliar!A159,".",Table8[[#This Row],[Código da Candidatura]])),"")</f>
        <v/>
      </c>
      <c r="I165" s="378" t="str">
        <f>IF(A165="","",SUMIF(D.Composição!A$5:B$4533,A165,D.Composição!M$5:M$4533))</f>
        <v/>
      </c>
      <c r="J165" s="379" t="str">
        <f>IF(A165="","",COUNTIF(D.Composição!$B:$B,$A165))</f>
        <v/>
      </c>
      <c r="K165" s="379" t="str">
        <f t="shared" si="14"/>
        <v/>
      </c>
      <c r="L165" s="379" t="str">
        <f>IF(A165="","",COUNTIFS(D.Composição!$B:$B,$A165,D.Composição!$T:$T,"Dep"))</f>
        <v/>
      </c>
      <c r="M165" s="379" t="str">
        <f>IF(A165="","",COUNTIFS(D.Composição!$B:$B,$A165,D.Composição!$M:$M,"Sim"))</f>
        <v/>
      </c>
      <c r="N165" s="379" t="str">
        <f t="shared" si="15"/>
        <v/>
      </c>
      <c r="O165" s="379" t="str">
        <f>IFERROR(IF(A165="","",VLOOKUP(A165,D.Composição!$B$5:$L$4533,10,FALSE)),"")</f>
        <v/>
      </c>
      <c r="P165" s="379" t="str">
        <f t="shared" si="16"/>
        <v/>
      </c>
      <c r="Q165" s="380" t="str">
        <f t="shared" si="17"/>
        <v/>
      </c>
      <c r="R165" s="378" t="str">
        <f t="shared" si="18"/>
        <v/>
      </c>
      <c r="S165" s="379" t="str">
        <f>IF(H165="","",IF(R165&gt;=4*auxiliar!$Q$2,"Não elegível",IF(R165&lt;4*auxiliar!$Q$2,"Elegível","")))</f>
        <v/>
      </c>
      <c r="T165" s="321"/>
      <c r="U165" s="321"/>
      <c r="V165" s="321" t="s">
        <v>7141</v>
      </c>
      <c r="W165" s="381"/>
      <c r="X16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65" s="423"/>
      <c r="Z165" s="394"/>
      <c r="AA165" s="382" t="str">
        <f>IF(Table8[[#This Row],[Código do agregado '[Entidade']]]="","",IF(OR(AND(A165="",A165&lt;&gt;""),(AND(A165&lt;&gt;"",OR(B165="",D165="",I165="",T165="",U165="")))),"NÃO",IF(AND(A165&lt;&gt;"",J165=0),"Faltam membros","SIM")))</f>
        <v/>
      </c>
      <c r="AD165" s="256"/>
      <c r="AE165" s="457"/>
      <c r="AF165" s="457"/>
      <c r="AG165" s="256"/>
      <c r="AH165" s="256"/>
    </row>
    <row r="166" spans="1:34" ht="25.05" hidden="1" customHeight="1" x14ac:dyDescent="0.3">
      <c r="A166" s="373"/>
      <c r="B166" s="321"/>
      <c r="C166" s="316">
        <f>IFERROR(VLOOKUP(B166,A.Núcleos!$B:$C,2,FALSE),"")</f>
        <v>0</v>
      </c>
      <c r="D166" s="376"/>
      <c r="E166" s="383"/>
      <c r="F166" s="376"/>
      <c r="G166" s="377" t="str">
        <f>IFERROR(IF(Table8[[#This Row],[Código da Candidatura]]="","",CONCATENATE(VLOOKUP(Table8[[#This Row],[Código da Candidatura]],Table13[[Código da candidatura]:[Latitude]],3,FALSE)," - ",VLOOKUP(Table8[[#This Row],[Código da Candidatura]],Table13[[Código da candidatura]:[Latitude]],6,FALSE))),"")</f>
        <v/>
      </c>
      <c r="H166" s="325" t="str">
        <f>IFERROR(IF(A166="","",CONCATENATE("1D.",Entrada!$K$8,".",auxiliar!A160,".",Table8[[#This Row],[Código da Candidatura]])),"")</f>
        <v/>
      </c>
      <c r="I166" s="378" t="str">
        <f>IF(A166="","",SUMIF(D.Composição!A$5:B$4533,A166,D.Composição!M$5:M$4533))</f>
        <v/>
      </c>
      <c r="J166" s="379" t="str">
        <f>IF(A166="","",COUNTIF(D.Composição!$B:$B,$A166))</f>
        <v/>
      </c>
      <c r="K166" s="379" t="str">
        <f t="shared" si="14"/>
        <v/>
      </c>
      <c r="L166" s="379" t="str">
        <f>IF(A166="","",COUNTIFS(D.Composição!$B:$B,$A166,D.Composição!$T:$T,"Dep"))</f>
        <v/>
      </c>
      <c r="M166" s="379" t="str">
        <f>IF(A166="","",COUNTIFS(D.Composição!$B:$B,$A166,D.Composição!$M:$M,"Sim"))</f>
        <v/>
      </c>
      <c r="N166" s="379" t="str">
        <f t="shared" si="15"/>
        <v/>
      </c>
      <c r="O166" s="379" t="str">
        <f>IFERROR(IF(A166="","",VLOOKUP(A166,D.Composição!$B$5:$L$4533,10,FALSE)),"")</f>
        <v/>
      </c>
      <c r="P166" s="379" t="str">
        <f t="shared" si="16"/>
        <v/>
      </c>
      <c r="Q166" s="380" t="str">
        <f t="shared" si="17"/>
        <v/>
      </c>
      <c r="R166" s="378" t="str">
        <f t="shared" si="18"/>
        <v/>
      </c>
      <c r="S166" s="379" t="str">
        <f>IF(H166="","",IF(R166&gt;=4*auxiliar!$Q$2,"Não elegível",IF(R166&lt;4*auxiliar!$Q$2,"Elegível","")))</f>
        <v/>
      </c>
      <c r="T166" s="321"/>
      <c r="U166" s="321"/>
      <c r="V166" s="321" t="s">
        <v>7141</v>
      </c>
      <c r="W166" s="381"/>
      <c r="X16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66" s="423"/>
      <c r="Z166" s="394"/>
      <c r="AA166" s="382" t="str">
        <f>IF(Table8[[#This Row],[Código do agregado '[Entidade']]]="","",IF(OR(AND(A166="",A166&lt;&gt;""),(AND(A166&lt;&gt;"",OR(B166="",D166="",I166="",T166="",U166="")))),"NÃO",IF(AND(A166&lt;&gt;"",J166=0),"Faltam membros","SIM")))</f>
        <v/>
      </c>
      <c r="AD166" s="256"/>
      <c r="AE166" s="457"/>
      <c r="AF166" s="457"/>
      <c r="AG166" s="256"/>
      <c r="AH166" s="256"/>
    </row>
    <row r="167" spans="1:34" ht="25.05" hidden="1" customHeight="1" x14ac:dyDescent="0.3">
      <c r="A167" s="373"/>
      <c r="B167" s="321"/>
      <c r="C167" s="316">
        <f>IFERROR(VLOOKUP(B167,A.Núcleos!$B:$C,2,FALSE),"")</f>
        <v>0</v>
      </c>
      <c r="D167" s="376"/>
      <c r="E167" s="383"/>
      <c r="F167" s="376"/>
      <c r="G167" s="377" t="str">
        <f>IFERROR(IF(Table8[[#This Row],[Código da Candidatura]]="","",CONCATENATE(VLOOKUP(Table8[[#This Row],[Código da Candidatura]],Table13[[Código da candidatura]:[Latitude]],3,FALSE)," - ",VLOOKUP(Table8[[#This Row],[Código da Candidatura]],Table13[[Código da candidatura]:[Latitude]],6,FALSE))),"")</f>
        <v/>
      </c>
      <c r="H167" s="325" t="str">
        <f>IFERROR(IF(A167="","",CONCATENATE("1D.",Entrada!$K$8,".",auxiliar!A161,".",Table8[[#This Row],[Código da Candidatura]])),"")</f>
        <v/>
      </c>
      <c r="I167" s="378" t="str">
        <f>IF(A167="","",SUMIF(D.Composição!A$5:B$4533,A167,D.Composição!M$5:M$4533))</f>
        <v/>
      </c>
      <c r="J167" s="379" t="str">
        <f>IF(A167="","",COUNTIF(D.Composição!$B:$B,$A167))</f>
        <v/>
      </c>
      <c r="K167" s="379" t="str">
        <f t="shared" si="14"/>
        <v/>
      </c>
      <c r="L167" s="379" t="str">
        <f>IF(A167="","",COUNTIFS(D.Composição!$B:$B,$A167,D.Composição!$T:$T,"Dep"))</f>
        <v/>
      </c>
      <c r="M167" s="379" t="str">
        <f>IF(A167="","",COUNTIFS(D.Composição!$B:$B,$A167,D.Composição!$M:$M,"Sim"))</f>
        <v/>
      </c>
      <c r="N167" s="379" t="str">
        <f t="shared" si="15"/>
        <v/>
      </c>
      <c r="O167" s="379" t="str">
        <f>IFERROR(IF(A167="","",VLOOKUP(A167,D.Composição!$B$5:$L$4533,10,FALSE)),"")</f>
        <v/>
      </c>
      <c r="P167" s="379" t="str">
        <f t="shared" si="16"/>
        <v/>
      </c>
      <c r="Q167" s="380" t="str">
        <f t="shared" si="17"/>
        <v/>
      </c>
      <c r="R167" s="378" t="str">
        <f t="shared" si="18"/>
        <v/>
      </c>
      <c r="S167" s="379" t="str">
        <f>IF(H167="","",IF(R167&gt;=4*auxiliar!$Q$2,"Não elegível",IF(R167&lt;4*auxiliar!$Q$2,"Elegível","")))</f>
        <v/>
      </c>
      <c r="T167" s="321"/>
      <c r="U167" s="321"/>
      <c r="V167" s="321" t="s">
        <v>7141</v>
      </c>
      <c r="W167" s="381"/>
      <c r="X16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67" s="423"/>
      <c r="Z167" s="394"/>
      <c r="AA167" s="382" t="str">
        <f>IF(Table8[[#This Row],[Código do agregado '[Entidade']]]="","",IF(OR(AND(A167="",A167&lt;&gt;""),(AND(A167&lt;&gt;"",OR(B167="",D167="",I167="",T167="",U167="")))),"NÃO",IF(AND(A167&lt;&gt;"",J167=0),"Faltam membros","SIM")))</f>
        <v/>
      </c>
      <c r="AD167" s="256"/>
      <c r="AE167" s="457"/>
      <c r="AF167" s="457"/>
      <c r="AG167" s="256"/>
      <c r="AH167" s="256"/>
    </row>
    <row r="168" spans="1:34" ht="25.05" hidden="1" customHeight="1" x14ac:dyDescent="0.3">
      <c r="A168" s="373"/>
      <c r="B168" s="321"/>
      <c r="C168" s="316">
        <f>IFERROR(VLOOKUP(B168,A.Núcleos!$B:$C,2,FALSE),"")</f>
        <v>0</v>
      </c>
      <c r="D168" s="376"/>
      <c r="E168" s="383"/>
      <c r="F168" s="376"/>
      <c r="G168" s="377" t="str">
        <f>IFERROR(IF(Table8[[#This Row],[Código da Candidatura]]="","",CONCATENATE(VLOOKUP(Table8[[#This Row],[Código da Candidatura]],Table13[[Código da candidatura]:[Latitude]],3,FALSE)," - ",VLOOKUP(Table8[[#This Row],[Código da Candidatura]],Table13[[Código da candidatura]:[Latitude]],6,FALSE))),"")</f>
        <v/>
      </c>
      <c r="H168" s="325" t="str">
        <f>IFERROR(IF(A168="","",CONCATENATE("1D.",Entrada!$K$8,".",auxiliar!A162,".",Table8[[#This Row],[Código da Candidatura]])),"")</f>
        <v/>
      </c>
      <c r="I168" s="378" t="str">
        <f>IF(A168="","",SUMIF(D.Composição!A$5:B$4533,A168,D.Composição!M$5:M$4533))</f>
        <v/>
      </c>
      <c r="J168" s="379" t="str">
        <f>IF(A168="","",COUNTIF(D.Composição!$B:$B,$A168))</f>
        <v/>
      </c>
      <c r="K168" s="379" t="str">
        <f t="shared" si="14"/>
        <v/>
      </c>
      <c r="L168" s="379" t="str">
        <f>IF(A168="","",COUNTIFS(D.Composição!$B:$B,$A168,D.Composição!$T:$T,"Dep"))</f>
        <v/>
      </c>
      <c r="M168" s="379" t="str">
        <f>IF(A168="","",COUNTIFS(D.Composição!$B:$B,$A168,D.Composição!$M:$M,"Sim"))</f>
        <v/>
      </c>
      <c r="N168" s="379" t="str">
        <f t="shared" si="15"/>
        <v/>
      </c>
      <c r="O168" s="379" t="str">
        <f>IFERROR(IF(A168="","",VLOOKUP(A168,D.Composição!$B$5:$L$4533,10,FALSE)),"")</f>
        <v/>
      </c>
      <c r="P168" s="379" t="str">
        <f t="shared" si="16"/>
        <v/>
      </c>
      <c r="Q168" s="380" t="str">
        <f t="shared" si="17"/>
        <v/>
      </c>
      <c r="R168" s="378" t="str">
        <f t="shared" si="18"/>
        <v/>
      </c>
      <c r="S168" s="379" t="str">
        <f>IF(H168="","",IF(R168&gt;=4*auxiliar!$Q$2,"Não elegível",IF(R168&lt;4*auxiliar!$Q$2,"Elegível","")))</f>
        <v/>
      </c>
      <c r="T168" s="321"/>
      <c r="U168" s="321"/>
      <c r="V168" s="321" t="s">
        <v>7141</v>
      </c>
      <c r="W168" s="381"/>
      <c r="X16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68" s="423"/>
      <c r="Z168" s="394"/>
      <c r="AA168" s="382" t="str">
        <f>IF(Table8[[#This Row],[Código do agregado '[Entidade']]]="","",IF(OR(AND(A168="",A168&lt;&gt;""),(AND(A168&lt;&gt;"",OR(B168="",D168="",I168="",T168="",U168="")))),"NÃO",IF(AND(A168&lt;&gt;"",J168=0),"Faltam membros","SIM")))</f>
        <v/>
      </c>
      <c r="AD168" s="256"/>
      <c r="AE168" s="457"/>
      <c r="AF168" s="457"/>
      <c r="AG168" s="256"/>
      <c r="AH168" s="256"/>
    </row>
    <row r="169" spans="1:34" ht="25.05" hidden="1" customHeight="1" x14ac:dyDescent="0.3">
      <c r="A169" s="373"/>
      <c r="B169" s="321"/>
      <c r="C169" s="316">
        <f>IFERROR(VLOOKUP(B169,A.Núcleos!$B:$C,2,FALSE),"")</f>
        <v>0</v>
      </c>
      <c r="D169" s="376"/>
      <c r="E169" s="383"/>
      <c r="F169" s="376"/>
      <c r="G169" s="377" t="str">
        <f>IFERROR(IF(Table8[[#This Row],[Código da Candidatura]]="","",CONCATENATE(VLOOKUP(Table8[[#This Row],[Código da Candidatura]],Table13[[Código da candidatura]:[Latitude]],3,FALSE)," - ",VLOOKUP(Table8[[#This Row],[Código da Candidatura]],Table13[[Código da candidatura]:[Latitude]],6,FALSE))),"")</f>
        <v/>
      </c>
      <c r="H169" s="325" t="str">
        <f>IFERROR(IF(A169="","",CONCATENATE("1D.",Entrada!$K$8,".",auxiliar!A163,".",Table8[[#This Row],[Código da Candidatura]])),"")</f>
        <v/>
      </c>
      <c r="I169" s="378" t="str">
        <f>IF(A169="","",SUMIF(D.Composição!A$5:B$4533,A169,D.Composição!M$5:M$4533))</f>
        <v/>
      </c>
      <c r="J169" s="379" t="str">
        <f>IF(A169="","",COUNTIF(D.Composição!$B:$B,$A169))</f>
        <v/>
      </c>
      <c r="K169" s="379" t="str">
        <f t="shared" si="14"/>
        <v/>
      </c>
      <c r="L169" s="379" t="str">
        <f>IF(A169="","",COUNTIFS(D.Composição!$B:$B,$A169,D.Composição!$T:$T,"Dep"))</f>
        <v/>
      </c>
      <c r="M169" s="379" t="str">
        <f>IF(A169="","",COUNTIFS(D.Composição!$B:$B,$A169,D.Composição!$M:$M,"Sim"))</f>
        <v/>
      </c>
      <c r="N169" s="379" t="str">
        <f t="shared" si="15"/>
        <v/>
      </c>
      <c r="O169" s="379" t="str">
        <f>IFERROR(IF(A169="","",VLOOKUP(A169,D.Composição!$B$5:$L$4533,10,FALSE)),"")</f>
        <v/>
      </c>
      <c r="P169" s="379" t="str">
        <f t="shared" si="16"/>
        <v/>
      </c>
      <c r="Q169" s="380" t="str">
        <f t="shared" si="17"/>
        <v/>
      </c>
      <c r="R169" s="378" t="str">
        <f t="shared" si="18"/>
        <v/>
      </c>
      <c r="S169" s="379" t="str">
        <f>IF(H169="","",IF(R169&gt;=4*auxiliar!$Q$2,"Não elegível",IF(R169&lt;4*auxiliar!$Q$2,"Elegível","")))</f>
        <v/>
      </c>
      <c r="T169" s="321"/>
      <c r="U169" s="321"/>
      <c r="V169" s="321" t="s">
        <v>7141</v>
      </c>
      <c r="W169" s="381"/>
      <c r="X16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69" s="423"/>
      <c r="Z169" s="394"/>
      <c r="AA169" s="382" t="str">
        <f>IF(Table8[[#This Row],[Código do agregado '[Entidade']]]="","",IF(OR(AND(A169="",A169&lt;&gt;""),(AND(A169&lt;&gt;"",OR(B169="",D169="",I169="",T169="",U169="")))),"NÃO",IF(AND(A169&lt;&gt;"",J169=0),"Faltam membros","SIM")))</f>
        <v/>
      </c>
      <c r="AD169" s="256"/>
      <c r="AE169" s="457"/>
      <c r="AF169" s="457"/>
      <c r="AG169" s="256"/>
      <c r="AH169" s="256"/>
    </row>
    <row r="170" spans="1:34" ht="25.05" hidden="1" customHeight="1" x14ac:dyDescent="0.3">
      <c r="A170" s="373"/>
      <c r="B170" s="321"/>
      <c r="C170" s="316">
        <f>IFERROR(VLOOKUP(B170,A.Núcleos!$B:$C,2,FALSE),"")</f>
        <v>0</v>
      </c>
      <c r="D170" s="376"/>
      <c r="E170" s="383"/>
      <c r="F170" s="376"/>
      <c r="G170" s="377" t="str">
        <f>IFERROR(IF(Table8[[#This Row],[Código da Candidatura]]="","",CONCATENATE(VLOOKUP(Table8[[#This Row],[Código da Candidatura]],Table13[[Código da candidatura]:[Latitude]],3,FALSE)," - ",VLOOKUP(Table8[[#This Row],[Código da Candidatura]],Table13[[Código da candidatura]:[Latitude]],6,FALSE))),"")</f>
        <v/>
      </c>
      <c r="H170" s="325" t="str">
        <f>IFERROR(IF(A170="","",CONCATENATE("1D.",Entrada!$K$8,".",auxiliar!A164,".",Table8[[#This Row],[Código da Candidatura]])),"")</f>
        <v/>
      </c>
      <c r="I170" s="378" t="str">
        <f>IF(A170="","",SUMIF(D.Composição!A$5:B$4533,A170,D.Composição!M$5:M$4533))</f>
        <v/>
      </c>
      <c r="J170" s="379" t="str">
        <f>IF(A170="","",COUNTIF(D.Composição!$B:$B,$A170))</f>
        <v/>
      </c>
      <c r="K170" s="379" t="str">
        <f t="shared" si="14"/>
        <v/>
      </c>
      <c r="L170" s="379" t="str">
        <f>IF(A170="","",COUNTIFS(D.Composição!$B:$B,$A170,D.Composição!$T:$T,"Dep"))</f>
        <v/>
      </c>
      <c r="M170" s="379" t="str">
        <f>IF(A170="","",COUNTIFS(D.Composição!$B:$B,$A170,D.Composição!$M:$M,"Sim"))</f>
        <v/>
      </c>
      <c r="N170" s="379" t="str">
        <f t="shared" si="15"/>
        <v/>
      </c>
      <c r="O170" s="379" t="str">
        <f>IFERROR(IF(A170="","",VLOOKUP(A170,D.Composição!$B$5:$L$4533,10,FALSE)),"")</f>
        <v/>
      </c>
      <c r="P170" s="379" t="str">
        <f t="shared" si="16"/>
        <v/>
      </c>
      <c r="Q170" s="380" t="str">
        <f t="shared" si="17"/>
        <v/>
      </c>
      <c r="R170" s="378" t="str">
        <f t="shared" si="18"/>
        <v/>
      </c>
      <c r="S170" s="379" t="str">
        <f>IF(H170="","",IF(R170&gt;=4*auxiliar!$Q$2,"Não elegível",IF(R170&lt;4*auxiliar!$Q$2,"Elegível","")))</f>
        <v/>
      </c>
      <c r="T170" s="321"/>
      <c r="U170" s="321"/>
      <c r="V170" s="321" t="s">
        <v>7141</v>
      </c>
      <c r="W170" s="381"/>
      <c r="X17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70" s="423"/>
      <c r="Z170" s="394"/>
      <c r="AA170" s="382" t="str">
        <f>IF(Table8[[#This Row],[Código do agregado '[Entidade']]]="","",IF(OR(AND(A170="",A170&lt;&gt;""),(AND(A170&lt;&gt;"",OR(B170="",D170="",I170="",T170="",U170="")))),"NÃO",IF(AND(A170&lt;&gt;"",J170=0),"Faltam membros","SIM")))</f>
        <v/>
      </c>
      <c r="AD170" s="256"/>
      <c r="AE170" s="457"/>
      <c r="AF170" s="457"/>
      <c r="AG170" s="256"/>
      <c r="AH170" s="256"/>
    </row>
    <row r="171" spans="1:34" ht="25.05" hidden="1" customHeight="1" x14ac:dyDescent="0.3">
      <c r="A171" s="373"/>
      <c r="B171" s="321"/>
      <c r="C171" s="316">
        <f>IFERROR(VLOOKUP(B171,A.Núcleos!$B:$C,2,FALSE),"")</f>
        <v>0</v>
      </c>
      <c r="D171" s="376"/>
      <c r="E171" s="383"/>
      <c r="F171" s="376"/>
      <c r="G171" s="377" t="str">
        <f>IFERROR(IF(Table8[[#This Row],[Código da Candidatura]]="","",CONCATENATE(VLOOKUP(Table8[[#This Row],[Código da Candidatura]],Table13[[Código da candidatura]:[Latitude]],3,FALSE)," - ",VLOOKUP(Table8[[#This Row],[Código da Candidatura]],Table13[[Código da candidatura]:[Latitude]],6,FALSE))),"")</f>
        <v/>
      </c>
      <c r="H171" s="325" t="str">
        <f>IFERROR(IF(A171="","",CONCATENATE("1D.",Entrada!$K$8,".",auxiliar!A165,".",Table8[[#This Row],[Código da Candidatura]])),"")</f>
        <v/>
      </c>
      <c r="I171" s="378" t="str">
        <f>IF(A171="","",SUMIF(D.Composição!A$5:B$4533,A171,D.Composição!M$5:M$4533))</f>
        <v/>
      </c>
      <c r="J171" s="379" t="str">
        <f>IF(A171="","",COUNTIF(D.Composição!$B:$B,$A171))</f>
        <v/>
      </c>
      <c r="K171" s="379" t="str">
        <f t="shared" si="14"/>
        <v/>
      </c>
      <c r="L171" s="379" t="str">
        <f>IF(A171="","",COUNTIFS(D.Composição!$B:$B,$A171,D.Composição!$T:$T,"Dep"))</f>
        <v/>
      </c>
      <c r="M171" s="379" t="str">
        <f>IF(A171="","",COUNTIFS(D.Composição!$B:$B,$A171,D.Composição!$M:$M,"Sim"))</f>
        <v/>
      </c>
      <c r="N171" s="379" t="str">
        <f t="shared" si="15"/>
        <v/>
      </c>
      <c r="O171" s="379" t="str">
        <f>IFERROR(IF(A171="","",VLOOKUP(A171,D.Composição!$B$5:$L$4533,10,FALSE)),"")</f>
        <v/>
      </c>
      <c r="P171" s="379" t="str">
        <f t="shared" si="16"/>
        <v/>
      </c>
      <c r="Q171" s="380" t="str">
        <f t="shared" si="17"/>
        <v/>
      </c>
      <c r="R171" s="378" t="str">
        <f t="shared" si="18"/>
        <v/>
      </c>
      <c r="S171" s="379" t="str">
        <f>IF(H171="","",IF(R171&gt;=4*auxiliar!$Q$2,"Não elegível",IF(R171&lt;4*auxiliar!$Q$2,"Elegível","")))</f>
        <v/>
      </c>
      <c r="T171" s="321"/>
      <c r="U171" s="321"/>
      <c r="V171" s="321" t="s">
        <v>7141</v>
      </c>
      <c r="W171" s="381"/>
      <c r="X17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71" s="423"/>
      <c r="Z171" s="394"/>
      <c r="AA171" s="382" t="str">
        <f>IF(Table8[[#This Row],[Código do agregado '[Entidade']]]="","",IF(OR(AND(A171="",A171&lt;&gt;""),(AND(A171&lt;&gt;"",OR(B171="",D171="",I171="",T171="",U171="")))),"NÃO",IF(AND(A171&lt;&gt;"",J171=0),"Faltam membros","SIM")))</f>
        <v/>
      </c>
      <c r="AD171" s="256"/>
      <c r="AE171" s="457"/>
      <c r="AF171" s="457"/>
      <c r="AG171" s="256"/>
      <c r="AH171" s="256"/>
    </row>
    <row r="172" spans="1:34" ht="25.05" hidden="1" customHeight="1" x14ac:dyDescent="0.3">
      <c r="A172" s="373"/>
      <c r="B172" s="321"/>
      <c r="C172" s="316">
        <f>IFERROR(VLOOKUP(B172,A.Núcleos!$B:$C,2,FALSE),"")</f>
        <v>0</v>
      </c>
      <c r="D172" s="376"/>
      <c r="E172" s="383"/>
      <c r="F172" s="376"/>
      <c r="G172" s="377" t="str">
        <f>IFERROR(IF(Table8[[#This Row],[Código da Candidatura]]="","",CONCATENATE(VLOOKUP(Table8[[#This Row],[Código da Candidatura]],Table13[[Código da candidatura]:[Latitude]],3,FALSE)," - ",VLOOKUP(Table8[[#This Row],[Código da Candidatura]],Table13[[Código da candidatura]:[Latitude]],6,FALSE))),"")</f>
        <v/>
      </c>
      <c r="H172" s="325" t="str">
        <f>IFERROR(IF(A172="","",CONCATENATE("1D.",Entrada!$K$8,".",auxiliar!A166,".",Table8[[#This Row],[Código da Candidatura]])),"")</f>
        <v/>
      </c>
      <c r="I172" s="378" t="str">
        <f>IF(A172="","",SUMIF(D.Composição!A$5:B$4533,A172,D.Composição!M$5:M$4533))</f>
        <v/>
      </c>
      <c r="J172" s="379" t="str">
        <f>IF(A172="","",COUNTIF(D.Composição!$B:$B,$A172))</f>
        <v/>
      </c>
      <c r="K172" s="379" t="str">
        <f t="shared" si="14"/>
        <v/>
      </c>
      <c r="L172" s="379" t="str">
        <f>IF(A172="","",COUNTIFS(D.Composição!$B:$B,$A172,D.Composição!$T:$T,"Dep"))</f>
        <v/>
      </c>
      <c r="M172" s="379" t="str">
        <f>IF(A172="","",COUNTIFS(D.Composição!$B:$B,$A172,D.Composição!$M:$M,"Sim"))</f>
        <v/>
      </c>
      <c r="N172" s="379" t="str">
        <f t="shared" si="15"/>
        <v/>
      </c>
      <c r="O172" s="379" t="str">
        <f>IFERROR(IF(A172="","",VLOOKUP(A172,D.Composição!$B$5:$L$4533,10,FALSE)),"")</f>
        <v/>
      </c>
      <c r="P172" s="379" t="str">
        <f t="shared" si="16"/>
        <v/>
      </c>
      <c r="Q172" s="380" t="str">
        <f t="shared" si="17"/>
        <v/>
      </c>
      <c r="R172" s="378" t="str">
        <f t="shared" si="18"/>
        <v/>
      </c>
      <c r="S172" s="379" t="str">
        <f>IF(H172="","",IF(R172&gt;=4*auxiliar!$Q$2,"Não elegível",IF(R172&lt;4*auxiliar!$Q$2,"Elegível","")))</f>
        <v/>
      </c>
      <c r="T172" s="321"/>
      <c r="U172" s="321"/>
      <c r="V172" s="321" t="s">
        <v>7141</v>
      </c>
      <c r="W172" s="381"/>
      <c r="X17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72" s="423"/>
      <c r="Z172" s="394"/>
      <c r="AA172" s="382" t="str">
        <f>IF(Table8[[#This Row],[Código do agregado '[Entidade']]]="","",IF(OR(AND(A172="",A172&lt;&gt;""),(AND(A172&lt;&gt;"",OR(B172="",D172="",I172="",T172="",U172="")))),"NÃO",IF(AND(A172&lt;&gt;"",J172=0),"Faltam membros","SIM")))</f>
        <v/>
      </c>
      <c r="AD172" s="256"/>
      <c r="AE172" s="457"/>
      <c r="AF172" s="457"/>
      <c r="AG172" s="256"/>
      <c r="AH172" s="256"/>
    </row>
    <row r="173" spans="1:34" ht="25.05" hidden="1" customHeight="1" x14ac:dyDescent="0.3">
      <c r="A173" s="373"/>
      <c r="B173" s="321"/>
      <c r="C173" s="316">
        <f>IFERROR(VLOOKUP(B173,A.Núcleos!$B:$C,2,FALSE),"")</f>
        <v>0</v>
      </c>
      <c r="D173" s="376"/>
      <c r="E173" s="383"/>
      <c r="F173" s="376"/>
      <c r="G173" s="377" t="str">
        <f>IFERROR(IF(Table8[[#This Row],[Código da Candidatura]]="","",CONCATENATE(VLOOKUP(Table8[[#This Row],[Código da Candidatura]],Table13[[Código da candidatura]:[Latitude]],3,FALSE)," - ",VLOOKUP(Table8[[#This Row],[Código da Candidatura]],Table13[[Código da candidatura]:[Latitude]],6,FALSE))),"")</f>
        <v/>
      </c>
      <c r="H173" s="325" t="str">
        <f>IFERROR(IF(A173="","",CONCATENATE("1D.",Entrada!$K$8,".",auxiliar!A167,".",Table8[[#This Row],[Código da Candidatura]])),"")</f>
        <v/>
      </c>
      <c r="I173" s="378" t="str">
        <f>IF(A173="","",SUMIF(D.Composição!A$5:B$4533,A173,D.Composição!M$5:M$4533))</f>
        <v/>
      </c>
      <c r="J173" s="379" t="str">
        <f>IF(A173="","",COUNTIF(D.Composição!$B:$B,$A173))</f>
        <v/>
      </c>
      <c r="K173" s="379" t="str">
        <f t="shared" si="14"/>
        <v/>
      </c>
      <c r="L173" s="379" t="str">
        <f>IF(A173="","",COUNTIFS(D.Composição!$B:$B,$A173,D.Composição!$T:$T,"Dep"))</f>
        <v/>
      </c>
      <c r="M173" s="379" t="str">
        <f>IF(A173="","",COUNTIFS(D.Composição!$B:$B,$A173,D.Composição!$M:$M,"Sim"))</f>
        <v/>
      </c>
      <c r="N173" s="379" t="str">
        <f t="shared" si="15"/>
        <v/>
      </c>
      <c r="O173" s="379" t="str">
        <f>IFERROR(IF(A173="","",VLOOKUP(A173,D.Composição!$B$5:$L$4533,10,FALSE)),"")</f>
        <v/>
      </c>
      <c r="P173" s="379" t="str">
        <f t="shared" si="16"/>
        <v/>
      </c>
      <c r="Q173" s="380" t="str">
        <f t="shared" si="17"/>
        <v/>
      </c>
      <c r="R173" s="378" t="str">
        <f t="shared" si="18"/>
        <v/>
      </c>
      <c r="S173" s="379" t="str">
        <f>IF(H173="","",IF(R173&gt;=4*auxiliar!$Q$2,"Não elegível",IF(R173&lt;4*auxiliar!$Q$2,"Elegível","")))</f>
        <v/>
      </c>
      <c r="T173" s="321"/>
      <c r="U173" s="321"/>
      <c r="V173" s="321" t="s">
        <v>7141</v>
      </c>
      <c r="W173" s="381"/>
      <c r="X17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73" s="423"/>
      <c r="Z173" s="394"/>
      <c r="AA173" s="382" t="str">
        <f>IF(Table8[[#This Row],[Código do agregado '[Entidade']]]="","",IF(OR(AND(A173="",A173&lt;&gt;""),(AND(A173&lt;&gt;"",OR(B173="",D173="",I173="",T173="",U173="")))),"NÃO",IF(AND(A173&lt;&gt;"",J173=0),"Faltam membros","SIM")))</f>
        <v/>
      </c>
      <c r="AD173" s="256"/>
      <c r="AE173" s="457"/>
      <c r="AF173" s="457"/>
      <c r="AG173" s="256"/>
      <c r="AH173" s="256"/>
    </row>
    <row r="174" spans="1:34" ht="25.05" hidden="1" customHeight="1" x14ac:dyDescent="0.3">
      <c r="A174" s="373"/>
      <c r="B174" s="321"/>
      <c r="C174" s="316">
        <f>IFERROR(VLOOKUP(B174,A.Núcleos!$B:$C,2,FALSE),"")</f>
        <v>0</v>
      </c>
      <c r="D174" s="376"/>
      <c r="E174" s="383"/>
      <c r="F174" s="376"/>
      <c r="G174" s="377" t="str">
        <f>IFERROR(IF(Table8[[#This Row],[Código da Candidatura]]="","",CONCATENATE(VLOOKUP(Table8[[#This Row],[Código da Candidatura]],Table13[[Código da candidatura]:[Latitude]],3,FALSE)," - ",VLOOKUP(Table8[[#This Row],[Código da Candidatura]],Table13[[Código da candidatura]:[Latitude]],6,FALSE))),"")</f>
        <v/>
      </c>
      <c r="H174" s="325" t="str">
        <f>IFERROR(IF(A174="","",CONCATENATE("1D.",Entrada!$K$8,".",auxiliar!A168,".",Table8[[#This Row],[Código da Candidatura]])),"")</f>
        <v/>
      </c>
      <c r="I174" s="378" t="str">
        <f>IF(A174="","",SUMIF(D.Composição!A$5:B$4533,A174,D.Composição!M$5:M$4533))</f>
        <v/>
      </c>
      <c r="J174" s="379" t="str">
        <f>IF(A174="","",COUNTIF(D.Composição!$B:$B,$A174))</f>
        <v/>
      </c>
      <c r="K174" s="379" t="str">
        <f t="shared" si="14"/>
        <v/>
      </c>
      <c r="L174" s="379" t="str">
        <f>IF(A174="","",COUNTIFS(D.Composição!$B:$B,$A174,D.Composição!$T:$T,"Dep"))</f>
        <v/>
      </c>
      <c r="M174" s="379" t="str">
        <f>IF(A174="","",COUNTIFS(D.Composição!$B:$B,$A174,D.Composição!$M:$M,"Sim"))</f>
        <v/>
      </c>
      <c r="N174" s="379" t="str">
        <f t="shared" si="15"/>
        <v/>
      </c>
      <c r="O174" s="379" t="str">
        <f>IFERROR(IF(A174="","",VLOOKUP(A174,D.Composição!$B$5:$L$4533,10,FALSE)),"")</f>
        <v/>
      </c>
      <c r="P174" s="379" t="str">
        <f t="shared" si="16"/>
        <v/>
      </c>
      <c r="Q174" s="380" t="str">
        <f t="shared" si="17"/>
        <v/>
      </c>
      <c r="R174" s="378" t="str">
        <f t="shared" si="18"/>
        <v/>
      </c>
      <c r="S174" s="379" t="str">
        <f>IF(H174="","",IF(R174&gt;=4*auxiliar!$Q$2,"Não elegível",IF(R174&lt;4*auxiliar!$Q$2,"Elegível","")))</f>
        <v/>
      </c>
      <c r="T174" s="321"/>
      <c r="U174" s="321"/>
      <c r="V174" s="321" t="s">
        <v>7141</v>
      </c>
      <c r="W174" s="381"/>
      <c r="X17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74" s="423"/>
      <c r="Z174" s="394"/>
      <c r="AA174" s="382" t="str">
        <f>IF(Table8[[#This Row],[Código do agregado '[Entidade']]]="","",IF(OR(AND(A174="",A174&lt;&gt;""),(AND(A174&lt;&gt;"",OR(B174="",D174="",I174="",T174="",U174="")))),"NÃO",IF(AND(A174&lt;&gt;"",J174=0),"Faltam membros","SIM")))</f>
        <v/>
      </c>
      <c r="AD174" s="256"/>
      <c r="AE174" s="457"/>
      <c r="AF174" s="457"/>
      <c r="AG174" s="256"/>
      <c r="AH174" s="256"/>
    </row>
    <row r="175" spans="1:34" ht="25.05" hidden="1" customHeight="1" x14ac:dyDescent="0.3">
      <c r="A175" s="373"/>
      <c r="B175" s="321"/>
      <c r="C175" s="316">
        <f>IFERROR(VLOOKUP(B175,A.Núcleos!$B:$C,2,FALSE),"")</f>
        <v>0</v>
      </c>
      <c r="D175" s="376"/>
      <c r="E175" s="383"/>
      <c r="F175" s="376"/>
      <c r="G175" s="377" t="str">
        <f>IFERROR(IF(Table8[[#This Row],[Código da Candidatura]]="","",CONCATENATE(VLOOKUP(Table8[[#This Row],[Código da Candidatura]],Table13[[Código da candidatura]:[Latitude]],3,FALSE)," - ",VLOOKUP(Table8[[#This Row],[Código da Candidatura]],Table13[[Código da candidatura]:[Latitude]],6,FALSE))),"")</f>
        <v/>
      </c>
      <c r="H175" s="325" t="str">
        <f>IFERROR(IF(A175="","",CONCATENATE("1D.",Entrada!$K$8,".",auxiliar!A169,".",Table8[[#This Row],[Código da Candidatura]])),"")</f>
        <v/>
      </c>
      <c r="I175" s="378" t="str">
        <f>IF(A175="","",SUMIF(D.Composição!A$5:B$4533,A175,D.Composição!M$5:M$4533))</f>
        <v/>
      </c>
      <c r="J175" s="379" t="str">
        <f>IF(A175="","",COUNTIF(D.Composição!$B:$B,$A175))</f>
        <v/>
      </c>
      <c r="K175" s="379" t="str">
        <f t="shared" si="14"/>
        <v/>
      </c>
      <c r="L175" s="379" t="str">
        <f>IF(A175="","",COUNTIFS(D.Composição!$B:$B,$A175,D.Composição!$T:$T,"Dep"))</f>
        <v/>
      </c>
      <c r="M175" s="379" t="str">
        <f>IF(A175="","",COUNTIFS(D.Composição!$B:$B,$A175,D.Composição!$M:$M,"Sim"))</f>
        <v/>
      </c>
      <c r="N175" s="379" t="str">
        <f t="shared" si="15"/>
        <v/>
      </c>
      <c r="O175" s="379" t="str">
        <f>IFERROR(IF(A175="","",VLOOKUP(A175,D.Composição!$B$5:$L$4533,10,FALSE)),"")</f>
        <v/>
      </c>
      <c r="P175" s="379" t="str">
        <f t="shared" si="16"/>
        <v/>
      </c>
      <c r="Q175" s="380" t="str">
        <f t="shared" si="17"/>
        <v/>
      </c>
      <c r="R175" s="378" t="str">
        <f t="shared" si="18"/>
        <v/>
      </c>
      <c r="S175" s="379" t="str">
        <f>IF(H175="","",IF(R175&gt;=4*auxiliar!$Q$2,"Não elegível",IF(R175&lt;4*auxiliar!$Q$2,"Elegível","")))</f>
        <v/>
      </c>
      <c r="T175" s="321"/>
      <c r="U175" s="321"/>
      <c r="V175" s="321" t="s">
        <v>7141</v>
      </c>
      <c r="W175" s="381"/>
      <c r="X17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75" s="423"/>
      <c r="Z175" s="394"/>
      <c r="AA175" s="382" t="str">
        <f>IF(Table8[[#This Row],[Código do agregado '[Entidade']]]="","",IF(OR(AND(A175="",A175&lt;&gt;""),(AND(A175&lt;&gt;"",OR(B175="",D175="",I175="",T175="",U175="")))),"NÃO",IF(AND(A175&lt;&gt;"",J175=0),"Faltam membros","SIM")))</f>
        <v/>
      </c>
      <c r="AD175" s="256"/>
      <c r="AE175" s="457"/>
      <c r="AF175" s="457"/>
      <c r="AG175" s="256"/>
      <c r="AH175" s="256"/>
    </row>
    <row r="176" spans="1:34" ht="25.05" hidden="1" customHeight="1" x14ac:dyDescent="0.3">
      <c r="A176" s="373"/>
      <c r="B176" s="321"/>
      <c r="C176" s="316">
        <f>IFERROR(VLOOKUP(B176,A.Núcleos!$B:$C,2,FALSE),"")</f>
        <v>0</v>
      </c>
      <c r="D176" s="376"/>
      <c r="E176" s="383"/>
      <c r="F176" s="376"/>
      <c r="G176" s="377" t="str">
        <f>IFERROR(IF(Table8[[#This Row],[Código da Candidatura]]="","",CONCATENATE(VLOOKUP(Table8[[#This Row],[Código da Candidatura]],Table13[[Código da candidatura]:[Latitude]],3,FALSE)," - ",VLOOKUP(Table8[[#This Row],[Código da Candidatura]],Table13[[Código da candidatura]:[Latitude]],6,FALSE))),"")</f>
        <v/>
      </c>
      <c r="H176" s="325" t="str">
        <f>IFERROR(IF(A176="","",CONCATENATE("1D.",Entrada!$K$8,".",auxiliar!A170,".",Table8[[#This Row],[Código da Candidatura]])),"")</f>
        <v/>
      </c>
      <c r="I176" s="378" t="str">
        <f>IF(A176="","",SUMIF(D.Composição!A$5:B$4533,A176,D.Composição!M$5:M$4533))</f>
        <v/>
      </c>
      <c r="J176" s="379" t="str">
        <f>IF(A176="","",COUNTIF(D.Composição!$B:$B,$A176))</f>
        <v/>
      </c>
      <c r="K176" s="379" t="str">
        <f t="shared" si="14"/>
        <v/>
      </c>
      <c r="L176" s="379" t="str">
        <f>IF(A176="","",COUNTIFS(D.Composição!$B:$B,$A176,D.Composição!$T:$T,"Dep"))</f>
        <v/>
      </c>
      <c r="M176" s="379" t="str">
        <f>IF(A176="","",COUNTIFS(D.Composição!$B:$B,$A176,D.Composição!$M:$M,"Sim"))</f>
        <v/>
      </c>
      <c r="N176" s="379" t="str">
        <f t="shared" si="15"/>
        <v/>
      </c>
      <c r="O176" s="379" t="str">
        <f>IFERROR(IF(A176="","",VLOOKUP(A176,D.Composição!$B$5:$L$4533,10,FALSE)),"")</f>
        <v/>
      </c>
      <c r="P176" s="379" t="str">
        <f t="shared" si="16"/>
        <v/>
      </c>
      <c r="Q176" s="380" t="str">
        <f t="shared" si="17"/>
        <v/>
      </c>
      <c r="R176" s="378" t="str">
        <f t="shared" si="18"/>
        <v/>
      </c>
      <c r="S176" s="379" t="str">
        <f>IF(H176="","",IF(R176&gt;=4*auxiliar!$Q$2,"Não elegível",IF(R176&lt;4*auxiliar!$Q$2,"Elegível","")))</f>
        <v/>
      </c>
      <c r="T176" s="321"/>
      <c r="U176" s="321"/>
      <c r="V176" s="321" t="s">
        <v>7141</v>
      </c>
      <c r="W176" s="381"/>
      <c r="X17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76" s="423"/>
      <c r="Z176" s="394"/>
      <c r="AA176" s="382" t="str">
        <f>IF(Table8[[#This Row],[Código do agregado '[Entidade']]]="","",IF(OR(AND(A176="",A176&lt;&gt;""),(AND(A176&lt;&gt;"",OR(B176="",D176="",I176="",T176="",U176="")))),"NÃO",IF(AND(A176&lt;&gt;"",J176=0),"Faltam membros","SIM")))</f>
        <v/>
      </c>
      <c r="AD176" s="256"/>
      <c r="AE176" s="457"/>
      <c r="AF176" s="457"/>
      <c r="AG176" s="256"/>
      <c r="AH176" s="256"/>
    </row>
    <row r="177" spans="1:34" ht="25.05" hidden="1" customHeight="1" x14ac:dyDescent="0.3">
      <c r="A177" s="373"/>
      <c r="B177" s="321"/>
      <c r="C177" s="316">
        <f>IFERROR(VLOOKUP(B177,A.Núcleos!$B:$C,2,FALSE),"")</f>
        <v>0</v>
      </c>
      <c r="D177" s="376"/>
      <c r="E177" s="383"/>
      <c r="F177" s="376"/>
      <c r="G177" s="377" t="str">
        <f>IFERROR(IF(Table8[[#This Row],[Código da Candidatura]]="","",CONCATENATE(VLOOKUP(Table8[[#This Row],[Código da Candidatura]],Table13[[Código da candidatura]:[Latitude]],3,FALSE)," - ",VLOOKUP(Table8[[#This Row],[Código da Candidatura]],Table13[[Código da candidatura]:[Latitude]],6,FALSE))),"")</f>
        <v/>
      </c>
      <c r="H177" s="325" t="str">
        <f>IFERROR(IF(A177="","",CONCATENATE("1D.",Entrada!$K$8,".",auxiliar!A171,".",Table8[[#This Row],[Código da Candidatura]])),"")</f>
        <v/>
      </c>
      <c r="I177" s="378" t="str">
        <f>IF(A177="","",SUMIF(D.Composição!A$5:B$4533,A177,D.Composição!M$5:M$4533))</f>
        <v/>
      </c>
      <c r="J177" s="379" t="str">
        <f>IF(A177="","",COUNTIF(D.Composição!$B:$B,$A177))</f>
        <v/>
      </c>
      <c r="K177" s="379" t="str">
        <f t="shared" si="14"/>
        <v/>
      </c>
      <c r="L177" s="379" t="str">
        <f>IF(A177="","",COUNTIFS(D.Composição!$B:$B,$A177,D.Composição!$T:$T,"Dep"))</f>
        <v/>
      </c>
      <c r="M177" s="379" t="str">
        <f>IF(A177="","",COUNTIFS(D.Composição!$B:$B,$A177,D.Composição!$M:$M,"Sim"))</f>
        <v/>
      </c>
      <c r="N177" s="379" t="str">
        <f t="shared" si="15"/>
        <v/>
      </c>
      <c r="O177" s="379" t="str">
        <f>IFERROR(IF(A177="","",VLOOKUP(A177,D.Composição!$B$5:$L$4533,10,FALSE)),"")</f>
        <v/>
      </c>
      <c r="P177" s="379" t="str">
        <f t="shared" si="16"/>
        <v/>
      </c>
      <c r="Q177" s="380" t="str">
        <f t="shared" si="17"/>
        <v/>
      </c>
      <c r="R177" s="378" t="str">
        <f t="shared" si="18"/>
        <v/>
      </c>
      <c r="S177" s="379" t="str">
        <f>IF(H177="","",IF(R177&gt;=4*auxiliar!$Q$2,"Não elegível",IF(R177&lt;4*auxiliar!$Q$2,"Elegível","")))</f>
        <v/>
      </c>
      <c r="T177" s="321"/>
      <c r="U177" s="321"/>
      <c r="V177" s="321" t="s">
        <v>7141</v>
      </c>
      <c r="W177" s="381"/>
      <c r="X17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77" s="423"/>
      <c r="Z177" s="394"/>
      <c r="AA177" s="382" t="str">
        <f>IF(Table8[[#This Row],[Código do agregado '[Entidade']]]="","",IF(OR(AND(A177="",A177&lt;&gt;""),(AND(A177&lt;&gt;"",OR(B177="",D177="",I177="",T177="",U177="")))),"NÃO",IF(AND(A177&lt;&gt;"",J177=0),"Faltam membros","SIM")))</f>
        <v/>
      </c>
      <c r="AD177" s="256"/>
      <c r="AE177" s="457"/>
      <c r="AF177" s="457"/>
      <c r="AG177" s="256"/>
      <c r="AH177" s="256"/>
    </row>
    <row r="178" spans="1:34" ht="25.05" hidden="1" customHeight="1" x14ac:dyDescent="0.3">
      <c r="A178" s="373"/>
      <c r="B178" s="321"/>
      <c r="C178" s="316">
        <f>IFERROR(VLOOKUP(B178,A.Núcleos!$B:$C,2,FALSE),"")</f>
        <v>0</v>
      </c>
      <c r="D178" s="376"/>
      <c r="E178" s="383"/>
      <c r="F178" s="376"/>
      <c r="G178" s="377" t="str">
        <f>IFERROR(IF(Table8[[#This Row],[Código da Candidatura]]="","",CONCATENATE(VLOOKUP(Table8[[#This Row],[Código da Candidatura]],Table13[[Código da candidatura]:[Latitude]],3,FALSE)," - ",VLOOKUP(Table8[[#This Row],[Código da Candidatura]],Table13[[Código da candidatura]:[Latitude]],6,FALSE))),"")</f>
        <v/>
      </c>
      <c r="H178" s="325" t="str">
        <f>IFERROR(IF(A178="","",CONCATENATE("1D.",Entrada!$K$8,".",auxiliar!A172,".",Table8[[#This Row],[Código da Candidatura]])),"")</f>
        <v/>
      </c>
      <c r="I178" s="378" t="str">
        <f>IF(A178="","",SUMIF(D.Composição!A$5:B$4533,A178,D.Composição!M$5:M$4533))</f>
        <v/>
      </c>
      <c r="J178" s="379" t="str">
        <f>IF(A178="","",COUNTIF(D.Composição!$B:$B,$A178))</f>
        <v/>
      </c>
      <c r="K178" s="379" t="str">
        <f t="shared" si="14"/>
        <v/>
      </c>
      <c r="L178" s="379" t="str">
        <f>IF(A178="","",COUNTIFS(D.Composição!$B:$B,$A178,D.Composição!$T:$T,"Dep"))</f>
        <v/>
      </c>
      <c r="M178" s="379" t="str">
        <f>IF(A178="","",COUNTIFS(D.Composição!$B:$B,$A178,D.Composição!$M:$M,"Sim"))</f>
        <v/>
      </c>
      <c r="N178" s="379" t="str">
        <f t="shared" si="15"/>
        <v/>
      </c>
      <c r="O178" s="379" t="str">
        <f>IFERROR(IF(A178="","",VLOOKUP(A178,D.Composição!$B$5:$L$4533,10,FALSE)),"")</f>
        <v/>
      </c>
      <c r="P178" s="379" t="str">
        <f t="shared" si="16"/>
        <v/>
      </c>
      <c r="Q178" s="380" t="str">
        <f t="shared" si="17"/>
        <v/>
      </c>
      <c r="R178" s="378" t="str">
        <f t="shared" si="18"/>
        <v/>
      </c>
      <c r="S178" s="379" t="str">
        <f>IF(H178="","",IF(R178&gt;=4*auxiliar!$Q$2,"Não elegível",IF(R178&lt;4*auxiliar!$Q$2,"Elegível","")))</f>
        <v/>
      </c>
      <c r="T178" s="321"/>
      <c r="U178" s="321"/>
      <c r="V178" s="321" t="s">
        <v>7141</v>
      </c>
      <c r="W178" s="381"/>
      <c r="X17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78" s="423"/>
      <c r="Z178" s="394"/>
      <c r="AA178" s="382" t="str">
        <f>IF(Table8[[#This Row],[Código do agregado '[Entidade']]]="","",IF(OR(AND(A178="",A178&lt;&gt;""),(AND(A178&lt;&gt;"",OR(B178="",D178="",I178="",T178="",U178="")))),"NÃO",IF(AND(A178&lt;&gt;"",J178=0),"Faltam membros","SIM")))</f>
        <v/>
      </c>
      <c r="AD178" s="256"/>
      <c r="AE178" s="457"/>
      <c r="AF178" s="457"/>
      <c r="AG178" s="256"/>
      <c r="AH178" s="256"/>
    </row>
    <row r="179" spans="1:34" ht="25.05" hidden="1" customHeight="1" x14ac:dyDescent="0.3">
      <c r="A179" s="373"/>
      <c r="B179" s="321"/>
      <c r="C179" s="316">
        <f>IFERROR(VLOOKUP(B179,A.Núcleos!$B:$C,2,FALSE),"")</f>
        <v>0</v>
      </c>
      <c r="D179" s="376"/>
      <c r="E179" s="383"/>
      <c r="F179" s="376"/>
      <c r="G179" s="377" t="str">
        <f>IFERROR(IF(Table8[[#This Row],[Código da Candidatura]]="","",CONCATENATE(VLOOKUP(Table8[[#This Row],[Código da Candidatura]],Table13[[Código da candidatura]:[Latitude]],3,FALSE)," - ",VLOOKUP(Table8[[#This Row],[Código da Candidatura]],Table13[[Código da candidatura]:[Latitude]],6,FALSE))),"")</f>
        <v/>
      </c>
      <c r="H179" s="325" t="str">
        <f>IFERROR(IF(A179="","",CONCATENATE("1D.",Entrada!$K$8,".",auxiliar!A173,".",Table8[[#This Row],[Código da Candidatura]])),"")</f>
        <v/>
      </c>
      <c r="I179" s="378" t="str">
        <f>IF(A179="","",SUMIF(D.Composição!A$5:B$4533,A179,D.Composição!M$5:M$4533))</f>
        <v/>
      </c>
      <c r="J179" s="379" t="str">
        <f>IF(A179="","",COUNTIF(D.Composição!$B:$B,$A179))</f>
        <v/>
      </c>
      <c r="K179" s="379" t="str">
        <f t="shared" si="14"/>
        <v/>
      </c>
      <c r="L179" s="379" t="str">
        <f>IF(A179="","",COUNTIFS(D.Composição!$B:$B,$A179,D.Composição!$T:$T,"Dep"))</f>
        <v/>
      </c>
      <c r="M179" s="379" t="str">
        <f>IF(A179="","",COUNTIFS(D.Composição!$B:$B,$A179,D.Composição!$M:$M,"Sim"))</f>
        <v/>
      </c>
      <c r="N179" s="379" t="str">
        <f t="shared" si="15"/>
        <v/>
      </c>
      <c r="O179" s="379" t="str">
        <f>IFERROR(IF(A179="","",VLOOKUP(A179,D.Composição!$B$5:$L$4533,10,FALSE)),"")</f>
        <v/>
      </c>
      <c r="P179" s="379" t="str">
        <f t="shared" si="16"/>
        <v/>
      </c>
      <c r="Q179" s="380" t="str">
        <f t="shared" si="17"/>
        <v/>
      </c>
      <c r="R179" s="378" t="str">
        <f t="shared" si="18"/>
        <v/>
      </c>
      <c r="S179" s="379" t="str">
        <f>IF(H179="","",IF(R179&gt;=4*auxiliar!$Q$2,"Não elegível",IF(R179&lt;4*auxiliar!$Q$2,"Elegível","")))</f>
        <v/>
      </c>
      <c r="T179" s="321"/>
      <c r="U179" s="321"/>
      <c r="V179" s="321" t="s">
        <v>7141</v>
      </c>
      <c r="W179" s="381"/>
      <c r="X17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79" s="423"/>
      <c r="Z179" s="394"/>
      <c r="AA179" s="382" t="str">
        <f>IF(Table8[[#This Row],[Código do agregado '[Entidade']]]="","",IF(OR(AND(A179="",A179&lt;&gt;""),(AND(A179&lt;&gt;"",OR(B179="",D179="",I179="",T179="",U179="")))),"NÃO",IF(AND(A179&lt;&gt;"",J179=0),"Faltam membros","SIM")))</f>
        <v/>
      </c>
      <c r="AD179" s="256"/>
      <c r="AE179" s="457"/>
      <c r="AF179" s="457"/>
      <c r="AG179" s="256"/>
      <c r="AH179" s="256"/>
    </row>
    <row r="180" spans="1:34" ht="25.05" hidden="1" customHeight="1" x14ac:dyDescent="0.3">
      <c r="A180" s="373"/>
      <c r="B180" s="321"/>
      <c r="C180" s="316">
        <f>IFERROR(VLOOKUP(B180,A.Núcleos!$B:$C,2,FALSE),"")</f>
        <v>0</v>
      </c>
      <c r="D180" s="376"/>
      <c r="E180" s="383"/>
      <c r="F180" s="376"/>
      <c r="G180" s="377" t="str">
        <f>IFERROR(IF(Table8[[#This Row],[Código da Candidatura]]="","",CONCATENATE(VLOOKUP(Table8[[#This Row],[Código da Candidatura]],Table13[[Código da candidatura]:[Latitude]],3,FALSE)," - ",VLOOKUP(Table8[[#This Row],[Código da Candidatura]],Table13[[Código da candidatura]:[Latitude]],6,FALSE))),"")</f>
        <v/>
      </c>
      <c r="H180" s="325" t="str">
        <f>IFERROR(IF(A180="","",CONCATENATE("1D.",Entrada!$K$8,".",auxiliar!A174,".",Table8[[#This Row],[Código da Candidatura]])),"")</f>
        <v/>
      </c>
      <c r="I180" s="378" t="str">
        <f>IF(A180="","",SUMIF(D.Composição!A$5:B$4533,A180,D.Composição!M$5:M$4533))</f>
        <v/>
      </c>
      <c r="J180" s="379" t="str">
        <f>IF(A180="","",COUNTIF(D.Composição!$B:$B,$A180))</f>
        <v/>
      </c>
      <c r="K180" s="379" t="str">
        <f t="shared" si="14"/>
        <v/>
      </c>
      <c r="L180" s="379" t="str">
        <f>IF(A180="","",COUNTIFS(D.Composição!$B:$B,$A180,D.Composição!$T:$T,"Dep"))</f>
        <v/>
      </c>
      <c r="M180" s="379" t="str">
        <f>IF(A180="","",COUNTIFS(D.Composição!$B:$B,$A180,D.Composição!$M:$M,"Sim"))</f>
        <v/>
      </c>
      <c r="N180" s="379" t="str">
        <f t="shared" si="15"/>
        <v/>
      </c>
      <c r="O180" s="379" t="str">
        <f>IFERROR(IF(A180="","",VLOOKUP(A180,D.Composição!$B$5:$L$4533,10,FALSE)),"")</f>
        <v/>
      </c>
      <c r="P180" s="379" t="str">
        <f t="shared" si="16"/>
        <v/>
      </c>
      <c r="Q180" s="380" t="str">
        <f t="shared" si="17"/>
        <v/>
      </c>
      <c r="R180" s="378" t="str">
        <f t="shared" si="18"/>
        <v/>
      </c>
      <c r="S180" s="379" t="str">
        <f>IF(H180="","",IF(R180&gt;=4*auxiliar!$Q$2,"Não elegível",IF(R180&lt;4*auxiliar!$Q$2,"Elegível","")))</f>
        <v/>
      </c>
      <c r="T180" s="321"/>
      <c r="U180" s="321"/>
      <c r="V180" s="321" t="s">
        <v>7141</v>
      </c>
      <c r="W180" s="381"/>
      <c r="X18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80" s="423"/>
      <c r="Z180" s="394"/>
      <c r="AA180" s="382" t="str">
        <f>IF(Table8[[#This Row],[Código do agregado '[Entidade']]]="","",IF(OR(AND(A180="",A180&lt;&gt;""),(AND(A180&lt;&gt;"",OR(B180="",D180="",I180="",T180="",U180="")))),"NÃO",IF(AND(A180&lt;&gt;"",J180=0),"Faltam membros","SIM")))</f>
        <v/>
      </c>
      <c r="AD180" s="256"/>
      <c r="AE180" s="457"/>
      <c r="AF180" s="457"/>
      <c r="AG180" s="256"/>
      <c r="AH180" s="256"/>
    </row>
    <row r="181" spans="1:34" ht="25.05" hidden="1" customHeight="1" x14ac:dyDescent="0.3">
      <c r="A181" s="373"/>
      <c r="B181" s="321"/>
      <c r="C181" s="316">
        <f>IFERROR(VLOOKUP(B181,A.Núcleos!$B:$C,2,FALSE),"")</f>
        <v>0</v>
      </c>
      <c r="D181" s="376"/>
      <c r="E181" s="383"/>
      <c r="F181" s="376"/>
      <c r="G181" s="377" t="str">
        <f>IFERROR(IF(Table8[[#This Row],[Código da Candidatura]]="","",CONCATENATE(VLOOKUP(Table8[[#This Row],[Código da Candidatura]],Table13[[Código da candidatura]:[Latitude]],3,FALSE)," - ",VLOOKUP(Table8[[#This Row],[Código da Candidatura]],Table13[[Código da candidatura]:[Latitude]],6,FALSE))),"")</f>
        <v/>
      </c>
      <c r="H181" s="325" t="str">
        <f>IFERROR(IF(A181="","",CONCATENATE("1D.",Entrada!$K$8,".",auxiliar!A175,".",Table8[[#This Row],[Código da Candidatura]])),"")</f>
        <v/>
      </c>
      <c r="I181" s="378" t="str">
        <f>IF(A181="","",SUMIF(D.Composição!A$5:B$4533,A181,D.Composição!M$5:M$4533))</f>
        <v/>
      </c>
      <c r="J181" s="379" t="str">
        <f>IF(A181="","",COUNTIF(D.Composição!$B:$B,$A181))</f>
        <v/>
      </c>
      <c r="K181" s="379" t="str">
        <f t="shared" si="14"/>
        <v/>
      </c>
      <c r="L181" s="379" t="str">
        <f>IF(A181="","",COUNTIFS(D.Composição!$B:$B,$A181,D.Composição!$T:$T,"Dep"))</f>
        <v/>
      </c>
      <c r="M181" s="379" t="str">
        <f>IF(A181="","",COUNTIFS(D.Composição!$B:$B,$A181,D.Composição!$M:$M,"Sim"))</f>
        <v/>
      </c>
      <c r="N181" s="379" t="str">
        <f t="shared" si="15"/>
        <v/>
      </c>
      <c r="O181" s="379" t="str">
        <f>IFERROR(IF(A181="","",VLOOKUP(A181,D.Composição!$B$5:$L$4533,10,FALSE)),"")</f>
        <v/>
      </c>
      <c r="P181" s="379" t="str">
        <f t="shared" si="16"/>
        <v/>
      </c>
      <c r="Q181" s="380" t="str">
        <f t="shared" si="17"/>
        <v/>
      </c>
      <c r="R181" s="378" t="str">
        <f t="shared" si="18"/>
        <v/>
      </c>
      <c r="S181" s="379" t="str">
        <f>IF(H181="","",IF(R181&gt;=4*auxiliar!$Q$2,"Não elegível",IF(R181&lt;4*auxiliar!$Q$2,"Elegível","")))</f>
        <v/>
      </c>
      <c r="T181" s="321"/>
      <c r="U181" s="321"/>
      <c r="V181" s="321" t="s">
        <v>7141</v>
      </c>
      <c r="W181" s="381"/>
      <c r="X18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81" s="423"/>
      <c r="Z181" s="394"/>
      <c r="AA181" s="382" t="str">
        <f>IF(Table8[[#This Row],[Código do agregado '[Entidade']]]="","",IF(OR(AND(A181="",A181&lt;&gt;""),(AND(A181&lt;&gt;"",OR(B181="",D181="",I181="",T181="",U181="")))),"NÃO",IF(AND(A181&lt;&gt;"",J181=0),"Faltam membros","SIM")))</f>
        <v/>
      </c>
      <c r="AD181" s="256"/>
      <c r="AE181" s="457"/>
      <c r="AF181" s="457"/>
      <c r="AG181" s="256"/>
      <c r="AH181" s="256"/>
    </row>
    <row r="182" spans="1:34" ht="25.05" hidden="1" customHeight="1" x14ac:dyDescent="0.3">
      <c r="A182" s="373"/>
      <c r="B182" s="321"/>
      <c r="C182" s="316">
        <f>IFERROR(VLOOKUP(B182,A.Núcleos!$B:$C,2,FALSE),"")</f>
        <v>0</v>
      </c>
      <c r="D182" s="376"/>
      <c r="E182" s="383"/>
      <c r="F182" s="376"/>
      <c r="G182" s="377" t="str">
        <f>IFERROR(IF(Table8[[#This Row],[Código da Candidatura]]="","",CONCATENATE(VLOOKUP(Table8[[#This Row],[Código da Candidatura]],Table13[[Código da candidatura]:[Latitude]],3,FALSE)," - ",VLOOKUP(Table8[[#This Row],[Código da Candidatura]],Table13[[Código da candidatura]:[Latitude]],6,FALSE))),"")</f>
        <v/>
      </c>
      <c r="H182" s="325" t="str">
        <f>IFERROR(IF(A182="","",CONCATENATE("1D.",Entrada!$K$8,".",auxiliar!A176,".",Table8[[#This Row],[Código da Candidatura]])),"")</f>
        <v/>
      </c>
      <c r="I182" s="378" t="str">
        <f>IF(A182="","",SUMIF(D.Composição!A$5:B$4533,A182,D.Composição!M$5:M$4533))</f>
        <v/>
      </c>
      <c r="J182" s="379" t="str">
        <f>IF(A182="","",COUNTIF(D.Composição!$B:$B,$A182))</f>
        <v/>
      </c>
      <c r="K182" s="379" t="str">
        <f t="shared" si="14"/>
        <v/>
      </c>
      <c r="L182" s="379" t="str">
        <f>IF(A182="","",COUNTIFS(D.Composição!$B:$B,$A182,D.Composição!$T:$T,"Dep"))</f>
        <v/>
      </c>
      <c r="M182" s="379" t="str">
        <f>IF(A182="","",COUNTIFS(D.Composição!$B:$B,$A182,D.Composição!$M:$M,"Sim"))</f>
        <v/>
      </c>
      <c r="N182" s="379" t="str">
        <f t="shared" si="15"/>
        <v/>
      </c>
      <c r="O182" s="379" t="str">
        <f>IFERROR(IF(A182="","",VLOOKUP(A182,D.Composição!$B$5:$L$4533,10,FALSE)),"")</f>
        <v/>
      </c>
      <c r="P182" s="379" t="str">
        <f t="shared" si="16"/>
        <v/>
      </c>
      <c r="Q182" s="380" t="str">
        <f t="shared" si="17"/>
        <v/>
      </c>
      <c r="R182" s="378" t="str">
        <f t="shared" si="18"/>
        <v/>
      </c>
      <c r="S182" s="379" t="str">
        <f>IF(H182="","",IF(R182&gt;=4*auxiliar!$Q$2,"Não elegível",IF(R182&lt;4*auxiliar!$Q$2,"Elegível","")))</f>
        <v/>
      </c>
      <c r="T182" s="321"/>
      <c r="U182" s="321"/>
      <c r="V182" s="321" t="s">
        <v>7141</v>
      </c>
      <c r="W182" s="381"/>
      <c r="X18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82" s="423"/>
      <c r="Z182" s="394"/>
      <c r="AA182" s="382" t="str">
        <f>IF(Table8[[#This Row],[Código do agregado '[Entidade']]]="","",IF(OR(AND(A182="",A182&lt;&gt;""),(AND(A182&lt;&gt;"",OR(B182="",D182="",I182="",T182="",U182="")))),"NÃO",IF(AND(A182&lt;&gt;"",J182=0),"Faltam membros","SIM")))</f>
        <v/>
      </c>
      <c r="AD182" s="256"/>
      <c r="AE182" s="457"/>
      <c r="AF182" s="457"/>
      <c r="AG182" s="256"/>
      <c r="AH182" s="256"/>
    </row>
    <row r="183" spans="1:34" ht="25.05" hidden="1" customHeight="1" x14ac:dyDescent="0.3">
      <c r="A183" s="373"/>
      <c r="B183" s="321"/>
      <c r="C183" s="316">
        <f>IFERROR(VLOOKUP(B183,A.Núcleos!$B:$C,2,FALSE),"")</f>
        <v>0</v>
      </c>
      <c r="D183" s="376"/>
      <c r="E183" s="383"/>
      <c r="F183" s="376"/>
      <c r="G183" s="377" t="str">
        <f>IFERROR(IF(Table8[[#This Row],[Código da Candidatura]]="","",CONCATENATE(VLOOKUP(Table8[[#This Row],[Código da Candidatura]],Table13[[Código da candidatura]:[Latitude]],3,FALSE)," - ",VLOOKUP(Table8[[#This Row],[Código da Candidatura]],Table13[[Código da candidatura]:[Latitude]],6,FALSE))),"")</f>
        <v/>
      </c>
      <c r="H183" s="325" t="str">
        <f>IFERROR(IF(A183="","",CONCATENATE("1D.",Entrada!$K$8,".",auxiliar!A177,".",Table8[[#This Row],[Código da Candidatura]])),"")</f>
        <v/>
      </c>
      <c r="I183" s="378" t="str">
        <f>IF(A183="","",SUMIF(D.Composição!A$5:B$4533,A183,D.Composição!M$5:M$4533))</f>
        <v/>
      </c>
      <c r="J183" s="379" t="str">
        <f>IF(A183="","",COUNTIF(D.Composição!$B:$B,$A183))</f>
        <v/>
      </c>
      <c r="K183" s="379" t="str">
        <f t="shared" si="14"/>
        <v/>
      </c>
      <c r="L183" s="379" t="str">
        <f>IF(A183="","",COUNTIFS(D.Composição!$B:$B,$A183,D.Composição!$T:$T,"Dep"))</f>
        <v/>
      </c>
      <c r="M183" s="379" t="str">
        <f>IF(A183="","",COUNTIFS(D.Composição!$B:$B,$A183,D.Composição!$M:$M,"Sim"))</f>
        <v/>
      </c>
      <c r="N183" s="379" t="str">
        <f t="shared" si="15"/>
        <v/>
      </c>
      <c r="O183" s="379" t="str">
        <f>IFERROR(IF(A183="","",VLOOKUP(A183,D.Composição!$B$5:$L$4533,10,FALSE)),"")</f>
        <v/>
      </c>
      <c r="P183" s="379" t="str">
        <f t="shared" si="16"/>
        <v/>
      </c>
      <c r="Q183" s="380" t="str">
        <f t="shared" si="17"/>
        <v/>
      </c>
      <c r="R183" s="378" t="str">
        <f t="shared" si="18"/>
        <v/>
      </c>
      <c r="S183" s="379" t="str">
        <f>IF(H183="","",IF(R183&gt;=4*auxiliar!$Q$2,"Não elegível",IF(R183&lt;4*auxiliar!$Q$2,"Elegível","")))</f>
        <v/>
      </c>
      <c r="T183" s="321"/>
      <c r="U183" s="321"/>
      <c r="V183" s="321" t="s">
        <v>7141</v>
      </c>
      <c r="W183" s="381"/>
      <c r="X18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83" s="423"/>
      <c r="Z183" s="394"/>
      <c r="AA183" s="382" t="str">
        <f>IF(Table8[[#This Row],[Código do agregado '[Entidade']]]="","",IF(OR(AND(A183="",A183&lt;&gt;""),(AND(A183&lt;&gt;"",OR(B183="",D183="",I183="",T183="",U183="")))),"NÃO",IF(AND(A183&lt;&gt;"",J183=0),"Faltam membros","SIM")))</f>
        <v/>
      </c>
      <c r="AD183" s="256"/>
      <c r="AE183" s="457"/>
      <c r="AF183" s="457"/>
      <c r="AG183" s="256"/>
      <c r="AH183" s="256"/>
    </row>
    <row r="184" spans="1:34" ht="25.05" hidden="1" customHeight="1" x14ac:dyDescent="0.3">
      <c r="A184" s="373"/>
      <c r="B184" s="321"/>
      <c r="C184" s="316">
        <f>IFERROR(VLOOKUP(B184,A.Núcleos!$B:$C,2,FALSE),"")</f>
        <v>0</v>
      </c>
      <c r="D184" s="376"/>
      <c r="E184" s="383"/>
      <c r="F184" s="376"/>
      <c r="G184" s="377" t="str">
        <f>IFERROR(IF(Table8[[#This Row],[Código da Candidatura]]="","",CONCATENATE(VLOOKUP(Table8[[#This Row],[Código da Candidatura]],Table13[[Código da candidatura]:[Latitude]],3,FALSE)," - ",VLOOKUP(Table8[[#This Row],[Código da Candidatura]],Table13[[Código da candidatura]:[Latitude]],6,FALSE))),"")</f>
        <v/>
      </c>
      <c r="H184" s="325" t="str">
        <f>IFERROR(IF(A184="","",CONCATENATE("1D.",Entrada!$K$8,".",auxiliar!A178,".",Table8[[#This Row],[Código da Candidatura]])),"")</f>
        <v/>
      </c>
      <c r="I184" s="378" t="str">
        <f>IF(A184="","",SUMIF(D.Composição!A$5:B$4533,A184,D.Composição!M$5:M$4533))</f>
        <v/>
      </c>
      <c r="J184" s="379" t="str">
        <f>IF(A184="","",COUNTIF(D.Composição!$B:$B,$A184))</f>
        <v/>
      </c>
      <c r="K184" s="379" t="str">
        <f t="shared" si="14"/>
        <v/>
      </c>
      <c r="L184" s="379" t="str">
        <f>IF(A184="","",COUNTIFS(D.Composição!$B:$B,$A184,D.Composição!$T:$T,"Dep"))</f>
        <v/>
      </c>
      <c r="M184" s="379" t="str">
        <f>IF(A184="","",COUNTIFS(D.Composição!$B:$B,$A184,D.Composição!$M:$M,"Sim"))</f>
        <v/>
      </c>
      <c r="N184" s="379" t="str">
        <f t="shared" si="15"/>
        <v/>
      </c>
      <c r="O184" s="379" t="str">
        <f>IFERROR(IF(A184="","",VLOOKUP(A184,D.Composição!$B$5:$L$4533,10,FALSE)),"")</f>
        <v/>
      </c>
      <c r="P184" s="379" t="str">
        <f t="shared" si="16"/>
        <v/>
      </c>
      <c r="Q184" s="380" t="str">
        <f t="shared" si="17"/>
        <v/>
      </c>
      <c r="R184" s="378" t="str">
        <f t="shared" si="18"/>
        <v/>
      </c>
      <c r="S184" s="379" t="str">
        <f>IF(H184="","",IF(R184&gt;=4*auxiliar!$Q$2,"Não elegível",IF(R184&lt;4*auxiliar!$Q$2,"Elegível","")))</f>
        <v/>
      </c>
      <c r="T184" s="321"/>
      <c r="U184" s="321"/>
      <c r="V184" s="321" t="s">
        <v>7141</v>
      </c>
      <c r="W184" s="381"/>
      <c r="X18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84" s="423"/>
      <c r="Z184" s="394"/>
      <c r="AA184" s="382" t="str">
        <f>IF(Table8[[#This Row],[Código do agregado '[Entidade']]]="","",IF(OR(AND(A184="",A184&lt;&gt;""),(AND(A184&lt;&gt;"",OR(B184="",D184="",I184="",T184="",U184="")))),"NÃO",IF(AND(A184&lt;&gt;"",J184=0),"Faltam membros","SIM")))</f>
        <v/>
      </c>
      <c r="AD184" s="256"/>
      <c r="AE184" s="457"/>
      <c r="AF184" s="457"/>
      <c r="AG184" s="256"/>
      <c r="AH184" s="256"/>
    </row>
    <row r="185" spans="1:34" ht="25.05" hidden="1" customHeight="1" x14ac:dyDescent="0.3">
      <c r="A185" s="373"/>
      <c r="B185" s="321"/>
      <c r="C185" s="316">
        <f>IFERROR(VLOOKUP(B185,A.Núcleos!$B:$C,2,FALSE),"")</f>
        <v>0</v>
      </c>
      <c r="D185" s="376"/>
      <c r="E185" s="383"/>
      <c r="F185" s="376"/>
      <c r="G185" s="377" t="str">
        <f>IFERROR(IF(Table8[[#This Row],[Código da Candidatura]]="","",CONCATENATE(VLOOKUP(Table8[[#This Row],[Código da Candidatura]],Table13[[Código da candidatura]:[Latitude]],3,FALSE)," - ",VLOOKUP(Table8[[#This Row],[Código da Candidatura]],Table13[[Código da candidatura]:[Latitude]],6,FALSE))),"")</f>
        <v/>
      </c>
      <c r="H185" s="325" t="str">
        <f>IFERROR(IF(A185="","",CONCATENATE("1D.",Entrada!$K$8,".",auxiliar!A179,".",Table8[[#This Row],[Código da Candidatura]])),"")</f>
        <v/>
      </c>
      <c r="I185" s="378" t="str">
        <f>IF(A185="","",SUMIF(D.Composição!A$5:B$4533,A185,D.Composição!M$5:M$4533))</f>
        <v/>
      </c>
      <c r="J185" s="379" t="str">
        <f>IF(A185="","",COUNTIF(D.Composição!$B:$B,$A185))</f>
        <v/>
      </c>
      <c r="K185" s="379" t="str">
        <f t="shared" si="14"/>
        <v/>
      </c>
      <c r="L185" s="379" t="str">
        <f>IF(A185="","",COUNTIFS(D.Composição!$B:$B,$A185,D.Composição!$T:$T,"Dep"))</f>
        <v/>
      </c>
      <c r="M185" s="379" t="str">
        <f>IF(A185="","",COUNTIFS(D.Composição!$B:$B,$A185,D.Composição!$M:$M,"Sim"))</f>
        <v/>
      </c>
      <c r="N185" s="379" t="str">
        <f t="shared" si="15"/>
        <v/>
      </c>
      <c r="O185" s="379" t="str">
        <f>IFERROR(IF(A185="","",VLOOKUP(A185,D.Composição!$B$5:$L$4533,10,FALSE)),"")</f>
        <v/>
      </c>
      <c r="P185" s="379" t="str">
        <f t="shared" si="16"/>
        <v/>
      </c>
      <c r="Q185" s="380" t="str">
        <f t="shared" si="17"/>
        <v/>
      </c>
      <c r="R185" s="378" t="str">
        <f t="shared" si="18"/>
        <v/>
      </c>
      <c r="S185" s="379" t="str">
        <f>IF(H185="","",IF(R185&gt;=4*auxiliar!$Q$2,"Não elegível",IF(R185&lt;4*auxiliar!$Q$2,"Elegível","")))</f>
        <v/>
      </c>
      <c r="T185" s="321"/>
      <c r="U185" s="321"/>
      <c r="V185" s="321" t="s">
        <v>7141</v>
      </c>
      <c r="W185" s="381"/>
      <c r="X18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85" s="423"/>
      <c r="Z185" s="394"/>
      <c r="AA185" s="382" t="str">
        <f>IF(Table8[[#This Row],[Código do agregado '[Entidade']]]="","",IF(OR(AND(A185="",A185&lt;&gt;""),(AND(A185&lt;&gt;"",OR(B185="",D185="",I185="",T185="",U185="")))),"NÃO",IF(AND(A185&lt;&gt;"",J185=0),"Faltam membros","SIM")))</f>
        <v/>
      </c>
      <c r="AD185" s="256"/>
      <c r="AE185" s="457"/>
      <c r="AF185" s="457"/>
      <c r="AG185" s="256"/>
      <c r="AH185" s="256"/>
    </row>
    <row r="186" spans="1:34" ht="25.05" hidden="1" customHeight="1" x14ac:dyDescent="0.3">
      <c r="A186" s="373"/>
      <c r="B186" s="321"/>
      <c r="C186" s="316">
        <f>IFERROR(VLOOKUP(B186,A.Núcleos!$B:$C,2,FALSE),"")</f>
        <v>0</v>
      </c>
      <c r="D186" s="376"/>
      <c r="E186" s="383"/>
      <c r="F186" s="376"/>
      <c r="G186" s="377" t="str">
        <f>IFERROR(IF(Table8[[#This Row],[Código da Candidatura]]="","",CONCATENATE(VLOOKUP(Table8[[#This Row],[Código da Candidatura]],Table13[[Código da candidatura]:[Latitude]],3,FALSE)," - ",VLOOKUP(Table8[[#This Row],[Código da Candidatura]],Table13[[Código da candidatura]:[Latitude]],6,FALSE))),"")</f>
        <v/>
      </c>
      <c r="H186" s="325" t="str">
        <f>IFERROR(IF(A186="","",CONCATENATE("1D.",Entrada!$K$8,".",auxiliar!A180,".",Table8[[#This Row],[Código da Candidatura]])),"")</f>
        <v/>
      </c>
      <c r="I186" s="378" t="str">
        <f>IF(A186="","",SUMIF(D.Composição!A$5:B$4533,A186,D.Composição!M$5:M$4533))</f>
        <v/>
      </c>
      <c r="J186" s="379" t="str">
        <f>IF(A186="","",COUNTIF(D.Composição!$B:$B,$A186))</f>
        <v/>
      </c>
      <c r="K186" s="379" t="str">
        <f t="shared" si="14"/>
        <v/>
      </c>
      <c r="L186" s="379" t="str">
        <f>IF(A186="","",COUNTIFS(D.Composição!$B:$B,$A186,D.Composição!$T:$T,"Dep"))</f>
        <v/>
      </c>
      <c r="M186" s="379" t="str">
        <f>IF(A186="","",COUNTIFS(D.Composição!$B:$B,$A186,D.Composição!$M:$M,"Sim"))</f>
        <v/>
      </c>
      <c r="N186" s="379" t="str">
        <f t="shared" si="15"/>
        <v/>
      </c>
      <c r="O186" s="379" t="str">
        <f>IFERROR(IF(A186="","",VLOOKUP(A186,D.Composição!$B$5:$L$4533,10,FALSE)),"")</f>
        <v/>
      </c>
      <c r="P186" s="379" t="str">
        <f t="shared" si="16"/>
        <v/>
      </c>
      <c r="Q186" s="380" t="str">
        <f t="shared" si="17"/>
        <v/>
      </c>
      <c r="R186" s="378" t="str">
        <f t="shared" si="18"/>
        <v/>
      </c>
      <c r="S186" s="379" t="str">
        <f>IF(H186="","",IF(R186&gt;=4*auxiliar!$Q$2,"Não elegível",IF(R186&lt;4*auxiliar!$Q$2,"Elegível","")))</f>
        <v/>
      </c>
      <c r="T186" s="321"/>
      <c r="U186" s="321"/>
      <c r="V186" s="321" t="s">
        <v>7141</v>
      </c>
      <c r="W186" s="381"/>
      <c r="X18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86" s="423"/>
      <c r="Z186" s="394"/>
      <c r="AA186" s="382" t="str">
        <f>IF(Table8[[#This Row],[Código do agregado '[Entidade']]]="","",IF(OR(AND(A186="",A186&lt;&gt;""),(AND(A186&lt;&gt;"",OR(B186="",D186="",I186="",T186="",U186="")))),"NÃO",IF(AND(A186&lt;&gt;"",J186=0),"Faltam membros","SIM")))</f>
        <v/>
      </c>
      <c r="AD186" s="256"/>
      <c r="AE186" s="457"/>
      <c r="AF186" s="457"/>
      <c r="AG186" s="256"/>
      <c r="AH186" s="256"/>
    </row>
    <row r="187" spans="1:34" ht="25.05" hidden="1" customHeight="1" x14ac:dyDescent="0.3">
      <c r="A187" s="373"/>
      <c r="B187" s="321"/>
      <c r="C187" s="316">
        <f>IFERROR(VLOOKUP(B187,A.Núcleos!$B:$C,2,FALSE),"")</f>
        <v>0</v>
      </c>
      <c r="D187" s="376"/>
      <c r="E187" s="383"/>
      <c r="F187" s="376"/>
      <c r="G187" s="377" t="str">
        <f>IFERROR(IF(Table8[[#This Row],[Código da Candidatura]]="","",CONCATENATE(VLOOKUP(Table8[[#This Row],[Código da Candidatura]],Table13[[Código da candidatura]:[Latitude]],3,FALSE)," - ",VLOOKUP(Table8[[#This Row],[Código da Candidatura]],Table13[[Código da candidatura]:[Latitude]],6,FALSE))),"")</f>
        <v/>
      </c>
      <c r="H187" s="325" t="str">
        <f>IFERROR(IF(A187="","",CONCATENATE("1D.",Entrada!$K$8,".",auxiliar!A181,".",Table8[[#This Row],[Código da Candidatura]])),"")</f>
        <v/>
      </c>
      <c r="I187" s="378" t="str">
        <f>IF(A187="","",SUMIF(D.Composição!A$5:B$4533,A187,D.Composição!M$5:M$4533))</f>
        <v/>
      </c>
      <c r="J187" s="379" t="str">
        <f>IF(A187="","",COUNTIF(D.Composição!$B:$B,$A187))</f>
        <v/>
      </c>
      <c r="K187" s="379" t="str">
        <f t="shared" si="14"/>
        <v/>
      </c>
      <c r="L187" s="379" t="str">
        <f>IF(A187="","",COUNTIFS(D.Composição!$B:$B,$A187,D.Composição!$T:$T,"Dep"))</f>
        <v/>
      </c>
      <c r="M187" s="379" t="str">
        <f>IF(A187="","",COUNTIFS(D.Composição!$B:$B,$A187,D.Composição!$M:$M,"Sim"))</f>
        <v/>
      </c>
      <c r="N187" s="379" t="str">
        <f t="shared" si="15"/>
        <v/>
      </c>
      <c r="O187" s="379" t="str">
        <f>IFERROR(IF(A187="","",VLOOKUP(A187,D.Composição!$B$5:$L$4533,10,FALSE)),"")</f>
        <v/>
      </c>
      <c r="P187" s="379" t="str">
        <f t="shared" si="16"/>
        <v/>
      </c>
      <c r="Q187" s="380" t="str">
        <f t="shared" si="17"/>
        <v/>
      </c>
      <c r="R187" s="378" t="str">
        <f t="shared" si="18"/>
        <v/>
      </c>
      <c r="S187" s="379" t="str">
        <f>IF(H187="","",IF(R187&gt;=4*auxiliar!$Q$2,"Não elegível",IF(R187&lt;4*auxiliar!$Q$2,"Elegível","")))</f>
        <v/>
      </c>
      <c r="T187" s="321"/>
      <c r="U187" s="321"/>
      <c r="V187" s="321" t="s">
        <v>7141</v>
      </c>
      <c r="W187" s="381"/>
      <c r="X18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87" s="423"/>
      <c r="Z187" s="394"/>
      <c r="AA187" s="382" t="str">
        <f>IF(Table8[[#This Row],[Código do agregado '[Entidade']]]="","",IF(OR(AND(A187="",A187&lt;&gt;""),(AND(A187&lt;&gt;"",OR(B187="",D187="",I187="",T187="",U187="")))),"NÃO",IF(AND(A187&lt;&gt;"",J187=0),"Faltam membros","SIM")))</f>
        <v/>
      </c>
      <c r="AD187" s="256"/>
      <c r="AE187" s="457"/>
      <c r="AF187" s="457"/>
      <c r="AG187" s="256"/>
      <c r="AH187" s="256"/>
    </row>
    <row r="188" spans="1:34" ht="25.05" hidden="1" customHeight="1" x14ac:dyDescent="0.3">
      <c r="A188" s="373"/>
      <c r="B188" s="321"/>
      <c r="C188" s="316">
        <f>IFERROR(VLOOKUP(B188,A.Núcleos!$B:$C,2,FALSE),"")</f>
        <v>0</v>
      </c>
      <c r="D188" s="376"/>
      <c r="E188" s="383"/>
      <c r="F188" s="376"/>
      <c r="G188" s="377" t="str">
        <f>IFERROR(IF(Table8[[#This Row],[Código da Candidatura]]="","",CONCATENATE(VLOOKUP(Table8[[#This Row],[Código da Candidatura]],Table13[[Código da candidatura]:[Latitude]],3,FALSE)," - ",VLOOKUP(Table8[[#This Row],[Código da Candidatura]],Table13[[Código da candidatura]:[Latitude]],6,FALSE))),"")</f>
        <v/>
      </c>
      <c r="H188" s="325" t="str">
        <f>IFERROR(IF(A188="","",CONCATENATE("1D.",Entrada!$K$8,".",auxiliar!A182,".",Table8[[#This Row],[Código da Candidatura]])),"")</f>
        <v/>
      </c>
      <c r="I188" s="378" t="str">
        <f>IF(A188="","",SUMIF(D.Composição!A$5:B$4533,A188,D.Composição!M$5:M$4533))</f>
        <v/>
      </c>
      <c r="J188" s="379" t="str">
        <f>IF(A188="","",COUNTIF(D.Composição!$B:$B,$A188))</f>
        <v/>
      </c>
      <c r="K188" s="379" t="str">
        <f t="shared" si="14"/>
        <v/>
      </c>
      <c r="L188" s="379" t="str">
        <f>IF(A188="","",COUNTIFS(D.Composição!$B:$B,$A188,D.Composição!$T:$T,"Dep"))</f>
        <v/>
      </c>
      <c r="M188" s="379" t="str">
        <f>IF(A188="","",COUNTIFS(D.Composição!$B:$B,$A188,D.Composição!$M:$M,"Sim"))</f>
        <v/>
      </c>
      <c r="N188" s="379" t="str">
        <f t="shared" si="15"/>
        <v/>
      </c>
      <c r="O188" s="379" t="str">
        <f>IFERROR(IF(A188="","",VLOOKUP(A188,D.Composição!$B$5:$L$4533,10,FALSE)),"")</f>
        <v/>
      </c>
      <c r="P188" s="379" t="str">
        <f t="shared" si="16"/>
        <v/>
      </c>
      <c r="Q188" s="380" t="str">
        <f t="shared" si="17"/>
        <v/>
      </c>
      <c r="R188" s="378" t="str">
        <f t="shared" si="18"/>
        <v/>
      </c>
      <c r="S188" s="379" t="str">
        <f>IF(H188="","",IF(R188&gt;=4*auxiliar!$Q$2,"Não elegível",IF(R188&lt;4*auxiliar!$Q$2,"Elegível","")))</f>
        <v/>
      </c>
      <c r="T188" s="321"/>
      <c r="U188" s="321"/>
      <c r="V188" s="321" t="s">
        <v>7141</v>
      </c>
      <c r="W188" s="381"/>
      <c r="X18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88" s="423"/>
      <c r="Z188" s="394"/>
      <c r="AA188" s="382" t="str">
        <f>IF(Table8[[#This Row],[Código do agregado '[Entidade']]]="","",IF(OR(AND(A188="",A188&lt;&gt;""),(AND(A188&lt;&gt;"",OR(B188="",D188="",I188="",T188="",U188="")))),"NÃO",IF(AND(A188&lt;&gt;"",J188=0),"Faltam membros","SIM")))</f>
        <v/>
      </c>
      <c r="AD188" s="256"/>
      <c r="AE188" s="457"/>
      <c r="AF188" s="457"/>
      <c r="AG188" s="256"/>
      <c r="AH188" s="256"/>
    </row>
    <row r="189" spans="1:34" ht="25.05" hidden="1" customHeight="1" x14ac:dyDescent="0.3">
      <c r="A189" s="373"/>
      <c r="B189" s="321"/>
      <c r="C189" s="316">
        <f>IFERROR(VLOOKUP(B189,A.Núcleos!$B:$C,2,FALSE),"")</f>
        <v>0</v>
      </c>
      <c r="D189" s="376"/>
      <c r="E189" s="383"/>
      <c r="F189" s="376"/>
      <c r="G189" s="377" t="str">
        <f>IFERROR(IF(Table8[[#This Row],[Código da Candidatura]]="","",CONCATENATE(VLOOKUP(Table8[[#This Row],[Código da Candidatura]],Table13[[Código da candidatura]:[Latitude]],3,FALSE)," - ",VLOOKUP(Table8[[#This Row],[Código da Candidatura]],Table13[[Código da candidatura]:[Latitude]],6,FALSE))),"")</f>
        <v/>
      </c>
      <c r="H189" s="325" t="str">
        <f>IFERROR(IF(A189="","",CONCATENATE("1D.",Entrada!$K$8,".",auxiliar!A183,".",Table8[[#This Row],[Código da Candidatura]])),"")</f>
        <v/>
      </c>
      <c r="I189" s="378" t="str">
        <f>IF(A189="","",SUMIF(D.Composição!A$5:B$4533,A189,D.Composição!M$5:M$4533))</f>
        <v/>
      </c>
      <c r="J189" s="379" t="str">
        <f>IF(A189="","",COUNTIF(D.Composição!$B:$B,$A189))</f>
        <v/>
      </c>
      <c r="K189" s="379" t="str">
        <f t="shared" si="14"/>
        <v/>
      </c>
      <c r="L189" s="379" t="str">
        <f>IF(A189="","",COUNTIFS(D.Composição!$B:$B,$A189,D.Composição!$T:$T,"Dep"))</f>
        <v/>
      </c>
      <c r="M189" s="379" t="str">
        <f>IF(A189="","",COUNTIFS(D.Composição!$B:$B,$A189,D.Composição!$M:$M,"Sim"))</f>
        <v/>
      </c>
      <c r="N189" s="379" t="str">
        <f t="shared" si="15"/>
        <v/>
      </c>
      <c r="O189" s="379" t="str">
        <f>IFERROR(IF(A189="","",VLOOKUP(A189,D.Composição!$B$5:$L$4533,10,FALSE)),"")</f>
        <v/>
      </c>
      <c r="P189" s="379" t="str">
        <f t="shared" si="16"/>
        <v/>
      </c>
      <c r="Q189" s="380" t="str">
        <f t="shared" si="17"/>
        <v/>
      </c>
      <c r="R189" s="378" t="str">
        <f t="shared" si="18"/>
        <v/>
      </c>
      <c r="S189" s="379" t="str">
        <f>IF(H189="","",IF(R189&gt;=4*auxiliar!$Q$2,"Não elegível",IF(R189&lt;4*auxiliar!$Q$2,"Elegível","")))</f>
        <v/>
      </c>
      <c r="T189" s="321"/>
      <c r="U189" s="321"/>
      <c r="V189" s="321" t="s">
        <v>7141</v>
      </c>
      <c r="W189" s="381"/>
      <c r="X18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89" s="423"/>
      <c r="Z189" s="394"/>
      <c r="AA189" s="382" t="str">
        <f>IF(Table8[[#This Row],[Código do agregado '[Entidade']]]="","",IF(OR(AND(A189="",A189&lt;&gt;""),(AND(A189&lt;&gt;"",OR(B189="",D189="",I189="",T189="",U189="")))),"NÃO",IF(AND(A189&lt;&gt;"",J189=0),"Faltam membros","SIM")))</f>
        <v/>
      </c>
      <c r="AD189" s="256"/>
      <c r="AE189" s="457"/>
      <c r="AF189" s="457"/>
      <c r="AG189" s="256"/>
      <c r="AH189" s="256"/>
    </row>
    <row r="190" spans="1:34" ht="25.05" hidden="1" customHeight="1" x14ac:dyDescent="0.3">
      <c r="A190" s="373"/>
      <c r="B190" s="321"/>
      <c r="C190" s="316">
        <f>IFERROR(VLOOKUP(B190,A.Núcleos!$B:$C,2,FALSE),"")</f>
        <v>0</v>
      </c>
      <c r="D190" s="376"/>
      <c r="E190" s="383"/>
      <c r="F190" s="376"/>
      <c r="G190" s="377" t="str">
        <f>IFERROR(IF(Table8[[#This Row],[Código da Candidatura]]="","",CONCATENATE(VLOOKUP(Table8[[#This Row],[Código da Candidatura]],Table13[[Código da candidatura]:[Latitude]],3,FALSE)," - ",VLOOKUP(Table8[[#This Row],[Código da Candidatura]],Table13[[Código da candidatura]:[Latitude]],6,FALSE))),"")</f>
        <v/>
      </c>
      <c r="H190" s="325" t="str">
        <f>IFERROR(IF(A190="","",CONCATENATE("1D.",Entrada!$K$8,".",auxiliar!A184,".",Table8[[#This Row],[Código da Candidatura]])),"")</f>
        <v/>
      </c>
      <c r="I190" s="378" t="str">
        <f>IF(A190="","",SUMIF(D.Composição!A$5:B$4533,A190,D.Composição!M$5:M$4533))</f>
        <v/>
      </c>
      <c r="J190" s="379" t="str">
        <f>IF(A190="","",COUNTIF(D.Composição!$B:$B,$A190))</f>
        <v/>
      </c>
      <c r="K190" s="379" t="str">
        <f t="shared" si="14"/>
        <v/>
      </c>
      <c r="L190" s="379" t="str">
        <f>IF(A190="","",COUNTIFS(D.Composição!$B:$B,$A190,D.Composição!$T:$T,"Dep"))</f>
        <v/>
      </c>
      <c r="M190" s="379" t="str">
        <f>IF(A190="","",COUNTIFS(D.Composição!$B:$B,$A190,D.Composição!$M:$M,"Sim"))</f>
        <v/>
      </c>
      <c r="N190" s="379" t="str">
        <f t="shared" si="15"/>
        <v/>
      </c>
      <c r="O190" s="379" t="str">
        <f>IFERROR(IF(A190="","",VLOOKUP(A190,D.Composição!$B$5:$L$4533,10,FALSE)),"")</f>
        <v/>
      </c>
      <c r="P190" s="379" t="str">
        <f t="shared" si="16"/>
        <v/>
      </c>
      <c r="Q190" s="380" t="str">
        <f t="shared" si="17"/>
        <v/>
      </c>
      <c r="R190" s="378" t="str">
        <f t="shared" si="18"/>
        <v/>
      </c>
      <c r="S190" s="379" t="str">
        <f>IF(H190="","",IF(R190&gt;=4*auxiliar!$Q$2,"Não elegível",IF(R190&lt;4*auxiliar!$Q$2,"Elegível","")))</f>
        <v/>
      </c>
      <c r="T190" s="321"/>
      <c r="U190" s="321"/>
      <c r="V190" s="321" t="s">
        <v>7141</v>
      </c>
      <c r="W190" s="381"/>
      <c r="X19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90" s="423"/>
      <c r="Z190" s="394"/>
      <c r="AA190" s="382" t="str">
        <f>IF(Table8[[#This Row],[Código do agregado '[Entidade']]]="","",IF(OR(AND(A190="",A190&lt;&gt;""),(AND(A190&lt;&gt;"",OR(B190="",D190="",I190="",T190="",U190="")))),"NÃO",IF(AND(A190&lt;&gt;"",J190=0),"Faltam membros","SIM")))</f>
        <v/>
      </c>
      <c r="AD190" s="256"/>
      <c r="AE190" s="457"/>
      <c r="AF190" s="457"/>
      <c r="AG190" s="256"/>
      <c r="AH190" s="256"/>
    </row>
    <row r="191" spans="1:34" ht="25.05" hidden="1" customHeight="1" x14ac:dyDescent="0.3">
      <c r="A191" s="373"/>
      <c r="B191" s="321"/>
      <c r="C191" s="316">
        <f>IFERROR(VLOOKUP(B191,A.Núcleos!$B:$C,2,FALSE),"")</f>
        <v>0</v>
      </c>
      <c r="D191" s="376"/>
      <c r="E191" s="383"/>
      <c r="F191" s="376"/>
      <c r="G191" s="377" t="str">
        <f>IFERROR(IF(Table8[[#This Row],[Código da Candidatura]]="","",CONCATENATE(VLOOKUP(Table8[[#This Row],[Código da Candidatura]],Table13[[Código da candidatura]:[Latitude]],3,FALSE)," - ",VLOOKUP(Table8[[#This Row],[Código da Candidatura]],Table13[[Código da candidatura]:[Latitude]],6,FALSE))),"")</f>
        <v/>
      </c>
      <c r="H191" s="325" t="str">
        <f>IFERROR(IF(A191="","",CONCATENATE("1D.",Entrada!$K$8,".",auxiliar!A185,".",Table8[[#This Row],[Código da Candidatura]])),"")</f>
        <v/>
      </c>
      <c r="I191" s="378" t="str">
        <f>IF(A191="","",SUMIF(D.Composição!A$5:B$4533,A191,D.Composição!M$5:M$4533))</f>
        <v/>
      </c>
      <c r="J191" s="379" t="str">
        <f>IF(A191="","",COUNTIF(D.Composição!$B:$B,$A191))</f>
        <v/>
      </c>
      <c r="K191" s="379" t="str">
        <f t="shared" si="14"/>
        <v/>
      </c>
      <c r="L191" s="379" t="str">
        <f>IF(A191="","",COUNTIFS(D.Composição!$B:$B,$A191,D.Composição!$T:$T,"Dep"))</f>
        <v/>
      </c>
      <c r="M191" s="379" t="str">
        <f>IF(A191="","",COUNTIFS(D.Composição!$B:$B,$A191,D.Composição!$M:$M,"Sim"))</f>
        <v/>
      </c>
      <c r="N191" s="379" t="str">
        <f t="shared" si="15"/>
        <v/>
      </c>
      <c r="O191" s="379" t="str">
        <f>IFERROR(IF(A191="","",VLOOKUP(A191,D.Composição!$B$5:$L$4533,10,FALSE)),"")</f>
        <v/>
      </c>
      <c r="P191" s="379" t="str">
        <f t="shared" si="16"/>
        <v/>
      </c>
      <c r="Q191" s="380" t="str">
        <f t="shared" si="17"/>
        <v/>
      </c>
      <c r="R191" s="378" t="str">
        <f t="shared" si="18"/>
        <v/>
      </c>
      <c r="S191" s="379" t="str">
        <f>IF(H191="","",IF(R191&gt;=4*auxiliar!$Q$2,"Não elegível",IF(R191&lt;4*auxiliar!$Q$2,"Elegível","")))</f>
        <v/>
      </c>
      <c r="T191" s="321"/>
      <c r="U191" s="321"/>
      <c r="V191" s="321" t="s">
        <v>7141</v>
      </c>
      <c r="W191" s="381"/>
      <c r="X19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91" s="423"/>
      <c r="Z191" s="394"/>
      <c r="AA191" s="382" t="str">
        <f>IF(Table8[[#This Row],[Código do agregado '[Entidade']]]="","",IF(OR(AND(A191="",A191&lt;&gt;""),(AND(A191&lt;&gt;"",OR(B191="",D191="",I191="",T191="",U191="")))),"NÃO",IF(AND(A191&lt;&gt;"",J191=0),"Faltam membros","SIM")))</f>
        <v/>
      </c>
      <c r="AD191" s="256"/>
      <c r="AE191" s="457"/>
      <c r="AF191" s="457"/>
      <c r="AG191" s="256"/>
      <c r="AH191" s="256"/>
    </row>
    <row r="192" spans="1:34" ht="25.05" hidden="1" customHeight="1" x14ac:dyDescent="0.3">
      <c r="A192" s="373"/>
      <c r="B192" s="321"/>
      <c r="C192" s="316">
        <f>IFERROR(VLOOKUP(B192,A.Núcleos!$B:$C,2,FALSE),"")</f>
        <v>0</v>
      </c>
      <c r="D192" s="376"/>
      <c r="E192" s="383"/>
      <c r="F192" s="376"/>
      <c r="G192" s="377" t="str">
        <f>IFERROR(IF(Table8[[#This Row],[Código da Candidatura]]="","",CONCATENATE(VLOOKUP(Table8[[#This Row],[Código da Candidatura]],Table13[[Código da candidatura]:[Latitude]],3,FALSE)," - ",VLOOKUP(Table8[[#This Row],[Código da Candidatura]],Table13[[Código da candidatura]:[Latitude]],6,FALSE))),"")</f>
        <v/>
      </c>
      <c r="H192" s="325" t="str">
        <f>IFERROR(IF(A192="","",CONCATENATE("1D.",Entrada!$K$8,".",auxiliar!A186,".",Table8[[#This Row],[Código da Candidatura]])),"")</f>
        <v/>
      </c>
      <c r="I192" s="378" t="str">
        <f>IF(A192="","",SUMIF(D.Composição!A$5:B$4533,A192,D.Composição!M$5:M$4533))</f>
        <v/>
      </c>
      <c r="J192" s="379" t="str">
        <f>IF(A192="","",COUNTIF(D.Composição!$B:$B,$A192))</f>
        <v/>
      </c>
      <c r="K192" s="379" t="str">
        <f t="shared" si="14"/>
        <v/>
      </c>
      <c r="L192" s="379" t="str">
        <f>IF(A192="","",COUNTIFS(D.Composição!$B:$B,$A192,D.Composição!$T:$T,"Dep"))</f>
        <v/>
      </c>
      <c r="M192" s="379" t="str">
        <f>IF(A192="","",COUNTIFS(D.Composição!$B:$B,$A192,D.Composição!$M:$M,"Sim"))</f>
        <v/>
      </c>
      <c r="N192" s="379" t="str">
        <f t="shared" si="15"/>
        <v/>
      </c>
      <c r="O192" s="379" t="str">
        <f>IFERROR(IF(A192="","",VLOOKUP(A192,D.Composição!$B$5:$L$4533,10,FALSE)),"")</f>
        <v/>
      </c>
      <c r="P192" s="379" t="str">
        <f t="shared" si="16"/>
        <v/>
      </c>
      <c r="Q192" s="380" t="str">
        <f t="shared" si="17"/>
        <v/>
      </c>
      <c r="R192" s="378" t="str">
        <f t="shared" si="18"/>
        <v/>
      </c>
      <c r="S192" s="379" t="str">
        <f>IF(H192="","",IF(R192&gt;=4*auxiliar!$Q$2,"Não elegível",IF(R192&lt;4*auxiliar!$Q$2,"Elegível","")))</f>
        <v/>
      </c>
      <c r="T192" s="321"/>
      <c r="U192" s="321"/>
      <c r="V192" s="321" t="s">
        <v>7141</v>
      </c>
      <c r="W192" s="381"/>
      <c r="X19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92" s="423"/>
      <c r="Z192" s="394"/>
      <c r="AA192" s="382" t="str">
        <f>IF(Table8[[#This Row],[Código do agregado '[Entidade']]]="","",IF(OR(AND(A192="",A192&lt;&gt;""),(AND(A192&lt;&gt;"",OR(B192="",D192="",I192="",T192="",U192="")))),"NÃO",IF(AND(A192&lt;&gt;"",J192=0),"Faltam membros","SIM")))</f>
        <v/>
      </c>
      <c r="AD192" s="256"/>
      <c r="AE192" s="457"/>
      <c r="AF192" s="457"/>
      <c r="AG192" s="256"/>
      <c r="AH192" s="256"/>
    </row>
    <row r="193" spans="1:34" ht="25.05" hidden="1" customHeight="1" x14ac:dyDescent="0.3">
      <c r="A193" s="373"/>
      <c r="B193" s="321"/>
      <c r="C193" s="316">
        <f>IFERROR(VLOOKUP(B193,A.Núcleos!$B:$C,2,FALSE),"")</f>
        <v>0</v>
      </c>
      <c r="D193" s="376"/>
      <c r="E193" s="383"/>
      <c r="F193" s="376"/>
      <c r="G193" s="377" t="str">
        <f>IFERROR(IF(Table8[[#This Row],[Código da Candidatura]]="","",CONCATENATE(VLOOKUP(Table8[[#This Row],[Código da Candidatura]],Table13[[Código da candidatura]:[Latitude]],3,FALSE)," - ",VLOOKUP(Table8[[#This Row],[Código da Candidatura]],Table13[[Código da candidatura]:[Latitude]],6,FALSE))),"")</f>
        <v/>
      </c>
      <c r="H193" s="325" t="str">
        <f>IFERROR(IF(A193="","",CONCATENATE("1D.",Entrada!$K$8,".",auxiliar!A187,".",Table8[[#This Row],[Código da Candidatura]])),"")</f>
        <v/>
      </c>
      <c r="I193" s="378" t="str">
        <f>IF(A193="","",SUMIF(D.Composição!A$5:B$4533,A193,D.Composição!M$5:M$4533))</f>
        <v/>
      </c>
      <c r="J193" s="379" t="str">
        <f>IF(A193="","",COUNTIF(D.Composição!$B:$B,$A193))</f>
        <v/>
      </c>
      <c r="K193" s="379" t="str">
        <f t="shared" si="14"/>
        <v/>
      </c>
      <c r="L193" s="379" t="str">
        <f>IF(A193="","",COUNTIFS(D.Composição!$B:$B,$A193,D.Composição!$T:$T,"Dep"))</f>
        <v/>
      </c>
      <c r="M193" s="379" t="str">
        <f>IF(A193="","",COUNTIFS(D.Composição!$B:$B,$A193,D.Composição!$M:$M,"Sim"))</f>
        <v/>
      </c>
      <c r="N193" s="379" t="str">
        <f t="shared" si="15"/>
        <v/>
      </c>
      <c r="O193" s="379" t="str">
        <f>IFERROR(IF(A193="","",VLOOKUP(A193,D.Composição!$B$5:$L$4533,10,FALSE)),"")</f>
        <v/>
      </c>
      <c r="P193" s="379" t="str">
        <f t="shared" si="16"/>
        <v/>
      </c>
      <c r="Q193" s="380" t="str">
        <f t="shared" si="17"/>
        <v/>
      </c>
      <c r="R193" s="378" t="str">
        <f t="shared" si="18"/>
        <v/>
      </c>
      <c r="S193" s="379" t="str">
        <f>IF(H193="","",IF(R193&gt;=4*auxiliar!$Q$2,"Não elegível",IF(R193&lt;4*auxiliar!$Q$2,"Elegível","")))</f>
        <v/>
      </c>
      <c r="T193" s="321"/>
      <c r="U193" s="321"/>
      <c r="V193" s="321" t="s">
        <v>7141</v>
      </c>
      <c r="W193" s="381"/>
      <c r="X19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93" s="423"/>
      <c r="Z193" s="394"/>
      <c r="AA193" s="382" t="str">
        <f>IF(Table8[[#This Row],[Código do agregado '[Entidade']]]="","",IF(OR(AND(A193="",A193&lt;&gt;""),(AND(A193&lt;&gt;"",OR(B193="",D193="",I193="",T193="",U193="")))),"NÃO",IF(AND(A193&lt;&gt;"",J193=0),"Faltam membros","SIM")))</f>
        <v/>
      </c>
      <c r="AD193" s="256"/>
      <c r="AE193" s="457"/>
      <c r="AF193" s="457"/>
      <c r="AG193" s="256"/>
      <c r="AH193" s="256"/>
    </row>
    <row r="194" spans="1:34" ht="25.05" hidden="1" customHeight="1" x14ac:dyDescent="0.3">
      <c r="A194" s="373"/>
      <c r="B194" s="321"/>
      <c r="C194" s="316">
        <f>IFERROR(VLOOKUP(B194,A.Núcleos!$B:$C,2,FALSE),"")</f>
        <v>0</v>
      </c>
      <c r="D194" s="376"/>
      <c r="E194" s="383"/>
      <c r="F194" s="376"/>
      <c r="G194" s="377" t="str">
        <f>IFERROR(IF(Table8[[#This Row],[Código da Candidatura]]="","",CONCATENATE(VLOOKUP(Table8[[#This Row],[Código da Candidatura]],Table13[[Código da candidatura]:[Latitude]],3,FALSE)," - ",VLOOKUP(Table8[[#This Row],[Código da Candidatura]],Table13[[Código da candidatura]:[Latitude]],6,FALSE))),"")</f>
        <v/>
      </c>
      <c r="H194" s="325" t="str">
        <f>IFERROR(IF(A194="","",CONCATENATE("1D.",Entrada!$K$8,".",auxiliar!A188,".",Table8[[#This Row],[Código da Candidatura]])),"")</f>
        <v/>
      </c>
      <c r="I194" s="378" t="str">
        <f>IF(A194="","",SUMIF(D.Composição!A$5:B$4533,A194,D.Composição!M$5:M$4533))</f>
        <v/>
      </c>
      <c r="J194" s="379" t="str">
        <f>IF(A194="","",COUNTIF(D.Composição!$B:$B,$A194))</f>
        <v/>
      </c>
      <c r="K194" s="379" t="str">
        <f t="shared" si="14"/>
        <v/>
      </c>
      <c r="L194" s="379" t="str">
        <f>IF(A194="","",COUNTIFS(D.Composição!$B:$B,$A194,D.Composição!$T:$T,"Dep"))</f>
        <v/>
      </c>
      <c r="M194" s="379" t="str">
        <f>IF(A194="","",COUNTIFS(D.Composição!$B:$B,$A194,D.Composição!$M:$M,"Sim"))</f>
        <v/>
      </c>
      <c r="N194" s="379" t="str">
        <f t="shared" si="15"/>
        <v/>
      </c>
      <c r="O194" s="379" t="str">
        <f>IFERROR(IF(A194="","",VLOOKUP(A194,D.Composição!$B$5:$L$4533,10,FALSE)),"")</f>
        <v/>
      </c>
      <c r="P194" s="379" t="str">
        <f t="shared" si="16"/>
        <v/>
      </c>
      <c r="Q194" s="380" t="str">
        <f t="shared" si="17"/>
        <v/>
      </c>
      <c r="R194" s="378" t="str">
        <f t="shared" si="18"/>
        <v/>
      </c>
      <c r="S194" s="379" t="str">
        <f>IF(H194="","",IF(R194&gt;=4*auxiliar!$Q$2,"Não elegível",IF(R194&lt;4*auxiliar!$Q$2,"Elegível","")))</f>
        <v/>
      </c>
      <c r="T194" s="321"/>
      <c r="U194" s="321"/>
      <c r="V194" s="321" t="s">
        <v>7141</v>
      </c>
      <c r="W194" s="381"/>
      <c r="X19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94" s="423"/>
      <c r="Z194" s="394"/>
      <c r="AA194" s="382" t="str">
        <f>IF(Table8[[#This Row],[Código do agregado '[Entidade']]]="","",IF(OR(AND(A194="",A194&lt;&gt;""),(AND(A194&lt;&gt;"",OR(B194="",D194="",I194="",T194="",U194="")))),"NÃO",IF(AND(A194&lt;&gt;"",J194=0),"Faltam membros","SIM")))</f>
        <v/>
      </c>
      <c r="AD194" s="256"/>
      <c r="AE194" s="457"/>
      <c r="AF194" s="457"/>
      <c r="AG194" s="256"/>
      <c r="AH194" s="256"/>
    </row>
    <row r="195" spans="1:34" ht="25.05" hidden="1" customHeight="1" x14ac:dyDescent="0.3">
      <c r="A195" s="373"/>
      <c r="B195" s="321"/>
      <c r="C195" s="316">
        <f>IFERROR(VLOOKUP(B195,A.Núcleos!$B:$C,2,FALSE),"")</f>
        <v>0</v>
      </c>
      <c r="D195" s="376"/>
      <c r="E195" s="383"/>
      <c r="F195" s="376"/>
      <c r="G195" s="377" t="str">
        <f>IFERROR(IF(Table8[[#This Row],[Código da Candidatura]]="","",CONCATENATE(VLOOKUP(Table8[[#This Row],[Código da Candidatura]],Table13[[Código da candidatura]:[Latitude]],3,FALSE)," - ",VLOOKUP(Table8[[#This Row],[Código da Candidatura]],Table13[[Código da candidatura]:[Latitude]],6,FALSE))),"")</f>
        <v/>
      </c>
      <c r="H195" s="325" t="str">
        <f>IFERROR(IF(A195="","",CONCATENATE("1D.",Entrada!$K$8,".",auxiliar!A189,".",Table8[[#This Row],[Código da Candidatura]])),"")</f>
        <v/>
      </c>
      <c r="I195" s="378" t="str">
        <f>IF(A195="","",SUMIF(D.Composição!A$5:B$4533,A195,D.Composição!M$5:M$4533))</f>
        <v/>
      </c>
      <c r="J195" s="379" t="str">
        <f>IF(A195="","",COUNTIF(D.Composição!$B:$B,$A195))</f>
        <v/>
      </c>
      <c r="K195" s="379" t="str">
        <f t="shared" si="14"/>
        <v/>
      </c>
      <c r="L195" s="379" t="str">
        <f>IF(A195="","",COUNTIFS(D.Composição!$B:$B,$A195,D.Composição!$T:$T,"Dep"))</f>
        <v/>
      </c>
      <c r="M195" s="379" t="str">
        <f>IF(A195="","",COUNTIFS(D.Composição!$B:$B,$A195,D.Composição!$M:$M,"Sim"))</f>
        <v/>
      </c>
      <c r="N195" s="379" t="str">
        <f t="shared" si="15"/>
        <v/>
      </c>
      <c r="O195" s="379" t="str">
        <f>IFERROR(IF(A195="","",VLOOKUP(A195,D.Composição!$B$5:$L$4533,10,FALSE)),"")</f>
        <v/>
      </c>
      <c r="P195" s="379" t="str">
        <f t="shared" si="16"/>
        <v/>
      </c>
      <c r="Q195" s="380" t="str">
        <f t="shared" si="17"/>
        <v/>
      </c>
      <c r="R195" s="378" t="str">
        <f t="shared" si="18"/>
        <v/>
      </c>
      <c r="S195" s="379" t="str">
        <f>IF(H195="","",IF(R195&gt;=4*auxiliar!$Q$2,"Não elegível",IF(R195&lt;4*auxiliar!$Q$2,"Elegível","")))</f>
        <v/>
      </c>
      <c r="T195" s="321"/>
      <c r="U195" s="321"/>
      <c r="V195" s="321" t="s">
        <v>7141</v>
      </c>
      <c r="W195" s="381"/>
      <c r="X19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95" s="423"/>
      <c r="Z195" s="394"/>
      <c r="AA195" s="382" t="str">
        <f>IF(Table8[[#This Row],[Código do agregado '[Entidade']]]="","",IF(OR(AND(A195="",A195&lt;&gt;""),(AND(A195&lt;&gt;"",OR(B195="",D195="",I195="",T195="",U195="")))),"NÃO",IF(AND(A195&lt;&gt;"",J195=0),"Faltam membros","SIM")))</f>
        <v/>
      </c>
      <c r="AD195" s="256"/>
      <c r="AE195" s="457"/>
      <c r="AF195" s="457"/>
      <c r="AG195" s="256"/>
      <c r="AH195" s="256"/>
    </row>
    <row r="196" spans="1:34" ht="25.05" hidden="1" customHeight="1" x14ac:dyDescent="0.3">
      <c r="A196" s="373"/>
      <c r="B196" s="321"/>
      <c r="C196" s="316">
        <f>IFERROR(VLOOKUP(B196,A.Núcleos!$B:$C,2,FALSE),"")</f>
        <v>0</v>
      </c>
      <c r="D196" s="376"/>
      <c r="E196" s="383"/>
      <c r="F196" s="376"/>
      <c r="G196" s="377" t="str">
        <f>IFERROR(IF(Table8[[#This Row],[Código da Candidatura]]="","",CONCATENATE(VLOOKUP(Table8[[#This Row],[Código da Candidatura]],Table13[[Código da candidatura]:[Latitude]],3,FALSE)," - ",VLOOKUP(Table8[[#This Row],[Código da Candidatura]],Table13[[Código da candidatura]:[Latitude]],6,FALSE))),"")</f>
        <v/>
      </c>
      <c r="H196" s="325" t="str">
        <f>IFERROR(IF(A196="","",CONCATENATE("1D.",Entrada!$K$8,".",auxiliar!A190,".",Table8[[#This Row],[Código da Candidatura]])),"")</f>
        <v/>
      </c>
      <c r="I196" s="378" t="str">
        <f>IF(A196="","",SUMIF(D.Composição!A$5:B$4533,A196,D.Composição!M$5:M$4533))</f>
        <v/>
      </c>
      <c r="J196" s="379" t="str">
        <f>IF(A196="","",COUNTIF(D.Composição!$B:$B,$A196))</f>
        <v/>
      </c>
      <c r="K196" s="379" t="str">
        <f t="shared" si="14"/>
        <v/>
      </c>
      <c r="L196" s="379" t="str">
        <f>IF(A196="","",COUNTIFS(D.Composição!$B:$B,$A196,D.Composição!$T:$T,"Dep"))</f>
        <v/>
      </c>
      <c r="M196" s="379" t="str">
        <f>IF(A196="","",COUNTIFS(D.Composição!$B:$B,$A196,D.Composição!$M:$M,"Sim"))</f>
        <v/>
      </c>
      <c r="N196" s="379" t="str">
        <f t="shared" si="15"/>
        <v/>
      </c>
      <c r="O196" s="379" t="str">
        <f>IFERROR(IF(A196="","",VLOOKUP(A196,D.Composição!$B$5:$L$4533,10,FALSE)),"")</f>
        <v/>
      </c>
      <c r="P196" s="379" t="str">
        <f t="shared" si="16"/>
        <v/>
      </c>
      <c r="Q196" s="380" t="str">
        <f t="shared" si="17"/>
        <v/>
      </c>
      <c r="R196" s="378" t="str">
        <f t="shared" si="18"/>
        <v/>
      </c>
      <c r="S196" s="379" t="str">
        <f>IF(H196="","",IF(R196&gt;=4*auxiliar!$Q$2,"Não elegível",IF(R196&lt;4*auxiliar!$Q$2,"Elegível","")))</f>
        <v/>
      </c>
      <c r="T196" s="321"/>
      <c r="U196" s="321"/>
      <c r="V196" s="321" t="s">
        <v>7141</v>
      </c>
      <c r="W196" s="381"/>
      <c r="X19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96" s="423"/>
      <c r="Z196" s="394"/>
      <c r="AA196" s="382" t="str">
        <f>IF(Table8[[#This Row],[Código do agregado '[Entidade']]]="","",IF(OR(AND(A196="",A196&lt;&gt;""),(AND(A196&lt;&gt;"",OR(B196="",D196="",I196="",T196="",U196="")))),"NÃO",IF(AND(A196&lt;&gt;"",J196=0),"Faltam membros","SIM")))</f>
        <v/>
      </c>
      <c r="AD196" s="256"/>
      <c r="AE196" s="457"/>
      <c r="AF196" s="457"/>
      <c r="AG196" s="256"/>
      <c r="AH196" s="256"/>
    </row>
    <row r="197" spans="1:34" ht="25.05" hidden="1" customHeight="1" x14ac:dyDescent="0.3">
      <c r="A197" s="373"/>
      <c r="B197" s="321"/>
      <c r="C197" s="316">
        <f>IFERROR(VLOOKUP(B197,A.Núcleos!$B:$C,2,FALSE),"")</f>
        <v>0</v>
      </c>
      <c r="D197" s="376"/>
      <c r="E197" s="383"/>
      <c r="F197" s="376"/>
      <c r="G197" s="377" t="str">
        <f>IFERROR(IF(Table8[[#This Row],[Código da Candidatura]]="","",CONCATENATE(VLOOKUP(Table8[[#This Row],[Código da Candidatura]],Table13[[Código da candidatura]:[Latitude]],3,FALSE)," - ",VLOOKUP(Table8[[#This Row],[Código da Candidatura]],Table13[[Código da candidatura]:[Latitude]],6,FALSE))),"")</f>
        <v/>
      </c>
      <c r="H197" s="325" t="str">
        <f>IFERROR(IF(A197="","",CONCATENATE("1D.",Entrada!$K$8,".",auxiliar!A191,".",Table8[[#This Row],[Código da Candidatura]])),"")</f>
        <v/>
      </c>
      <c r="I197" s="378" t="str">
        <f>IF(A197="","",SUMIF(D.Composição!A$5:B$4533,A197,D.Composição!M$5:M$4533))</f>
        <v/>
      </c>
      <c r="J197" s="379" t="str">
        <f>IF(A197="","",COUNTIF(D.Composição!$B:$B,$A197))</f>
        <v/>
      </c>
      <c r="K197" s="379" t="str">
        <f t="shared" si="14"/>
        <v/>
      </c>
      <c r="L197" s="379" t="str">
        <f>IF(A197="","",COUNTIFS(D.Composição!$B:$B,$A197,D.Composição!$T:$T,"Dep"))</f>
        <v/>
      </c>
      <c r="M197" s="379" t="str">
        <f>IF(A197="","",COUNTIFS(D.Composição!$B:$B,$A197,D.Composição!$M:$M,"Sim"))</f>
        <v/>
      </c>
      <c r="N197" s="379" t="str">
        <f t="shared" si="15"/>
        <v/>
      </c>
      <c r="O197" s="379" t="str">
        <f>IFERROR(IF(A197="","",VLOOKUP(A197,D.Composição!$B$5:$L$4533,10,FALSE)),"")</f>
        <v/>
      </c>
      <c r="P197" s="379" t="str">
        <f t="shared" si="16"/>
        <v/>
      </c>
      <c r="Q197" s="380" t="str">
        <f t="shared" si="17"/>
        <v/>
      </c>
      <c r="R197" s="378" t="str">
        <f t="shared" si="18"/>
        <v/>
      </c>
      <c r="S197" s="379" t="str">
        <f>IF(H197="","",IF(R197&gt;=4*auxiliar!$Q$2,"Não elegível",IF(R197&lt;4*auxiliar!$Q$2,"Elegível","")))</f>
        <v/>
      </c>
      <c r="T197" s="321"/>
      <c r="U197" s="321"/>
      <c r="V197" s="321" t="s">
        <v>7141</v>
      </c>
      <c r="W197" s="381"/>
      <c r="X19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97" s="423"/>
      <c r="Z197" s="394"/>
      <c r="AA197" s="382" t="str">
        <f>IF(Table8[[#This Row],[Código do agregado '[Entidade']]]="","",IF(OR(AND(A197="",A197&lt;&gt;""),(AND(A197&lt;&gt;"",OR(B197="",D197="",I197="",T197="",U197="")))),"NÃO",IF(AND(A197&lt;&gt;"",J197=0),"Faltam membros","SIM")))</f>
        <v/>
      </c>
      <c r="AD197" s="256"/>
      <c r="AE197" s="457"/>
      <c r="AF197" s="457"/>
      <c r="AG197" s="256"/>
      <c r="AH197" s="256"/>
    </row>
    <row r="198" spans="1:34" ht="25.05" hidden="1" customHeight="1" x14ac:dyDescent="0.3">
      <c r="A198" s="373"/>
      <c r="B198" s="321"/>
      <c r="C198" s="316">
        <f>IFERROR(VLOOKUP(B198,A.Núcleos!$B:$C,2,FALSE),"")</f>
        <v>0</v>
      </c>
      <c r="D198" s="376"/>
      <c r="E198" s="383"/>
      <c r="F198" s="376"/>
      <c r="G198" s="377" t="str">
        <f>IFERROR(IF(Table8[[#This Row],[Código da Candidatura]]="","",CONCATENATE(VLOOKUP(Table8[[#This Row],[Código da Candidatura]],Table13[[Código da candidatura]:[Latitude]],3,FALSE)," - ",VLOOKUP(Table8[[#This Row],[Código da Candidatura]],Table13[[Código da candidatura]:[Latitude]],6,FALSE))),"")</f>
        <v/>
      </c>
      <c r="H198" s="325" t="str">
        <f>IFERROR(IF(A198="","",CONCATENATE("1D.",Entrada!$K$8,".",auxiliar!A192,".",Table8[[#This Row],[Código da Candidatura]])),"")</f>
        <v/>
      </c>
      <c r="I198" s="378" t="str">
        <f>IF(A198="","",SUMIF(D.Composição!A$5:B$4533,A198,D.Composição!M$5:M$4533))</f>
        <v/>
      </c>
      <c r="J198" s="379" t="str">
        <f>IF(A198="","",COUNTIF(D.Composição!$B:$B,$A198))</f>
        <v/>
      </c>
      <c r="K198" s="379" t="str">
        <f t="shared" si="14"/>
        <v/>
      </c>
      <c r="L198" s="379" t="str">
        <f>IF(A198="","",COUNTIFS(D.Composição!$B:$B,$A198,D.Composição!$T:$T,"Dep"))</f>
        <v/>
      </c>
      <c r="M198" s="379" t="str">
        <f>IF(A198="","",COUNTIFS(D.Composição!$B:$B,$A198,D.Composição!$M:$M,"Sim"))</f>
        <v/>
      </c>
      <c r="N198" s="379" t="str">
        <f t="shared" si="15"/>
        <v/>
      </c>
      <c r="O198" s="379" t="str">
        <f>IFERROR(IF(A198="","",VLOOKUP(A198,D.Composição!$B$5:$L$4533,10,FALSE)),"")</f>
        <v/>
      </c>
      <c r="P198" s="379" t="str">
        <f t="shared" si="16"/>
        <v/>
      </c>
      <c r="Q198" s="380" t="str">
        <f t="shared" si="17"/>
        <v/>
      </c>
      <c r="R198" s="378" t="str">
        <f t="shared" si="18"/>
        <v/>
      </c>
      <c r="S198" s="379" t="str">
        <f>IF(H198="","",IF(R198&gt;=4*auxiliar!$Q$2,"Não elegível",IF(R198&lt;4*auxiliar!$Q$2,"Elegível","")))</f>
        <v/>
      </c>
      <c r="T198" s="321"/>
      <c r="U198" s="321"/>
      <c r="V198" s="321" t="s">
        <v>7141</v>
      </c>
      <c r="W198" s="381"/>
      <c r="X19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98" s="423"/>
      <c r="Z198" s="394"/>
      <c r="AA198" s="382" t="str">
        <f>IF(Table8[[#This Row],[Código do agregado '[Entidade']]]="","",IF(OR(AND(A198="",A198&lt;&gt;""),(AND(A198&lt;&gt;"",OR(B198="",D198="",I198="",T198="",U198="")))),"NÃO",IF(AND(A198&lt;&gt;"",J198=0),"Faltam membros","SIM")))</f>
        <v/>
      </c>
      <c r="AD198" s="256"/>
      <c r="AE198" s="457"/>
      <c r="AF198" s="457"/>
      <c r="AG198" s="256"/>
      <c r="AH198" s="256"/>
    </row>
    <row r="199" spans="1:34" ht="25.05" hidden="1" customHeight="1" x14ac:dyDescent="0.3">
      <c r="A199" s="373"/>
      <c r="B199" s="321"/>
      <c r="C199" s="316">
        <f>IFERROR(VLOOKUP(B199,A.Núcleos!$B:$C,2,FALSE),"")</f>
        <v>0</v>
      </c>
      <c r="D199" s="376"/>
      <c r="E199" s="383"/>
      <c r="F199" s="376"/>
      <c r="G199" s="377" t="str">
        <f>IFERROR(IF(Table8[[#This Row],[Código da Candidatura]]="","",CONCATENATE(VLOOKUP(Table8[[#This Row],[Código da Candidatura]],Table13[[Código da candidatura]:[Latitude]],3,FALSE)," - ",VLOOKUP(Table8[[#This Row],[Código da Candidatura]],Table13[[Código da candidatura]:[Latitude]],6,FALSE))),"")</f>
        <v/>
      </c>
      <c r="H199" s="325" t="str">
        <f>IFERROR(IF(A199="","",CONCATENATE("1D.",Entrada!$K$8,".",auxiliar!A193,".",Table8[[#This Row],[Código da Candidatura]])),"")</f>
        <v/>
      </c>
      <c r="I199" s="378" t="str">
        <f>IF(A199="","",SUMIF(D.Composição!A$5:B$4533,A199,D.Composição!M$5:M$4533))</f>
        <v/>
      </c>
      <c r="J199" s="379" t="str">
        <f>IF(A199="","",COUNTIF(D.Composição!$B:$B,$A199))</f>
        <v/>
      </c>
      <c r="K199" s="379" t="str">
        <f t="shared" si="14"/>
        <v/>
      </c>
      <c r="L199" s="379" t="str">
        <f>IF(A199="","",COUNTIFS(D.Composição!$B:$B,$A199,D.Composição!$T:$T,"Dep"))</f>
        <v/>
      </c>
      <c r="M199" s="379" t="str">
        <f>IF(A199="","",COUNTIFS(D.Composição!$B:$B,$A199,D.Composição!$M:$M,"Sim"))</f>
        <v/>
      </c>
      <c r="N199" s="379" t="str">
        <f t="shared" si="15"/>
        <v/>
      </c>
      <c r="O199" s="379" t="str">
        <f>IFERROR(IF(A199="","",VLOOKUP(A199,D.Composição!$B$5:$L$4533,10,FALSE)),"")</f>
        <v/>
      </c>
      <c r="P199" s="379" t="str">
        <f t="shared" si="16"/>
        <v/>
      </c>
      <c r="Q199" s="380" t="str">
        <f t="shared" si="17"/>
        <v/>
      </c>
      <c r="R199" s="378" t="str">
        <f t="shared" si="18"/>
        <v/>
      </c>
      <c r="S199" s="379" t="str">
        <f>IF(H199="","",IF(R199&gt;=4*auxiliar!$Q$2,"Não elegível",IF(R199&lt;4*auxiliar!$Q$2,"Elegível","")))</f>
        <v/>
      </c>
      <c r="T199" s="321"/>
      <c r="U199" s="321"/>
      <c r="V199" s="321" t="s">
        <v>7141</v>
      </c>
      <c r="W199" s="381"/>
      <c r="X19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199" s="423"/>
      <c r="Z199" s="394"/>
      <c r="AA199" s="382" t="str">
        <f>IF(Table8[[#This Row],[Código do agregado '[Entidade']]]="","",IF(OR(AND(A199="",A199&lt;&gt;""),(AND(A199&lt;&gt;"",OR(B199="",D199="",I199="",T199="",U199="")))),"NÃO",IF(AND(A199&lt;&gt;"",J199=0),"Faltam membros","SIM")))</f>
        <v/>
      </c>
      <c r="AD199" s="256"/>
      <c r="AE199" s="457"/>
      <c r="AF199" s="457"/>
      <c r="AG199" s="256"/>
      <c r="AH199" s="256"/>
    </row>
    <row r="200" spans="1:34" ht="25.05" hidden="1" customHeight="1" x14ac:dyDescent="0.3">
      <c r="A200" s="373"/>
      <c r="B200" s="321"/>
      <c r="C200" s="316">
        <f>IFERROR(VLOOKUP(B200,A.Núcleos!$B:$C,2,FALSE),"")</f>
        <v>0</v>
      </c>
      <c r="D200" s="376"/>
      <c r="E200" s="383"/>
      <c r="F200" s="376"/>
      <c r="G200" s="377" t="str">
        <f>IFERROR(IF(Table8[[#This Row],[Código da Candidatura]]="","",CONCATENATE(VLOOKUP(Table8[[#This Row],[Código da Candidatura]],Table13[[Código da candidatura]:[Latitude]],3,FALSE)," - ",VLOOKUP(Table8[[#This Row],[Código da Candidatura]],Table13[[Código da candidatura]:[Latitude]],6,FALSE))),"")</f>
        <v/>
      </c>
      <c r="H200" s="325" t="str">
        <f>IFERROR(IF(A200="","",CONCATENATE("1D.",Entrada!$K$8,".",auxiliar!A194,".",Table8[[#This Row],[Código da Candidatura]])),"")</f>
        <v/>
      </c>
      <c r="I200" s="378" t="str">
        <f>IF(A200="","",SUMIF(D.Composição!A$5:B$4533,A200,D.Composição!M$5:M$4533))</f>
        <v/>
      </c>
      <c r="J200" s="379" t="str">
        <f>IF(A200="","",COUNTIF(D.Composição!$B:$B,$A200))</f>
        <v/>
      </c>
      <c r="K200" s="379" t="str">
        <f t="shared" si="14"/>
        <v/>
      </c>
      <c r="L200" s="379" t="str">
        <f>IF(A200="","",COUNTIFS(D.Composição!$B:$B,$A200,D.Composição!$T:$T,"Dep"))</f>
        <v/>
      </c>
      <c r="M200" s="379" t="str">
        <f>IF(A200="","",COUNTIFS(D.Composição!$B:$B,$A200,D.Composição!$M:$M,"Sim"))</f>
        <v/>
      </c>
      <c r="N200" s="379" t="str">
        <f t="shared" si="15"/>
        <v/>
      </c>
      <c r="O200" s="379" t="str">
        <f>IFERROR(IF(A200="","",VLOOKUP(A200,D.Composição!$B$5:$L$4533,10,FALSE)),"")</f>
        <v/>
      </c>
      <c r="P200" s="379" t="str">
        <f t="shared" si="16"/>
        <v/>
      </c>
      <c r="Q200" s="380" t="str">
        <f t="shared" si="17"/>
        <v/>
      </c>
      <c r="R200" s="378" t="str">
        <f t="shared" si="18"/>
        <v/>
      </c>
      <c r="S200" s="379" t="str">
        <f>IF(H200="","",IF(R200&gt;=4*auxiliar!$Q$2,"Não elegível",IF(R200&lt;4*auxiliar!$Q$2,"Elegível","")))</f>
        <v/>
      </c>
      <c r="T200" s="321"/>
      <c r="U200" s="321"/>
      <c r="V200" s="321" t="s">
        <v>7141</v>
      </c>
      <c r="W200" s="381"/>
      <c r="X20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00" s="423"/>
      <c r="Z200" s="394"/>
      <c r="AA200" s="382" t="str">
        <f>IF(Table8[[#This Row],[Código do agregado '[Entidade']]]="","",IF(OR(AND(A200="",A200&lt;&gt;""),(AND(A200&lt;&gt;"",OR(B200="",D200="",I200="",T200="",U200="")))),"NÃO",IF(AND(A200&lt;&gt;"",J200=0),"Faltam membros","SIM")))</f>
        <v/>
      </c>
      <c r="AD200" s="256"/>
      <c r="AE200" s="457"/>
      <c r="AF200" s="457"/>
      <c r="AG200" s="256"/>
      <c r="AH200" s="256"/>
    </row>
    <row r="201" spans="1:34" ht="25.05" hidden="1" customHeight="1" x14ac:dyDescent="0.3">
      <c r="A201" s="373"/>
      <c r="B201" s="321"/>
      <c r="C201" s="316">
        <f>IFERROR(VLOOKUP(B201,A.Núcleos!$B:$C,2,FALSE),"")</f>
        <v>0</v>
      </c>
      <c r="D201" s="376"/>
      <c r="E201" s="383"/>
      <c r="F201" s="376"/>
      <c r="G201" s="377" t="str">
        <f>IFERROR(IF(Table8[[#This Row],[Código da Candidatura]]="","",CONCATENATE(VLOOKUP(Table8[[#This Row],[Código da Candidatura]],Table13[[Código da candidatura]:[Latitude]],3,FALSE)," - ",VLOOKUP(Table8[[#This Row],[Código da Candidatura]],Table13[[Código da candidatura]:[Latitude]],6,FALSE))),"")</f>
        <v/>
      </c>
      <c r="H201" s="325" t="str">
        <f>IFERROR(IF(A201="","",CONCATENATE("1D.",Entrada!$K$8,".",auxiliar!A195,".",Table8[[#This Row],[Código da Candidatura]])),"")</f>
        <v/>
      </c>
      <c r="I201" s="378" t="str">
        <f>IF(A201="","",SUMIF(D.Composição!A$5:B$4533,A201,D.Composição!M$5:M$4533))</f>
        <v/>
      </c>
      <c r="J201" s="379" t="str">
        <f>IF(A201="","",COUNTIF(D.Composição!$B:$B,$A201))</f>
        <v/>
      </c>
      <c r="K201" s="379" t="str">
        <f t="shared" ref="K201:K264" si="19">IF(H201="","",MAX(J201-L201-1,0))</f>
        <v/>
      </c>
      <c r="L201" s="379" t="str">
        <f>IF(A201="","",COUNTIFS(D.Composição!$B:$B,$A201,D.Composição!$T:$T,"Dep"))</f>
        <v/>
      </c>
      <c r="M201" s="379" t="str">
        <f>IF(A201="","",COUNTIFS(D.Composição!$B:$B,$A201,D.Composição!$M:$M,"Sim"))</f>
        <v/>
      </c>
      <c r="N201" s="379" t="str">
        <f t="shared" ref="N201:N264" si="20">IF(H201="","",IF(AND(J201-L201=1,J201&gt;1.5),"Sim","Não"))</f>
        <v/>
      </c>
      <c r="O201" s="379" t="str">
        <f>IFERROR(IF(A201="","",VLOOKUP(A201,D.Composição!$B$5:$L$4533,10,FALSE)),"")</f>
        <v/>
      </c>
      <c r="P201" s="379" t="str">
        <f t="shared" ref="P201:P264" si="21">IF(A201="","",IF(AND(J201=1,O201&gt;65),"Sim","Não"))</f>
        <v/>
      </c>
      <c r="Q201" s="380" t="str">
        <f t="shared" ref="Q201:Q264" si="22">IF(A201="","",IF(P201="Sim",1.25,IF(N201="Não",1+0.7*K201+0.25*L201+0.25*M201,IF(N201="Sim",1+0.7*K201+0.5*L201+0.25*M201,""))))</f>
        <v/>
      </c>
      <c r="R201" s="378" t="str">
        <f t="shared" ref="R201:R264" si="23">IF(H201="","",I201/12/Q201)</f>
        <v/>
      </c>
      <c r="S201" s="379" t="str">
        <f>IF(H201="","",IF(R201&gt;=4*auxiliar!$Q$2,"Não elegível",IF(R201&lt;4*auxiliar!$Q$2,"Elegível","")))</f>
        <v/>
      </c>
      <c r="T201" s="321"/>
      <c r="U201" s="321"/>
      <c r="V201" s="321" t="s">
        <v>7141</v>
      </c>
      <c r="W201" s="381"/>
      <c r="X20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01" s="423"/>
      <c r="Z201" s="394"/>
      <c r="AA201" s="382" t="str">
        <f>IF(Table8[[#This Row],[Código do agregado '[Entidade']]]="","",IF(OR(AND(A201="",A201&lt;&gt;""),(AND(A201&lt;&gt;"",OR(B201="",D201="",I201="",T201="",U201="")))),"NÃO",IF(AND(A201&lt;&gt;"",J201=0),"Faltam membros","SIM")))</f>
        <v/>
      </c>
      <c r="AD201" s="256"/>
      <c r="AE201" s="457"/>
      <c r="AF201" s="457"/>
      <c r="AG201" s="256"/>
      <c r="AH201" s="256"/>
    </row>
    <row r="202" spans="1:34" ht="25.05" hidden="1" customHeight="1" x14ac:dyDescent="0.3">
      <c r="A202" s="373"/>
      <c r="B202" s="321"/>
      <c r="C202" s="316">
        <f>IFERROR(VLOOKUP(B202,A.Núcleos!$B:$C,2,FALSE),"")</f>
        <v>0</v>
      </c>
      <c r="D202" s="376"/>
      <c r="E202" s="383"/>
      <c r="F202" s="376"/>
      <c r="G202" s="377" t="str">
        <f>IFERROR(IF(Table8[[#This Row],[Código da Candidatura]]="","",CONCATENATE(VLOOKUP(Table8[[#This Row],[Código da Candidatura]],Table13[[Código da candidatura]:[Latitude]],3,FALSE)," - ",VLOOKUP(Table8[[#This Row],[Código da Candidatura]],Table13[[Código da candidatura]:[Latitude]],6,FALSE))),"")</f>
        <v/>
      </c>
      <c r="H202" s="325" t="str">
        <f>IFERROR(IF(A202="","",CONCATENATE("1D.",Entrada!$K$8,".",auxiliar!A196,".",Table8[[#This Row],[Código da Candidatura]])),"")</f>
        <v/>
      </c>
      <c r="I202" s="378" t="str">
        <f>IF(A202="","",SUMIF(D.Composição!A$5:B$4533,A202,D.Composição!M$5:M$4533))</f>
        <v/>
      </c>
      <c r="J202" s="379" t="str">
        <f>IF(A202="","",COUNTIF(D.Composição!$B:$B,$A202))</f>
        <v/>
      </c>
      <c r="K202" s="379" t="str">
        <f t="shared" si="19"/>
        <v/>
      </c>
      <c r="L202" s="379" t="str">
        <f>IF(A202="","",COUNTIFS(D.Composição!$B:$B,$A202,D.Composição!$T:$T,"Dep"))</f>
        <v/>
      </c>
      <c r="M202" s="379" t="str">
        <f>IF(A202="","",COUNTIFS(D.Composição!$B:$B,$A202,D.Composição!$M:$M,"Sim"))</f>
        <v/>
      </c>
      <c r="N202" s="379" t="str">
        <f t="shared" si="20"/>
        <v/>
      </c>
      <c r="O202" s="379" t="str">
        <f>IFERROR(IF(A202="","",VLOOKUP(A202,D.Composição!$B$5:$L$4533,10,FALSE)),"")</f>
        <v/>
      </c>
      <c r="P202" s="379" t="str">
        <f t="shared" si="21"/>
        <v/>
      </c>
      <c r="Q202" s="380" t="str">
        <f t="shared" si="22"/>
        <v/>
      </c>
      <c r="R202" s="378" t="str">
        <f t="shared" si="23"/>
        <v/>
      </c>
      <c r="S202" s="379" t="str">
        <f>IF(H202="","",IF(R202&gt;=4*auxiliar!$Q$2,"Não elegível",IF(R202&lt;4*auxiliar!$Q$2,"Elegível","")))</f>
        <v/>
      </c>
      <c r="T202" s="321"/>
      <c r="U202" s="321"/>
      <c r="V202" s="321" t="s">
        <v>7141</v>
      </c>
      <c r="W202" s="381"/>
      <c r="X20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02" s="423"/>
      <c r="Z202" s="394"/>
      <c r="AA202" s="382" t="str">
        <f>IF(Table8[[#This Row],[Código do agregado '[Entidade']]]="","",IF(OR(AND(A202="",A202&lt;&gt;""),(AND(A202&lt;&gt;"",OR(B202="",D202="",I202="",T202="",U202="")))),"NÃO",IF(AND(A202&lt;&gt;"",J202=0),"Faltam membros","SIM")))</f>
        <v/>
      </c>
      <c r="AD202" s="256"/>
      <c r="AE202" s="457"/>
      <c r="AF202" s="457"/>
      <c r="AG202" s="256"/>
      <c r="AH202" s="256"/>
    </row>
    <row r="203" spans="1:34" ht="25.05" hidden="1" customHeight="1" x14ac:dyDescent="0.3">
      <c r="A203" s="373"/>
      <c r="B203" s="321"/>
      <c r="C203" s="316">
        <f>IFERROR(VLOOKUP(B203,A.Núcleos!$B:$C,2,FALSE),"")</f>
        <v>0</v>
      </c>
      <c r="D203" s="376"/>
      <c r="E203" s="383"/>
      <c r="F203" s="376"/>
      <c r="G203" s="377" t="str">
        <f>IFERROR(IF(Table8[[#This Row],[Código da Candidatura]]="","",CONCATENATE(VLOOKUP(Table8[[#This Row],[Código da Candidatura]],Table13[[Código da candidatura]:[Latitude]],3,FALSE)," - ",VLOOKUP(Table8[[#This Row],[Código da Candidatura]],Table13[[Código da candidatura]:[Latitude]],6,FALSE))),"")</f>
        <v/>
      </c>
      <c r="H203" s="325" t="str">
        <f>IFERROR(IF(A203="","",CONCATENATE("1D.",Entrada!$K$8,".",auxiliar!A197,".",Table8[[#This Row],[Código da Candidatura]])),"")</f>
        <v/>
      </c>
      <c r="I203" s="378" t="str">
        <f>IF(A203="","",SUMIF(D.Composição!A$5:B$4533,A203,D.Composição!M$5:M$4533))</f>
        <v/>
      </c>
      <c r="J203" s="379" t="str">
        <f>IF(A203="","",COUNTIF(D.Composição!$B:$B,$A203))</f>
        <v/>
      </c>
      <c r="K203" s="379" t="str">
        <f t="shared" si="19"/>
        <v/>
      </c>
      <c r="L203" s="379" t="str">
        <f>IF(A203="","",COUNTIFS(D.Composição!$B:$B,$A203,D.Composição!$T:$T,"Dep"))</f>
        <v/>
      </c>
      <c r="M203" s="379" t="str">
        <f>IF(A203="","",COUNTIFS(D.Composição!$B:$B,$A203,D.Composição!$M:$M,"Sim"))</f>
        <v/>
      </c>
      <c r="N203" s="379" t="str">
        <f t="shared" si="20"/>
        <v/>
      </c>
      <c r="O203" s="379" t="str">
        <f>IFERROR(IF(A203="","",VLOOKUP(A203,D.Composição!$B$5:$L$4533,10,FALSE)),"")</f>
        <v/>
      </c>
      <c r="P203" s="379" t="str">
        <f t="shared" si="21"/>
        <v/>
      </c>
      <c r="Q203" s="380" t="str">
        <f t="shared" si="22"/>
        <v/>
      </c>
      <c r="R203" s="378" t="str">
        <f t="shared" si="23"/>
        <v/>
      </c>
      <c r="S203" s="379" t="str">
        <f>IF(H203="","",IF(R203&gt;=4*auxiliar!$Q$2,"Não elegível",IF(R203&lt;4*auxiliar!$Q$2,"Elegível","")))</f>
        <v/>
      </c>
      <c r="T203" s="321"/>
      <c r="U203" s="321"/>
      <c r="V203" s="321" t="s">
        <v>7141</v>
      </c>
      <c r="W203" s="381"/>
      <c r="X20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03" s="423"/>
      <c r="Z203" s="394"/>
      <c r="AA203" s="382" t="str">
        <f>IF(Table8[[#This Row],[Código do agregado '[Entidade']]]="","",IF(OR(AND(A203="",A203&lt;&gt;""),(AND(A203&lt;&gt;"",OR(B203="",D203="",I203="",T203="",U203="")))),"NÃO",IF(AND(A203&lt;&gt;"",J203=0),"Faltam membros","SIM")))</f>
        <v/>
      </c>
      <c r="AD203" s="256"/>
      <c r="AE203" s="457"/>
      <c r="AF203" s="457"/>
      <c r="AG203" s="256"/>
      <c r="AH203" s="256"/>
    </row>
    <row r="204" spans="1:34" ht="25.05" hidden="1" customHeight="1" x14ac:dyDescent="0.3">
      <c r="A204" s="373"/>
      <c r="B204" s="321"/>
      <c r="C204" s="316">
        <f>IFERROR(VLOOKUP(B204,A.Núcleos!$B:$C,2,FALSE),"")</f>
        <v>0</v>
      </c>
      <c r="D204" s="376"/>
      <c r="E204" s="383"/>
      <c r="F204" s="376"/>
      <c r="G204" s="377" t="str">
        <f>IFERROR(IF(Table8[[#This Row],[Código da Candidatura]]="","",CONCATENATE(VLOOKUP(Table8[[#This Row],[Código da Candidatura]],Table13[[Código da candidatura]:[Latitude]],3,FALSE)," - ",VLOOKUP(Table8[[#This Row],[Código da Candidatura]],Table13[[Código da candidatura]:[Latitude]],6,FALSE))),"")</f>
        <v/>
      </c>
      <c r="H204" s="325" t="str">
        <f>IFERROR(IF(A204="","",CONCATENATE("1D.",Entrada!$K$8,".",auxiliar!A198,".",Table8[[#This Row],[Código da Candidatura]])),"")</f>
        <v/>
      </c>
      <c r="I204" s="378" t="str">
        <f>IF(A204="","",SUMIF(D.Composição!A$5:B$4533,A204,D.Composição!M$5:M$4533))</f>
        <v/>
      </c>
      <c r="J204" s="379" t="str">
        <f>IF(A204="","",COUNTIF(D.Composição!$B:$B,$A204))</f>
        <v/>
      </c>
      <c r="K204" s="379" t="str">
        <f t="shared" si="19"/>
        <v/>
      </c>
      <c r="L204" s="379" t="str">
        <f>IF(A204="","",COUNTIFS(D.Composição!$B:$B,$A204,D.Composição!$T:$T,"Dep"))</f>
        <v/>
      </c>
      <c r="M204" s="379" t="str">
        <f>IF(A204="","",COUNTIFS(D.Composição!$B:$B,$A204,D.Composição!$M:$M,"Sim"))</f>
        <v/>
      </c>
      <c r="N204" s="379" t="str">
        <f t="shared" si="20"/>
        <v/>
      </c>
      <c r="O204" s="379" t="str">
        <f>IFERROR(IF(A204="","",VLOOKUP(A204,D.Composição!$B$5:$L$4533,10,FALSE)),"")</f>
        <v/>
      </c>
      <c r="P204" s="379" t="str">
        <f t="shared" si="21"/>
        <v/>
      </c>
      <c r="Q204" s="380" t="str">
        <f t="shared" si="22"/>
        <v/>
      </c>
      <c r="R204" s="378" t="str">
        <f t="shared" si="23"/>
        <v/>
      </c>
      <c r="S204" s="379" t="str">
        <f>IF(H204="","",IF(R204&gt;=4*auxiliar!$Q$2,"Não elegível",IF(R204&lt;4*auxiliar!$Q$2,"Elegível","")))</f>
        <v/>
      </c>
      <c r="T204" s="321"/>
      <c r="U204" s="321"/>
      <c r="V204" s="321" t="s">
        <v>7141</v>
      </c>
      <c r="W204" s="381"/>
      <c r="X20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04" s="423"/>
      <c r="Z204" s="394"/>
      <c r="AA204" s="382" t="str">
        <f>IF(Table8[[#This Row],[Código do agregado '[Entidade']]]="","",IF(OR(AND(A204="",A204&lt;&gt;""),(AND(A204&lt;&gt;"",OR(B204="",D204="",I204="",T204="",U204="")))),"NÃO",IF(AND(A204&lt;&gt;"",J204=0),"Faltam membros","SIM")))</f>
        <v/>
      </c>
      <c r="AD204" s="256"/>
      <c r="AE204" s="457"/>
      <c r="AF204" s="457"/>
      <c r="AG204" s="256"/>
      <c r="AH204" s="256"/>
    </row>
    <row r="205" spans="1:34" ht="25.05" hidden="1" customHeight="1" x14ac:dyDescent="0.3">
      <c r="A205" s="373"/>
      <c r="B205" s="321"/>
      <c r="C205" s="316">
        <f>IFERROR(VLOOKUP(B205,A.Núcleos!$B:$C,2,FALSE),"")</f>
        <v>0</v>
      </c>
      <c r="D205" s="376"/>
      <c r="E205" s="383"/>
      <c r="F205" s="376"/>
      <c r="G205" s="377" t="str">
        <f>IFERROR(IF(Table8[[#This Row],[Código da Candidatura]]="","",CONCATENATE(VLOOKUP(Table8[[#This Row],[Código da Candidatura]],Table13[[Código da candidatura]:[Latitude]],3,FALSE)," - ",VLOOKUP(Table8[[#This Row],[Código da Candidatura]],Table13[[Código da candidatura]:[Latitude]],6,FALSE))),"")</f>
        <v/>
      </c>
      <c r="H205" s="325" t="str">
        <f>IFERROR(IF(A205="","",CONCATENATE("1D.",Entrada!$K$8,".",auxiliar!A199,".",Table8[[#This Row],[Código da Candidatura]])),"")</f>
        <v/>
      </c>
      <c r="I205" s="378" t="str">
        <f>IF(A205="","",SUMIF(D.Composição!A$5:B$4533,A205,D.Composição!M$5:M$4533))</f>
        <v/>
      </c>
      <c r="J205" s="379" t="str">
        <f>IF(A205="","",COUNTIF(D.Composição!$B:$B,$A205))</f>
        <v/>
      </c>
      <c r="K205" s="379" t="str">
        <f t="shared" si="19"/>
        <v/>
      </c>
      <c r="L205" s="379" t="str">
        <f>IF(A205="","",COUNTIFS(D.Composição!$B:$B,$A205,D.Composição!$T:$T,"Dep"))</f>
        <v/>
      </c>
      <c r="M205" s="379" t="str">
        <f>IF(A205="","",COUNTIFS(D.Composição!$B:$B,$A205,D.Composição!$M:$M,"Sim"))</f>
        <v/>
      </c>
      <c r="N205" s="379" t="str">
        <f t="shared" si="20"/>
        <v/>
      </c>
      <c r="O205" s="379" t="str">
        <f>IFERROR(IF(A205="","",VLOOKUP(A205,D.Composição!$B$5:$L$4533,10,FALSE)),"")</f>
        <v/>
      </c>
      <c r="P205" s="379" t="str">
        <f t="shared" si="21"/>
        <v/>
      </c>
      <c r="Q205" s="380" t="str">
        <f t="shared" si="22"/>
        <v/>
      </c>
      <c r="R205" s="378" t="str">
        <f t="shared" si="23"/>
        <v/>
      </c>
      <c r="S205" s="379" t="str">
        <f>IF(H205="","",IF(R205&gt;=4*auxiliar!$Q$2,"Não elegível",IF(R205&lt;4*auxiliar!$Q$2,"Elegível","")))</f>
        <v/>
      </c>
      <c r="T205" s="321"/>
      <c r="U205" s="321"/>
      <c r="V205" s="321" t="s">
        <v>7141</v>
      </c>
      <c r="W205" s="381"/>
      <c r="X20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05" s="423"/>
      <c r="Z205" s="394"/>
      <c r="AA205" s="382" t="str">
        <f>IF(Table8[[#This Row],[Código do agregado '[Entidade']]]="","",IF(OR(AND(A205="",A205&lt;&gt;""),(AND(A205&lt;&gt;"",OR(B205="",D205="",I205="",T205="",U205="")))),"NÃO",IF(AND(A205&lt;&gt;"",J205=0),"Faltam membros","SIM")))</f>
        <v/>
      </c>
      <c r="AD205" s="256"/>
      <c r="AE205" s="457"/>
      <c r="AF205" s="457"/>
      <c r="AG205" s="256"/>
      <c r="AH205" s="256"/>
    </row>
    <row r="206" spans="1:34" ht="25.05" hidden="1" customHeight="1" x14ac:dyDescent="0.3">
      <c r="A206" s="373"/>
      <c r="B206" s="321"/>
      <c r="C206" s="316">
        <f>IFERROR(VLOOKUP(B206,A.Núcleos!$B:$C,2,FALSE),"")</f>
        <v>0</v>
      </c>
      <c r="D206" s="376"/>
      <c r="E206" s="383"/>
      <c r="F206" s="376"/>
      <c r="G206" s="377" t="str">
        <f>IFERROR(IF(Table8[[#This Row],[Código da Candidatura]]="","",CONCATENATE(VLOOKUP(Table8[[#This Row],[Código da Candidatura]],Table13[[Código da candidatura]:[Latitude]],3,FALSE)," - ",VLOOKUP(Table8[[#This Row],[Código da Candidatura]],Table13[[Código da candidatura]:[Latitude]],6,FALSE))),"")</f>
        <v/>
      </c>
      <c r="H206" s="325" t="str">
        <f>IFERROR(IF(A206="","",CONCATENATE("1D.",Entrada!$K$8,".",auxiliar!A200,".",Table8[[#This Row],[Código da Candidatura]])),"")</f>
        <v/>
      </c>
      <c r="I206" s="378" t="str">
        <f>IF(A206="","",SUMIF(D.Composição!A$5:B$4533,A206,D.Composição!M$5:M$4533))</f>
        <v/>
      </c>
      <c r="J206" s="379" t="str">
        <f>IF(A206="","",COUNTIF(D.Composição!$B:$B,$A206))</f>
        <v/>
      </c>
      <c r="K206" s="379" t="str">
        <f t="shared" si="19"/>
        <v/>
      </c>
      <c r="L206" s="379" t="str">
        <f>IF(A206="","",COUNTIFS(D.Composição!$B:$B,$A206,D.Composição!$T:$T,"Dep"))</f>
        <v/>
      </c>
      <c r="M206" s="379" t="str">
        <f>IF(A206="","",COUNTIFS(D.Composição!$B:$B,$A206,D.Composição!$M:$M,"Sim"))</f>
        <v/>
      </c>
      <c r="N206" s="379" t="str">
        <f t="shared" si="20"/>
        <v/>
      </c>
      <c r="O206" s="379" t="str">
        <f>IFERROR(IF(A206="","",VLOOKUP(A206,D.Composição!$B$5:$L$4533,10,FALSE)),"")</f>
        <v/>
      </c>
      <c r="P206" s="379" t="str">
        <f t="shared" si="21"/>
        <v/>
      </c>
      <c r="Q206" s="380" t="str">
        <f t="shared" si="22"/>
        <v/>
      </c>
      <c r="R206" s="378" t="str">
        <f t="shared" si="23"/>
        <v/>
      </c>
      <c r="S206" s="379" t="str">
        <f>IF(H206="","",IF(R206&gt;=4*auxiliar!$Q$2,"Não elegível",IF(R206&lt;4*auxiliar!$Q$2,"Elegível","")))</f>
        <v/>
      </c>
      <c r="T206" s="321"/>
      <c r="U206" s="321"/>
      <c r="V206" s="321" t="s">
        <v>7141</v>
      </c>
      <c r="W206" s="381"/>
      <c r="X20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06" s="423"/>
      <c r="Z206" s="394"/>
      <c r="AA206" s="382" t="str">
        <f>IF(Table8[[#This Row],[Código do agregado '[Entidade']]]="","",IF(OR(AND(A206="",A206&lt;&gt;""),(AND(A206&lt;&gt;"",OR(B206="",D206="",I206="",T206="",U206="")))),"NÃO",IF(AND(A206&lt;&gt;"",J206=0),"Faltam membros","SIM")))</f>
        <v/>
      </c>
      <c r="AD206" s="256"/>
      <c r="AE206" s="457"/>
      <c r="AF206" s="457"/>
      <c r="AG206" s="256"/>
      <c r="AH206" s="256"/>
    </row>
    <row r="207" spans="1:34" ht="25.05" hidden="1" customHeight="1" x14ac:dyDescent="0.3">
      <c r="A207" s="373"/>
      <c r="B207" s="321"/>
      <c r="C207" s="316">
        <f>IFERROR(VLOOKUP(B207,A.Núcleos!$B:$C,2,FALSE),"")</f>
        <v>0</v>
      </c>
      <c r="D207" s="376"/>
      <c r="E207" s="383"/>
      <c r="F207" s="376"/>
      <c r="G207" s="377" t="str">
        <f>IFERROR(IF(Table8[[#This Row],[Código da Candidatura]]="","",CONCATENATE(VLOOKUP(Table8[[#This Row],[Código da Candidatura]],Table13[[Código da candidatura]:[Latitude]],3,FALSE)," - ",VLOOKUP(Table8[[#This Row],[Código da Candidatura]],Table13[[Código da candidatura]:[Latitude]],6,FALSE))),"")</f>
        <v/>
      </c>
      <c r="H207" s="325" t="str">
        <f>IFERROR(IF(A207="","",CONCATENATE("1D.",Entrada!$K$8,".",auxiliar!A201,".",Table8[[#This Row],[Código da Candidatura]])),"")</f>
        <v/>
      </c>
      <c r="I207" s="378" t="str">
        <f>IF(A207="","",SUMIF(D.Composição!A$5:B$4533,A207,D.Composição!M$5:M$4533))</f>
        <v/>
      </c>
      <c r="J207" s="379" t="str">
        <f>IF(A207="","",COUNTIF(D.Composição!$B:$B,$A207))</f>
        <v/>
      </c>
      <c r="K207" s="379" t="str">
        <f t="shared" si="19"/>
        <v/>
      </c>
      <c r="L207" s="379" t="str">
        <f>IF(A207="","",COUNTIFS(D.Composição!$B:$B,$A207,D.Composição!$T:$T,"Dep"))</f>
        <v/>
      </c>
      <c r="M207" s="379" t="str">
        <f>IF(A207="","",COUNTIFS(D.Composição!$B:$B,$A207,D.Composição!$M:$M,"Sim"))</f>
        <v/>
      </c>
      <c r="N207" s="379" t="str">
        <f t="shared" si="20"/>
        <v/>
      </c>
      <c r="O207" s="379" t="str">
        <f>IFERROR(IF(A207="","",VLOOKUP(A207,D.Composição!$B$5:$L$4533,10,FALSE)),"")</f>
        <v/>
      </c>
      <c r="P207" s="379" t="str">
        <f t="shared" si="21"/>
        <v/>
      </c>
      <c r="Q207" s="380" t="str">
        <f t="shared" si="22"/>
        <v/>
      </c>
      <c r="R207" s="378" t="str">
        <f t="shared" si="23"/>
        <v/>
      </c>
      <c r="S207" s="379" t="str">
        <f>IF(H207="","",IF(R207&gt;=4*auxiliar!$Q$2,"Não elegível",IF(R207&lt;4*auxiliar!$Q$2,"Elegível","")))</f>
        <v/>
      </c>
      <c r="T207" s="321"/>
      <c r="U207" s="321"/>
      <c r="V207" s="321" t="s">
        <v>7141</v>
      </c>
      <c r="W207" s="381"/>
      <c r="X20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07" s="423"/>
      <c r="Z207" s="394"/>
      <c r="AA207" s="382" t="str">
        <f>IF(Table8[[#This Row],[Código do agregado '[Entidade']]]="","",IF(OR(AND(A207="",A207&lt;&gt;""),(AND(A207&lt;&gt;"",OR(B207="",D207="",I207="",T207="",U207="")))),"NÃO",IF(AND(A207&lt;&gt;"",J207=0),"Faltam membros","SIM")))</f>
        <v/>
      </c>
      <c r="AD207" s="256"/>
      <c r="AE207" s="457"/>
      <c r="AF207" s="457"/>
      <c r="AG207" s="256"/>
      <c r="AH207" s="256"/>
    </row>
    <row r="208" spans="1:34" ht="25.05" hidden="1" customHeight="1" x14ac:dyDescent="0.3">
      <c r="A208" s="373"/>
      <c r="B208" s="321"/>
      <c r="C208" s="316">
        <f>IFERROR(VLOOKUP(B208,A.Núcleos!$B:$C,2,FALSE),"")</f>
        <v>0</v>
      </c>
      <c r="D208" s="376"/>
      <c r="E208" s="383"/>
      <c r="F208" s="376"/>
      <c r="G208" s="377" t="str">
        <f>IFERROR(IF(Table8[[#This Row],[Código da Candidatura]]="","",CONCATENATE(VLOOKUP(Table8[[#This Row],[Código da Candidatura]],Table13[[Código da candidatura]:[Latitude]],3,FALSE)," - ",VLOOKUP(Table8[[#This Row],[Código da Candidatura]],Table13[[Código da candidatura]:[Latitude]],6,FALSE))),"")</f>
        <v/>
      </c>
      <c r="H208" s="325" t="str">
        <f>IFERROR(IF(A208="","",CONCATENATE("1D.",Entrada!$K$8,".",auxiliar!A202,".",Table8[[#This Row],[Código da Candidatura]])),"")</f>
        <v/>
      </c>
      <c r="I208" s="378" t="str">
        <f>IF(A208="","",SUMIF(D.Composição!A$5:B$4533,A208,D.Composição!M$5:M$4533))</f>
        <v/>
      </c>
      <c r="J208" s="379" t="str">
        <f>IF(A208="","",COUNTIF(D.Composição!$B:$B,$A208))</f>
        <v/>
      </c>
      <c r="K208" s="379" t="str">
        <f t="shared" si="19"/>
        <v/>
      </c>
      <c r="L208" s="379" t="str">
        <f>IF(A208="","",COUNTIFS(D.Composição!$B:$B,$A208,D.Composição!$T:$T,"Dep"))</f>
        <v/>
      </c>
      <c r="M208" s="379" t="str">
        <f>IF(A208="","",COUNTIFS(D.Composição!$B:$B,$A208,D.Composição!$M:$M,"Sim"))</f>
        <v/>
      </c>
      <c r="N208" s="379" t="str">
        <f t="shared" si="20"/>
        <v/>
      </c>
      <c r="O208" s="379" t="str">
        <f>IFERROR(IF(A208="","",VLOOKUP(A208,D.Composição!$B$5:$L$4533,10,FALSE)),"")</f>
        <v/>
      </c>
      <c r="P208" s="379" t="str">
        <f t="shared" si="21"/>
        <v/>
      </c>
      <c r="Q208" s="380" t="str">
        <f t="shared" si="22"/>
        <v/>
      </c>
      <c r="R208" s="378" t="str">
        <f t="shared" si="23"/>
        <v/>
      </c>
      <c r="S208" s="379" t="str">
        <f>IF(H208="","",IF(R208&gt;=4*auxiliar!$Q$2,"Não elegível",IF(R208&lt;4*auxiliar!$Q$2,"Elegível","")))</f>
        <v/>
      </c>
      <c r="T208" s="321"/>
      <c r="U208" s="321"/>
      <c r="V208" s="321" t="s">
        <v>7141</v>
      </c>
      <c r="W208" s="381"/>
      <c r="X20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08" s="423"/>
      <c r="Z208" s="394"/>
      <c r="AA208" s="382" t="str">
        <f>IF(Table8[[#This Row],[Código do agregado '[Entidade']]]="","",IF(OR(AND(A208="",A208&lt;&gt;""),(AND(A208&lt;&gt;"",OR(B208="",D208="",I208="",T208="",U208="")))),"NÃO",IF(AND(A208&lt;&gt;"",J208=0),"Faltam membros","SIM")))</f>
        <v/>
      </c>
      <c r="AD208" s="256"/>
      <c r="AE208" s="457"/>
      <c r="AF208" s="457"/>
      <c r="AG208" s="256"/>
      <c r="AH208" s="256"/>
    </row>
    <row r="209" spans="1:34" ht="25.05" hidden="1" customHeight="1" x14ac:dyDescent="0.3">
      <c r="A209" s="373"/>
      <c r="B209" s="321"/>
      <c r="C209" s="316">
        <f>IFERROR(VLOOKUP(B209,A.Núcleos!$B:$C,2,FALSE),"")</f>
        <v>0</v>
      </c>
      <c r="D209" s="376"/>
      <c r="E209" s="383"/>
      <c r="F209" s="376"/>
      <c r="G209" s="377" t="str">
        <f>IFERROR(IF(Table8[[#This Row],[Código da Candidatura]]="","",CONCATENATE(VLOOKUP(Table8[[#This Row],[Código da Candidatura]],Table13[[Código da candidatura]:[Latitude]],3,FALSE)," - ",VLOOKUP(Table8[[#This Row],[Código da Candidatura]],Table13[[Código da candidatura]:[Latitude]],6,FALSE))),"")</f>
        <v/>
      </c>
      <c r="H209" s="325" t="str">
        <f>IFERROR(IF(A209="","",CONCATENATE("1D.",Entrada!$K$8,".",auxiliar!A203,".",Table8[[#This Row],[Código da Candidatura]])),"")</f>
        <v/>
      </c>
      <c r="I209" s="378" t="str">
        <f>IF(A209="","",SUMIF(D.Composição!A$5:B$4533,A209,D.Composição!M$5:M$4533))</f>
        <v/>
      </c>
      <c r="J209" s="379" t="str">
        <f>IF(A209="","",COUNTIF(D.Composição!$B:$B,$A209))</f>
        <v/>
      </c>
      <c r="K209" s="379" t="str">
        <f t="shared" si="19"/>
        <v/>
      </c>
      <c r="L209" s="379" t="str">
        <f>IF(A209="","",COUNTIFS(D.Composição!$B:$B,$A209,D.Composição!$T:$T,"Dep"))</f>
        <v/>
      </c>
      <c r="M209" s="379" t="str">
        <f>IF(A209="","",COUNTIFS(D.Composição!$B:$B,$A209,D.Composição!$M:$M,"Sim"))</f>
        <v/>
      </c>
      <c r="N209" s="379" t="str">
        <f t="shared" si="20"/>
        <v/>
      </c>
      <c r="O209" s="379" t="str">
        <f>IFERROR(IF(A209="","",VLOOKUP(A209,D.Composição!$B$5:$L$4533,10,FALSE)),"")</f>
        <v/>
      </c>
      <c r="P209" s="379" t="str">
        <f t="shared" si="21"/>
        <v/>
      </c>
      <c r="Q209" s="380" t="str">
        <f t="shared" si="22"/>
        <v/>
      </c>
      <c r="R209" s="378" t="str">
        <f t="shared" si="23"/>
        <v/>
      </c>
      <c r="S209" s="379" t="str">
        <f>IF(H209="","",IF(R209&gt;=4*auxiliar!$Q$2,"Não elegível",IF(R209&lt;4*auxiliar!$Q$2,"Elegível","")))</f>
        <v/>
      </c>
      <c r="T209" s="321"/>
      <c r="U209" s="321"/>
      <c r="V209" s="321" t="s">
        <v>7141</v>
      </c>
      <c r="W209" s="381"/>
      <c r="X20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09" s="423"/>
      <c r="Z209" s="394"/>
      <c r="AA209" s="382" t="str">
        <f>IF(Table8[[#This Row],[Código do agregado '[Entidade']]]="","",IF(OR(AND(A209="",A209&lt;&gt;""),(AND(A209&lt;&gt;"",OR(B209="",D209="",I209="",T209="",U209="")))),"NÃO",IF(AND(A209&lt;&gt;"",J209=0),"Faltam membros","SIM")))</f>
        <v/>
      </c>
      <c r="AD209" s="256"/>
      <c r="AE209" s="457"/>
      <c r="AF209" s="457"/>
      <c r="AG209" s="256"/>
      <c r="AH209" s="256"/>
    </row>
    <row r="210" spans="1:34" ht="25.05" hidden="1" customHeight="1" x14ac:dyDescent="0.3">
      <c r="A210" s="373"/>
      <c r="B210" s="321"/>
      <c r="C210" s="316">
        <f>IFERROR(VLOOKUP(B210,A.Núcleos!$B:$C,2,FALSE),"")</f>
        <v>0</v>
      </c>
      <c r="D210" s="376"/>
      <c r="E210" s="383"/>
      <c r="F210" s="376"/>
      <c r="G210" s="377" t="str">
        <f>IFERROR(IF(Table8[[#This Row],[Código da Candidatura]]="","",CONCATENATE(VLOOKUP(Table8[[#This Row],[Código da Candidatura]],Table13[[Código da candidatura]:[Latitude]],3,FALSE)," - ",VLOOKUP(Table8[[#This Row],[Código da Candidatura]],Table13[[Código da candidatura]:[Latitude]],6,FALSE))),"")</f>
        <v/>
      </c>
      <c r="H210" s="325" t="str">
        <f>IFERROR(IF(A210="","",CONCATENATE("1D.",Entrada!$K$8,".",auxiliar!A204,".",Table8[[#This Row],[Código da Candidatura]])),"")</f>
        <v/>
      </c>
      <c r="I210" s="378" t="str">
        <f>IF(A210="","",SUMIF(D.Composição!A$5:B$4533,A210,D.Composição!M$5:M$4533))</f>
        <v/>
      </c>
      <c r="J210" s="379" t="str">
        <f>IF(A210="","",COUNTIF(D.Composição!$B:$B,$A210))</f>
        <v/>
      </c>
      <c r="K210" s="379" t="str">
        <f t="shared" si="19"/>
        <v/>
      </c>
      <c r="L210" s="379" t="str">
        <f>IF(A210="","",COUNTIFS(D.Composição!$B:$B,$A210,D.Composição!$T:$T,"Dep"))</f>
        <v/>
      </c>
      <c r="M210" s="379" t="str">
        <f>IF(A210="","",COUNTIFS(D.Composição!$B:$B,$A210,D.Composição!$M:$M,"Sim"))</f>
        <v/>
      </c>
      <c r="N210" s="379" t="str">
        <f t="shared" si="20"/>
        <v/>
      </c>
      <c r="O210" s="379" t="str">
        <f>IFERROR(IF(A210="","",VLOOKUP(A210,D.Composição!$B$5:$L$4533,10,FALSE)),"")</f>
        <v/>
      </c>
      <c r="P210" s="379" t="str">
        <f t="shared" si="21"/>
        <v/>
      </c>
      <c r="Q210" s="380" t="str">
        <f t="shared" si="22"/>
        <v/>
      </c>
      <c r="R210" s="378" t="str">
        <f t="shared" si="23"/>
        <v/>
      </c>
      <c r="S210" s="379" t="str">
        <f>IF(H210="","",IF(R210&gt;=4*auxiliar!$Q$2,"Não elegível",IF(R210&lt;4*auxiliar!$Q$2,"Elegível","")))</f>
        <v/>
      </c>
      <c r="T210" s="321"/>
      <c r="U210" s="321"/>
      <c r="V210" s="321" t="s">
        <v>7141</v>
      </c>
      <c r="W210" s="381"/>
      <c r="X21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10" s="423"/>
      <c r="Z210" s="394"/>
      <c r="AA210" s="382" t="str">
        <f>IF(Table8[[#This Row],[Código do agregado '[Entidade']]]="","",IF(OR(AND(A210="",A210&lt;&gt;""),(AND(A210&lt;&gt;"",OR(B210="",D210="",I210="",T210="",U210="")))),"NÃO",IF(AND(A210&lt;&gt;"",J210=0),"Faltam membros","SIM")))</f>
        <v/>
      </c>
      <c r="AD210" s="256"/>
      <c r="AE210" s="457"/>
      <c r="AF210" s="457"/>
      <c r="AG210" s="256"/>
      <c r="AH210" s="256"/>
    </row>
    <row r="211" spans="1:34" ht="25.05" hidden="1" customHeight="1" x14ac:dyDescent="0.3">
      <c r="A211" s="373"/>
      <c r="B211" s="321"/>
      <c r="C211" s="316">
        <f>IFERROR(VLOOKUP(B211,A.Núcleos!$B:$C,2,FALSE),"")</f>
        <v>0</v>
      </c>
      <c r="D211" s="376"/>
      <c r="E211" s="383"/>
      <c r="F211" s="376"/>
      <c r="G211" s="377" t="str">
        <f>IFERROR(IF(Table8[[#This Row],[Código da Candidatura]]="","",CONCATENATE(VLOOKUP(Table8[[#This Row],[Código da Candidatura]],Table13[[Código da candidatura]:[Latitude]],3,FALSE)," - ",VLOOKUP(Table8[[#This Row],[Código da Candidatura]],Table13[[Código da candidatura]:[Latitude]],6,FALSE))),"")</f>
        <v/>
      </c>
      <c r="H211" s="325" t="str">
        <f>IFERROR(IF(A211="","",CONCATENATE("1D.",Entrada!$K$8,".",auxiliar!A205,".",Table8[[#This Row],[Código da Candidatura]])),"")</f>
        <v/>
      </c>
      <c r="I211" s="378" t="str">
        <f>IF(A211="","",SUMIF(D.Composição!A$5:B$4533,A211,D.Composição!M$5:M$4533))</f>
        <v/>
      </c>
      <c r="J211" s="379" t="str">
        <f>IF(A211="","",COUNTIF(D.Composição!$B:$B,$A211))</f>
        <v/>
      </c>
      <c r="K211" s="379" t="str">
        <f t="shared" si="19"/>
        <v/>
      </c>
      <c r="L211" s="379" t="str">
        <f>IF(A211="","",COUNTIFS(D.Composição!$B:$B,$A211,D.Composição!$T:$T,"Dep"))</f>
        <v/>
      </c>
      <c r="M211" s="379" t="str">
        <f>IF(A211="","",COUNTIFS(D.Composição!$B:$B,$A211,D.Composição!$M:$M,"Sim"))</f>
        <v/>
      </c>
      <c r="N211" s="379" t="str">
        <f t="shared" si="20"/>
        <v/>
      </c>
      <c r="O211" s="379" t="str">
        <f>IFERROR(IF(A211="","",VLOOKUP(A211,D.Composição!$B$5:$L$4533,10,FALSE)),"")</f>
        <v/>
      </c>
      <c r="P211" s="379" t="str">
        <f t="shared" si="21"/>
        <v/>
      </c>
      <c r="Q211" s="380" t="str">
        <f t="shared" si="22"/>
        <v/>
      </c>
      <c r="R211" s="378" t="str">
        <f t="shared" si="23"/>
        <v/>
      </c>
      <c r="S211" s="379" t="str">
        <f>IF(H211="","",IF(R211&gt;=4*auxiliar!$Q$2,"Não elegível",IF(R211&lt;4*auxiliar!$Q$2,"Elegível","")))</f>
        <v/>
      </c>
      <c r="T211" s="321"/>
      <c r="U211" s="321"/>
      <c r="V211" s="321" t="s">
        <v>7141</v>
      </c>
      <c r="W211" s="381"/>
      <c r="X21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11" s="423"/>
      <c r="Z211" s="394"/>
      <c r="AA211" s="382" t="str">
        <f>IF(Table8[[#This Row],[Código do agregado '[Entidade']]]="","",IF(OR(AND(A211="",A211&lt;&gt;""),(AND(A211&lt;&gt;"",OR(B211="",D211="",I211="",T211="",U211="")))),"NÃO",IF(AND(A211&lt;&gt;"",J211=0),"Faltam membros","SIM")))</f>
        <v/>
      </c>
      <c r="AD211" s="256"/>
      <c r="AE211" s="457"/>
      <c r="AF211" s="457"/>
      <c r="AG211" s="256"/>
      <c r="AH211" s="256"/>
    </row>
    <row r="212" spans="1:34" ht="25.05" hidden="1" customHeight="1" x14ac:dyDescent="0.3">
      <c r="A212" s="373"/>
      <c r="B212" s="321"/>
      <c r="C212" s="316">
        <f>IFERROR(VLOOKUP(B212,A.Núcleos!$B:$C,2,FALSE),"")</f>
        <v>0</v>
      </c>
      <c r="D212" s="376"/>
      <c r="E212" s="383"/>
      <c r="F212" s="376"/>
      <c r="G212" s="377" t="str">
        <f>IFERROR(IF(Table8[[#This Row],[Código da Candidatura]]="","",CONCATENATE(VLOOKUP(Table8[[#This Row],[Código da Candidatura]],Table13[[Código da candidatura]:[Latitude]],3,FALSE)," - ",VLOOKUP(Table8[[#This Row],[Código da Candidatura]],Table13[[Código da candidatura]:[Latitude]],6,FALSE))),"")</f>
        <v/>
      </c>
      <c r="H212" s="325" t="str">
        <f>IFERROR(IF(A212="","",CONCATENATE("1D.",Entrada!$K$8,".",auxiliar!A206,".",Table8[[#This Row],[Código da Candidatura]])),"")</f>
        <v/>
      </c>
      <c r="I212" s="378" t="str">
        <f>IF(A212="","",SUMIF(D.Composição!A$5:B$4533,A212,D.Composição!M$5:M$4533))</f>
        <v/>
      </c>
      <c r="J212" s="379" t="str">
        <f>IF(A212="","",COUNTIF(D.Composição!$B:$B,$A212))</f>
        <v/>
      </c>
      <c r="K212" s="379" t="str">
        <f t="shared" si="19"/>
        <v/>
      </c>
      <c r="L212" s="379" t="str">
        <f>IF(A212="","",COUNTIFS(D.Composição!$B:$B,$A212,D.Composição!$T:$T,"Dep"))</f>
        <v/>
      </c>
      <c r="M212" s="379" t="str">
        <f>IF(A212="","",COUNTIFS(D.Composição!$B:$B,$A212,D.Composição!$M:$M,"Sim"))</f>
        <v/>
      </c>
      <c r="N212" s="379" t="str">
        <f t="shared" si="20"/>
        <v/>
      </c>
      <c r="O212" s="379" t="str">
        <f>IFERROR(IF(A212="","",VLOOKUP(A212,D.Composição!$B$5:$L$4533,10,FALSE)),"")</f>
        <v/>
      </c>
      <c r="P212" s="379" t="str">
        <f t="shared" si="21"/>
        <v/>
      </c>
      <c r="Q212" s="380" t="str">
        <f t="shared" si="22"/>
        <v/>
      </c>
      <c r="R212" s="378" t="str">
        <f t="shared" si="23"/>
        <v/>
      </c>
      <c r="S212" s="379" t="str">
        <f>IF(H212="","",IF(R212&gt;=4*auxiliar!$Q$2,"Não elegível",IF(R212&lt;4*auxiliar!$Q$2,"Elegível","")))</f>
        <v/>
      </c>
      <c r="T212" s="321"/>
      <c r="U212" s="321"/>
      <c r="V212" s="321" t="s">
        <v>7141</v>
      </c>
      <c r="W212" s="381"/>
      <c r="X21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12" s="423"/>
      <c r="Z212" s="394"/>
      <c r="AA212" s="382" t="str">
        <f>IF(Table8[[#This Row],[Código do agregado '[Entidade']]]="","",IF(OR(AND(A212="",A212&lt;&gt;""),(AND(A212&lt;&gt;"",OR(B212="",D212="",I212="",T212="",U212="")))),"NÃO",IF(AND(A212&lt;&gt;"",J212=0),"Faltam membros","SIM")))</f>
        <v/>
      </c>
      <c r="AD212" s="256"/>
      <c r="AE212" s="457"/>
      <c r="AF212" s="457"/>
      <c r="AG212" s="256"/>
      <c r="AH212" s="256"/>
    </row>
    <row r="213" spans="1:34" ht="25.05" hidden="1" customHeight="1" x14ac:dyDescent="0.3">
      <c r="A213" s="373"/>
      <c r="B213" s="321"/>
      <c r="C213" s="316">
        <f>IFERROR(VLOOKUP(B213,A.Núcleos!$B:$C,2,FALSE),"")</f>
        <v>0</v>
      </c>
      <c r="D213" s="376"/>
      <c r="E213" s="383"/>
      <c r="F213" s="376"/>
      <c r="G213" s="377" t="str">
        <f>IFERROR(IF(Table8[[#This Row],[Código da Candidatura]]="","",CONCATENATE(VLOOKUP(Table8[[#This Row],[Código da Candidatura]],Table13[[Código da candidatura]:[Latitude]],3,FALSE)," - ",VLOOKUP(Table8[[#This Row],[Código da Candidatura]],Table13[[Código da candidatura]:[Latitude]],6,FALSE))),"")</f>
        <v/>
      </c>
      <c r="H213" s="325" t="str">
        <f>IFERROR(IF(A213="","",CONCATENATE("1D.",Entrada!$K$8,".",auxiliar!A207,".",Table8[[#This Row],[Código da Candidatura]])),"")</f>
        <v/>
      </c>
      <c r="I213" s="378" t="str">
        <f>IF(A213="","",SUMIF(D.Composição!A$5:B$4533,A213,D.Composição!M$5:M$4533))</f>
        <v/>
      </c>
      <c r="J213" s="379" t="str">
        <f>IF(A213="","",COUNTIF(D.Composição!$B:$B,$A213))</f>
        <v/>
      </c>
      <c r="K213" s="379" t="str">
        <f t="shared" si="19"/>
        <v/>
      </c>
      <c r="L213" s="379" t="str">
        <f>IF(A213="","",COUNTIFS(D.Composição!$B:$B,$A213,D.Composição!$T:$T,"Dep"))</f>
        <v/>
      </c>
      <c r="M213" s="379" t="str">
        <f>IF(A213="","",COUNTIFS(D.Composição!$B:$B,$A213,D.Composição!$M:$M,"Sim"))</f>
        <v/>
      </c>
      <c r="N213" s="379" t="str">
        <f t="shared" si="20"/>
        <v/>
      </c>
      <c r="O213" s="379" t="str">
        <f>IFERROR(IF(A213="","",VLOOKUP(A213,D.Composição!$B$5:$L$4533,10,FALSE)),"")</f>
        <v/>
      </c>
      <c r="P213" s="379" t="str">
        <f t="shared" si="21"/>
        <v/>
      </c>
      <c r="Q213" s="380" t="str">
        <f t="shared" si="22"/>
        <v/>
      </c>
      <c r="R213" s="378" t="str">
        <f t="shared" si="23"/>
        <v/>
      </c>
      <c r="S213" s="379" t="str">
        <f>IF(H213="","",IF(R213&gt;=4*auxiliar!$Q$2,"Não elegível",IF(R213&lt;4*auxiliar!$Q$2,"Elegível","")))</f>
        <v/>
      </c>
      <c r="T213" s="321"/>
      <c r="U213" s="321"/>
      <c r="V213" s="321" t="s">
        <v>7141</v>
      </c>
      <c r="W213" s="381"/>
      <c r="X21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13" s="423"/>
      <c r="Z213" s="394"/>
      <c r="AA213" s="382" t="str">
        <f>IF(Table8[[#This Row],[Código do agregado '[Entidade']]]="","",IF(OR(AND(A213="",A213&lt;&gt;""),(AND(A213&lt;&gt;"",OR(B213="",D213="",I213="",T213="",U213="")))),"NÃO",IF(AND(A213&lt;&gt;"",J213=0),"Faltam membros","SIM")))</f>
        <v/>
      </c>
      <c r="AD213" s="256"/>
      <c r="AE213" s="457"/>
      <c r="AF213" s="457"/>
      <c r="AG213" s="256"/>
      <c r="AH213" s="256"/>
    </row>
    <row r="214" spans="1:34" ht="25.05" hidden="1" customHeight="1" x14ac:dyDescent="0.3">
      <c r="A214" s="373"/>
      <c r="B214" s="321"/>
      <c r="C214" s="316">
        <f>IFERROR(VLOOKUP(B214,A.Núcleos!$B:$C,2,FALSE),"")</f>
        <v>0</v>
      </c>
      <c r="D214" s="376"/>
      <c r="E214" s="383"/>
      <c r="F214" s="376"/>
      <c r="G214" s="377" t="str">
        <f>IFERROR(IF(Table8[[#This Row],[Código da Candidatura]]="","",CONCATENATE(VLOOKUP(Table8[[#This Row],[Código da Candidatura]],Table13[[Código da candidatura]:[Latitude]],3,FALSE)," - ",VLOOKUP(Table8[[#This Row],[Código da Candidatura]],Table13[[Código da candidatura]:[Latitude]],6,FALSE))),"")</f>
        <v/>
      </c>
      <c r="H214" s="325" t="str">
        <f>IFERROR(IF(A214="","",CONCATENATE("1D.",Entrada!$K$8,".",auxiliar!A208,".",Table8[[#This Row],[Código da Candidatura]])),"")</f>
        <v/>
      </c>
      <c r="I214" s="378" t="str">
        <f>IF(A214="","",SUMIF(D.Composição!A$5:B$4533,A214,D.Composição!M$5:M$4533))</f>
        <v/>
      </c>
      <c r="J214" s="379" t="str">
        <f>IF(A214="","",COUNTIF(D.Composição!$B:$B,$A214))</f>
        <v/>
      </c>
      <c r="K214" s="379" t="str">
        <f t="shared" si="19"/>
        <v/>
      </c>
      <c r="L214" s="379" t="str">
        <f>IF(A214="","",COUNTIFS(D.Composição!$B:$B,$A214,D.Composição!$T:$T,"Dep"))</f>
        <v/>
      </c>
      <c r="M214" s="379" t="str">
        <f>IF(A214="","",COUNTIFS(D.Composição!$B:$B,$A214,D.Composição!$M:$M,"Sim"))</f>
        <v/>
      </c>
      <c r="N214" s="379" t="str">
        <f t="shared" si="20"/>
        <v/>
      </c>
      <c r="O214" s="379" t="str">
        <f>IFERROR(IF(A214="","",VLOOKUP(A214,D.Composição!$B$5:$L$4533,10,FALSE)),"")</f>
        <v/>
      </c>
      <c r="P214" s="379" t="str">
        <f t="shared" si="21"/>
        <v/>
      </c>
      <c r="Q214" s="380" t="str">
        <f t="shared" si="22"/>
        <v/>
      </c>
      <c r="R214" s="378" t="str">
        <f t="shared" si="23"/>
        <v/>
      </c>
      <c r="S214" s="379" t="str">
        <f>IF(H214="","",IF(R214&gt;=4*auxiliar!$Q$2,"Não elegível",IF(R214&lt;4*auxiliar!$Q$2,"Elegível","")))</f>
        <v/>
      </c>
      <c r="T214" s="321"/>
      <c r="U214" s="321"/>
      <c r="V214" s="321" t="s">
        <v>7141</v>
      </c>
      <c r="W214" s="381"/>
      <c r="X21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14" s="423"/>
      <c r="Z214" s="394"/>
      <c r="AA214" s="382" t="str">
        <f>IF(Table8[[#This Row],[Código do agregado '[Entidade']]]="","",IF(OR(AND(A214="",A214&lt;&gt;""),(AND(A214&lt;&gt;"",OR(B214="",D214="",I214="",T214="",U214="")))),"NÃO",IF(AND(A214&lt;&gt;"",J214=0),"Faltam membros","SIM")))</f>
        <v/>
      </c>
      <c r="AD214" s="256"/>
      <c r="AE214" s="457"/>
      <c r="AF214" s="457"/>
      <c r="AG214" s="256"/>
      <c r="AH214" s="256"/>
    </row>
    <row r="215" spans="1:34" ht="25.05" hidden="1" customHeight="1" x14ac:dyDescent="0.3">
      <c r="A215" s="373"/>
      <c r="B215" s="321"/>
      <c r="C215" s="316">
        <f>IFERROR(VLOOKUP(B215,A.Núcleos!$B:$C,2,FALSE),"")</f>
        <v>0</v>
      </c>
      <c r="D215" s="376"/>
      <c r="E215" s="383"/>
      <c r="F215" s="376"/>
      <c r="G215" s="377" t="str">
        <f>IFERROR(IF(Table8[[#This Row],[Código da Candidatura]]="","",CONCATENATE(VLOOKUP(Table8[[#This Row],[Código da Candidatura]],Table13[[Código da candidatura]:[Latitude]],3,FALSE)," - ",VLOOKUP(Table8[[#This Row],[Código da Candidatura]],Table13[[Código da candidatura]:[Latitude]],6,FALSE))),"")</f>
        <v/>
      </c>
      <c r="H215" s="325" t="str">
        <f>IFERROR(IF(A215="","",CONCATENATE("1D.",Entrada!$K$8,".",auxiliar!A209,".",Table8[[#This Row],[Código da Candidatura]])),"")</f>
        <v/>
      </c>
      <c r="I215" s="378" t="str">
        <f>IF(A215="","",SUMIF(D.Composição!A$5:B$4533,A215,D.Composição!M$5:M$4533))</f>
        <v/>
      </c>
      <c r="J215" s="379" t="str">
        <f>IF(A215="","",COUNTIF(D.Composição!$B:$B,$A215))</f>
        <v/>
      </c>
      <c r="K215" s="379" t="str">
        <f t="shared" si="19"/>
        <v/>
      </c>
      <c r="L215" s="379" t="str">
        <f>IF(A215="","",COUNTIFS(D.Composição!$B:$B,$A215,D.Composição!$T:$T,"Dep"))</f>
        <v/>
      </c>
      <c r="M215" s="379" t="str">
        <f>IF(A215="","",COUNTIFS(D.Composição!$B:$B,$A215,D.Composição!$M:$M,"Sim"))</f>
        <v/>
      </c>
      <c r="N215" s="379" t="str">
        <f t="shared" si="20"/>
        <v/>
      </c>
      <c r="O215" s="379" t="str">
        <f>IFERROR(IF(A215="","",VLOOKUP(A215,D.Composição!$B$5:$L$4533,10,FALSE)),"")</f>
        <v/>
      </c>
      <c r="P215" s="379" t="str">
        <f t="shared" si="21"/>
        <v/>
      </c>
      <c r="Q215" s="380" t="str">
        <f t="shared" si="22"/>
        <v/>
      </c>
      <c r="R215" s="378" t="str">
        <f t="shared" si="23"/>
        <v/>
      </c>
      <c r="S215" s="379" t="str">
        <f>IF(H215="","",IF(R215&gt;=4*auxiliar!$Q$2,"Não elegível",IF(R215&lt;4*auxiliar!$Q$2,"Elegível","")))</f>
        <v/>
      </c>
      <c r="T215" s="321"/>
      <c r="U215" s="321"/>
      <c r="V215" s="321" t="s">
        <v>7141</v>
      </c>
      <c r="W215" s="381"/>
      <c r="X21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15" s="423"/>
      <c r="Z215" s="394"/>
      <c r="AA215" s="382" t="str">
        <f>IF(Table8[[#This Row],[Código do agregado '[Entidade']]]="","",IF(OR(AND(A215="",A215&lt;&gt;""),(AND(A215&lt;&gt;"",OR(B215="",D215="",I215="",T215="",U215="")))),"NÃO",IF(AND(A215&lt;&gt;"",J215=0),"Faltam membros","SIM")))</f>
        <v/>
      </c>
      <c r="AD215" s="256"/>
      <c r="AE215" s="457"/>
      <c r="AF215" s="457"/>
      <c r="AG215" s="256"/>
      <c r="AH215" s="256"/>
    </row>
    <row r="216" spans="1:34" ht="25.05" hidden="1" customHeight="1" x14ac:dyDescent="0.3">
      <c r="A216" s="373"/>
      <c r="B216" s="321"/>
      <c r="C216" s="316">
        <f>IFERROR(VLOOKUP(B216,A.Núcleos!$B:$C,2,FALSE),"")</f>
        <v>0</v>
      </c>
      <c r="D216" s="376"/>
      <c r="E216" s="383"/>
      <c r="F216" s="376"/>
      <c r="G216" s="377" t="str">
        <f>IFERROR(IF(Table8[[#This Row],[Código da Candidatura]]="","",CONCATENATE(VLOOKUP(Table8[[#This Row],[Código da Candidatura]],Table13[[Código da candidatura]:[Latitude]],3,FALSE)," - ",VLOOKUP(Table8[[#This Row],[Código da Candidatura]],Table13[[Código da candidatura]:[Latitude]],6,FALSE))),"")</f>
        <v/>
      </c>
      <c r="H216" s="325" t="str">
        <f>IFERROR(IF(A216="","",CONCATENATE("1D.",Entrada!$K$8,".",auxiliar!A210,".",Table8[[#This Row],[Código da Candidatura]])),"")</f>
        <v/>
      </c>
      <c r="I216" s="378" t="str">
        <f>IF(A216="","",SUMIF(D.Composição!A$5:B$4533,A216,D.Composição!M$5:M$4533))</f>
        <v/>
      </c>
      <c r="J216" s="379" t="str">
        <f>IF(A216="","",COUNTIF(D.Composição!$B:$B,$A216))</f>
        <v/>
      </c>
      <c r="K216" s="379" t="str">
        <f t="shared" si="19"/>
        <v/>
      </c>
      <c r="L216" s="379" t="str">
        <f>IF(A216="","",COUNTIFS(D.Composição!$B:$B,$A216,D.Composição!$T:$T,"Dep"))</f>
        <v/>
      </c>
      <c r="M216" s="379" t="str">
        <f>IF(A216="","",COUNTIFS(D.Composição!$B:$B,$A216,D.Composição!$M:$M,"Sim"))</f>
        <v/>
      </c>
      <c r="N216" s="379" t="str">
        <f t="shared" si="20"/>
        <v/>
      </c>
      <c r="O216" s="379" t="str">
        <f>IFERROR(IF(A216="","",VLOOKUP(A216,D.Composição!$B$5:$L$4533,10,FALSE)),"")</f>
        <v/>
      </c>
      <c r="P216" s="379" t="str">
        <f t="shared" si="21"/>
        <v/>
      </c>
      <c r="Q216" s="380" t="str">
        <f t="shared" si="22"/>
        <v/>
      </c>
      <c r="R216" s="378" t="str">
        <f t="shared" si="23"/>
        <v/>
      </c>
      <c r="S216" s="379" t="str">
        <f>IF(H216="","",IF(R216&gt;=4*auxiliar!$Q$2,"Não elegível",IF(R216&lt;4*auxiliar!$Q$2,"Elegível","")))</f>
        <v/>
      </c>
      <c r="T216" s="321"/>
      <c r="U216" s="321"/>
      <c r="V216" s="321" t="s">
        <v>7141</v>
      </c>
      <c r="W216" s="381"/>
      <c r="X21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16" s="423"/>
      <c r="Z216" s="394"/>
      <c r="AA216" s="382" t="str">
        <f>IF(Table8[[#This Row],[Código do agregado '[Entidade']]]="","",IF(OR(AND(A216="",A216&lt;&gt;""),(AND(A216&lt;&gt;"",OR(B216="",D216="",I216="",T216="",U216="")))),"NÃO",IF(AND(A216&lt;&gt;"",J216=0),"Faltam membros","SIM")))</f>
        <v/>
      </c>
      <c r="AD216" s="256"/>
      <c r="AE216" s="457"/>
      <c r="AF216" s="457"/>
      <c r="AG216" s="256"/>
      <c r="AH216" s="256"/>
    </row>
    <row r="217" spans="1:34" ht="25.05" hidden="1" customHeight="1" x14ac:dyDescent="0.3">
      <c r="A217" s="373"/>
      <c r="B217" s="321"/>
      <c r="C217" s="316">
        <f>IFERROR(VLOOKUP(B217,A.Núcleos!$B:$C,2,FALSE),"")</f>
        <v>0</v>
      </c>
      <c r="D217" s="376"/>
      <c r="E217" s="383"/>
      <c r="F217" s="376"/>
      <c r="G217" s="377" t="str">
        <f>IFERROR(IF(Table8[[#This Row],[Código da Candidatura]]="","",CONCATENATE(VLOOKUP(Table8[[#This Row],[Código da Candidatura]],Table13[[Código da candidatura]:[Latitude]],3,FALSE)," - ",VLOOKUP(Table8[[#This Row],[Código da Candidatura]],Table13[[Código da candidatura]:[Latitude]],6,FALSE))),"")</f>
        <v/>
      </c>
      <c r="H217" s="325" t="str">
        <f>IFERROR(IF(A217="","",CONCATENATE("1D.",Entrada!$K$8,".",auxiliar!A211,".",Table8[[#This Row],[Código da Candidatura]])),"")</f>
        <v/>
      </c>
      <c r="I217" s="378" t="str">
        <f>IF(A217="","",SUMIF(D.Composição!A$5:B$4533,A217,D.Composição!M$5:M$4533))</f>
        <v/>
      </c>
      <c r="J217" s="379" t="str">
        <f>IF(A217="","",COUNTIF(D.Composição!$B:$B,$A217))</f>
        <v/>
      </c>
      <c r="K217" s="379" t="str">
        <f t="shared" si="19"/>
        <v/>
      </c>
      <c r="L217" s="379" t="str">
        <f>IF(A217="","",COUNTIFS(D.Composição!$B:$B,$A217,D.Composição!$T:$T,"Dep"))</f>
        <v/>
      </c>
      <c r="M217" s="379" t="str">
        <f>IF(A217="","",COUNTIFS(D.Composição!$B:$B,$A217,D.Composição!$M:$M,"Sim"))</f>
        <v/>
      </c>
      <c r="N217" s="379" t="str">
        <f t="shared" si="20"/>
        <v/>
      </c>
      <c r="O217" s="379" t="str">
        <f>IFERROR(IF(A217="","",VLOOKUP(A217,D.Composição!$B$5:$L$4533,10,FALSE)),"")</f>
        <v/>
      </c>
      <c r="P217" s="379" t="str">
        <f t="shared" si="21"/>
        <v/>
      </c>
      <c r="Q217" s="380" t="str">
        <f t="shared" si="22"/>
        <v/>
      </c>
      <c r="R217" s="378" t="str">
        <f t="shared" si="23"/>
        <v/>
      </c>
      <c r="S217" s="379" t="str">
        <f>IF(H217="","",IF(R217&gt;=4*auxiliar!$Q$2,"Não elegível",IF(R217&lt;4*auxiliar!$Q$2,"Elegível","")))</f>
        <v/>
      </c>
      <c r="T217" s="321"/>
      <c r="U217" s="321"/>
      <c r="V217" s="321" t="s">
        <v>7141</v>
      </c>
      <c r="W217" s="381"/>
      <c r="X21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17" s="423"/>
      <c r="Z217" s="394"/>
      <c r="AA217" s="382" t="str">
        <f>IF(Table8[[#This Row],[Código do agregado '[Entidade']]]="","",IF(OR(AND(A217="",A217&lt;&gt;""),(AND(A217&lt;&gt;"",OR(B217="",D217="",I217="",T217="",U217="")))),"NÃO",IF(AND(A217&lt;&gt;"",J217=0),"Faltam membros","SIM")))</f>
        <v/>
      </c>
      <c r="AD217" s="256"/>
      <c r="AE217" s="457"/>
      <c r="AF217" s="457"/>
      <c r="AG217" s="256"/>
      <c r="AH217" s="256"/>
    </row>
    <row r="218" spans="1:34" ht="25.05" hidden="1" customHeight="1" x14ac:dyDescent="0.3">
      <c r="A218" s="373"/>
      <c r="B218" s="321"/>
      <c r="C218" s="316">
        <f>IFERROR(VLOOKUP(B218,A.Núcleos!$B:$C,2,FALSE),"")</f>
        <v>0</v>
      </c>
      <c r="D218" s="376"/>
      <c r="E218" s="383"/>
      <c r="F218" s="376"/>
      <c r="G218" s="377" t="str">
        <f>IFERROR(IF(Table8[[#This Row],[Código da Candidatura]]="","",CONCATENATE(VLOOKUP(Table8[[#This Row],[Código da Candidatura]],Table13[[Código da candidatura]:[Latitude]],3,FALSE)," - ",VLOOKUP(Table8[[#This Row],[Código da Candidatura]],Table13[[Código da candidatura]:[Latitude]],6,FALSE))),"")</f>
        <v/>
      </c>
      <c r="H218" s="325" t="str">
        <f>IFERROR(IF(A218="","",CONCATENATE("1D.",Entrada!$K$8,".",auxiliar!A212,".",Table8[[#This Row],[Código da Candidatura]])),"")</f>
        <v/>
      </c>
      <c r="I218" s="378" t="str">
        <f>IF(A218="","",SUMIF(D.Composição!A$5:B$4533,A218,D.Composição!M$5:M$4533))</f>
        <v/>
      </c>
      <c r="J218" s="379" t="str">
        <f>IF(A218="","",COUNTIF(D.Composição!$B:$B,$A218))</f>
        <v/>
      </c>
      <c r="K218" s="379" t="str">
        <f t="shared" si="19"/>
        <v/>
      </c>
      <c r="L218" s="379" t="str">
        <f>IF(A218="","",COUNTIFS(D.Composição!$B:$B,$A218,D.Composição!$T:$T,"Dep"))</f>
        <v/>
      </c>
      <c r="M218" s="379" t="str">
        <f>IF(A218="","",COUNTIFS(D.Composição!$B:$B,$A218,D.Composição!$M:$M,"Sim"))</f>
        <v/>
      </c>
      <c r="N218" s="379" t="str">
        <f t="shared" si="20"/>
        <v/>
      </c>
      <c r="O218" s="379" t="str">
        <f>IFERROR(IF(A218="","",VLOOKUP(A218,D.Composição!$B$5:$L$4533,10,FALSE)),"")</f>
        <v/>
      </c>
      <c r="P218" s="379" t="str">
        <f t="shared" si="21"/>
        <v/>
      </c>
      <c r="Q218" s="380" t="str">
        <f t="shared" si="22"/>
        <v/>
      </c>
      <c r="R218" s="378" t="str">
        <f t="shared" si="23"/>
        <v/>
      </c>
      <c r="S218" s="379" t="str">
        <f>IF(H218="","",IF(R218&gt;=4*auxiliar!$Q$2,"Não elegível",IF(R218&lt;4*auxiliar!$Q$2,"Elegível","")))</f>
        <v/>
      </c>
      <c r="T218" s="321"/>
      <c r="U218" s="321"/>
      <c r="V218" s="321" t="s">
        <v>7141</v>
      </c>
      <c r="W218" s="381"/>
      <c r="X21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18" s="423"/>
      <c r="Z218" s="394"/>
      <c r="AA218" s="382" t="str">
        <f>IF(Table8[[#This Row],[Código do agregado '[Entidade']]]="","",IF(OR(AND(A218="",A218&lt;&gt;""),(AND(A218&lt;&gt;"",OR(B218="",D218="",I218="",T218="",U218="")))),"NÃO",IF(AND(A218&lt;&gt;"",J218=0),"Faltam membros","SIM")))</f>
        <v/>
      </c>
      <c r="AD218" s="256"/>
      <c r="AE218" s="457"/>
      <c r="AF218" s="457"/>
      <c r="AG218" s="256"/>
      <c r="AH218" s="256"/>
    </row>
    <row r="219" spans="1:34" ht="25.05" hidden="1" customHeight="1" x14ac:dyDescent="0.3">
      <c r="A219" s="373"/>
      <c r="B219" s="321"/>
      <c r="C219" s="316">
        <f>IFERROR(VLOOKUP(B219,A.Núcleos!$B:$C,2,FALSE),"")</f>
        <v>0</v>
      </c>
      <c r="D219" s="376"/>
      <c r="E219" s="383"/>
      <c r="F219" s="376"/>
      <c r="G219" s="377" t="str">
        <f>IFERROR(IF(Table8[[#This Row],[Código da Candidatura]]="","",CONCATENATE(VLOOKUP(Table8[[#This Row],[Código da Candidatura]],Table13[[Código da candidatura]:[Latitude]],3,FALSE)," - ",VLOOKUP(Table8[[#This Row],[Código da Candidatura]],Table13[[Código da candidatura]:[Latitude]],6,FALSE))),"")</f>
        <v/>
      </c>
      <c r="H219" s="325" t="str">
        <f>IFERROR(IF(A219="","",CONCATENATE("1D.",Entrada!$K$8,".",auxiliar!A213,".",Table8[[#This Row],[Código da Candidatura]])),"")</f>
        <v/>
      </c>
      <c r="I219" s="378" t="str">
        <f>IF(A219="","",SUMIF(D.Composição!A$5:B$4533,A219,D.Composição!M$5:M$4533))</f>
        <v/>
      </c>
      <c r="J219" s="379" t="str">
        <f>IF(A219="","",COUNTIF(D.Composição!$B:$B,$A219))</f>
        <v/>
      </c>
      <c r="K219" s="379" t="str">
        <f t="shared" si="19"/>
        <v/>
      </c>
      <c r="L219" s="379" t="str">
        <f>IF(A219="","",COUNTIFS(D.Composição!$B:$B,$A219,D.Composição!$T:$T,"Dep"))</f>
        <v/>
      </c>
      <c r="M219" s="379" t="str">
        <f>IF(A219="","",COUNTIFS(D.Composição!$B:$B,$A219,D.Composição!$M:$M,"Sim"))</f>
        <v/>
      </c>
      <c r="N219" s="379" t="str">
        <f t="shared" si="20"/>
        <v/>
      </c>
      <c r="O219" s="379" t="str">
        <f>IFERROR(IF(A219="","",VLOOKUP(A219,D.Composição!$B$5:$L$4533,10,FALSE)),"")</f>
        <v/>
      </c>
      <c r="P219" s="379" t="str">
        <f t="shared" si="21"/>
        <v/>
      </c>
      <c r="Q219" s="380" t="str">
        <f t="shared" si="22"/>
        <v/>
      </c>
      <c r="R219" s="378" t="str">
        <f t="shared" si="23"/>
        <v/>
      </c>
      <c r="S219" s="379" t="str">
        <f>IF(H219="","",IF(R219&gt;=4*auxiliar!$Q$2,"Não elegível",IF(R219&lt;4*auxiliar!$Q$2,"Elegível","")))</f>
        <v/>
      </c>
      <c r="T219" s="321"/>
      <c r="U219" s="321"/>
      <c r="V219" s="321" t="s">
        <v>7141</v>
      </c>
      <c r="W219" s="381"/>
      <c r="X21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19" s="423"/>
      <c r="Z219" s="394"/>
      <c r="AA219" s="382" t="str">
        <f>IF(Table8[[#This Row],[Código do agregado '[Entidade']]]="","",IF(OR(AND(A219="",A219&lt;&gt;""),(AND(A219&lt;&gt;"",OR(B219="",D219="",I219="",T219="",U219="")))),"NÃO",IF(AND(A219&lt;&gt;"",J219=0),"Faltam membros","SIM")))</f>
        <v/>
      </c>
      <c r="AD219" s="256"/>
      <c r="AE219" s="457"/>
      <c r="AF219" s="457"/>
      <c r="AG219" s="256"/>
      <c r="AH219" s="256"/>
    </row>
    <row r="220" spans="1:34" ht="25.05" hidden="1" customHeight="1" x14ac:dyDescent="0.3">
      <c r="A220" s="373"/>
      <c r="B220" s="321"/>
      <c r="C220" s="316">
        <f>IFERROR(VLOOKUP(B220,A.Núcleos!$B:$C,2,FALSE),"")</f>
        <v>0</v>
      </c>
      <c r="D220" s="376"/>
      <c r="E220" s="383"/>
      <c r="F220" s="376"/>
      <c r="G220" s="377" t="str">
        <f>IFERROR(IF(Table8[[#This Row],[Código da Candidatura]]="","",CONCATENATE(VLOOKUP(Table8[[#This Row],[Código da Candidatura]],Table13[[Código da candidatura]:[Latitude]],3,FALSE)," - ",VLOOKUP(Table8[[#This Row],[Código da Candidatura]],Table13[[Código da candidatura]:[Latitude]],6,FALSE))),"")</f>
        <v/>
      </c>
      <c r="H220" s="325" t="str">
        <f>IFERROR(IF(A220="","",CONCATENATE("1D.",Entrada!$K$8,".",auxiliar!A214,".",Table8[[#This Row],[Código da Candidatura]])),"")</f>
        <v/>
      </c>
      <c r="I220" s="378" t="str">
        <f>IF(A220="","",SUMIF(D.Composição!A$5:B$4533,A220,D.Composição!M$5:M$4533))</f>
        <v/>
      </c>
      <c r="J220" s="379" t="str">
        <f>IF(A220="","",COUNTIF(D.Composição!$B:$B,$A220))</f>
        <v/>
      </c>
      <c r="K220" s="379" t="str">
        <f t="shared" si="19"/>
        <v/>
      </c>
      <c r="L220" s="379" t="str">
        <f>IF(A220="","",COUNTIFS(D.Composição!$B:$B,$A220,D.Composição!$T:$T,"Dep"))</f>
        <v/>
      </c>
      <c r="M220" s="379" t="str">
        <f>IF(A220="","",COUNTIFS(D.Composição!$B:$B,$A220,D.Composição!$M:$M,"Sim"))</f>
        <v/>
      </c>
      <c r="N220" s="379" t="str">
        <f t="shared" si="20"/>
        <v/>
      </c>
      <c r="O220" s="379" t="str">
        <f>IFERROR(IF(A220="","",VLOOKUP(A220,D.Composição!$B$5:$L$4533,10,FALSE)),"")</f>
        <v/>
      </c>
      <c r="P220" s="379" t="str">
        <f t="shared" si="21"/>
        <v/>
      </c>
      <c r="Q220" s="380" t="str">
        <f t="shared" si="22"/>
        <v/>
      </c>
      <c r="R220" s="378" t="str">
        <f t="shared" si="23"/>
        <v/>
      </c>
      <c r="S220" s="379" t="str">
        <f>IF(H220="","",IF(R220&gt;=4*auxiliar!$Q$2,"Não elegível",IF(R220&lt;4*auxiliar!$Q$2,"Elegível","")))</f>
        <v/>
      </c>
      <c r="T220" s="321"/>
      <c r="U220" s="321"/>
      <c r="V220" s="321" t="s">
        <v>7141</v>
      </c>
      <c r="W220" s="381"/>
      <c r="X22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20" s="423"/>
      <c r="Z220" s="394"/>
      <c r="AA220" s="382" t="str">
        <f>IF(Table8[[#This Row],[Código do agregado '[Entidade']]]="","",IF(OR(AND(A220="",A220&lt;&gt;""),(AND(A220&lt;&gt;"",OR(B220="",D220="",I220="",T220="",U220="")))),"NÃO",IF(AND(A220&lt;&gt;"",J220=0),"Faltam membros","SIM")))</f>
        <v/>
      </c>
      <c r="AD220" s="256"/>
      <c r="AE220" s="457"/>
      <c r="AF220" s="457"/>
      <c r="AG220" s="256"/>
      <c r="AH220" s="256"/>
    </row>
    <row r="221" spans="1:34" ht="25.05" hidden="1" customHeight="1" x14ac:dyDescent="0.3">
      <c r="A221" s="373"/>
      <c r="B221" s="321"/>
      <c r="C221" s="316">
        <f>IFERROR(VLOOKUP(B221,A.Núcleos!$B:$C,2,FALSE),"")</f>
        <v>0</v>
      </c>
      <c r="D221" s="376"/>
      <c r="E221" s="383"/>
      <c r="F221" s="376"/>
      <c r="G221" s="377" t="str">
        <f>IFERROR(IF(Table8[[#This Row],[Código da Candidatura]]="","",CONCATENATE(VLOOKUP(Table8[[#This Row],[Código da Candidatura]],Table13[[Código da candidatura]:[Latitude]],3,FALSE)," - ",VLOOKUP(Table8[[#This Row],[Código da Candidatura]],Table13[[Código da candidatura]:[Latitude]],6,FALSE))),"")</f>
        <v/>
      </c>
      <c r="H221" s="325" t="str">
        <f>IFERROR(IF(A221="","",CONCATENATE("1D.",Entrada!$K$8,".",auxiliar!A215,".",Table8[[#This Row],[Código da Candidatura]])),"")</f>
        <v/>
      </c>
      <c r="I221" s="378" t="str">
        <f>IF(A221="","",SUMIF(D.Composição!A$5:B$4533,A221,D.Composição!M$5:M$4533))</f>
        <v/>
      </c>
      <c r="J221" s="379" t="str">
        <f>IF(A221="","",COUNTIF(D.Composição!$B:$B,$A221))</f>
        <v/>
      </c>
      <c r="K221" s="379" t="str">
        <f t="shared" si="19"/>
        <v/>
      </c>
      <c r="L221" s="379" t="str">
        <f>IF(A221="","",COUNTIFS(D.Composição!$B:$B,$A221,D.Composição!$T:$T,"Dep"))</f>
        <v/>
      </c>
      <c r="M221" s="379" t="str">
        <f>IF(A221="","",COUNTIFS(D.Composição!$B:$B,$A221,D.Composição!$M:$M,"Sim"))</f>
        <v/>
      </c>
      <c r="N221" s="379" t="str">
        <f t="shared" si="20"/>
        <v/>
      </c>
      <c r="O221" s="379" t="str">
        <f>IFERROR(IF(A221="","",VLOOKUP(A221,D.Composição!$B$5:$L$4533,10,FALSE)),"")</f>
        <v/>
      </c>
      <c r="P221" s="379" t="str">
        <f t="shared" si="21"/>
        <v/>
      </c>
      <c r="Q221" s="380" t="str">
        <f t="shared" si="22"/>
        <v/>
      </c>
      <c r="R221" s="378" t="str">
        <f t="shared" si="23"/>
        <v/>
      </c>
      <c r="S221" s="379" t="str">
        <f>IF(H221="","",IF(R221&gt;=4*auxiliar!$Q$2,"Não elegível",IF(R221&lt;4*auxiliar!$Q$2,"Elegível","")))</f>
        <v/>
      </c>
      <c r="T221" s="321"/>
      <c r="U221" s="321"/>
      <c r="V221" s="321" t="s">
        <v>7141</v>
      </c>
      <c r="W221" s="381"/>
      <c r="X22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21" s="423"/>
      <c r="Z221" s="394"/>
      <c r="AA221" s="382" t="str">
        <f>IF(Table8[[#This Row],[Código do agregado '[Entidade']]]="","",IF(OR(AND(A221="",A221&lt;&gt;""),(AND(A221&lt;&gt;"",OR(B221="",D221="",I221="",T221="",U221="")))),"NÃO",IF(AND(A221&lt;&gt;"",J221=0),"Faltam membros","SIM")))</f>
        <v/>
      </c>
      <c r="AD221" s="256"/>
      <c r="AE221" s="457"/>
      <c r="AF221" s="457"/>
      <c r="AG221" s="256"/>
      <c r="AH221" s="256"/>
    </row>
    <row r="222" spans="1:34" ht="25.05" hidden="1" customHeight="1" x14ac:dyDescent="0.3">
      <c r="A222" s="373"/>
      <c r="B222" s="321"/>
      <c r="C222" s="316">
        <f>IFERROR(VLOOKUP(B222,A.Núcleos!$B:$C,2,FALSE),"")</f>
        <v>0</v>
      </c>
      <c r="D222" s="376"/>
      <c r="E222" s="383"/>
      <c r="F222" s="376"/>
      <c r="G222" s="377" t="str">
        <f>IFERROR(IF(Table8[[#This Row],[Código da Candidatura]]="","",CONCATENATE(VLOOKUP(Table8[[#This Row],[Código da Candidatura]],Table13[[Código da candidatura]:[Latitude]],3,FALSE)," - ",VLOOKUP(Table8[[#This Row],[Código da Candidatura]],Table13[[Código da candidatura]:[Latitude]],6,FALSE))),"")</f>
        <v/>
      </c>
      <c r="H222" s="325" t="str">
        <f>IFERROR(IF(A222="","",CONCATENATE("1D.",Entrada!$K$8,".",auxiliar!A216,".",Table8[[#This Row],[Código da Candidatura]])),"")</f>
        <v/>
      </c>
      <c r="I222" s="378" t="str">
        <f>IF(A222="","",SUMIF(D.Composição!A$5:B$4533,A222,D.Composição!M$5:M$4533))</f>
        <v/>
      </c>
      <c r="J222" s="379" t="str">
        <f>IF(A222="","",COUNTIF(D.Composição!$B:$B,$A222))</f>
        <v/>
      </c>
      <c r="K222" s="379" t="str">
        <f t="shared" si="19"/>
        <v/>
      </c>
      <c r="L222" s="379" t="str">
        <f>IF(A222="","",COUNTIFS(D.Composição!$B:$B,$A222,D.Composição!$T:$T,"Dep"))</f>
        <v/>
      </c>
      <c r="M222" s="379" t="str">
        <f>IF(A222="","",COUNTIFS(D.Composição!$B:$B,$A222,D.Composição!$M:$M,"Sim"))</f>
        <v/>
      </c>
      <c r="N222" s="379" t="str">
        <f t="shared" si="20"/>
        <v/>
      </c>
      <c r="O222" s="379" t="str">
        <f>IFERROR(IF(A222="","",VLOOKUP(A222,D.Composição!$B$5:$L$4533,10,FALSE)),"")</f>
        <v/>
      </c>
      <c r="P222" s="379" t="str">
        <f t="shared" si="21"/>
        <v/>
      </c>
      <c r="Q222" s="380" t="str">
        <f t="shared" si="22"/>
        <v/>
      </c>
      <c r="R222" s="378" t="str">
        <f t="shared" si="23"/>
        <v/>
      </c>
      <c r="S222" s="379" t="str">
        <f>IF(H222="","",IF(R222&gt;=4*auxiliar!$Q$2,"Não elegível",IF(R222&lt;4*auxiliar!$Q$2,"Elegível","")))</f>
        <v/>
      </c>
      <c r="T222" s="321"/>
      <c r="U222" s="321"/>
      <c r="V222" s="321" t="s">
        <v>7141</v>
      </c>
      <c r="W222" s="381"/>
      <c r="X22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22" s="423"/>
      <c r="Z222" s="394"/>
      <c r="AA222" s="382" t="str">
        <f>IF(Table8[[#This Row],[Código do agregado '[Entidade']]]="","",IF(OR(AND(A222="",A222&lt;&gt;""),(AND(A222&lt;&gt;"",OR(B222="",D222="",I222="",T222="",U222="")))),"NÃO",IF(AND(A222&lt;&gt;"",J222=0),"Faltam membros","SIM")))</f>
        <v/>
      </c>
      <c r="AD222" s="256"/>
      <c r="AE222" s="457"/>
      <c r="AF222" s="457"/>
      <c r="AG222" s="256"/>
      <c r="AH222" s="256"/>
    </row>
    <row r="223" spans="1:34" ht="25.05" hidden="1" customHeight="1" x14ac:dyDescent="0.3">
      <c r="A223" s="373"/>
      <c r="B223" s="321"/>
      <c r="C223" s="316">
        <f>IFERROR(VLOOKUP(B223,A.Núcleos!$B:$C,2,FALSE),"")</f>
        <v>0</v>
      </c>
      <c r="D223" s="376"/>
      <c r="E223" s="383"/>
      <c r="F223" s="376"/>
      <c r="G223" s="377" t="str">
        <f>IFERROR(IF(Table8[[#This Row],[Código da Candidatura]]="","",CONCATENATE(VLOOKUP(Table8[[#This Row],[Código da Candidatura]],Table13[[Código da candidatura]:[Latitude]],3,FALSE)," - ",VLOOKUP(Table8[[#This Row],[Código da Candidatura]],Table13[[Código da candidatura]:[Latitude]],6,FALSE))),"")</f>
        <v/>
      </c>
      <c r="H223" s="325" t="str">
        <f>IFERROR(IF(A223="","",CONCATENATE("1D.",Entrada!$K$8,".",auxiliar!A217,".",Table8[[#This Row],[Código da Candidatura]])),"")</f>
        <v/>
      </c>
      <c r="I223" s="378" t="str">
        <f>IF(A223="","",SUMIF(D.Composição!A$5:B$4533,A223,D.Composição!M$5:M$4533))</f>
        <v/>
      </c>
      <c r="J223" s="379" t="str">
        <f>IF(A223="","",COUNTIF(D.Composição!$B:$B,$A223))</f>
        <v/>
      </c>
      <c r="K223" s="379" t="str">
        <f t="shared" si="19"/>
        <v/>
      </c>
      <c r="L223" s="379" t="str">
        <f>IF(A223="","",COUNTIFS(D.Composição!$B:$B,$A223,D.Composição!$T:$T,"Dep"))</f>
        <v/>
      </c>
      <c r="M223" s="379" t="str">
        <f>IF(A223="","",COUNTIFS(D.Composição!$B:$B,$A223,D.Composição!$M:$M,"Sim"))</f>
        <v/>
      </c>
      <c r="N223" s="379" t="str">
        <f t="shared" si="20"/>
        <v/>
      </c>
      <c r="O223" s="379" t="str">
        <f>IFERROR(IF(A223="","",VLOOKUP(A223,D.Composição!$B$5:$L$4533,10,FALSE)),"")</f>
        <v/>
      </c>
      <c r="P223" s="379" t="str">
        <f t="shared" si="21"/>
        <v/>
      </c>
      <c r="Q223" s="380" t="str">
        <f t="shared" si="22"/>
        <v/>
      </c>
      <c r="R223" s="378" t="str">
        <f t="shared" si="23"/>
        <v/>
      </c>
      <c r="S223" s="379" t="str">
        <f>IF(H223="","",IF(R223&gt;=4*auxiliar!$Q$2,"Não elegível",IF(R223&lt;4*auxiliar!$Q$2,"Elegível","")))</f>
        <v/>
      </c>
      <c r="T223" s="321"/>
      <c r="U223" s="321"/>
      <c r="V223" s="321" t="s">
        <v>7141</v>
      </c>
      <c r="W223" s="381"/>
      <c r="X22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23" s="423"/>
      <c r="Z223" s="394"/>
      <c r="AA223" s="382" t="str">
        <f>IF(Table8[[#This Row],[Código do agregado '[Entidade']]]="","",IF(OR(AND(A223="",A223&lt;&gt;""),(AND(A223&lt;&gt;"",OR(B223="",D223="",I223="",T223="",U223="")))),"NÃO",IF(AND(A223&lt;&gt;"",J223=0),"Faltam membros","SIM")))</f>
        <v/>
      </c>
      <c r="AD223" s="256"/>
      <c r="AE223" s="457"/>
      <c r="AF223" s="457"/>
      <c r="AG223" s="256"/>
      <c r="AH223" s="256"/>
    </row>
    <row r="224" spans="1:34" ht="25.05" hidden="1" customHeight="1" x14ac:dyDescent="0.3">
      <c r="A224" s="373"/>
      <c r="B224" s="321"/>
      <c r="C224" s="316">
        <f>IFERROR(VLOOKUP(B224,A.Núcleos!$B:$C,2,FALSE),"")</f>
        <v>0</v>
      </c>
      <c r="D224" s="376"/>
      <c r="E224" s="383"/>
      <c r="F224" s="376"/>
      <c r="G224" s="377" t="str">
        <f>IFERROR(IF(Table8[[#This Row],[Código da Candidatura]]="","",CONCATENATE(VLOOKUP(Table8[[#This Row],[Código da Candidatura]],Table13[[Código da candidatura]:[Latitude]],3,FALSE)," - ",VLOOKUP(Table8[[#This Row],[Código da Candidatura]],Table13[[Código da candidatura]:[Latitude]],6,FALSE))),"")</f>
        <v/>
      </c>
      <c r="H224" s="325" t="str">
        <f>IFERROR(IF(A224="","",CONCATENATE("1D.",Entrada!$K$8,".",auxiliar!A218,".",Table8[[#This Row],[Código da Candidatura]])),"")</f>
        <v/>
      </c>
      <c r="I224" s="378" t="str">
        <f>IF(A224="","",SUMIF(D.Composição!A$5:B$4533,A224,D.Composição!M$5:M$4533))</f>
        <v/>
      </c>
      <c r="J224" s="379" t="str">
        <f>IF(A224="","",COUNTIF(D.Composição!$B:$B,$A224))</f>
        <v/>
      </c>
      <c r="K224" s="379" t="str">
        <f t="shared" si="19"/>
        <v/>
      </c>
      <c r="L224" s="379" t="str">
        <f>IF(A224="","",COUNTIFS(D.Composição!$B:$B,$A224,D.Composição!$T:$T,"Dep"))</f>
        <v/>
      </c>
      <c r="M224" s="379" t="str">
        <f>IF(A224="","",COUNTIFS(D.Composição!$B:$B,$A224,D.Composição!$M:$M,"Sim"))</f>
        <v/>
      </c>
      <c r="N224" s="379" t="str">
        <f t="shared" si="20"/>
        <v/>
      </c>
      <c r="O224" s="379" t="str">
        <f>IFERROR(IF(A224="","",VLOOKUP(A224,D.Composição!$B$5:$L$4533,10,FALSE)),"")</f>
        <v/>
      </c>
      <c r="P224" s="379" t="str">
        <f t="shared" si="21"/>
        <v/>
      </c>
      <c r="Q224" s="380" t="str">
        <f t="shared" si="22"/>
        <v/>
      </c>
      <c r="R224" s="378" t="str">
        <f t="shared" si="23"/>
        <v/>
      </c>
      <c r="S224" s="379" t="str">
        <f>IF(H224="","",IF(R224&gt;=4*auxiliar!$Q$2,"Não elegível",IF(R224&lt;4*auxiliar!$Q$2,"Elegível","")))</f>
        <v/>
      </c>
      <c r="T224" s="321"/>
      <c r="U224" s="321"/>
      <c r="V224" s="321" t="s">
        <v>7141</v>
      </c>
      <c r="W224" s="381"/>
      <c r="X22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24" s="423"/>
      <c r="Z224" s="394"/>
      <c r="AA224" s="382" t="str">
        <f>IF(Table8[[#This Row],[Código do agregado '[Entidade']]]="","",IF(OR(AND(A224="",A224&lt;&gt;""),(AND(A224&lt;&gt;"",OR(B224="",D224="",I224="",T224="",U224="")))),"NÃO",IF(AND(A224&lt;&gt;"",J224=0),"Faltam membros","SIM")))</f>
        <v/>
      </c>
      <c r="AD224" s="256"/>
      <c r="AE224" s="457"/>
      <c r="AF224" s="457"/>
      <c r="AG224" s="256"/>
      <c r="AH224" s="256"/>
    </row>
    <row r="225" spans="1:34" ht="25.05" hidden="1" customHeight="1" x14ac:dyDescent="0.3">
      <c r="A225" s="373"/>
      <c r="B225" s="321"/>
      <c r="C225" s="316">
        <f>IFERROR(VLOOKUP(B225,A.Núcleos!$B:$C,2,FALSE),"")</f>
        <v>0</v>
      </c>
      <c r="D225" s="376"/>
      <c r="E225" s="383"/>
      <c r="F225" s="376"/>
      <c r="G225" s="377" t="str">
        <f>IFERROR(IF(Table8[[#This Row],[Código da Candidatura]]="","",CONCATENATE(VLOOKUP(Table8[[#This Row],[Código da Candidatura]],Table13[[Código da candidatura]:[Latitude]],3,FALSE)," - ",VLOOKUP(Table8[[#This Row],[Código da Candidatura]],Table13[[Código da candidatura]:[Latitude]],6,FALSE))),"")</f>
        <v/>
      </c>
      <c r="H225" s="325" t="str">
        <f>IFERROR(IF(A225="","",CONCATENATE("1D.",Entrada!$K$8,".",auxiliar!A219,".",Table8[[#This Row],[Código da Candidatura]])),"")</f>
        <v/>
      </c>
      <c r="I225" s="378" t="str">
        <f>IF(A225="","",SUMIF(D.Composição!A$5:B$4533,A225,D.Composição!M$5:M$4533))</f>
        <v/>
      </c>
      <c r="J225" s="379" t="str">
        <f>IF(A225="","",COUNTIF(D.Composição!$B:$B,$A225))</f>
        <v/>
      </c>
      <c r="K225" s="379" t="str">
        <f t="shared" si="19"/>
        <v/>
      </c>
      <c r="L225" s="379" t="str">
        <f>IF(A225="","",COUNTIFS(D.Composição!$B:$B,$A225,D.Composição!$T:$T,"Dep"))</f>
        <v/>
      </c>
      <c r="M225" s="379" t="str">
        <f>IF(A225="","",COUNTIFS(D.Composição!$B:$B,$A225,D.Composição!$M:$M,"Sim"))</f>
        <v/>
      </c>
      <c r="N225" s="379" t="str">
        <f t="shared" si="20"/>
        <v/>
      </c>
      <c r="O225" s="379" t="str">
        <f>IFERROR(IF(A225="","",VLOOKUP(A225,D.Composição!$B$5:$L$4533,10,FALSE)),"")</f>
        <v/>
      </c>
      <c r="P225" s="379" t="str">
        <f t="shared" si="21"/>
        <v/>
      </c>
      <c r="Q225" s="380" t="str">
        <f t="shared" si="22"/>
        <v/>
      </c>
      <c r="R225" s="378" t="str">
        <f t="shared" si="23"/>
        <v/>
      </c>
      <c r="S225" s="379" t="str">
        <f>IF(H225="","",IF(R225&gt;=4*auxiliar!$Q$2,"Não elegível",IF(R225&lt;4*auxiliar!$Q$2,"Elegível","")))</f>
        <v/>
      </c>
      <c r="T225" s="321"/>
      <c r="U225" s="321"/>
      <c r="V225" s="321" t="s">
        <v>7141</v>
      </c>
      <c r="W225" s="381"/>
      <c r="X22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25" s="423"/>
      <c r="Z225" s="394"/>
      <c r="AA225" s="382" t="str">
        <f>IF(Table8[[#This Row],[Código do agregado '[Entidade']]]="","",IF(OR(AND(A225="",A225&lt;&gt;""),(AND(A225&lt;&gt;"",OR(B225="",D225="",I225="",T225="",U225="")))),"NÃO",IF(AND(A225&lt;&gt;"",J225=0),"Faltam membros","SIM")))</f>
        <v/>
      </c>
      <c r="AD225" s="256"/>
      <c r="AE225" s="457"/>
      <c r="AF225" s="457"/>
      <c r="AG225" s="256"/>
      <c r="AH225" s="256"/>
    </row>
    <row r="226" spans="1:34" ht="25.05" hidden="1" customHeight="1" x14ac:dyDescent="0.3">
      <c r="A226" s="373"/>
      <c r="B226" s="321"/>
      <c r="C226" s="316">
        <f>IFERROR(VLOOKUP(B226,A.Núcleos!$B:$C,2,FALSE),"")</f>
        <v>0</v>
      </c>
      <c r="D226" s="376"/>
      <c r="E226" s="383"/>
      <c r="F226" s="376"/>
      <c r="G226" s="377" t="str">
        <f>IFERROR(IF(Table8[[#This Row],[Código da Candidatura]]="","",CONCATENATE(VLOOKUP(Table8[[#This Row],[Código da Candidatura]],Table13[[Código da candidatura]:[Latitude]],3,FALSE)," - ",VLOOKUP(Table8[[#This Row],[Código da Candidatura]],Table13[[Código da candidatura]:[Latitude]],6,FALSE))),"")</f>
        <v/>
      </c>
      <c r="H226" s="325" t="str">
        <f>IFERROR(IF(A226="","",CONCATENATE("1D.",Entrada!$K$8,".",auxiliar!A220,".",Table8[[#This Row],[Código da Candidatura]])),"")</f>
        <v/>
      </c>
      <c r="I226" s="378" t="str">
        <f>IF(A226="","",SUMIF(D.Composição!A$5:B$4533,A226,D.Composição!M$5:M$4533))</f>
        <v/>
      </c>
      <c r="J226" s="379" t="str">
        <f>IF(A226="","",COUNTIF(D.Composição!$B:$B,$A226))</f>
        <v/>
      </c>
      <c r="K226" s="379" t="str">
        <f t="shared" si="19"/>
        <v/>
      </c>
      <c r="L226" s="379" t="str">
        <f>IF(A226="","",COUNTIFS(D.Composição!$B:$B,$A226,D.Composição!$T:$T,"Dep"))</f>
        <v/>
      </c>
      <c r="M226" s="379" t="str">
        <f>IF(A226="","",COUNTIFS(D.Composição!$B:$B,$A226,D.Composição!$M:$M,"Sim"))</f>
        <v/>
      </c>
      <c r="N226" s="379" t="str">
        <f t="shared" si="20"/>
        <v/>
      </c>
      <c r="O226" s="379" t="str">
        <f>IFERROR(IF(A226="","",VLOOKUP(A226,D.Composição!$B$5:$L$4533,10,FALSE)),"")</f>
        <v/>
      </c>
      <c r="P226" s="379" t="str">
        <f t="shared" si="21"/>
        <v/>
      </c>
      <c r="Q226" s="380" t="str">
        <f t="shared" si="22"/>
        <v/>
      </c>
      <c r="R226" s="378" t="str">
        <f t="shared" si="23"/>
        <v/>
      </c>
      <c r="S226" s="379" t="str">
        <f>IF(H226="","",IF(R226&gt;=4*auxiliar!$Q$2,"Não elegível",IF(R226&lt;4*auxiliar!$Q$2,"Elegível","")))</f>
        <v/>
      </c>
      <c r="T226" s="321"/>
      <c r="U226" s="321"/>
      <c r="V226" s="321" t="s">
        <v>7141</v>
      </c>
      <c r="W226" s="381"/>
      <c r="X22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26" s="423"/>
      <c r="Z226" s="394"/>
      <c r="AA226" s="382" t="str">
        <f>IF(Table8[[#This Row],[Código do agregado '[Entidade']]]="","",IF(OR(AND(A226="",A226&lt;&gt;""),(AND(A226&lt;&gt;"",OR(B226="",D226="",I226="",T226="",U226="")))),"NÃO",IF(AND(A226&lt;&gt;"",J226=0),"Faltam membros","SIM")))</f>
        <v/>
      </c>
      <c r="AD226" s="256"/>
      <c r="AE226" s="457"/>
      <c r="AF226" s="457"/>
      <c r="AG226" s="256"/>
      <c r="AH226" s="256"/>
    </row>
    <row r="227" spans="1:34" ht="25.05" hidden="1" customHeight="1" x14ac:dyDescent="0.3">
      <c r="A227" s="373"/>
      <c r="B227" s="321"/>
      <c r="C227" s="316">
        <f>IFERROR(VLOOKUP(B227,A.Núcleos!$B:$C,2,FALSE),"")</f>
        <v>0</v>
      </c>
      <c r="D227" s="376"/>
      <c r="E227" s="383"/>
      <c r="F227" s="376"/>
      <c r="G227" s="377" t="str">
        <f>IFERROR(IF(Table8[[#This Row],[Código da Candidatura]]="","",CONCATENATE(VLOOKUP(Table8[[#This Row],[Código da Candidatura]],Table13[[Código da candidatura]:[Latitude]],3,FALSE)," - ",VLOOKUP(Table8[[#This Row],[Código da Candidatura]],Table13[[Código da candidatura]:[Latitude]],6,FALSE))),"")</f>
        <v/>
      </c>
      <c r="H227" s="325" t="str">
        <f>IFERROR(IF(A227="","",CONCATENATE("1D.",Entrada!$K$8,".",auxiliar!A221,".",Table8[[#This Row],[Código da Candidatura]])),"")</f>
        <v/>
      </c>
      <c r="I227" s="378" t="str">
        <f>IF(A227="","",SUMIF(D.Composição!A$5:B$4533,A227,D.Composição!M$5:M$4533))</f>
        <v/>
      </c>
      <c r="J227" s="379" t="str">
        <f>IF(A227="","",COUNTIF(D.Composição!$B:$B,$A227))</f>
        <v/>
      </c>
      <c r="K227" s="379" t="str">
        <f t="shared" si="19"/>
        <v/>
      </c>
      <c r="L227" s="379" t="str">
        <f>IF(A227="","",COUNTIFS(D.Composição!$B:$B,$A227,D.Composição!$T:$T,"Dep"))</f>
        <v/>
      </c>
      <c r="M227" s="379" t="str">
        <f>IF(A227="","",COUNTIFS(D.Composição!$B:$B,$A227,D.Composição!$M:$M,"Sim"))</f>
        <v/>
      </c>
      <c r="N227" s="379" t="str">
        <f t="shared" si="20"/>
        <v/>
      </c>
      <c r="O227" s="379" t="str">
        <f>IFERROR(IF(A227="","",VLOOKUP(A227,D.Composição!$B$5:$L$4533,10,FALSE)),"")</f>
        <v/>
      </c>
      <c r="P227" s="379" t="str">
        <f t="shared" si="21"/>
        <v/>
      </c>
      <c r="Q227" s="380" t="str">
        <f t="shared" si="22"/>
        <v/>
      </c>
      <c r="R227" s="378" t="str">
        <f t="shared" si="23"/>
        <v/>
      </c>
      <c r="S227" s="379" t="str">
        <f>IF(H227="","",IF(R227&gt;=4*auxiliar!$Q$2,"Não elegível",IF(R227&lt;4*auxiliar!$Q$2,"Elegível","")))</f>
        <v/>
      </c>
      <c r="T227" s="321"/>
      <c r="U227" s="321"/>
      <c r="V227" s="321" t="s">
        <v>7141</v>
      </c>
      <c r="W227" s="381"/>
      <c r="X22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27" s="423"/>
      <c r="Z227" s="394"/>
      <c r="AA227" s="382" t="str">
        <f>IF(Table8[[#This Row],[Código do agregado '[Entidade']]]="","",IF(OR(AND(A227="",A227&lt;&gt;""),(AND(A227&lt;&gt;"",OR(B227="",D227="",I227="",T227="",U227="")))),"NÃO",IF(AND(A227&lt;&gt;"",J227=0),"Faltam membros","SIM")))</f>
        <v/>
      </c>
      <c r="AD227" s="256"/>
      <c r="AE227" s="457"/>
      <c r="AF227" s="457"/>
      <c r="AG227" s="256"/>
      <c r="AH227" s="256"/>
    </row>
    <row r="228" spans="1:34" ht="25.05" hidden="1" customHeight="1" x14ac:dyDescent="0.3">
      <c r="A228" s="373"/>
      <c r="B228" s="321"/>
      <c r="C228" s="316">
        <f>IFERROR(VLOOKUP(B228,A.Núcleos!$B:$C,2,FALSE),"")</f>
        <v>0</v>
      </c>
      <c r="D228" s="376"/>
      <c r="E228" s="383"/>
      <c r="F228" s="376"/>
      <c r="G228" s="377" t="str">
        <f>IFERROR(IF(Table8[[#This Row],[Código da Candidatura]]="","",CONCATENATE(VLOOKUP(Table8[[#This Row],[Código da Candidatura]],Table13[[Código da candidatura]:[Latitude]],3,FALSE)," - ",VLOOKUP(Table8[[#This Row],[Código da Candidatura]],Table13[[Código da candidatura]:[Latitude]],6,FALSE))),"")</f>
        <v/>
      </c>
      <c r="H228" s="325" t="str">
        <f>IFERROR(IF(A228="","",CONCATENATE("1D.",Entrada!$K$8,".",auxiliar!A222,".",Table8[[#This Row],[Código da Candidatura]])),"")</f>
        <v/>
      </c>
      <c r="I228" s="378" t="str">
        <f>IF(A228="","",SUMIF(D.Composição!A$5:B$4533,A228,D.Composição!M$5:M$4533))</f>
        <v/>
      </c>
      <c r="J228" s="379" t="str">
        <f>IF(A228="","",COUNTIF(D.Composição!$B:$B,$A228))</f>
        <v/>
      </c>
      <c r="K228" s="379" t="str">
        <f t="shared" si="19"/>
        <v/>
      </c>
      <c r="L228" s="379" t="str">
        <f>IF(A228="","",COUNTIFS(D.Composição!$B:$B,$A228,D.Composição!$T:$T,"Dep"))</f>
        <v/>
      </c>
      <c r="M228" s="379" t="str">
        <f>IF(A228="","",COUNTIFS(D.Composição!$B:$B,$A228,D.Composição!$M:$M,"Sim"))</f>
        <v/>
      </c>
      <c r="N228" s="379" t="str">
        <f t="shared" si="20"/>
        <v/>
      </c>
      <c r="O228" s="379" t="str">
        <f>IFERROR(IF(A228="","",VLOOKUP(A228,D.Composição!$B$5:$L$4533,10,FALSE)),"")</f>
        <v/>
      </c>
      <c r="P228" s="379" t="str">
        <f t="shared" si="21"/>
        <v/>
      </c>
      <c r="Q228" s="380" t="str">
        <f t="shared" si="22"/>
        <v/>
      </c>
      <c r="R228" s="378" t="str">
        <f t="shared" si="23"/>
        <v/>
      </c>
      <c r="S228" s="379" t="str">
        <f>IF(H228="","",IF(R228&gt;=4*auxiliar!$Q$2,"Não elegível",IF(R228&lt;4*auxiliar!$Q$2,"Elegível","")))</f>
        <v/>
      </c>
      <c r="T228" s="321"/>
      <c r="U228" s="321"/>
      <c r="V228" s="321" t="s">
        <v>7141</v>
      </c>
      <c r="W228" s="381"/>
      <c r="X22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28" s="423"/>
      <c r="Z228" s="394"/>
      <c r="AA228" s="382" t="str">
        <f>IF(Table8[[#This Row],[Código do agregado '[Entidade']]]="","",IF(OR(AND(A228="",A228&lt;&gt;""),(AND(A228&lt;&gt;"",OR(B228="",D228="",I228="",T228="",U228="")))),"NÃO",IF(AND(A228&lt;&gt;"",J228=0),"Faltam membros","SIM")))</f>
        <v/>
      </c>
      <c r="AD228" s="256"/>
      <c r="AE228" s="457"/>
      <c r="AF228" s="457"/>
      <c r="AG228" s="256"/>
      <c r="AH228" s="256"/>
    </row>
    <row r="229" spans="1:34" ht="25.05" hidden="1" customHeight="1" x14ac:dyDescent="0.3">
      <c r="A229" s="373"/>
      <c r="B229" s="321"/>
      <c r="C229" s="316">
        <f>IFERROR(VLOOKUP(B229,A.Núcleos!$B:$C,2,FALSE),"")</f>
        <v>0</v>
      </c>
      <c r="D229" s="376"/>
      <c r="E229" s="383"/>
      <c r="F229" s="376"/>
      <c r="G229" s="377" t="str">
        <f>IFERROR(IF(Table8[[#This Row],[Código da Candidatura]]="","",CONCATENATE(VLOOKUP(Table8[[#This Row],[Código da Candidatura]],Table13[[Código da candidatura]:[Latitude]],3,FALSE)," - ",VLOOKUP(Table8[[#This Row],[Código da Candidatura]],Table13[[Código da candidatura]:[Latitude]],6,FALSE))),"")</f>
        <v/>
      </c>
      <c r="H229" s="325" t="str">
        <f>IFERROR(IF(A229="","",CONCATENATE("1D.",Entrada!$K$8,".",auxiliar!A223,".",Table8[[#This Row],[Código da Candidatura]])),"")</f>
        <v/>
      </c>
      <c r="I229" s="378" t="str">
        <f>IF(A229="","",SUMIF(D.Composição!A$5:B$4533,A229,D.Composição!M$5:M$4533))</f>
        <v/>
      </c>
      <c r="J229" s="379" t="str">
        <f>IF(A229="","",COUNTIF(D.Composição!$B:$B,$A229))</f>
        <v/>
      </c>
      <c r="K229" s="379" t="str">
        <f t="shared" si="19"/>
        <v/>
      </c>
      <c r="L229" s="379" t="str">
        <f>IF(A229="","",COUNTIFS(D.Composição!$B:$B,$A229,D.Composição!$T:$T,"Dep"))</f>
        <v/>
      </c>
      <c r="M229" s="379" t="str">
        <f>IF(A229="","",COUNTIFS(D.Composição!$B:$B,$A229,D.Composição!$M:$M,"Sim"))</f>
        <v/>
      </c>
      <c r="N229" s="379" t="str">
        <f t="shared" si="20"/>
        <v/>
      </c>
      <c r="O229" s="379" t="str">
        <f>IFERROR(IF(A229="","",VLOOKUP(A229,D.Composição!$B$5:$L$4533,10,FALSE)),"")</f>
        <v/>
      </c>
      <c r="P229" s="379" t="str">
        <f t="shared" si="21"/>
        <v/>
      </c>
      <c r="Q229" s="380" t="str">
        <f t="shared" si="22"/>
        <v/>
      </c>
      <c r="R229" s="378" t="str">
        <f t="shared" si="23"/>
        <v/>
      </c>
      <c r="S229" s="379" t="str">
        <f>IF(H229="","",IF(R229&gt;=4*auxiliar!$Q$2,"Não elegível",IF(R229&lt;4*auxiliar!$Q$2,"Elegível","")))</f>
        <v/>
      </c>
      <c r="T229" s="321"/>
      <c r="U229" s="321"/>
      <c r="V229" s="321" t="s">
        <v>7141</v>
      </c>
      <c r="W229" s="381"/>
      <c r="X22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29" s="423"/>
      <c r="Z229" s="394"/>
      <c r="AA229" s="382" t="str">
        <f>IF(Table8[[#This Row],[Código do agregado '[Entidade']]]="","",IF(OR(AND(A229="",A229&lt;&gt;""),(AND(A229&lt;&gt;"",OR(B229="",D229="",I229="",T229="",U229="")))),"NÃO",IF(AND(A229&lt;&gt;"",J229=0),"Faltam membros","SIM")))</f>
        <v/>
      </c>
      <c r="AD229" s="256"/>
      <c r="AE229" s="457"/>
      <c r="AF229" s="457"/>
      <c r="AG229" s="256"/>
      <c r="AH229" s="256"/>
    </row>
    <row r="230" spans="1:34" ht="25.05" hidden="1" customHeight="1" x14ac:dyDescent="0.3">
      <c r="A230" s="373"/>
      <c r="B230" s="321"/>
      <c r="C230" s="316">
        <f>IFERROR(VLOOKUP(B230,A.Núcleos!$B:$C,2,FALSE),"")</f>
        <v>0</v>
      </c>
      <c r="D230" s="376"/>
      <c r="E230" s="383"/>
      <c r="F230" s="376"/>
      <c r="G230" s="377" t="str">
        <f>IFERROR(IF(Table8[[#This Row],[Código da Candidatura]]="","",CONCATENATE(VLOOKUP(Table8[[#This Row],[Código da Candidatura]],Table13[[Código da candidatura]:[Latitude]],3,FALSE)," - ",VLOOKUP(Table8[[#This Row],[Código da Candidatura]],Table13[[Código da candidatura]:[Latitude]],6,FALSE))),"")</f>
        <v/>
      </c>
      <c r="H230" s="325" t="str">
        <f>IFERROR(IF(A230="","",CONCATENATE("1D.",Entrada!$K$8,".",auxiliar!A224,".",Table8[[#This Row],[Código da Candidatura]])),"")</f>
        <v/>
      </c>
      <c r="I230" s="378" t="str">
        <f>IF(A230="","",SUMIF(D.Composição!A$5:B$4533,A230,D.Composição!M$5:M$4533))</f>
        <v/>
      </c>
      <c r="J230" s="379" t="str">
        <f>IF(A230="","",COUNTIF(D.Composição!$B:$B,$A230))</f>
        <v/>
      </c>
      <c r="K230" s="379" t="str">
        <f t="shared" si="19"/>
        <v/>
      </c>
      <c r="L230" s="379" t="str">
        <f>IF(A230="","",COUNTIFS(D.Composição!$B:$B,$A230,D.Composição!$T:$T,"Dep"))</f>
        <v/>
      </c>
      <c r="M230" s="379" t="str">
        <f>IF(A230="","",COUNTIFS(D.Composição!$B:$B,$A230,D.Composição!$M:$M,"Sim"))</f>
        <v/>
      </c>
      <c r="N230" s="379" t="str">
        <f t="shared" si="20"/>
        <v/>
      </c>
      <c r="O230" s="379" t="str">
        <f>IFERROR(IF(A230="","",VLOOKUP(A230,D.Composição!$B$5:$L$4533,10,FALSE)),"")</f>
        <v/>
      </c>
      <c r="P230" s="379" t="str">
        <f t="shared" si="21"/>
        <v/>
      </c>
      <c r="Q230" s="380" t="str">
        <f t="shared" si="22"/>
        <v/>
      </c>
      <c r="R230" s="378" t="str">
        <f t="shared" si="23"/>
        <v/>
      </c>
      <c r="S230" s="379" t="str">
        <f>IF(H230="","",IF(R230&gt;=4*auxiliar!$Q$2,"Não elegível",IF(R230&lt;4*auxiliar!$Q$2,"Elegível","")))</f>
        <v/>
      </c>
      <c r="T230" s="321"/>
      <c r="U230" s="321"/>
      <c r="V230" s="321" t="s">
        <v>7141</v>
      </c>
      <c r="W230" s="381"/>
      <c r="X23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30" s="423"/>
      <c r="Z230" s="394"/>
      <c r="AA230" s="382" t="str">
        <f>IF(Table8[[#This Row],[Código do agregado '[Entidade']]]="","",IF(OR(AND(A230="",A230&lt;&gt;""),(AND(A230&lt;&gt;"",OR(B230="",D230="",I230="",T230="",U230="")))),"NÃO",IF(AND(A230&lt;&gt;"",J230=0),"Faltam membros","SIM")))</f>
        <v/>
      </c>
      <c r="AD230" s="256"/>
      <c r="AE230" s="457"/>
      <c r="AF230" s="457"/>
      <c r="AG230" s="256"/>
      <c r="AH230" s="256"/>
    </row>
    <row r="231" spans="1:34" ht="25.05" hidden="1" customHeight="1" x14ac:dyDescent="0.3">
      <c r="A231" s="373"/>
      <c r="B231" s="321"/>
      <c r="C231" s="316">
        <f>IFERROR(VLOOKUP(B231,A.Núcleos!$B:$C,2,FALSE),"")</f>
        <v>0</v>
      </c>
      <c r="D231" s="376"/>
      <c r="E231" s="383"/>
      <c r="F231" s="376"/>
      <c r="G231" s="377" t="str">
        <f>IFERROR(IF(Table8[[#This Row],[Código da Candidatura]]="","",CONCATENATE(VLOOKUP(Table8[[#This Row],[Código da Candidatura]],Table13[[Código da candidatura]:[Latitude]],3,FALSE)," - ",VLOOKUP(Table8[[#This Row],[Código da Candidatura]],Table13[[Código da candidatura]:[Latitude]],6,FALSE))),"")</f>
        <v/>
      </c>
      <c r="H231" s="325" t="str">
        <f>IFERROR(IF(A231="","",CONCATENATE("1D.",Entrada!$K$8,".",auxiliar!A225,".",Table8[[#This Row],[Código da Candidatura]])),"")</f>
        <v/>
      </c>
      <c r="I231" s="378" t="str">
        <f>IF(A231="","",SUMIF(D.Composição!A$5:B$4533,A231,D.Composição!M$5:M$4533))</f>
        <v/>
      </c>
      <c r="J231" s="379" t="str">
        <f>IF(A231="","",COUNTIF(D.Composição!$B:$B,$A231))</f>
        <v/>
      </c>
      <c r="K231" s="379" t="str">
        <f t="shared" si="19"/>
        <v/>
      </c>
      <c r="L231" s="379" t="str">
        <f>IF(A231="","",COUNTIFS(D.Composição!$B:$B,$A231,D.Composição!$T:$T,"Dep"))</f>
        <v/>
      </c>
      <c r="M231" s="379" t="str">
        <f>IF(A231="","",COUNTIFS(D.Composição!$B:$B,$A231,D.Composição!$M:$M,"Sim"))</f>
        <v/>
      </c>
      <c r="N231" s="379" t="str">
        <f t="shared" si="20"/>
        <v/>
      </c>
      <c r="O231" s="379" t="str">
        <f>IFERROR(IF(A231="","",VLOOKUP(A231,D.Composição!$B$5:$L$4533,10,FALSE)),"")</f>
        <v/>
      </c>
      <c r="P231" s="379" t="str">
        <f t="shared" si="21"/>
        <v/>
      </c>
      <c r="Q231" s="380" t="str">
        <f t="shared" si="22"/>
        <v/>
      </c>
      <c r="R231" s="378" t="str">
        <f t="shared" si="23"/>
        <v/>
      </c>
      <c r="S231" s="379" t="str">
        <f>IF(H231="","",IF(R231&gt;=4*auxiliar!$Q$2,"Não elegível",IF(R231&lt;4*auxiliar!$Q$2,"Elegível","")))</f>
        <v/>
      </c>
      <c r="T231" s="321"/>
      <c r="U231" s="321"/>
      <c r="V231" s="321" t="s">
        <v>7141</v>
      </c>
      <c r="W231" s="381"/>
      <c r="X23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31" s="423"/>
      <c r="Z231" s="394"/>
      <c r="AA231" s="382" t="str">
        <f>IF(Table8[[#This Row],[Código do agregado '[Entidade']]]="","",IF(OR(AND(A231="",A231&lt;&gt;""),(AND(A231&lt;&gt;"",OR(B231="",D231="",I231="",T231="",U231="")))),"NÃO",IF(AND(A231&lt;&gt;"",J231=0),"Faltam membros","SIM")))</f>
        <v/>
      </c>
      <c r="AD231" s="256"/>
      <c r="AE231" s="457"/>
      <c r="AF231" s="457"/>
      <c r="AG231" s="256"/>
      <c r="AH231" s="256"/>
    </row>
    <row r="232" spans="1:34" ht="25.05" hidden="1" customHeight="1" x14ac:dyDescent="0.3">
      <c r="A232" s="373"/>
      <c r="B232" s="321"/>
      <c r="C232" s="316">
        <f>IFERROR(VLOOKUP(B232,A.Núcleos!$B:$C,2,FALSE),"")</f>
        <v>0</v>
      </c>
      <c r="D232" s="376"/>
      <c r="E232" s="383"/>
      <c r="F232" s="376"/>
      <c r="G232" s="377" t="str">
        <f>IFERROR(IF(Table8[[#This Row],[Código da Candidatura]]="","",CONCATENATE(VLOOKUP(Table8[[#This Row],[Código da Candidatura]],Table13[[Código da candidatura]:[Latitude]],3,FALSE)," - ",VLOOKUP(Table8[[#This Row],[Código da Candidatura]],Table13[[Código da candidatura]:[Latitude]],6,FALSE))),"")</f>
        <v/>
      </c>
      <c r="H232" s="325" t="str">
        <f>IFERROR(IF(A232="","",CONCATENATE("1D.",Entrada!$K$8,".",auxiliar!A226,".",Table8[[#This Row],[Código da Candidatura]])),"")</f>
        <v/>
      </c>
      <c r="I232" s="378" t="str">
        <f>IF(A232="","",SUMIF(D.Composição!A$5:B$4533,A232,D.Composição!M$5:M$4533))</f>
        <v/>
      </c>
      <c r="J232" s="379" t="str">
        <f>IF(A232="","",COUNTIF(D.Composição!$B:$B,$A232))</f>
        <v/>
      </c>
      <c r="K232" s="379" t="str">
        <f t="shared" si="19"/>
        <v/>
      </c>
      <c r="L232" s="379" t="str">
        <f>IF(A232="","",COUNTIFS(D.Composição!$B:$B,$A232,D.Composição!$T:$T,"Dep"))</f>
        <v/>
      </c>
      <c r="M232" s="379" t="str">
        <f>IF(A232="","",COUNTIFS(D.Composição!$B:$B,$A232,D.Composição!$M:$M,"Sim"))</f>
        <v/>
      </c>
      <c r="N232" s="379" t="str">
        <f t="shared" si="20"/>
        <v/>
      </c>
      <c r="O232" s="379" t="str">
        <f>IFERROR(IF(A232="","",VLOOKUP(A232,D.Composição!$B$5:$L$4533,10,FALSE)),"")</f>
        <v/>
      </c>
      <c r="P232" s="379" t="str">
        <f t="shared" si="21"/>
        <v/>
      </c>
      <c r="Q232" s="380" t="str">
        <f t="shared" si="22"/>
        <v/>
      </c>
      <c r="R232" s="378" t="str">
        <f t="shared" si="23"/>
        <v/>
      </c>
      <c r="S232" s="379" t="str">
        <f>IF(H232="","",IF(R232&gt;=4*auxiliar!$Q$2,"Não elegível",IF(R232&lt;4*auxiliar!$Q$2,"Elegível","")))</f>
        <v/>
      </c>
      <c r="T232" s="321"/>
      <c r="U232" s="321"/>
      <c r="V232" s="321" t="s">
        <v>7141</v>
      </c>
      <c r="W232" s="381"/>
      <c r="X23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32" s="423"/>
      <c r="Z232" s="394"/>
      <c r="AA232" s="382" t="str">
        <f>IF(Table8[[#This Row],[Código do agregado '[Entidade']]]="","",IF(OR(AND(A232="",A232&lt;&gt;""),(AND(A232&lt;&gt;"",OR(B232="",D232="",I232="",T232="",U232="")))),"NÃO",IF(AND(A232&lt;&gt;"",J232=0),"Faltam membros","SIM")))</f>
        <v/>
      </c>
      <c r="AD232" s="256"/>
      <c r="AE232" s="457"/>
      <c r="AF232" s="457"/>
      <c r="AG232" s="256"/>
      <c r="AH232" s="256"/>
    </row>
    <row r="233" spans="1:34" ht="25.05" hidden="1" customHeight="1" x14ac:dyDescent="0.3">
      <c r="A233" s="373"/>
      <c r="B233" s="321"/>
      <c r="C233" s="316">
        <f>IFERROR(VLOOKUP(B233,A.Núcleos!$B:$C,2,FALSE),"")</f>
        <v>0</v>
      </c>
      <c r="D233" s="376"/>
      <c r="E233" s="383"/>
      <c r="F233" s="376"/>
      <c r="G233" s="377" t="str">
        <f>IFERROR(IF(Table8[[#This Row],[Código da Candidatura]]="","",CONCATENATE(VLOOKUP(Table8[[#This Row],[Código da Candidatura]],Table13[[Código da candidatura]:[Latitude]],3,FALSE)," - ",VLOOKUP(Table8[[#This Row],[Código da Candidatura]],Table13[[Código da candidatura]:[Latitude]],6,FALSE))),"")</f>
        <v/>
      </c>
      <c r="H233" s="325" t="str">
        <f>IFERROR(IF(A233="","",CONCATENATE("1D.",Entrada!$K$8,".",auxiliar!A227,".",Table8[[#This Row],[Código da Candidatura]])),"")</f>
        <v/>
      </c>
      <c r="I233" s="378" t="str">
        <f>IF(A233="","",SUMIF(D.Composição!A$5:B$4533,A233,D.Composição!M$5:M$4533))</f>
        <v/>
      </c>
      <c r="J233" s="379" t="str">
        <f>IF(A233="","",COUNTIF(D.Composição!$B:$B,$A233))</f>
        <v/>
      </c>
      <c r="K233" s="379" t="str">
        <f t="shared" si="19"/>
        <v/>
      </c>
      <c r="L233" s="379" t="str">
        <f>IF(A233="","",COUNTIFS(D.Composição!$B:$B,$A233,D.Composição!$T:$T,"Dep"))</f>
        <v/>
      </c>
      <c r="M233" s="379" t="str">
        <f>IF(A233="","",COUNTIFS(D.Composição!$B:$B,$A233,D.Composição!$M:$M,"Sim"))</f>
        <v/>
      </c>
      <c r="N233" s="379" t="str">
        <f t="shared" si="20"/>
        <v/>
      </c>
      <c r="O233" s="379" t="str">
        <f>IFERROR(IF(A233="","",VLOOKUP(A233,D.Composição!$B$5:$L$4533,10,FALSE)),"")</f>
        <v/>
      </c>
      <c r="P233" s="379" t="str">
        <f t="shared" si="21"/>
        <v/>
      </c>
      <c r="Q233" s="380" t="str">
        <f t="shared" si="22"/>
        <v/>
      </c>
      <c r="R233" s="378" t="str">
        <f t="shared" si="23"/>
        <v/>
      </c>
      <c r="S233" s="379" t="str">
        <f>IF(H233="","",IF(R233&gt;=4*auxiliar!$Q$2,"Não elegível",IF(R233&lt;4*auxiliar!$Q$2,"Elegível","")))</f>
        <v/>
      </c>
      <c r="T233" s="321"/>
      <c r="U233" s="321"/>
      <c r="V233" s="321" t="s">
        <v>7141</v>
      </c>
      <c r="W233" s="381"/>
      <c r="X23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33" s="423"/>
      <c r="Z233" s="394"/>
      <c r="AA233" s="382" t="str">
        <f>IF(Table8[[#This Row],[Código do agregado '[Entidade']]]="","",IF(OR(AND(A233="",A233&lt;&gt;""),(AND(A233&lt;&gt;"",OR(B233="",D233="",I233="",T233="",U233="")))),"NÃO",IF(AND(A233&lt;&gt;"",J233=0),"Faltam membros","SIM")))</f>
        <v/>
      </c>
      <c r="AD233" s="256"/>
      <c r="AE233" s="457"/>
      <c r="AF233" s="457"/>
      <c r="AG233" s="256"/>
      <c r="AH233" s="256"/>
    </row>
    <row r="234" spans="1:34" ht="25.05" hidden="1" customHeight="1" x14ac:dyDescent="0.3">
      <c r="A234" s="373"/>
      <c r="B234" s="321"/>
      <c r="C234" s="316">
        <f>IFERROR(VLOOKUP(B234,A.Núcleos!$B:$C,2,FALSE),"")</f>
        <v>0</v>
      </c>
      <c r="D234" s="376"/>
      <c r="E234" s="383"/>
      <c r="F234" s="376"/>
      <c r="G234" s="377" t="str">
        <f>IFERROR(IF(Table8[[#This Row],[Código da Candidatura]]="","",CONCATENATE(VLOOKUP(Table8[[#This Row],[Código da Candidatura]],Table13[[Código da candidatura]:[Latitude]],3,FALSE)," - ",VLOOKUP(Table8[[#This Row],[Código da Candidatura]],Table13[[Código da candidatura]:[Latitude]],6,FALSE))),"")</f>
        <v/>
      </c>
      <c r="H234" s="325" t="str">
        <f>IFERROR(IF(A234="","",CONCATENATE("1D.",Entrada!$K$8,".",auxiliar!A228,".",Table8[[#This Row],[Código da Candidatura]])),"")</f>
        <v/>
      </c>
      <c r="I234" s="378" t="str">
        <f>IF(A234="","",SUMIF(D.Composição!A$5:B$4533,A234,D.Composição!M$5:M$4533))</f>
        <v/>
      </c>
      <c r="J234" s="379" t="str">
        <f>IF(A234="","",COUNTIF(D.Composição!$B:$B,$A234))</f>
        <v/>
      </c>
      <c r="K234" s="379" t="str">
        <f t="shared" si="19"/>
        <v/>
      </c>
      <c r="L234" s="379" t="str">
        <f>IF(A234="","",COUNTIFS(D.Composição!$B:$B,$A234,D.Composição!$T:$T,"Dep"))</f>
        <v/>
      </c>
      <c r="M234" s="379" t="str">
        <f>IF(A234="","",COUNTIFS(D.Composição!$B:$B,$A234,D.Composição!$M:$M,"Sim"))</f>
        <v/>
      </c>
      <c r="N234" s="379" t="str">
        <f t="shared" si="20"/>
        <v/>
      </c>
      <c r="O234" s="379" t="str">
        <f>IFERROR(IF(A234="","",VLOOKUP(A234,D.Composição!$B$5:$L$4533,10,FALSE)),"")</f>
        <v/>
      </c>
      <c r="P234" s="379" t="str">
        <f t="shared" si="21"/>
        <v/>
      </c>
      <c r="Q234" s="380" t="str">
        <f t="shared" si="22"/>
        <v/>
      </c>
      <c r="R234" s="378" t="str">
        <f t="shared" si="23"/>
        <v/>
      </c>
      <c r="S234" s="379" t="str">
        <f>IF(H234="","",IF(R234&gt;=4*auxiliar!$Q$2,"Não elegível",IF(R234&lt;4*auxiliar!$Q$2,"Elegível","")))</f>
        <v/>
      </c>
      <c r="T234" s="321"/>
      <c r="U234" s="321"/>
      <c r="V234" s="321" t="s">
        <v>7141</v>
      </c>
      <c r="W234" s="381"/>
      <c r="X23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34" s="423"/>
      <c r="Z234" s="394"/>
      <c r="AA234" s="382" t="str">
        <f>IF(Table8[[#This Row],[Código do agregado '[Entidade']]]="","",IF(OR(AND(A234="",A234&lt;&gt;""),(AND(A234&lt;&gt;"",OR(B234="",D234="",I234="",T234="",U234="")))),"NÃO",IF(AND(A234&lt;&gt;"",J234=0),"Faltam membros","SIM")))</f>
        <v/>
      </c>
      <c r="AD234" s="256"/>
      <c r="AE234" s="457"/>
      <c r="AF234" s="457"/>
      <c r="AG234" s="256"/>
      <c r="AH234" s="256"/>
    </row>
    <row r="235" spans="1:34" ht="25.05" hidden="1" customHeight="1" x14ac:dyDescent="0.3">
      <c r="A235" s="373"/>
      <c r="B235" s="321"/>
      <c r="C235" s="316">
        <f>IFERROR(VLOOKUP(B235,A.Núcleos!$B:$C,2,FALSE),"")</f>
        <v>0</v>
      </c>
      <c r="D235" s="376"/>
      <c r="E235" s="383"/>
      <c r="F235" s="376"/>
      <c r="G235" s="377" t="str">
        <f>IFERROR(IF(Table8[[#This Row],[Código da Candidatura]]="","",CONCATENATE(VLOOKUP(Table8[[#This Row],[Código da Candidatura]],Table13[[Código da candidatura]:[Latitude]],3,FALSE)," - ",VLOOKUP(Table8[[#This Row],[Código da Candidatura]],Table13[[Código da candidatura]:[Latitude]],6,FALSE))),"")</f>
        <v/>
      </c>
      <c r="H235" s="325" t="str">
        <f>IFERROR(IF(A235="","",CONCATENATE("1D.",Entrada!$K$8,".",auxiliar!A229,".",Table8[[#This Row],[Código da Candidatura]])),"")</f>
        <v/>
      </c>
      <c r="I235" s="378" t="str">
        <f>IF(A235="","",SUMIF(D.Composição!A$5:B$4533,A235,D.Composição!M$5:M$4533))</f>
        <v/>
      </c>
      <c r="J235" s="379" t="str">
        <f>IF(A235="","",COUNTIF(D.Composição!$B:$B,$A235))</f>
        <v/>
      </c>
      <c r="K235" s="379" t="str">
        <f t="shared" si="19"/>
        <v/>
      </c>
      <c r="L235" s="379" t="str">
        <f>IF(A235="","",COUNTIFS(D.Composição!$B:$B,$A235,D.Composição!$T:$T,"Dep"))</f>
        <v/>
      </c>
      <c r="M235" s="379" t="str">
        <f>IF(A235="","",COUNTIFS(D.Composição!$B:$B,$A235,D.Composição!$M:$M,"Sim"))</f>
        <v/>
      </c>
      <c r="N235" s="379" t="str">
        <f t="shared" si="20"/>
        <v/>
      </c>
      <c r="O235" s="379" t="str">
        <f>IFERROR(IF(A235="","",VLOOKUP(A235,D.Composição!$B$5:$L$4533,10,FALSE)),"")</f>
        <v/>
      </c>
      <c r="P235" s="379" t="str">
        <f t="shared" si="21"/>
        <v/>
      </c>
      <c r="Q235" s="380" t="str">
        <f t="shared" si="22"/>
        <v/>
      </c>
      <c r="R235" s="378" t="str">
        <f t="shared" si="23"/>
        <v/>
      </c>
      <c r="S235" s="379" t="str">
        <f>IF(H235="","",IF(R235&gt;=4*auxiliar!$Q$2,"Não elegível",IF(R235&lt;4*auxiliar!$Q$2,"Elegível","")))</f>
        <v/>
      </c>
      <c r="T235" s="321"/>
      <c r="U235" s="321"/>
      <c r="V235" s="321" t="s">
        <v>7141</v>
      </c>
      <c r="W235" s="381"/>
      <c r="X23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35" s="423"/>
      <c r="Z235" s="394"/>
      <c r="AA235" s="382" t="str">
        <f>IF(Table8[[#This Row],[Código do agregado '[Entidade']]]="","",IF(OR(AND(A235="",A235&lt;&gt;""),(AND(A235&lt;&gt;"",OR(B235="",D235="",I235="",T235="",U235="")))),"NÃO",IF(AND(A235&lt;&gt;"",J235=0),"Faltam membros","SIM")))</f>
        <v/>
      </c>
      <c r="AD235" s="256"/>
      <c r="AE235" s="457"/>
      <c r="AF235" s="457"/>
      <c r="AG235" s="256"/>
      <c r="AH235" s="256"/>
    </row>
    <row r="236" spans="1:34" ht="25.05" hidden="1" customHeight="1" x14ac:dyDescent="0.3">
      <c r="A236" s="373"/>
      <c r="B236" s="321"/>
      <c r="C236" s="316">
        <f>IFERROR(VLOOKUP(B236,A.Núcleos!$B:$C,2,FALSE),"")</f>
        <v>0</v>
      </c>
      <c r="D236" s="376"/>
      <c r="E236" s="383"/>
      <c r="F236" s="376"/>
      <c r="G236" s="377" t="str">
        <f>IFERROR(IF(Table8[[#This Row],[Código da Candidatura]]="","",CONCATENATE(VLOOKUP(Table8[[#This Row],[Código da Candidatura]],Table13[[Código da candidatura]:[Latitude]],3,FALSE)," - ",VLOOKUP(Table8[[#This Row],[Código da Candidatura]],Table13[[Código da candidatura]:[Latitude]],6,FALSE))),"")</f>
        <v/>
      </c>
      <c r="H236" s="325" t="str">
        <f>IFERROR(IF(A236="","",CONCATENATE("1D.",Entrada!$K$8,".",auxiliar!A230,".",Table8[[#This Row],[Código da Candidatura]])),"")</f>
        <v/>
      </c>
      <c r="I236" s="378" t="str">
        <f>IF(A236="","",SUMIF(D.Composição!A$5:B$4533,A236,D.Composição!M$5:M$4533))</f>
        <v/>
      </c>
      <c r="J236" s="379" t="str">
        <f>IF(A236="","",COUNTIF(D.Composição!$B:$B,$A236))</f>
        <v/>
      </c>
      <c r="K236" s="379" t="str">
        <f t="shared" si="19"/>
        <v/>
      </c>
      <c r="L236" s="379" t="str">
        <f>IF(A236="","",COUNTIFS(D.Composição!$B:$B,$A236,D.Composição!$T:$T,"Dep"))</f>
        <v/>
      </c>
      <c r="M236" s="379" t="str">
        <f>IF(A236="","",COUNTIFS(D.Composição!$B:$B,$A236,D.Composição!$M:$M,"Sim"))</f>
        <v/>
      </c>
      <c r="N236" s="379" t="str">
        <f t="shared" si="20"/>
        <v/>
      </c>
      <c r="O236" s="379" t="str">
        <f>IFERROR(IF(A236="","",VLOOKUP(A236,D.Composição!$B$5:$L$4533,10,FALSE)),"")</f>
        <v/>
      </c>
      <c r="P236" s="379" t="str">
        <f t="shared" si="21"/>
        <v/>
      </c>
      <c r="Q236" s="380" t="str">
        <f t="shared" si="22"/>
        <v/>
      </c>
      <c r="R236" s="378" t="str">
        <f t="shared" si="23"/>
        <v/>
      </c>
      <c r="S236" s="379" t="str">
        <f>IF(H236="","",IF(R236&gt;=4*auxiliar!$Q$2,"Não elegível",IF(R236&lt;4*auxiliar!$Q$2,"Elegível","")))</f>
        <v/>
      </c>
      <c r="T236" s="321"/>
      <c r="U236" s="321"/>
      <c r="V236" s="321" t="s">
        <v>7141</v>
      </c>
      <c r="W236" s="381"/>
      <c r="X23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36" s="423"/>
      <c r="Z236" s="394"/>
      <c r="AA236" s="382" t="str">
        <f>IF(Table8[[#This Row],[Código do agregado '[Entidade']]]="","",IF(OR(AND(A236="",A236&lt;&gt;""),(AND(A236&lt;&gt;"",OR(B236="",D236="",I236="",T236="",U236="")))),"NÃO",IF(AND(A236&lt;&gt;"",J236=0),"Faltam membros","SIM")))</f>
        <v/>
      </c>
      <c r="AD236" s="256"/>
      <c r="AE236" s="457"/>
      <c r="AF236" s="457"/>
      <c r="AG236" s="256"/>
      <c r="AH236" s="256"/>
    </row>
    <row r="237" spans="1:34" ht="25.05" hidden="1" customHeight="1" x14ac:dyDescent="0.3">
      <c r="A237" s="373"/>
      <c r="B237" s="321"/>
      <c r="C237" s="316">
        <f>IFERROR(VLOOKUP(B237,A.Núcleos!$B:$C,2,FALSE),"")</f>
        <v>0</v>
      </c>
      <c r="D237" s="376"/>
      <c r="E237" s="383"/>
      <c r="F237" s="376"/>
      <c r="G237" s="377" t="str">
        <f>IFERROR(IF(Table8[[#This Row],[Código da Candidatura]]="","",CONCATENATE(VLOOKUP(Table8[[#This Row],[Código da Candidatura]],Table13[[Código da candidatura]:[Latitude]],3,FALSE)," - ",VLOOKUP(Table8[[#This Row],[Código da Candidatura]],Table13[[Código da candidatura]:[Latitude]],6,FALSE))),"")</f>
        <v/>
      </c>
      <c r="H237" s="325" t="str">
        <f>IFERROR(IF(A237="","",CONCATENATE("1D.",Entrada!$K$8,".",auxiliar!A231,".",Table8[[#This Row],[Código da Candidatura]])),"")</f>
        <v/>
      </c>
      <c r="I237" s="378" t="str">
        <f>IF(A237="","",SUMIF(D.Composição!A$5:B$4533,A237,D.Composição!M$5:M$4533))</f>
        <v/>
      </c>
      <c r="J237" s="379" t="str">
        <f>IF(A237="","",COUNTIF(D.Composição!$B:$B,$A237))</f>
        <v/>
      </c>
      <c r="K237" s="379" t="str">
        <f t="shared" si="19"/>
        <v/>
      </c>
      <c r="L237" s="379" t="str">
        <f>IF(A237="","",COUNTIFS(D.Composição!$B:$B,$A237,D.Composição!$T:$T,"Dep"))</f>
        <v/>
      </c>
      <c r="M237" s="379" t="str">
        <f>IF(A237="","",COUNTIFS(D.Composição!$B:$B,$A237,D.Composição!$M:$M,"Sim"))</f>
        <v/>
      </c>
      <c r="N237" s="379" t="str">
        <f t="shared" si="20"/>
        <v/>
      </c>
      <c r="O237" s="379" t="str">
        <f>IFERROR(IF(A237="","",VLOOKUP(A237,D.Composição!$B$5:$L$4533,10,FALSE)),"")</f>
        <v/>
      </c>
      <c r="P237" s="379" t="str">
        <f t="shared" si="21"/>
        <v/>
      </c>
      <c r="Q237" s="380" t="str">
        <f t="shared" si="22"/>
        <v/>
      </c>
      <c r="R237" s="378" t="str">
        <f t="shared" si="23"/>
        <v/>
      </c>
      <c r="S237" s="379" t="str">
        <f>IF(H237="","",IF(R237&gt;=4*auxiliar!$Q$2,"Não elegível",IF(R237&lt;4*auxiliar!$Q$2,"Elegível","")))</f>
        <v/>
      </c>
      <c r="T237" s="321"/>
      <c r="U237" s="321"/>
      <c r="V237" s="321" t="s">
        <v>7141</v>
      </c>
      <c r="W237" s="381"/>
      <c r="X23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37" s="423"/>
      <c r="Z237" s="394"/>
      <c r="AA237" s="382" t="str">
        <f>IF(Table8[[#This Row],[Código do agregado '[Entidade']]]="","",IF(OR(AND(A237="",A237&lt;&gt;""),(AND(A237&lt;&gt;"",OR(B237="",D237="",I237="",T237="",U237="")))),"NÃO",IF(AND(A237&lt;&gt;"",J237=0),"Faltam membros","SIM")))</f>
        <v/>
      </c>
      <c r="AD237" s="256"/>
      <c r="AE237" s="457"/>
      <c r="AF237" s="457"/>
      <c r="AG237" s="256"/>
      <c r="AH237" s="256"/>
    </row>
    <row r="238" spans="1:34" ht="25.05" hidden="1" customHeight="1" x14ac:dyDescent="0.3">
      <c r="A238" s="373"/>
      <c r="B238" s="321"/>
      <c r="C238" s="316">
        <f>IFERROR(VLOOKUP(B238,A.Núcleos!$B:$C,2,FALSE),"")</f>
        <v>0</v>
      </c>
      <c r="D238" s="376"/>
      <c r="E238" s="383"/>
      <c r="F238" s="376"/>
      <c r="G238" s="377" t="str">
        <f>IFERROR(IF(Table8[[#This Row],[Código da Candidatura]]="","",CONCATENATE(VLOOKUP(Table8[[#This Row],[Código da Candidatura]],Table13[[Código da candidatura]:[Latitude]],3,FALSE)," - ",VLOOKUP(Table8[[#This Row],[Código da Candidatura]],Table13[[Código da candidatura]:[Latitude]],6,FALSE))),"")</f>
        <v/>
      </c>
      <c r="H238" s="325" t="str">
        <f>IFERROR(IF(A238="","",CONCATENATE("1D.",Entrada!$K$8,".",auxiliar!A232,".",Table8[[#This Row],[Código da Candidatura]])),"")</f>
        <v/>
      </c>
      <c r="I238" s="378" t="str">
        <f>IF(A238="","",SUMIF(D.Composição!A$5:B$4533,A238,D.Composição!M$5:M$4533))</f>
        <v/>
      </c>
      <c r="J238" s="379" t="str">
        <f>IF(A238="","",COUNTIF(D.Composição!$B:$B,$A238))</f>
        <v/>
      </c>
      <c r="K238" s="379" t="str">
        <f t="shared" si="19"/>
        <v/>
      </c>
      <c r="L238" s="379" t="str">
        <f>IF(A238="","",COUNTIFS(D.Composição!$B:$B,$A238,D.Composição!$T:$T,"Dep"))</f>
        <v/>
      </c>
      <c r="M238" s="379" t="str">
        <f>IF(A238="","",COUNTIFS(D.Composição!$B:$B,$A238,D.Composição!$M:$M,"Sim"))</f>
        <v/>
      </c>
      <c r="N238" s="379" t="str">
        <f t="shared" si="20"/>
        <v/>
      </c>
      <c r="O238" s="379" t="str">
        <f>IFERROR(IF(A238="","",VLOOKUP(A238,D.Composição!$B$5:$L$4533,10,FALSE)),"")</f>
        <v/>
      </c>
      <c r="P238" s="379" t="str">
        <f t="shared" si="21"/>
        <v/>
      </c>
      <c r="Q238" s="380" t="str">
        <f t="shared" si="22"/>
        <v/>
      </c>
      <c r="R238" s="378" t="str">
        <f t="shared" si="23"/>
        <v/>
      </c>
      <c r="S238" s="379" t="str">
        <f>IF(H238="","",IF(R238&gt;=4*auxiliar!$Q$2,"Não elegível",IF(R238&lt;4*auxiliar!$Q$2,"Elegível","")))</f>
        <v/>
      </c>
      <c r="T238" s="321"/>
      <c r="U238" s="321"/>
      <c r="V238" s="321" t="s">
        <v>7141</v>
      </c>
      <c r="W238" s="381"/>
      <c r="X23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38" s="423"/>
      <c r="Z238" s="394"/>
      <c r="AA238" s="382" t="str">
        <f>IF(Table8[[#This Row],[Código do agregado '[Entidade']]]="","",IF(OR(AND(A238="",A238&lt;&gt;""),(AND(A238&lt;&gt;"",OR(B238="",D238="",I238="",T238="",U238="")))),"NÃO",IF(AND(A238&lt;&gt;"",J238=0),"Faltam membros","SIM")))</f>
        <v/>
      </c>
      <c r="AD238" s="256"/>
      <c r="AE238" s="457"/>
      <c r="AF238" s="457"/>
      <c r="AG238" s="256"/>
      <c r="AH238" s="256"/>
    </row>
    <row r="239" spans="1:34" ht="25.05" hidden="1" customHeight="1" x14ac:dyDescent="0.3">
      <c r="A239" s="373"/>
      <c r="B239" s="321"/>
      <c r="C239" s="316">
        <f>IFERROR(VLOOKUP(B239,A.Núcleos!$B:$C,2,FALSE),"")</f>
        <v>0</v>
      </c>
      <c r="D239" s="376"/>
      <c r="E239" s="383"/>
      <c r="F239" s="376"/>
      <c r="G239" s="377" t="str">
        <f>IFERROR(IF(Table8[[#This Row],[Código da Candidatura]]="","",CONCATENATE(VLOOKUP(Table8[[#This Row],[Código da Candidatura]],Table13[[Código da candidatura]:[Latitude]],3,FALSE)," - ",VLOOKUP(Table8[[#This Row],[Código da Candidatura]],Table13[[Código da candidatura]:[Latitude]],6,FALSE))),"")</f>
        <v/>
      </c>
      <c r="H239" s="325" t="str">
        <f>IFERROR(IF(A239="","",CONCATENATE("1D.",Entrada!$K$8,".",auxiliar!A233,".",Table8[[#This Row],[Código da Candidatura]])),"")</f>
        <v/>
      </c>
      <c r="I239" s="378" t="str">
        <f>IF(A239="","",SUMIF(D.Composição!A$5:B$4533,A239,D.Composição!M$5:M$4533))</f>
        <v/>
      </c>
      <c r="J239" s="379" t="str">
        <f>IF(A239="","",COUNTIF(D.Composição!$B:$B,$A239))</f>
        <v/>
      </c>
      <c r="K239" s="379" t="str">
        <f t="shared" si="19"/>
        <v/>
      </c>
      <c r="L239" s="379" t="str">
        <f>IF(A239="","",COUNTIFS(D.Composição!$B:$B,$A239,D.Composição!$T:$T,"Dep"))</f>
        <v/>
      </c>
      <c r="M239" s="379" t="str">
        <f>IF(A239="","",COUNTIFS(D.Composição!$B:$B,$A239,D.Composição!$M:$M,"Sim"))</f>
        <v/>
      </c>
      <c r="N239" s="379" t="str">
        <f t="shared" si="20"/>
        <v/>
      </c>
      <c r="O239" s="379" t="str">
        <f>IFERROR(IF(A239="","",VLOOKUP(A239,D.Composição!$B$5:$L$4533,10,FALSE)),"")</f>
        <v/>
      </c>
      <c r="P239" s="379" t="str">
        <f t="shared" si="21"/>
        <v/>
      </c>
      <c r="Q239" s="380" t="str">
        <f t="shared" si="22"/>
        <v/>
      </c>
      <c r="R239" s="378" t="str">
        <f t="shared" si="23"/>
        <v/>
      </c>
      <c r="S239" s="379" t="str">
        <f>IF(H239="","",IF(R239&gt;=4*auxiliar!$Q$2,"Não elegível",IF(R239&lt;4*auxiliar!$Q$2,"Elegível","")))</f>
        <v/>
      </c>
      <c r="T239" s="321"/>
      <c r="U239" s="321"/>
      <c r="V239" s="321" t="s">
        <v>7141</v>
      </c>
      <c r="W239" s="381"/>
      <c r="X23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39" s="423"/>
      <c r="Z239" s="394"/>
      <c r="AA239" s="382" t="str">
        <f>IF(Table8[[#This Row],[Código do agregado '[Entidade']]]="","",IF(OR(AND(A239="",A239&lt;&gt;""),(AND(A239&lt;&gt;"",OR(B239="",D239="",I239="",T239="",U239="")))),"NÃO",IF(AND(A239&lt;&gt;"",J239=0),"Faltam membros","SIM")))</f>
        <v/>
      </c>
      <c r="AD239" s="256"/>
      <c r="AE239" s="457"/>
      <c r="AF239" s="457"/>
      <c r="AG239" s="256"/>
      <c r="AH239" s="256"/>
    </row>
    <row r="240" spans="1:34" ht="25.05" hidden="1" customHeight="1" x14ac:dyDescent="0.3">
      <c r="A240" s="373"/>
      <c r="B240" s="321"/>
      <c r="C240" s="316">
        <f>IFERROR(VLOOKUP(B240,A.Núcleos!$B:$C,2,FALSE),"")</f>
        <v>0</v>
      </c>
      <c r="D240" s="376"/>
      <c r="E240" s="383"/>
      <c r="F240" s="376"/>
      <c r="G240" s="377" t="str">
        <f>IFERROR(IF(Table8[[#This Row],[Código da Candidatura]]="","",CONCATENATE(VLOOKUP(Table8[[#This Row],[Código da Candidatura]],Table13[[Código da candidatura]:[Latitude]],3,FALSE)," - ",VLOOKUP(Table8[[#This Row],[Código da Candidatura]],Table13[[Código da candidatura]:[Latitude]],6,FALSE))),"")</f>
        <v/>
      </c>
      <c r="H240" s="325" t="str">
        <f>IFERROR(IF(A240="","",CONCATENATE("1D.",Entrada!$K$8,".",auxiliar!A234,".",Table8[[#This Row],[Código da Candidatura]])),"")</f>
        <v/>
      </c>
      <c r="I240" s="378" t="str">
        <f>IF(A240="","",SUMIF(D.Composição!A$5:B$4533,A240,D.Composição!M$5:M$4533))</f>
        <v/>
      </c>
      <c r="J240" s="379" t="str">
        <f>IF(A240="","",COUNTIF(D.Composição!$B:$B,$A240))</f>
        <v/>
      </c>
      <c r="K240" s="379" t="str">
        <f t="shared" si="19"/>
        <v/>
      </c>
      <c r="L240" s="379" t="str">
        <f>IF(A240="","",COUNTIFS(D.Composição!$B:$B,$A240,D.Composição!$T:$T,"Dep"))</f>
        <v/>
      </c>
      <c r="M240" s="379" t="str">
        <f>IF(A240="","",COUNTIFS(D.Composição!$B:$B,$A240,D.Composição!$M:$M,"Sim"))</f>
        <v/>
      </c>
      <c r="N240" s="379" t="str">
        <f t="shared" si="20"/>
        <v/>
      </c>
      <c r="O240" s="379" t="str">
        <f>IFERROR(IF(A240="","",VLOOKUP(A240,D.Composição!$B$5:$L$4533,10,FALSE)),"")</f>
        <v/>
      </c>
      <c r="P240" s="379" t="str">
        <f t="shared" si="21"/>
        <v/>
      </c>
      <c r="Q240" s="380" t="str">
        <f t="shared" si="22"/>
        <v/>
      </c>
      <c r="R240" s="378" t="str">
        <f t="shared" si="23"/>
        <v/>
      </c>
      <c r="S240" s="379" t="str">
        <f>IF(H240="","",IF(R240&gt;=4*auxiliar!$Q$2,"Não elegível",IF(R240&lt;4*auxiliar!$Q$2,"Elegível","")))</f>
        <v/>
      </c>
      <c r="T240" s="321"/>
      <c r="U240" s="321"/>
      <c r="V240" s="321" t="s">
        <v>7141</v>
      </c>
      <c r="W240" s="381"/>
      <c r="X24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40" s="423"/>
      <c r="Z240" s="394"/>
      <c r="AA240" s="382" t="str">
        <f>IF(Table8[[#This Row],[Código do agregado '[Entidade']]]="","",IF(OR(AND(A240="",A240&lt;&gt;""),(AND(A240&lt;&gt;"",OR(B240="",D240="",I240="",T240="",U240="")))),"NÃO",IF(AND(A240&lt;&gt;"",J240=0),"Faltam membros","SIM")))</f>
        <v/>
      </c>
      <c r="AD240" s="256"/>
      <c r="AE240" s="457"/>
      <c r="AF240" s="457"/>
      <c r="AG240" s="256"/>
      <c r="AH240" s="256"/>
    </row>
    <row r="241" spans="1:34" ht="25.05" hidden="1" customHeight="1" x14ac:dyDescent="0.3">
      <c r="A241" s="373"/>
      <c r="B241" s="321"/>
      <c r="C241" s="316">
        <f>IFERROR(VLOOKUP(B241,A.Núcleos!$B:$C,2,FALSE),"")</f>
        <v>0</v>
      </c>
      <c r="D241" s="376"/>
      <c r="E241" s="383"/>
      <c r="F241" s="376"/>
      <c r="G241" s="377" t="str">
        <f>IFERROR(IF(Table8[[#This Row],[Código da Candidatura]]="","",CONCATENATE(VLOOKUP(Table8[[#This Row],[Código da Candidatura]],Table13[[Código da candidatura]:[Latitude]],3,FALSE)," - ",VLOOKUP(Table8[[#This Row],[Código da Candidatura]],Table13[[Código da candidatura]:[Latitude]],6,FALSE))),"")</f>
        <v/>
      </c>
      <c r="H241" s="325" t="str">
        <f>IFERROR(IF(A241="","",CONCATENATE("1D.",Entrada!$K$8,".",auxiliar!A235,".",Table8[[#This Row],[Código da Candidatura]])),"")</f>
        <v/>
      </c>
      <c r="I241" s="378" t="str">
        <f>IF(A241="","",SUMIF(D.Composição!A$5:B$4533,A241,D.Composição!M$5:M$4533))</f>
        <v/>
      </c>
      <c r="J241" s="379" t="str">
        <f>IF(A241="","",COUNTIF(D.Composição!$B:$B,$A241))</f>
        <v/>
      </c>
      <c r="K241" s="379" t="str">
        <f t="shared" si="19"/>
        <v/>
      </c>
      <c r="L241" s="379" t="str">
        <f>IF(A241="","",COUNTIFS(D.Composição!$B:$B,$A241,D.Composição!$T:$T,"Dep"))</f>
        <v/>
      </c>
      <c r="M241" s="379" t="str">
        <f>IF(A241="","",COUNTIFS(D.Composição!$B:$B,$A241,D.Composição!$M:$M,"Sim"))</f>
        <v/>
      </c>
      <c r="N241" s="379" t="str">
        <f t="shared" si="20"/>
        <v/>
      </c>
      <c r="O241" s="379" t="str">
        <f>IFERROR(IF(A241="","",VLOOKUP(A241,D.Composição!$B$5:$L$4533,10,FALSE)),"")</f>
        <v/>
      </c>
      <c r="P241" s="379" t="str">
        <f t="shared" si="21"/>
        <v/>
      </c>
      <c r="Q241" s="380" t="str">
        <f t="shared" si="22"/>
        <v/>
      </c>
      <c r="R241" s="378" t="str">
        <f t="shared" si="23"/>
        <v/>
      </c>
      <c r="S241" s="379" t="str">
        <f>IF(H241="","",IF(R241&gt;=4*auxiliar!$Q$2,"Não elegível",IF(R241&lt;4*auxiliar!$Q$2,"Elegível","")))</f>
        <v/>
      </c>
      <c r="T241" s="321"/>
      <c r="U241" s="321"/>
      <c r="V241" s="321" t="s">
        <v>7141</v>
      </c>
      <c r="W241" s="381"/>
      <c r="X24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41" s="423"/>
      <c r="Z241" s="394"/>
      <c r="AA241" s="382" t="str">
        <f>IF(Table8[[#This Row],[Código do agregado '[Entidade']]]="","",IF(OR(AND(A241="",A241&lt;&gt;""),(AND(A241&lt;&gt;"",OR(B241="",D241="",I241="",T241="",U241="")))),"NÃO",IF(AND(A241&lt;&gt;"",J241=0),"Faltam membros","SIM")))</f>
        <v/>
      </c>
      <c r="AD241" s="256"/>
      <c r="AE241" s="457"/>
      <c r="AF241" s="457"/>
      <c r="AG241" s="256"/>
      <c r="AH241" s="256"/>
    </row>
    <row r="242" spans="1:34" ht="25.05" hidden="1" customHeight="1" x14ac:dyDescent="0.3">
      <c r="A242" s="373"/>
      <c r="B242" s="321"/>
      <c r="C242" s="316">
        <f>IFERROR(VLOOKUP(B242,A.Núcleos!$B:$C,2,FALSE),"")</f>
        <v>0</v>
      </c>
      <c r="D242" s="376"/>
      <c r="E242" s="383"/>
      <c r="F242" s="376"/>
      <c r="G242" s="377" t="str">
        <f>IFERROR(IF(Table8[[#This Row],[Código da Candidatura]]="","",CONCATENATE(VLOOKUP(Table8[[#This Row],[Código da Candidatura]],Table13[[Código da candidatura]:[Latitude]],3,FALSE)," - ",VLOOKUP(Table8[[#This Row],[Código da Candidatura]],Table13[[Código da candidatura]:[Latitude]],6,FALSE))),"")</f>
        <v/>
      </c>
      <c r="H242" s="325" t="str">
        <f>IFERROR(IF(A242="","",CONCATENATE("1D.",Entrada!$K$8,".",auxiliar!A236,".",Table8[[#This Row],[Código da Candidatura]])),"")</f>
        <v/>
      </c>
      <c r="I242" s="378" t="str">
        <f>IF(A242="","",SUMIF(D.Composição!A$5:B$4533,A242,D.Composição!M$5:M$4533))</f>
        <v/>
      </c>
      <c r="J242" s="379" t="str">
        <f>IF(A242="","",COUNTIF(D.Composição!$B:$B,$A242))</f>
        <v/>
      </c>
      <c r="K242" s="379" t="str">
        <f t="shared" si="19"/>
        <v/>
      </c>
      <c r="L242" s="379" t="str">
        <f>IF(A242="","",COUNTIFS(D.Composição!$B:$B,$A242,D.Composição!$T:$T,"Dep"))</f>
        <v/>
      </c>
      <c r="M242" s="379" t="str">
        <f>IF(A242="","",COUNTIFS(D.Composição!$B:$B,$A242,D.Composição!$M:$M,"Sim"))</f>
        <v/>
      </c>
      <c r="N242" s="379" t="str">
        <f t="shared" si="20"/>
        <v/>
      </c>
      <c r="O242" s="379" t="str">
        <f>IFERROR(IF(A242="","",VLOOKUP(A242,D.Composição!$B$5:$L$4533,10,FALSE)),"")</f>
        <v/>
      </c>
      <c r="P242" s="379" t="str">
        <f t="shared" si="21"/>
        <v/>
      </c>
      <c r="Q242" s="380" t="str">
        <f t="shared" si="22"/>
        <v/>
      </c>
      <c r="R242" s="378" t="str">
        <f t="shared" si="23"/>
        <v/>
      </c>
      <c r="S242" s="379" t="str">
        <f>IF(H242="","",IF(R242&gt;=4*auxiliar!$Q$2,"Não elegível",IF(R242&lt;4*auxiliar!$Q$2,"Elegível","")))</f>
        <v/>
      </c>
      <c r="T242" s="321"/>
      <c r="U242" s="321"/>
      <c r="V242" s="321" t="s">
        <v>7141</v>
      </c>
      <c r="W242" s="381"/>
      <c r="X24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42" s="423"/>
      <c r="Z242" s="394"/>
      <c r="AA242" s="382" t="str">
        <f>IF(Table8[[#This Row],[Código do agregado '[Entidade']]]="","",IF(OR(AND(A242="",A242&lt;&gt;""),(AND(A242&lt;&gt;"",OR(B242="",D242="",I242="",T242="",U242="")))),"NÃO",IF(AND(A242&lt;&gt;"",J242=0),"Faltam membros","SIM")))</f>
        <v/>
      </c>
      <c r="AD242" s="256"/>
      <c r="AE242" s="457"/>
      <c r="AF242" s="457"/>
      <c r="AG242" s="256"/>
      <c r="AH242" s="256"/>
    </row>
    <row r="243" spans="1:34" ht="25.05" hidden="1" customHeight="1" x14ac:dyDescent="0.3">
      <c r="A243" s="373"/>
      <c r="B243" s="321"/>
      <c r="C243" s="316">
        <f>IFERROR(VLOOKUP(B243,A.Núcleos!$B:$C,2,FALSE),"")</f>
        <v>0</v>
      </c>
      <c r="D243" s="376"/>
      <c r="E243" s="383"/>
      <c r="F243" s="376"/>
      <c r="G243" s="377" t="str">
        <f>IFERROR(IF(Table8[[#This Row],[Código da Candidatura]]="","",CONCATENATE(VLOOKUP(Table8[[#This Row],[Código da Candidatura]],Table13[[Código da candidatura]:[Latitude]],3,FALSE)," - ",VLOOKUP(Table8[[#This Row],[Código da Candidatura]],Table13[[Código da candidatura]:[Latitude]],6,FALSE))),"")</f>
        <v/>
      </c>
      <c r="H243" s="325" t="str">
        <f>IFERROR(IF(A243="","",CONCATENATE("1D.",Entrada!$K$8,".",auxiliar!A237,".",Table8[[#This Row],[Código da Candidatura]])),"")</f>
        <v/>
      </c>
      <c r="I243" s="378" t="str">
        <f>IF(A243="","",SUMIF(D.Composição!A$5:B$4533,A243,D.Composição!M$5:M$4533))</f>
        <v/>
      </c>
      <c r="J243" s="379" t="str">
        <f>IF(A243="","",COUNTIF(D.Composição!$B:$B,$A243))</f>
        <v/>
      </c>
      <c r="K243" s="379" t="str">
        <f t="shared" si="19"/>
        <v/>
      </c>
      <c r="L243" s="379" t="str">
        <f>IF(A243="","",COUNTIFS(D.Composição!$B:$B,$A243,D.Composição!$T:$T,"Dep"))</f>
        <v/>
      </c>
      <c r="M243" s="379" t="str">
        <f>IF(A243="","",COUNTIFS(D.Composição!$B:$B,$A243,D.Composição!$M:$M,"Sim"))</f>
        <v/>
      </c>
      <c r="N243" s="379" t="str">
        <f t="shared" si="20"/>
        <v/>
      </c>
      <c r="O243" s="379" t="str">
        <f>IFERROR(IF(A243="","",VLOOKUP(A243,D.Composição!$B$5:$L$4533,10,FALSE)),"")</f>
        <v/>
      </c>
      <c r="P243" s="379" t="str">
        <f t="shared" si="21"/>
        <v/>
      </c>
      <c r="Q243" s="380" t="str">
        <f t="shared" si="22"/>
        <v/>
      </c>
      <c r="R243" s="378" t="str">
        <f t="shared" si="23"/>
        <v/>
      </c>
      <c r="S243" s="379" t="str">
        <f>IF(H243="","",IF(R243&gt;=4*auxiliar!$Q$2,"Não elegível",IF(R243&lt;4*auxiliar!$Q$2,"Elegível","")))</f>
        <v/>
      </c>
      <c r="T243" s="321"/>
      <c r="U243" s="321"/>
      <c r="V243" s="321" t="s">
        <v>7141</v>
      </c>
      <c r="W243" s="381"/>
      <c r="X24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43" s="423"/>
      <c r="Z243" s="394"/>
      <c r="AA243" s="382" t="str">
        <f>IF(Table8[[#This Row],[Código do agregado '[Entidade']]]="","",IF(OR(AND(A243="",A243&lt;&gt;""),(AND(A243&lt;&gt;"",OR(B243="",D243="",I243="",T243="",U243="")))),"NÃO",IF(AND(A243&lt;&gt;"",J243=0),"Faltam membros","SIM")))</f>
        <v/>
      </c>
      <c r="AD243" s="256"/>
      <c r="AE243" s="457"/>
      <c r="AF243" s="457"/>
      <c r="AG243" s="256"/>
      <c r="AH243" s="256"/>
    </row>
    <row r="244" spans="1:34" ht="25.05" hidden="1" customHeight="1" x14ac:dyDescent="0.3">
      <c r="A244" s="373"/>
      <c r="B244" s="321"/>
      <c r="C244" s="316">
        <f>IFERROR(VLOOKUP(B244,A.Núcleos!$B:$C,2,FALSE),"")</f>
        <v>0</v>
      </c>
      <c r="D244" s="376"/>
      <c r="E244" s="383"/>
      <c r="F244" s="376"/>
      <c r="G244" s="377" t="str">
        <f>IFERROR(IF(Table8[[#This Row],[Código da Candidatura]]="","",CONCATENATE(VLOOKUP(Table8[[#This Row],[Código da Candidatura]],Table13[[Código da candidatura]:[Latitude]],3,FALSE)," - ",VLOOKUP(Table8[[#This Row],[Código da Candidatura]],Table13[[Código da candidatura]:[Latitude]],6,FALSE))),"")</f>
        <v/>
      </c>
      <c r="H244" s="325" t="str">
        <f>IFERROR(IF(A244="","",CONCATENATE("1D.",Entrada!$K$8,".",auxiliar!A238,".",Table8[[#This Row],[Código da Candidatura]])),"")</f>
        <v/>
      </c>
      <c r="I244" s="378" t="str">
        <f>IF(A244="","",SUMIF(D.Composição!A$5:B$4533,A244,D.Composição!M$5:M$4533))</f>
        <v/>
      </c>
      <c r="J244" s="379" t="str">
        <f>IF(A244="","",COUNTIF(D.Composição!$B:$B,$A244))</f>
        <v/>
      </c>
      <c r="K244" s="379" t="str">
        <f t="shared" si="19"/>
        <v/>
      </c>
      <c r="L244" s="379" t="str">
        <f>IF(A244="","",COUNTIFS(D.Composição!$B:$B,$A244,D.Composição!$T:$T,"Dep"))</f>
        <v/>
      </c>
      <c r="M244" s="379" t="str">
        <f>IF(A244="","",COUNTIFS(D.Composição!$B:$B,$A244,D.Composição!$M:$M,"Sim"))</f>
        <v/>
      </c>
      <c r="N244" s="379" t="str">
        <f t="shared" si="20"/>
        <v/>
      </c>
      <c r="O244" s="379" t="str">
        <f>IFERROR(IF(A244="","",VLOOKUP(A244,D.Composição!$B$5:$L$4533,10,FALSE)),"")</f>
        <v/>
      </c>
      <c r="P244" s="379" t="str">
        <f t="shared" si="21"/>
        <v/>
      </c>
      <c r="Q244" s="380" t="str">
        <f t="shared" si="22"/>
        <v/>
      </c>
      <c r="R244" s="378" t="str">
        <f t="shared" si="23"/>
        <v/>
      </c>
      <c r="S244" s="379" t="str">
        <f>IF(H244="","",IF(R244&gt;=4*auxiliar!$Q$2,"Não elegível",IF(R244&lt;4*auxiliar!$Q$2,"Elegível","")))</f>
        <v/>
      </c>
      <c r="T244" s="321"/>
      <c r="U244" s="321"/>
      <c r="V244" s="321" t="s">
        <v>7141</v>
      </c>
      <c r="W244" s="381"/>
      <c r="X24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44" s="423"/>
      <c r="Z244" s="394"/>
      <c r="AA244" s="382" t="str">
        <f>IF(Table8[[#This Row],[Código do agregado '[Entidade']]]="","",IF(OR(AND(A244="",A244&lt;&gt;""),(AND(A244&lt;&gt;"",OR(B244="",D244="",I244="",T244="",U244="")))),"NÃO",IF(AND(A244&lt;&gt;"",J244=0),"Faltam membros","SIM")))</f>
        <v/>
      </c>
      <c r="AD244" s="256"/>
      <c r="AE244" s="457"/>
      <c r="AF244" s="457"/>
      <c r="AG244" s="256"/>
      <c r="AH244" s="256"/>
    </row>
    <row r="245" spans="1:34" ht="25.05" hidden="1" customHeight="1" x14ac:dyDescent="0.3">
      <c r="A245" s="373"/>
      <c r="B245" s="321"/>
      <c r="C245" s="316">
        <f>IFERROR(VLOOKUP(B245,A.Núcleos!$B:$C,2,FALSE),"")</f>
        <v>0</v>
      </c>
      <c r="D245" s="376"/>
      <c r="E245" s="383"/>
      <c r="F245" s="376"/>
      <c r="G245" s="377" t="str">
        <f>IFERROR(IF(Table8[[#This Row],[Código da Candidatura]]="","",CONCATENATE(VLOOKUP(Table8[[#This Row],[Código da Candidatura]],Table13[[Código da candidatura]:[Latitude]],3,FALSE)," - ",VLOOKUP(Table8[[#This Row],[Código da Candidatura]],Table13[[Código da candidatura]:[Latitude]],6,FALSE))),"")</f>
        <v/>
      </c>
      <c r="H245" s="325" t="str">
        <f>IFERROR(IF(A245="","",CONCATENATE("1D.",Entrada!$K$8,".",auxiliar!A239,".",Table8[[#This Row],[Código da Candidatura]])),"")</f>
        <v/>
      </c>
      <c r="I245" s="378" t="str">
        <f>IF(A245="","",SUMIF(D.Composição!A$5:B$4533,A245,D.Composição!M$5:M$4533))</f>
        <v/>
      </c>
      <c r="J245" s="379" t="str">
        <f>IF(A245="","",COUNTIF(D.Composição!$B:$B,$A245))</f>
        <v/>
      </c>
      <c r="K245" s="379" t="str">
        <f t="shared" si="19"/>
        <v/>
      </c>
      <c r="L245" s="379" t="str">
        <f>IF(A245="","",COUNTIFS(D.Composição!$B:$B,$A245,D.Composição!$T:$T,"Dep"))</f>
        <v/>
      </c>
      <c r="M245" s="379" t="str">
        <f>IF(A245="","",COUNTIFS(D.Composição!$B:$B,$A245,D.Composição!$M:$M,"Sim"))</f>
        <v/>
      </c>
      <c r="N245" s="379" t="str">
        <f t="shared" si="20"/>
        <v/>
      </c>
      <c r="O245" s="379" t="str">
        <f>IFERROR(IF(A245="","",VLOOKUP(A245,D.Composição!$B$5:$L$4533,10,FALSE)),"")</f>
        <v/>
      </c>
      <c r="P245" s="379" t="str">
        <f t="shared" si="21"/>
        <v/>
      </c>
      <c r="Q245" s="380" t="str">
        <f t="shared" si="22"/>
        <v/>
      </c>
      <c r="R245" s="378" t="str">
        <f t="shared" si="23"/>
        <v/>
      </c>
      <c r="S245" s="379" t="str">
        <f>IF(H245="","",IF(R245&gt;=4*auxiliar!$Q$2,"Não elegível",IF(R245&lt;4*auxiliar!$Q$2,"Elegível","")))</f>
        <v/>
      </c>
      <c r="T245" s="321"/>
      <c r="U245" s="321"/>
      <c r="V245" s="321" t="s">
        <v>7141</v>
      </c>
      <c r="W245" s="381"/>
      <c r="X24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45" s="423"/>
      <c r="Z245" s="394"/>
      <c r="AA245" s="382" t="str">
        <f>IF(Table8[[#This Row],[Código do agregado '[Entidade']]]="","",IF(OR(AND(A245="",A245&lt;&gt;""),(AND(A245&lt;&gt;"",OR(B245="",D245="",I245="",T245="",U245="")))),"NÃO",IF(AND(A245&lt;&gt;"",J245=0),"Faltam membros","SIM")))</f>
        <v/>
      </c>
      <c r="AD245" s="256"/>
      <c r="AE245" s="457"/>
      <c r="AF245" s="457"/>
      <c r="AG245" s="256"/>
      <c r="AH245" s="256"/>
    </row>
    <row r="246" spans="1:34" ht="25.05" hidden="1" customHeight="1" x14ac:dyDescent="0.3">
      <c r="A246" s="373"/>
      <c r="B246" s="321"/>
      <c r="C246" s="316">
        <f>IFERROR(VLOOKUP(B246,A.Núcleos!$B:$C,2,FALSE),"")</f>
        <v>0</v>
      </c>
      <c r="D246" s="376"/>
      <c r="E246" s="383"/>
      <c r="F246" s="376"/>
      <c r="G246" s="377" t="str">
        <f>IFERROR(IF(Table8[[#This Row],[Código da Candidatura]]="","",CONCATENATE(VLOOKUP(Table8[[#This Row],[Código da Candidatura]],Table13[[Código da candidatura]:[Latitude]],3,FALSE)," - ",VLOOKUP(Table8[[#This Row],[Código da Candidatura]],Table13[[Código da candidatura]:[Latitude]],6,FALSE))),"")</f>
        <v/>
      </c>
      <c r="H246" s="325" t="str">
        <f>IFERROR(IF(A246="","",CONCATENATE("1D.",Entrada!$K$8,".",auxiliar!A240,".",Table8[[#This Row],[Código da Candidatura]])),"")</f>
        <v/>
      </c>
      <c r="I246" s="378" t="str">
        <f>IF(A246="","",SUMIF(D.Composição!A$5:B$4533,A246,D.Composição!M$5:M$4533))</f>
        <v/>
      </c>
      <c r="J246" s="379" t="str">
        <f>IF(A246="","",COUNTIF(D.Composição!$B:$B,$A246))</f>
        <v/>
      </c>
      <c r="K246" s="379" t="str">
        <f t="shared" si="19"/>
        <v/>
      </c>
      <c r="L246" s="379" t="str">
        <f>IF(A246="","",COUNTIFS(D.Composição!$B:$B,$A246,D.Composição!$T:$T,"Dep"))</f>
        <v/>
      </c>
      <c r="M246" s="379" t="str">
        <f>IF(A246="","",COUNTIFS(D.Composição!$B:$B,$A246,D.Composição!$M:$M,"Sim"))</f>
        <v/>
      </c>
      <c r="N246" s="379" t="str">
        <f t="shared" si="20"/>
        <v/>
      </c>
      <c r="O246" s="379" t="str">
        <f>IFERROR(IF(A246="","",VLOOKUP(A246,D.Composição!$B$5:$L$4533,10,FALSE)),"")</f>
        <v/>
      </c>
      <c r="P246" s="379" t="str">
        <f t="shared" si="21"/>
        <v/>
      </c>
      <c r="Q246" s="380" t="str">
        <f t="shared" si="22"/>
        <v/>
      </c>
      <c r="R246" s="378" t="str">
        <f t="shared" si="23"/>
        <v/>
      </c>
      <c r="S246" s="379" t="str">
        <f>IF(H246="","",IF(R246&gt;=4*auxiliar!$Q$2,"Não elegível",IF(R246&lt;4*auxiliar!$Q$2,"Elegível","")))</f>
        <v/>
      </c>
      <c r="T246" s="321"/>
      <c r="U246" s="321"/>
      <c r="V246" s="321" t="s">
        <v>7141</v>
      </c>
      <c r="W246" s="381"/>
      <c r="X24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46" s="423"/>
      <c r="Z246" s="394"/>
      <c r="AA246" s="382" t="str">
        <f>IF(Table8[[#This Row],[Código do agregado '[Entidade']]]="","",IF(OR(AND(A246="",A246&lt;&gt;""),(AND(A246&lt;&gt;"",OR(B246="",D246="",I246="",T246="",U246="")))),"NÃO",IF(AND(A246&lt;&gt;"",J246=0),"Faltam membros","SIM")))</f>
        <v/>
      </c>
      <c r="AD246" s="256"/>
      <c r="AE246" s="457"/>
      <c r="AF246" s="457"/>
      <c r="AG246" s="256"/>
      <c r="AH246" s="256"/>
    </row>
    <row r="247" spans="1:34" ht="25.05" hidden="1" customHeight="1" x14ac:dyDescent="0.3">
      <c r="A247" s="373"/>
      <c r="B247" s="321"/>
      <c r="C247" s="316">
        <f>IFERROR(VLOOKUP(B247,A.Núcleos!$B:$C,2,FALSE),"")</f>
        <v>0</v>
      </c>
      <c r="D247" s="376"/>
      <c r="E247" s="383"/>
      <c r="F247" s="376"/>
      <c r="G247" s="377" t="str">
        <f>IFERROR(IF(Table8[[#This Row],[Código da Candidatura]]="","",CONCATENATE(VLOOKUP(Table8[[#This Row],[Código da Candidatura]],Table13[[Código da candidatura]:[Latitude]],3,FALSE)," - ",VLOOKUP(Table8[[#This Row],[Código da Candidatura]],Table13[[Código da candidatura]:[Latitude]],6,FALSE))),"")</f>
        <v/>
      </c>
      <c r="H247" s="325" t="str">
        <f>IFERROR(IF(A247="","",CONCATENATE("1D.",Entrada!$K$8,".",auxiliar!A241,".",Table8[[#This Row],[Código da Candidatura]])),"")</f>
        <v/>
      </c>
      <c r="I247" s="378" t="str">
        <f>IF(A247="","",SUMIF(D.Composição!A$5:B$4533,A247,D.Composição!M$5:M$4533))</f>
        <v/>
      </c>
      <c r="J247" s="379" t="str">
        <f>IF(A247="","",COUNTIF(D.Composição!$B:$B,$A247))</f>
        <v/>
      </c>
      <c r="K247" s="379" t="str">
        <f t="shared" si="19"/>
        <v/>
      </c>
      <c r="L247" s="379" t="str">
        <f>IF(A247="","",COUNTIFS(D.Composição!$B:$B,$A247,D.Composição!$T:$T,"Dep"))</f>
        <v/>
      </c>
      <c r="M247" s="379" t="str">
        <f>IF(A247="","",COUNTIFS(D.Composição!$B:$B,$A247,D.Composição!$M:$M,"Sim"))</f>
        <v/>
      </c>
      <c r="N247" s="379" t="str">
        <f t="shared" si="20"/>
        <v/>
      </c>
      <c r="O247" s="379" t="str">
        <f>IFERROR(IF(A247="","",VLOOKUP(A247,D.Composição!$B$5:$L$4533,10,FALSE)),"")</f>
        <v/>
      </c>
      <c r="P247" s="379" t="str">
        <f t="shared" si="21"/>
        <v/>
      </c>
      <c r="Q247" s="380" t="str">
        <f t="shared" si="22"/>
        <v/>
      </c>
      <c r="R247" s="378" t="str">
        <f t="shared" si="23"/>
        <v/>
      </c>
      <c r="S247" s="379" t="str">
        <f>IF(H247="","",IF(R247&gt;=4*auxiliar!$Q$2,"Não elegível",IF(R247&lt;4*auxiliar!$Q$2,"Elegível","")))</f>
        <v/>
      </c>
      <c r="T247" s="321"/>
      <c r="U247" s="321"/>
      <c r="V247" s="321" t="s">
        <v>7141</v>
      </c>
      <c r="W247" s="381"/>
      <c r="X24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47" s="423"/>
      <c r="Z247" s="394"/>
      <c r="AA247" s="382" t="str">
        <f>IF(Table8[[#This Row],[Código do agregado '[Entidade']]]="","",IF(OR(AND(A247="",A247&lt;&gt;""),(AND(A247&lt;&gt;"",OR(B247="",D247="",I247="",T247="",U247="")))),"NÃO",IF(AND(A247&lt;&gt;"",J247=0),"Faltam membros","SIM")))</f>
        <v/>
      </c>
      <c r="AD247" s="256"/>
      <c r="AE247" s="457"/>
      <c r="AF247" s="457"/>
      <c r="AG247" s="256"/>
      <c r="AH247" s="256"/>
    </row>
    <row r="248" spans="1:34" ht="25.05" hidden="1" customHeight="1" x14ac:dyDescent="0.3">
      <c r="A248" s="373"/>
      <c r="B248" s="321"/>
      <c r="C248" s="316">
        <f>IFERROR(VLOOKUP(B248,A.Núcleos!$B:$C,2,FALSE),"")</f>
        <v>0</v>
      </c>
      <c r="D248" s="376"/>
      <c r="E248" s="383"/>
      <c r="F248" s="376"/>
      <c r="G248" s="377" t="str">
        <f>IFERROR(IF(Table8[[#This Row],[Código da Candidatura]]="","",CONCATENATE(VLOOKUP(Table8[[#This Row],[Código da Candidatura]],Table13[[Código da candidatura]:[Latitude]],3,FALSE)," - ",VLOOKUP(Table8[[#This Row],[Código da Candidatura]],Table13[[Código da candidatura]:[Latitude]],6,FALSE))),"")</f>
        <v/>
      </c>
      <c r="H248" s="325" t="str">
        <f>IFERROR(IF(A248="","",CONCATENATE("1D.",Entrada!$K$8,".",auxiliar!A242,".",Table8[[#This Row],[Código da Candidatura]])),"")</f>
        <v/>
      </c>
      <c r="I248" s="378" t="str">
        <f>IF(A248="","",SUMIF(D.Composição!A$5:B$4533,A248,D.Composição!M$5:M$4533))</f>
        <v/>
      </c>
      <c r="J248" s="379" t="str">
        <f>IF(A248="","",COUNTIF(D.Composição!$B:$B,$A248))</f>
        <v/>
      </c>
      <c r="K248" s="379" t="str">
        <f t="shared" si="19"/>
        <v/>
      </c>
      <c r="L248" s="379" t="str">
        <f>IF(A248="","",COUNTIFS(D.Composição!$B:$B,$A248,D.Composição!$T:$T,"Dep"))</f>
        <v/>
      </c>
      <c r="M248" s="379" t="str">
        <f>IF(A248="","",COUNTIFS(D.Composição!$B:$B,$A248,D.Composição!$M:$M,"Sim"))</f>
        <v/>
      </c>
      <c r="N248" s="379" t="str">
        <f t="shared" si="20"/>
        <v/>
      </c>
      <c r="O248" s="379" t="str">
        <f>IFERROR(IF(A248="","",VLOOKUP(A248,D.Composição!$B$5:$L$4533,10,FALSE)),"")</f>
        <v/>
      </c>
      <c r="P248" s="379" t="str">
        <f t="shared" si="21"/>
        <v/>
      </c>
      <c r="Q248" s="380" t="str">
        <f t="shared" si="22"/>
        <v/>
      </c>
      <c r="R248" s="378" t="str">
        <f t="shared" si="23"/>
        <v/>
      </c>
      <c r="S248" s="379" t="str">
        <f>IF(H248="","",IF(R248&gt;=4*auxiliar!$Q$2,"Não elegível",IF(R248&lt;4*auxiliar!$Q$2,"Elegível","")))</f>
        <v/>
      </c>
      <c r="T248" s="321"/>
      <c r="U248" s="321"/>
      <c r="V248" s="321" t="s">
        <v>7141</v>
      </c>
      <c r="W248" s="381"/>
      <c r="X24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48" s="423"/>
      <c r="Z248" s="394"/>
      <c r="AA248" s="382" t="str">
        <f>IF(Table8[[#This Row],[Código do agregado '[Entidade']]]="","",IF(OR(AND(A248="",A248&lt;&gt;""),(AND(A248&lt;&gt;"",OR(B248="",D248="",I248="",T248="",U248="")))),"NÃO",IF(AND(A248&lt;&gt;"",J248=0),"Faltam membros","SIM")))</f>
        <v/>
      </c>
      <c r="AD248" s="256"/>
      <c r="AE248" s="457"/>
      <c r="AF248" s="457"/>
      <c r="AG248" s="256"/>
      <c r="AH248" s="256"/>
    </row>
    <row r="249" spans="1:34" ht="25.05" hidden="1" customHeight="1" x14ac:dyDescent="0.3">
      <c r="A249" s="373"/>
      <c r="B249" s="321"/>
      <c r="C249" s="316">
        <f>IFERROR(VLOOKUP(B249,A.Núcleos!$B:$C,2,FALSE),"")</f>
        <v>0</v>
      </c>
      <c r="D249" s="376"/>
      <c r="E249" s="383"/>
      <c r="F249" s="376"/>
      <c r="G249" s="377" t="str">
        <f>IFERROR(IF(Table8[[#This Row],[Código da Candidatura]]="","",CONCATENATE(VLOOKUP(Table8[[#This Row],[Código da Candidatura]],Table13[[Código da candidatura]:[Latitude]],3,FALSE)," - ",VLOOKUP(Table8[[#This Row],[Código da Candidatura]],Table13[[Código da candidatura]:[Latitude]],6,FALSE))),"")</f>
        <v/>
      </c>
      <c r="H249" s="325" t="str">
        <f>IFERROR(IF(A249="","",CONCATENATE("1D.",Entrada!$K$8,".",auxiliar!A243,".",Table8[[#This Row],[Código da Candidatura]])),"")</f>
        <v/>
      </c>
      <c r="I249" s="378" t="str">
        <f>IF(A249="","",SUMIF(D.Composição!A$5:B$4533,A249,D.Composição!M$5:M$4533))</f>
        <v/>
      </c>
      <c r="J249" s="379" t="str">
        <f>IF(A249="","",COUNTIF(D.Composição!$B:$B,$A249))</f>
        <v/>
      </c>
      <c r="K249" s="379" t="str">
        <f t="shared" si="19"/>
        <v/>
      </c>
      <c r="L249" s="379" t="str">
        <f>IF(A249="","",COUNTIFS(D.Composição!$B:$B,$A249,D.Composição!$T:$T,"Dep"))</f>
        <v/>
      </c>
      <c r="M249" s="379" t="str">
        <f>IF(A249="","",COUNTIFS(D.Composição!$B:$B,$A249,D.Composição!$M:$M,"Sim"))</f>
        <v/>
      </c>
      <c r="N249" s="379" t="str">
        <f t="shared" si="20"/>
        <v/>
      </c>
      <c r="O249" s="379" t="str">
        <f>IFERROR(IF(A249="","",VLOOKUP(A249,D.Composição!$B$5:$L$4533,10,FALSE)),"")</f>
        <v/>
      </c>
      <c r="P249" s="379" t="str">
        <f t="shared" si="21"/>
        <v/>
      </c>
      <c r="Q249" s="380" t="str">
        <f t="shared" si="22"/>
        <v/>
      </c>
      <c r="R249" s="378" t="str">
        <f t="shared" si="23"/>
        <v/>
      </c>
      <c r="S249" s="379" t="str">
        <f>IF(H249="","",IF(R249&gt;=4*auxiliar!$Q$2,"Não elegível",IF(R249&lt;4*auxiliar!$Q$2,"Elegível","")))</f>
        <v/>
      </c>
      <c r="T249" s="321"/>
      <c r="U249" s="321"/>
      <c r="V249" s="321" t="s">
        <v>7141</v>
      </c>
      <c r="W249" s="381"/>
      <c r="X24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49" s="423"/>
      <c r="Z249" s="394"/>
      <c r="AA249" s="382" t="str">
        <f>IF(Table8[[#This Row],[Código do agregado '[Entidade']]]="","",IF(OR(AND(A249="",A249&lt;&gt;""),(AND(A249&lt;&gt;"",OR(B249="",D249="",I249="",T249="",U249="")))),"NÃO",IF(AND(A249&lt;&gt;"",J249=0),"Faltam membros","SIM")))</f>
        <v/>
      </c>
      <c r="AD249" s="256"/>
      <c r="AE249" s="457"/>
      <c r="AF249" s="457"/>
      <c r="AG249" s="256"/>
      <c r="AH249" s="256"/>
    </row>
    <row r="250" spans="1:34" ht="25.05" hidden="1" customHeight="1" x14ac:dyDescent="0.3">
      <c r="A250" s="373"/>
      <c r="B250" s="321"/>
      <c r="C250" s="316">
        <f>IFERROR(VLOOKUP(B250,A.Núcleos!$B:$C,2,FALSE),"")</f>
        <v>0</v>
      </c>
      <c r="D250" s="376"/>
      <c r="E250" s="383"/>
      <c r="F250" s="376"/>
      <c r="G250" s="377" t="str">
        <f>IFERROR(IF(Table8[[#This Row],[Código da Candidatura]]="","",CONCATENATE(VLOOKUP(Table8[[#This Row],[Código da Candidatura]],Table13[[Código da candidatura]:[Latitude]],3,FALSE)," - ",VLOOKUP(Table8[[#This Row],[Código da Candidatura]],Table13[[Código da candidatura]:[Latitude]],6,FALSE))),"")</f>
        <v/>
      </c>
      <c r="H250" s="325" t="str">
        <f>IFERROR(IF(A250="","",CONCATENATE("1D.",Entrada!$K$8,".",auxiliar!A244,".",Table8[[#This Row],[Código da Candidatura]])),"")</f>
        <v/>
      </c>
      <c r="I250" s="378" t="str">
        <f>IF(A250="","",SUMIF(D.Composição!A$5:B$4533,A250,D.Composição!M$5:M$4533))</f>
        <v/>
      </c>
      <c r="J250" s="379" t="str">
        <f>IF(A250="","",COUNTIF(D.Composição!$B:$B,$A250))</f>
        <v/>
      </c>
      <c r="K250" s="379" t="str">
        <f t="shared" si="19"/>
        <v/>
      </c>
      <c r="L250" s="379" t="str">
        <f>IF(A250="","",COUNTIFS(D.Composição!$B:$B,$A250,D.Composição!$T:$T,"Dep"))</f>
        <v/>
      </c>
      <c r="M250" s="379" t="str">
        <f>IF(A250="","",COUNTIFS(D.Composição!$B:$B,$A250,D.Composição!$M:$M,"Sim"))</f>
        <v/>
      </c>
      <c r="N250" s="379" t="str">
        <f t="shared" si="20"/>
        <v/>
      </c>
      <c r="O250" s="379" t="str">
        <f>IFERROR(IF(A250="","",VLOOKUP(A250,D.Composição!$B$5:$L$4533,10,FALSE)),"")</f>
        <v/>
      </c>
      <c r="P250" s="379" t="str">
        <f t="shared" si="21"/>
        <v/>
      </c>
      <c r="Q250" s="380" t="str">
        <f t="shared" si="22"/>
        <v/>
      </c>
      <c r="R250" s="378" t="str">
        <f t="shared" si="23"/>
        <v/>
      </c>
      <c r="S250" s="379" t="str">
        <f>IF(H250="","",IF(R250&gt;=4*auxiliar!$Q$2,"Não elegível",IF(R250&lt;4*auxiliar!$Q$2,"Elegível","")))</f>
        <v/>
      </c>
      <c r="T250" s="321"/>
      <c r="U250" s="321"/>
      <c r="V250" s="321" t="s">
        <v>7141</v>
      </c>
      <c r="W250" s="381"/>
      <c r="X25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50" s="423"/>
      <c r="Z250" s="394"/>
      <c r="AA250" s="382" t="str">
        <f>IF(Table8[[#This Row],[Código do agregado '[Entidade']]]="","",IF(OR(AND(A250="",A250&lt;&gt;""),(AND(A250&lt;&gt;"",OR(B250="",D250="",I250="",T250="",U250="")))),"NÃO",IF(AND(A250&lt;&gt;"",J250=0),"Faltam membros","SIM")))</f>
        <v/>
      </c>
      <c r="AD250" s="256"/>
      <c r="AE250" s="457"/>
      <c r="AF250" s="457"/>
      <c r="AG250" s="256"/>
      <c r="AH250" s="256"/>
    </row>
    <row r="251" spans="1:34" ht="25.05" hidden="1" customHeight="1" x14ac:dyDescent="0.3">
      <c r="A251" s="373"/>
      <c r="B251" s="321"/>
      <c r="C251" s="316">
        <f>IFERROR(VLOOKUP(B251,A.Núcleos!$B:$C,2,FALSE),"")</f>
        <v>0</v>
      </c>
      <c r="D251" s="376"/>
      <c r="E251" s="383"/>
      <c r="F251" s="376"/>
      <c r="G251" s="377" t="str">
        <f>IFERROR(IF(Table8[[#This Row],[Código da Candidatura]]="","",CONCATENATE(VLOOKUP(Table8[[#This Row],[Código da Candidatura]],Table13[[Código da candidatura]:[Latitude]],3,FALSE)," - ",VLOOKUP(Table8[[#This Row],[Código da Candidatura]],Table13[[Código da candidatura]:[Latitude]],6,FALSE))),"")</f>
        <v/>
      </c>
      <c r="H251" s="325" t="str">
        <f>IFERROR(IF(A251="","",CONCATENATE("1D.",Entrada!$K$8,".",auxiliar!A245,".",Table8[[#This Row],[Código da Candidatura]])),"")</f>
        <v/>
      </c>
      <c r="I251" s="378" t="str">
        <f>IF(A251="","",SUMIF(D.Composição!A$5:B$4533,A251,D.Composição!M$5:M$4533))</f>
        <v/>
      </c>
      <c r="J251" s="379" t="str">
        <f>IF(A251="","",COUNTIF(D.Composição!$B:$B,$A251))</f>
        <v/>
      </c>
      <c r="K251" s="379" t="str">
        <f t="shared" si="19"/>
        <v/>
      </c>
      <c r="L251" s="379" t="str">
        <f>IF(A251="","",COUNTIFS(D.Composição!$B:$B,$A251,D.Composição!$T:$T,"Dep"))</f>
        <v/>
      </c>
      <c r="M251" s="379" t="str">
        <f>IF(A251="","",COUNTIFS(D.Composição!$B:$B,$A251,D.Composição!$M:$M,"Sim"))</f>
        <v/>
      </c>
      <c r="N251" s="379" t="str">
        <f t="shared" si="20"/>
        <v/>
      </c>
      <c r="O251" s="379" t="str">
        <f>IFERROR(IF(A251="","",VLOOKUP(A251,D.Composição!$B$5:$L$4533,10,FALSE)),"")</f>
        <v/>
      </c>
      <c r="P251" s="379" t="str">
        <f t="shared" si="21"/>
        <v/>
      </c>
      <c r="Q251" s="380" t="str">
        <f t="shared" si="22"/>
        <v/>
      </c>
      <c r="R251" s="378" t="str">
        <f t="shared" si="23"/>
        <v/>
      </c>
      <c r="S251" s="379" t="str">
        <f>IF(H251="","",IF(R251&gt;=4*auxiliar!$Q$2,"Não elegível",IF(R251&lt;4*auxiliar!$Q$2,"Elegível","")))</f>
        <v/>
      </c>
      <c r="T251" s="321"/>
      <c r="U251" s="321"/>
      <c r="V251" s="321" t="s">
        <v>7141</v>
      </c>
      <c r="W251" s="381"/>
      <c r="X25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51" s="423"/>
      <c r="Z251" s="394"/>
      <c r="AA251" s="382" t="str">
        <f>IF(Table8[[#This Row],[Código do agregado '[Entidade']]]="","",IF(OR(AND(A251="",A251&lt;&gt;""),(AND(A251&lt;&gt;"",OR(B251="",D251="",I251="",T251="",U251="")))),"NÃO",IF(AND(A251&lt;&gt;"",J251=0),"Faltam membros","SIM")))</f>
        <v/>
      </c>
      <c r="AD251" s="256"/>
      <c r="AE251" s="457"/>
      <c r="AF251" s="457"/>
      <c r="AG251" s="256"/>
      <c r="AH251" s="256"/>
    </row>
    <row r="252" spans="1:34" ht="25.05" hidden="1" customHeight="1" x14ac:dyDescent="0.3">
      <c r="A252" s="373"/>
      <c r="B252" s="321"/>
      <c r="C252" s="316">
        <f>IFERROR(VLOOKUP(B252,A.Núcleos!$B:$C,2,FALSE),"")</f>
        <v>0</v>
      </c>
      <c r="D252" s="376"/>
      <c r="E252" s="383"/>
      <c r="F252" s="376"/>
      <c r="G252" s="377" t="str">
        <f>IFERROR(IF(Table8[[#This Row],[Código da Candidatura]]="","",CONCATENATE(VLOOKUP(Table8[[#This Row],[Código da Candidatura]],Table13[[Código da candidatura]:[Latitude]],3,FALSE)," - ",VLOOKUP(Table8[[#This Row],[Código da Candidatura]],Table13[[Código da candidatura]:[Latitude]],6,FALSE))),"")</f>
        <v/>
      </c>
      <c r="H252" s="325" t="str">
        <f>IFERROR(IF(A252="","",CONCATENATE("1D.",Entrada!$K$8,".",auxiliar!A246,".",Table8[[#This Row],[Código da Candidatura]])),"")</f>
        <v/>
      </c>
      <c r="I252" s="378" t="str">
        <f>IF(A252="","",SUMIF(D.Composição!A$5:B$4533,A252,D.Composição!M$5:M$4533))</f>
        <v/>
      </c>
      <c r="J252" s="379" t="str">
        <f>IF(A252="","",COUNTIF(D.Composição!$B:$B,$A252))</f>
        <v/>
      </c>
      <c r="K252" s="379" t="str">
        <f t="shared" si="19"/>
        <v/>
      </c>
      <c r="L252" s="379" t="str">
        <f>IF(A252="","",COUNTIFS(D.Composição!$B:$B,$A252,D.Composição!$T:$T,"Dep"))</f>
        <v/>
      </c>
      <c r="M252" s="379" t="str">
        <f>IF(A252="","",COUNTIFS(D.Composição!$B:$B,$A252,D.Composição!$M:$M,"Sim"))</f>
        <v/>
      </c>
      <c r="N252" s="379" t="str">
        <f t="shared" si="20"/>
        <v/>
      </c>
      <c r="O252" s="379" t="str">
        <f>IFERROR(IF(A252="","",VLOOKUP(A252,D.Composição!$B$5:$L$4533,10,FALSE)),"")</f>
        <v/>
      </c>
      <c r="P252" s="379" t="str">
        <f t="shared" si="21"/>
        <v/>
      </c>
      <c r="Q252" s="380" t="str">
        <f t="shared" si="22"/>
        <v/>
      </c>
      <c r="R252" s="378" t="str">
        <f t="shared" si="23"/>
        <v/>
      </c>
      <c r="S252" s="379" t="str">
        <f>IF(H252="","",IF(R252&gt;=4*auxiliar!$Q$2,"Não elegível",IF(R252&lt;4*auxiliar!$Q$2,"Elegível","")))</f>
        <v/>
      </c>
      <c r="T252" s="321"/>
      <c r="U252" s="321"/>
      <c r="V252" s="321" t="s">
        <v>7141</v>
      </c>
      <c r="W252" s="381"/>
      <c r="X25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52" s="423"/>
      <c r="Z252" s="394"/>
      <c r="AA252" s="382" t="str">
        <f>IF(Table8[[#This Row],[Código do agregado '[Entidade']]]="","",IF(OR(AND(A252="",A252&lt;&gt;""),(AND(A252&lt;&gt;"",OR(B252="",D252="",I252="",T252="",U252="")))),"NÃO",IF(AND(A252&lt;&gt;"",J252=0),"Faltam membros","SIM")))</f>
        <v/>
      </c>
      <c r="AD252" s="256"/>
      <c r="AE252" s="457"/>
      <c r="AF252" s="457"/>
      <c r="AG252" s="256"/>
      <c r="AH252" s="256"/>
    </row>
    <row r="253" spans="1:34" ht="25.05" hidden="1" customHeight="1" x14ac:dyDescent="0.3">
      <c r="A253" s="373"/>
      <c r="B253" s="321"/>
      <c r="C253" s="316">
        <f>IFERROR(VLOOKUP(B253,A.Núcleos!$B:$C,2,FALSE),"")</f>
        <v>0</v>
      </c>
      <c r="D253" s="376"/>
      <c r="E253" s="383"/>
      <c r="F253" s="376"/>
      <c r="G253" s="377" t="str">
        <f>IFERROR(IF(Table8[[#This Row],[Código da Candidatura]]="","",CONCATENATE(VLOOKUP(Table8[[#This Row],[Código da Candidatura]],Table13[[Código da candidatura]:[Latitude]],3,FALSE)," - ",VLOOKUP(Table8[[#This Row],[Código da Candidatura]],Table13[[Código da candidatura]:[Latitude]],6,FALSE))),"")</f>
        <v/>
      </c>
      <c r="H253" s="325" t="str">
        <f>IFERROR(IF(A253="","",CONCATENATE("1D.",Entrada!$K$8,".",auxiliar!A247,".",Table8[[#This Row],[Código da Candidatura]])),"")</f>
        <v/>
      </c>
      <c r="I253" s="378" t="str">
        <f>IF(A253="","",SUMIF(D.Composição!A$5:B$4533,A253,D.Composição!M$5:M$4533))</f>
        <v/>
      </c>
      <c r="J253" s="379" t="str">
        <f>IF(A253="","",COUNTIF(D.Composição!$B:$B,$A253))</f>
        <v/>
      </c>
      <c r="K253" s="379" t="str">
        <f t="shared" si="19"/>
        <v/>
      </c>
      <c r="L253" s="379" t="str">
        <f>IF(A253="","",COUNTIFS(D.Composição!$B:$B,$A253,D.Composição!$T:$T,"Dep"))</f>
        <v/>
      </c>
      <c r="M253" s="379" t="str">
        <f>IF(A253="","",COUNTIFS(D.Composição!$B:$B,$A253,D.Composição!$M:$M,"Sim"))</f>
        <v/>
      </c>
      <c r="N253" s="379" t="str">
        <f t="shared" si="20"/>
        <v/>
      </c>
      <c r="O253" s="379" t="str">
        <f>IFERROR(IF(A253="","",VLOOKUP(A253,D.Composição!$B$5:$L$4533,10,FALSE)),"")</f>
        <v/>
      </c>
      <c r="P253" s="379" t="str">
        <f t="shared" si="21"/>
        <v/>
      </c>
      <c r="Q253" s="380" t="str">
        <f t="shared" si="22"/>
        <v/>
      </c>
      <c r="R253" s="378" t="str">
        <f t="shared" si="23"/>
        <v/>
      </c>
      <c r="S253" s="379" t="str">
        <f>IF(H253="","",IF(R253&gt;=4*auxiliar!$Q$2,"Não elegível",IF(R253&lt;4*auxiliar!$Q$2,"Elegível","")))</f>
        <v/>
      </c>
      <c r="T253" s="321"/>
      <c r="U253" s="321"/>
      <c r="V253" s="321" t="s">
        <v>7141</v>
      </c>
      <c r="W253" s="381"/>
      <c r="X25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53" s="423"/>
      <c r="Z253" s="394"/>
      <c r="AA253" s="382" t="str">
        <f>IF(Table8[[#This Row],[Código do agregado '[Entidade']]]="","",IF(OR(AND(A253="",A253&lt;&gt;""),(AND(A253&lt;&gt;"",OR(B253="",D253="",I253="",T253="",U253="")))),"NÃO",IF(AND(A253&lt;&gt;"",J253=0),"Faltam membros","SIM")))</f>
        <v/>
      </c>
      <c r="AD253" s="256"/>
      <c r="AE253" s="457"/>
      <c r="AF253" s="457"/>
      <c r="AG253" s="256"/>
      <c r="AH253" s="256"/>
    </row>
    <row r="254" spans="1:34" ht="25.05" hidden="1" customHeight="1" x14ac:dyDescent="0.3">
      <c r="A254" s="373"/>
      <c r="B254" s="321"/>
      <c r="C254" s="316">
        <f>IFERROR(VLOOKUP(B254,A.Núcleos!$B:$C,2,FALSE),"")</f>
        <v>0</v>
      </c>
      <c r="D254" s="376"/>
      <c r="E254" s="383"/>
      <c r="F254" s="376"/>
      <c r="G254" s="377" t="str">
        <f>IFERROR(IF(Table8[[#This Row],[Código da Candidatura]]="","",CONCATENATE(VLOOKUP(Table8[[#This Row],[Código da Candidatura]],Table13[[Código da candidatura]:[Latitude]],3,FALSE)," - ",VLOOKUP(Table8[[#This Row],[Código da Candidatura]],Table13[[Código da candidatura]:[Latitude]],6,FALSE))),"")</f>
        <v/>
      </c>
      <c r="H254" s="325" t="str">
        <f>IFERROR(IF(A254="","",CONCATENATE("1D.",Entrada!$K$8,".",auxiliar!A248,".",Table8[[#This Row],[Código da Candidatura]])),"")</f>
        <v/>
      </c>
      <c r="I254" s="378" t="str">
        <f>IF(A254="","",SUMIF(D.Composição!A$5:B$4533,A254,D.Composição!M$5:M$4533))</f>
        <v/>
      </c>
      <c r="J254" s="379" t="str">
        <f>IF(A254="","",COUNTIF(D.Composição!$B:$B,$A254))</f>
        <v/>
      </c>
      <c r="K254" s="379" t="str">
        <f t="shared" si="19"/>
        <v/>
      </c>
      <c r="L254" s="379" t="str">
        <f>IF(A254="","",COUNTIFS(D.Composição!$B:$B,$A254,D.Composição!$T:$T,"Dep"))</f>
        <v/>
      </c>
      <c r="M254" s="379" t="str">
        <f>IF(A254="","",COUNTIFS(D.Composição!$B:$B,$A254,D.Composição!$M:$M,"Sim"))</f>
        <v/>
      </c>
      <c r="N254" s="379" t="str">
        <f t="shared" si="20"/>
        <v/>
      </c>
      <c r="O254" s="379" t="str">
        <f>IFERROR(IF(A254="","",VLOOKUP(A254,D.Composição!$B$5:$L$4533,10,FALSE)),"")</f>
        <v/>
      </c>
      <c r="P254" s="379" t="str">
        <f t="shared" si="21"/>
        <v/>
      </c>
      <c r="Q254" s="380" t="str">
        <f t="shared" si="22"/>
        <v/>
      </c>
      <c r="R254" s="378" t="str">
        <f t="shared" si="23"/>
        <v/>
      </c>
      <c r="S254" s="379" t="str">
        <f>IF(H254="","",IF(R254&gt;=4*auxiliar!$Q$2,"Não elegível",IF(R254&lt;4*auxiliar!$Q$2,"Elegível","")))</f>
        <v/>
      </c>
      <c r="T254" s="321"/>
      <c r="U254" s="321"/>
      <c r="V254" s="321" t="s">
        <v>7141</v>
      </c>
      <c r="W254" s="381"/>
      <c r="X25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54" s="423"/>
      <c r="Z254" s="394"/>
      <c r="AA254" s="382" t="str">
        <f>IF(Table8[[#This Row],[Código do agregado '[Entidade']]]="","",IF(OR(AND(A254="",A254&lt;&gt;""),(AND(A254&lt;&gt;"",OR(B254="",D254="",I254="",T254="",U254="")))),"NÃO",IF(AND(A254&lt;&gt;"",J254=0),"Faltam membros","SIM")))</f>
        <v/>
      </c>
      <c r="AD254" s="256"/>
      <c r="AE254" s="457"/>
      <c r="AF254" s="457"/>
      <c r="AG254" s="256"/>
      <c r="AH254" s="256"/>
    </row>
    <row r="255" spans="1:34" ht="25.05" hidden="1" customHeight="1" x14ac:dyDescent="0.3">
      <c r="A255" s="373"/>
      <c r="B255" s="321"/>
      <c r="C255" s="316">
        <f>IFERROR(VLOOKUP(B255,A.Núcleos!$B:$C,2,FALSE),"")</f>
        <v>0</v>
      </c>
      <c r="D255" s="376"/>
      <c r="E255" s="383"/>
      <c r="F255" s="376"/>
      <c r="G255" s="377" t="str">
        <f>IFERROR(IF(Table8[[#This Row],[Código da Candidatura]]="","",CONCATENATE(VLOOKUP(Table8[[#This Row],[Código da Candidatura]],Table13[[Código da candidatura]:[Latitude]],3,FALSE)," - ",VLOOKUP(Table8[[#This Row],[Código da Candidatura]],Table13[[Código da candidatura]:[Latitude]],6,FALSE))),"")</f>
        <v/>
      </c>
      <c r="H255" s="325" t="str">
        <f>IFERROR(IF(A255="","",CONCATENATE("1D.",Entrada!$K$8,".",auxiliar!A249,".",Table8[[#This Row],[Código da Candidatura]])),"")</f>
        <v/>
      </c>
      <c r="I255" s="378" t="str">
        <f>IF(A255="","",SUMIF(D.Composição!A$5:B$4533,A255,D.Composição!M$5:M$4533))</f>
        <v/>
      </c>
      <c r="J255" s="379" t="str">
        <f>IF(A255="","",COUNTIF(D.Composição!$B:$B,$A255))</f>
        <v/>
      </c>
      <c r="K255" s="379" t="str">
        <f t="shared" si="19"/>
        <v/>
      </c>
      <c r="L255" s="379" t="str">
        <f>IF(A255="","",COUNTIFS(D.Composição!$B:$B,$A255,D.Composição!$T:$T,"Dep"))</f>
        <v/>
      </c>
      <c r="M255" s="379" t="str">
        <f>IF(A255="","",COUNTIFS(D.Composição!$B:$B,$A255,D.Composição!$M:$M,"Sim"))</f>
        <v/>
      </c>
      <c r="N255" s="379" t="str">
        <f t="shared" si="20"/>
        <v/>
      </c>
      <c r="O255" s="379" t="str">
        <f>IFERROR(IF(A255="","",VLOOKUP(A255,D.Composição!$B$5:$L$4533,10,FALSE)),"")</f>
        <v/>
      </c>
      <c r="P255" s="379" t="str">
        <f t="shared" si="21"/>
        <v/>
      </c>
      <c r="Q255" s="380" t="str">
        <f t="shared" si="22"/>
        <v/>
      </c>
      <c r="R255" s="378" t="str">
        <f t="shared" si="23"/>
        <v/>
      </c>
      <c r="S255" s="379" t="str">
        <f>IF(H255="","",IF(R255&gt;=4*auxiliar!$Q$2,"Não elegível",IF(R255&lt;4*auxiliar!$Q$2,"Elegível","")))</f>
        <v/>
      </c>
      <c r="T255" s="321"/>
      <c r="U255" s="321"/>
      <c r="V255" s="321" t="s">
        <v>7141</v>
      </c>
      <c r="W255" s="381"/>
      <c r="X25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55" s="423"/>
      <c r="Z255" s="394"/>
      <c r="AA255" s="382" t="str">
        <f>IF(Table8[[#This Row],[Código do agregado '[Entidade']]]="","",IF(OR(AND(A255="",A255&lt;&gt;""),(AND(A255&lt;&gt;"",OR(B255="",D255="",I255="",T255="",U255="")))),"NÃO",IF(AND(A255&lt;&gt;"",J255=0),"Faltam membros","SIM")))</f>
        <v/>
      </c>
      <c r="AD255" s="256"/>
      <c r="AE255" s="457"/>
      <c r="AF255" s="457"/>
      <c r="AG255" s="256"/>
      <c r="AH255" s="256"/>
    </row>
    <row r="256" spans="1:34" ht="25.05" hidden="1" customHeight="1" x14ac:dyDescent="0.3">
      <c r="A256" s="373"/>
      <c r="B256" s="321"/>
      <c r="C256" s="316">
        <f>IFERROR(VLOOKUP(B256,A.Núcleos!$B:$C,2,FALSE),"")</f>
        <v>0</v>
      </c>
      <c r="D256" s="376"/>
      <c r="E256" s="383"/>
      <c r="F256" s="376"/>
      <c r="G256" s="377" t="str">
        <f>IFERROR(IF(Table8[[#This Row],[Código da Candidatura]]="","",CONCATENATE(VLOOKUP(Table8[[#This Row],[Código da Candidatura]],Table13[[Código da candidatura]:[Latitude]],3,FALSE)," - ",VLOOKUP(Table8[[#This Row],[Código da Candidatura]],Table13[[Código da candidatura]:[Latitude]],6,FALSE))),"")</f>
        <v/>
      </c>
      <c r="H256" s="325" t="str">
        <f>IFERROR(IF(A256="","",CONCATENATE("1D.",Entrada!$K$8,".",auxiliar!A250,".",Table8[[#This Row],[Código da Candidatura]])),"")</f>
        <v/>
      </c>
      <c r="I256" s="378" t="str">
        <f>IF(A256="","",SUMIF(D.Composição!A$5:B$4533,A256,D.Composição!M$5:M$4533))</f>
        <v/>
      </c>
      <c r="J256" s="379" t="str">
        <f>IF(A256="","",COUNTIF(D.Composição!$B:$B,$A256))</f>
        <v/>
      </c>
      <c r="K256" s="379" t="str">
        <f t="shared" si="19"/>
        <v/>
      </c>
      <c r="L256" s="379" t="str">
        <f>IF(A256="","",COUNTIFS(D.Composição!$B:$B,$A256,D.Composição!$T:$T,"Dep"))</f>
        <v/>
      </c>
      <c r="M256" s="379" t="str">
        <f>IF(A256="","",COUNTIFS(D.Composição!$B:$B,$A256,D.Composição!$M:$M,"Sim"))</f>
        <v/>
      </c>
      <c r="N256" s="379" t="str">
        <f t="shared" si="20"/>
        <v/>
      </c>
      <c r="O256" s="379" t="str">
        <f>IFERROR(IF(A256="","",VLOOKUP(A256,D.Composição!$B$5:$L$4533,10,FALSE)),"")</f>
        <v/>
      </c>
      <c r="P256" s="379" t="str">
        <f t="shared" si="21"/>
        <v/>
      </c>
      <c r="Q256" s="380" t="str">
        <f t="shared" si="22"/>
        <v/>
      </c>
      <c r="R256" s="378" t="str">
        <f t="shared" si="23"/>
        <v/>
      </c>
      <c r="S256" s="379" t="str">
        <f>IF(H256="","",IF(R256&gt;=4*auxiliar!$Q$2,"Não elegível",IF(R256&lt;4*auxiliar!$Q$2,"Elegível","")))</f>
        <v/>
      </c>
      <c r="T256" s="321"/>
      <c r="U256" s="321"/>
      <c r="V256" s="321" t="s">
        <v>7141</v>
      </c>
      <c r="W256" s="381"/>
      <c r="X25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56" s="423"/>
      <c r="Z256" s="394"/>
      <c r="AA256" s="382" t="str">
        <f>IF(Table8[[#This Row],[Código do agregado '[Entidade']]]="","",IF(OR(AND(A256="",A256&lt;&gt;""),(AND(A256&lt;&gt;"",OR(B256="",D256="",I256="",T256="",U256="")))),"NÃO",IF(AND(A256&lt;&gt;"",J256=0),"Faltam membros","SIM")))</f>
        <v/>
      </c>
      <c r="AD256" s="256"/>
      <c r="AE256" s="457"/>
      <c r="AF256" s="457"/>
      <c r="AG256" s="256"/>
      <c r="AH256" s="256"/>
    </row>
    <row r="257" spans="1:34" ht="25.05" hidden="1" customHeight="1" x14ac:dyDescent="0.3">
      <c r="A257" s="373"/>
      <c r="B257" s="321"/>
      <c r="C257" s="316">
        <f>IFERROR(VLOOKUP(B257,A.Núcleos!$B:$C,2,FALSE),"")</f>
        <v>0</v>
      </c>
      <c r="D257" s="376"/>
      <c r="E257" s="383"/>
      <c r="F257" s="376"/>
      <c r="G257" s="377" t="str">
        <f>IFERROR(IF(Table8[[#This Row],[Código da Candidatura]]="","",CONCATENATE(VLOOKUP(Table8[[#This Row],[Código da Candidatura]],Table13[[Código da candidatura]:[Latitude]],3,FALSE)," - ",VLOOKUP(Table8[[#This Row],[Código da Candidatura]],Table13[[Código da candidatura]:[Latitude]],6,FALSE))),"")</f>
        <v/>
      </c>
      <c r="H257" s="325" t="str">
        <f>IFERROR(IF(A257="","",CONCATENATE("1D.",Entrada!$K$8,".",auxiliar!A251,".",Table8[[#This Row],[Código da Candidatura]])),"")</f>
        <v/>
      </c>
      <c r="I257" s="378" t="str">
        <f>IF(A257="","",SUMIF(D.Composição!A$5:B$4533,A257,D.Composição!M$5:M$4533))</f>
        <v/>
      </c>
      <c r="J257" s="379" t="str">
        <f>IF(A257="","",COUNTIF(D.Composição!$B:$B,$A257))</f>
        <v/>
      </c>
      <c r="K257" s="379" t="str">
        <f t="shared" si="19"/>
        <v/>
      </c>
      <c r="L257" s="379" t="str">
        <f>IF(A257="","",COUNTIFS(D.Composição!$B:$B,$A257,D.Composição!$T:$T,"Dep"))</f>
        <v/>
      </c>
      <c r="M257" s="379" t="str">
        <f>IF(A257="","",COUNTIFS(D.Composição!$B:$B,$A257,D.Composição!$M:$M,"Sim"))</f>
        <v/>
      </c>
      <c r="N257" s="379" t="str">
        <f t="shared" si="20"/>
        <v/>
      </c>
      <c r="O257" s="379" t="str">
        <f>IFERROR(IF(A257="","",VLOOKUP(A257,D.Composição!$B$5:$L$4533,10,FALSE)),"")</f>
        <v/>
      </c>
      <c r="P257" s="379" t="str">
        <f t="shared" si="21"/>
        <v/>
      </c>
      <c r="Q257" s="380" t="str">
        <f t="shared" si="22"/>
        <v/>
      </c>
      <c r="R257" s="378" t="str">
        <f t="shared" si="23"/>
        <v/>
      </c>
      <c r="S257" s="379" t="str">
        <f>IF(H257="","",IF(R257&gt;=4*auxiliar!$Q$2,"Não elegível",IF(R257&lt;4*auxiliar!$Q$2,"Elegível","")))</f>
        <v/>
      </c>
      <c r="T257" s="321"/>
      <c r="U257" s="321"/>
      <c r="V257" s="321" t="s">
        <v>7141</v>
      </c>
      <c r="W257" s="381"/>
      <c r="X25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57" s="423"/>
      <c r="Z257" s="394"/>
      <c r="AA257" s="382" t="str">
        <f>IF(Table8[[#This Row],[Código do agregado '[Entidade']]]="","",IF(OR(AND(A257="",A257&lt;&gt;""),(AND(A257&lt;&gt;"",OR(B257="",D257="",I257="",T257="",U257="")))),"NÃO",IF(AND(A257&lt;&gt;"",J257=0),"Faltam membros","SIM")))</f>
        <v/>
      </c>
      <c r="AD257" s="256"/>
      <c r="AE257" s="457"/>
      <c r="AF257" s="457"/>
      <c r="AG257" s="256"/>
      <c r="AH257" s="256"/>
    </row>
    <row r="258" spans="1:34" ht="25.05" hidden="1" customHeight="1" x14ac:dyDescent="0.3">
      <c r="A258" s="373"/>
      <c r="B258" s="321"/>
      <c r="C258" s="316">
        <f>IFERROR(VLOOKUP(B258,A.Núcleos!$B:$C,2,FALSE),"")</f>
        <v>0</v>
      </c>
      <c r="D258" s="376"/>
      <c r="E258" s="383"/>
      <c r="F258" s="376"/>
      <c r="G258" s="377" t="str">
        <f>IFERROR(IF(Table8[[#This Row],[Código da Candidatura]]="","",CONCATENATE(VLOOKUP(Table8[[#This Row],[Código da Candidatura]],Table13[[Código da candidatura]:[Latitude]],3,FALSE)," - ",VLOOKUP(Table8[[#This Row],[Código da Candidatura]],Table13[[Código da candidatura]:[Latitude]],6,FALSE))),"")</f>
        <v/>
      </c>
      <c r="H258" s="325" t="str">
        <f>IFERROR(IF(A258="","",CONCATENATE("1D.",Entrada!$K$8,".",auxiliar!A252,".",Table8[[#This Row],[Código da Candidatura]])),"")</f>
        <v/>
      </c>
      <c r="I258" s="378" t="str">
        <f>IF(A258="","",SUMIF(D.Composição!A$5:B$4533,A258,D.Composição!M$5:M$4533))</f>
        <v/>
      </c>
      <c r="J258" s="379" t="str">
        <f>IF(A258="","",COUNTIF(D.Composição!$B:$B,$A258))</f>
        <v/>
      </c>
      <c r="K258" s="379" t="str">
        <f t="shared" si="19"/>
        <v/>
      </c>
      <c r="L258" s="379" t="str">
        <f>IF(A258="","",COUNTIFS(D.Composição!$B:$B,$A258,D.Composição!$T:$T,"Dep"))</f>
        <v/>
      </c>
      <c r="M258" s="379" t="str">
        <f>IF(A258="","",COUNTIFS(D.Composição!$B:$B,$A258,D.Composição!$M:$M,"Sim"))</f>
        <v/>
      </c>
      <c r="N258" s="379" t="str">
        <f t="shared" si="20"/>
        <v/>
      </c>
      <c r="O258" s="379" t="str">
        <f>IFERROR(IF(A258="","",VLOOKUP(A258,D.Composição!$B$5:$L$4533,10,FALSE)),"")</f>
        <v/>
      </c>
      <c r="P258" s="379" t="str">
        <f t="shared" si="21"/>
        <v/>
      </c>
      <c r="Q258" s="380" t="str">
        <f t="shared" si="22"/>
        <v/>
      </c>
      <c r="R258" s="378" t="str">
        <f t="shared" si="23"/>
        <v/>
      </c>
      <c r="S258" s="379" t="str">
        <f>IF(H258="","",IF(R258&gt;=4*auxiliar!$Q$2,"Não elegível",IF(R258&lt;4*auxiliar!$Q$2,"Elegível","")))</f>
        <v/>
      </c>
      <c r="T258" s="321"/>
      <c r="U258" s="321"/>
      <c r="V258" s="321" t="s">
        <v>7141</v>
      </c>
      <c r="W258" s="381"/>
      <c r="X25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58" s="423"/>
      <c r="Z258" s="394"/>
      <c r="AA258" s="382" t="str">
        <f>IF(Table8[[#This Row],[Código do agregado '[Entidade']]]="","",IF(OR(AND(A258="",A258&lt;&gt;""),(AND(A258&lt;&gt;"",OR(B258="",D258="",I258="",T258="",U258="")))),"NÃO",IF(AND(A258&lt;&gt;"",J258=0),"Faltam membros","SIM")))</f>
        <v/>
      </c>
      <c r="AD258" s="256"/>
      <c r="AE258" s="457"/>
      <c r="AF258" s="457"/>
      <c r="AG258" s="256"/>
      <c r="AH258" s="256"/>
    </row>
    <row r="259" spans="1:34" ht="25.05" hidden="1" customHeight="1" x14ac:dyDescent="0.3">
      <c r="A259" s="373"/>
      <c r="B259" s="321"/>
      <c r="C259" s="316">
        <f>IFERROR(VLOOKUP(B259,A.Núcleos!$B:$C,2,FALSE),"")</f>
        <v>0</v>
      </c>
      <c r="D259" s="376"/>
      <c r="E259" s="383"/>
      <c r="F259" s="376"/>
      <c r="G259" s="377" t="str">
        <f>IFERROR(IF(Table8[[#This Row],[Código da Candidatura]]="","",CONCATENATE(VLOOKUP(Table8[[#This Row],[Código da Candidatura]],Table13[[Código da candidatura]:[Latitude]],3,FALSE)," - ",VLOOKUP(Table8[[#This Row],[Código da Candidatura]],Table13[[Código da candidatura]:[Latitude]],6,FALSE))),"")</f>
        <v/>
      </c>
      <c r="H259" s="325" t="str">
        <f>IFERROR(IF(A259="","",CONCATENATE("1D.",Entrada!$K$8,".",auxiliar!A253,".",Table8[[#This Row],[Código da Candidatura]])),"")</f>
        <v/>
      </c>
      <c r="I259" s="378" t="str">
        <f>IF(A259="","",SUMIF(D.Composição!A$5:B$4533,A259,D.Composição!M$5:M$4533))</f>
        <v/>
      </c>
      <c r="J259" s="379" t="str">
        <f>IF(A259="","",COUNTIF(D.Composição!$B:$B,$A259))</f>
        <v/>
      </c>
      <c r="K259" s="379" t="str">
        <f t="shared" si="19"/>
        <v/>
      </c>
      <c r="L259" s="379" t="str">
        <f>IF(A259="","",COUNTIFS(D.Composição!$B:$B,$A259,D.Composição!$T:$T,"Dep"))</f>
        <v/>
      </c>
      <c r="M259" s="379" t="str">
        <f>IF(A259="","",COUNTIFS(D.Composição!$B:$B,$A259,D.Composição!$M:$M,"Sim"))</f>
        <v/>
      </c>
      <c r="N259" s="379" t="str">
        <f t="shared" si="20"/>
        <v/>
      </c>
      <c r="O259" s="379" t="str">
        <f>IFERROR(IF(A259="","",VLOOKUP(A259,D.Composição!$B$5:$L$4533,10,FALSE)),"")</f>
        <v/>
      </c>
      <c r="P259" s="379" t="str">
        <f t="shared" si="21"/>
        <v/>
      </c>
      <c r="Q259" s="380" t="str">
        <f t="shared" si="22"/>
        <v/>
      </c>
      <c r="R259" s="378" t="str">
        <f t="shared" si="23"/>
        <v/>
      </c>
      <c r="S259" s="379" t="str">
        <f>IF(H259="","",IF(R259&gt;=4*auxiliar!$Q$2,"Não elegível",IF(R259&lt;4*auxiliar!$Q$2,"Elegível","")))</f>
        <v/>
      </c>
      <c r="T259" s="321"/>
      <c r="U259" s="321"/>
      <c r="V259" s="321" t="s">
        <v>7141</v>
      </c>
      <c r="W259" s="381"/>
      <c r="X25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59" s="423"/>
      <c r="Z259" s="394"/>
      <c r="AA259" s="382" t="str">
        <f>IF(Table8[[#This Row],[Código do agregado '[Entidade']]]="","",IF(OR(AND(A259="",A259&lt;&gt;""),(AND(A259&lt;&gt;"",OR(B259="",D259="",I259="",T259="",U259="")))),"NÃO",IF(AND(A259&lt;&gt;"",J259=0),"Faltam membros","SIM")))</f>
        <v/>
      </c>
      <c r="AD259" s="256"/>
      <c r="AE259" s="457"/>
      <c r="AF259" s="457"/>
      <c r="AG259" s="256"/>
      <c r="AH259" s="256"/>
    </row>
    <row r="260" spans="1:34" ht="25.05" hidden="1" customHeight="1" x14ac:dyDescent="0.3">
      <c r="A260" s="373"/>
      <c r="B260" s="321"/>
      <c r="C260" s="316">
        <f>IFERROR(VLOOKUP(B260,A.Núcleos!$B:$C,2,FALSE),"")</f>
        <v>0</v>
      </c>
      <c r="D260" s="376"/>
      <c r="E260" s="383"/>
      <c r="F260" s="376"/>
      <c r="G260" s="377" t="str">
        <f>IFERROR(IF(Table8[[#This Row],[Código da Candidatura]]="","",CONCATENATE(VLOOKUP(Table8[[#This Row],[Código da Candidatura]],Table13[[Código da candidatura]:[Latitude]],3,FALSE)," - ",VLOOKUP(Table8[[#This Row],[Código da Candidatura]],Table13[[Código da candidatura]:[Latitude]],6,FALSE))),"")</f>
        <v/>
      </c>
      <c r="H260" s="325" t="str">
        <f>IFERROR(IF(A260="","",CONCATENATE("1D.",Entrada!$K$8,".",auxiliar!A254,".",Table8[[#This Row],[Código da Candidatura]])),"")</f>
        <v/>
      </c>
      <c r="I260" s="378" t="str">
        <f>IF(A260="","",SUMIF(D.Composição!A$5:B$4533,A260,D.Composição!M$5:M$4533))</f>
        <v/>
      </c>
      <c r="J260" s="379" t="str">
        <f>IF(A260="","",COUNTIF(D.Composição!$B:$B,$A260))</f>
        <v/>
      </c>
      <c r="K260" s="379" t="str">
        <f t="shared" si="19"/>
        <v/>
      </c>
      <c r="L260" s="379" t="str">
        <f>IF(A260="","",COUNTIFS(D.Composição!$B:$B,$A260,D.Composição!$T:$T,"Dep"))</f>
        <v/>
      </c>
      <c r="M260" s="379" t="str">
        <f>IF(A260="","",COUNTIFS(D.Composição!$B:$B,$A260,D.Composição!$M:$M,"Sim"))</f>
        <v/>
      </c>
      <c r="N260" s="379" t="str">
        <f t="shared" si="20"/>
        <v/>
      </c>
      <c r="O260" s="379" t="str">
        <f>IFERROR(IF(A260="","",VLOOKUP(A260,D.Composição!$B$5:$L$4533,10,FALSE)),"")</f>
        <v/>
      </c>
      <c r="P260" s="379" t="str">
        <f t="shared" si="21"/>
        <v/>
      </c>
      <c r="Q260" s="380" t="str">
        <f t="shared" si="22"/>
        <v/>
      </c>
      <c r="R260" s="378" t="str">
        <f t="shared" si="23"/>
        <v/>
      </c>
      <c r="S260" s="379" t="str">
        <f>IF(H260="","",IF(R260&gt;=4*auxiliar!$Q$2,"Não elegível",IF(R260&lt;4*auxiliar!$Q$2,"Elegível","")))</f>
        <v/>
      </c>
      <c r="T260" s="321"/>
      <c r="U260" s="321"/>
      <c r="V260" s="321" t="s">
        <v>7141</v>
      </c>
      <c r="W260" s="381"/>
      <c r="X26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60" s="423"/>
      <c r="Z260" s="394"/>
      <c r="AA260" s="382" t="str">
        <f>IF(Table8[[#This Row],[Código do agregado '[Entidade']]]="","",IF(OR(AND(A260="",A260&lt;&gt;""),(AND(A260&lt;&gt;"",OR(B260="",D260="",I260="",T260="",U260="")))),"NÃO",IF(AND(A260&lt;&gt;"",J260=0),"Faltam membros","SIM")))</f>
        <v/>
      </c>
      <c r="AD260" s="256"/>
      <c r="AE260" s="457"/>
      <c r="AF260" s="457"/>
      <c r="AG260" s="256"/>
      <c r="AH260" s="256"/>
    </row>
    <row r="261" spans="1:34" ht="25.05" hidden="1" customHeight="1" x14ac:dyDescent="0.3">
      <c r="A261" s="373"/>
      <c r="B261" s="321"/>
      <c r="C261" s="316">
        <f>IFERROR(VLOOKUP(B261,A.Núcleos!$B:$C,2,FALSE),"")</f>
        <v>0</v>
      </c>
      <c r="D261" s="376"/>
      <c r="E261" s="383"/>
      <c r="F261" s="376"/>
      <c r="G261" s="377" t="str">
        <f>IFERROR(IF(Table8[[#This Row],[Código da Candidatura]]="","",CONCATENATE(VLOOKUP(Table8[[#This Row],[Código da Candidatura]],Table13[[Código da candidatura]:[Latitude]],3,FALSE)," - ",VLOOKUP(Table8[[#This Row],[Código da Candidatura]],Table13[[Código da candidatura]:[Latitude]],6,FALSE))),"")</f>
        <v/>
      </c>
      <c r="H261" s="325" t="str">
        <f>IFERROR(IF(A261="","",CONCATENATE("1D.",Entrada!$K$8,".",auxiliar!A255,".",Table8[[#This Row],[Código da Candidatura]])),"")</f>
        <v/>
      </c>
      <c r="I261" s="378" t="str">
        <f>IF(A261="","",SUMIF(D.Composição!A$5:B$4533,A261,D.Composição!M$5:M$4533))</f>
        <v/>
      </c>
      <c r="J261" s="379" t="str">
        <f>IF(A261="","",COUNTIF(D.Composição!$B:$B,$A261))</f>
        <v/>
      </c>
      <c r="K261" s="379" t="str">
        <f t="shared" si="19"/>
        <v/>
      </c>
      <c r="L261" s="379" t="str">
        <f>IF(A261="","",COUNTIFS(D.Composição!$B:$B,$A261,D.Composição!$T:$T,"Dep"))</f>
        <v/>
      </c>
      <c r="M261" s="379" t="str">
        <f>IF(A261="","",COUNTIFS(D.Composição!$B:$B,$A261,D.Composição!$M:$M,"Sim"))</f>
        <v/>
      </c>
      <c r="N261" s="379" t="str">
        <f t="shared" si="20"/>
        <v/>
      </c>
      <c r="O261" s="379" t="str">
        <f>IFERROR(IF(A261="","",VLOOKUP(A261,D.Composição!$B$5:$L$4533,10,FALSE)),"")</f>
        <v/>
      </c>
      <c r="P261" s="379" t="str">
        <f t="shared" si="21"/>
        <v/>
      </c>
      <c r="Q261" s="380" t="str">
        <f t="shared" si="22"/>
        <v/>
      </c>
      <c r="R261" s="378" t="str">
        <f t="shared" si="23"/>
        <v/>
      </c>
      <c r="S261" s="379" t="str">
        <f>IF(H261="","",IF(R261&gt;=4*auxiliar!$Q$2,"Não elegível",IF(R261&lt;4*auxiliar!$Q$2,"Elegível","")))</f>
        <v/>
      </c>
      <c r="T261" s="321"/>
      <c r="U261" s="321"/>
      <c r="V261" s="321" t="s">
        <v>7141</v>
      </c>
      <c r="W261" s="381"/>
      <c r="X26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61" s="423"/>
      <c r="Z261" s="394"/>
      <c r="AA261" s="382" t="str">
        <f>IF(Table8[[#This Row],[Código do agregado '[Entidade']]]="","",IF(OR(AND(A261="",A261&lt;&gt;""),(AND(A261&lt;&gt;"",OR(B261="",D261="",I261="",T261="",U261="")))),"NÃO",IF(AND(A261&lt;&gt;"",J261=0),"Faltam membros","SIM")))</f>
        <v/>
      </c>
      <c r="AD261" s="256"/>
      <c r="AE261" s="457"/>
      <c r="AF261" s="457"/>
      <c r="AG261" s="256"/>
      <c r="AH261" s="256"/>
    </row>
    <row r="262" spans="1:34" ht="25.05" hidden="1" customHeight="1" x14ac:dyDescent="0.3">
      <c r="A262" s="373"/>
      <c r="B262" s="321"/>
      <c r="C262" s="316">
        <f>IFERROR(VLOOKUP(B262,A.Núcleos!$B:$C,2,FALSE),"")</f>
        <v>0</v>
      </c>
      <c r="D262" s="376"/>
      <c r="E262" s="383"/>
      <c r="F262" s="376"/>
      <c r="G262" s="377" t="str">
        <f>IFERROR(IF(Table8[[#This Row],[Código da Candidatura]]="","",CONCATENATE(VLOOKUP(Table8[[#This Row],[Código da Candidatura]],Table13[[Código da candidatura]:[Latitude]],3,FALSE)," - ",VLOOKUP(Table8[[#This Row],[Código da Candidatura]],Table13[[Código da candidatura]:[Latitude]],6,FALSE))),"")</f>
        <v/>
      </c>
      <c r="H262" s="325" t="str">
        <f>IFERROR(IF(A262="","",CONCATENATE("1D.",Entrada!$K$8,".",auxiliar!A256,".",Table8[[#This Row],[Código da Candidatura]])),"")</f>
        <v/>
      </c>
      <c r="I262" s="378" t="str">
        <f>IF(A262="","",SUMIF(D.Composição!A$5:B$4533,A262,D.Composição!M$5:M$4533))</f>
        <v/>
      </c>
      <c r="J262" s="379" t="str">
        <f>IF(A262="","",COUNTIF(D.Composição!$B:$B,$A262))</f>
        <v/>
      </c>
      <c r="K262" s="379" t="str">
        <f t="shared" si="19"/>
        <v/>
      </c>
      <c r="L262" s="379" t="str">
        <f>IF(A262="","",COUNTIFS(D.Composição!$B:$B,$A262,D.Composição!$T:$T,"Dep"))</f>
        <v/>
      </c>
      <c r="M262" s="379" t="str">
        <f>IF(A262="","",COUNTIFS(D.Composição!$B:$B,$A262,D.Composição!$M:$M,"Sim"))</f>
        <v/>
      </c>
      <c r="N262" s="379" t="str">
        <f t="shared" si="20"/>
        <v/>
      </c>
      <c r="O262" s="379" t="str">
        <f>IFERROR(IF(A262="","",VLOOKUP(A262,D.Composição!$B$5:$L$4533,10,FALSE)),"")</f>
        <v/>
      </c>
      <c r="P262" s="379" t="str">
        <f t="shared" si="21"/>
        <v/>
      </c>
      <c r="Q262" s="380" t="str">
        <f t="shared" si="22"/>
        <v/>
      </c>
      <c r="R262" s="378" t="str">
        <f t="shared" si="23"/>
        <v/>
      </c>
      <c r="S262" s="379" t="str">
        <f>IF(H262="","",IF(R262&gt;=4*auxiliar!$Q$2,"Não elegível",IF(R262&lt;4*auxiliar!$Q$2,"Elegível","")))</f>
        <v/>
      </c>
      <c r="T262" s="321"/>
      <c r="U262" s="321"/>
      <c r="V262" s="321" t="s">
        <v>7141</v>
      </c>
      <c r="W262" s="381"/>
      <c r="X26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62" s="423"/>
      <c r="Z262" s="394"/>
      <c r="AA262" s="382" t="str">
        <f>IF(Table8[[#This Row],[Código do agregado '[Entidade']]]="","",IF(OR(AND(A262="",A262&lt;&gt;""),(AND(A262&lt;&gt;"",OR(B262="",D262="",I262="",T262="",U262="")))),"NÃO",IF(AND(A262&lt;&gt;"",J262=0),"Faltam membros","SIM")))</f>
        <v/>
      </c>
      <c r="AD262" s="256"/>
      <c r="AE262" s="457"/>
      <c r="AF262" s="457"/>
      <c r="AG262" s="256"/>
      <c r="AH262" s="256"/>
    </row>
    <row r="263" spans="1:34" ht="25.05" hidden="1" customHeight="1" x14ac:dyDescent="0.3">
      <c r="A263" s="373"/>
      <c r="B263" s="321"/>
      <c r="C263" s="316">
        <f>IFERROR(VLOOKUP(B263,A.Núcleos!$B:$C,2,FALSE),"")</f>
        <v>0</v>
      </c>
      <c r="D263" s="376"/>
      <c r="E263" s="383"/>
      <c r="F263" s="376"/>
      <c r="G263" s="377" t="str">
        <f>IFERROR(IF(Table8[[#This Row],[Código da Candidatura]]="","",CONCATENATE(VLOOKUP(Table8[[#This Row],[Código da Candidatura]],Table13[[Código da candidatura]:[Latitude]],3,FALSE)," - ",VLOOKUP(Table8[[#This Row],[Código da Candidatura]],Table13[[Código da candidatura]:[Latitude]],6,FALSE))),"")</f>
        <v/>
      </c>
      <c r="H263" s="325" t="str">
        <f>IFERROR(IF(A263="","",CONCATENATE("1D.",Entrada!$K$8,".",auxiliar!A257,".",Table8[[#This Row],[Código da Candidatura]])),"")</f>
        <v/>
      </c>
      <c r="I263" s="378" t="str">
        <f>IF(A263="","",SUMIF(D.Composição!A$5:B$4533,A263,D.Composição!M$5:M$4533))</f>
        <v/>
      </c>
      <c r="J263" s="379" t="str">
        <f>IF(A263="","",COUNTIF(D.Composição!$B:$B,$A263))</f>
        <v/>
      </c>
      <c r="K263" s="379" t="str">
        <f t="shared" si="19"/>
        <v/>
      </c>
      <c r="L263" s="379" t="str">
        <f>IF(A263="","",COUNTIFS(D.Composição!$B:$B,$A263,D.Composição!$T:$T,"Dep"))</f>
        <v/>
      </c>
      <c r="M263" s="379" t="str">
        <f>IF(A263="","",COUNTIFS(D.Composição!$B:$B,$A263,D.Composição!$M:$M,"Sim"))</f>
        <v/>
      </c>
      <c r="N263" s="379" t="str">
        <f t="shared" si="20"/>
        <v/>
      </c>
      <c r="O263" s="379" t="str">
        <f>IFERROR(IF(A263="","",VLOOKUP(A263,D.Composição!$B$5:$L$4533,10,FALSE)),"")</f>
        <v/>
      </c>
      <c r="P263" s="379" t="str">
        <f t="shared" si="21"/>
        <v/>
      </c>
      <c r="Q263" s="380" t="str">
        <f t="shared" si="22"/>
        <v/>
      </c>
      <c r="R263" s="378" t="str">
        <f t="shared" si="23"/>
        <v/>
      </c>
      <c r="S263" s="379" t="str">
        <f>IF(H263="","",IF(R263&gt;=4*auxiliar!$Q$2,"Não elegível",IF(R263&lt;4*auxiliar!$Q$2,"Elegível","")))</f>
        <v/>
      </c>
      <c r="T263" s="321"/>
      <c r="U263" s="321"/>
      <c r="V263" s="321" t="s">
        <v>7141</v>
      </c>
      <c r="W263" s="381"/>
      <c r="X26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63" s="423"/>
      <c r="Z263" s="394"/>
      <c r="AA263" s="382" t="str">
        <f>IF(Table8[[#This Row],[Código do agregado '[Entidade']]]="","",IF(OR(AND(A263="",A263&lt;&gt;""),(AND(A263&lt;&gt;"",OR(B263="",D263="",I263="",T263="",U263="")))),"NÃO",IF(AND(A263&lt;&gt;"",J263=0),"Faltam membros","SIM")))</f>
        <v/>
      </c>
      <c r="AD263" s="256"/>
      <c r="AE263" s="457"/>
      <c r="AF263" s="457"/>
      <c r="AG263" s="256"/>
      <c r="AH263" s="256"/>
    </row>
    <row r="264" spans="1:34" ht="25.05" hidden="1" customHeight="1" x14ac:dyDescent="0.3">
      <c r="A264" s="373"/>
      <c r="B264" s="321"/>
      <c r="C264" s="316">
        <f>IFERROR(VLOOKUP(B264,A.Núcleos!$B:$C,2,FALSE),"")</f>
        <v>0</v>
      </c>
      <c r="D264" s="376"/>
      <c r="E264" s="383"/>
      <c r="F264" s="376"/>
      <c r="G264" s="377" t="str">
        <f>IFERROR(IF(Table8[[#This Row],[Código da Candidatura]]="","",CONCATENATE(VLOOKUP(Table8[[#This Row],[Código da Candidatura]],Table13[[Código da candidatura]:[Latitude]],3,FALSE)," - ",VLOOKUP(Table8[[#This Row],[Código da Candidatura]],Table13[[Código da candidatura]:[Latitude]],6,FALSE))),"")</f>
        <v/>
      </c>
      <c r="H264" s="325" t="str">
        <f>IFERROR(IF(A264="","",CONCATENATE("1D.",Entrada!$K$8,".",auxiliar!A258,".",Table8[[#This Row],[Código da Candidatura]])),"")</f>
        <v/>
      </c>
      <c r="I264" s="378" t="str">
        <f>IF(A264="","",SUMIF(D.Composição!A$5:B$4533,A264,D.Composição!M$5:M$4533))</f>
        <v/>
      </c>
      <c r="J264" s="379" t="str">
        <f>IF(A264="","",COUNTIF(D.Composição!$B:$B,$A264))</f>
        <v/>
      </c>
      <c r="K264" s="379" t="str">
        <f t="shared" si="19"/>
        <v/>
      </c>
      <c r="L264" s="379" t="str">
        <f>IF(A264="","",COUNTIFS(D.Composição!$B:$B,$A264,D.Composição!$T:$T,"Dep"))</f>
        <v/>
      </c>
      <c r="M264" s="379" t="str">
        <f>IF(A264="","",COUNTIFS(D.Composição!$B:$B,$A264,D.Composição!$M:$M,"Sim"))</f>
        <v/>
      </c>
      <c r="N264" s="379" t="str">
        <f t="shared" si="20"/>
        <v/>
      </c>
      <c r="O264" s="379" t="str">
        <f>IFERROR(IF(A264="","",VLOOKUP(A264,D.Composição!$B$5:$L$4533,10,FALSE)),"")</f>
        <v/>
      </c>
      <c r="P264" s="379" t="str">
        <f t="shared" si="21"/>
        <v/>
      </c>
      <c r="Q264" s="380" t="str">
        <f t="shared" si="22"/>
        <v/>
      </c>
      <c r="R264" s="378" t="str">
        <f t="shared" si="23"/>
        <v/>
      </c>
      <c r="S264" s="379" t="str">
        <f>IF(H264="","",IF(R264&gt;=4*auxiliar!$Q$2,"Não elegível",IF(R264&lt;4*auxiliar!$Q$2,"Elegível","")))</f>
        <v/>
      </c>
      <c r="T264" s="321"/>
      <c r="U264" s="321"/>
      <c r="V264" s="321" t="s">
        <v>7141</v>
      </c>
      <c r="W264" s="381"/>
      <c r="X26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64" s="423"/>
      <c r="Z264" s="394"/>
      <c r="AA264" s="382" t="str">
        <f>IF(Table8[[#This Row],[Código do agregado '[Entidade']]]="","",IF(OR(AND(A264="",A264&lt;&gt;""),(AND(A264&lt;&gt;"",OR(B264="",D264="",I264="",T264="",U264="")))),"NÃO",IF(AND(A264&lt;&gt;"",J264=0),"Faltam membros","SIM")))</f>
        <v/>
      </c>
      <c r="AD264" s="256"/>
      <c r="AE264" s="457"/>
      <c r="AF264" s="457"/>
      <c r="AG264" s="256"/>
      <c r="AH264" s="256"/>
    </row>
    <row r="265" spans="1:34" ht="25.05" hidden="1" customHeight="1" x14ac:dyDescent="0.3">
      <c r="A265" s="373"/>
      <c r="B265" s="321"/>
      <c r="C265" s="316">
        <f>IFERROR(VLOOKUP(B265,A.Núcleos!$B:$C,2,FALSE),"")</f>
        <v>0</v>
      </c>
      <c r="D265" s="376"/>
      <c r="E265" s="383"/>
      <c r="F265" s="376"/>
      <c r="G265" s="377" t="str">
        <f>IFERROR(IF(Table8[[#This Row],[Código da Candidatura]]="","",CONCATENATE(VLOOKUP(Table8[[#This Row],[Código da Candidatura]],Table13[[Código da candidatura]:[Latitude]],3,FALSE)," - ",VLOOKUP(Table8[[#This Row],[Código da Candidatura]],Table13[[Código da candidatura]:[Latitude]],6,FALSE))),"")</f>
        <v/>
      </c>
      <c r="H265" s="325" t="str">
        <f>IFERROR(IF(A265="","",CONCATENATE("1D.",Entrada!$K$8,".",auxiliar!A259,".",Table8[[#This Row],[Código da Candidatura]])),"")</f>
        <v/>
      </c>
      <c r="I265" s="378" t="str">
        <f>IF(A265="","",SUMIF(D.Composição!A$5:B$4533,A265,D.Composição!M$5:M$4533))</f>
        <v/>
      </c>
      <c r="J265" s="379" t="str">
        <f>IF(A265="","",COUNTIF(D.Composição!$B:$B,$A265))</f>
        <v/>
      </c>
      <c r="K265" s="379" t="str">
        <f t="shared" ref="K265:K328" si="24">IF(H265="","",MAX(J265-L265-1,0))</f>
        <v/>
      </c>
      <c r="L265" s="379" t="str">
        <f>IF(A265="","",COUNTIFS(D.Composição!$B:$B,$A265,D.Composição!$T:$T,"Dep"))</f>
        <v/>
      </c>
      <c r="M265" s="379" t="str">
        <f>IF(A265="","",COUNTIFS(D.Composição!$B:$B,$A265,D.Composição!$M:$M,"Sim"))</f>
        <v/>
      </c>
      <c r="N265" s="379" t="str">
        <f t="shared" ref="N265:N328" si="25">IF(H265="","",IF(AND(J265-L265=1,J265&gt;1.5),"Sim","Não"))</f>
        <v/>
      </c>
      <c r="O265" s="379" t="str">
        <f>IFERROR(IF(A265="","",VLOOKUP(A265,D.Composição!$B$5:$L$4533,10,FALSE)),"")</f>
        <v/>
      </c>
      <c r="P265" s="379" t="str">
        <f t="shared" ref="P265:P328" si="26">IF(A265="","",IF(AND(J265=1,O265&gt;65),"Sim","Não"))</f>
        <v/>
      </c>
      <c r="Q265" s="380" t="str">
        <f t="shared" ref="Q265:Q328" si="27">IF(A265="","",IF(P265="Sim",1.25,IF(N265="Não",1+0.7*K265+0.25*L265+0.25*M265,IF(N265="Sim",1+0.7*K265+0.5*L265+0.25*M265,""))))</f>
        <v/>
      </c>
      <c r="R265" s="378" t="str">
        <f t="shared" ref="R265:R328" si="28">IF(H265="","",I265/12/Q265)</f>
        <v/>
      </c>
      <c r="S265" s="379" t="str">
        <f>IF(H265="","",IF(R265&gt;=4*auxiliar!$Q$2,"Não elegível",IF(R265&lt;4*auxiliar!$Q$2,"Elegível","")))</f>
        <v/>
      </c>
      <c r="T265" s="321"/>
      <c r="U265" s="321"/>
      <c r="V265" s="321" t="s">
        <v>7141</v>
      </c>
      <c r="W265" s="381"/>
      <c r="X26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65" s="423"/>
      <c r="Z265" s="394"/>
      <c r="AA265" s="382" t="str">
        <f>IF(Table8[[#This Row],[Código do agregado '[Entidade']]]="","",IF(OR(AND(A265="",A265&lt;&gt;""),(AND(A265&lt;&gt;"",OR(B265="",D265="",I265="",T265="",U265="")))),"NÃO",IF(AND(A265&lt;&gt;"",J265=0),"Faltam membros","SIM")))</f>
        <v/>
      </c>
      <c r="AD265" s="256"/>
      <c r="AE265" s="457"/>
      <c r="AF265" s="457"/>
      <c r="AG265" s="256"/>
      <c r="AH265" s="256"/>
    </row>
    <row r="266" spans="1:34" ht="25.05" hidden="1" customHeight="1" x14ac:dyDescent="0.3">
      <c r="A266" s="373"/>
      <c r="B266" s="321"/>
      <c r="C266" s="316">
        <f>IFERROR(VLOOKUP(B266,A.Núcleos!$B:$C,2,FALSE),"")</f>
        <v>0</v>
      </c>
      <c r="D266" s="376"/>
      <c r="E266" s="383"/>
      <c r="F266" s="376"/>
      <c r="G266" s="377" t="str">
        <f>IFERROR(IF(Table8[[#This Row],[Código da Candidatura]]="","",CONCATENATE(VLOOKUP(Table8[[#This Row],[Código da Candidatura]],Table13[[Código da candidatura]:[Latitude]],3,FALSE)," - ",VLOOKUP(Table8[[#This Row],[Código da Candidatura]],Table13[[Código da candidatura]:[Latitude]],6,FALSE))),"")</f>
        <v/>
      </c>
      <c r="H266" s="325" t="str">
        <f>IFERROR(IF(A266="","",CONCATENATE("1D.",Entrada!$K$8,".",auxiliar!A260,".",Table8[[#This Row],[Código da Candidatura]])),"")</f>
        <v/>
      </c>
      <c r="I266" s="378" t="str">
        <f>IF(A266="","",SUMIF(D.Composição!A$5:B$4533,A266,D.Composição!M$5:M$4533))</f>
        <v/>
      </c>
      <c r="J266" s="379" t="str">
        <f>IF(A266="","",COUNTIF(D.Composição!$B:$B,$A266))</f>
        <v/>
      </c>
      <c r="K266" s="379" t="str">
        <f t="shared" si="24"/>
        <v/>
      </c>
      <c r="L266" s="379" t="str">
        <f>IF(A266="","",COUNTIFS(D.Composição!$B:$B,$A266,D.Composição!$T:$T,"Dep"))</f>
        <v/>
      </c>
      <c r="M266" s="379" t="str">
        <f>IF(A266="","",COUNTIFS(D.Composição!$B:$B,$A266,D.Composição!$M:$M,"Sim"))</f>
        <v/>
      </c>
      <c r="N266" s="379" t="str">
        <f t="shared" si="25"/>
        <v/>
      </c>
      <c r="O266" s="379" t="str">
        <f>IFERROR(IF(A266="","",VLOOKUP(A266,D.Composição!$B$5:$L$4533,10,FALSE)),"")</f>
        <v/>
      </c>
      <c r="P266" s="379" t="str">
        <f t="shared" si="26"/>
        <v/>
      </c>
      <c r="Q266" s="380" t="str">
        <f t="shared" si="27"/>
        <v/>
      </c>
      <c r="R266" s="378" t="str">
        <f t="shared" si="28"/>
        <v/>
      </c>
      <c r="S266" s="379" t="str">
        <f>IF(H266="","",IF(R266&gt;=4*auxiliar!$Q$2,"Não elegível",IF(R266&lt;4*auxiliar!$Q$2,"Elegível","")))</f>
        <v/>
      </c>
      <c r="T266" s="321"/>
      <c r="U266" s="321"/>
      <c r="V266" s="321" t="s">
        <v>7141</v>
      </c>
      <c r="W266" s="381"/>
      <c r="X26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66" s="423"/>
      <c r="Z266" s="394"/>
      <c r="AA266" s="382" t="str">
        <f>IF(Table8[[#This Row],[Código do agregado '[Entidade']]]="","",IF(OR(AND(A266="",A266&lt;&gt;""),(AND(A266&lt;&gt;"",OR(B266="",D266="",I266="",T266="",U266="")))),"NÃO",IF(AND(A266&lt;&gt;"",J266=0),"Faltam membros","SIM")))</f>
        <v/>
      </c>
      <c r="AD266" s="256"/>
      <c r="AE266" s="457"/>
      <c r="AF266" s="457"/>
      <c r="AG266" s="256"/>
      <c r="AH266" s="256"/>
    </row>
    <row r="267" spans="1:34" ht="25.05" hidden="1" customHeight="1" x14ac:dyDescent="0.3">
      <c r="A267" s="373"/>
      <c r="B267" s="321"/>
      <c r="C267" s="316">
        <f>IFERROR(VLOOKUP(B267,A.Núcleos!$B:$C,2,FALSE),"")</f>
        <v>0</v>
      </c>
      <c r="D267" s="376"/>
      <c r="E267" s="383"/>
      <c r="F267" s="376"/>
      <c r="G267" s="377" t="str">
        <f>IFERROR(IF(Table8[[#This Row],[Código da Candidatura]]="","",CONCATENATE(VLOOKUP(Table8[[#This Row],[Código da Candidatura]],Table13[[Código da candidatura]:[Latitude]],3,FALSE)," - ",VLOOKUP(Table8[[#This Row],[Código da Candidatura]],Table13[[Código da candidatura]:[Latitude]],6,FALSE))),"")</f>
        <v/>
      </c>
      <c r="H267" s="325" t="str">
        <f>IFERROR(IF(A267="","",CONCATENATE("1D.",Entrada!$K$8,".",auxiliar!A261,".",Table8[[#This Row],[Código da Candidatura]])),"")</f>
        <v/>
      </c>
      <c r="I267" s="378" t="str">
        <f>IF(A267="","",SUMIF(D.Composição!A$5:B$4533,A267,D.Composição!M$5:M$4533))</f>
        <v/>
      </c>
      <c r="J267" s="379" t="str">
        <f>IF(A267="","",COUNTIF(D.Composição!$B:$B,$A267))</f>
        <v/>
      </c>
      <c r="K267" s="379" t="str">
        <f t="shared" si="24"/>
        <v/>
      </c>
      <c r="L267" s="379" t="str">
        <f>IF(A267="","",COUNTIFS(D.Composição!$B:$B,$A267,D.Composição!$T:$T,"Dep"))</f>
        <v/>
      </c>
      <c r="M267" s="379" t="str">
        <f>IF(A267="","",COUNTIFS(D.Composição!$B:$B,$A267,D.Composição!$M:$M,"Sim"))</f>
        <v/>
      </c>
      <c r="N267" s="379" t="str">
        <f t="shared" si="25"/>
        <v/>
      </c>
      <c r="O267" s="379" t="str">
        <f>IFERROR(IF(A267="","",VLOOKUP(A267,D.Composição!$B$5:$L$4533,10,FALSE)),"")</f>
        <v/>
      </c>
      <c r="P267" s="379" t="str">
        <f t="shared" si="26"/>
        <v/>
      </c>
      <c r="Q267" s="380" t="str">
        <f t="shared" si="27"/>
        <v/>
      </c>
      <c r="R267" s="378" t="str">
        <f t="shared" si="28"/>
        <v/>
      </c>
      <c r="S267" s="379" t="str">
        <f>IF(H267="","",IF(R267&gt;=4*auxiliar!$Q$2,"Não elegível",IF(R267&lt;4*auxiliar!$Q$2,"Elegível","")))</f>
        <v/>
      </c>
      <c r="T267" s="321"/>
      <c r="U267" s="321"/>
      <c r="V267" s="321" t="s">
        <v>7141</v>
      </c>
      <c r="W267" s="381"/>
      <c r="X26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67" s="423"/>
      <c r="Z267" s="394"/>
      <c r="AA267" s="382" t="str">
        <f>IF(Table8[[#This Row],[Código do agregado '[Entidade']]]="","",IF(OR(AND(A267="",A267&lt;&gt;""),(AND(A267&lt;&gt;"",OR(B267="",D267="",I267="",T267="",U267="")))),"NÃO",IF(AND(A267&lt;&gt;"",J267=0),"Faltam membros","SIM")))</f>
        <v/>
      </c>
      <c r="AD267" s="256"/>
      <c r="AE267" s="457"/>
      <c r="AF267" s="457"/>
      <c r="AG267" s="256"/>
      <c r="AH267" s="256"/>
    </row>
    <row r="268" spans="1:34" ht="25.05" hidden="1" customHeight="1" x14ac:dyDescent="0.3">
      <c r="A268" s="373"/>
      <c r="B268" s="321"/>
      <c r="C268" s="316">
        <f>IFERROR(VLOOKUP(B268,A.Núcleos!$B:$C,2,FALSE),"")</f>
        <v>0</v>
      </c>
      <c r="D268" s="376"/>
      <c r="E268" s="383"/>
      <c r="F268" s="376"/>
      <c r="G268" s="377" t="str">
        <f>IFERROR(IF(Table8[[#This Row],[Código da Candidatura]]="","",CONCATENATE(VLOOKUP(Table8[[#This Row],[Código da Candidatura]],Table13[[Código da candidatura]:[Latitude]],3,FALSE)," - ",VLOOKUP(Table8[[#This Row],[Código da Candidatura]],Table13[[Código da candidatura]:[Latitude]],6,FALSE))),"")</f>
        <v/>
      </c>
      <c r="H268" s="325" t="str">
        <f>IFERROR(IF(A268="","",CONCATENATE("1D.",Entrada!$K$8,".",auxiliar!A262,".",Table8[[#This Row],[Código da Candidatura]])),"")</f>
        <v/>
      </c>
      <c r="I268" s="378" t="str">
        <f>IF(A268="","",SUMIF(D.Composição!A$5:B$4533,A268,D.Composição!M$5:M$4533))</f>
        <v/>
      </c>
      <c r="J268" s="379" t="str">
        <f>IF(A268="","",COUNTIF(D.Composição!$B:$B,$A268))</f>
        <v/>
      </c>
      <c r="K268" s="379" t="str">
        <f t="shared" si="24"/>
        <v/>
      </c>
      <c r="L268" s="379" t="str">
        <f>IF(A268="","",COUNTIFS(D.Composição!$B:$B,$A268,D.Composição!$T:$T,"Dep"))</f>
        <v/>
      </c>
      <c r="M268" s="379" t="str">
        <f>IF(A268="","",COUNTIFS(D.Composição!$B:$B,$A268,D.Composição!$M:$M,"Sim"))</f>
        <v/>
      </c>
      <c r="N268" s="379" t="str">
        <f t="shared" si="25"/>
        <v/>
      </c>
      <c r="O268" s="379" t="str">
        <f>IFERROR(IF(A268="","",VLOOKUP(A268,D.Composição!$B$5:$L$4533,10,FALSE)),"")</f>
        <v/>
      </c>
      <c r="P268" s="379" t="str">
        <f t="shared" si="26"/>
        <v/>
      </c>
      <c r="Q268" s="380" t="str">
        <f t="shared" si="27"/>
        <v/>
      </c>
      <c r="R268" s="378" t="str">
        <f t="shared" si="28"/>
        <v/>
      </c>
      <c r="S268" s="379" t="str">
        <f>IF(H268="","",IF(R268&gt;=4*auxiliar!$Q$2,"Não elegível",IF(R268&lt;4*auxiliar!$Q$2,"Elegível","")))</f>
        <v/>
      </c>
      <c r="T268" s="321"/>
      <c r="U268" s="321"/>
      <c r="V268" s="321" t="s">
        <v>7141</v>
      </c>
      <c r="W268" s="381"/>
      <c r="X26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68" s="423"/>
      <c r="Z268" s="394"/>
      <c r="AA268" s="382" t="str">
        <f>IF(Table8[[#This Row],[Código do agregado '[Entidade']]]="","",IF(OR(AND(A268="",A268&lt;&gt;""),(AND(A268&lt;&gt;"",OR(B268="",D268="",I268="",T268="",U268="")))),"NÃO",IF(AND(A268&lt;&gt;"",J268=0),"Faltam membros","SIM")))</f>
        <v/>
      </c>
      <c r="AD268" s="256"/>
      <c r="AE268" s="457"/>
      <c r="AF268" s="457"/>
      <c r="AG268" s="256"/>
      <c r="AH268" s="256"/>
    </row>
    <row r="269" spans="1:34" ht="25.05" hidden="1" customHeight="1" x14ac:dyDescent="0.3">
      <c r="A269" s="373"/>
      <c r="B269" s="321"/>
      <c r="C269" s="316">
        <f>IFERROR(VLOOKUP(B269,A.Núcleos!$B:$C,2,FALSE),"")</f>
        <v>0</v>
      </c>
      <c r="D269" s="376"/>
      <c r="E269" s="383"/>
      <c r="F269" s="376"/>
      <c r="G269" s="377" t="str">
        <f>IFERROR(IF(Table8[[#This Row],[Código da Candidatura]]="","",CONCATENATE(VLOOKUP(Table8[[#This Row],[Código da Candidatura]],Table13[[Código da candidatura]:[Latitude]],3,FALSE)," - ",VLOOKUP(Table8[[#This Row],[Código da Candidatura]],Table13[[Código da candidatura]:[Latitude]],6,FALSE))),"")</f>
        <v/>
      </c>
      <c r="H269" s="325" t="str">
        <f>IFERROR(IF(A269="","",CONCATENATE("1D.",Entrada!$K$8,".",auxiliar!A263,".",Table8[[#This Row],[Código da Candidatura]])),"")</f>
        <v/>
      </c>
      <c r="I269" s="378" t="str">
        <f>IF(A269="","",SUMIF(D.Composição!A$5:B$4533,A269,D.Composição!M$5:M$4533))</f>
        <v/>
      </c>
      <c r="J269" s="379" t="str">
        <f>IF(A269="","",COUNTIF(D.Composição!$B:$B,$A269))</f>
        <v/>
      </c>
      <c r="K269" s="379" t="str">
        <f t="shared" si="24"/>
        <v/>
      </c>
      <c r="L269" s="379" t="str">
        <f>IF(A269="","",COUNTIFS(D.Composição!$B:$B,$A269,D.Composição!$T:$T,"Dep"))</f>
        <v/>
      </c>
      <c r="M269" s="379" t="str">
        <f>IF(A269="","",COUNTIFS(D.Composição!$B:$B,$A269,D.Composição!$M:$M,"Sim"))</f>
        <v/>
      </c>
      <c r="N269" s="379" t="str">
        <f t="shared" si="25"/>
        <v/>
      </c>
      <c r="O269" s="379" t="str">
        <f>IFERROR(IF(A269="","",VLOOKUP(A269,D.Composição!$B$5:$L$4533,10,FALSE)),"")</f>
        <v/>
      </c>
      <c r="P269" s="379" t="str">
        <f t="shared" si="26"/>
        <v/>
      </c>
      <c r="Q269" s="380" t="str">
        <f t="shared" si="27"/>
        <v/>
      </c>
      <c r="R269" s="378" t="str">
        <f t="shared" si="28"/>
        <v/>
      </c>
      <c r="S269" s="379" t="str">
        <f>IF(H269="","",IF(R269&gt;=4*auxiliar!$Q$2,"Não elegível",IF(R269&lt;4*auxiliar!$Q$2,"Elegível","")))</f>
        <v/>
      </c>
      <c r="T269" s="321"/>
      <c r="U269" s="321"/>
      <c r="V269" s="321" t="s">
        <v>7141</v>
      </c>
      <c r="W269" s="381"/>
      <c r="X26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69" s="423"/>
      <c r="Z269" s="394"/>
      <c r="AA269" s="382" t="str">
        <f>IF(Table8[[#This Row],[Código do agregado '[Entidade']]]="","",IF(OR(AND(A269="",A269&lt;&gt;""),(AND(A269&lt;&gt;"",OR(B269="",D269="",I269="",T269="",U269="")))),"NÃO",IF(AND(A269&lt;&gt;"",J269=0),"Faltam membros","SIM")))</f>
        <v/>
      </c>
      <c r="AD269" s="256"/>
      <c r="AE269" s="457"/>
      <c r="AF269" s="457"/>
      <c r="AG269" s="256"/>
      <c r="AH269" s="256"/>
    </row>
    <row r="270" spans="1:34" ht="25.05" hidden="1" customHeight="1" x14ac:dyDescent="0.3">
      <c r="A270" s="373"/>
      <c r="B270" s="321"/>
      <c r="C270" s="316">
        <f>IFERROR(VLOOKUP(B270,A.Núcleos!$B:$C,2,FALSE),"")</f>
        <v>0</v>
      </c>
      <c r="D270" s="376"/>
      <c r="E270" s="383"/>
      <c r="F270" s="376"/>
      <c r="G270" s="377" t="str">
        <f>IFERROR(IF(Table8[[#This Row],[Código da Candidatura]]="","",CONCATENATE(VLOOKUP(Table8[[#This Row],[Código da Candidatura]],Table13[[Código da candidatura]:[Latitude]],3,FALSE)," - ",VLOOKUP(Table8[[#This Row],[Código da Candidatura]],Table13[[Código da candidatura]:[Latitude]],6,FALSE))),"")</f>
        <v/>
      </c>
      <c r="H270" s="325" t="str">
        <f>IFERROR(IF(A270="","",CONCATENATE("1D.",Entrada!$K$8,".",auxiliar!A264,".",Table8[[#This Row],[Código da Candidatura]])),"")</f>
        <v/>
      </c>
      <c r="I270" s="378" t="str">
        <f>IF(A270="","",SUMIF(D.Composição!A$5:B$4533,A270,D.Composição!M$5:M$4533))</f>
        <v/>
      </c>
      <c r="J270" s="379" t="str">
        <f>IF(A270="","",COUNTIF(D.Composição!$B:$B,$A270))</f>
        <v/>
      </c>
      <c r="K270" s="379" t="str">
        <f t="shared" si="24"/>
        <v/>
      </c>
      <c r="L270" s="379" t="str">
        <f>IF(A270="","",COUNTIFS(D.Composição!$B:$B,$A270,D.Composição!$T:$T,"Dep"))</f>
        <v/>
      </c>
      <c r="M270" s="379" t="str">
        <f>IF(A270="","",COUNTIFS(D.Composição!$B:$B,$A270,D.Composição!$M:$M,"Sim"))</f>
        <v/>
      </c>
      <c r="N270" s="379" t="str">
        <f t="shared" si="25"/>
        <v/>
      </c>
      <c r="O270" s="379" t="str">
        <f>IFERROR(IF(A270="","",VLOOKUP(A270,D.Composição!$B$5:$L$4533,10,FALSE)),"")</f>
        <v/>
      </c>
      <c r="P270" s="379" t="str">
        <f t="shared" si="26"/>
        <v/>
      </c>
      <c r="Q270" s="380" t="str">
        <f t="shared" si="27"/>
        <v/>
      </c>
      <c r="R270" s="378" t="str">
        <f t="shared" si="28"/>
        <v/>
      </c>
      <c r="S270" s="379" t="str">
        <f>IF(H270="","",IF(R270&gt;=4*auxiliar!$Q$2,"Não elegível",IF(R270&lt;4*auxiliar!$Q$2,"Elegível","")))</f>
        <v/>
      </c>
      <c r="T270" s="321"/>
      <c r="U270" s="321"/>
      <c r="V270" s="321" t="s">
        <v>7141</v>
      </c>
      <c r="W270" s="381"/>
      <c r="X27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70" s="423"/>
      <c r="Z270" s="394"/>
      <c r="AA270" s="382" t="str">
        <f>IF(Table8[[#This Row],[Código do agregado '[Entidade']]]="","",IF(OR(AND(A270="",A270&lt;&gt;""),(AND(A270&lt;&gt;"",OR(B270="",D270="",I270="",T270="",U270="")))),"NÃO",IF(AND(A270&lt;&gt;"",J270=0),"Faltam membros","SIM")))</f>
        <v/>
      </c>
      <c r="AD270" s="256"/>
      <c r="AE270" s="457"/>
      <c r="AF270" s="457"/>
      <c r="AG270" s="256"/>
      <c r="AH270" s="256"/>
    </row>
    <row r="271" spans="1:34" ht="25.05" hidden="1" customHeight="1" x14ac:dyDescent="0.3">
      <c r="A271" s="373"/>
      <c r="B271" s="321"/>
      <c r="C271" s="316">
        <f>IFERROR(VLOOKUP(B271,A.Núcleos!$B:$C,2,FALSE),"")</f>
        <v>0</v>
      </c>
      <c r="D271" s="376"/>
      <c r="E271" s="383"/>
      <c r="F271" s="376"/>
      <c r="G271" s="377" t="str">
        <f>IFERROR(IF(Table8[[#This Row],[Código da Candidatura]]="","",CONCATENATE(VLOOKUP(Table8[[#This Row],[Código da Candidatura]],Table13[[Código da candidatura]:[Latitude]],3,FALSE)," - ",VLOOKUP(Table8[[#This Row],[Código da Candidatura]],Table13[[Código da candidatura]:[Latitude]],6,FALSE))),"")</f>
        <v/>
      </c>
      <c r="H271" s="325" t="str">
        <f>IFERROR(IF(A271="","",CONCATENATE("1D.",Entrada!$K$8,".",auxiliar!A265,".",Table8[[#This Row],[Código da Candidatura]])),"")</f>
        <v/>
      </c>
      <c r="I271" s="378" t="str">
        <f>IF(A271="","",SUMIF(D.Composição!A$5:B$4533,A271,D.Composição!M$5:M$4533))</f>
        <v/>
      </c>
      <c r="J271" s="379" t="str">
        <f>IF(A271="","",COUNTIF(D.Composição!$B:$B,$A271))</f>
        <v/>
      </c>
      <c r="K271" s="379" t="str">
        <f t="shared" si="24"/>
        <v/>
      </c>
      <c r="L271" s="379" t="str">
        <f>IF(A271="","",COUNTIFS(D.Composição!$B:$B,$A271,D.Composição!$T:$T,"Dep"))</f>
        <v/>
      </c>
      <c r="M271" s="379" t="str">
        <f>IF(A271="","",COUNTIFS(D.Composição!$B:$B,$A271,D.Composição!$M:$M,"Sim"))</f>
        <v/>
      </c>
      <c r="N271" s="379" t="str">
        <f t="shared" si="25"/>
        <v/>
      </c>
      <c r="O271" s="379" t="str">
        <f>IFERROR(IF(A271="","",VLOOKUP(A271,D.Composição!$B$5:$L$4533,10,FALSE)),"")</f>
        <v/>
      </c>
      <c r="P271" s="379" t="str">
        <f t="shared" si="26"/>
        <v/>
      </c>
      <c r="Q271" s="380" t="str">
        <f t="shared" si="27"/>
        <v/>
      </c>
      <c r="R271" s="378" t="str">
        <f t="shared" si="28"/>
        <v/>
      </c>
      <c r="S271" s="379" t="str">
        <f>IF(H271="","",IF(R271&gt;=4*auxiliar!$Q$2,"Não elegível",IF(R271&lt;4*auxiliar!$Q$2,"Elegível","")))</f>
        <v/>
      </c>
      <c r="T271" s="321"/>
      <c r="U271" s="321"/>
      <c r="V271" s="321" t="s">
        <v>7141</v>
      </c>
      <c r="W271" s="381"/>
      <c r="X27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71" s="423"/>
      <c r="Z271" s="394"/>
      <c r="AA271" s="382" t="str">
        <f>IF(Table8[[#This Row],[Código do agregado '[Entidade']]]="","",IF(OR(AND(A271="",A271&lt;&gt;""),(AND(A271&lt;&gt;"",OR(B271="",D271="",I271="",T271="",U271="")))),"NÃO",IF(AND(A271&lt;&gt;"",J271=0),"Faltam membros","SIM")))</f>
        <v/>
      </c>
      <c r="AD271" s="256"/>
      <c r="AE271" s="457"/>
      <c r="AF271" s="457"/>
      <c r="AG271" s="256"/>
      <c r="AH271" s="256"/>
    </row>
    <row r="272" spans="1:34" ht="25.05" hidden="1" customHeight="1" x14ac:dyDescent="0.3">
      <c r="A272" s="373"/>
      <c r="B272" s="321"/>
      <c r="C272" s="316">
        <f>IFERROR(VLOOKUP(B272,A.Núcleos!$B:$C,2,FALSE),"")</f>
        <v>0</v>
      </c>
      <c r="D272" s="376"/>
      <c r="E272" s="383"/>
      <c r="F272" s="376"/>
      <c r="G272" s="377" t="str">
        <f>IFERROR(IF(Table8[[#This Row],[Código da Candidatura]]="","",CONCATENATE(VLOOKUP(Table8[[#This Row],[Código da Candidatura]],Table13[[Código da candidatura]:[Latitude]],3,FALSE)," - ",VLOOKUP(Table8[[#This Row],[Código da Candidatura]],Table13[[Código da candidatura]:[Latitude]],6,FALSE))),"")</f>
        <v/>
      </c>
      <c r="H272" s="325" t="str">
        <f>IFERROR(IF(A272="","",CONCATENATE("1D.",Entrada!$K$8,".",auxiliar!A266,".",Table8[[#This Row],[Código da Candidatura]])),"")</f>
        <v/>
      </c>
      <c r="I272" s="378" t="str">
        <f>IF(A272="","",SUMIF(D.Composição!A$5:B$4533,A272,D.Composição!M$5:M$4533))</f>
        <v/>
      </c>
      <c r="J272" s="379" t="str">
        <f>IF(A272="","",COUNTIF(D.Composição!$B:$B,$A272))</f>
        <v/>
      </c>
      <c r="K272" s="379" t="str">
        <f t="shared" si="24"/>
        <v/>
      </c>
      <c r="L272" s="379" t="str">
        <f>IF(A272="","",COUNTIFS(D.Composição!$B:$B,$A272,D.Composição!$T:$T,"Dep"))</f>
        <v/>
      </c>
      <c r="M272" s="379" t="str">
        <f>IF(A272="","",COUNTIFS(D.Composição!$B:$B,$A272,D.Composição!$M:$M,"Sim"))</f>
        <v/>
      </c>
      <c r="N272" s="379" t="str">
        <f t="shared" si="25"/>
        <v/>
      </c>
      <c r="O272" s="379" t="str">
        <f>IFERROR(IF(A272="","",VLOOKUP(A272,D.Composição!$B$5:$L$4533,10,FALSE)),"")</f>
        <v/>
      </c>
      <c r="P272" s="379" t="str">
        <f t="shared" si="26"/>
        <v/>
      </c>
      <c r="Q272" s="380" t="str">
        <f t="shared" si="27"/>
        <v/>
      </c>
      <c r="R272" s="378" t="str">
        <f t="shared" si="28"/>
        <v/>
      </c>
      <c r="S272" s="379" t="str">
        <f>IF(H272="","",IF(R272&gt;=4*auxiliar!$Q$2,"Não elegível",IF(R272&lt;4*auxiliar!$Q$2,"Elegível","")))</f>
        <v/>
      </c>
      <c r="T272" s="321"/>
      <c r="U272" s="321"/>
      <c r="V272" s="321" t="s">
        <v>7141</v>
      </c>
      <c r="W272" s="381"/>
      <c r="X27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72" s="423"/>
      <c r="Z272" s="394"/>
      <c r="AA272" s="382" t="str">
        <f>IF(Table8[[#This Row],[Código do agregado '[Entidade']]]="","",IF(OR(AND(A272="",A272&lt;&gt;""),(AND(A272&lt;&gt;"",OR(B272="",D272="",I272="",T272="",U272="")))),"NÃO",IF(AND(A272&lt;&gt;"",J272=0),"Faltam membros","SIM")))</f>
        <v/>
      </c>
      <c r="AD272" s="256"/>
      <c r="AE272" s="457"/>
      <c r="AF272" s="457"/>
      <c r="AG272" s="256"/>
      <c r="AH272" s="256"/>
    </row>
    <row r="273" spans="1:34" ht="25.05" hidden="1" customHeight="1" x14ac:dyDescent="0.3">
      <c r="A273" s="373"/>
      <c r="B273" s="321"/>
      <c r="C273" s="316">
        <f>IFERROR(VLOOKUP(B273,A.Núcleos!$B:$C,2,FALSE),"")</f>
        <v>0</v>
      </c>
      <c r="D273" s="376"/>
      <c r="E273" s="383"/>
      <c r="F273" s="376"/>
      <c r="G273" s="377" t="str">
        <f>IFERROR(IF(Table8[[#This Row],[Código da Candidatura]]="","",CONCATENATE(VLOOKUP(Table8[[#This Row],[Código da Candidatura]],Table13[[Código da candidatura]:[Latitude]],3,FALSE)," - ",VLOOKUP(Table8[[#This Row],[Código da Candidatura]],Table13[[Código da candidatura]:[Latitude]],6,FALSE))),"")</f>
        <v/>
      </c>
      <c r="H273" s="325" t="str">
        <f>IFERROR(IF(A273="","",CONCATENATE("1D.",Entrada!$K$8,".",auxiliar!A267,".",Table8[[#This Row],[Código da Candidatura]])),"")</f>
        <v/>
      </c>
      <c r="I273" s="378" t="str">
        <f>IF(A273="","",SUMIF(D.Composição!A$5:B$4533,A273,D.Composição!M$5:M$4533))</f>
        <v/>
      </c>
      <c r="J273" s="379" t="str">
        <f>IF(A273="","",COUNTIF(D.Composição!$B:$B,$A273))</f>
        <v/>
      </c>
      <c r="K273" s="379" t="str">
        <f t="shared" si="24"/>
        <v/>
      </c>
      <c r="L273" s="379" t="str">
        <f>IF(A273="","",COUNTIFS(D.Composição!$B:$B,$A273,D.Composição!$T:$T,"Dep"))</f>
        <v/>
      </c>
      <c r="M273" s="379" t="str">
        <f>IF(A273="","",COUNTIFS(D.Composição!$B:$B,$A273,D.Composição!$M:$M,"Sim"))</f>
        <v/>
      </c>
      <c r="N273" s="379" t="str">
        <f t="shared" si="25"/>
        <v/>
      </c>
      <c r="O273" s="379" t="str">
        <f>IFERROR(IF(A273="","",VLOOKUP(A273,D.Composição!$B$5:$L$4533,10,FALSE)),"")</f>
        <v/>
      </c>
      <c r="P273" s="379" t="str">
        <f t="shared" si="26"/>
        <v/>
      </c>
      <c r="Q273" s="380" t="str">
        <f t="shared" si="27"/>
        <v/>
      </c>
      <c r="R273" s="378" t="str">
        <f t="shared" si="28"/>
        <v/>
      </c>
      <c r="S273" s="379" t="str">
        <f>IF(H273="","",IF(R273&gt;=4*auxiliar!$Q$2,"Não elegível",IF(R273&lt;4*auxiliar!$Q$2,"Elegível","")))</f>
        <v/>
      </c>
      <c r="T273" s="321"/>
      <c r="U273" s="321"/>
      <c r="V273" s="321" t="s">
        <v>7141</v>
      </c>
      <c r="W273" s="381"/>
      <c r="X27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73" s="423"/>
      <c r="Z273" s="394"/>
      <c r="AA273" s="382" t="str">
        <f>IF(Table8[[#This Row],[Código do agregado '[Entidade']]]="","",IF(OR(AND(A273="",A273&lt;&gt;""),(AND(A273&lt;&gt;"",OR(B273="",D273="",I273="",T273="",U273="")))),"NÃO",IF(AND(A273&lt;&gt;"",J273=0),"Faltam membros","SIM")))</f>
        <v/>
      </c>
      <c r="AD273" s="256"/>
      <c r="AE273" s="457"/>
      <c r="AF273" s="457"/>
      <c r="AG273" s="256"/>
      <c r="AH273" s="256"/>
    </row>
    <row r="274" spans="1:34" ht="25.05" hidden="1" customHeight="1" x14ac:dyDescent="0.3">
      <c r="A274" s="373"/>
      <c r="B274" s="321"/>
      <c r="C274" s="316">
        <f>IFERROR(VLOOKUP(B274,A.Núcleos!$B:$C,2,FALSE),"")</f>
        <v>0</v>
      </c>
      <c r="D274" s="376"/>
      <c r="E274" s="383"/>
      <c r="F274" s="376"/>
      <c r="G274" s="377" t="str">
        <f>IFERROR(IF(Table8[[#This Row],[Código da Candidatura]]="","",CONCATENATE(VLOOKUP(Table8[[#This Row],[Código da Candidatura]],Table13[[Código da candidatura]:[Latitude]],3,FALSE)," - ",VLOOKUP(Table8[[#This Row],[Código da Candidatura]],Table13[[Código da candidatura]:[Latitude]],6,FALSE))),"")</f>
        <v/>
      </c>
      <c r="H274" s="325" t="str">
        <f>IFERROR(IF(A274="","",CONCATENATE("1D.",Entrada!$K$8,".",auxiliar!A268,".",Table8[[#This Row],[Código da Candidatura]])),"")</f>
        <v/>
      </c>
      <c r="I274" s="378" t="str">
        <f>IF(A274="","",SUMIF(D.Composição!A$5:B$4533,A274,D.Composição!M$5:M$4533))</f>
        <v/>
      </c>
      <c r="J274" s="379" t="str">
        <f>IF(A274="","",COUNTIF(D.Composição!$B:$B,$A274))</f>
        <v/>
      </c>
      <c r="K274" s="379" t="str">
        <f t="shared" si="24"/>
        <v/>
      </c>
      <c r="L274" s="379" t="str">
        <f>IF(A274="","",COUNTIFS(D.Composição!$B:$B,$A274,D.Composição!$T:$T,"Dep"))</f>
        <v/>
      </c>
      <c r="M274" s="379" t="str">
        <f>IF(A274="","",COUNTIFS(D.Composição!$B:$B,$A274,D.Composição!$M:$M,"Sim"))</f>
        <v/>
      </c>
      <c r="N274" s="379" t="str">
        <f t="shared" si="25"/>
        <v/>
      </c>
      <c r="O274" s="379" t="str">
        <f>IFERROR(IF(A274="","",VLOOKUP(A274,D.Composição!$B$5:$L$4533,10,FALSE)),"")</f>
        <v/>
      </c>
      <c r="P274" s="379" t="str">
        <f t="shared" si="26"/>
        <v/>
      </c>
      <c r="Q274" s="380" t="str">
        <f t="shared" si="27"/>
        <v/>
      </c>
      <c r="R274" s="378" t="str">
        <f t="shared" si="28"/>
        <v/>
      </c>
      <c r="S274" s="379" t="str">
        <f>IF(H274="","",IF(R274&gt;=4*auxiliar!$Q$2,"Não elegível",IF(R274&lt;4*auxiliar!$Q$2,"Elegível","")))</f>
        <v/>
      </c>
      <c r="T274" s="321"/>
      <c r="U274" s="321"/>
      <c r="V274" s="321" t="s">
        <v>7141</v>
      </c>
      <c r="W274" s="381"/>
      <c r="X27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74" s="423"/>
      <c r="Z274" s="394"/>
      <c r="AA274" s="382" t="str">
        <f>IF(Table8[[#This Row],[Código do agregado '[Entidade']]]="","",IF(OR(AND(A274="",A274&lt;&gt;""),(AND(A274&lt;&gt;"",OR(B274="",D274="",I274="",T274="",U274="")))),"NÃO",IF(AND(A274&lt;&gt;"",J274=0),"Faltam membros","SIM")))</f>
        <v/>
      </c>
      <c r="AD274" s="256"/>
      <c r="AE274" s="457"/>
      <c r="AF274" s="457"/>
      <c r="AG274" s="256"/>
      <c r="AH274" s="256"/>
    </row>
    <row r="275" spans="1:34" ht="25.05" hidden="1" customHeight="1" x14ac:dyDescent="0.3">
      <c r="A275" s="373"/>
      <c r="B275" s="321"/>
      <c r="C275" s="316">
        <f>IFERROR(VLOOKUP(B275,A.Núcleos!$B:$C,2,FALSE),"")</f>
        <v>0</v>
      </c>
      <c r="D275" s="376"/>
      <c r="E275" s="383"/>
      <c r="F275" s="376"/>
      <c r="G275" s="377" t="str">
        <f>IFERROR(IF(Table8[[#This Row],[Código da Candidatura]]="","",CONCATENATE(VLOOKUP(Table8[[#This Row],[Código da Candidatura]],Table13[[Código da candidatura]:[Latitude]],3,FALSE)," - ",VLOOKUP(Table8[[#This Row],[Código da Candidatura]],Table13[[Código da candidatura]:[Latitude]],6,FALSE))),"")</f>
        <v/>
      </c>
      <c r="H275" s="325" t="str">
        <f>IFERROR(IF(A275="","",CONCATENATE("1D.",Entrada!$K$8,".",auxiliar!A269,".",Table8[[#This Row],[Código da Candidatura]])),"")</f>
        <v/>
      </c>
      <c r="I275" s="378" t="str">
        <f>IF(A275="","",SUMIF(D.Composição!A$5:B$4533,A275,D.Composição!M$5:M$4533))</f>
        <v/>
      </c>
      <c r="J275" s="379" t="str">
        <f>IF(A275="","",COUNTIF(D.Composição!$B:$B,$A275))</f>
        <v/>
      </c>
      <c r="K275" s="379" t="str">
        <f t="shared" si="24"/>
        <v/>
      </c>
      <c r="L275" s="379" t="str">
        <f>IF(A275="","",COUNTIFS(D.Composição!$B:$B,$A275,D.Composição!$T:$T,"Dep"))</f>
        <v/>
      </c>
      <c r="M275" s="379" t="str">
        <f>IF(A275="","",COUNTIFS(D.Composição!$B:$B,$A275,D.Composição!$M:$M,"Sim"))</f>
        <v/>
      </c>
      <c r="N275" s="379" t="str">
        <f t="shared" si="25"/>
        <v/>
      </c>
      <c r="O275" s="379" t="str">
        <f>IFERROR(IF(A275="","",VLOOKUP(A275,D.Composição!$B$5:$L$4533,10,FALSE)),"")</f>
        <v/>
      </c>
      <c r="P275" s="379" t="str">
        <f t="shared" si="26"/>
        <v/>
      </c>
      <c r="Q275" s="380" t="str">
        <f t="shared" si="27"/>
        <v/>
      </c>
      <c r="R275" s="378" t="str">
        <f t="shared" si="28"/>
        <v/>
      </c>
      <c r="S275" s="379" t="str">
        <f>IF(H275="","",IF(R275&gt;=4*auxiliar!$Q$2,"Não elegível",IF(R275&lt;4*auxiliar!$Q$2,"Elegível","")))</f>
        <v/>
      </c>
      <c r="T275" s="321"/>
      <c r="U275" s="321"/>
      <c r="V275" s="321" t="s">
        <v>7141</v>
      </c>
      <c r="W275" s="381"/>
      <c r="X27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75" s="423"/>
      <c r="Z275" s="394"/>
      <c r="AA275" s="382" t="str">
        <f>IF(Table8[[#This Row],[Código do agregado '[Entidade']]]="","",IF(OR(AND(A275="",A275&lt;&gt;""),(AND(A275&lt;&gt;"",OR(B275="",D275="",I275="",T275="",U275="")))),"NÃO",IF(AND(A275&lt;&gt;"",J275=0),"Faltam membros","SIM")))</f>
        <v/>
      </c>
      <c r="AD275" s="256"/>
      <c r="AE275" s="457"/>
      <c r="AF275" s="457"/>
      <c r="AG275" s="256"/>
      <c r="AH275" s="256"/>
    </row>
    <row r="276" spans="1:34" ht="25.05" hidden="1" customHeight="1" x14ac:dyDescent="0.3">
      <c r="A276" s="373"/>
      <c r="B276" s="321"/>
      <c r="C276" s="316">
        <f>IFERROR(VLOOKUP(B276,A.Núcleos!$B:$C,2,FALSE),"")</f>
        <v>0</v>
      </c>
      <c r="D276" s="376"/>
      <c r="E276" s="383"/>
      <c r="F276" s="376"/>
      <c r="G276" s="377" t="str">
        <f>IFERROR(IF(Table8[[#This Row],[Código da Candidatura]]="","",CONCATENATE(VLOOKUP(Table8[[#This Row],[Código da Candidatura]],Table13[[Código da candidatura]:[Latitude]],3,FALSE)," - ",VLOOKUP(Table8[[#This Row],[Código da Candidatura]],Table13[[Código da candidatura]:[Latitude]],6,FALSE))),"")</f>
        <v/>
      </c>
      <c r="H276" s="325" t="str">
        <f>IFERROR(IF(A276="","",CONCATENATE("1D.",Entrada!$K$8,".",auxiliar!A270,".",Table8[[#This Row],[Código da Candidatura]])),"")</f>
        <v/>
      </c>
      <c r="I276" s="378" t="str">
        <f>IF(A276="","",SUMIF(D.Composição!A$5:B$4533,A276,D.Composição!M$5:M$4533))</f>
        <v/>
      </c>
      <c r="J276" s="379" t="str">
        <f>IF(A276="","",COUNTIF(D.Composição!$B:$B,$A276))</f>
        <v/>
      </c>
      <c r="K276" s="379" t="str">
        <f t="shared" si="24"/>
        <v/>
      </c>
      <c r="L276" s="379" t="str">
        <f>IF(A276="","",COUNTIFS(D.Composição!$B:$B,$A276,D.Composição!$T:$T,"Dep"))</f>
        <v/>
      </c>
      <c r="M276" s="379" t="str">
        <f>IF(A276="","",COUNTIFS(D.Composição!$B:$B,$A276,D.Composição!$M:$M,"Sim"))</f>
        <v/>
      </c>
      <c r="N276" s="379" t="str">
        <f t="shared" si="25"/>
        <v/>
      </c>
      <c r="O276" s="379" t="str">
        <f>IFERROR(IF(A276="","",VLOOKUP(A276,D.Composição!$B$5:$L$4533,10,FALSE)),"")</f>
        <v/>
      </c>
      <c r="P276" s="379" t="str">
        <f t="shared" si="26"/>
        <v/>
      </c>
      <c r="Q276" s="380" t="str">
        <f t="shared" si="27"/>
        <v/>
      </c>
      <c r="R276" s="378" t="str">
        <f t="shared" si="28"/>
        <v/>
      </c>
      <c r="S276" s="379" t="str">
        <f>IF(H276="","",IF(R276&gt;=4*auxiliar!$Q$2,"Não elegível",IF(R276&lt;4*auxiliar!$Q$2,"Elegível","")))</f>
        <v/>
      </c>
      <c r="T276" s="321"/>
      <c r="U276" s="321"/>
      <c r="V276" s="321" t="s">
        <v>7141</v>
      </c>
      <c r="W276" s="381"/>
      <c r="X27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76" s="423"/>
      <c r="Z276" s="394"/>
      <c r="AA276" s="382" t="str">
        <f>IF(Table8[[#This Row],[Código do agregado '[Entidade']]]="","",IF(OR(AND(A276="",A276&lt;&gt;""),(AND(A276&lt;&gt;"",OR(B276="",D276="",I276="",T276="",U276="")))),"NÃO",IF(AND(A276&lt;&gt;"",J276=0),"Faltam membros","SIM")))</f>
        <v/>
      </c>
      <c r="AD276" s="256"/>
      <c r="AE276" s="457"/>
      <c r="AF276" s="457"/>
      <c r="AG276" s="256"/>
      <c r="AH276" s="256"/>
    </row>
    <row r="277" spans="1:34" ht="25.05" hidden="1" customHeight="1" x14ac:dyDescent="0.3">
      <c r="A277" s="373"/>
      <c r="B277" s="321"/>
      <c r="C277" s="316">
        <f>IFERROR(VLOOKUP(B277,A.Núcleos!$B:$C,2,FALSE),"")</f>
        <v>0</v>
      </c>
      <c r="D277" s="376"/>
      <c r="E277" s="383"/>
      <c r="F277" s="376"/>
      <c r="G277" s="377" t="str">
        <f>IFERROR(IF(Table8[[#This Row],[Código da Candidatura]]="","",CONCATENATE(VLOOKUP(Table8[[#This Row],[Código da Candidatura]],Table13[[Código da candidatura]:[Latitude]],3,FALSE)," - ",VLOOKUP(Table8[[#This Row],[Código da Candidatura]],Table13[[Código da candidatura]:[Latitude]],6,FALSE))),"")</f>
        <v/>
      </c>
      <c r="H277" s="325" t="str">
        <f>IFERROR(IF(A277="","",CONCATENATE("1D.",Entrada!$K$8,".",auxiliar!A271,".",Table8[[#This Row],[Código da Candidatura]])),"")</f>
        <v/>
      </c>
      <c r="I277" s="378" t="str">
        <f>IF(A277="","",SUMIF(D.Composição!A$5:B$4533,A277,D.Composição!M$5:M$4533))</f>
        <v/>
      </c>
      <c r="J277" s="379" t="str">
        <f>IF(A277="","",COUNTIF(D.Composição!$B:$B,$A277))</f>
        <v/>
      </c>
      <c r="K277" s="379" t="str">
        <f t="shared" si="24"/>
        <v/>
      </c>
      <c r="L277" s="379" t="str">
        <f>IF(A277="","",COUNTIFS(D.Composição!$B:$B,$A277,D.Composição!$T:$T,"Dep"))</f>
        <v/>
      </c>
      <c r="M277" s="379" t="str">
        <f>IF(A277="","",COUNTIFS(D.Composição!$B:$B,$A277,D.Composição!$M:$M,"Sim"))</f>
        <v/>
      </c>
      <c r="N277" s="379" t="str">
        <f t="shared" si="25"/>
        <v/>
      </c>
      <c r="O277" s="379" t="str">
        <f>IFERROR(IF(A277="","",VLOOKUP(A277,D.Composição!$B$5:$L$4533,10,FALSE)),"")</f>
        <v/>
      </c>
      <c r="P277" s="379" t="str">
        <f t="shared" si="26"/>
        <v/>
      </c>
      <c r="Q277" s="380" t="str">
        <f t="shared" si="27"/>
        <v/>
      </c>
      <c r="R277" s="378" t="str">
        <f t="shared" si="28"/>
        <v/>
      </c>
      <c r="S277" s="379" t="str">
        <f>IF(H277="","",IF(R277&gt;=4*auxiliar!$Q$2,"Não elegível",IF(R277&lt;4*auxiliar!$Q$2,"Elegível","")))</f>
        <v/>
      </c>
      <c r="T277" s="321"/>
      <c r="U277" s="321"/>
      <c r="V277" s="321" t="s">
        <v>7141</v>
      </c>
      <c r="W277" s="381"/>
      <c r="X27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77" s="423"/>
      <c r="Z277" s="394"/>
      <c r="AA277" s="382" t="str">
        <f>IF(Table8[[#This Row],[Código do agregado '[Entidade']]]="","",IF(OR(AND(A277="",A277&lt;&gt;""),(AND(A277&lt;&gt;"",OR(B277="",D277="",I277="",T277="",U277="")))),"NÃO",IF(AND(A277&lt;&gt;"",J277=0),"Faltam membros","SIM")))</f>
        <v/>
      </c>
      <c r="AD277" s="256"/>
      <c r="AE277" s="457"/>
      <c r="AF277" s="457"/>
      <c r="AG277" s="256"/>
      <c r="AH277" s="256"/>
    </row>
    <row r="278" spans="1:34" ht="25.05" hidden="1" customHeight="1" x14ac:dyDescent="0.3">
      <c r="A278" s="373"/>
      <c r="B278" s="321"/>
      <c r="C278" s="316">
        <f>IFERROR(VLOOKUP(B278,A.Núcleos!$B:$C,2,FALSE),"")</f>
        <v>0</v>
      </c>
      <c r="D278" s="376"/>
      <c r="E278" s="383"/>
      <c r="F278" s="376"/>
      <c r="G278" s="377" t="str">
        <f>IFERROR(IF(Table8[[#This Row],[Código da Candidatura]]="","",CONCATENATE(VLOOKUP(Table8[[#This Row],[Código da Candidatura]],Table13[[Código da candidatura]:[Latitude]],3,FALSE)," - ",VLOOKUP(Table8[[#This Row],[Código da Candidatura]],Table13[[Código da candidatura]:[Latitude]],6,FALSE))),"")</f>
        <v/>
      </c>
      <c r="H278" s="325" t="str">
        <f>IFERROR(IF(A278="","",CONCATENATE("1D.",Entrada!$K$8,".",auxiliar!A272,".",Table8[[#This Row],[Código da Candidatura]])),"")</f>
        <v/>
      </c>
      <c r="I278" s="378" t="str">
        <f>IF(A278="","",SUMIF(D.Composição!A$5:B$4533,A278,D.Composição!M$5:M$4533))</f>
        <v/>
      </c>
      <c r="J278" s="379" t="str">
        <f>IF(A278="","",COUNTIF(D.Composição!$B:$B,$A278))</f>
        <v/>
      </c>
      <c r="K278" s="379" t="str">
        <f t="shared" si="24"/>
        <v/>
      </c>
      <c r="L278" s="379" t="str">
        <f>IF(A278="","",COUNTIFS(D.Composição!$B:$B,$A278,D.Composição!$T:$T,"Dep"))</f>
        <v/>
      </c>
      <c r="M278" s="379" t="str">
        <f>IF(A278="","",COUNTIFS(D.Composição!$B:$B,$A278,D.Composição!$M:$M,"Sim"))</f>
        <v/>
      </c>
      <c r="N278" s="379" t="str">
        <f t="shared" si="25"/>
        <v/>
      </c>
      <c r="O278" s="379" t="str">
        <f>IFERROR(IF(A278="","",VLOOKUP(A278,D.Composição!$B$5:$L$4533,10,FALSE)),"")</f>
        <v/>
      </c>
      <c r="P278" s="379" t="str">
        <f t="shared" si="26"/>
        <v/>
      </c>
      <c r="Q278" s="380" t="str">
        <f t="shared" si="27"/>
        <v/>
      </c>
      <c r="R278" s="378" t="str">
        <f t="shared" si="28"/>
        <v/>
      </c>
      <c r="S278" s="379" t="str">
        <f>IF(H278="","",IF(R278&gt;=4*auxiliar!$Q$2,"Não elegível",IF(R278&lt;4*auxiliar!$Q$2,"Elegível","")))</f>
        <v/>
      </c>
      <c r="T278" s="321"/>
      <c r="U278" s="321"/>
      <c r="V278" s="321" t="s">
        <v>7141</v>
      </c>
      <c r="W278" s="381"/>
      <c r="X27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78" s="423"/>
      <c r="Z278" s="394"/>
      <c r="AA278" s="382" t="str">
        <f>IF(Table8[[#This Row],[Código do agregado '[Entidade']]]="","",IF(OR(AND(A278="",A278&lt;&gt;""),(AND(A278&lt;&gt;"",OR(B278="",D278="",I278="",T278="",U278="")))),"NÃO",IF(AND(A278&lt;&gt;"",J278=0),"Faltam membros","SIM")))</f>
        <v/>
      </c>
      <c r="AD278" s="256"/>
      <c r="AE278" s="457"/>
      <c r="AF278" s="457"/>
      <c r="AG278" s="256"/>
      <c r="AH278" s="256"/>
    </row>
    <row r="279" spans="1:34" ht="25.05" hidden="1" customHeight="1" x14ac:dyDescent="0.3">
      <c r="A279" s="373"/>
      <c r="B279" s="321"/>
      <c r="C279" s="316">
        <f>IFERROR(VLOOKUP(B279,A.Núcleos!$B:$C,2,FALSE),"")</f>
        <v>0</v>
      </c>
      <c r="D279" s="376"/>
      <c r="E279" s="383"/>
      <c r="F279" s="376"/>
      <c r="G279" s="377" t="str">
        <f>IFERROR(IF(Table8[[#This Row],[Código da Candidatura]]="","",CONCATENATE(VLOOKUP(Table8[[#This Row],[Código da Candidatura]],Table13[[Código da candidatura]:[Latitude]],3,FALSE)," - ",VLOOKUP(Table8[[#This Row],[Código da Candidatura]],Table13[[Código da candidatura]:[Latitude]],6,FALSE))),"")</f>
        <v/>
      </c>
      <c r="H279" s="325" t="str">
        <f>IFERROR(IF(A279="","",CONCATENATE("1D.",Entrada!$K$8,".",auxiliar!A273,".",Table8[[#This Row],[Código da Candidatura]])),"")</f>
        <v/>
      </c>
      <c r="I279" s="378" t="str">
        <f>IF(A279="","",SUMIF(D.Composição!A$5:B$4533,A279,D.Composição!M$5:M$4533))</f>
        <v/>
      </c>
      <c r="J279" s="379" t="str">
        <f>IF(A279="","",COUNTIF(D.Composição!$B:$B,$A279))</f>
        <v/>
      </c>
      <c r="K279" s="379" t="str">
        <f t="shared" si="24"/>
        <v/>
      </c>
      <c r="L279" s="379" t="str">
        <f>IF(A279="","",COUNTIFS(D.Composição!$B:$B,$A279,D.Composição!$T:$T,"Dep"))</f>
        <v/>
      </c>
      <c r="M279" s="379" t="str">
        <f>IF(A279="","",COUNTIFS(D.Composição!$B:$B,$A279,D.Composição!$M:$M,"Sim"))</f>
        <v/>
      </c>
      <c r="N279" s="379" t="str">
        <f t="shared" si="25"/>
        <v/>
      </c>
      <c r="O279" s="379" t="str">
        <f>IFERROR(IF(A279="","",VLOOKUP(A279,D.Composição!$B$5:$L$4533,10,FALSE)),"")</f>
        <v/>
      </c>
      <c r="P279" s="379" t="str">
        <f t="shared" si="26"/>
        <v/>
      </c>
      <c r="Q279" s="380" t="str">
        <f t="shared" si="27"/>
        <v/>
      </c>
      <c r="R279" s="378" t="str">
        <f t="shared" si="28"/>
        <v/>
      </c>
      <c r="S279" s="379" t="str">
        <f>IF(H279="","",IF(R279&gt;=4*auxiliar!$Q$2,"Não elegível",IF(R279&lt;4*auxiliar!$Q$2,"Elegível","")))</f>
        <v/>
      </c>
      <c r="T279" s="321"/>
      <c r="U279" s="321"/>
      <c r="V279" s="321" t="s">
        <v>7141</v>
      </c>
      <c r="W279" s="381"/>
      <c r="X27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79" s="423"/>
      <c r="Z279" s="394"/>
      <c r="AA279" s="382" t="str">
        <f>IF(Table8[[#This Row],[Código do agregado '[Entidade']]]="","",IF(OR(AND(A279="",A279&lt;&gt;""),(AND(A279&lt;&gt;"",OR(B279="",D279="",I279="",T279="",U279="")))),"NÃO",IF(AND(A279&lt;&gt;"",J279=0),"Faltam membros","SIM")))</f>
        <v/>
      </c>
      <c r="AD279" s="256"/>
      <c r="AE279" s="457"/>
      <c r="AF279" s="457"/>
      <c r="AG279" s="256"/>
      <c r="AH279" s="256"/>
    </row>
    <row r="280" spans="1:34" ht="25.05" hidden="1" customHeight="1" x14ac:dyDescent="0.3">
      <c r="A280" s="373"/>
      <c r="B280" s="321"/>
      <c r="C280" s="316">
        <f>IFERROR(VLOOKUP(B280,A.Núcleos!$B:$C,2,FALSE),"")</f>
        <v>0</v>
      </c>
      <c r="D280" s="376"/>
      <c r="E280" s="383"/>
      <c r="F280" s="376"/>
      <c r="G280" s="377" t="str">
        <f>IFERROR(IF(Table8[[#This Row],[Código da Candidatura]]="","",CONCATENATE(VLOOKUP(Table8[[#This Row],[Código da Candidatura]],Table13[[Código da candidatura]:[Latitude]],3,FALSE)," - ",VLOOKUP(Table8[[#This Row],[Código da Candidatura]],Table13[[Código da candidatura]:[Latitude]],6,FALSE))),"")</f>
        <v/>
      </c>
      <c r="H280" s="325" t="str">
        <f>IFERROR(IF(A280="","",CONCATENATE("1D.",Entrada!$K$8,".",auxiliar!A274,".",Table8[[#This Row],[Código da Candidatura]])),"")</f>
        <v/>
      </c>
      <c r="I280" s="378" t="str">
        <f>IF(A280="","",SUMIF(D.Composição!A$5:B$4533,A280,D.Composição!M$5:M$4533))</f>
        <v/>
      </c>
      <c r="J280" s="379" t="str">
        <f>IF(A280="","",COUNTIF(D.Composição!$B:$B,$A280))</f>
        <v/>
      </c>
      <c r="K280" s="379" t="str">
        <f t="shared" si="24"/>
        <v/>
      </c>
      <c r="L280" s="379" t="str">
        <f>IF(A280="","",COUNTIFS(D.Composição!$B:$B,$A280,D.Composição!$T:$T,"Dep"))</f>
        <v/>
      </c>
      <c r="M280" s="379" t="str">
        <f>IF(A280="","",COUNTIFS(D.Composição!$B:$B,$A280,D.Composição!$M:$M,"Sim"))</f>
        <v/>
      </c>
      <c r="N280" s="379" t="str">
        <f t="shared" si="25"/>
        <v/>
      </c>
      <c r="O280" s="379" t="str">
        <f>IFERROR(IF(A280="","",VLOOKUP(A280,D.Composição!$B$5:$L$4533,10,FALSE)),"")</f>
        <v/>
      </c>
      <c r="P280" s="379" t="str">
        <f t="shared" si="26"/>
        <v/>
      </c>
      <c r="Q280" s="380" t="str">
        <f t="shared" si="27"/>
        <v/>
      </c>
      <c r="R280" s="378" t="str">
        <f t="shared" si="28"/>
        <v/>
      </c>
      <c r="S280" s="379" t="str">
        <f>IF(H280="","",IF(R280&gt;=4*auxiliar!$Q$2,"Não elegível",IF(R280&lt;4*auxiliar!$Q$2,"Elegível","")))</f>
        <v/>
      </c>
      <c r="T280" s="321"/>
      <c r="U280" s="321"/>
      <c r="V280" s="321" t="s">
        <v>7141</v>
      </c>
      <c r="W280" s="381"/>
      <c r="X28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80" s="423"/>
      <c r="Z280" s="394"/>
      <c r="AA280" s="382" t="str">
        <f>IF(Table8[[#This Row],[Código do agregado '[Entidade']]]="","",IF(OR(AND(A280="",A280&lt;&gt;""),(AND(A280&lt;&gt;"",OR(B280="",D280="",I280="",T280="",U280="")))),"NÃO",IF(AND(A280&lt;&gt;"",J280=0),"Faltam membros","SIM")))</f>
        <v/>
      </c>
      <c r="AD280" s="256"/>
      <c r="AE280" s="457"/>
      <c r="AF280" s="457"/>
      <c r="AG280" s="256"/>
      <c r="AH280" s="256"/>
    </row>
    <row r="281" spans="1:34" ht="25.05" hidden="1" customHeight="1" x14ac:dyDescent="0.3">
      <c r="A281" s="373"/>
      <c r="B281" s="321"/>
      <c r="C281" s="316">
        <f>IFERROR(VLOOKUP(B281,A.Núcleos!$B:$C,2,FALSE),"")</f>
        <v>0</v>
      </c>
      <c r="D281" s="376"/>
      <c r="E281" s="383"/>
      <c r="F281" s="376"/>
      <c r="G281" s="377" t="str">
        <f>IFERROR(IF(Table8[[#This Row],[Código da Candidatura]]="","",CONCATENATE(VLOOKUP(Table8[[#This Row],[Código da Candidatura]],Table13[[Código da candidatura]:[Latitude]],3,FALSE)," - ",VLOOKUP(Table8[[#This Row],[Código da Candidatura]],Table13[[Código da candidatura]:[Latitude]],6,FALSE))),"")</f>
        <v/>
      </c>
      <c r="H281" s="325" t="str">
        <f>IFERROR(IF(A281="","",CONCATENATE("1D.",Entrada!$K$8,".",auxiliar!A275,".",Table8[[#This Row],[Código da Candidatura]])),"")</f>
        <v/>
      </c>
      <c r="I281" s="378" t="str">
        <f>IF(A281="","",SUMIF(D.Composição!A$5:B$4533,A281,D.Composição!M$5:M$4533))</f>
        <v/>
      </c>
      <c r="J281" s="379" t="str">
        <f>IF(A281="","",COUNTIF(D.Composição!$B:$B,$A281))</f>
        <v/>
      </c>
      <c r="K281" s="379" t="str">
        <f t="shared" si="24"/>
        <v/>
      </c>
      <c r="L281" s="379" t="str">
        <f>IF(A281="","",COUNTIFS(D.Composição!$B:$B,$A281,D.Composição!$T:$T,"Dep"))</f>
        <v/>
      </c>
      <c r="M281" s="379" t="str">
        <f>IF(A281="","",COUNTIFS(D.Composição!$B:$B,$A281,D.Composição!$M:$M,"Sim"))</f>
        <v/>
      </c>
      <c r="N281" s="379" t="str">
        <f t="shared" si="25"/>
        <v/>
      </c>
      <c r="O281" s="379" t="str">
        <f>IFERROR(IF(A281="","",VLOOKUP(A281,D.Composição!$B$5:$L$4533,10,FALSE)),"")</f>
        <v/>
      </c>
      <c r="P281" s="379" t="str">
        <f t="shared" si="26"/>
        <v/>
      </c>
      <c r="Q281" s="380" t="str">
        <f t="shared" si="27"/>
        <v/>
      </c>
      <c r="R281" s="378" t="str">
        <f t="shared" si="28"/>
        <v/>
      </c>
      <c r="S281" s="379" t="str">
        <f>IF(H281="","",IF(R281&gt;=4*auxiliar!$Q$2,"Não elegível",IF(R281&lt;4*auxiliar!$Q$2,"Elegível","")))</f>
        <v/>
      </c>
      <c r="T281" s="321"/>
      <c r="U281" s="321"/>
      <c r="V281" s="321" t="s">
        <v>7141</v>
      </c>
      <c r="W281" s="381"/>
      <c r="X28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81" s="423"/>
      <c r="Z281" s="394"/>
      <c r="AA281" s="382" t="str">
        <f>IF(Table8[[#This Row],[Código do agregado '[Entidade']]]="","",IF(OR(AND(A281="",A281&lt;&gt;""),(AND(A281&lt;&gt;"",OR(B281="",D281="",I281="",T281="",U281="")))),"NÃO",IF(AND(A281&lt;&gt;"",J281=0),"Faltam membros","SIM")))</f>
        <v/>
      </c>
      <c r="AD281" s="256"/>
      <c r="AE281" s="457"/>
      <c r="AF281" s="457"/>
      <c r="AG281" s="256"/>
      <c r="AH281" s="256"/>
    </row>
    <row r="282" spans="1:34" ht="25.05" hidden="1" customHeight="1" x14ac:dyDescent="0.3">
      <c r="A282" s="373"/>
      <c r="B282" s="321"/>
      <c r="C282" s="316">
        <f>IFERROR(VLOOKUP(B282,A.Núcleos!$B:$C,2,FALSE),"")</f>
        <v>0</v>
      </c>
      <c r="D282" s="376"/>
      <c r="E282" s="383"/>
      <c r="F282" s="376"/>
      <c r="G282" s="377" t="str">
        <f>IFERROR(IF(Table8[[#This Row],[Código da Candidatura]]="","",CONCATENATE(VLOOKUP(Table8[[#This Row],[Código da Candidatura]],Table13[[Código da candidatura]:[Latitude]],3,FALSE)," - ",VLOOKUP(Table8[[#This Row],[Código da Candidatura]],Table13[[Código da candidatura]:[Latitude]],6,FALSE))),"")</f>
        <v/>
      </c>
      <c r="H282" s="325" t="str">
        <f>IFERROR(IF(A282="","",CONCATENATE("1D.",Entrada!$K$8,".",auxiliar!A276,".",Table8[[#This Row],[Código da Candidatura]])),"")</f>
        <v/>
      </c>
      <c r="I282" s="378" t="str">
        <f>IF(A282="","",SUMIF(D.Composição!A$5:B$4533,A282,D.Composição!M$5:M$4533))</f>
        <v/>
      </c>
      <c r="J282" s="379" t="str">
        <f>IF(A282="","",COUNTIF(D.Composição!$B:$B,$A282))</f>
        <v/>
      </c>
      <c r="K282" s="379" t="str">
        <f t="shared" si="24"/>
        <v/>
      </c>
      <c r="L282" s="379" t="str">
        <f>IF(A282="","",COUNTIFS(D.Composição!$B:$B,$A282,D.Composição!$T:$T,"Dep"))</f>
        <v/>
      </c>
      <c r="M282" s="379" t="str">
        <f>IF(A282="","",COUNTIFS(D.Composição!$B:$B,$A282,D.Composição!$M:$M,"Sim"))</f>
        <v/>
      </c>
      <c r="N282" s="379" t="str">
        <f t="shared" si="25"/>
        <v/>
      </c>
      <c r="O282" s="379" t="str">
        <f>IFERROR(IF(A282="","",VLOOKUP(A282,D.Composição!$B$5:$L$4533,10,FALSE)),"")</f>
        <v/>
      </c>
      <c r="P282" s="379" t="str">
        <f t="shared" si="26"/>
        <v/>
      </c>
      <c r="Q282" s="380" t="str">
        <f t="shared" si="27"/>
        <v/>
      </c>
      <c r="R282" s="378" t="str">
        <f t="shared" si="28"/>
        <v/>
      </c>
      <c r="S282" s="379" t="str">
        <f>IF(H282="","",IF(R282&gt;=4*auxiliar!$Q$2,"Não elegível",IF(R282&lt;4*auxiliar!$Q$2,"Elegível","")))</f>
        <v/>
      </c>
      <c r="T282" s="321"/>
      <c r="U282" s="321"/>
      <c r="V282" s="321" t="s">
        <v>7141</v>
      </c>
      <c r="W282" s="381"/>
      <c r="X28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82" s="423"/>
      <c r="Z282" s="394"/>
      <c r="AA282" s="382" t="str">
        <f>IF(Table8[[#This Row],[Código do agregado '[Entidade']]]="","",IF(OR(AND(A282="",A282&lt;&gt;""),(AND(A282&lt;&gt;"",OR(B282="",D282="",I282="",T282="",U282="")))),"NÃO",IF(AND(A282&lt;&gt;"",J282=0),"Faltam membros","SIM")))</f>
        <v/>
      </c>
      <c r="AD282" s="256"/>
      <c r="AE282" s="457"/>
      <c r="AF282" s="457"/>
      <c r="AG282" s="256"/>
      <c r="AH282" s="256"/>
    </row>
    <row r="283" spans="1:34" ht="25.05" hidden="1" customHeight="1" x14ac:dyDescent="0.3">
      <c r="A283" s="373"/>
      <c r="B283" s="321"/>
      <c r="C283" s="316">
        <f>IFERROR(VLOOKUP(B283,A.Núcleos!$B:$C,2,FALSE),"")</f>
        <v>0</v>
      </c>
      <c r="D283" s="376"/>
      <c r="E283" s="383"/>
      <c r="F283" s="376"/>
      <c r="G283" s="377" t="str">
        <f>IFERROR(IF(Table8[[#This Row],[Código da Candidatura]]="","",CONCATENATE(VLOOKUP(Table8[[#This Row],[Código da Candidatura]],Table13[[Código da candidatura]:[Latitude]],3,FALSE)," - ",VLOOKUP(Table8[[#This Row],[Código da Candidatura]],Table13[[Código da candidatura]:[Latitude]],6,FALSE))),"")</f>
        <v/>
      </c>
      <c r="H283" s="325" t="str">
        <f>IFERROR(IF(A283="","",CONCATENATE("1D.",Entrada!$K$8,".",auxiliar!A277,".",Table8[[#This Row],[Código da Candidatura]])),"")</f>
        <v/>
      </c>
      <c r="I283" s="378" t="str">
        <f>IF(A283="","",SUMIF(D.Composição!A$5:B$4533,A283,D.Composição!M$5:M$4533))</f>
        <v/>
      </c>
      <c r="J283" s="379" t="str">
        <f>IF(A283="","",COUNTIF(D.Composição!$B:$B,$A283))</f>
        <v/>
      </c>
      <c r="K283" s="379" t="str">
        <f t="shared" si="24"/>
        <v/>
      </c>
      <c r="L283" s="379" t="str">
        <f>IF(A283="","",COUNTIFS(D.Composição!$B:$B,$A283,D.Composição!$T:$T,"Dep"))</f>
        <v/>
      </c>
      <c r="M283" s="379" t="str">
        <f>IF(A283="","",COUNTIFS(D.Composição!$B:$B,$A283,D.Composição!$M:$M,"Sim"))</f>
        <v/>
      </c>
      <c r="N283" s="379" t="str">
        <f t="shared" si="25"/>
        <v/>
      </c>
      <c r="O283" s="379" t="str">
        <f>IFERROR(IF(A283="","",VLOOKUP(A283,D.Composição!$B$5:$L$4533,10,FALSE)),"")</f>
        <v/>
      </c>
      <c r="P283" s="379" t="str">
        <f t="shared" si="26"/>
        <v/>
      </c>
      <c r="Q283" s="380" t="str">
        <f t="shared" si="27"/>
        <v/>
      </c>
      <c r="R283" s="378" t="str">
        <f t="shared" si="28"/>
        <v/>
      </c>
      <c r="S283" s="379" t="str">
        <f>IF(H283="","",IF(R283&gt;=4*auxiliar!$Q$2,"Não elegível",IF(R283&lt;4*auxiliar!$Q$2,"Elegível","")))</f>
        <v/>
      </c>
      <c r="T283" s="321"/>
      <c r="U283" s="321"/>
      <c r="V283" s="321" t="s">
        <v>7141</v>
      </c>
      <c r="W283" s="381"/>
      <c r="X28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83" s="423"/>
      <c r="Z283" s="394"/>
      <c r="AA283" s="382" t="str">
        <f>IF(Table8[[#This Row],[Código do agregado '[Entidade']]]="","",IF(OR(AND(A283="",A283&lt;&gt;""),(AND(A283&lt;&gt;"",OR(B283="",D283="",I283="",T283="",U283="")))),"NÃO",IF(AND(A283&lt;&gt;"",J283=0),"Faltam membros","SIM")))</f>
        <v/>
      </c>
      <c r="AD283" s="256"/>
      <c r="AE283" s="457"/>
      <c r="AF283" s="457"/>
      <c r="AG283" s="256"/>
      <c r="AH283" s="256"/>
    </row>
    <row r="284" spans="1:34" ht="25.05" hidden="1" customHeight="1" x14ac:dyDescent="0.3">
      <c r="A284" s="373"/>
      <c r="B284" s="321"/>
      <c r="C284" s="316">
        <f>IFERROR(VLOOKUP(B284,A.Núcleos!$B:$C,2,FALSE),"")</f>
        <v>0</v>
      </c>
      <c r="D284" s="376"/>
      <c r="E284" s="383"/>
      <c r="F284" s="376"/>
      <c r="G284" s="377" t="str">
        <f>IFERROR(IF(Table8[[#This Row],[Código da Candidatura]]="","",CONCATENATE(VLOOKUP(Table8[[#This Row],[Código da Candidatura]],Table13[[Código da candidatura]:[Latitude]],3,FALSE)," - ",VLOOKUP(Table8[[#This Row],[Código da Candidatura]],Table13[[Código da candidatura]:[Latitude]],6,FALSE))),"")</f>
        <v/>
      </c>
      <c r="H284" s="325" t="str">
        <f>IFERROR(IF(A284="","",CONCATENATE("1D.",Entrada!$K$8,".",auxiliar!A278,".",Table8[[#This Row],[Código da Candidatura]])),"")</f>
        <v/>
      </c>
      <c r="I284" s="378" t="str">
        <f>IF(A284="","",SUMIF(D.Composição!A$5:B$4533,A284,D.Composição!M$5:M$4533))</f>
        <v/>
      </c>
      <c r="J284" s="379" t="str">
        <f>IF(A284="","",COUNTIF(D.Composição!$B:$B,$A284))</f>
        <v/>
      </c>
      <c r="K284" s="379" t="str">
        <f t="shared" si="24"/>
        <v/>
      </c>
      <c r="L284" s="379" t="str">
        <f>IF(A284="","",COUNTIFS(D.Composição!$B:$B,$A284,D.Composição!$T:$T,"Dep"))</f>
        <v/>
      </c>
      <c r="M284" s="379" t="str">
        <f>IF(A284="","",COUNTIFS(D.Composição!$B:$B,$A284,D.Composição!$M:$M,"Sim"))</f>
        <v/>
      </c>
      <c r="N284" s="379" t="str">
        <f t="shared" si="25"/>
        <v/>
      </c>
      <c r="O284" s="379" t="str">
        <f>IFERROR(IF(A284="","",VLOOKUP(A284,D.Composição!$B$5:$L$4533,10,FALSE)),"")</f>
        <v/>
      </c>
      <c r="P284" s="379" t="str">
        <f t="shared" si="26"/>
        <v/>
      </c>
      <c r="Q284" s="380" t="str">
        <f t="shared" si="27"/>
        <v/>
      </c>
      <c r="R284" s="378" t="str">
        <f t="shared" si="28"/>
        <v/>
      </c>
      <c r="S284" s="379" t="str">
        <f>IF(H284="","",IF(R284&gt;=4*auxiliar!$Q$2,"Não elegível",IF(R284&lt;4*auxiliar!$Q$2,"Elegível","")))</f>
        <v/>
      </c>
      <c r="T284" s="321"/>
      <c r="U284" s="321"/>
      <c r="V284" s="321" t="s">
        <v>7141</v>
      </c>
      <c r="W284" s="381"/>
      <c r="X28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84" s="423"/>
      <c r="Z284" s="394"/>
      <c r="AA284" s="382" t="str">
        <f>IF(Table8[[#This Row],[Código do agregado '[Entidade']]]="","",IF(OR(AND(A284="",A284&lt;&gt;""),(AND(A284&lt;&gt;"",OR(B284="",D284="",I284="",T284="",U284="")))),"NÃO",IF(AND(A284&lt;&gt;"",J284=0),"Faltam membros","SIM")))</f>
        <v/>
      </c>
      <c r="AD284" s="256"/>
      <c r="AE284" s="457"/>
      <c r="AF284" s="457"/>
      <c r="AG284" s="256"/>
      <c r="AH284" s="256"/>
    </row>
    <row r="285" spans="1:34" ht="25.05" hidden="1" customHeight="1" x14ac:dyDescent="0.3">
      <c r="A285" s="373"/>
      <c r="B285" s="321"/>
      <c r="C285" s="316">
        <f>IFERROR(VLOOKUP(B285,A.Núcleos!$B:$C,2,FALSE),"")</f>
        <v>0</v>
      </c>
      <c r="D285" s="376"/>
      <c r="E285" s="383"/>
      <c r="F285" s="376"/>
      <c r="G285" s="377" t="str">
        <f>IFERROR(IF(Table8[[#This Row],[Código da Candidatura]]="","",CONCATENATE(VLOOKUP(Table8[[#This Row],[Código da Candidatura]],Table13[[Código da candidatura]:[Latitude]],3,FALSE)," - ",VLOOKUP(Table8[[#This Row],[Código da Candidatura]],Table13[[Código da candidatura]:[Latitude]],6,FALSE))),"")</f>
        <v/>
      </c>
      <c r="H285" s="325" t="str">
        <f>IFERROR(IF(A285="","",CONCATENATE("1D.",Entrada!$K$8,".",auxiliar!A279,".",Table8[[#This Row],[Código da Candidatura]])),"")</f>
        <v/>
      </c>
      <c r="I285" s="378" t="str">
        <f>IF(A285="","",SUMIF(D.Composição!A$5:B$4533,A285,D.Composição!M$5:M$4533))</f>
        <v/>
      </c>
      <c r="J285" s="379" t="str">
        <f>IF(A285="","",COUNTIF(D.Composição!$B:$B,$A285))</f>
        <v/>
      </c>
      <c r="K285" s="379" t="str">
        <f t="shared" si="24"/>
        <v/>
      </c>
      <c r="L285" s="379" t="str">
        <f>IF(A285="","",COUNTIFS(D.Composição!$B:$B,$A285,D.Composição!$T:$T,"Dep"))</f>
        <v/>
      </c>
      <c r="M285" s="379" t="str">
        <f>IF(A285="","",COUNTIFS(D.Composição!$B:$B,$A285,D.Composição!$M:$M,"Sim"))</f>
        <v/>
      </c>
      <c r="N285" s="379" t="str">
        <f t="shared" si="25"/>
        <v/>
      </c>
      <c r="O285" s="379" t="str">
        <f>IFERROR(IF(A285="","",VLOOKUP(A285,D.Composição!$B$5:$L$4533,10,FALSE)),"")</f>
        <v/>
      </c>
      <c r="P285" s="379" t="str">
        <f t="shared" si="26"/>
        <v/>
      </c>
      <c r="Q285" s="380" t="str">
        <f t="shared" si="27"/>
        <v/>
      </c>
      <c r="R285" s="378" t="str">
        <f t="shared" si="28"/>
        <v/>
      </c>
      <c r="S285" s="379" t="str">
        <f>IF(H285="","",IF(R285&gt;=4*auxiliar!$Q$2,"Não elegível",IF(R285&lt;4*auxiliar!$Q$2,"Elegível","")))</f>
        <v/>
      </c>
      <c r="T285" s="321"/>
      <c r="U285" s="321"/>
      <c r="V285" s="321" t="s">
        <v>7141</v>
      </c>
      <c r="W285" s="381"/>
      <c r="X28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85" s="423"/>
      <c r="Z285" s="394"/>
      <c r="AA285" s="382" t="str">
        <f>IF(Table8[[#This Row],[Código do agregado '[Entidade']]]="","",IF(OR(AND(A285="",A285&lt;&gt;""),(AND(A285&lt;&gt;"",OR(B285="",D285="",I285="",T285="",U285="")))),"NÃO",IF(AND(A285&lt;&gt;"",J285=0),"Faltam membros","SIM")))</f>
        <v/>
      </c>
      <c r="AD285" s="256"/>
      <c r="AE285" s="457"/>
      <c r="AF285" s="457"/>
      <c r="AG285" s="256"/>
      <c r="AH285" s="256"/>
    </row>
    <row r="286" spans="1:34" ht="25.05" hidden="1" customHeight="1" x14ac:dyDescent="0.3">
      <c r="A286" s="373"/>
      <c r="B286" s="321"/>
      <c r="C286" s="316">
        <f>IFERROR(VLOOKUP(B286,A.Núcleos!$B:$C,2,FALSE),"")</f>
        <v>0</v>
      </c>
      <c r="D286" s="376"/>
      <c r="E286" s="383"/>
      <c r="F286" s="376"/>
      <c r="G286" s="377" t="str">
        <f>IFERROR(IF(Table8[[#This Row],[Código da Candidatura]]="","",CONCATENATE(VLOOKUP(Table8[[#This Row],[Código da Candidatura]],Table13[[Código da candidatura]:[Latitude]],3,FALSE)," - ",VLOOKUP(Table8[[#This Row],[Código da Candidatura]],Table13[[Código da candidatura]:[Latitude]],6,FALSE))),"")</f>
        <v/>
      </c>
      <c r="H286" s="325" t="str">
        <f>IFERROR(IF(A286="","",CONCATENATE("1D.",Entrada!$K$8,".",auxiliar!A280,".",Table8[[#This Row],[Código da Candidatura]])),"")</f>
        <v/>
      </c>
      <c r="I286" s="378" t="str">
        <f>IF(A286="","",SUMIF(D.Composição!A$5:B$4533,A286,D.Composição!M$5:M$4533))</f>
        <v/>
      </c>
      <c r="J286" s="379" t="str">
        <f>IF(A286="","",COUNTIF(D.Composição!$B:$B,$A286))</f>
        <v/>
      </c>
      <c r="K286" s="379" t="str">
        <f t="shared" si="24"/>
        <v/>
      </c>
      <c r="L286" s="379" t="str">
        <f>IF(A286="","",COUNTIFS(D.Composição!$B:$B,$A286,D.Composição!$T:$T,"Dep"))</f>
        <v/>
      </c>
      <c r="M286" s="379" t="str">
        <f>IF(A286="","",COUNTIFS(D.Composição!$B:$B,$A286,D.Composição!$M:$M,"Sim"))</f>
        <v/>
      </c>
      <c r="N286" s="379" t="str">
        <f t="shared" si="25"/>
        <v/>
      </c>
      <c r="O286" s="379" t="str">
        <f>IFERROR(IF(A286="","",VLOOKUP(A286,D.Composição!$B$5:$L$4533,10,FALSE)),"")</f>
        <v/>
      </c>
      <c r="P286" s="379" t="str">
        <f t="shared" si="26"/>
        <v/>
      </c>
      <c r="Q286" s="380" t="str">
        <f t="shared" si="27"/>
        <v/>
      </c>
      <c r="R286" s="378" t="str">
        <f t="shared" si="28"/>
        <v/>
      </c>
      <c r="S286" s="379" t="str">
        <f>IF(H286="","",IF(R286&gt;=4*auxiliar!$Q$2,"Não elegível",IF(R286&lt;4*auxiliar!$Q$2,"Elegível","")))</f>
        <v/>
      </c>
      <c r="T286" s="321"/>
      <c r="U286" s="321"/>
      <c r="V286" s="321" t="s">
        <v>7141</v>
      </c>
      <c r="W286" s="381"/>
      <c r="X28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86" s="423"/>
      <c r="Z286" s="394"/>
      <c r="AA286" s="382" t="str">
        <f>IF(Table8[[#This Row],[Código do agregado '[Entidade']]]="","",IF(OR(AND(A286="",A286&lt;&gt;""),(AND(A286&lt;&gt;"",OR(B286="",D286="",I286="",T286="",U286="")))),"NÃO",IF(AND(A286&lt;&gt;"",J286=0),"Faltam membros","SIM")))</f>
        <v/>
      </c>
      <c r="AD286" s="256"/>
      <c r="AE286" s="457"/>
      <c r="AF286" s="457"/>
      <c r="AG286" s="256"/>
      <c r="AH286" s="256"/>
    </row>
    <row r="287" spans="1:34" ht="25.05" hidden="1" customHeight="1" x14ac:dyDescent="0.3">
      <c r="A287" s="373"/>
      <c r="B287" s="321"/>
      <c r="C287" s="316">
        <f>IFERROR(VLOOKUP(B287,A.Núcleos!$B:$C,2,FALSE),"")</f>
        <v>0</v>
      </c>
      <c r="D287" s="376"/>
      <c r="E287" s="383"/>
      <c r="F287" s="376"/>
      <c r="G287" s="377" t="str">
        <f>IFERROR(IF(Table8[[#This Row],[Código da Candidatura]]="","",CONCATENATE(VLOOKUP(Table8[[#This Row],[Código da Candidatura]],Table13[[Código da candidatura]:[Latitude]],3,FALSE)," - ",VLOOKUP(Table8[[#This Row],[Código da Candidatura]],Table13[[Código da candidatura]:[Latitude]],6,FALSE))),"")</f>
        <v/>
      </c>
      <c r="H287" s="325" t="str">
        <f>IFERROR(IF(A287="","",CONCATENATE("1D.",Entrada!$K$8,".",auxiliar!A281,".",Table8[[#This Row],[Código da Candidatura]])),"")</f>
        <v/>
      </c>
      <c r="I287" s="378" t="str">
        <f>IF(A287="","",SUMIF(D.Composição!A$5:B$4533,A287,D.Composição!M$5:M$4533))</f>
        <v/>
      </c>
      <c r="J287" s="379" t="str">
        <f>IF(A287="","",COUNTIF(D.Composição!$B:$B,$A287))</f>
        <v/>
      </c>
      <c r="K287" s="379" t="str">
        <f t="shared" si="24"/>
        <v/>
      </c>
      <c r="L287" s="379" t="str">
        <f>IF(A287="","",COUNTIFS(D.Composição!$B:$B,$A287,D.Composição!$T:$T,"Dep"))</f>
        <v/>
      </c>
      <c r="M287" s="379" t="str">
        <f>IF(A287="","",COUNTIFS(D.Composição!$B:$B,$A287,D.Composição!$M:$M,"Sim"))</f>
        <v/>
      </c>
      <c r="N287" s="379" t="str">
        <f t="shared" si="25"/>
        <v/>
      </c>
      <c r="O287" s="379" t="str">
        <f>IFERROR(IF(A287="","",VLOOKUP(A287,D.Composição!$B$5:$L$4533,10,FALSE)),"")</f>
        <v/>
      </c>
      <c r="P287" s="379" t="str">
        <f t="shared" si="26"/>
        <v/>
      </c>
      <c r="Q287" s="380" t="str">
        <f t="shared" si="27"/>
        <v/>
      </c>
      <c r="R287" s="378" t="str">
        <f t="shared" si="28"/>
        <v/>
      </c>
      <c r="S287" s="379" t="str">
        <f>IF(H287="","",IF(R287&gt;=4*auxiliar!$Q$2,"Não elegível",IF(R287&lt;4*auxiliar!$Q$2,"Elegível","")))</f>
        <v/>
      </c>
      <c r="T287" s="321"/>
      <c r="U287" s="321"/>
      <c r="V287" s="321" t="s">
        <v>7141</v>
      </c>
      <c r="W287" s="381"/>
      <c r="X28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87" s="423"/>
      <c r="Z287" s="394"/>
      <c r="AA287" s="382" t="str">
        <f>IF(Table8[[#This Row],[Código do agregado '[Entidade']]]="","",IF(OR(AND(A287="",A287&lt;&gt;""),(AND(A287&lt;&gt;"",OR(B287="",D287="",I287="",T287="",U287="")))),"NÃO",IF(AND(A287&lt;&gt;"",J287=0),"Faltam membros","SIM")))</f>
        <v/>
      </c>
      <c r="AD287" s="256"/>
      <c r="AE287" s="457"/>
      <c r="AF287" s="457"/>
      <c r="AG287" s="256"/>
      <c r="AH287" s="256"/>
    </row>
    <row r="288" spans="1:34" ht="25.05" hidden="1" customHeight="1" x14ac:dyDescent="0.3">
      <c r="A288" s="373"/>
      <c r="B288" s="321"/>
      <c r="C288" s="316">
        <f>IFERROR(VLOOKUP(B288,A.Núcleos!$B:$C,2,FALSE),"")</f>
        <v>0</v>
      </c>
      <c r="D288" s="376"/>
      <c r="E288" s="383"/>
      <c r="F288" s="376"/>
      <c r="G288" s="377" t="str">
        <f>IFERROR(IF(Table8[[#This Row],[Código da Candidatura]]="","",CONCATENATE(VLOOKUP(Table8[[#This Row],[Código da Candidatura]],Table13[[Código da candidatura]:[Latitude]],3,FALSE)," - ",VLOOKUP(Table8[[#This Row],[Código da Candidatura]],Table13[[Código da candidatura]:[Latitude]],6,FALSE))),"")</f>
        <v/>
      </c>
      <c r="H288" s="325" t="str">
        <f>IFERROR(IF(A288="","",CONCATENATE("1D.",Entrada!$K$8,".",auxiliar!A282,".",Table8[[#This Row],[Código da Candidatura]])),"")</f>
        <v/>
      </c>
      <c r="I288" s="378" t="str">
        <f>IF(A288="","",SUMIF(D.Composição!A$5:B$4533,A288,D.Composição!M$5:M$4533))</f>
        <v/>
      </c>
      <c r="J288" s="379" t="str">
        <f>IF(A288="","",COUNTIF(D.Composição!$B:$B,$A288))</f>
        <v/>
      </c>
      <c r="K288" s="379" t="str">
        <f t="shared" si="24"/>
        <v/>
      </c>
      <c r="L288" s="379" t="str">
        <f>IF(A288="","",COUNTIFS(D.Composição!$B:$B,$A288,D.Composição!$T:$T,"Dep"))</f>
        <v/>
      </c>
      <c r="M288" s="379" t="str">
        <f>IF(A288="","",COUNTIFS(D.Composição!$B:$B,$A288,D.Composição!$M:$M,"Sim"))</f>
        <v/>
      </c>
      <c r="N288" s="379" t="str">
        <f t="shared" si="25"/>
        <v/>
      </c>
      <c r="O288" s="379" t="str">
        <f>IFERROR(IF(A288="","",VLOOKUP(A288,D.Composição!$B$5:$L$4533,10,FALSE)),"")</f>
        <v/>
      </c>
      <c r="P288" s="379" t="str">
        <f t="shared" si="26"/>
        <v/>
      </c>
      <c r="Q288" s="380" t="str">
        <f t="shared" si="27"/>
        <v/>
      </c>
      <c r="R288" s="378" t="str">
        <f t="shared" si="28"/>
        <v/>
      </c>
      <c r="S288" s="379" t="str">
        <f>IF(H288="","",IF(R288&gt;=4*auxiliar!$Q$2,"Não elegível",IF(R288&lt;4*auxiliar!$Q$2,"Elegível","")))</f>
        <v/>
      </c>
      <c r="T288" s="321"/>
      <c r="U288" s="321"/>
      <c r="V288" s="321" t="s">
        <v>7141</v>
      </c>
      <c r="W288" s="381"/>
      <c r="X28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88" s="423"/>
      <c r="Z288" s="394"/>
      <c r="AA288" s="382" t="str">
        <f>IF(Table8[[#This Row],[Código do agregado '[Entidade']]]="","",IF(OR(AND(A288="",A288&lt;&gt;""),(AND(A288&lt;&gt;"",OR(B288="",D288="",I288="",T288="",U288="")))),"NÃO",IF(AND(A288&lt;&gt;"",J288=0),"Faltam membros","SIM")))</f>
        <v/>
      </c>
      <c r="AD288" s="256"/>
      <c r="AE288" s="457"/>
      <c r="AF288" s="457"/>
      <c r="AG288" s="256"/>
      <c r="AH288" s="256"/>
    </row>
    <row r="289" spans="1:34" ht="25.05" hidden="1" customHeight="1" x14ac:dyDescent="0.3">
      <c r="A289" s="373"/>
      <c r="B289" s="321"/>
      <c r="C289" s="316">
        <f>IFERROR(VLOOKUP(B289,A.Núcleos!$B:$C,2,FALSE),"")</f>
        <v>0</v>
      </c>
      <c r="D289" s="376"/>
      <c r="E289" s="383"/>
      <c r="F289" s="376"/>
      <c r="G289" s="377" t="str">
        <f>IFERROR(IF(Table8[[#This Row],[Código da Candidatura]]="","",CONCATENATE(VLOOKUP(Table8[[#This Row],[Código da Candidatura]],Table13[[Código da candidatura]:[Latitude]],3,FALSE)," - ",VLOOKUP(Table8[[#This Row],[Código da Candidatura]],Table13[[Código da candidatura]:[Latitude]],6,FALSE))),"")</f>
        <v/>
      </c>
      <c r="H289" s="325" t="str">
        <f>IFERROR(IF(A289="","",CONCATENATE("1D.",Entrada!$K$8,".",auxiliar!A283,".",Table8[[#This Row],[Código da Candidatura]])),"")</f>
        <v/>
      </c>
      <c r="I289" s="378" t="str">
        <f>IF(A289="","",SUMIF(D.Composição!A$5:B$4533,A289,D.Composição!M$5:M$4533))</f>
        <v/>
      </c>
      <c r="J289" s="379" t="str">
        <f>IF(A289="","",COUNTIF(D.Composição!$B:$B,$A289))</f>
        <v/>
      </c>
      <c r="K289" s="379" t="str">
        <f t="shared" si="24"/>
        <v/>
      </c>
      <c r="L289" s="379" t="str">
        <f>IF(A289="","",COUNTIFS(D.Composição!$B:$B,$A289,D.Composição!$T:$T,"Dep"))</f>
        <v/>
      </c>
      <c r="M289" s="379" t="str">
        <f>IF(A289="","",COUNTIFS(D.Composição!$B:$B,$A289,D.Composição!$M:$M,"Sim"))</f>
        <v/>
      </c>
      <c r="N289" s="379" t="str">
        <f t="shared" si="25"/>
        <v/>
      </c>
      <c r="O289" s="379" t="str">
        <f>IFERROR(IF(A289="","",VLOOKUP(A289,D.Composição!$B$5:$L$4533,10,FALSE)),"")</f>
        <v/>
      </c>
      <c r="P289" s="379" t="str">
        <f t="shared" si="26"/>
        <v/>
      </c>
      <c r="Q289" s="380" t="str">
        <f t="shared" si="27"/>
        <v/>
      </c>
      <c r="R289" s="378" t="str">
        <f t="shared" si="28"/>
        <v/>
      </c>
      <c r="S289" s="379" t="str">
        <f>IF(H289="","",IF(R289&gt;=4*auxiliar!$Q$2,"Não elegível",IF(R289&lt;4*auxiliar!$Q$2,"Elegível","")))</f>
        <v/>
      </c>
      <c r="T289" s="321"/>
      <c r="U289" s="321"/>
      <c r="V289" s="321" t="s">
        <v>7141</v>
      </c>
      <c r="W289" s="381"/>
      <c r="X28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89" s="423"/>
      <c r="Z289" s="394"/>
      <c r="AA289" s="382" t="str">
        <f>IF(Table8[[#This Row],[Código do agregado '[Entidade']]]="","",IF(OR(AND(A289="",A289&lt;&gt;""),(AND(A289&lt;&gt;"",OR(B289="",D289="",I289="",T289="",U289="")))),"NÃO",IF(AND(A289&lt;&gt;"",J289=0),"Faltam membros","SIM")))</f>
        <v/>
      </c>
      <c r="AD289" s="256"/>
      <c r="AE289" s="457"/>
      <c r="AF289" s="457"/>
      <c r="AG289" s="256"/>
      <c r="AH289" s="256"/>
    </row>
    <row r="290" spans="1:34" ht="25.05" hidden="1" customHeight="1" x14ac:dyDescent="0.3">
      <c r="A290" s="373"/>
      <c r="B290" s="321"/>
      <c r="C290" s="316">
        <f>IFERROR(VLOOKUP(B290,A.Núcleos!$B:$C,2,FALSE),"")</f>
        <v>0</v>
      </c>
      <c r="D290" s="376"/>
      <c r="E290" s="383"/>
      <c r="F290" s="376"/>
      <c r="G290" s="377" t="str">
        <f>IFERROR(IF(Table8[[#This Row],[Código da Candidatura]]="","",CONCATENATE(VLOOKUP(Table8[[#This Row],[Código da Candidatura]],Table13[[Código da candidatura]:[Latitude]],3,FALSE)," - ",VLOOKUP(Table8[[#This Row],[Código da Candidatura]],Table13[[Código da candidatura]:[Latitude]],6,FALSE))),"")</f>
        <v/>
      </c>
      <c r="H290" s="325" t="str">
        <f>IFERROR(IF(A290="","",CONCATENATE("1D.",Entrada!$K$8,".",auxiliar!A284,".",Table8[[#This Row],[Código da Candidatura]])),"")</f>
        <v/>
      </c>
      <c r="I290" s="378" t="str">
        <f>IF(A290="","",SUMIF(D.Composição!A$5:B$4533,A290,D.Composição!M$5:M$4533))</f>
        <v/>
      </c>
      <c r="J290" s="379" t="str">
        <f>IF(A290="","",COUNTIF(D.Composição!$B:$B,$A290))</f>
        <v/>
      </c>
      <c r="K290" s="379" t="str">
        <f t="shared" si="24"/>
        <v/>
      </c>
      <c r="L290" s="379" t="str">
        <f>IF(A290="","",COUNTIFS(D.Composição!$B:$B,$A290,D.Composição!$T:$T,"Dep"))</f>
        <v/>
      </c>
      <c r="M290" s="379" t="str">
        <f>IF(A290="","",COUNTIFS(D.Composição!$B:$B,$A290,D.Composição!$M:$M,"Sim"))</f>
        <v/>
      </c>
      <c r="N290" s="379" t="str">
        <f t="shared" si="25"/>
        <v/>
      </c>
      <c r="O290" s="379" t="str">
        <f>IFERROR(IF(A290="","",VLOOKUP(A290,D.Composição!$B$5:$L$4533,10,FALSE)),"")</f>
        <v/>
      </c>
      <c r="P290" s="379" t="str">
        <f t="shared" si="26"/>
        <v/>
      </c>
      <c r="Q290" s="380" t="str">
        <f t="shared" si="27"/>
        <v/>
      </c>
      <c r="R290" s="378" t="str">
        <f t="shared" si="28"/>
        <v/>
      </c>
      <c r="S290" s="379" t="str">
        <f>IF(H290="","",IF(R290&gt;=4*auxiliar!$Q$2,"Não elegível",IF(R290&lt;4*auxiliar!$Q$2,"Elegível","")))</f>
        <v/>
      </c>
      <c r="T290" s="321"/>
      <c r="U290" s="321"/>
      <c r="V290" s="321" t="s">
        <v>7141</v>
      </c>
      <c r="W290" s="381"/>
      <c r="X29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90" s="423"/>
      <c r="Z290" s="394"/>
      <c r="AA290" s="382" t="str">
        <f>IF(Table8[[#This Row],[Código do agregado '[Entidade']]]="","",IF(OR(AND(A290="",A290&lt;&gt;""),(AND(A290&lt;&gt;"",OR(B290="",D290="",I290="",T290="",U290="")))),"NÃO",IF(AND(A290&lt;&gt;"",J290=0),"Faltam membros","SIM")))</f>
        <v/>
      </c>
      <c r="AD290" s="256"/>
      <c r="AE290" s="457"/>
      <c r="AF290" s="457"/>
      <c r="AG290" s="256"/>
      <c r="AH290" s="256"/>
    </row>
    <row r="291" spans="1:34" ht="25.05" hidden="1" customHeight="1" x14ac:dyDescent="0.3">
      <c r="A291" s="373"/>
      <c r="B291" s="321"/>
      <c r="C291" s="316">
        <f>IFERROR(VLOOKUP(B291,A.Núcleos!$B:$C,2,FALSE),"")</f>
        <v>0</v>
      </c>
      <c r="D291" s="376"/>
      <c r="E291" s="383"/>
      <c r="F291" s="376"/>
      <c r="G291" s="377" t="str">
        <f>IFERROR(IF(Table8[[#This Row],[Código da Candidatura]]="","",CONCATENATE(VLOOKUP(Table8[[#This Row],[Código da Candidatura]],Table13[[Código da candidatura]:[Latitude]],3,FALSE)," - ",VLOOKUP(Table8[[#This Row],[Código da Candidatura]],Table13[[Código da candidatura]:[Latitude]],6,FALSE))),"")</f>
        <v/>
      </c>
      <c r="H291" s="325" t="str">
        <f>IFERROR(IF(A291="","",CONCATENATE("1D.",Entrada!$K$8,".",auxiliar!A285,".",Table8[[#This Row],[Código da Candidatura]])),"")</f>
        <v/>
      </c>
      <c r="I291" s="378" t="str">
        <f>IF(A291="","",SUMIF(D.Composição!A$5:B$4533,A291,D.Composição!M$5:M$4533))</f>
        <v/>
      </c>
      <c r="J291" s="379" t="str">
        <f>IF(A291="","",COUNTIF(D.Composição!$B:$B,$A291))</f>
        <v/>
      </c>
      <c r="K291" s="379" t="str">
        <f t="shared" si="24"/>
        <v/>
      </c>
      <c r="L291" s="379" t="str">
        <f>IF(A291="","",COUNTIFS(D.Composição!$B:$B,$A291,D.Composição!$T:$T,"Dep"))</f>
        <v/>
      </c>
      <c r="M291" s="379" t="str">
        <f>IF(A291="","",COUNTIFS(D.Composição!$B:$B,$A291,D.Composição!$M:$M,"Sim"))</f>
        <v/>
      </c>
      <c r="N291" s="379" t="str">
        <f t="shared" si="25"/>
        <v/>
      </c>
      <c r="O291" s="379" t="str">
        <f>IFERROR(IF(A291="","",VLOOKUP(A291,D.Composição!$B$5:$L$4533,10,FALSE)),"")</f>
        <v/>
      </c>
      <c r="P291" s="379" t="str">
        <f t="shared" si="26"/>
        <v/>
      </c>
      <c r="Q291" s="380" t="str">
        <f t="shared" si="27"/>
        <v/>
      </c>
      <c r="R291" s="378" t="str">
        <f t="shared" si="28"/>
        <v/>
      </c>
      <c r="S291" s="379" t="str">
        <f>IF(H291="","",IF(R291&gt;=4*auxiliar!$Q$2,"Não elegível",IF(R291&lt;4*auxiliar!$Q$2,"Elegível","")))</f>
        <v/>
      </c>
      <c r="T291" s="321"/>
      <c r="U291" s="321"/>
      <c r="V291" s="321" t="s">
        <v>7141</v>
      </c>
      <c r="W291" s="381"/>
      <c r="X29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91" s="423"/>
      <c r="Z291" s="394"/>
      <c r="AA291" s="382" t="str">
        <f>IF(Table8[[#This Row],[Código do agregado '[Entidade']]]="","",IF(OR(AND(A291="",A291&lt;&gt;""),(AND(A291&lt;&gt;"",OR(B291="",D291="",I291="",T291="",U291="")))),"NÃO",IF(AND(A291&lt;&gt;"",J291=0),"Faltam membros","SIM")))</f>
        <v/>
      </c>
      <c r="AD291" s="256"/>
      <c r="AE291" s="457"/>
      <c r="AF291" s="457"/>
      <c r="AG291" s="256"/>
      <c r="AH291" s="256"/>
    </row>
    <row r="292" spans="1:34" ht="25.05" hidden="1" customHeight="1" x14ac:dyDescent="0.3">
      <c r="A292" s="373"/>
      <c r="B292" s="321"/>
      <c r="C292" s="316">
        <f>IFERROR(VLOOKUP(B292,A.Núcleos!$B:$C,2,FALSE),"")</f>
        <v>0</v>
      </c>
      <c r="D292" s="376"/>
      <c r="E292" s="383"/>
      <c r="F292" s="376"/>
      <c r="G292" s="377" t="str">
        <f>IFERROR(IF(Table8[[#This Row],[Código da Candidatura]]="","",CONCATENATE(VLOOKUP(Table8[[#This Row],[Código da Candidatura]],Table13[[Código da candidatura]:[Latitude]],3,FALSE)," - ",VLOOKUP(Table8[[#This Row],[Código da Candidatura]],Table13[[Código da candidatura]:[Latitude]],6,FALSE))),"")</f>
        <v/>
      </c>
      <c r="H292" s="325" t="str">
        <f>IFERROR(IF(A292="","",CONCATENATE("1D.",Entrada!$K$8,".",auxiliar!A286,".",Table8[[#This Row],[Código da Candidatura]])),"")</f>
        <v/>
      </c>
      <c r="I292" s="378" t="str">
        <f>IF(A292="","",SUMIF(D.Composição!A$5:B$4533,A292,D.Composição!M$5:M$4533))</f>
        <v/>
      </c>
      <c r="J292" s="379" t="str">
        <f>IF(A292="","",COUNTIF(D.Composição!$B:$B,$A292))</f>
        <v/>
      </c>
      <c r="K292" s="379" t="str">
        <f t="shared" si="24"/>
        <v/>
      </c>
      <c r="L292" s="379" t="str">
        <f>IF(A292="","",COUNTIFS(D.Composição!$B:$B,$A292,D.Composição!$T:$T,"Dep"))</f>
        <v/>
      </c>
      <c r="M292" s="379" t="str">
        <f>IF(A292="","",COUNTIFS(D.Composição!$B:$B,$A292,D.Composição!$M:$M,"Sim"))</f>
        <v/>
      </c>
      <c r="N292" s="379" t="str">
        <f t="shared" si="25"/>
        <v/>
      </c>
      <c r="O292" s="379" t="str">
        <f>IFERROR(IF(A292="","",VLOOKUP(A292,D.Composição!$B$5:$L$4533,10,FALSE)),"")</f>
        <v/>
      </c>
      <c r="P292" s="379" t="str">
        <f t="shared" si="26"/>
        <v/>
      </c>
      <c r="Q292" s="380" t="str">
        <f t="shared" si="27"/>
        <v/>
      </c>
      <c r="R292" s="378" t="str">
        <f t="shared" si="28"/>
        <v/>
      </c>
      <c r="S292" s="379" t="str">
        <f>IF(H292="","",IF(R292&gt;=4*auxiliar!$Q$2,"Não elegível",IF(R292&lt;4*auxiliar!$Q$2,"Elegível","")))</f>
        <v/>
      </c>
      <c r="T292" s="321"/>
      <c r="U292" s="321"/>
      <c r="V292" s="321" t="s">
        <v>7141</v>
      </c>
      <c r="W292" s="381"/>
      <c r="X29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92" s="423"/>
      <c r="Z292" s="394"/>
      <c r="AA292" s="382" t="str">
        <f>IF(Table8[[#This Row],[Código do agregado '[Entidade']]]="","",IF(OR(AND(A292="",A292&lt;&gt;""),(AND(A292&lt;&gt;"",OR(B292="",D292="",I292="",T292="",U292="")))),"NÃO",IF(AND(A292&lt;&gt;"",J292=0),"Faltam membros","SIM")))</f>
        <v/>
      </c>
      <c r="AD292" s="256"/>
      <c r="AE292" s="457"/>
      <c r="AF292" s="457"/>
      <c r="AG292" s="256"/>
      <c r="AH292" s="256"/>
    </row>
    <row r="293" spans="1:34" ht="25.05" hidden="1" customHeight="1" x14ac:dyDescent="0.3">
      <c r="A293" s="373"/>
      <c r="B293" s="321"/>
      <c r="C293" s="316">
        <f>IFERROR(VLOOKUP(B293,A.Núcleos!$B:$C,2,FALSE),"")</f>
        <v>0</v>
      </c>
      <c r="D293" s="376"/>
      <c r="E293" s="383"/>
      <c r="F293" s="376"/>
      <c r="G293" s="377" t="str">
        <f>IFERROR(IF(Table8[[#This Row],[Código da Candidatura]]="","",CONCATENATE(VLOOKUP(Table8[[#This Row],[Código da Candidatura]],Table13[[Código da candidatura]:[Latitude]],3,FALSE)," - ",VLOOKUP(Table8[[#This Row],[Código da Candidatura]],Table13[[Código da candidatura]:[Latitude]],6,FALSE))),"")</f>
        <v/>
      </c>
      <c r="H293" s="325" t="str">
        <f>IFERROR(IF(A293="","",CONCATENATE("1D.",Entrada!$K$8,".",auxiliar!A287,".",Table8[[#This Row],[Código da Candidatura]])),"")</f>
        <v/>
      </c>
      <c r="I293" s="378" t="str">
        <f>IF(A293="","",SUMIF(D.Composição!A$5:B$4533,A293,D.Composição!M$5:M$4533))</f>
        <v/>
      </c>
      <c r="J293" s="379" t="str">
        <f>IF(A293="","",COUNTIF(D.Composição!$B:$B,$A293))</f>
        <v/>
      </c>
      <c r="K293" s="379" t="str">
        <f t="shared" si="24"/>
        <v/>
      </c>
      <c r="L293" s="379" t="str">
        <f>IF(A293="","",COUNTIFS(D.Composição!$B:$B,$A293,D.Composição!$T:$T,"Dep"))</f>
        <v/>
      </c>
      <c r="M293" s="379" t="str">
        <f>IF(A293="","",COUNTIFS(D.Composição!$B:$B,$A293,D.Composição!$M:$M,"Sim"))</f>
        <v/>
      </c>
      <c r="N293" s="379" t="str">
        <f t="shared" si="25"/>
        <v/>
      </c>
      <c r="O293" s="379" t="str">
        <f>IFERROR(IF(A293="","",VLOOKUP(A293,D.Composição!$B$5:$L$4533,10,FALSE)),"")</f>
        <v/>
      </c>
      <c r="P293" s="379" t="str">
        <f t="shared" si="26"/>
        <v/>
      </c>
      <c r="Q293" s="380" t="str">
        <f t="shared" si="27"/>
        <v/>
      </c>
      <c r="R293" s="378" t="str">
        <f t="shared" si="28"/>
        <v/>
      </c>
      <c r="S293" s="379" t="str">
        <f>IF(H293="","",IF(R293&gt;=4*auxiliar!$Q$2,"Não elegível",IF(R293&lt;4*auxiliar!$Q$2,"Elegível","")))</f>
        <v/>
      </c>
      <c r="T293" s="321"/>
      <c r="U293" s="321"/>
      <c r="V293" s="321" t="s">
        <v>7141</v>
      </c>
      <c r="W293" s="381"/>
      <c r="X29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93" s="423"/>
      <c r="Z293" s="394"/>
      <c r="AA293" s="382" t="str">
        <f>IF(Table8[[#This Row],[Código do agregado '[Entidade']]]="","",IF(OR(AND(A293="",A293&lt;&gt;""),(AND(A293&lt;&gt;"",OR(B293="",D293="",I293="",T293="",U293="")))),"NÃO",IF(AND(A293&lt;&gt;"",J293=0),"Faltam membros","SIM")))</f>
        <v/>
      </c>
      <c r="AD293" s="256"/>
      <c r="AE293" s="457"/>
      <c r="AF293" s="457"/>
      <c r="AG293" s="256"/>
      <c r="AH293" s="256"/>
    </row>
    <row r="294" spans="1:34" ht="25.05" hidden="1" customHeight="1" x14ac:dyDescent="0.3">
      <c r="A294" s="373"/>
      <c r="B294" s="321"/>
      <c r="C294" s="316">
        <f>IFERROR(VLOOKUP(B294,A.Núcleos!$B:$C,2,FALSE),"")</f>
        <v>0</v>
      </c>
      <c r="D294" s="376"/>
      <c r="E294" s="383"/>
      <c r="F294" s="376"/>
      <c r="G294" s="377" t="str">
        <f>IFERROR(IF(Table8[[#This Row],[Código da Candidatura]]="","",CONCATENATE(VLOOKUP(Table8[[#This Row],[Código da Candidatura]],Table13[[Código da candidatura]:[Latitude]],3,FALSE)," - ",VLOOKUP(Table8[[#This Row],[Código da Candidatura]],Table13[[Código da candidatura]:[Latitude]],6,FALSE))),"")</f>
        <v/>
      </c>
      <c r="H294" s="325" t="str">
        <f>IFERROR(IF(A294="","",CONCATENATE("1D.",Entrada!$K$8,".",auxiliar!A288,".",Table8[[#This Row],[Código da Candidatura]])),"")</f>
        <v/>
      </c>
      <c r="I294" s="378" t="str">
        <f>IF(A294="","",SUMIF(D.Composição!A$5:B$4533,A294,D.Composição!M$5:M$4533))</f>
        <v/>
      </c>
      <c r="J294" s="379" t="str">
        <f>IF(A294="","",COUNTIF(D.Composição!$B:$B,$A294))</f>
        <v/>
      </c>
      <c r="K294" s="379" t="str">
        <f t="shared" si="24"/>
        <v/>
      </c>
      <c r="L294" s="379" t="str">
        <f>IF(A294="","",COUNTIFS(D.Composição!$B:$B,$A294,D.Composição!$T:$T,"Dep"))</f>
        <v/>
      </c>
      <c r="M294" s="379" t="str">
        <f>IF(A294="","",COUNTIFS(D.Composição!$B:$B,$A294,D.Composição!$M:$M,"Sim"))</f>
        <v/>
      </c>
      <c r="N294" s="379" t="str">
        <f t="shared" si="25"/>
        <v/>
      </c>
      <c r="O294" s="379" t="str">
        <f>IFERROR(IF(A294="","",VLOOKUP(A294,D.Composição!$B$5:$L$4533,10,FALSE)),"")</f>
        <v/>
      </c>
      <c r="P294" s="379" t="str">
        <f t="shared" si="26"/>
        <v/>
      </c>
      <c r="Q294" s="380" t="str">
        <f t="shared" si="27"/>
        <v/>
      </c>
      <c r="R294" s="378" t="str">
        <f t="shared" si="28"/>
        <v/>
      </c>
      <c r="S294" s="379" t="str">
        <f>IF(H294="","",IF(R294&gt;=4*auxiliar!$Q$2,"Não elegível",IF(R294&lt;4*auxiliar!$Q$2,"Elegível","")))</f>
        <v/>
      </c>
      <c r="T294" s="321"/>
      <c r="U294" s="321"/>
      <c r="V294" s="321" t="s">
        <v>7141</v>
      </c>
      <c r="W294" s="381"/>
      <c r="X29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94" s="423"/>
      <c r="Z294" s="394"/>
      <c r="AA294" s="382" t="str">
        <f>IF(Table8[[#This Row],[Código do agregado '[Entidade']]]="","",IF(OR(AND(A294="",A294&lt;&gt;""),(AND(A294&lt;&gt;"",OR(B294="",D294="",I294="",T294="",U294="")))),"NÃO",IF(AND(A294&lt;&gt;"",J294=0),"Faltam membros","SIM")))</f>
        <v/>
      </c>
      <c r="AD294" s="256"/>
      <c r="AE294" s="457"/>
      <c r="AF294" s="457"/>
      <c r="AG294" s="256"/>
      <c r="AH294" s="256"/>
    </row>
    <row r="295" spans="1:34" ht="25.05" hidden="1" customHeight="1" x14ac:dyDescent="0.3">
      <c r="A295" s="373"/>
      <c r="B295" s="321"/>
      <c r="C295" s="316">
        <f>IFERROR(VLOOKUP(B295,A.Núcleos!$B:$C,2,FALSE),"")</f>
        <v>0</v>
      </c>
      <c r="D295" s="376"/>
      <c r="E295" s="383"/>
      <c r="F295" s="376"/>
      <c r="G295" s="377" t="str">
        <f>IFERROR(IF(Table8[[#This Row],[Código da Candidatura]]="","",CONCATENATE(VLOOKUP(Table8[[#This Row],[Código da Candidatura]],Table13[[Código da candidatura]:[Latitude]],3,FALSE)," - ",VLOOKUP(Table8[[#This Row],[Código da Candidatura]],Table13[[Código da candidatura]:[Latitude]],6,FALSE))),"")</f>
        <v/>
      </c>
      <c r="H295" s="325" t="str">
        <f>IFERROR(IF(A295="","",CONCATENATE("1D.",Entrada!$K$8,".",auxiliar!A289,".",Table8[[#This Row],[Código da Candidatura]])),"")</f>
        <v/>
      </c>
      <c r="I295" s="378" t="str">
        <f>IF(A295="","",SUMIF(D.Composição!A$5:B$4533,A295,D.Composição!M$5:M$4533))</f>
        <v/>
      </c>
      <c r="J295" s="379" t="str">
        <f>IF(A295="","",COUNTIF(D.Composição!$B:$B,$A295))</f>
        <v/>
      </c>
      <c r="K295" s="379" t="str">
        <f t="shared" si="24"/>
        <v/>
      </c>
      <c r="L295" s="379" t="str">
        <f>IF(A295="","",COUNTIFS(D.Composição!$B:$B,$A295,D.Composição!$T:$T,"Dep"))</f>
        <v/>
      </c>
      <c r="M295" s="379" t="str">
        <f>IF(A295="","",COUNTIFS(D.Composição!$B:$B,$A295,D.Composição!$M:$M,"Sim"))</f>
        <v/>
      </c>
      <c r="N295" s="379" t="str">
        <f t="shared" si="25"/>
        <v/>
      </c>
      <c r="O295" s="379" t="str">
        <f>IFERROR(IF(A295="","",VLOOKUP(A295,D.Composição!$B$5:$L$4533,10,FALSE)),"")</f>
        <v/>
      </c>
      <c r="P295" s="379" t="str">
        <f t="shared" si="26"/>
        <v/>
      </c>
      <c r="Q295" s="380" t="str">
        <f t="shared" si="27"/>
        <v/>
      </c>
      <c r="R295" s="378" t="str">
        <f t="shared" si="28"/>
        <v/>
      </c>
      <c r="S295" s="379" t="str">
        <f>IF(H295="","",IF(R295&gt;=4*auxiliar!$Q$2,"Não elegível",IF(R295&lt;4*auxiliar!$Q$2,"Elegível","")))</f>
        <v/>
      </c>
      <c r="T295" s="321"/>
      <c r="U295" s="321"/>
      <c r="V295" s="321" t="s">
        <v>7141</v>
      </c>
      <c r="W295" s="381"/>
      <c r="X29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95" s="423"/>
      <c r="Z295" s="394"/>
      <c r="AA295" s="382" t="str">
        <f>IF(Table8[[#This Row],[Código do agregado '[Entidade']]]="","",IF(OR(AND(A295="",A295&lt;&gt;""),(AND(A295&lt;&gt;"",OR(B295="",D295="",I295="",T295="",U295="")))),"NÃO",IF(AND(A295&lt;&gt;"",J295=0),"Faltam membros","SIM")))</f>
        <v/>
      </c>
      <c r="AD295" s="256"/>
      <c r="AE295" s="457"/>
      <c r="AF295" s="457"/>
      <c r="AG295" s="256"/>
      <c r="AH295" s="256"/>
    </row>
    <row r="296" spans="1:34" ht="25.05" hidden="1" customHeight="1" x14ac:dyDescent="0.3">
      <c r="A296" s="373"/>
      <c r="B296" s="321"/>
      <c r="C296" s="316">
        <f>IFERROR(VLOOKUP(B296,A.Núcleos!$B:$C,2,FALSE),"")</f>
        <v>0</v>
      </c>
      <c r="D296" s="376"/>
      <c r="E296" s="383"/>
      <c r="F296" s="376"/>
      <c r="G296" s="377" t="str">
        <f>IFERROR(IF(Table8[[#This Row],[Código da Candidatura]]="","",CONCATENATE(VLOOKUP(Table8[[#This Row],[Código da Candidatura]],Table13[[Código da candidatura]:[Latitude]],3,FALSE)," - ",VLOOKUP(Table8[[#This Row],[Código da Candidatura]],Table13[[Código da candidatura]:[Latitude]],6,FALSE))),"")</f>
        <v/>
      </c>
      <c r="H296" s="325" t="str">
        <f>IFERROR(IF(A296="","",CONCATENATE("1D.",Entrada!$K$8,".",auxiliar!A290,".",Table8[[#This Row],[Código da Candidatura]])),"")</f>
        <v/>
      </c>
      <c r="I296" s="378" t="str">
        <f>IF(A296="","",SUMIF(D.Composição!A$5:B$4533,A296,D.Composição!M$5:M$4533))</f>
        <v/>
      </c>
      <c r="J296" s="379" t="str">
        <f>IF(A296="","",COUNTIF(D.Composição!$B:$B,$A296))</f>
        <v/>
      </c>
      <c r="K296" s="379" t="str">
        <f t="shared" si="24"/>
        <v/>
      </c>
      <c r="L296" s="379" t="str">
        <f>IF(A296="","",COUNTIFS(D.Composição!$B:$B,$A296,D.Composição!$T:$T,"Dep"))</f>
        <v/>
      </c>
      <c r="M296" s="379" t="str">
        <f>IF(A296="","",COUNTIFS(D.Composição!$B:$B,$A296,D.Composição!$M:$M,"Sim"))</f>
        <v/>
      </c>
      <c r="N296" s="379" t="str">
        <f t="shared" si="25"/>
        <v/>
      </c>
      <c r="O296" s="379" t="str">
        <f>IFERROR(IF(A296="","",VLOOKUP(A296,D.Composição!$B$5:$L$4533,10,FALSE)),"")</f>
        <v/>
      </c>
      <c r="P296" s="379" t="str">
        <f t="shared" si="26"/>
        <v/>
      </c>
      <c r="Q296" s="380" t="str">
        <f t="shared" si="27"/>
        <v/>
      </c>
      <c r="R296" s="378" t="str">
        <f t="shared" si="28"/>
        <v/>
      </c>
      <c r="S296" s="379" t="str">
        <f>IF(H296="","",IF(R296&gt;=4*auxiliar!$Q$2,"Não elegível",IF(R296&lt;4*auxiliar!$Q$2,"Elegível","")))</f>
        <v/>
      </c>
      <c r="T296" s="321"/>
      <c r="U296" s="321"/>
      <c r="V296" s="321" t="s">
        <v>7141</v>
      </c>
      <c r="W296" s="381"/>
      <c r="X29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96" s="423"/>
      <c r="Z296" s="394"/>
      <c r="AA296" s="382" t="str">
        <f>IF(Table8[[#This Row],[Código do agregado '[Entidade']]]="","",IF(OR(AND(A296="",A296&lt;&gt;""),(AND(A296&lt;&gt;"",OR(B296="",D296="",I296="",T296="",U296="")))),"NÃO",IF(AND(A296&lt;&gt;"",J296=0),"Faltam membros","SIM")))</f>
        <v/>
      </c>
      <c r="AD296" s="256"/>
      <c r="AE296" s="457"/>
      <c r="AF296" s="457"/>
      <c r="AG296" s="256"/>
      <c r="AH296" s="256"/>
    </row>
    <row r="297" spans="1:34" ht="25.05" hidden="1" customHeight="1" x14ac:dyDescent="0.3">
      <c r="A297" s="373"/>
      <c r="B297" s="321"/>
      <c r="C297" s="316">
        <f>IFERROR(VLOOKUP(B297,A.Núcleos!$B:$C,2,FALSE),"")</f>
        <v>0</v>
      </c>
      <c r="D297" s="376"/>
      <c r="E297" s="383"/>
      <c r="F297" s="376"/>
      <c r="G297" s="377" t="str">
        <f>IFERROR(IF(Table8[[#This Row],[Código da Candidatura]]="","",CONCATENATE(VLOOKUP(Table8[[#This Row],[Código da Candidatura]],Table13[[Código da candidatura]:[Latitude]],3,FALSE)," - ",VLOOKUP(Table8[[#This Row],[Código da Candidatura]],Table13[[Código da candidatura]:[Latitude]],6,FALSE))),"")</f>
        <v/>
      </c>
      <c r="H297" s="325" t="str">
        <f>IFERROR(IF(A297="","",CONCATENATE("1D.",Entrada!$K$8,".",auxiliar!A291,".",Table8[[#This Row],[Código da Candidatura]])),"")</f>
        <v/>
      </c>
      <c r="I297" s="378" t="str">
        <f>IF(A297="","",SUMIF(D.Composição!A$5:B$4533,A297,D.Composição!M$5:M$4533))</f>
        <v/>
      </c>
      <c r="J297" s="379" t="str">
        <f>IF(A297="","",COUNTIF(D.Composição!$B:$B,$A297))</f>
        <v/>
      </c>
      <c r="K297" s="379" t="str">
        <f t="shared" si="24"/>
        <v/>
      </c>
      <c r="L297" s="379" t="str">
        <f>IF(A297="","",COUNTIFS(D.Composição!$B:$B,$A297,D.Composição!$T:$T,"Dep"))</f>
        <v/>
      </c>
      <c r="M297" s="379" t="str">
        <f>IF(A297="","",COUNTIFS(D.Composição!$B:$B,$A297,D.Composição!$M:$M,"Sim"))</f>
        <v/>
      </c>
      <c r="N297" s="379" t="str">
        <f t="shared" si="25"/>
        <v/>
      </c>
      <c r="O297" s="379" t="str">
        <f>IFERROR(IF(A297="","",VLOOKUP(A297,D.Composição!$B$5:$L$4533,10,FALSE)),"")</f>
        <v/>
      </c>
      <c r="P297" s="379" t="str">
        <f t="shared" si="26"/>
        <v/>
      </c>
      <c r="Q297" s="380" t="str">
        <f t="shared" si="27"/>
        <v/>
      </c>
      <c r="R297" s="378" t="str">
        <f t="shared" si="28"/>
        <v/>
      </c>
      <c r="S297" s="379" t="str">
        <f>IF(H297="","",IF(R297&gt;=4*auxiliar!$Q$2,"Não elegível",IF(R297&lt;4*auxiliar!$Q$2,"Elegível","")))</f>
        <v/>
      </c>
      <c r="T297" s="321"/>
      <c r="U297" s="321"/>
      <c r="V297" s="321" t="s">
        <v>7141</v>
      </c>
      <c r="W297" s="381"/>
      <c r="X29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97" s="423"/>
      <c r="Z297" s="394"/>
      <c r="AA297" s="382" t="str">
        <f>IF(Table8[[#This Row],[Código do agregado '[Entidade']]]="","",IF(OR(AND(A297="",A297&lt;&gt;""),(AND(A297&lt;&gt;"",OR(B297="",D297="",I297="",T297="",U297="")))),"NÃO",IF(AND(A297&lt;&gt;"",J297=0),"Faltam membros","SIM")))</f>
        <v/>
      </c>
      <c r="AD297" s="256"/>
      <c r="AE297" s="457"/>
      <c r="AF297" s="457"/>
      <c r="AG297" s="256"/>
      <c r="AH297" s="256"/>
    </row>
    <row r="298" spans="1:34" ht="25.05" hidden="1" customHeight="1" x14ac:dyDescent="0.3">
      <c r="A298" s="373"/>
      <c r="B298" s="321"/>
      <c r="C298" s="316">
        <f>IFERROR(VLOOKUP(B298,A.Núcleos!$B:$C,2,FALSE),"")</f>
        <v>0</v>
      </c>
      <c r="D298" s="376"/>
      <c r="E298" s="383"/>
      <c r="F298" s="376"/>
      <c r="G298" s="377" t="str">
        <f>IFERROR(IF(Table8[[#This Row],[Código da Candidatura]]="","",CONCATENATE(VLOOKUP(Table8[[#This Row],[Código da Candidatura]],Table13[[Código da candidatura]:[Latitude]],3,FALSE)," - ",VLOOKUP(Table8[[#This Row],[Código da Candidatura]],Table13[[Código da candidatura]:[Latitude]],6,FALSE))),"")</f>
        <v/>
      </c>
      <c r="H298" s="325" t="str">
        <f>IFERROR(IF(A298="","",CONCATENATE("1D.",Entrada!$K$8,".",auxiliar!A292,".",Table8[[#This Row],[Código da Candidatura]])),"")</f>
        <v/>
      </c>
      <c r="I298" s="378" t="str">
        <f>IF(A298="","",SUMIF(D.Composição!A$5:B$4533,A298,D.Composição!M$5:M$4533))</f>
        <v/>
      </c>
      <c r="J298" s="379" t="str">
        <f>IF(A298="","",COUNTIF(D.Composição!$B:$B,$A298))</f>
        <v/>
      </c>
      <c r="K298" s="379" t="str">
        <f t="shared" si="24"/>
        <v/>
      </c>
      <c r="L298" s="379" t="str">
        <f>IF(A298="","",COUNTIFS(D.Composição!$B:$B,$A298,D.Composição!$T:$T,"Dep"))</f>
        <v/>
      </c>
      <c r="M298" s="379" t="str">
        <f>IF(A298="","",COUNTIFS(D.Composição!$B:$B,$A298,D.Composição!$M:$M,"Sim"))</f>
        <v/>
      </c>
      <c r="N298" s="379" t="str">
        <f t="shared" si="25"/>
        <v/>
      </c>
      <c r="O298" s="379" t="str">
        <f>IFERROR(IF(A298="","",VLOOKUP(A298,D.Composição!$B$5:$L$4533,10,FALSE)),"")</f>
        <v/>
      </c>
      <c r="P298" s="379" t="str">
        <f t="shared" si="26"/>
        <v/>
      </c>
      <c r="Q298" s="380" t="str">
        <f t="shared" si="27"/>
        <v/>
      </c>
      <c r="R298" s="378" t="str">
        <f t="shared" si="28"/>
        <v/>
      </c>
      <c r="S298" s="379" t="str">
        <f>IF(H298="","",IF(R298&gt;=4*auxiliar!$Q$2,"Não elegível",IF(R298&lt;4*auxiliar!$Q$2,"Elegível","")))</f>
        <v/>
      </c>
      <c r="T298" s="321"/>
      <c r="U298" s="321"/>
      <c r="V298" s="321" t="s">
        <v>7141</v>
      </c>
      <c r="W298" s="381"/>
      <c r="X29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98" s="423"/>
      <c r="Z298" s="394"/>
      <c r="AA298" s="382" t="str">
        <f>IF(Table8[[#This Row],[Código do agregado '[Entidade']]]="","",IF(OR(AND(A298="",A298&lt;&gt;""),(AND(A298&lt;&gt;"",OR(B298="",D298="",I298="",T298="",U298="")))),"NÃO",IF(AND(A298&lt;&gt;"",J298=0),"Faltam membros","SIM")))</f>
        <v/>
      </c>
      <c r="AD298" s="256"/>
      <c r="AE298" s="457"/>
      <c r="AF298" s="457"/>
      <c r="AG298" s="256"/>
      <c r="AH298" s="256"/>
    </row>
    <row r="299" spans="1:34" ht="25.05" hidden="1" customHeight="1" x14ac:dyDescent="0.3">
      <c r="A299" s="373"/>
      <c r="B299" s="321"/>
      <c r="C299" s="316">
        <f>IFERROR(VLOOKUP(B299,A.Núcleos!$B:$C,2,FALSE),"")</f>
        <v>0</v>
      </c>
      <c r="D299" s="376"/>
      <c r="E299" s="383"/>
      <c r="F299" s="376"/>
      <c r="G299" s="377" t="str">
        <f>IFERROR(IF(Table8[[#This Row],[Código da Candidatura]]="","",CONCATENATE(VLOOKUP(Table8[[#This Row],[Código da Candidatura]],Table13[[Código da candidatura]:[Latitude]],3,FALSE)," - ",VLOOKUP(Table8[[#This Row],[Código da Candidatura]],Table13[[Código da candidatura]:[Latitude]],6,FALSE))),"")</f>
        <v/>
      </c>
      <c r="H299" s="325" t="str">
        <f>IFERROR(IF(A299="","",CONCATENATE("1D.",Entrada!$K$8,".",auxiliar!A293,".",Table8[[#This Row],[Código da Candidatura]])),"")</f>
        <v/>
      </c>
      <c r="I299" s="378" t="str">
        <f>IF(A299="","",SUMIF(D.Composição!A$5:B$4533,A299,D.Composição!M$5:M$4533))</f>
        <v/>
      </c>
      <c r="J299" s="379" t="str">
        <f>IF(A299="","",COUNTIF(D.Composição!$B:$B,$A299))</f>
        <v/>
      </c>
      <c r="K299" s="379" t="str">
        <f t="shared" si="24"/>
        <v/>
      </c>
      <c r="L299" s="379" t="str">
        <f>IF(A299="","",COUNTIFS(D.Composição!$B:$B,$A299,D.Composição!$T:$T,"Dep"))</f>
        <v/>
      </c>
      <c r="M299" s="379" t="str">
        <f>IF(A299="","",COUNTIFS(D.Composição!$B:$B,$A299,D.Composição!$M:$M,"Sim"))</f>
        <v/>
      </c>
      <c r="N299" s="379" t="str">
        <f t="shared" si="25"/>
        <v/>
      </c>
      <c r="O299" s="379" t="str">
        <f>IFERROR(IF(A299="","",VLOOKUP(A299,D.Composição!$B$5:$L$4533,10,FALSE)),"")</f>
        <v/>
      </c>
      <c r="P299" s="379" t="str">
        <f t="shared" si="26"/>
        <v/>
      </c>
      <c r="Q299" s="380" t="str">
        <f t="shared" si="27"/>
        <v/>
      </c>
      <c r="R299" s="378" t="str">
        <f t="shared" si="28"/>
        <v/>
      </c>
      <c r="S299" s="379" t="str">
        <f>IF(H299="","",IF(R299&gt;=4*auxiliar!$Q$2,"Não elegível",IF(R299&lt;4*auxiliar!$Q$2,"Elegível","")))</f>
        <v/>
      </c>
      <c r="T299" s="321"/>
      <c r="U299" s="321"/>
      <c r="V299" s="321" t="s">
        <v>7141</v>
      </c>
      <c r="W299" s="381"/>
      <c r="X29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299" s="423"/>
      <c r="Z299" s="394"/>
      <c r="AA299" s="382" t="str">
        <f>IF(Table8[[#This Row],[Código do agregado '[Entidade']]]="","",IF(OR(AND(A299="",A299&lt;&gt;""),(AND(A299&lt;&gt;"",OR(B299="",D299="",I299="",T299="",U299="")))),"NÃO",IF(AND(A299&lt;&gt;"",J299=0),"Faltam membros","SIM")))</f>
        <v/>
      </c>
      <c r="AD299" s="256"/>
      <c r="AE299" s="457"/>
      <c r="AF299" s="457"/>
      <c r="AG299" s="256"/>
      <c r="AH299" s="256"/>
    </row>
    <row r="300" spans="1:34" ht="25.05" hidden="1" customHeight="1" x14ac:dyDescent="0.3">
      <c r="A300" s="373"/>
      <c r="B300" s="321"/>
      <c r="C300" s="316">
        <f>IFERROR(VLOOKUP(B300,A.Núcleos!$B:$C,2,FALSE),"")</f>
        <v>0</v>
      </c>
      <c r="D300" s="376"/>
      <c r="E300" s="383"/>
      <c r="F300" s="376"/>
      <c r="G300" s="377" t="str">
        <f>IFERROR(IF(Table8[[#This Row],[Código da Candidatura]]="","",CONCATENATE(VLOOKUP(Table8[[#This Row],[Código da Candidatura]],Table13[[Código da candidatura]:[Latitude]],3,FALSE)," - ",VLOOKUP(Table8[[#This Row],[Código da Candidatura]],Table13[[Código da candidatura]:[Latitude]],6,FALSE))),"")</f>
        <v/>
      </c>
      <c r="H300" s="325" t="str">
        <f>IFERROR(IF(A300="","",CONCATENATE("1D.",Entrada!$K$8,".",auxiliar!A294,".",Table8[[#This Row],[Código da Candidatura]])),"")</f>
        <v/>
      </c>
      <c r="I300" s="378" t="str">
        <f>IF(A300="","",SUMIF(D.Composição!A$5:B$4533,A300,D.Composição!M$5:M$4533))</f>
        <v/>
      </c>
      <c r="J300" s="379" t="str">
        <f>IF(A300="","",COUNTIF(D.Composição!$B:$B,$A300))</f>
        <v/>
      </c>
      <c r="K300" s="379" t="str">
        <f t="shared" si="24"/>
        <v/>
      </c>
      <c r="L300" s="379" t="str">
        <f>IF(A300="","",COUNTIFS(D.Composição!$B:$B,$A300,D.Composição!$T:$T,"Dep"))</f>
        <v/>
      </c>
      <c r="M300" s="379" t="str">
        <f>IF(A300="","",COUNTIFS(D.Composição!$B:$B,$A300,D.Composição!$M:$M,"Sim"))</f>
        <v/>
      </c>
      <c r="N300" s="379" t="str">
        <f t="shared" si="25"/>
        <v/>
      </c>
      <c r="O300" s="379" t="str">
        <f>IFERROR(IF(A300="","",VLOOKUP(A300,D.Composição!$B$5:$L$4533,10,FALSE)),"")</f>
        <v/>
      </c>
      <c r="P300" s="379" t="str">
        <f t="shared" si="26"/>
        <v/>
      </c>
      <c r="Q300" s="380" t="str">
        <f t="shared" si="27"/>
        <v/>
      </c>
      <c r="R300" s="378" t="str">
        <f t="shared" si="28"/>
        <v/>
      </c>
      <c r="S300" s="379" t="str">
        <f>IF(H300="","",IF(R300&gt;=4*auxiliar!$Q$2,"Não elegível",IF(R300&lt;4*auxiliar!$Q$2,"Elegível","")))</f>
        <v/>
      </c>
      <c r="T300" s="321"/>
      <c r="U300" s="321"/>
      <c r="V300" s="321" t="s">
        <v>7141</v>
      </c>
      <c r="W300" s="381"/>
      <c r="X30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00" s="423"/>
      <c r="Z300" s="394"/>
      <c r="AA300" s="382" t="str">
        <f>IF(Table8[[#This Row],[Código do agregado '[Entidade']]]="","",IF(OR(AND(A300="",A300&lt;&gt;""),(AND(A300&lt;&gt;"",OR(B300="",D300="",I300="",T300="",U300="")))),"NÃO",IF(AND(A300&lt;&gt;"",J300=0),"Faltam membros","SIM")))</f>
        <v/>
      </c>
      <c r="AD300" s="256"/>
      <c r="AE300" s="457"/>
      <c r="AF300" s="457"/>
      <c r="AG300" s="256"/>
      <c r="AH300" s="256"/>
    </row>
    <row r="301" spans="1:34" ht="25.05" hidden="1" customHeight="1" x14ac:dyDescent="0.3">
      <c r="A301" s="373"/>
      <c r="B301" s="321"/>
      <c r="C301" s="316">
        <f>IFERROR(VLOOKUP(B301,A.Núcleos!$B:$C,2,FALSE),"")</f>
        <v>0</v>
      </c>
      <c r="D301" s="376"/>
      <c r="E301" s="383"/>
      <c r="F301" s="376"/>
      <c r="G301" s="377" t="str">
        <f>IFERROR(IF(Table8[[#This Row],[Código da Candidatura]]="","",CONCATENATE(VLOOKUP(Table8[[#This Row],[Código da Candidatura]],Table13[[Código da candidatura]:[Latitude]],3,FALSE)," - ",VLOOKUP(Table8[[#This Row],[Código da Candidatura]],Table13[[Código da candidatura]:[Latitude]],6,FALSE))),"")</f>
        <v/>
      </c>
      <c r="H301" s="325" t="str">
        <f>IFERROR(IF(A301="","",CONCATENATE("1D.",Entrada!$K$8,".",auxiliar!A295,".",Table8[[#This Row],[Código da Candidatura]])),"")</f>
        <v/>
      </c>
      <c r="I301" s="378" t="str">
        <f>IF(A301="","",SUMIF(D.Composição!A$5:B$4533,A301,D.Composição!M$5:M$4533))</f>
        <v/>
      </c>
      <c r="J301" s="379" t="str">
        <f>IF(A301="","",COUNTIF(D.Composição!$B:$B,$A301))</f>
        <v/>
      </c>
      <c r="K301" s="379" t="str">
        <f t="shared" si="24"/>
        <v/>
      </c>
      <c r="L301" s="379" t="str">
        <f>IF(A301="","",COUNTIFS(D.Composição!$B:$B,$A301,D.Composição!$T:$T,"Dep"))</f>
        <v/>
      </c>
      <c r="M301" s="379" t="str">
        <f>IF(A301="","",COUNTIFS(D.Composição!$B:$B,$A301,D.Composição!$M:$M,"Sim"))</f>
        <v/>
      </c>
      <c r="N301" s="379" t="str">
        <f t="shared" si="25"/>
        <v/>
      </c>
      <c r="O301" s="379" t="str">
        <f>IFERROR(IF(A301="","",VLOOKUP(A301,D.Composição!$B$5:$L$4533,10,FALSE)),"")</f>
        <v/>
      </c>
      <c r="P301" s="379" t="str">
        <f t="shared" si="26"/>
        <v/>
      </c>
      <c r="Q301" s="380" t="str">
        <f t="shared" si="27"/>
        <v/>
      </c>
      <c r="R301" s="378" t="str">
        <f t="shared" si="28"/>
        <v/>
      </c>
      <c r="S301" s="379" t="str">
        <f>IF(H301="","",IF(R301&gt;=4*auxiliar!$Q$2,"Não elegível",IF(R301&lt;4*auxiliar!$Q$2,"Elegível","")))</f>
        <v/>
      </c>
      <c r="T301" s="321"/>
      <c r="U301" s="321"/>
      <c r="V301" s="321" t="s">
        <v>7141</v>
      </c>
      <c r="W301" s="381"/>
      <c r="X30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01" s="423"/>
      <c r="Z301" s="394"/>
      <c r="AA301" s="382" t="str">
        <f>IF(Table8[[#This Row],[Código do agregado '[Entidade']]]="","",IF(OR(AND(A301="",A301&lt;&gt;""),(AND(A301&lt;&gt;"",OR(B301="",D301="",I301="",T301="",U301="")))),"NÃO",IF(AND(A301&lt;&gt;"",J301=0),"Faltam membros","SIM")))</f>
        <v/>
      </c>
      <c r="AD301" s="256"/>
      <c r="AE301" s="457"/>
      <c r="AF301" s="457"/>
      <c r="AG301" s="256"/>
      <c r="AH301" s="256"/>
    </row>
    <row r="302" spans="1:34" ht="25.05" hidden="1" customHeight="1" x14ac:dyDescent="0.3">
      <c r="A302" s="373"/>
      <c r="B302" s="321"/>
      <c r="C302" s="316">
        <f>IFERROR(VLOOKUP(B302,A.Núcleos!$B:$C,2,FALSE),"")</f>
        <v>0</v>
      </c>
      <c r="D302" s="376"/>
      <c r="E302" s="383"/>
      <c r="F302" s="376"/>
      <c r="G302" s="377" t="str">
        <f>IFERROR(IF(Table8[[#This Row],[Código da Candidatura]]="","",CONCATENATE(VLOOKUP(Table8[[#This Row],[Código da Candidatura]],Table13[[Código da candidatura]:[Latitude]],3,FALSE)," - ",VLOOKUP(Table8[[#This Row],[Código da Candidatura]],Table13[[Código da candidatura]:[Latitude]],6,FALSE))),"")</f>
        <v/>
      </c>
      <c r="H302" s="325" t="str">
        <f>IFERROR(IF(A302="","",CONCATENATE("1D.",Entrada!$K$8,".",auxiliar!A296,".",Table8[[#This Row],[Código da Candidatura]])),"")</f>
        <v/>
      </c>
      <c r="I302" s="378" t="str">
        <f>IF(A302="","",SUMIF(D.Composição!A$5:B$4533,A302,D.Composição!M$5:M$4533))</f>
        <v/>
      </c>
      <c r="J302" s="379" t="str">
        <f>IF(A302="","",COUNTIF(D.Composição!$B:$B,$A302))</f>
        <v/>
      </c>
      <c r="K302" s="379" t="str">
        <f t="shared" si="24"/>
        <v/>
      </c>
      <c r="L302" s="379" t="str">
        <f>IF(A302="","",COUNTIFS(D.Composição!$B:$B,$A302,D.Composição!$T:$T,"Dep"))</f>
        <v/>
      </c>
      <c r="M302" s="379" t="str">
        <f>IF(A302="","",COUNTIFS(D.Composição!$B:$B,$A302,D.Composição!$M:$M,"Sim"))</f>
        <v/>
      </c>
      <c r="N302" s="379" t="str">
        <f t="shared" si="25"/>
        <v/>
      </c>
      <c r="O302" s="379" t="str">
        <f>IFERROR(IF(A302="","",VLOOKUP(A302,D.Composição!$B$5:$L$4533,10,FALSE)),"")</f>
        <v/>
      </c>
      <c r="P302" s="379" t="str">
        <f t="shared" si="26"/>
        <v/>
      </c>
      <c r="Q302" s="380" t="str">
        <f t="shared" si="27"/>
        <v/>
      </c>
      <c r="R302" s="378" t="str">
        <f t="shared" si="28"/>
        <v/>
      </c>
      <c r="S302" s="379" t="str">
        <f>IF(H302="","",IF(R302&gt;=4*auxiliar!$Q$2,"Não elegível",IF(R302&lt;4*auxiliar!$Q$2,"Elegível","")))</f>
        <v/>
      </c>
      <c r="T302" s="321"/>
      <c r="U302" s="321"/>
      <c r="V302" s="321" t="s">
        <v>7141</v>
      </c>
      <c r="W302" s="381"/>
      <c r="X30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02" s="423"/>
      <c r="Z302" s="394"/>
      <c r="AA302" s="382" t="str">
        <f>IF(Table8[[#This Row],[Código do agregado '[Entidade']]]="","",IF(OR(AND(A302="",A302&lt;&gt;""),(AND(A302&lt;&gt;"",OR(B302="",D302="",I302="",T302="",U302="")))),"NÃO",IF(AND(A302&lt;&gt;"",J302=0),"Faltam membros","SIM")))</f>
        <v/>
      </c>
      <c r="AD302" s="256"/>
      <c r="AE302" s="457"/>
      <c r="AF302" s="457"/>
      <c r="AG302" s="256"/>
      <c r="AH302" s="256"/>
    </row>
    <row r="303" spans="1:34" ht="25.05" hidden="1" customHeight="1" x14ac:dyDescent="0.3">
      <c r="A303" s="373"/>
      <c r="B303" s="321"/>
      <c r="C303" s="316">
        <f>IFERROR(VLOOKUP(B303,A.Núcleos!$B:$C,2,FALSE),"")</f>
        <v>0</v>
      </c>
      <c r="D303" s="376"/>
      <c r="E303" s="383"/>
      <c r="F303" s="376"/>
      <c r="G303" s="377" t="str">
        <f>IFERROR(IF(Table8[[#This Row],[Código da Candidatura]]="","",CONCATENATE(VLOOKUP(Table8[[#This Row],[Código da Candidatura]],Table13[[Código da candidatura]:[Latitude]],3,FALSE)," - ",VLOOKUP(Table8[[#This Row],[Código da Candidatura]],Table13[[Código da candidatura]:[Latitude]],6,FALSE))),"")</f>
        <v/>
      </c>
      <c r="H303" s="325" t="str">
        <f>IFERROR(IF(A303="","",CONCATENATE("1D.",Entrada!$K$8,".",auxiliar!A297,".",Table8[[#This Row],[Código da Candidatura]])),"")</f>
        <v/>
      </c>
      <c r="I303" s="378" t="str">
        <f>IF(A303="","",SUMIF(D.Composição!A$5:B$4533,A303,D.Composição!M$5:M$4533))</f>
        <v/>
      </c>
      <c r="J303" s="379" t="str">
        <f>IF(A303="","",COUNTIF(D.Composição!$B:$B,$A303))</f>
        <v/>
      </c>
      <c r="K303" s="379" t="str">
        <f t="shared" si="24"/>
        <v/>
      </c>
      <c r="L303" s="379" t="str">
        <f>IF(A303="","",COUNTIFS(D.Composição!$B:$B,$A303,D.Composição!$T:$T,"Dep"))</f>
        <v/>
      </c>
      <c r="M303" s="379" t="str">
        <f>IF(A303="","",COUNTIFS(D.Composição!$B:$B,$A303,D.Composição!$M:$M,"Sim"))</f>
        <v/>
      </c>
      <c r="N303" s="379" t="str">
        <f t="shared" si="25"/>
        <v/>
      </c>
      <c r="O303" s="379" t="str">
        <f>IFERROR(IF(A303="","",VLOOKUP(A303,D.Composição!$B$5:$L$4533,10,FALSE)),"")</f>
        <v/>
      </c>
      <c r="P303" s="379" t="str">
        <f t="shared" si="26"/>
        <v/>
      </c>
      <c r="Q303" s="380" t="str">
        <f t="shared" si="27"/>
        <v/>
      </c>
      <c r="R303" s="378" t="str">
        <f t="shared" si="28"/>
        <v/>
      </c>
      <c r="S303" s="379" t="str">
        <f>IF(H303="","",IF(R303&gt;=4*auxiliar!$Q$2,"Não elegível",IF(R303&lt;4*auxiliar!$Q$2,"Elegível","")))</f>
        <v/>
      </c>
      <c r="T303" s="321"/>
      <c r="U303" s="321"/>
      <c r="V303" s="321" t="s">
        <v>7141</v>
      </c>
      <c r="W303" s="381"/>
      <c r="X30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03" s="423"/>
      <c r="Z303" s="394"/>
      <c r="AA303" s="382" t="str">
        <f>IF(Table8[[#This Row],[Código do agregado '[Entidade']]]="","",IF(OR(AND(A303="",A303&lt;&gt;""),(AND(A303&lt;&gt;"",OR(B303="",D303="",I303="",T303="",U303="")))),"NÃO",IF(AND(A303&lt;&gt;"",J303=0),"Faltam membros","SIM")))</f>
        <v/>
      </c>
      <c r="AD303" s="256"/>
      <c r="AE303" s="457"/>
      <c r="AF303" s="457"/>
      <c r="AG303" s="256"/>
      <c r="AH303" s="256"/>
    </row>
    <row r="304" spans="1:34" ht="25.05" hidden="1" customHeight="1" x14ac:dyDescent="0.3">
      <c r="A304" s="373"/>
      <c r="B304" s="321"/>
      <c r="C304" s="316">
        <f>IFERROR(VLOOKUP(B304,A.Núcleos!$B:$C,2,FALSE),"")</f>
        <v>0</v>
      </c>
      <c r="D304" s="376"/>
      <c r="E304" s="383"/>
      <c r="F304" s="376"/>
      <c r="G304" s="377" t="str">
        <f>IFERROR(IF(Table8[[#This Row],[Código da Candidatura]]="","",CONCATENATE(VLOOKUP(Table8[[#This Row],[Código da Candidatura]],Table13[[Código da candidatura]:[Latitude]],3,FALSE)," - ",VLOOKUP(Table8[[#This Row],[Código da Candidatura]],Table13[[Código da candidatura]:[Latitude]],6,FALSE))),"")</f>
        <v/>
      </c>
      <c r="H304" s="325" t="str">
        <f>IFERROR(IF(A304="","",CONCATENATE("1D.",Entrada!$K$8,".",auxiliar!A298,".",Table8[[#This Row],[Código da Candidatura]])),"")</f>
        <v/>
      </c>
      <c r="I304" s="378" t="str">
        <f>IF(A304="","",SUMIF(D.Composição!A$5:B$4533,A304,D.Composição!M$5:M$4533))</f>
        <v/>
      </c>
      <c r="J304" s="379" t="str">
        <f>IF(A304="","",COUNTIF(D.Composição!$B:$B,$A304))</f>
        <v/>
      </c>
      <c r="K304" s="379" t="str">
        <f t="shared" si="24"/>
        <v/>
      </c>
      <c r="L304" s="379" t="str">
        <f>IF(A304="","",COUNTIFS(D.Composição!$B:$B,$A304,D.Composição!$T:$T,"Dep"))</f>
        <v/>
      </c>
      <c r="M304" s="379" t="str">
        <f>IF(A304="","",COUNTIFS(D.Composição!$B:$B,$A304,D.Composição!$M:$M,"Sim"))</f>
        <v/>
      </c>
      <c r="N304" s="379" t="str">
        <f t="shared" si="25"/>
        <v/>
      </c>
      <c r="O304" s="379" t="str">
        <f>IFERROR(IF(A304="","",VLOOKUP(A304,D.Composição!$B$5:$L$4533,10,FALSE)),"")</f>
        <v/>
      </c>
      <c r="P304" s="379" t="str">
        <f t="shared" si="26"/>
        <v/>
      </c>
      <c r="Q304" s="380" t="str">
        <f t="shared" si="27"/>
        <v/>
      </c>
      <c r="R304" s="378" t="str">
        <f t="shared" si="28"/>
        <v/>
      </c>
      <c r="S304" s="379" t="str">
        <f>IF(H304="","",IF(R304&gt;=4*auxiliar!$Q$2,"Não elegível",IF(R304&lt;4*auxiliar!$Q$2,"Elegível","")))</f>
        <v/>
      </c>
      <c r="T304" s="321"/>
      <c r="U304" s="321"/>
      <c r="V304" s="321" t="s">
        <v>7141</v>
      </c>
      <c r="W304" s="381"/>
      <c r="X30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04" s="423"/>
      <c r="Z304" s="394"/>
      <c r="AA304" s="382" t="str">
        <f>IF(Table8[[#This Row],[Código do agregado '[Entidade']]]="","",IF(OR(AND(A304="",A304&lt;&gt;""),(AND(A304&lt;&gt;"",OR(B304="",D304="",I304="",T304="",U304="")))),"NÃO",IF(AND(A304&lt;&gt;"",J304=0),"Faltam membros","SIM")))</f>
        <v/>
      </c>
      <c r="AD304" s="256"/>
      <c r="AE304" s="457"/>
      <c r="AF304" s="457"/>
      <c r="AG304" s="256"/>
      <c r="AH304" s="256"/>
    </row>
    <row r="305" spans="1:34" ht="25.05" hidden="1" customHeight="1" x14ac:dyDescent="0.3">
      <c r="A305" s="373"/>
      <c r="B305" s="321"/>
      <c r="C305" s="316">
        <f>IFERROR(VLOOKUP(B305,A.Núcleos!$B:$C,2,FALSE),"")</f>
        <v>0</v>
      </c>
      <c r="D305" s="376"/>
      <c r="E305" s="383"/>
      <c r="F305" s="376"/>
      <c r="G305" s="377" t="str">
        <f>IFERROR(IF(Table8[[#This Row],[Código da Candidatura]]="","",CONCATENATE(VLOOKUP(Table8[[#This Row],[Código da Candidatura]],Table13[[Código da candidatura]:[Latitude]],3,FALSE)," - ",VLOOKUP(Table8[[#This Row],[Código da Candidatura]],Table13[[Código da candidatura]:[Latitude]],6,FALSE))),"")</f>
        <v/>
      </c>
      <c r="H305" s="325" t="str">
        <f>IFERROR(IF(A305="","",CONCATENATE("1D.",Entrada!$K$8,".",auxiliar!A299,".",Table8[[#This Row],[Código da Candidatura]])),"")</f>
        <v/>
      </c>
      <c r="I305" s="378" t="str">
        <f>IF(A305="","",SUMIF(D.Composição!A$5:B$4533,A305,D.Composição!M$5:M$4533))</f>
        <v/>
      </c>
      <c r="J305" s="379" t="str">
        <f>IF(A305="","",COUNTIF(D.Composição!$B:$B,$A305))</f>
        <v/>
      </c>
      <c r="K305" s="379" t="str">
        <f t="shared" si="24"/>
        <v/>
      </c>
      <c r="L305" s="379" t="str">
        <f>IF(A305="","",COUNTIFS(D.Composição!$B:$B,$A305,D.Composição!$T:$T,"Dep"))</f>
        <v/>
      </c>
      <c r="M305" s="379" t="str">
        <f>IF(A305="","",COUNTIFS(D.Composição!$B:$B,$A305,D.Composição!$M:$M,"Sim"))</f>
        <v/>
      </c>
      <c r="N305" s="379" t="str">
        <f t="shared" si="25"/>
        <v/>
      </c>
      <c r="O305" s="379" t="str">
        <f>IFERROR(IF(A305="","",VLOOKUP(A305,D.Composição!$B$5:$L$4533,10,FALSE)),"")</f>
        <v/>
      </c>
      <c r="P305" s="379" t="str">
        <f t="shared" si="26"/>
        <v/>
      </c>
      <c r="Q305" s="380" t="str">
        <f t="shared" si="27"/>
        <v/>
      </c>
      <c r="R305" s="378" t="str">
        <f t="shared" si="28"/>
        <v/>
      </c>
      <c r="S305" s="379" t="str">
        <f>IF(H305="","",IF(R305&gt;=4*auxiliar!$Q$2,"Não elegível",IF(R305&lt;4*auxiliar!$Q$2,"Elegível","")))</f>
        <v/>
      </c>
      <c r="T305" s="321"/>
      <c r="U305" s="321"/>
      <c r="V305" s="321" t="s">
        <v>7141</v>
      </c>
      <c r="W305" s="381"/>
      <c r="X30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05" s="423"/>
      <c r="Z305" s="394"/>
      <c r="AA305" s="382" t="str">
        <f>IF(Table8[[#This Row],[Código do agregado '[Entidade']]]="","",IF(OR(AND(A305="",A305&lt;&gt;""),(AND(A305&lt;&gt;"",OR(B305="",D305="",I305="",T305="",U305="")))),"NÃO",IF(AND(A305&lt;&gt;"",J305=0),"Faltam membros","SIM")))</f>
        <v/>
      </c>
      <c r="AD305" s="256"/>
      <c r="AE305" s="457"/>
      <c r="AF305" s="457"/>
      <c r="AG305" s="256"/>
      <c r="AH305" s="256"/>
    </row>
    <row r="306" spans="1:34" ht="25.05" hidden="1" customHeight="1" x14ac:dyDescent="0.3">
      <c r="A306" s="373"/>
      <c r="B306" s="321"/>
      <c r="C306" s="316">
        <f>IFERROR(VLOOKUP(B306,A.Núcleos!$B:$C,2,FALSE),"")</f>
        <v>0</v>
      </c>
      <c r="D306" s="376"/>
      <c r="E306" s="383"/>
      <c r="F306" s="376"/>
      <c r="G306" s="377" t="str">
        <f>IFERROR(IF(Table8[[#This Row],[Código da Candidatura]]="","",CONCATENATE(VLOOKUP(Table8[[#This Row],[Código da Candidatura]],Table13[[Código da candidatura]:[Latitude]],3,FALSE)," - ",VLOOKUP(Table8[[#This Row],[Código da Candidatura]],Table13[[Código da candidatura]:[Latitude]],6,FALSE))),"")</f>
        <v/>
      </c>
      <c r="H306" s="325" t="str">
        <f>IFERROR(IF(A306="","",CONCATENATE("1D.",Entrada!$K$8,".",auxiliar!A300,".",Table8[[#This Row],[Código da Candidatura]])),"")</f>
        <v/>
      </c>
      <c r="I306" s="378" t="str">
        <f>IF(A306="","",SUMIF(D.Composição!A$5:B$4533,A306,D.Composição!M$5:M$4533))</f>
        <v/>
      </c>
      <c r="J306" s="379" t="str">
        <f>IF(A306="","",COUNTIF(D.Composição!$B:$B,$A306))</f>
        <v/>
      </c>
      <c r="K306" s="379" t="str">
        <f t="shared" si="24"/>
        <v/>
      </c>
      <c r="L306" s="379" t="str">
        <f>IF(A306="","",COUNTIFS(D.Composição!$B:$B,$A306,D.Composição!$T:$T,"Dep"))</f>
        <v/>
      </c>
      <c r="M306" s="379" t="str">
        <f>IF(A306="","",COUNTIFS(D.Composição!$B:$B,$A306,D.Composição!$M:$M,"Sim"))</f>
        <v/>
      </c>
      <c r="N306" s="379" t="str">
        <f t="shared" si="25"/>
        <v/>
      </c>
      <c r="O306" s="379" t="str">
        <f>IFERROR(IF(A306="","",VLOOKUP(A306,D.Composição!$B$5:$L$4533,10,FALSE)),"")</f>
        <v/>
      </c>
      <c r="P306" s="379" t="str">
        <f t="shared" si="26"/>
        <v/>
      </c>
      <c r="Q306" s="380" t="str">
        <f t="shared" si="27"/>
        <v/>
      </c>
      <c r="R306" s="378" t="str">
        <f t="shared" si="28"/>
        <v/>
      </c>
      <c r="S306" s="379" t="str">
        <f>IF(H306="","",IF(R306&gt;=4*auxiliar!$Q$2,"Não elegível",IF(R306&lt;4*auxiliar!$Q$2,"Elegível","")))</f>
        <v/>
      </c>
      <c r="T306" s="321"/>
      <c r="U306" s="321"/>
      <c r="V306" s="321" t="s">
        <v>7141</v>
      </c>
      <c r="W306" s="381"/>
      <c r="X30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06" s="423"/>
      <c r="Z306" s="394"/>
      <c r="AA306" s="382" t="str">
        <f>IF(Table8[[#This Row],[Código do agregado '[Entidade']]]="","",IF(OR(AND(A306="",A306&lt;&gt;""),(AND(A306&lt;&gt;"",OR(B306="",D306="",I306="",T306="",U306="")))),"NÃO",IF(AND(A306&lt;&gt;"",J306=0),"Faltam membros","SIM")))</f>
        <v/>
      </c>
      <c r="AD306" s="256"/>
      <c r="AE306" s="457"/>
      <c r="AF306" s="457"/>
      <c r="AG306" s="256"/>
      <c r="AH306" s="256"/>
    </row>
    <row r="307" spans="1:34" ht="25.05" hidden="1" customHeight="1" x14ac:dyDescent="0.3">
      <c r="A307" s="373"/>
      <c r="B307" s="321"/>
      <c r="C307" s="316">
        <f>IFERROR(VLOOKUP(B307,A.Núcleos!$B:$C,2,FALSE),"")</f>
        <v>0</v>
      </c>
      <c r="D307" s="376"/>
      <c r="E307" s="383"/>
      <c r="F307" s="376"/>
      <c r="G307" s="377" t="str">
        <f>IFERROR(IF(Table8[[#This Row],[Código da Candidatura]]="","",CONCATENATE(VLOOKUP(Table8[[#This Row],[Código da Candidatura]],Table13[[Código da candidatura]:[Latitude]],3,FALSE)," - ",VLOOKUP(Table8[[#This Row],[Código da Candidatura]],Table13[[Código da candidatura]:[Latitude]],6,FALSE))),"")</f>
        <v/>
      </c>
      <c r="H307" s="325" t="str">
        <f>IFERROR(IF(A307="","",CONCATENATE("1D.",Entrada!$K$8,".",auxiliar!A301,".",Table8[[#This Row],[Código da Candidatura]])),"")</f>
        <v/>
      </c>
      <c r="I307" s="378" t="str">
        <f>IF(A307="","",SUMIF(D.Composição!A$5:B$4533,A307,D.Composição!M$5:M$4533))</f>
        <v/>
      </c>
      <c r="J307" s="379" t="str">
        <f>IF(A307="","",COUNTIF(D.Composição!$B:$B,$A307))</f>
        <v/>
      </c>
      <c r="K307" s="379" t="str">
        <f t="shared" si="24"/>
        <v/>
      </c>
      <c r="L307" s="379" t="str">
        <f>IF(A307="","",COUNTIFS(D.Composição!$B:$B,$A307,D.Composição!$T:$T,"Dep"))</f>
        <v/>
      </c>
      <c r="M307" s="379" t="str">
        <f>IF(A307="","",COUNTIFS(D.Composição!$B:$B,$A307,D.Composição!$M:$M,"Sim"))</f>
        <v/>
      </c>
      <c r="N307" s="379" t="str">
        <f t="shared" si="25"/>
        <v/>
      </c>
      <c r="O307" s="379" t="str">
        <f>IFERROR(IF(A307="","",VLOOKUP(A307,D.Composição!$B$5:$L$4533,10,FALSE)),"")</f>
        <v/>
      </c>
      <c r="P307" s="379" t="str">
        <f t="shared" si="26"/>
        <v/>
      </c>
      <c r="Q307" s="380" t="str">
        <f t="shared" si="27"/>
        <v/>
      </c>
      <c r="R307" s="378" t="str">
        <f t="shared" si="28"/>
        <v/>
      </c>
      <c r="S307" s="379" t="str">
        <f>IF(H307="","",IF(R307&gt;=4*auxiliar!$Q$2,"Não elegível",IF(R307&lt;4*auxiliar!$Q$2,"Elegível","")))</f>
        <v/>
      </c>
      <c r="T307" s="321"/>
      <c r="U307" s="321"/>
      <c r="V307" s="321" t="s">
        <v>7141</v>
      </c>
      <c r="W307" s="381"/>
      <c r="X30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07" s="423"/>
      <c r="Z307" s="394"/>
      <c r="AA307" s="382" t="str">
        <f>IF(Table8[[#This Row],[Código do agregado '[Entidade']]]="","",IF(OR(AND(A307="",A307&lt;&gt;""),(AND(A307&lt;&gt;"",OR(B307="",D307="",I307="",T307="",U307="")))),"NÃO",IF(AND(A307&lt;&gt;"",J307=0),"Faltam membros","SIM")))</f>
        <v/>
      </c>
      <c r="AD307" s="256"/>
      <c r="AE307" s="457"/>
      <c r="AF307" s="457"/>
      <c r="AG307" s="256"/>
      <c r="AH307" s="256"/>
    </row>
    <row r="308" spans="1:34" ht="25.05" hidden="1" customHeight="1" x14ac:dyDescent="0.3">
      <c r="A308" s="373"/>
      <c r="B308" s="321"/>
      <c r="C308" s="316">
        <f>IFERROR(VLOOKUP(B308,A.Núcleos!$B:$C,2,FALSE),"")</f>
        <v>0</v>
      </c>
      <c r="D308" s="376"/>
      <c r="E308" s="383"/>
      <c r="F308" s="376"/>
      <c r="G308" s="377" t="str">
        <f>IFERROR(IF(Table8[[#This Row],[Código da Candidatura]]="","",CONCATENATE(VLOOKUP(Table8[[#This Row],[Código da Candidatura]],Table13[[Código da candidatura]:[Latitude]],3,FALSE)," - ",VLOOKUP(Table8[[#This Row],[Código da Candidatura]],Table13[[Código da candidatura]:[Latitude]],6,FALSE))),"")</f>
        <v/>
      </c>
      <c r="H308" s="325" t="str">
        <f>IFERROR(IF(A308="","",CONCATENATE("1D.",Entrada!$K$8,".",auxiliar!A302,".",Table8[[#This Row],[Código da Candidatura]])),"")</f>
        <v/>
      </c>
      <c r="I308" s="378" t="str">
        <f>IF(A308="","",SUMIF(D.Composição!A$5:B$4533,A308,D.Composição!M$5:M$4533))</f>
        <v/>
      </c>
      <c r="J308" s="379" t="str">
        <f>IF(A308="","",COUNTIF(D.Composição!$B:$B,$A308))</f>
        <v/>
      </c>
      <c r="K308" s="379" t="str">
        <f t="shared" si="24"/>
        <v/>
      </c>
      <c r="L308" s="379" t="str">
        <f>IF(A308="","",COUNTIFS(D.Composição!$B:$B,$A308,D.Composição!$T:$T,"Dep"))</f>
        <v/>
      </c>
      <c r="M308" s="379" t="str">
        <f>IF(A308="","",COUNTIFS(D.Composição!$B:$B,$A308,D.Composição!$M:$M,"Sim"))</f>
        <v/>
      </c>
      <c r="N308" s="379" t="str">
        <f t="shared" si="25"/>
        <v/>
      </c>
      <c r="O308" s="379" t="str">
        <f>IFERROR(IF(A308="","",VLOOKUP(A308,D.Composição!$B$5:$L$4533,10,FALSE)),"")</f>
        <v/>
      </c>
      <c r="P308" s="379" t="str">
        <f t="shared" si="26"/>
        <v/>
      </c>
      <c r="Q308" s="380" t="str">
        <f t="shared" si="27"/>
        <v/>
      </c>
      <c r="R308" s="378" t="str">
        <f t="shared" si="28"/>
        <v/>
      </c>
      <c r="S308" s="379" t="str">
        <f>IF(H308="","",IF(R308&gt;=4*auxiliar!$Q$2,"Não elegível",IF(R308&lt;4*auxiliar!$Q$2,"Elegível","")))</f>
        <v/>
      </c>
      <c r="T308" s="321"/>
      <c r="U308" s="321"/>
      <c r="V308" s="321" t="s">
        <v>7141</v>
      </c>
      <c r="W308" s="381"/>
      <c r="X30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08" s="423"/>
      <c r="Z308" s="394"/>
      <c r="AA308" s="382" t="str">
        <f>IF(Table8[[#This Row],[Código do agregado '[Entidade']]]="","",IF(OR(AND(A308="",A308&lt;&gt;""),(AND(A308&lt;&gt;"",OR(B308="",D308="",I308="",T308="",U308="")))),"NÃO",IF(AND(A308&lt;&gt;"",J308=0),"Faltam membros","SIM")))</f>
        <v/>
      </c>
      <c r="AD308" s="256"/>
      <c r="AE308" s="457"/>
      <c r="AF308" s="457"/>
      <c r="AG308" s="256"/>
      <c r="AH308" s="256"/>
    </row>
    <row r="309" spans="1:34" ht="25.05" hidden="1" customHeight="1" x14ac:dyDescent="0.3">
      <c r="A309" s="373"/>
      <c r="B309" s="321"/>
      <c r="C309" s="316">
        <f>IFERROR(VLOOKUP(B309,A.Núcleos!$B:$C,2,FALSE),"")</f>
        <v>0</v>
      </c>
      <c r="D309" s="376"/>
      <c r="E309" s="383"/>
      <c r="F309" s="376"/>
      <c r="G309" s="377" t="str">
        <f>IFERROR(IF(Table8[[#This Row],[Código da Candidatura]]="","",CONCATENATE(VLOOKUP(Table8[[#This Row],[Código da Candidatura]],Table13[[Código da candidatura]:[Latitude]],3,FALSE)," - ",VLOOKUP(Table8[[#This Row],[Código da Candidatura]],Table13[[Código da candidatura]:[Latitude]],6,FALSE))),"")</f>
        <v/>
      </c>
      <c r="H309" s="325" t="str">
        <f>IFERROR(IF(A309="","",CONCATENATE("1D.",Entrada!$K$8,".",auxiliar!A303,".",Table8[[#This Row],[Código da Candidatura]])),"")</f>
        <v/>
      </c>
      <c r="I309" s="378" t="str">
        <f>IF(A309="","",SUMIF(D.Composição!A$5:B$4533,A309,D.Composição!M$5:M$4533))</f>
        <v/>
      </c>
      <c r="J309" s="379" t="str">
        <f>IF(A309="","",COUNTIF(D.Composição!$B:$B,$A309))</f>
        <v/>
      </c>
      <c r="K309" s="379" t="str">
        <f t="shared" si="24"/>
        <v/>
      </c>
      <c r="L309" s="379" t="str">
        <f>IF(A309="","",COUNTIFS(D.Composição!$B:$B,$A309,D.Composição!$T:$T,"Dep"))</f>
        <v/>
      </c>
      <c r="M309" s="379" t="str">
        <f>IF(A309="","",COUNTIFS(D.Composição!$B:$B,$A309,D.Composição!$M:$M,"Sim"))</f>
        <v/>
      </c>
      <c r="N309" s="379" t="str">
        <f t="shared" si="25"/>
        <v/>
      </c>
      <c r="O309" s="379" t="str">
        <f>IFERROR(IF(A309="","",VLOOKUP(A309,D.Composição!$B$5:$L$4533,10,FALSE)),"")</f>
        <v/>
      </c>
      <c r="P309" s="379" t="str">
        <f t="shared" si="26"/>
        <v/>
      </c>
      <c r="Q309" s="380" t="str">
        <f t="shared" si="27"/>
        <v/>
      </c>
      <c r="R309" s="378" t="str">
        <f t="shared" si="28"/>
        <v/>
      </c>
      <c r="S309" s="379" t="str">
        <f>IF(H309="","",IF(R309&gt;=4*auxiliar!$Q$2,"Não elegível",IF(R309&lt;4*auxiliar!$Q$2,"Elegível","")))</f>
        <v/>
      </c>
      <c r="T309" s="321"/>
      <c r="U309" s="321"/>
      <c r="V309" s="321" t="s">
        <v>7141</v>
      </c>
      <c r="W309" s="381"/>
      <c r="X30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09" s="423"/>
      <c r="Z309" s="394"/>
      <c r="AA309" s="382" t="str">
        <f>IF(Table8[[#This Row],[Código do agregado '[Entidade']]]="","",IF(OR(AND(A309="",A309&lt;&gt;""),(AND(A309&lt;&gt;"",OR(B309="",D309="",I309="",T309="",U309="")))),"NÃO",IF(AND(A309&lt;&gt;"",J309=0),"Faltam membros","SIM")))</f>
        <v/>
      </c>
      <c r="AD309" s="256"/>
      <c r="AE309" s="457"/>
      <c r="AF309" s="457"/>
      <c r="AG309" s="256"/>
      <c r="AH309" s="256"/>
    </row>
    <row r="310" spans="1:34" ht="25.05" hidden="1" customHeight="1" x14ac:dyDescent="0.3">
      <c r="A310" s="373"/>
      <c r="B310" s="321"/>
      <c r="C310" s="316">
        <f>IFERROR(VLOOKUP(B310,A.Núcleos!$B:$C,2,FALSE),"")</f>
        <v>0</v>
      </c>
      <c r="D310" s="376"/>
      <c r="E310" s="383"/>
      <c r="F310" s="376"/>
      <c r="G310" s="377" t="str">
        <f>IFERROR(IF(Table8[[#This Row],[Código da Candidatura]]="","",CONCATENATE(VLOOKUP(Table8[[#This Row],[Código da Candidatura]],Table13[[Código da candidatura]:[Latitude]],3,FALSE)," - ",VLOOKUP(Table8[[#This Row],[Código da Candidatura]],Table13[[Código da candidatura]:[Latitude]],6,FALSE))),"")</f>
        <v/>
      </c>
      <c r="H310" s="325" t="str">
        <f>IFERROR(IF(A310="","",CONCATENATE("1D.",Entrada!$K$8,".",auxiliar!A304,".",Table8[[#This Row],[Código da Candidatura]])),"")</f>
        <v/>
      </c>
      <c r="I310" s="378" t="str">
        <f>IF(A310="","",SUMIF(D.Composição!A$5:B$4533,A310,D.Composição!M$5:M$4533))</f>
        <v/>
      </c>
      <c r="J310" s="379" t="str">
        <f>IF(A310="","",COUNTIF(D.Composição!$B:$B,$A310))</f>
        <v/>
      </c>
      <c r="K310" s="379" t="str">
        <f t="shared" si="24"/>
        <v/>
      </c>
      <c r="L310" s="379" t="str">
        <f>IF(A310="","",COUNTIFS(D.Composição!$B:$B,$A310,D.Composição!$T:$T,"Dep"))</f>
        <v/>
      </c>
      <c r="M310" s="379" t="str">
        <f>IF(A310="","",COUNTIFS(D.Composição!$B:$B,$A310,D.Composição!$M:$M,"Sim"))</f>
        <v/>
      </c>
      <c r="N310" s="379" t="str">
        <f t="shared" si="25"/>
        <v/>
      </c>
      <c r="O310" s="379" t="str">
        <f>IFERROR(IF(A310="","",VLOOKUP(A310,D.Composição!$B$5:$L$4533,10,FALSE)),"")</f>
        <v/>
      </c>
      <c r="P310" s="379" t="str">
        <f t="shared" si="26"/>
        <v/>
      </c>
      <c r="Q310" s="380" t="str">
        <f t="shared" si="27"/>
        <v/>
      </c>
      <c r="R310" s="378" t="str">
        <f t="shared" si="28"/>
        <v/>
      </c>
      <c r="S310" s="379" t="str">
        <f>IF(H310="","",IF(R310&gt;=4*auxiliar!$Q$2,"Não elegível",IF(R310&lt;4*auxiliar!$Q$2,"Elegível","")))</f>
        <v/>
      </c>
      <c r="T310" s="321"/>
      <c r="U310" s="321"/>
      <c r="V310" s="321" t="s">
        <v>7141</v>
      </c>
      <c r="W310" s="381"/>
      <c r="X31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10" s="423"/>
      <c r="Z310" s="394"/>
      <c r="AA310" s="382" t="str">
        <f>IF(Table8[[#This Row],[Código do agregado '[Entidade']]]="","",IF(OR(AND(A310="",A310&lt;&gt;""),(AND(A310&lt;&gt;"",OR(B310="",D310="",I310="",T310="",U310="")))),"NÃO",IF(AND(A310&lt;&gt;"",J310=0),"Faltam membros","SIM")))</f>
        <v/>
      </c>
      <c r="AD310" s="256"/>
      <c r="AE310" s="457"/>
      <c r="AF310" s="457"/>
      <c r="AG310" s="256"/>
      <c r="AH310" s="256"/>
    </row>
    <row r="311" spans="1:34" ht="25.05" hidden="1" customHeight="1" x14ac:dyDescent="0.3">
      <c r="A311" s="373"/>
      <c r="B311" s="321"/>
      <c r="C311" s="316">
        <f>IFERROR(VLOOKUP(B311,A.Núcleos!$B:$C,2,FALSE),"")</f>
        <v>0</v>
      </c>
      <c r="D311" s="376"/>
      <c r="E311" s="383"/>
      <c r="F311" s="376"/>
      <c r="G311" s="377" t="str">
        <f>IFERROR(IF(Table8[[#This Row],[Código da Candidatura]]="","",CONCATENATE(VLOOKUP(Table8[[#This Row],[Código da Candidatura]],Table13[[Código da candidatura]:[Latitude]],3,FALSE)," - ",VLOOKUP(Table8[[#This Row],[Código da Candidatura]],Table13[[Código da candidatura]:[Latitude]],6,FALSE))),"")</f>
        <v/>
      </c>
      <c r="H311" s="325" t="str">
        <f>IFERROR(IF(A311="","",CONCATENATE("1D.",Entrada!$K$8,".",auxiliar!A305,".",Table8[[#This Row],[Código da Candidatura]])),"")</f>
        <v/>
      </c>
      <c r="I311" s="378" t="str">
        <f>IF(A311="","",SUMIF(D.Composição!A$5:B$4533,A311,D.Composição!M$5:M$4533))</f>
        <v/>
      </c>
      <c r="J311" s="379" t="str">
        <f>IF(A311="","",COUNTIF(D.Composição!$B:$B,$A311))</f>
        <v/>
      </c>
      <c r="K311" s="379" t="str">
        <f t="shared" si="24"/>
        <v/>
      </c>
      <c r="L311" s="379" t="str">
        <f>IF(A311="","",COUNTIFS(D.Composição!$B:$B,$A311,D.Composição!$T:$T,"Dep"))</f>
        <v/>
      </c>
      <c r="M311" s="379" t="str">
        <f>IF(A311="","",COUNTIFS(D.Composição!$B:$B,$A311,D.Composição!$M:$M,"Sim"))</f>
        <v/>
      </c>
      <c r="N311" s="379" t="str">
        <f t="shared" si="25"/>
        <v/>
      </c>
      <c r="O311" s="379" t="str">
        <f>IFERROR(IF(A311="","",VLOOKUP(A311,D.Composição!$B$5:$L$4533,10,FALSE)),"")</f>
        <v/>
      </c>
      <c r="P311" s="379" t="str">
        <f t="shared" si="26"/>
        <v/>
      </c>
      <c r="Q311" s="380" t="str">
        <f t="shared" si="27"/>
        <v/>
      </c>
      <c r="R311" s="378" t="str">
        <f t="shared" si="28"/>
        <v/>
      </c>
      <c r="S311" s="379" t="str">
        <f>IF(H311="","",IF(R311&gt;=4*auxiliar!$Q$2,"Não elegível",IF(R311&lt;4*auxiliar!$Q$2,"Elegível","")))</f>
        <v/>
      </c>
      <c r="T311" s="321"/>
      <c r="U311" s="321"/>
      <c r="V311" s="321" t="s">
        <v>7141</v>
      </c>
      <c r="W311" s="381"/>
      <c r="X31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11" s="423"/>
      <c r="Z311" s="394"/>
      <c r="AA311" s="382" t="str">
        <f>IF(Table8[[#This Row],[Código do agregado '[Entidade']]]="","",IF(OR(AND(A311="",A311&lt;&gt;""),(AND(A311&lt;&gt;"",OR(B311="",D311="",I311="",T311="",U311="")))),"NÃO",IF(AND(A311&lt;&gt;"",J311=0),"Faltam membros","SIM")))</f>
        <v/>
      </c>
      <c r="AD311" s="256"/>
      <c r="AE311" s="457"/>
      <c r="AF311" s="457"/>
      <c r="AG311" s="256"/>
      <c r="AH311" s="256"/>
    </row>
    <row r="312" spans="1:34" ht="25.05" hidden="1" customHeight="1" x14ac:dyDescent="0.3">
      <c r="A312" s="373"/>
      <c r="B312" s="321"/>
      <c r="C312" s="316">
        <f>IFERROR(VLOOKUP(B312,A.Núcleos!$B:$C,2,FALSE),"")</f>
        <v>0</v>
      </c>
      <c r="D312" s="376"/>
      <c r="E312" s="383"/>
      <c r="F312" s="376"/>
      <c r="G312" s="377" t="str">
        <f>IFERROR(IF(Table8[[#This Row],[Código da Candidatura]]="","",CONCATENATE(VLOOKUP(Table8[[#This Row],[Código da Candidatura]],Table13[[Código da candidatura]:[Latitude]],3,FALSE)," - ",VLOOKUP(Table8[[#This Row],[Código da Candidatura]],Table13[[Código da candidatura]:[Latitude]],6,FALSE))),"")</f>
        <v/>
      </c>
      <c r="H312" s="325" t="str">
        <f>IFERROR(IF(A312="","",CONCATENATE("1D.",Entrada!$K$8,".",auxiliar!A306,".",Table8[[#This Row],[Código da Candidatura]])),"")</f>
        <v/>
      </c>
      <c r="I312" s="378" t="str">
        <f>IF(A312="","",SUMIF(D.Composição!A$5:B$4533,A312,D.Composição!M$5:M$4533))</f>
        <v/>
      </c>
      <c r="J312" s="379" t="str">
        <f>IF(A312="","",COUNTIF(D.Composição!$B:$B,$A312))</f>
        <v/>
      </c>
      <c r="K312" s="379" t="str">
        <f t="shared" si="24"/>
        <v/>
      </c>
      <c r="L312" s="379" t="str">
        <f>IF(A312="","",COUNTIFS(D.Composição!$B:$B,$A312,D.Composição!$T:$T,"Dep"))</f>
        <v/>
      </c>
      <c r="M312" s="379" t="str">
        <f>IF(A312="","",COUNTIFS(D.Composição!$B:$B,$A312,D.Composição!$M:$M,"Sim"))</f>
        <v/>
      </c>
      <c r="N312" s="379" t="str">
        <f t="shared" si="25"/>
        <v/>
      </c>
      <c r="O312" s="379" t="str">
        <f>IFERROR(IF(A312="","",VLOOKUP(A312,D.Composição!$B$5:$L$4533,10,FALSE)),"")</f>
        <v/>
      </c>
      <c r="P312" s="379" t="str">
        <f t="shared" si="26"/>
        <v/>
      </c>
      <c r="Q312" s="380" t="str">
        <f t="shared" si="27"/>
        <v/>
      </c>
      <c r="R312" s="378" t="str">
        <f t="shared" si="28"/>
        <v/>
      </c>
      <c r="S312" s="379" t="str">
        <f>IF(H312="","",IF(R312&gt;=4*auxiliar!$Q$2,"Não elegível",IF(R312&lt;4*auxiliar!$Q$2,"Elegível","")))</f>
        <v/>
      </c>
      <c r="T312" s="321"/>
      <c r="U312" s="321"/>
      <c r="V312" s="321" t="s">
        <v>7141</v>
      </c>
      <c r="W312" s="381"/>
      <c r="X31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12" s="423"/>
      <c r="Z312" s="394"/>
      <c r="AA312" s="382" t="str">
        <f>IF(Table8[[#This Row],[Código do agregado '[Entidade']]]="","",IF(OR(AND(A312="",A312&lt;&gt;""),(AND(A312&lt;&gt;"",OR(B312="",D312="",I312="",T312="",U312="")))),"NÃO",IF(AND(A312&lt;&gt;"",J312=0),"Faltam membros","SIM")))</f>
        <v/>
      </c>
      <c r="AD312" s="256"/>
      <c r="AE312" s="457"/>
      <c r="AF312" s="457"/>
      <c r="AG312" s="256"/>
      <c r="AH312" s="256"/>
    </row>
    <row r="313" spans="1:34" ht="25.05" hidden="1" customHeight="1" x14ac:dyDescent="0.3">
      <c r="A313" s="373"/>
      <c r="B313" s="321"/>
      <c r="C313" s="316">
        <f>IFERROR(VLOOKUP(B313,A.Núcleos!$B:$C,2,FALSE),"")</f>
        <v>0</v>
      </c>
      <c r="D313" s="376"/>
      <c r="E313" s="383"/>
      <c r="F313" s="376"/>
      <c r="G313" s="377" t="str">
        <f>IFERROR(IF(Table8[[#This Row],[Código da Candidatura]]="","",CONCATENATE(VLOOKUP(Table8[[#This Row],[Código da Candidatura]],Table13[[Código da candidatura]:[Latitude]],3,FALSE)," - ",VLOOKUP(Table8[[#This Row],[Código da Candidatura]],Table13[[Código da candidatura]:[Latitude]],6,FALSE))),"")</f>
        <v/>
      </c>
      <c r="H313" s="325" t="str">
        <f>IFERROR(IF(A313="","",CONCATENATE("1D.",Entrada!$K$8,".",auxiliar!A307,".",Table8[[#This Row],[Código da Candidatura]])),"")</f>
        <v/>
      </c>
      <c r="I313" s="378" t="str">
        <f>IF(A313="","",SUMIF(D.Composição!A$5:B$4533,A313,D.Composição!M$5:M$4533))</f>
        <v/>
      </c>
      <c r="J313" s="379" t="str">
        <f>IF(A313="","",COUNTIF(D.Composição!$B:$B,$A313))</f>
        <v/>
      </c>
      <c r="K313" s="379" t="str">
        <f t="shared" si="24"/>
        <v/>
      </c>
      <c r="L313" s="379" t="str">
        <f>IF(A313="","",COUNTIFS(D.Composição!$B:$B,$A313,D.Composição!$T:$T,"Dep"))</f>
        <v/>
      </c>
      <c r="M313" s="379" t="str">
        <f>IF(A313="","",COUNTIFS(D.Composição!$B:$B,$A313,D.Composição!$M:$M,"Sim"))</f>
        <v/>
      </c>
      <c r="N313" s="379" t="str">
        <f t="shared" si="25"/>
        <v/>
      </c>
      <c r="O313" s="379" t="str">
        <f>IFERROR(IF(A313="","",VLOOKUP(A313,D.Composição!$B$5:$L$4533,10,FALSE)),"")</f>
        <v/>
      </c>
      <c r="P313" s="379" t="str">
        <f t="shared" si="26"/>
        <v/>
      </c>
      <c r="Q313" s="380" t="str">
        <f t="shared" si="27"/>
        <v/>
      </c>
      <c r="R313" s="378" t="str">
        <f t="shared" si="28"/>
        <v/>
      </c>
      <c r="S313" s="379" t="str">
        <f>IF(H313="","",IF(R313&gt;=4*auxiliar!$Q$2,"Não elegível",IF(R313&lt;4*auxiliar!$Q$2,"Elegível","")))</f>
        <v/>
      </c>
      <c r="T313" s="321"/>
      <c r="U313" s="321"/>
      <c r="V313" s="321" t="s">
        <v>7141</v>
      </c>
      <c r="W313" s="381"/>
      <c r="X31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13" s="423"/>
      <c r="Z313" s="394"/>
      <c r="AA313" s="382" t="str">
        <f>IF(Table8[[#This Row],[Código do agregado '[Entidade']]]="","",IF(OR(AND(A313="",A313&lt;&gt;""),(AND(A313&lt;&gt;"",OR(B313="",D313="",I313="",T313="",U313="")))),"NÃO",IF(AND(A313&lt;&gt;"",J313=0),"Faltam membros","SIM")))</f>
        <v/>
      </c>
      <c r="AD313" s="256"/>
      <c r="AE313" s="457"/>
      <c r="AF313" s="457"/>
      <c r="AG313" s="256"/>
      <c r="AH313" s="256"/>
    </row>
    <row r="314" spans="1:34" ht="25.05" hidden="1" customHeight="1" x14ac:dyDescent="0.3">
      <c r="A314" s="373"/>
      <c r="B314" s="321"/>
      <c r="C314" s="316">
        <f>IFERROR(VLOOKUP(B314,A.Núcleos!$B:$C,2,FALSE),"")</f>
        <v>0</v>
      </c>
      <c r="D314" s="376"/>
      <c r="E314" s="383"/>
      <c r="F314" s="376"/>
      <c r="G314" s="377" t="str">
        <f>IFERROR(IF(Table8[[#This Row],[Código da Candidatura]]="","",CONCATENATE(VLOOKUP(Table8[[#This Row],[Código da Candidatura]],Table13[[Código da candidatura]:[Latitude]],3,FALSE)," - ",VLOOKUP(Table8[[#This Row],[Código da Candidatura]],Table13[[Código da candidatura]:[Latitude]],6,FALSE))),"")</f>
        <v/>
      </c>
      <c r="H314" s="325" t="str">
        <f>IFERROR(IF(A314="","",CONCATENATE("1D.",Entrada!$K$8,".",auxiliar!A308,".",Table8[[#This Row],[Código da Candidatura]])),"")</f>
        <v/>
      </c>
      <c r="I314" s="378" t="str">
        <f>IF(A314="","",SUMIF(D.Composição!A$5:B$4533,A314,D.Composição!M$5:M$4533))</f>
        <v/>
      </c>
      <c r="J314" s="379" t="str">
        <f>IF(A314="","",COUNTIF(D.Composição!$B:$B,$A314))</f>
        <v/>
      </c>
      <c r="K314" s="379" t="str">
        <f t="shared" si="24"/>
        <v/>
      </c>
      <c r="L314" s="379" t="str">
        <f>IF(A314="","",COUNTIFS(D.Composição!$B:$B,$A314,D.Composição!$T:$T,"Dep"))</f>
        <v/>
      </c>
      <c r="M314" s="379" t="str">
        <f>IF(A314="","",COUNTIFS(D.Composição!$B:$B,$A314,D.Composição!$M:$M,"Sim"))</f>
        <v/>
      </c>
      <c r="N314" s="379" t="str">
        <f t="shared" si="25"/>
        <v/>
      </c>
      <c r="O314" s="379" t="str">
        <f>IFERROR(IF(A314="","",VLOOKUP(A314,D.Composição!$B$5:$L$4533,10,FALSE)),"")</f>
        <v/>
      </c>
      <c r="P314" s="379" t="str">
        <f t="shared" si="26"/>
        <v/>
      </c>
      <c r="Q314" s="380" t="str">
        <f t="shared" si="27"/>
        <v/>
      </c>
      <c r="R314" s="378" t="str">
        <f t="shared" si="28"/>
        <v/>
      </c>
      <c r="S314" s="379" t="str">
        <f>IF(H314="","",IF(R314&gt;=4*auxiliar!$Q$2,"Não elegível",IF(R314&lt;4*auxiliar!$Q$2,"Elegível","")))</f>
        <v/>
      </c>
      <c r="T314" s="321"/>
      <c r="U314" s="321"/>
      <c r="V314" s="321" t="s">
        <v>7141</v>
      </c>
      <c r="W314" s="381"/>
      <c r="X31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14" s="423"/>
      <c r="Z314" s="394"/>
      <c r="AA314" s="382" t="str">
        <f>IF(Table8[[#This Row],[Código do agregado '[Entidade']]]="","",IF(OR(AND(A314="",A314&lt;&gt;""),(AND(A314&lt;&gt;"",OR(B314="",D314="",I314="",T314="",U314="")))),"NÃO",IF(AND(A314&lt;&gt;"",J314=0),"Faltam membros","SIM")))</f>
        <v/>
      </c>
      <c r="AD314" s="256"/>
      <c r="AE314" s="457"/>
      <c r="AF314" s="457"/>
      <c r="AG314" s="256"/>
      <c r="AH314" s="256"/>
    </row>
    <row r="315" spans="1:34" ht="25.05" hidden="1" customHeight="1" x14ac:dyDescent="0.3">
      <c r="A315" s="373"/>
      <c r="B315" s="321"/>
      <c r="C315" s="316">
        <f>IFERROR(VLOOKUP(B315,A.Núcleos!$B:$C,2,FALSE),"")</f>
        <v>0</v>
      </c>
      <c r="D315" s="376"/>
      <c r="E315" s="383"/>
      <c r="F315" s="376"/>
      <c r="G315" s="377" t="str">
        <f>IFERROR(IF(Table8[[#This Row],[Código da Candidatura]]="","",CONCATENATE(VLOOKUP(Table8[[#This Row],[Código da Candidatura]],Table13[[Código da candidatura]:[Latitude]],3,FALSE)," - ",VLOOKUP(Table8[[#This Row],[Código da Candidatura]],Table13[[Código da candidatura]:[Latitude]],6,FALSE))),"")</f>
        <v/>
      </c>
      <c r="H315" s="325" t="str">
        <f>IFERROR(IF(A315="","",CONCATENATE("1D.",Entrada!$K$8,".",auxiliar!A309,".",Table8[[#This Row],[Código da Candidatura]])),"")</f>
        <v/>
      </c>
      <c r="I315" s="378" t="str">
        <f>IF(A315="","",SUMIF(D.Composição!A$5:B$4533,A315,D.Composição!M$5:M$4533))</f>
        <v/>
      </c>
      <c r="J315" s="379" t="str">
        <f>IF(A315="","",COUNTIF(D.Composição!$B:$B,$A315))</f>
        <v/>
      </c>
      <c r="K315" s="379" t="str">
        <f t="shared" si="24"/>
        <v/>
      </c>
      <c r="L315" s="379" t="str">
        <f>IF(A315="","",COUNTIFS(D.Composição!$B:$B,$A315,D.Composição!$T:$T,"Dep"))</f>
        <v/>
      </c>
      <c r="M315" s="379" t="str">
        <f>IF(A315="","",COUNTIFS(D.Composição!$B:$B,$A315,D.Composição!$M:$M,"Sim"))</f>
        <v/>
      </c>
      <c r="N315" s="379" t="str">
        <f t="shared" si="25"/>
        <v/>
      </c>
      <c r="O315" s="379" t="str">
        <f>IFERROR(IF(A315="","",VLOOKUP(A315,D.Composição!$B$5:$L$4533,10,FALSE)),"")</f>
        <v/>
      </c>
      <c r="P315" s="379" t="str">
        <f t="shared" si="26"/>
        <v/>
      </c>
      <c r="Q315" s="380" t="str">
        <f t="shared" si="27"/>
        <v/>
      </c>
      <c r="R315" s="378" t="str">
        <f t="shared" si="28"/>
        <v/>
      </c>
      <c r="S315" s="379" t="str">
        <f>IF(H315="","",IF(R315&gt;=4*auxiliar!$Q$2,"Não elegível",IF(R315&lt;4*auxiliar!$Q$2,"Elegível","")))</f>
        <v/>
      </c>
      <c r="T315" s="321"/>
      <c r="U315" s="321"/>
      <c r="V315" s="321" t="s">
        <v>7141</v>
      </c>
      <c r="W315" s="381"/>
      <c r="X31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15" s="423"/>
      <c r="Z315" s="394"/>
      <c r="AA315" s="382" t="str">
        <f>IF(Table8[[#This Row],[Código do agregado '[Entidade']]]="","",IF(OR(AND(A315="",A315&lt;&gt;""),(AND(A315&lt;&gt;"",OR(B315="",D315="",I315="",T315="",U315="")))),"NÃO",IF(AND(A315&lt;&gt;"",J315=0),"Faltam membros","SIM")))</f>
        <v/>
      </c>
      <c r="AD315" s="256"/>
      <c r="AE315" s="457"/>
      <c r="AF315" s="457"/>
      <c r="AG315" s="256"/>
      <c r="AH315" s="256"/>
    </row>
    <row r="316" spans="1:34" ht="25.05" hidden="1" customHeight="1" x14ac:dyDescent="0.3">
      <c r="A316" s="373"/>
      <c r="B316" s="321"/>
      <c r="C316" s="316">
        <f>IFERROR(VLOOKUP(B316,A.Núcleos!$B:$C,2,FALSE),"")</f>
        <v>0</v>
      </c>
      <c r="D316" s="376"/>
      <c r="E316" s="383"/>
      <c r="F316" s="376"/>
      <c r="G316" s="377" t="str">
        <f>IFERROR(IF(Table8[[#This Row],[Código da Candidatura]]="","",CONCATENATE(VLOOKUP(Table8[[#This Row],[Código da Candidatura]],Table13[[Código da candidatura]:[Latitude]],3,FALSE)," - ",VLOOKUP(Table8[[#This Row],[Código da Candidatura]],Table13[[Código da candidatura]:[Latitude]],6,FALSE))),"")</f>
        <v/>
      </c>
      <c r="H316" s="325" t="str">
        <f>IFERROR(IF(A316="","",CONCATENATE("1D.",Entrada!$K$8,".",auxiliar!A310,".",Table8[[#This Row],[Código da Candidatura]])),"")</f>
        <v/>
      </c>
      <c r="I316" s="378" t="str">
        <f>IF(A316="","",SUMIF(D.Composição!A$5:B$4533,A316,D.Composição!M$5:M$4533))</f>
        <v/>
      </c>
      <c r="J316" s="379" t="str">
        <f>IF(A316="","",COUNTIF(D.Composição!$B:$B,$A316))</f>
        <v/>
      </c>
      <c r="K316" s="379" t="str">
        <f t="shared" si="24"/>
        <v/>
      </c>
      <c r="L316" s="379" t="str">
        <f>IF(A316="","",COUNTIFS(D.Composição!$B:$B,$A316,D.Composição!$T:$T,"Dep"))</f>
        <v/>
      </c>
      <c r="M316" s="379" t="str">
        <f>IF(A316="","",COUNTIFS(D.Composição!$B:$B,$A316,D.Composição!$M:$M,"Sim"))</f>
        <v/>
      </c>
      <c r="N316" s="379" t="str">
        <f t="shared" si="25"/>
        <v/>
      </c>
      <c r="O316" s="379" t="str">
        <f>IFERROR(IF(A316="","",VLOOKUP(A316,D.Composição!$B$5:$L$4533,10,FALSE)),"")</f>
        <v/>
      </c>
      <c r="P316" s="379" t="str">
        <f t="shared" si="26"/>
        <v/>
      </c>
      <c r="Q316" s="380" t="str">
        <f t="shared" si="27"/>
        <v/>
      </c>
      <c r="R316" s="378" t="str">
        <f t="shared" si="28"/>
        <v/>
      </c>
      <c r="S316" s="379" t="str">
        <f>IF(H316="","",IF(R316&gt;=4*auxiliar!$Q$2,"Não elegível",IF(R316&lt;4*auxiliar!$Q$2,"Elegível","")))</f>
        <v/>
      </c>
      <c r="T316" s="321"/>
      <c r="U316" s="321"/>
      <c r="V316" s="321" t="s">
        <v>7141</v>
      </c>
      <c r="W316" s="381"/>
      <c r="X31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16" s="423"/>
      <c r="Z316" s="394"/>
      <c r="AA316" s="382" t="str">
        <f>IF(Table8[[#This Row],[Código do agregado '[Entidade']]]="","",IF(OR(AND(A316="",A316&lt;&gt;""),(AND(A316&lt;&gt;"",OR(B316="",D316="",I316="",T316="",U316="")))),"NÃO",IF(AND(A316&lt;&gt;"",J316=0),"Faltam membros","SIM")))</f>
        <v/>
      </c>
      <c r="AD316" s="256"/>
      <c r="AE316" s="457"/>
      <c r="AF316" s="457"/>
      <c r="AG316" s="256"/>
      <c r="AH316" s="256"/>
    </row>
    <row r="317" spans="1:34" ht="25.05" hidden="1" customHeight="1" x14ac:dyDescent="0.3">
      <c r="A317" s="373"/>
      <c r="B317" s="321"/>
      <c r="C317" s="316">
        <f>IFERROR(VLOOKUP(B317,A.Núcleos!$B:$C,2,FALSE),"")</f>
        <v>0</v>
      </c>
      <c r="D317" s="376"/>
      <c r="E317" s="383"/>
      <c r="F317" s="376"/>
      <c r="G317" s="377" t="str">
        <f>IFERROR(IF(Table8[[#This Row],[Código da Candidatura]]="","",CONCATENATE(VLOOKUP(Table8[[#This Row],[Código da Candidatura]],Table13[[Código da candidatura]:[Latitude]],3,FALSE)," - ",VLOOKUP(Table8[[#This Row],[Código da Candidatura]],Table13[[Código da candidatura]:[Latitude]],6,FALSE))),"")</f>
        <v/>
      </c>
      <c r="H317" s="325" t="str">
        <f>IFERROR(IF(A317="","",CONCATENATE("1D.",Entrada!$K$8,".",auxiliar!A311,".",Table8[[#This Row],[Código da Candidatura]])),"")</f>
        <v/>
      </c>
      <c r="I317" s="378" t="str">
        <f>IF(A317="","",SUMIF(D.Composição!A$5:B$4533,A317,D.Composição!M$5:M$4533))</f>
        <v/>
      </c>
      <c r="J317" s="379" t="str">
        <f>IF(A317="","",COUNTIF(D.Composição!$B:$B,$A317))</f>
        <v/>
      </c>
      <c r="K317" s="379" t="str">
        <f t="shared" si="24"/>
        <v/>
      </c>
      <c r="L317" s="379" t="str">
        <f>IF(A317="","",COUNTIFS(D.Composição!$B:$B,$A317,D.Composição!$T:$T,"Dep"))</f>
        <v/>
      </c>
      <c r="M317" s="379" t="str">
        <f>IF(A317="","",COUNTIFS(D.Composição!$B:$B,$A317,D.Composição!$M:$M,"Sim"))</f>
        <v/>
      </c>
      <c r="N317" s="379" t="str">
        <f t="shared" si="25"/>
        <v/>
      </c>
      <c r="O317" s="379" t="str">
        <f>IFERROR(IF(A317="","",VLOOKUP(A317,D.Composição!$B$5:$L$4533,10,FALSE)),"")</f>
        <v/>
      </c>
      <c r="P317" s="379" t="str">
        <f t="shared" si="26"/>
        <v/>
      </c>
      <c r="Q317" s="380" t="str">
        <f t="shared" si="27"/>
        <v/>
      </c>
      <c r="R317" s="378" t="str">
        <f t="shared" si="28"/>
        <v/>
      </c>
      <c r="S317" s="379" t="str">
        <f>IF(H317="","",IF(R317&gt;=4*auxiliar!$Q$2,"Não elegível",IF(R317&lt;4*auxiliar!$Q$2,"Elegível","")))</f>
        <v/>
      </c>
      <c r="T317" s="321"/>
      <c r="U317" s="321"/>
      <c r="V317" s="321" t="s">
        <v>7141</v>
      </c>
      <c r="W317" s="381"/>
      <c r="X31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17" s="423"/>
      <c r="Z317" s="394"/>
      <c r="AA317" s="382" t="str">
        <f>IF(Table8[[#This Row],[Código do agregado '[Entidade']]]="","",IF(OR(AND(A317="",A317&lt;&gt;""),(AND(A317&lt;&gt;"",OR(B317="",D317="",I317="",T317="",U317="")))),"NÃO",IF(AND(A317&lt;&gt;"",J317=0),"Faltam membros","SIM")))</f>
        <v/>
      </c>
      <c r="AD317" s="256"/>
      <c r="AE317" s="457"/>
      <c r="AF317" s="457"/>
      <c r="AG317" s="256"/>
      <c r="AH317" s="256"/>
    </row>
    <row r="318" spans="1:34" ht="25.05" hidden="1" customHeight="1" x14ac:dyDescent="0.3">
      <c r="A318" s="373"/>
      <c r="B318" s="321"/>
      <c r="C318" s="316">
        <f>IFERROR(VLOOKUP(B318,A.Núcleos!$B:$C,2,FALSE),"")</f>
        <v>0</v>
      </c>
      <c r="D318" s="376"/>
      <c r="E318" s="383"/>
      <c r="F318" s="376"/>
      <c r="G318" s="377" t="str">
        <f>IFERROR(IF(Table8[[#This Row],[Código da Candidatura]]="","",CONCATENATE(VLOOKUP(Table8[[#This Row],[Código da Candidatura]],Table13[[Código da candidatura]:[Latitude]],3,FALSE)," - ",VLOOKUP(Table8[[#This Row],[Código da Candidatura]],Table13[[Código da candidatura]:[Latitude]],6,FALSE))),"")</f>
        <v/>
      </c>
      <c r="H318" s="325" t="str">
        <f>IFERROR(IF(A318="","",CONCATENATE("1D.",Entrada!$K$8,".",auxiliar!A312,".",Table8[[#This Row],[Código da Candidatura]])),"")</f>
        <v/>
      </c>
      <c r="I318" s="378" t="str">
        <f>IF(A318="","",SUMIF(D.Composição!A$5:B$4533,A318,D.Composição!M$5:M$4533))</f>
        <v/>
      </c>
      <c r="J318" s="379" t="str">
        <f>IF(A318="","",COUNTIF(D.Composição!$B:$B,$A318))</f>
        <v/>
      </c>
      <c r="K318" s="379" t="str">
        <f t="shared" si="24"/>
        <v/>
      </c>
      <c r="L318" s="379" t="str">
        <f>IF(A318="","",COUNTIFS(D.Composição!$B:$B,$A318,D.Composição!$T:$T,"Dep"))</f>
        <v/>
      </c>
      <c r="M318" s="379" t="str">
        <f>IF(A318="","",COUNTIFS(D.Composição!$B:$B,$A318,D.Composição!$M:$M,"Sim"))</f>
        <v/>
      </c>
      <c r="N318" s="379" t="str">
        <f t="shared" si="25"/>
        <v/>
      </c>
      <c r="O318" s="379" t="str">
        <f>IFERROR(IF(A318="","",VLOOKUP(A318,D.Composição!$B$5:$L$4533,10,FALSE)),"")</f>
        <v/>
      </c>
      <c r="P318" s="379" t="str">
        <f t="shared" si="26"/>
        <v/>
      </c>
      <c r="Q318" s="380" t="str">
        <f t="shared" si="27"/>
        <v/>
      </c>
      <c r="R318" s="378" t="str">
        <f t="shared" si="28"/>
        <v/>
      </c>
      <c r="S318" s="379" t="str">
        <f>IF(H318="","",IF(R318&gt;=4*auxiliar!$Q$2,"Não elegível",IF(R318&lt;4*auxiliar!$Q$2,"Elegível","")))</f>
        <v/>
      </c>
      <c r="T318" s="321"/>
      <c r="U318" s="321"/>
      <c r="V318" s="321" t="s">
        <v>7141</v>
      </c>
      <c r="W318" s="381"/>
      <c r="X31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18" s="423"/>
      <c r="Z318" s="394"/>
      <c r="AA318" s="382" t="str">
        <f>IF(Table8[[#This Row],[Código do agregado '[Entidade']]]="","",IF(OR(AND(A318="",A318&lt;&gt;""),(AND(A318&lt;&gt;"",OR(B318="",D318="",I318="",T318="",U318="")))),"NÃO",IF(AND(A318&lt;&gt;"",J318=0),"Faltam membros","SIM")))</f>
        <v/>
      </c>
      <c r="AD318" s="256"/>
      <c r="AE318" s="457"/>
      <c r="AF318" s="457"/>
      <c r="AG318" s="256"/>
      <c r="AH318" s="256"/>
    </row>
    <row r="319" spans="1:34" ht="25.05" hidden="1" customHeight="1" x14ac:dyDescent="0.3">
      <c r="A319" s="373"/>
      <c r="B319" s="321"/>
      <c r="C319" s="316">
        <f>IFERROR(VLOOKUP(B319,A.Núcleos!$B:$C,2,FALSE),"")</f>
        <v>0</v>
      </c>
      <c r="D319" s="376"/>
      <c r="E319" s="383"/>
      <c r="F319" s="376"/>
      <c r="G319" s="377" t="str">
        <f>IFERROR(IF(Table8[[#This Row],[Código da Candidatura]]="","",CONCATENATE(VLOOKUP(Table8[[#This Row],[Código da Candidatura]],Table13[[Código da candidatura]:[Latitude]],3,FALSE)," - ",VLOOKUP(Table8[[#This Row],[Código da Candidatura]],Table13[[Código da candidatura]:[Latitude]],6,FALSE))),"")</f>
        <v/>
      </c>
      <c r="H319" s="325" t="str">
        <f>IFERROR(IF(A319="","",CONCATENATE("1D.",Entrada!$K$8,".",auxiliar!A313,".",Table8[[#This Row],[Código da Candidatura]])),"")</f>
        <v/>
      </c>
      <c r="I319" s="378" t="str">
        <f>IF(A319="","",SUMIF(D.Composição!A$5:B$4533,A319,D.Composição!M$5:M$4533))</f>
        <v/>
      </c>
      <c r="J319" s="379" t="str">
        <f>IF(A319="","",COUNTIF(D.Composição!$B:$B,$A319))</f>
        <v/>
      </c>
      <c r="K319" s="379" t="str">
        <f t="shared" si="24"/>
        <v/>
      </c>
      <c r="L319" s="379" t="str">
        <f>IF(A319="","",COUNTIFS(D.Composição!$B:$B,$A319,D.Composição!$T:$T,"Dep"))</f>
        <v/>
      </c>
      <c r="M319" s="379" t="str">
        <f>IF(A319="","",COUNTIFS(D.Composição!$B:$B,$A319,D.Composição!$M:$M,"Sim"))</f>
        <v/>
      </c>
      <c r="N319" s="379" t="str">
        <f t="shared" si="25"/>
        <v/>
      </c>
      <c r="O319" s="379" t="str">
        <f>IFERROR(IF(A319="","",VLOOKUP(A319,D.Composição!$B$5:$L$4533,10,FALSE)),"")</f>
        <v/>
      </c>
      <c r="P319" s="379" t="str">
        <f t="shared" si="26"/>
        <v/>
      </c>
      <c r="Q319" s="380" t="str">
        <f t="shared" si="27"/>
        <v/>
      </c>
      <c r="R319" s="378" t="str">
        <f t="shared" si="28"/>
        <v/>
      </c>
      <c r="S319" s="379" t="str">
        <f>IF(H319="","",IF(R319&gt;=4*auxiliar!$Q$2,"Não elegível",IF(R319&lt;4*auxiliar!$Q$2,"Elegível","")))</f>
        <v/>
      </c>
      <c r="T319" s="321"/>
      <c r="U319" s="321"/>
      <c r="V319" s="321" t="s">
        <v>7141</v>
      </c>
      <c r="W319" s="381"/>
      <c r="X31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19" s="423"/>
      <c r="Z319" s="394"/>
      <c r="AA319" s="382" t="str">
        <f>IF(Table8[[#This Row],[Código do agregado '[Entidade']]]="","",IF(OR(AND(A319="",A319&lt;&gt;""),(AND(A319&lt;&gt;"",OR(B319="",D319="",I319="",T319="",U319="")))),"NÃO",IF(AND(A319&lt;&gt;"",J319=0),"Faltam membros","SIM")))</f>
        <v/>
      </c>
      <c r="AD319" s="256"/>
      <c r="AE319" s="457"/>
      <c r="AF319" s="457"/>
      <c r="AG319" s="256"/>
      <c r="AH319" s="256"/>
    </row>
    <row r="320" spans="1:34" ht="25.05" hidden="1" customHeight="1" x14ac:dyDescent="0.3">
      <c r="A320" s="373"/>
      <c r="B320" s="321"/>
      <c r="C320" s="316">
        <f>IFERROR(VLOOKUP(B320,A.Núcleos!$B:$C,2,FALSE),"")</f>
        <v>0</v>
      </c>
      <c r="D320" s="376"/>
      <c r="E320" s="383"/>
      <c r="F320" s="376"/>
      <c r="G320" s="377" t="str">
        <f>IFERROR(IF(Table8[[#This Row],[Código da Candidatura]]="","",CONCATENATE(VLOOKUP(Table8[[#This Row],[Código da Candidatura]],Table13[[Código da candidatura]:[Latitude]],3,FALSE)," - ",VLOOKUP(Table8[[#This Row],[Código da Candidatura]],Table13[[Código da candidatura]:[Latitude]],6,FALSE))),"")</f>
        <v/>
      </c>
      <c r="H320" s="325" t="str">
        <f>IFERROR(IF(A320="","",CONCATENATE("1D.",Entrada!$K$8,".",auxiliar!A314,".",Table8[[#This Row],[Código da Candidatura]])),"")</f>
        <v/>
      </c>
      <c r="I320" s="378" t="str">
        <f>IF(A320="","",SUMIF(D.Composição!A$5:B$4533,A320,D.Composição!M$5:M$4533))</f>
        <v/>
      </c>
      <c r="J320" s="379" t="str">
        <f>IF(A320="","",COUNTIF(D.Composição!$B:$B,$A320))</f>
        <v/>
      </c>
      <c r="K320" s="379" t="str">
        <f t="shared" si="24"/>
        <v/>
      </c>
      <c r="L320" s="379" t="str">
        <f>IF(A320="","",COUNTIFS(D.Composição!$B:$B,$A320,D.Composição!$T:$T,"Dep"))</f>
        <v/>
      </c>
      <c r="M320" s="379" t="str">
        <f>IF(A320="","",COUNTIFS(D.Composição!$B:$B,$A320,D.Composição!$M:$M,"Sim"))</f>
        <v/>
      </c>
      <c r="N320" s="379" t="str">
        <f t="shared" si="25"/>
        <v/>
      </c>
      <c r="O320" s="379" t="str">
        <f>IFERROR(IF(A320="","",VLOOKUP(A320,D.Composição!$B$5:$L$4533,10,FALSE)),"")</f>
        <v/>
      </c>
      <c r="P320" s="379" t="str">
        <f t="shared" si="26"/>
        <v/>
      </c>
      <c r="Q320" s="380" t="str">
        <f t="shared" si="27"/>
        <v/>
      </c>
      <c r="R320" s="378" t="str">
        <f t="shared" si="28"/>
        <v/>
      </c>
      <c r="S320" s="379" t="str">
        <f>IF(H320="","",IF(R320&gt;=4*auxiliar!$Q$2,"Não elegível",IF(R320&lt;4*auxiliar!$Q$2,"Elegível","")))</f>
        <v/>
      </c>
      <c r="T320" s="321"/>
      <c r="U320" s="321"/>
      <c r="V320" s="321" t="s">
        <v>7141</v>
      </c>
      <c r="W320" s="381"/>
      <c r="X32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20" s="423"/>
      <c r="Z320" s="394"/>
      <c r="AA320" s="382" t="str">
        <f>IF(Table8[[#This Row],[Código do agregado '[Entidade']]]="","",IF(OR(AND(A320="",A320&lt;&gt;""),(AND(A320&lt;&gt;"",OR(B320="",D320="",I320="",T320="",U320="")))),"NÃO",IF(AND(A320&lt;&gt;"",J320=0),"Faltam membros","SIM")))</f>
        <v/>
      </c>
      <c r="AD320" s="256"/>
      <c r="AE320" s="457"/>
      <c r="AF320" s="457"/>
      <c r="AG320" s="256"/>
      <c r="AH320" s="256"/>
    </row>
    <row r="321" spans="1:34" ht="25.05" hidden="1" customHeight="1" x14ac:dyDescent="0.3">
      <c r="A321" s="373"/>
      <c r="B321" s="321"/>
      <c r="C321" s="316">
        <f>IFERROR(VLOOKUP(B321,A.Núcleos!$B:$C,2,FALSE),"")</f>
        <v>0</v>
      </c>
      <c r="D321" s="376"/>
      <c r="E321" s="383"/>
      <c r="F321" s="376"/>
      <c r="G321" s="377" t="str">
        <f>IFERROR(IF(Table8[[#This Row],[Código da Candidatura]]="","",CONCATENATE(VLOOKUP(Table8[[#This Row],[Código da Candidatura]],Table13[[Código da candidatura]:[Latitude]],3,FALSE)," - ",VLOOKUP(Table8[[#This Row],[Código da Candidatura]],Table13[[Código da candidatura]:[Latitude]],6,FALSE))),"")</f>
        <v/>
      </c>
      <c r="H321" s="325" t="str">
        <f>IFERROR(IF(A321="","",CONCATENATE("1D.",Entrada!$K$8,".",auxiliar!A315,".",Table8[[#This Row],[Código da Candidatura]])),"")</f>
        <v/>
      </c>
      <c r="I321" s="378" t="str">
        <f>IF(A321="","",SUMIF(D.Composição!A$5:B$4533,A321,D.Composição!M$5:M$4533))</f>
        <v/>
      </c>
      <c r="J321" s="379" t="str">
        <f>IF(A321="","",COUNTIF(D.Composição!$B:$B,$A321))</f>
        <v/>
      </c>
      <c r="K321" s="379" t="str">
        <f t="shared" si="24"/>
        <v/>
      </c>
      <c r="L321" s="379" t="str">
        <f>IF(A321="","",COUNTIFS(D.Composição!$B:$B,$A321,D.Composição!$T:$T,"Dep"))</f>
        <v/>
      </c>
      <c r="M321" s="379" t="str">
        <f>IF(A321="","",COUNTIFS(D.Composição!$B:$B,$A321,D.Composição!$M:$M,"Sim"))</f>
        <v/>
      </c>
      <c r="N321" s="379" t="str">
        <f t="shared" si="25"/>
        <v/>
      </c>
      <c r="O321" s="379" t="str">
        <f>IFERROR(IF(A321="","",VLOOKUP(A321,D.Composição!$B$5:$L$4533,10,FALSE)),"")</f>
        <v/>
      </c>
      <c r="P321" s="379" t="str">
        <f t="shared" si="26"/>
        <v/>
      </c>
      <c r="Q321" s="380" t="str">
        <f t="shared" si="27"/>
        <v/>
      </c>
      <c r="R321" s="378" t="str">
        <f t="shared" si="28"/>
        <v/>
      </c>
      <c r="S321" s="379" t="str">
        <f>IF(H321="","",IF(R321&gt;=4*auxiliar!$Q$2,"Não elegível",IF(R321&lt;4*auxiliar!$Q$2,"Elegível","")))</f>
        <v/>
      </c>
      <c r="T321" s="321"/>
      <c r="U321" s="321"/>
      <c r="V321" s="321" t="s">
        <v>7141</v>
      </c>
      <c r="W321" s="381"/>
      <c r="X32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21" s="423"/>
      <c r="Z321" s="394"/>
      <c r="AA321" s="382" t="str">
        <f>IF(Table8[[#This Row],[Código do agregado '[Entidade']]]="","",IF(OR(AND(A321="",A321&lt;&gt;""),(AND(A321&lt;&gt;"",OR(B321="",D321="",I321="",T321="",U321="")))),"NÃO",IF(AND(A321&lt;&gt;"",J321=0),"Faltam membros","SIM")))</f>
        <v/>
      </c>
      <c r="AD321" s="256"/>
      <c r="AE321" s="457"/>
      <c r="AF321" s="457"/>
      <c r="AG321" s="256"/>
      <c r="AH321" s="256"/>
    </row>
    <row r="322" spans="1:34" ht="25.05" hidden="1" customHeight="1" x14ac:dyDescent="0.3">
      <c r="A322" s="373"/>
      <c r="B322" s="321"/>
      <c r="C322" s="316">
        <f>IFERROR(VLOOKUP(B322,A.Núcleos!$B:$C,2,FALSE),"")</f>
        <v>0</v>
      </c>
      <c r="D322" s="376"/>
      <c r="E322" s="383"/>
      <c r="F322" s="376"/>
      <c r="G322" s="377" t="str">
        <f>IFERROR(IF(Table8[[#This Row],[Código da Candidatura]]="","",CONCATENATE(VLOOKUP(Table8[[#This Row],[Código da Candidatura]],Table13[[Código da candidatura]:[Latitude]],3,FALSE)," - ",VLOOKUP(Table8[[#This Row],[Código da Candidatura]],Table13[[Código da candidatura]:[Latitude]],6,FALSE))),"")</f>
        <v/>
      </c>
      <c r="H322" s="325" t="str">
        <f>IFERROR(IF(A322="","",CONCATENATE("1D.",Entrada!$K$8,".",auxiliar!A316,".",Table8[[#This Row],[Código da Candidatura]])),"")</f>
        <v/>
      </c>
      <c r="I322" s="378" t="str">
        <f>IF(A322="","",SUMIF(D.Composição!A$5:B$4533,A322,D.Composição!M$5:M$4533))</f>
        <v/>
      </c>
      <c r="J322" s="379" t="str">
        <f>IF(A322="","",COUNTIF(D.Composição!$B:$B,$A322))</f>
        <v/>
      </c>
      <c r="K322" s="379" t="str">
        <f t="shared" si="24"/>
        <v/>
      </c>
      <c r="L322" s="379" t="str">
        <f>IF(A322="","",COUNTIFS(D.Composição!$B:$B,$A322,D.Composição!$T:$T,"Dep"))</f>
        <v/>
      </c>
      <c r="M322" s="379" t="str">
        <f>IF(A322="","",COUNTIFS(D.Composição!$B:$B,$A322,D.Composição!$M:$M,"Sim"))</f>
        <v/>
      </c>
      <c r="N322" s="379" t="str">
        <f t="shared" si="25"/>
        <v/>
      </c>
      <c r="O322" s="379" t="str">
        <f>IFERROR(IF(A322="","",VLOOKUP(A322,D.Composição!$B$5:$L$4533,10,FALSE)),"")</f>
        <v/>
      </c>
      <c r="P322" s="379" t="str">
        <f t="shared" si="26"/>
        <v/>
      </c>
      <c r="Q322" s="380" t="str">
        <f t="shared" si="27"/>
        <v/>
      </c>
      <c r="R322" s="378" t="str">
        <f t="shared" si="28"/>
        <v/>
      </c>
      <c r="S322" s="379" t="str">
        <f>IF(H322="","",IF(R322&gt;=4*auxiliar!$Q$2,"Não elegível",IF(R322&lt;4*auxiliar!$Q$2,"Elegível","")))</f>
        <v/>
      </c>
      <c r="T322" s="321"/>
      <c r="U322" s="321"/>
      <c r="V322" s="321" t="s">
        <v>7141</v>
      </c>
      <c r="W322" s="381"/>
      <c r="X32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22" s="423"/>
      <c r="Z322" s="394"/>
      <c r="AA322" s="382" t="str">
        <f>IF(Table8[[#This Row],[Código do agregado '[Entidade']]]="","",IF(OR(AND(A322="",A322&lt;&gt;""),(AND(A322&lt;&gt;"",OR(B322="",D322="",I322="",T322="",U322="")))),"NÃO",IF(AND(A322&lt;&gt;"",J322=0),"Faltam membros","SIM")))</f>
        <v/>
      </c>
      <c r="AD322" s="256"/>
      <c r="AE322" s="457"/>
      <c r="AF322" s="457"/>
      <c r="AG322" s="256"/>
      <c r="AH322" s="256"/>
    </row>
    <row r="323" spans="1:34" ht="25.05" hidden="1" customHeight="1" x14ac:dyDescent="0.3">
      <c r="A323" s="373"/>
      <c r="B323" s="321"/>
      <c r="C323" s="316">
        <f>IFERROR(VLOOKUP(B323,A.Núcleos!$B:$C,2,FALSE),"")</f>
        <v>0</v>
      </c>
      <c r="D323" s="376"/>
      <c r="E323" s="383"/>
      <c r="F323" s="376"/>
      <c r="G323" s="377" t="str">
        <f>IFERROR(IF(Table8[[#This Row],[Código da Candidatura]]="","",CONCATENATE(VLOOKUP(Table8[[#This Row],[Código da Candidatura]],Table13[[Código da candidatura]:[Latitude]],3,FALSE)," - ",VLOOKUP(Table8[[#This Row],[Código da Candidatura]],Table13[[Código da candidatura]:[Latitude]],6,FALSE))),"")</f>
        <v/>
      </c>
      <c r="H323" s="325" t="str">
        <f>IFERROR(IF(A323="","",CONCATENATE("1D.",Entrada!$K$8,".",auxiliar!A317,".",Table8[[#This Row],[Código da Candidatura]])),"")</f>
        <v/>
      </c>
      <c r="I323" s="378" t="str">
        <f>IF(A323="","",SUMIF(D.Composição!A$5:B$4533,A323,D.Composição!M$5:M$4533))</f>
        <v/>
      </c>
      <c r="J323" s="379" t="str">
        <f>IF(A323="","",COUNTIF(D.Composição!$B:$B,$A323))</f>
        <v/>
      </c>
      <c r="K323" s="379" t="str">
        <f t="shared" si="24"/>
        <v/>
      </c>
      <c r="L323" s="379" t="str">
        <f>IF(A323="","",COUNTIFS(D.Composição!$B:$B,$A323,D.Composição!$T:$T,"Dep"))</f>
        <v/>
      </c>
      <c r="M323" s="379" t="str">
        <f>IF(A323="","",COUNTIFS(D.Composição!$B:$B,$A323,D.Composição!$M:$M,"Sim"))</f>
        <v/>
      </c>
      <c r="N323" s="379" t="str">
        <f t="shared" si="25"/>
        <v/>
      </c>
      <c r="O323" s="379" t="str">
        <f>IFERROR(IF(A323="","",VLOOKUP(A323,D.Composição!$B$5:$L$4533,10,FALSE)),"")</f>
        <v/>
      </c>
      <c r="P323" s="379" t="str">
        <f t="shared" si="26"/>
        <v/>
      </c>
      <c r="Q323" s="380" t="str">
        <f t="shared" si="27"/>
        <v/>
      </c>
      <c r="R323" s="378" t="str">
        <f t="shared" si="28"/>
        <v/>
      </c>
      <c r="S323" s="379" t="str">
        <f>IF(H323="","",IF(R323&gt;=4*auxiliar!$Q$2,"Não elegível",IF(R323&lt;4*auxiliar!$Q$2,"Elegível","")))</f>
        <v/>
      </c>
      <c r="T323" s="321"/>
      <c r="U323" s="321"/>
      <c r="V323" s="321" t="s">
        <v>7141</v>
      </c>
      <c r="W323" s="381"/>
      <c r="X32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23" s="423"/>
      <c r="Z323" s="394"/>
      <c r="AA323" s="382" t="str">
        <f>IF(Table8[[#This Row],[Código do agregado '[Entidade']]]="","",IF(OR(AND(A323="",A323&lt;&gt;""),(AND(A323&lt;&gt;"",OR(B323="",D323="",I323="",T323="",U323="")))),"NÃO",IF(AND(A323&lt;&gt;"",J323=0),"Faltam membros","SIM")))</f>
        <v/>
      </c>
      <c r="AD323" s="256"/>
      <c r="AE323" s="457"/>
      <c r="AF323" s="457"/>
      <c r="AG323" s="256"/>
      <c r="AH323" s="256"/>
    </row>
    <row r="324" spans="1:34" ht="25.05" hidden="1" customHeight="1" x14ac:dyDescent="0.3">
      <c r="A324" s="373"/>
      <c r="B324" s="321"/>
      <c r="C324" s="316">
        <f>IFERROR(VLOOKUP(B324,A.Núcleos!$B:$C,2,FALSE),"")</f>
        <v>0</v>
      </c>
      <c r="D324" s="376"/>
      <c r="E324" s="383"/>
      <c r="F324" s="376"/>
      <c r="G324" s="377" t="str">
        <f>IFERROR(IF(Table8[[#This Row],[Código da Candidatura]]="","",CONCATENATE(VLOOKUP(Table8[[#This Row],[Código da Candidatura]],Table13[[Código da candidatura]:[Latitude]],3,FALSE)," - ",VLOOKUP(Table8[[#This Row],[Código da Candidatura]],Table13[[Código da candidatura]:[Latitude]],6,FALSE))),"")</f>
        <v/>
      </c>
      <c r="H324" s="325" t="str">
        <f>IFERROR(IF(A324="","",CONCATENATE("1D.",Entrada!$K$8,".",auxiliar!A318,".",Table8[[#This Row],[Código da Candidatura]])),"")</f>
        <v/>
      </c>
      <c r="I324" s="378" t="str">
        <f>IF(A324="","",SUMIF(D.Composição!A$5:B$4533,A324,D.Composição!M$5:M$4533))</f>
        <v/>
      </c>
      <c r="J324" s="379" t="str">
        <f>IF(A324="","",COUNTIF(D.Composição!$B:$B,$A324))</f>
        <v/>
      </c>
      <c r="K324" s="379" t="str">
        <f t="shared" si="24"/>
        <v/>
      </c>
      <c r="L324" s="379" t="str">
        <f>IF(A324="","",COUNTIFS(D.Composição!$B:$B,$A324,D.Composição!$T:$T,"Dep"))</f>
        <v/>
      </c>
      <c r="M324" s="379" t="str">
        <f>IF(A324="","",COUNTIFS(D.Composição!$B:$B,$A324,D.Composição!$M:$M,"Sim"))</f>
        <v/>
      </c>
      <c r="N324" s="379" t="str">
        <f t="shared" si="25"/>
        <v/>
      </c>
      <c r="O324" s="379" t="str">
        <f>IFERROR(IF(A324="","",VLOOKUP(A324,D.Composição!$B$5:$L$4533,10,FALSE)),"")</f>
        <v/>
      </c>
      <c r="P324" s="379" t="str">
        <f t="shared" si="26"/>
        <v/>
      </c>
      <c r="Q324" s="380" t="str">
        <f t="shared" si="27"/>
        <v/>
      </c>
      <c r="R324" s="378" t="str">
        <f t="shared" si="28"/>
        <v/>
      </c>
      <c r="S324" s="379" t="str">
        <f>IF(H324="","",IF(R324&gt;=4*auxiliar!$Q$2,"Não elegível",IF(R324&lt;4*auxiliar!$Q$2,"Elegível","")))</f>
        <v/>
      </c>
      <c r="T324" s="321"/>
      <c r="U324" s="321"/>
      <c r="V324" s="321" t="s">
        <v>7141</v>
      </c>
      <c r="W324" s="381"/>
      <c r="X32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24" s="423"/>
      <c r="Z324" s="394"/>
      <c r="AA324" s="382" t="str">
        <f>IF(Table8[[#This Row],[Código do agregado '[Entidade']]]="","",IF(OR(AND(A324="",A324&lt;&gt;""),(AND(A324&lt;&gt;"",OR(B324="",D324="",I324="",T324="",U324="")))),"NÃO",IF(AND(A324&lt;&gt;"",J324=0),"Faltam membros","SIM")))</f>
        <v/>
      </c>
      <c r="AD324" s="256"/>
      <c r="AE324" s="457"/>
      <c r="AF324" s="457"/>
      <c r="AG324" s="256"/>
      <c r="AH324" s="256"/>
    </row>
    <row r="325" spans="1:34" ht="25.05" hidden="1" customHeight="1" x14ac:dyDescent="0.3">
      <c r="A325" s="373"/>
      <c r="B325" s="321"/>
      <c r="C325" s="316">
        <f>IFERROR(VLOOKUP(B325,A.Núcleos!$B:$C,2,FALSE),"")</f>
        <v>0</v>
      </c>
      <c r="D325" s="376"/>
      <c r="E325" s="383"/>
      <c r="F325" s="376"/>
      <c r="G325" s="377" t="str">
        <f>IFERROR(IF(Table8[[#This Row],[Código da Candidatura]]="","",CONCATENATE(VLOOKUP(Table8[[#This Row],[Código da Candidatura]],Table13[[Código da candidatura]:[Latitude]],3,FALSE)," - ",VLOOKUP(Table8[[#This Row],[Código da Candidatura]],Table13[[Código da candidatura]:[Latitude]],6,FALSE))),"")</f>
        <v/>
      </c>
      <c r="H325" s="325" t="str">
        <f>IFERROR(IF(A325="","",CONCATENATE("1D.",Entrada!$K$8,".",auxiliar!A319,".",Table8[[#This Row],[Código da Candidatura]])),"")</f>
        <v/>
      </c>
      <c r="I325" s="378" t="str">
        <f>IF(A325="","",SUMIF(D.Composição!A$5:B$4533,A325,D.Composição!M$5:M$4533))</f>
        <v/>
      </c>
      <c r="J325" s="379" t="str">
        <f>IF(A325="","",COUNTIF(D.Composição!$B:$B,$A325))</f>
        <v/>
      </c>
      <c r="K325" s="379" t="str">
        <f t="shared" si="24"/>
        <v/>
      </c>
      <c r="L325" s="379" t="str">
        <f>IF(A325="","",COUNTIFS(D.Composição!$B:$B,$A325,D.Composição!$T:$T,"Dep"))</f>
        <v/>
      </c>
      <c r="M325" s="379" t="str">
        <f>IF(A325="","",COUNTIFS(D.Composição!$B:$B,$A325,D.Composição!$M:$M,"Sim"))</f>
        <v/>
      </c>
      <c r="N325" s="379" t="str">
        <f t="shared" si="25"/>
        <v/>
      </c>
      <c r="O325" s="379" t="str">
        <f>IFERROR(IF(A325="","",VLOOKUP(A325,D.Composição!$B$5:$L$4533,10,FALSE)),"")</f>
        <v/>
      </c>
      <c r="P325" s="379" t="str">
        <f t="shared" si="26"/>
        <v/>
      </c>
      <c r="Q325" s="380" t="str">
        <f t="shared" si="27"/>
        <v/>
      </c>
      <c r="R325" s="378" t="str">
        <f t="shared" si="28"/>
        <v/>
      </c>
      <c r="S325" s="379" t="str">
        <f>IF(H325="","",IF(R325&gt;=4*auxiliar!$Q$2,"Não elegível",IF(R325&lt;4*auxiliar!$Q$2,"Elegível","")))</f>
        <v/>
      </c>
      <c r="T325" s="321"/>
      <c r="U325" s="321"/>
      <c r="V325" s="321" t="s">
        <v>7141</v>
      </c>
      <c r="W325" s="381"/>
      <c r="X32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25" s="423"/>
      <c r="Z325" s="394"/>
      <c r="AA325" s="382" t="str">
        <f>IF(Table8[[#This Row],[Código do agregado '[Entidade']]]="","",IF(OR(AND(A325="",A325&lt;&gt;""),(AND(A325&lt;&gt;"",OR(B325="",D325="",I325="",T325="",U325="")))),"NÃO",IF(AND(A325&lt;&gt;"",J325=0),"Faltam membros","SIM")))</f>
        <v/>
      </c>
      <c r="AD325" s="256"/>
      <c r="AE325" s="457"/>
      <c r="AF325" s="457"/>
      <c r="AG325" s="256"/>
      <c r="AH325" s="256"/>
    </row>
    <row r="326" spans="1:34" ht="25.05" hidden="1" customHeight="1" x14ac:dyDescent="0.3">
      <c r="A326" s="373"/>
      <c r="B326" s="321"/>
      <c r="C326" s="316">
        <f>IFERROR(VLOOKUP(B326,A.Núcleos!$B:$C,2,FALSE),"")</f>
        <v>0</v>
      </c>
      <c r="D326" s="376"/>
      <c r="E326" s="383"/>
      <c r="F326" s="376"/>
      <c r="G326" s="377" t="str">
        <f>IFERROR(IF(Table8[[#This Row],[Código da Candidatura]]="","",CONCATENATE(VLOOKUP(Table8[[#This Row],[Código da Candidatura]],Table13[[Código da candidatura]:[Latitude]],3,FALSE)," - ",VLOOKUP(Table8[[#This Row],[Código da Candidatura]],Table13[[Código da candidatura]:[Latitude]],6,FALSE))),"")</f>
        <v/>
      </c>
      <c r="H326" s="325" t="str">
        <f>IFERROR(IF(A326="","",CONCATENATE("1D.",Entrada!$K$8,".",auxiliar!A320,".",Table8[[#This Row],[Código da Candidatura]])),"")</f>
        <v/>
      </c>
      <c r="I326" s="378" t="str">
        <f>IF(A326="","",SUMIF(D.Composição!A$5:B$4533,A326,D.Composição!M$5:M$4533))</f>
        <v/>
      </c>
      <c r="J326" s="379" t="str">
        <f>IF(A326="","",COUNTIF(D.Composição!$B:$B,$A326))</f>
        <v/>
      </c>
      <c r="K326" s="379" t="str">
        <f t="shared" si="24"/>
        <v/>
      </c>
      <c r="L326" s="379" t="str">
        <f>IF(A326="","",COUNTIFS(D.Composição!$B:$B,$A326,D.Composição!$T:$T,"Dep"))</f>
        <v/>
      </c>
      <c r="M326" s="379" t="str">
        <f>IF(A326="","",COUNTIFS(D.Composição!$B:$B,$A326,D.Composição!$M:$M,"Sim"))</f>
        <v/>
      </c>
      <c r="N326" s="379" t="str">
        <f t="shared" si="25"/>
        <v/>
      </c>
      <c r="O326" s="379" t="str">
        <f>IFERROR(IF(A326="","",VLOOKUP(A326,D.Composição!$B$5:$L$4533,10,FALSE)),"")</f>
        <v/>
      </c>
      <c r="P326" s="379" t="str">
        <f t="shared" si="26"/>
        <v/>
      </c>
      <c r="Q326" s="380" t="str">
        <f t="shared" si="27"/>
        <v/>
      </c>
      <c r="R326" s="378" t="str">
        <f t="shared" si="28"/>
        <v/>
      </c>
      <c r="S326" s="379" t="str">
        <f>IF(H326="","",IF(R326&gt;=4*auxiliar!$Q$2,"Não elegível",IF(R326&lt;4*auxiliar!$Q$2,"Elegível","")))</f>
        <v/>
      </c>
      <c r="T326" s="321"/>
      <c r="U326" s="321"/>
      <c r="V326" s="321" t="s">
        <v>7141</v>
      </c>
      <c r="W326" s="381"/>
      <c r="X32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26" s="423"/>
      <c r="Z326" s="394"/>
      <c r="AA326" s="382" t="str">
        <f>IF(Table8[[#This Row],[Código do agregado '[Entidade']]]="","",IF(OR(AND(A326="",A326&lt;&gt;""),(AND(A326&lt;&gt;"",OR(B326="",D326="",I326="",T326="",U326="")))),"NÃO",IF(AND(A326&lt;&gt;"",J326=0),"Faltam membros","SIM")))</f>
        <v/>
      </c>
      <c r="AD326" s="256"/>
      <c r="AE326" s="457"/>
      <c r="AF326" s="457"/>
      <c r="AG326" s="256"/>
      <c r="AH326" s="256"/>
    </row>
    <row r="327" spans="1:34" ht="25.05" hidden="1" customHeight="1" x14ac:dyDescent="0.3">
      <c r="A327" s="373"/>
      <c r="B327" s="321"/>
      <c r="C327" s="316">
        <f>IFERROR(VLOOKUP(B327,A.Núcleos!$B:$C,2,FALSE),"")</f>
        <v>0</v>
      </c>
      <c r="D327" s="376"/>
      <c r="E327" s="383"/>
      <c r="F327" s="376"/>
      <c r="G327" s="377" t="str">
        <f>IFERROR(IF(Table8[[#This Row],[Código da Candidatura]]="","",CONCATENATE(VLOOKUP(Table8[[#This Row],[Código da Candidatura]],Table13[[Código da candidatura]:[Latitude]],3,FALSE)," - ",VLOOKUP(Table8[[#This Row],[Código da Candidatura]],Table13[[Código da candidatura]:[Latitude]],6,FALSE))),"")</f>
        <v/>
      </c>
      <c r="H327" s="325" t="str">
        <f>IFERROR(IF(A327="","",CONCATENATE("1D.",Entrada!$K$8,".",auxiliar!A321,".",Table8[[#This Row],[Código da Candidatura]])),"")</f>
        <v/>
      </c>
      <c r="I327" s="378" t="str">
        <f>IF(A327="","",SUMIF(D.Composição!A$5:B$4533,A327,D.Composição!M$5:M$4533))</f>
        <v/>
      </c>
      <c r="J327" s="379" t="str">
        <f>IF(A327="","",COUNTIF(D.Composição!$B:$B,$A327))</f>
        <v/>
      </c>
      <c r="K327" s="379" t="str">
        <f t="shared" si="24"/>
        <v/>
      </c>
      <c r="L327" s="379" t="str">
        <f>IF(A327="","",COUNTIFS(D.Composição!$B:$B,$A327,D.Composição!$T:$T,"Dep"))</f>
        <v/>
      </c>
      <c r="M327" s="379" t="str">
        <f>IF(A327="","",COUNTIFS(D.Composição!$B:$B,$A327,D.Composição!$M:$M,"Sim"))</f>
        <v/>
      </c>
      <c r="N327" s="379" t="str">
        <f t="shared" si="25"/>
        <v/>
      </c>
      <c r="O327" s="379" t="str">
        <f>IFERROR(IF(A327="","",VLOOKUP(A327,D.Composição!$B$5:$L$4533,10,FALSE)),"")</f>
        <v/>
      </c>
      <c r="P327" s="379" t="str">
        <f t="shared" si="26"/>
        <v/>
      </c>
      <c r="Q327" s="380" t="str">
        <f t="shared" si="27"/>
        <v/>
      </c>
      <c r="R327" s="378" t="str">
        <f t="shared" si="28"/>
        <v/>
      </c>
      <c r="S327" s="379" t="str">
        <f>IF(H327="","",IF(R327&gt;=4*auxiliar!$Q$2,"Não elegível",IF(R327&lt;4*auxiliar!$Q$2,"Elegível","")))</f>
        <v/>
      </c>
      <c r="T327" s="321"/>
      <c r="U327" s="321"/>
      <c r="V327" s="321" t="s">
        <v>7141</v>
      </c>
      <c r="W327" s="381"/>
      <c r="X32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27" s="423"/>
      <c r="Z327" s="394"/>
      <c r="AA327" s="382" t="str">
        <f>IF(Table8[[#This Row],[Código do agregado '[Entidade']]]="","",IF(OR(AND(A327="",A327&lt;&gt;""),(AND(A327&lt;&gt;"",OR(B327="",D327="",I327="",T327="",U327="")))),"NÃO",IF(AND(A327&lt;&gt;"",J327=0),"Faltam membros","SIM")))</f>
        <v/>
      </c>
      <c r="AD327" s="256"/>
      <c r="AE327" s="457"/>
      <c r="AF327" s="457"/>
      <c r="AG327" s="256"/>
      <c r="AH327" s="256"/>
    </row>
    <row r="328" spans="1:34" ht="25.05" hidden="1" customHeight="1" x14ac:dyDescent="0.3">
      <c r="A328" s="373"/>
      <c r="B328" s="321"/>
      <c r="C328" s="316">
        <f>IFERROR(VLOOKUP(B328,A.Núcleos!$B:$C,2,FALSE),"")</f>
        <v>0</v>
      </c>
      <c r="D328" s="376"/>
      <c r="E328" s="383"/>
      <c r="F328" s="376"/>
      <c r="G328" s="377" t="str">
        <f>IFERROR(IF(Table8[[#This Row],[Código da Candidatura]]="","",CONCATENATE(VLOOKUP(Table8[[#This Row],[Código da Candidatura]],Table13[[Código da candidatura]:[Latitude]],3,FALSE)," - ",VLOOKUP(Table8[[#This Row],[Código da Candidatura]],Table13[[Código da candidatura]:[Latitude]],6,FALSE))),"")</f>
        <v/>
      </c>
      <c r="H328" s="325" t="str">
        <f>IFERROR(IF(A328="","",CONCATENATE("1D.",Entrada!$K$8,".",auxiliar!A322,".",Table8[[#This Row],[Código da Candidatura]])),"")</f>
        <v/>
      </c>
      <c r="I328" s="378" t="str">
        <f>IF(A328="","",SUMIF(D.Composição!A$5:B$4533,A328,D.Composição!M$5:M$4533))</f>
        <v/>
      </c>
      <c r="J328" s="379" t="str">
        <f>IF(A328="","",COUNTIF(D.Composição!$B:$B,$A328))</f>
        <v/>
      </c>
      <c r="K328" s="379" t="str">
        <f t="shared" si="24"/>
        <v/>
      </c>
      <c r="L328" s="379" t="str">
        <f>IF(A328="","",COUNTIFS(D.Composição!$B:$B,$A328,D.Composição!$T:$T,"Dep"))</f>
        <v/>
      </c>
      <c r="M328" s="379" t="str">
        <f>IF(A328="","",COUNTIFS(D.Composição!$B:$B,$A328,D.Composição!$M:$M,"Sim"))</f>
        <v/>
      </c>
      <c r="N328" s="379" t="str">
        <f t="shared" si="25"/>
        <v/>
      </c>
      <c r="O328" s="379" t="str">
        <f>IFERROR(IF(A328="","",VLOOKUP(A328,D.Composição!$B$5:$L$4533,10,FALSE)),"")</f>
        <v/>
      </c>
      <c r="P328" s="379" t="str">
        <f t="shared" si="26"/>
        <v/>
      </c>
      <c r="Q328" s="380" t="str">
        <f t="shared" si="27"/>
        <v/>
      </c>
      <c r="R328" s="378" t="str">
        <f t="shared" si="28"/>
        <v/>
      </c>
      <c r="S328" s="379" t="str">
        <f>IF(H328="","",IF(R328&gt;=4*auxiliar!$Q$2,"Não elegível",IF(R328&lt;4*auxiliar!$Q$2,"Elegível","")))</f>
        <v/>
      </c>
      <c r="T328" s="321"/>
      <c r="U328" s="321"/>
      <c r="V328" s="321" t="s">
        <v>7141</v>
      </c>
      <c r="W328" s="381"/>
      <c r="X32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28" s="423"/>
      <c r="Z328" s="394"/>
      <c r="AA328" s="382" t="str">
        <f>IF(Table8[[#This Row],[Código do agregado '[Entidade']]]="","",IF(OR(AND(A328="",A328&lt;&gt;""),(AND(A328&lt;&gt;"",OR(B328="",D328="",I328="",T328="",U328="")))),"NÃO",IF(AND(A328&lt;&gt;"",J328=0),"Faltam membros","SIM")))</f>
        <v/>
      </c>
      <c r="AD328" s="256"/>
      <c r="AE328" s="457"/>
      <c r="AF328" s="457"/>
      <c r="AG328" s="256"/>
      <c r="AH328" s="256"/>
    </row>
    <row r="329" spans="1:34" ht="25.05" hidden="1" customHeight="1" x14ac:dyDescent="0.3">
      <c r="A329" s="373"/>
      <c r="B329" s="321"/>
      <c r="C329" s="316">
        <f>IFERROR(VLOOKUP(B329,A.Núcleos!$B:$C,2,FALSE),"")</f>
        <v>0</v>
      </c>
      <c r="D329" s="376"/>
      <c r="E329" s="383"/>
      <c r="F329" s="376"/>
      <c r="G329" s="377" t="str">
        <f>IFERROR(IF(Table8[[#This Row],[Código da Candidatura]]="","",CONCATENATE(VLOOKUP(Table8[[#This Row],[Código da Candidatura]],Table13[[Código da candidatura]:[Latitude]],3,FALSE)," - ",VLOOKUP(Table8[[#This Row],[Código da Candidatura]],Table13[[Código da candidatura]:[Latitude]],6,FALSE))),"")</f>
        <v/>
      </c>
      <c r="H329" s="325" t="str">
        <f>IFERROR(IF(A329="","",CONCATENATE("1D.",Entrada!$K$8,".",auxiliar!A323,".",Table8[[#This Row],[Código da Candidatura]])),"")</f>
        <v/>
      </c>
      <c r="I329" s="378" t="str">
        <f>IF(A329="","",SUMIF(D.Composição!A$5:B$4533,A329,D.Composição!M$5:M$4533))</f>
        <v/>
      </c>
      <c r="J329" s="379" t="str">
        <f>IF(A329="","",COUNTIF(D.Composição!$B:$B,$A329))</f>
        <v/>
      </c>
      <c r="K329" s="379" t="str">
        <f t="shared" ref="K329:K392" si="29">IF(H329="","",MAX(J329-L329-1,0))</f>
        <v/>
      </c>
      <c r="L329" s="379" t="str">
        <f>IF(A329="","",COUNTIFS(D.Composição!$B:$B,$A329,D.Composição!$T:$T,"Dep"))</f>
        <v/>
      </c>
      <c r="M329" s="379" t="str">
        <f>IF(A329="","",COUNTIFS(D.Composição!$B:$B,$A329,D.Composição!$M:$M,"Sim"))</f>
        <v/>
      </c>
      <c r="N329" s="379" t="str">
        <f t="shared" ref="N329:N392" si="30">IF(H329="","",IF(AND(J329-L329=1,J329&gt;1.5),"Sim","Não"))</f>
        <v/>
      </c>
      <c r="O329" s="379" t="str">
        <f>IFERROR(IF(A329="","",VLOOKUP(A329,D.Composição!$B$5:$L$4533,10,FALSE)),"")</f>
        <v/>
      </c>
      <c r="P329" s="379" t="str">
        <f t="shared" ref="P329:P392" si="31">IF(A329="","",IF(AND(J329=1,O329&gt;65),"Sim","Não"))</f>
        <v/>
      </c>
      <c r="Q329" s="380" t="str">
        <f t="shared" ref="Q329:Q392" si="32">IF(A329="","",IF(P329="Sim",1.25,IF(N329="Não",1+0.7*K329+0.25*L329+0.25*M329,IF(N329="Sim",1+0.7*K329+0.5*L329+0.25*M329,""))))</f>
        <v/>
      </c>
      <c r="R329" s="378" t="str">
        <f t="shared" ref="R329:R392" si="33">IF(H329="","",I329/12/Q329)</f>
        <v/>
      </c>
      <c r="S329" s="379" t="str">
        <f>IF(H329="","",IF(R329&gt;=4*auxiliar!$Q$2,"Não elegível",IF(R329&lt;4*auxiliar!$Q$2,"Elegível","")))</f>
        <v/>
      </c>
      <c r="T329" s="321"/>
      <c r="U329" s="321"/>
      <c r="V329" s="321" t="s">
        <v>7141</v>
      </c>
      <c r="W329" s="381"/>
      <c r="X32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29" s="423"/>
      <c r="Z329" s="394"/>
      <c r="AA329" s="382" t="str">
        <f>IF(Table8[[#This Row],[Código do agregado '[Entidade']]]="","",IF(OR(AND(A329="",A329&lt;&gt;""),(AND(A329&lt;&gt;"",OR(B329="",D329="",I329="",T329="",U329="")))),"NÃO",IF(AND(A329&lt;&gt;"",J329=0),"Faltam membros","SIM")))</f>
        <v/>
      </c>
      <c r="AD329" s="256"/>
      <c r="AE329" s="457"/>
      <c r="AF329" s="457"/>
      <c r="AG329" s="256"/>
      <c r="AH329" s="256"/>
    </row>
    <row r="330" spans="1:34" ht="25.05" hidden="1" customHeight="1" x14ac:dyDescent="0.3">
      <c r="A330" s="373"/>
      <c r="B330" s="321"/>
      <c r="C330" s="316">
        <f>IFERROR(VLOOKUP(B330,A.Núcleos!$B:$C,2,FALSE),"")</f>
        <v>0</v>
      </c>
      <c r="D330" s="376"/>
      <c r="E330" s="383"/>
      <c r="F330" s="376"/>
      <c r="G330" s="377" t="str">
        <f>IFERROR(IF(Table8[[#This Row],[Código da Candidatura]]="","",CONCATENATE(VLOOKUP(Table8[[#This Row],[Código da Candidatura]],Table13[[Código da candidatura]:[Latitude]],3,FALSE)," - ",VLOOKUP(Table8[[#This Row],[Código da Candidatura]],Table13[[Código da candidatura]:[Latitude]],6,FALSE))),"")</f>
        <v/>
      </c>
      <c r="H330" s="325" t="str">
        <f>IFERROR(IF(A330="","",CONCATENATE("1D.",Entrada!$K$8,".",auxiliar!A324,".",Table8[[#This Row],[Código da Candidatura]])),"")</f>
        <v/>
      </c>
      <c r="I330" s="378" t="str">
        <f>IF(A330="","",SUMIF(D.Composição!A$5:B$4533,A330,D.Composição!M$5:M$4533))</f>
        <v/>
      </c>
      <c r="J330" s="379" t="str">
        <f>IF(A330="","",COUNTIF(D.Composição!$B:$B,$A330))</f>
        <v/>
      </c>
      <c r="K330" s="379" t="str">
        <f t="shared" si="29"/>
        <v/>
      </c>
      <c r="L330" s="379" t="str">
        <f>IF(A330="","",COUNTIFS(D.Composição!$B:$B,$A330,D.Composição!$T:$T,"Dep"))</f>
        <v/>
      </c>
      <c r="M330" s="379" t="str">
        <f>IF(A330="","",COUNTIFS(D.Composição!$B:$B,$A330,D.Composição!$M:$M,"Sim"))</f>
        <v/>
      </c>
      <c r="N330" s="379" t="str">
        <f t="shared" si="30"/>
        <v/>
      </c>
      <c r="O330" s="379" t="str">
        <f>IFERROR(IF(A330="","",VLOOKUP(A330,D.Composição!$B$5:$L$4533,10,FALSE)),"")</f>
        <v/>
      </c>
      <c r="P330" s="379" t="str">
        <f t="shared" si="31"/>
        <v/>
      </c>
      <c r="Q330" s="380" t="str">
        <f t="shared" si="32"/>
        <v/>
      </c>
      <c r="R330" s="378" t="str">
        <f t="shared" si="33"/>
        <v/>
      </c>
      <c r="S330" s="379" t="str">
        <f>IF(H330="","",IF(R330&gt;=4*auxiliar!$Q$2,"Não elegível",IF(R330&lt;4*auxiliar!$Q$2,"Elegível","")))</f>
        <v/>
      </c>
      <c r="T330" s="321"/>
      <c r="U330" s="321"/>
      <c r="V330" s="321" t="s">
        <v>7141</v>
      </c>
      <c r="W330" s="381"/>
      <c r="X33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30" s="423"/>
      <c r="Z330" s="394"/>
      <c r="AA330" s="382" t="str">
        <f>IF(Table8[[#This Row],[Código do agregado '[Entidade']]]="","",IF(OR(AND(A330="",A330&lt;&gt;""),(AND(A330&lt;&gt;"",OR(B330="",D330="",I330="",T330="",U330="")))),"NÃO",IF(AND(A330&lt;&gt;"",J330=0),"Faltam membros","SIM")))</f>
        <v/>
      </c>
      <c r="AD330" s="256"/>
      <c r="AE330" s="457"/>
      <c r="AF330" s="457"/>
      <c r="AG330" s="256"/>
      <c r="AH330" s="256"/>
    </row>
    <row r="331" spans="1:34" ht="25.05" hidden="1" customHeight="1" x14ac:dyDescent="0.3">
      <c r="A331" s="373"/>
      <c r="B331" s="321"/>
      <c r="C331" s="316">
        <f>IFERROR(VLOOKUP(B331,A.Núcleos!$B:$C,2,FALSE),"")</f>
        <v>0</v>
      </c>
      <c r="D331" s="376"/>
      <c r="E331" s="383"/>
      <c r="F331" s="376"/>
      <c r="G331" s="377" t="str">
        <f>IFERROR(IF(Table8[[#This Row],[Código da Candidatura]]="","",CONCATENATE(VLOOKUP(Table8[[#This Row],[Código da Candidatura]],Table13[[Código da candidatura]:[Latitude]],3,FALSE)," - ",VLOOKUP(Table8[[#This Row],[Código da Candidatura]],Table13[[Código da candidatura]:[Latitude]],6,FALSE))),"")</f>
        <v/>
      </c>
      <c r="H331" s="325" t="str">
        <f>IFERROR(IF(A331="","",CONCATENATE("1D.",Entrada!$K$8,".",auxiliar!A325,".",Table8[[#This Row],[Código da Candidatura]])),"")</f>
        <v/>
      </c>
      <c r="I331" s="378" t="str">
        <f>IF(A331="","",SUMIF(D.Composição!A$5:B$4533,A331,D.Composição!M$5:M$4533))</f>
        <v/>
      </c>
      <c r="J331" s="379" t="str">
        <f>IF(A331="","",COUNTIF(D.Composição!$B:$B,$A331))</f>
        <v/>
      </c>
      <c r="K331" s="379" t="str">
        <f t="shared" si="29"/>
        <v/>
      </c>
      <c r="L331" s="379" t="str">
        <f>IF(A331="","",COUNTIFS(D.Composição!$B:$B,$A331,D.Composição!$T:$T,"Dep"))</f>
        <v/>
      </c>
      <c r="M331" s="379" t="str">
        <f>IF(A331="","",COUNTIFS(D.Composição!$B:$B,$A331,D.Composição!$M:$M,"Sim"))</f>
        <v/>
      </c>
      <c r="N331" s="379" t="str">
        <f t="shared" si="30"/>
        <v/>
      </c>
      <c r="O331" s="379" t="str">
        <f>IFERROR(IF(A331="","",VLOOKUP(A331,D.Composição!$B$5:$L$4533,10,FALSE)),"")</f>
        <v/>
      </c>
      <c r="P331" s="379" t="str">
        <f t="shared" si="31"/>
        <v/>
      </c>
      <c r="Q331" s="380" t="str">
        <f t="shared" si="32"/>
        <v/>
      </c>
      <c r="R331" s="378" t="str">
        <f t="shared" si="33"/>
        <v/>
      </c>
      <c r="S331" s="379" t="str">
        <f>IF(H331="","",IF(R331&gt;=4*auxiliar!$Q$2,"Não elegível",IF(R331&lt;4*auxiliar!$Q$2,"Elegível","")))</f>
        <v/>
      </c>
      <c r="T331" s="321"/>
      <c r="U331" s="321"/>
      <c r="V331" s="321" t="s">
        <v>7141</v>
      </c>
      <c r="W331" s="381"/>
      <c r="X33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31" s="423"/>
      <c r="Z331" s="394"/>
      <c r="AA331" s="382" t="str">
        <f>IF(Table8[[#This Row],[Código do agregado '[Entidade']]]="","",IF(OR(AND(A331="",A331&lt;&gt;""),(AND(A331&lt;&gt;"",OR(B331="",D331="",I331="",T331="",U331="")))),"NÃO",IF(AND(A331&lt;&gt;"",J331=0),"Faltam membros","SIM")))</f>
        <v/>
      </c>
      <c r="AD331" s="256"/>
      <c r="AE331" s="457"/>
      <c r="AF331" s="457"/>
      <c r="AG331" s="256"/>
      <c r="AH331" s="256"/>
    </row>
    <row r="332" spans="1:34" ht="25.05" hidden="1" customHeight="1" x14ac:dyDescent="0.3">
      <c r="A332" s="373"/>
      <c r="B332" s="321"/>
      <c r="C332" s="316">
        <f>IFERROR(VLOOKUP(B332,A.Núcleos!$B:$C,2,FALSE),"")</f>
        <v>0</v>
      </c>
      <c r="D332" s="376"/>
      <c r="E332" s="383"/>
      <c r="F332" s="376"/>
      <c r="G332" s="377" t="str">
        <f>IFERROR(IF(Table8[[#This Row],[Código da Candidatura]]="","",CONCATENATE(VLOOKUP(Table8[[#This Row],[Código da Candidatura]],Table13[[Código da candidatura]:[Latitude]],3,FALSE)," - ",VLOOKUP(Table8[[#This Row],[Código da Candidatura]],Table13[[Código da candidatura]:[Latitude]],6,FALSE))),"")</f>
        <v/>
      </c>
      <c r="H332" s="325" t="str">
        <f>IFERROR(IF(A332="","",CONCATENATE("1D.",Entrada!$K$8,".",auxiliar!A326,".",Table8[[#This Row],[Código da Candidatura]])),"")</f>
        <v/>
      </c>
      <c r="I332" s="378" t="str">
        <f>IF(A332="","",SUMIF(D.Composição!A$5:B$4533,A332,D.Composição!M$5:M$4533))</f>
        <v/>
      </c>
      <c r="J332" s="379" t="str">
        <f>IF(A332="","",COUNTIF(D.Composição!$B:$B,$A332))</f>
        <v/>
      </c>
      <c r="K332" s="379" t="str">
        <f t="shared" si="29"/>
        <v/>
      </c>
      <c r="L332" s="379" t="str">
        <f>IF(A332="","",COUNTIFS(D.Composição!$B:$B,$A332,D.Composição!$T:$T,"Dep"))</f>
        <v/>
      </c>
      <c r="M332" s="379" t="str">
        <f>IF(A332="","",COUNTIFS(D.Composição!$B:$B,$A332,D.Composição!$M:$M,"Sim"))</f>
        <v/>
      </c>
      <c r="N332" s="379" t="str">
        <f t="shared" si="30"/>
        <v/>
      </c>
      <c r="O332" s="379" t="str">
        <f>IFERROR(IF(A332="","",VLOOKUP(A332,D.Composição!$B$5:$L$4533,10,FALSE)),"")</f>
        <v/>
      </c>
      <c r="P332" s="379" t="str">
        <f t="shared" si="31"/>
        <v/>
      </c>
      <c r="Q332" s="380" t="str">
        <f t="shared" si="32"/>
        <v/>
      </c>
      <c r="R332" s="378" t="str">
        <f t="shared" si="33"/>
        <v/>
      </c>
      <c r="S332" s="379" t="str">
        <f>IF(H332="","",IF(R332&gt;=4*auxiliar!$Q$2,"Não elegível",IF(R332&lt;4*auxiliar!$Q$2,"Elegível","")))</f>
        <v/>
      </c>
      <c r="T332" s="321"/>
      <c r="U332" s="321"/>
      <c r="V332" s="321" t="s">
        <v>7141</v>
      </c>
      <c r="W332" s="381"/>
      <c r="X33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32" s="423"/>
      <c r="Z332" s="394"/>
      <c r="AA332" s="382" t="str">
        <f>IF(Table8[[#This Row],[Código do agregado '[Entidade']]]="","",IF(OR(AND(A332="",A332&lt;&gt;""),(AND(A332&lt;&gt;"",OR(B332="",D332="",I332="",T332="",U332="")))),"NÃO",IF(AND(A332&lt;&gt;"",J332=0),"Faltam membros","SIM")))</f>
        <v/>
      </c>
      <c r="AD332" s="256"/>
      <c r="AE332" s="457"/>
      <c r="AF332" s="457"/>
      <c r="AG332" s="256"/>
      <c r="AH332" s="256"/>
    </row>
    <row r="333" spans="1:34" ht="25.05" hidden="1" customHeight="1" x14ac:dyDescent="0.3">
      <c r="A333" s="373"/>
      <c r="B333" s="321"/>
      <c r="C333" s="316">
        <f>IFERROR(VLOOKUP(B333,A.Núcleos!$B:$C,2,FALSE),"")</f>
        <v>0</v>
      </c>
      <c r="D333" s="376"/>
      <c r="E333" s="383"/>
      <c r="F333" s="376"/>
      <c r="G333" s="377" t="str">
        <f>IFERROR(IF(Table8[[#This Row],[Código da Candidatura]]="","",CONCATENATE(VLOOKUP(Table8[[#This Row],[Código da Candidatura]],Table13[[Código da candidatura]:[Latitude]],3,FALSE)," - ",VLOOKUP(Table8[[#This Row],[Código da Candidatura]],Table13[[Código da candidatura]:[Latitude]],6,FALSE))),"")</f>
        <v/>
      </c>
      <c r="H333" s="325" t="str">
        <f>IFERROR(IF(A333="","",CONCATENATE("1D.",Entrada!$K$8,".",auxiliar!A327,".",Table8[[#This Row],[Código da Candidatura]])),"")</f>
        <v/>
      </c>
      <c r="I333" s="378" t="str">
        <f>IF(A333="","",SUMIF(D.Composição!A$5:B$4533,A333,D.Composição!M$5:M$4533))</f>
        <v/>
      </c>
      <c r="J333" s="379" t="str">
        <f>IF(A333="","",COUNTIF(D.Composição!$B:$B,$A333))</f>
        <v/>
      </c>
      <c r="K333" s="379" t="str">
        <f t="shared" si="29"/>
        <v/>
      </c>
      <c r="L333" s="379" t="str">
        <f>IF(A333="","",COUNTIFS(D.Composição!$B:$B,$A333,D.Composição!$T:$T,"Dep"))</f>
        <v/>
      </c>
      <c r="M333" s="379" t="str">
        <f>IF(A333="","",COUNTIFS(D.Composição!$B:$B,$A333,D.Composição!$M:$M,"Sim"))</f>
        <v/>
      </c>
      <c r="N333" s="379" t="str">
        <f t="shared" si="30"/>
        <v/>
      </c>
      <c r="O333" s="379" t="str">
        <f>IFERROR(IF(A333="","",VLOOKUP(A333,D.Composição!$B$5:$L$4533,10,FALSE)),"")</f>
        <v/>
      </c>
      <c r="P333" s="379" t="str">
        <f t="shared" si="31"/>
        <v/>
      </c>
      <c r="Q333" s="380" t="str">
        <f t="shared" si="32"/>
        <v/>
      </c>
      <c r="R333" s="378" t="str">
        <f t="shared" si="33"/>
        <v/>
      </c>
      <c r="S333" s="379" t="str">
        <f>IF(H333="","",IF(R333&gt;=4*auxiliar!$Q$2,"Não elegível",IF(R333&lt;4*auxiliar!$Q$2,"Elegível","")))</f>
        <v/>
      </c>
      <c r="T333" s="321"/>
      <c r="U333" s="321"/>
      <c r="V333" s="321" t="s">
        <v>7141</v>
      </c>
      <c r="W333" s="381"/>
      <c r="X33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33" s="423"/>
      <c r="Z333" s="394"/>
      <c r="AA333" s="382" t="str">
        <f>IF(Table8[[#This Row],[Código do agregado '[Entidade']]]="","",IF(OR(AND(A333="",A333&lt;&gt;""),(AND(A333&lt;&gt;"",OR(B333="",D333="",I333="",T333="",U333="")))),"NÃO",IF(AND(A333&lt;&gt;"",J333=0),"Faltam membros","SIM")))</f>
        <v/>
      </c>
      <c r="AD333" s="256"/>
      <c r="AE333" s="457"/>
      <c r="AF333" s="457"/>
      <c r="AG333" s="256"/>
      <c r="AH333" s="256"/>
    </row>
    <row r="334" spans="1:34" ht="25.05" hidden="1" customHeight="1" x14ac:dyDescent="0.3">
      <c r="A334" s="373"/>
      <c r="B334" s="321"/>
      <c r="C334" s="316">
        <f>IFERROR(VLOOKUP(B334,A.Núcleos!$B:$C,2,FALSE),"")</f>
        <v>0</v>
      </c>
      <c r="D334" s="376"/>
      <c r="E334" s="383"/>
      <c r="F334" s="376"/>
      <c r="G334" s="377" t="str">
        <f>IFERROR(IF(Table8[[#This Row],[Código da Candidatura]]="","",CONCATENATE(VLOOKUP(Table8[[#This Row],[Código da Candidatura]],Table13[[Código da candidatura]:[Latitude]],3,FALSE)," - ",VLOOKUP(Table8[[#This Row],[Código da Candidatura]],Table13[[Código da candidatura]:[Latitude]],6,FALSE))),"")</f>
        <v/>
      </c>
      <c r="H334" s="325" t="str">
        <f>IFERROR(IF(A334="","",CONCATENATE("1D.",Entrada!$K$8,".",auxiliar!A328,".",Table8[[#This Row],[Código da Candidatura]])),"")</f>
        <v/>
      </c>
      <c r="I334" s="378" t="str">
        <f>IF(A334="","",SUMIF(D.Composição!A$5:B$4533,A334,D.Composição!M$5:M$4533))</f>
        <v/>
      </c>
      <c r="J334" s="379" t="str">
        <f>IF(A334="","",COUNTIF(D.Composição!$B:$B,$A334))</f>
        <v/>
      </c>
      <c r="K334" s="379" t="str">
        <f t="shared" si="29"/>
        <v/>
      </c>
      <c r="L334" s="379" t="str">
        <f>IF(A334="","",COUNTIFS(D.Composição!$B:$B,$A334,D.Composição!$T:$T,"Dep"))</f>
        <v/>
      </c>
      <c r="M334" s="379" t="str">
        <f>IF(A334="","",COUNTIFS(D.Composição!$B:$B,$A334,D.Composição!$M:$M,"Sim"))</f>
        <v/>
      </c>
      <c r="N334" s="379" t="str">
        <f t="shared" si="30"/>
        <v/>
      </c>
      <c r="O334" s="379" t="str">
        <f>IFERROR(IF(A334="","",VLOOKUP(A334,D.Composição!$B$5:$L$4533,10,FALSE)),"")</f>
        <v/>
      </c>
      <c r="P334" s="379" t="str">
        <f t="shared" si="31"/>
        <v/>
      </c>
      <c r="Q334" s="380" t="str">
        <f t="shared" si="32"/>
        <v/>
      </c>
      <c r="R334" s="378" t="str">
        <f t="shared" si="33"/>
        <v/>
      </c>
      <c r="S334" s="379" t="str">
        <f>IF(H334="","",IF(R334&gt;=4*auxiliar!$Q$2,"Não elegível",IF(R334&lt;4*auxiliar!$Q$2,"Elegível","")))</f>
        <v/>
      </c>
      <c r="T334" s="321"/>
      <c r="U334" s="321"/>
      <c r="V334" s="321" t="s">
        <v>7141</v>
      </c>
      <c r="W334" s="381"/>
      <c r="X33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34" s="423"/>
      <c r="Z334" s="394"/>
      <c r="AA334" s="382" t="str">
        <f>IF(Table8[[#This Row],[Código do agregado '[Entidade']]]="","",IF(OR(AND(A334="",A334&lt;&gt;""),(AND(A334&lt;&gt;"",OR(B334="",D334="",I334="",T334="",U334="")))),"NÃO",IF(AND(A334&lt;&gt;"",J334=0),"Faltam membros","SIM")))</f>
        <v/>
      </c>
      <c r="AD334" s="256"/>
      <c r="AE334" s="457"/>
      <c r="AF334" s="457"/>
      <c r="AG334" s="256"/>
      <c r="AH334" s="256"/>
    </row>
    <row r="335" spans="1:34" ht="25.05" hidden="1" customHeight="1" x14ac:dyDescent="0.3">
      <c r="A335" s="373"/>
      <c r="B335" s="321"/>
      <c r="C335" s="316">
        <f>IFERROR(VLOOKUP(B335,A.Núcleos!$B:$C,2,FALSE),"")</f>
        <v>0</v>
      </c>
      <c r="D335" s="376"/>
      <c r="E335" s="383"/>
      <c r="F335" s="376"/>
      <c r="G335" s="377" t="str">
        <f>IFERROR(IF(Table8[[#This Row],[Código da Candidatura]]="","",CONCATENATE(VLOOKUP(Table8[[#This Row],[Código da Candidatura]],Table13[[Código da candidatura]:[Latitude]],3,FALSE)," - ",VLOOKUP(Table8[[#This Row],[Código da Candidatura]],Table13[[Código da candidatura]:[Latitude]],6,FALSE))),"")</f>
        <v/>
      </c>
      <c r="H335" s="325" t="str">
        <f>IFERROR(IF(A335="","",CONCATENATE("1D.",Entrada!$K$8,".",auxiliar!A329,".",Table8[[#This Row],[Código da Candidatura]])),"")</f>
        <v/>
      </c>
      <c r="I335" s="378" t="str">
        <f>IF(A335="","",SUMIF(D.Composição!A$5:B$4533,A335,D.Composição!M$5:M$4533))</f>
        <v/>
      </c>
      <c r="J335" s="379" t="str">
        <f>IF(A335="","",COUNTIF(D.Composição!$B:$B,$A335))</f>
        <v/>
      </c>
      <c r="K335" s="379" t="str">
        <f t="shared" si="29"/>
        <v/>
      </c>
      <c r="L335" s="379" t="str">
        <f>IF(A335="","",COUNTIFS(D.Composição!$B:$B,$A335,D.Composição!$T:$T,"Dep"))</f>
        <v/>
      </c>
      <c r="M335" s="379" t="str">
        <f>IF(A335="","",COUNTIFS(D.Composição!$B:$B,$A335,D.Composição!$M:$M,"Sim"))</f>
        <v/>
      </c>
      <c r="N335" s="379" t="str">
        <f t="shared" si="30"/>
        <v/>
      </c>
      <c r="O335" s="379" t="str">
        <f>IFERROR(IF(A335="","",VLOOKUP(A335,D.Composição!$B$5:$L$4533,10,FALSE)),"")</f>
        <v/>
      </c>
      <c r="P335" s="379" t="str">
        <f t="shared" si="31"/>
        <v/>
      </c>
      <c r="Q335" s="380" t="str">
        <f t="shared" si="32"/>
        <v/>
      </c>
      <c r="R335" s="378" t="str">
        <f t="shared" si="33"/>
        <v/>
      </c>
      <c r="S335" s="379" t="str">
        <f>IF(H335="","",IF(R335&gt;=4*auxiliar!$Q$2,"Não elegível",IF(R335&lt;4*auxiliar!$Q$2,"Elegível","")))</f>
        <v/>
      </c>
      <c r="T335" s="321"/>
      <c r="U335" s="321"/>
      <c r="V335" s="321" t="s">
        <v>7141</v>
      </c>
      <c r="W335" s="381"/>
      <c r="X33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35" s="423"/>
      <c r="Z335" s="394"/>
      <c r="AA335" s="382" t="str">
        <f>IF(Table8[[#This Row],[Código do agregado '[Entidade']]]="","",IF(OR(AND(A335="",A335&lt;&gt;""),(AND(A335&lt;&gt;"",OR(B335="",D335="",I335="",T335="",U335="")))),"NÃO",IF(AND(A335&lt;&gt;"",J335=0),"Faltam membros","SIM")))</f>
        <v/>
      </c>
      <c r="AD335" s="256"/>
      <c r="AE335" s="457"/>
      <c r="AF335" s="457"/>
      <c r="AG335" s="256"/>
      <c r="AH335" s="256"/>
    </row>
    <row r="336" spans="1:34" ht="25.05" hidden="1" customHeight="1" x14ac:dyDescent="0.3">
      <c r="A336" s="373"/>
      <c r="B336" s="321"/>
      <c r="C336" s="316">
        <f>IFERROR(VLOOKUP(B336,A.Núcleos!$B:$C,2,FALSE),"")</f>
        <v>0</v>
      </c>
      <c r="D336" s="376"/>
      <c r="E336" s="383"/>
      <c r="F336" s="376"/>
      <c r="G336" s="377" t="str">
        <f>IFERROR(IF(Table8[[#This Row],[Código da Candidatura]]="","",CONCATENATE(VLOOKUP(Table8[[#This Row],[Código da Candidatura]],Table13[[Código da candidatura]:[Latitude]],3,FALSE)," - ",VLOOKUP(Table8[[#This Row],[Código da Candidatura]],Table13[[Código da candidatura]:[Latitude]],6,FALSE))),"")</f>
        <v/>
      </c>
      <c r="H336" s="325" t="str">
        <f>IFERROR(IF(A336="","",CONCATENATE("1D.",Entrada!$K$8,".",auxiliar!A330,".",Table8[[#This Row],[Código da Candidatura]])),"")</f>
        <v/>
      </c>
      <c r="I336" s="378" t="str">
        <f>IF(A336="","",SUMIF(D.Composição!A$5:B$4533,A336,D.Composição!M$5:M$4533))</f>
        <v/>
      </c>
      <c r="J336" s="379" t="str">
        <f>IF(A336="","",COUNTIF(D.Composição!$B:$B,$A336))</f>
        <v/>
      </c>
      <c r="K336" s="379" t="str">
        <f t="shared" si="29"/>
        <v/>
      </c>
      <c r="L336" s="379" t="str">
        <f>IF(A336="","",COUNTIFS(D.Composição!$B:$B,$A336,D.Composição!$T:$T,"Dep"))</f>
        <v/>
      </c>
      <c r="M336" s="379" t="str">
        <f>IF(A336="","",COUNTIFS(D.Composição!$B:$B,$A336,D.Composição!$M:$M,"Sim"))</f>
        <v/>
      </c>
      <c r="N336" s="379" t="str">
        <f t="shared" si="30"/>
        <v/>
      </c>
      <c r="O336" s="379" t="str">
        <f>IFERROR(IF(A336="","",VLOOKUP(A336,D.Composição!$B$5:$L$4533,10,FALSE)),"")</f>
        <v/>
      </c>
      <c r="P336" s="379" t="str">
        <f t="shared" si="31"/>
        <v/>
      </c>
      <c r="Q336" s="380" t="str">
        <f t="shared" si="32"/>
        <v/>
      </c>
      <c r="R336" s="378" t="str">
        <f t="shared" si="33"/>
        <v/>
      </c>
      <c r="S336" s="379" t="str">
        <f>IF(H336="","",IF(R336&gt;=4*auxiliar!$Q$2,"Não elegível",IF(R336&lt;4*auxiliar!$Q$2,"Elegível","")))</f>
        <v/>
      </c>
      <c r="T336" s="321"/>
      <c r="U336" s="321"/>
      <c r="V336" s="321" t="s">
        <v>7141</v>
      </c>
      <c r="W336" s="381"/>
      <c r="X33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36" s="423"/>
      <c r="Z336" s="394"/>
      <c r="AA336" s="382" t="str">
        <f>IF(Table8[[#This Row],[Código do agregado '[Entidade']]]="","",IF(OR(AND(A336="",A336&lt;&gt;""),(AND(A336&lt;&gt;"",OR(B336="",D336="",I336="",T336="",U336="")))),"NÃO",IF(AND(A336&lt;&gt;"",J336=0),"Faltam membros","SIM")))</f>
        <v/>
      </c>
      <c r="AD336" s="256"/>
      <c r="AE336" s="457"/>
      <c r="AF336" s="457"/>
      <c r="AG336" s="256"/>
      <c r="AH336" s="256"/>
    </row>
    <row r="337" spans="1:34" ht="25.05" hidden="1" customHeight="1" x14ac:dyDescent="0.3">
      <c r="A337" s="373"/>
      <c r="B337" s="321"/>
      <c r="C337" s="316">
        <f>IFERROR(VLOOKUP(B337,A.Núcleos!$B:$C,2,FALSE),"")</f>
        <v>0</v>
      </c>
      <c r="D337" s="376"/>
      <c r="E337" s="383"/>
      <c r="F337" s="376"/>
      <c r="G337" s="377" t="str">
        <f>IFERROR(IF(Table8[[#This Row],[Código da Candidatura]]="","",CONCATENATE(VLOOKUP(Table8[[#This Row],[Código da Candidatura]],Table13[[Código da candidatura]:[Latitude]],3,FALSE)," - ",VLOOKUP(Table8[[#This Row],[Código da Candidatura]],Table13[[Código da candidatura]:[Latitude]],6,FALSE))),"")</f>
        <v/>
      </c>
      <c r="H337" s="325" t="str">
        <f>IFERROR(IF(A337="","",CONCATENATE("1D.",Entrada!$K$8,".",auxiliar!A331,".",Table8[[#This Row],[Código da Candidatura]])),"")</f>
        <v/>
      </c>
      <c r="I337" s="378" t="str">
        <f>IF(A337="","",SUMIF(D.Composição!A$5:B$4533,A337,D.Composição!M$5:M$4533))</f>
        <v/>
      </c>
      <c r="J337" s="379" t="str">
        <f>IF(A337="","",COUNTIF(D.Composição!$B:$B,$A337))</f>
        <v/>
      </c>
      <c r="K337" s="379" t="str">
        <f t="shared" si="29"/>
        <v/>
      </c>
      <c r="L337" s="379" t="str">
        <f>IF(A337="","",COUNTIFS(D.Composição!$B:$B,$A337,D.Composição!$T:$T,"Dep"))</f>
        <v/>
      </c>
      <c r="M337" s="379" t="str">
        <f>IF(A337="","",COUNTIFS(D.Composição!$B:$B,$A337,D.Composição!$M:$M,"Sim"))</f>
        <v/>
      </c>
      <c r="N337" s="379" t="str">
        <f t="shared" si="30"/>
        <v/>
      </c>
      <c r="O337" s="379" t="str">
        <f>IFERROR(IF(A337="","",VLOOKUP(A337,D.Composição!$B$5:$L$4533,10,FALSE)),"")</f>
        <v/>
      </c>
      <c r="P337" s="379" t="str">
        <f t="shared" si="31"/>
        <v/>
      </c>
      <c r="Q337" s="380" t="str">
        <f t="shared" si="32"/>
        <v/>
      </c>
      <c r="R337" s="378" t="str">
        <f t="shared" si="33"/>
        <v/>
      </c>
      <c r="S337" s="379" t="str">
        <f>IF(H337="","",IF(R337&gt;=4*auxiliar!$Q$2,"Não elegível",IF(R337&lt;4*auxiliar!$Q$2,"Elegível","")))</f>
        <v/>
      </c>
      <c r="T337" s="321"/>
      <c r="U337" s="321"/>
      <c r="V337" s="321" t="s">
        <v>7141</v>
      </c>
      <c r="W337" s="381"/>
      <c r="X33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37" s="423"/>
      <c r="Z337" s="394"/>
      <c r="AA337" s="382" t="str">
        <f>IF(Table8[[#This Row],[Código do agregado '[Entidade']]]="","",IF(OR(AND(A337="",A337&lt;&gt;""),(AND(A337&lt;&gt;"",OR(B337="",D337="",I337="",T337="",U337="")))),"NÃO",IF(AND(A337&lt;&gt;"",J337=0),"Faltam membros","SIM")))</f>
        <v/>
      </c>
      <c r="AD337" s="256"/>
      <c r="AE337" s="457"/>
      <c r="AF337" s="457"/>
      <c r="AG337" s="256"/>
      <c r="AH337" s="256"/>
    </row>
    <row r="338" spans="1:34" ht="25.05" hidden="1" customHeight="1" x14ac:dyDescent="0.3">
      <c r="A338" s="373"/>
      <c r="B338" s="321"/>
      <c r="C338" s="316">
        <f>IFERROR(VLOOKUP(B338,A.Núcleos!$B:$C,2,FALSE),"")</f>
        <v>0</v>
      </c>
      <c r="D338" s="376"/>
      <c r="E338" s="383"/>
      <c r="F338" s="376"/>
      <c r="G338" s="377" t="str">
        <f>IFERROR(IF(Table8[[#This Row],[Código da Candidatura]]="","",CONCATENATE(VLOOKUP(Table8[[#This Row],[Código da Candidatura]],Table13[[Código da candidatura]:[Latitude]],3,FALSE)," - ",VLOOKUP(Table8[[#This Row],[Código da Candidatura]],Table13[[Código da candidatura]:[Latitude]],6,FALSE))),"")</f>
        <v/>
      </c>
      <c r="H338" s="325" t="str">
        <f>IFERROR(IF(A338="","",CONCATENATE("1D.",Entrada!$K$8,".",auxiliar!A332,".",Table8[[#This Row],[Código da Candidatura]])),"")</f>
        <v/>
      </c>
      <c r="I338" s="378" t="str">
        <f>IF(A338="","",SUMIF(D.Composição!A$5:B$4533,A338,D.Composição!M$5:M$4533))</f>
        <v/>
      </c>
      <c r="J338" s="379" t="str">
        <f>IF(A338="","",COUNTIF(D.Composição!$B:$B,$A338))</f>
        <v/>
      </c>
      <c r="K338" s="379" t="str">
        <f t="shared" si="29"/>
        <v/>
      </c>
      <c r="L338" s="379" t="str">
        <f>IF(A338="","",COUNTIFS(D.Composição!$B:$B,$A338,D.Composição!$T:$T,"Dep"))</f>
        <v/>
      </c>
      <c r="M338" s="379" t="str">
        <f>IF(A338="","",COUNTIFS(D.Composição!$B:$B,$A338,D.Composição!$M:$M,"Sim"))</f>
        <v/>
      </c>
      <c r="N338" s="379" t="str">
        <f t="shared" si="30"/>
        <v/>
      </c>
      <c r="O338" s="379" t="str">
        <f>IFERROR(IF(A338="","",VLOOKUP(A338,D.Composição!$B$5:$L$4533,10,FALSE)),"")</f>
        <v/>
      </c>
      <c r="P338" s="379" t="str">
        <f t="shared" si="31"/>
        <v/>
      </c>
      <c r="Q338" s="380" t="str">
        <f t="shared" si="32"/>
        <v/>
      </c>
      <c r="R338" s="378" t="str">
        <f t="shared" si="33"/>
        <v/>
      </c>
      <c r="S338" s="379" t="str">
        <f>IF(H338="","",IF(R338&gt;=4*auxiliar!$Q$2,"Não elegível",IF(R338&lt;4*auxiliar!$Q$2,"Elegível","")))</f>
        <v/>
      </c>
      <c r="T338" s="321"/>
      <c r="U338" s="321"/>
      <c r="V338" s="321" t="s">
        <v>7141</v>
      </c>
      <c r="W338" s="381"/>
      <c r="X33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38" s="423"/>
      <c r="Z338" s="394"/>
      <c r="AA338" s="382" t="str">
        <f>IF(Table8[[#This Row],[Código do agregado '[Entidade']]]="","",IF(OR(AND(A338="",A338&lt;&gt;""),(AND(A338&lt;&gt;"",OR(B338="",D338="",I338="",T338="",U338="")))),"NÃO",IF(AND(A338&lt;&gt;"",J338=0),"Faltam membros","SIM")))</f>
        <v/>
      </c>
      <c r="AD338" s="256"/>
      <c r="AE338" s="457"/>
      <c r="AF338" s="457"/>
      <c r="AG338" s="256"/>
      <c r="AH338" s="256"/>
    </row>
    <row r="339" spans="1:34" ht="25.05" hidden="1" customHeight="1" x14ac:dyDescent="0.3">
      <c r="A339" s="373"/>
      <c r="B339" s="321"/>
      <c r="C339" s="316">
        <f>IFERROR(VLOOKUP(B339,A.Núcleos!$B:$C,2,FALSE),"")</f>
        <v>0</v>
      </c>
      <c r="D339" s="376"/>
      <c r="E339" s="383"/>
      <c r="F339" s="376"/>
      <c r="G339" s="377" t="str">
        <f>IFERROR(IF(Table8[[#This Row],[Código da Candidatura]]="","",CONCATENATE(VLOOKUP(Table8[[#This Row],[Código da Candidatura]],Table13[[Código da candidatura]:[Latitude]],3,FALSE)," - ",VLOOKUP(Table8[[#This Row],[Código da Candidatura]],Table13[[Código da candidatura]:[Latitude]],6,FALSE))),"")</f>
        <v/>
      </c>
      <c r="H339" s="325" t="str">
        <f>IFERROR(IF(A339="","",CONCATENATE("1D.",Entrada!$K$8,".",auxiliar!A333,".",Table8[[#This Row],[Código da Candidatura]])),"")</f>
        <v/>
      </c>
      <c r="I339" s="378" t="str">
        <f>IF(A339="","",SUMIF(D.Composição!A$5:B$4533,A339,D.Composição!M$5:M$4533))</f>
        <v/>
      </c>
      <c r="J339" s="379" t="str">
        <f>IF(A339="","",COUNTIF(D.Composição!$B:$B,$A339))</f>
        <v/>
      </c>
      <c r="K339" s="379" t="str">
        <f t="shared" si="29"/>
        <v/>
      </c>
      <c r="L339" s="379" t="str">
        <f>IF(A339="","",COUNTIFS(D.Composição!$B:$B,$A339,D.Composição!$T:$T,"Dep"))</f>
        <v/>
      </c>
      <c r="M339" s="379" t="str">
        <f>IF(A339="","",COUNTIFS(D.Composição!$B:$B,$A339,D.Composição!$M:$M,"Sim"))</f>
        <v/>
      </c>
      <c r="N339" s="379" t="str">
        <f t="shared" si="30"/>
        <v/>
      </c>
      <c r="O339" s="379" t="str">
        <f>IFERROR(IF(A339="","",VLOOKUP(A339,D.Composição!$B$5:$L$4533,10,FALSE)),"")</f>
        <v/>
      </c>
      <c r="P339" s="379" t="str">
        <f t="shared" si="31"/>
        <v/>
      </c>
      <c r="Q339" s="380" t="str">
        <f t="shared" si="32"/>
        <v/>
      </c>
      <c r="R339" s="378" t="str">
        <f t="shared" si="33"/>
        <v/>
      </c>
      <c r="S339" s="379" t="str">
        <f>IF(H339="","",IF(R339&gt;=4*auxiliar!$Q$2,"Não elegível",IF(R339&lt;4*auxiliar!$Q$2,"Elegível","")))</f>
        <v/>
      </c>
      <c r="T339" s="321"/>
      <c r="U339" s="321"/>
      <c r="V339" s="321" t="s">
        <v>7141</v>
      </c>
      <c r="W339" s="381"/>
      <c r="X33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39" s="423"/>
      <c r="Z339" s="394"/>
      <c r="AA339" s="382" t="str">
        <f>IF(Table8[[#This Row],[Código do agregado '[Entidade']]]="","",IF(OR(AND(A339="",A339&lt;&gt;""),(AND(A339&lt;&gt;"",OR(B339="",D339="",I339="",T339="",U339="")))),"NÃO",IF(AND(A339&lt;&gt;"",J339=0),"Faltam membros","SIM")))</f>
        <v/>
      </c>
      <c r="AD339" s="256"/>
      <c r="AE339" s="457"/>
      <c r="AF339" s="457"/>
      <c r="AG339" s="256"/>
      <c r="AH339" s="256"/>
    </row>
    <row r="340" spans="1:34" ht="25.05" hidden="1" customHeight="1" x14ac:dyDescent="0.3">
      <c r="A340" s="373"/>
      <c r="B340" s="321"/>
      <c r="C340" s="316">
        <f>IFERROR(VLOOKUP(B340,A.Núcleos!$B:$C,2,FALSE),"")</f>
        <v>0</v>
      </c>
      <c r="D340" s="376"/>
      <c r="E340" s="383"/>
      <c r="F340" s="376"/>
      <c r="G340" s="377" t="str">
        <f>IFERROR(IF(Table8[[#This Row],[Código da Candidatura]]="","",CONCATENATE(VLOOKUP(Table8[[#This Row],[Código da Candidatura]],Table13[[Código da candidatura]:[Latitude]],3,FALSE)," - ",VLOOKUP(Table8[[#This Row],[Código da Candidatura]],Table13[[Código da candidatura]:[Latitude]],6,FALSE))),"")</f>
        <v/>
      </c>
      <c r="H340" s="325" t="str">
        <f>IFERROR(IF(A340="","",CONCATENATE("1D.",Entrada!$K$8,".",auxiliar!A334,".",Table8[[#This Row],[Código da Candidatura]])),"")</f>
        <v/>
      </c>
      <c r="I340" s="378" t="str">
        <f>IF(A340="","",SUMIF(D.Composição!A$5:B$4533,A340,D.Composição!M$5:M$4533))</f>
        <v/>
      </c>
      <c r="J340" s="379" t="str">
        <f>IF(A340="","",COUNTIF(D.Composição!$B:$B,$A340))</f>
        <v/>
      </c>
      <c r="K340" s="379" t="str">
        <f t="shared" si="29"/>
        <v/>
      </c>
      <c r="L340" s="379" t="str">
        <f>IF(A340="","",COUNTIFS(D.Composição!$B:$B,$A340,D.Composição!$T:$T,"Dep"))</f>
        <v/>
      </c>
      <c r="M340" s="379" t="str">
        <f>IF(A340="","",COUNTIFS(D.Composição!$B:$B,$A340,D.Composição!$M:$M,"Sim"))</f>
        <v/>
      </c>
      <c r="N340" s="379" t="str">
        <f t="shared" si="30"/>
        <v/>
      </c>
      <c r="O340" s="379" t="str">
        <f>IFERROR(IF(A340="","",VLOOKUP(A340,D.Composição!$B$5:$L$4533,10,FALSE)),"")</f>
        <v/>
      </c>
      <c r="P340" s="379" t="str">
        <f t="shared" si="31"/>
        <v/>
      </c>
      <c r="Q340" s="380" t="str">
        <f t="shared" si="32"/>
        <v/>
      </c>
      <c r="R340" s="378" t="str">
        <f t="shared" si="33"/>
        <v/>
      </c>
      <c r="S340" s="379" t="str">
        <f>IF(H340="","",IF(R340&gt;=4*auxiliar!$Q$2,"Não elegível",IF(R340&lt;4*auxiliar!$Q$2,"Elegível","")))</f>
        <v/>
      </c>
      <c r="T340" s="321"/>
      <c r="U340" s="321"/>
      <c r="V340" s="321" t="s">
        <v>7141</v>
      </c>
      <c r="W340" s="381"/>
      <c r="X34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40" s="423"/>
      <c r="Z340" s="394"/>
      <c r="AA340" s="382" t="str">
        <f>IF(Table8[[#This Row],[Código do agregado '[Entidade']]]="","",IF(OR(AND(A340="",A340&lt;&gt;""),(AND(A340&lt;&gt;"",OR(B340="",D340="",I340="",T340="",U340="")))),"NÃO",IF(AND(A340&lt;&gt;"",J340=0),"Faltam membros","SIM")))</f>
        <v/>
      </c>
      <c r="AD340" s="256"/>
      <c r="AE340" s="457"/>
      <c r="AF340" s="457"/>
      <c r="AG340" s="256"/>
      <c r="AH340" s="256"/>
    </row>
    <row r="341" spans="1:34" ht="25.05" hidden="1" customHeight="1" x14ac:dyDescent="0.3">
      <c r="A341" s="373"/>
      <c r="B341" s="321"/>
      <c r="C341" s="316">
        <f>IFERROR(VLOOKUP(B341,A.Núcleos!$B:$C,2,FALSE),"")</f>
        <v>0</v>
      </c>
      <c r="D341" s="376"/>
      <c r="E341" s="383"/>
      <c r="F341" s="376"/>
      <c r="G341" s="377" t="str">
        <f>IFERROR(IF(Table8[[#This Row],[Código da Candidatura]]="","",CONCATENATE(VLOOKUP(Table8[[#This Row],[Código da Candidatura]],Table13[[Código da candidatura]:[Latitude]],3,FALSE)," - ",VLOOKUP(Table8[[#This Row],[Código da Candidatura]],Table13[[Código da candidatura]:[Latitude]],6,FALSE))),"")</f>
        <v/>
      </c>
      <c r="H341" s="325" t="str">
        <f>IFERROR(IF(A341="","",CONCATENATE("1D.",Entrada!$K$8,".",auxiliar!A335,".",Table8[[#This Row],[Código da Candidatura]])),"")</f>
        <v/>
      </c>
      <c r="I341" s="378" t="str">
        <f>IF(A341="","",SUMIF(D.Composição!A$5:B$4533,A341,D.Composição!M$5:M$4533))</f>
        <v/>
      </c>
      <c r="J341" s="379" t="str">
        <f>IF(A341="","",COUNTIF(D.Composição!$B:$B,$A341))</f>
        <v/>
      </c>
      <c r="K341" s="379" t="str">
        <f t="shared" si="29"/>
        <v/>
      </c>
      <c r="L341" s="379" t="str">
        <f>IF(A341="","",COUNTIFS(D.Composição!$B:$B,$A341,D.Composição!$T:$T,"Dep"))</f>
        <v/>
      </c>
      <c r="M341" s="379" t="str">
        <f>IF(A341="","",COUNTIFS(D.Composição!$B:$B,$A341,D.Composição!$M:$M,"Sim"))</f>
        <v/>
      </c>
      <c r="N341" s="379" t="str">
        <f t="shared" si="30"/>
        <v/>
      </c>
      <c r="O341" s="379" t="str">
        <f>IFERROR(IF(A341="","",VLOOKUP(A341,D.Composição!$B$5:$L$4533,10,FALSE)),"")</f>
        <v/>
      </c>
      <c r="P341" s="379" t="str">
        <f t="shared" si="31"/>
        <v/>
      </c>
      <c r="Q341" s="380" t="str">
        <f t="shared" si="32"/>
        <v/>
      </c>
      <c r="R341" s="378" t="str">
        <f t="shared" si="33"/>
        <v/>
      </c>
      <c r="S341" s="379" t="str">
        <f>IF(H341="","",IF(R341&gt;=4*auxiliar!$Q$2,"Não elegível",IF(R341&lt;4*auxiliar!$Q$2,"Elegível","")))</f>
        <v/>
      </c>
      <c r="T341" s="321"/>
      <c r="U341" s="321"/>
      <c r="V341" s="321" t="s">
        <v>7141</v>
      </c>
      <c r="W341" s="381"/>
      <c r="X34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41" s="423"/>
      <c r="Z341" s="394"/>
      <c r="AA341" s="382" t="str">
        <f>IF(Table8[[#This Row],[Código do agregado '[Entidade']]]="","",IF(OR(AND(A341="",A341&lt;&gt;""),(AND(A341&lt;&gt;"",OR(B341="",D341="",I341="",T341="",U341="")))),"NÃO",IF(AND(A341&lt;&gt;"",J341=0),"Faltam membros","SIM")))</f>
        <v/>
      </c>
      <c r="AD341" s="256"/>
      <c r="AE341" s="457"/>
      <c r="AF341" s="457"/>
      <c r="AG341" s="256"/>
      <c r="AH341" s="256"/>
    </row>
    <row r="342" spans="1:34" ht="25.05" hidden="1" customHeight="1" x14ac:dyDescent="0.3">
      <c r="A342" s="373"/>
      <c r="B342" s="321"/>
      <c r="C342" s="316">
        <f>IFERROR(VLOOKUP(B342,A.Núcleos!$B:$C,2,FALSE),"")</f>
        <v>0</v>
      </c>
      <c r="D342" s="376"/>
      <c r="E342" s="383"/>
      <c r="F342" s="376"/>
      <c r="G342" s="377" t="str">
        <f>IFERROR(IF(Table8[[#This Row],[Código da Candidatura]]="","",CONCATENATE(VLOOKUP(Table8[[#This Row],[Código da Candidatura]],Table13[[Código da candidatura]:[Latitude]],3,FALSE)," - ",VLOOKUP(Table8[[#This Row],[Código da Candidatura]],Table13[[Código da candidatura]:[Latitude]],6,FALSE))),"")</f>
        <v/>
      </c>
      <c r="H342" s="325" t="str">
        <f>IFERROR(IF(A342="","",CONCATENATE("1D.",Entrada!$K$8,".",auxiliar!A336,".",Table8[[#This Row],[Código da Candidatura]])),"")</f>
        <v/>
      </c>
      <c r="I342" s="378" t="str">
        <f>IF(A342="","",SUMIF(D.Composição!A$5:B$4533,A342,D.Composição!M$5:M$4533))</f>
        <v/>
      </c>
      <c r="J342" s="379" t="str">
        <f>IF(A342="","",COUNTIF(D.Composição!$B:$B,$A342))</f>
        <v/>
      </c>
      <c r="K342" s="379" t="str">
        <f t="shared" si="29"/>
        <v/>
      </c>
      <c r="L342" s="379" t="str">
        <f>IF(A342="","",COUNTIFS(D.Composição!$B:$B,$A342,D.Composição!$T:$T,"Dep"))</f>
        <v/>
      </c>
      <c r="M342" s="379" t="str">
        <f>IF(A342="","",COUNTIFS(D.Composição!$B:$B,$A342,D.Composição!$M:$M,"Sim"))</f>
        <v/>
      </c>
      <c r="N342" s="379" t="str">
        <f t="shared" si="30"/>
        <v/>
      </c>
      <c r="O342" s="379" t="str">
        <f>IFERROR(IF(A342="","",VLOOKUP(A342,D.Composição!$B$5:$L$4533,10,FALSE)),"")</f>
        <v/>
      </c>
      <c r="P342" s="379" t="str">
        <f t="shared" si="31"/>
        <v/>
      </c>
      <c r="Q342" s="380" t="str">
        <f t="shared" si="32"/>
        <v/>
      </c>
      <c r="R342" s="378" t="str">
        <f t="shared" si="33"/>
        <v/>
      </c>
      <c r="S342" s="379" t="str">
        <f>IF(H342="","",IF(R342&gt;=4*auxiliar!$Q$2,"Não elegível",IF(R342&lt;4*auxiliar!$Q$2,"Elegível","")))</f>
        <v/>
      </c>
      <c r="T342" s="321"/>
      <c r="U342" s="321"/>
      <c r="V342" s="321" t="s">
        <v>7141</v>
      </c>
      <c r="W342" s="381"/>
      <c r="X34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42" s="423"/>
      <c r="Z342" s="394"/>
      <c r="AA342" s="382" t="str">
        <f>IF(Table8[[#This Row],[Código do agregado '[Entidade']]]="","",IF(OR(AND(A342="",A342&lt;&gt;""),(AND(A342&lt;&gt;"",OR(B342="",D342="",I342="",T342="",U342="")))),"NÃO",IF(AND(A342&lt;&gt;"",J342=0),"Faltam membros","SIM")))</f>
        <v/>
      </c>
      <c r="AD342" s="256"/>
      <c r="AE342" s="457"/>
      <c r="AF342" s="457"/>
      <c r="AG342" s="256"/>
      <c r="AH342" s="256"/>
    </row>
    <row r="343" spans="1:34" ht="25.05" hidden="1" customHeight="1" x14ac:dyDescent="0.3">
      <c r="A343" s="373"/>
      <c r="B343" s="321"/>
      <c r="C343" s="316">
        <f>IFERROR(VLOOKUP(B343,A.Núcleos!$B:$C,2,FALSE),"")</f>
        <v>0</v>
      </c>
      <c r="D343" s="376"/>
      <c r="E343" s="383"/>
      <c r="F343" s="376"/>
      <c r="G343" s="377" t="str">
        <f>IFERROR(IF(Table8[[#This Row],[Código da Candidatura]]="","",CONCATENATE(VLOOKUP(Table8[[#This Row],[Código da Candidatura]],Table13[[Código da candidatura]:[Latitude]],3,FALSE)," - ",VLOOKUP(Table8[[#This Row],[Código da Candidatura]],Table13[[Código da candidatura]:[Latitude]],6,FALSE))),"")</f>
        <v/>
      </c>
      <c r="H343" s="325" t="str">
        <f>IFERROR(IF(A343="","",CONCATENATE("1D.",Entrada!$K$8,".",auxiliar!A337,".",Table8[[#This Row],[Código da Candidatura]])),"")</f>
        <v/>
      </c>
      <c r="I343" s="378" t="str">
        <f>IF(A343="","",SUMIF(D.Composição!A$5:B$4533,A343,D.Composição!M$5:M$4533))</f>
        <v/>
      </c>
      <c r="J343" s="379" t="str">
        <f>IF(A343="","",COUNTIF(D.Composição!$B:$B,$A343))</f>
        <v/>
      </c>
      <c r="K343" s="379" t="str">
        <f t="shared" si="29"/>
        <v/>
      </c>
      <c r="L343" s="379" t="str">
        <f>IF(A343="","",COUNTIFS(D.Composição!$B:$B,$A343,D.Composição!$T:$T,"Dep"))</f>
        <v/>
      </c>
      <c r="M343" s="379" t="str">
        <f>IF(A343="","",COUNTIFS(D.Composição!$B:$B,$A343,D.Composição!$M:$M,"Sim"))</f>
        <v/>
      </c>
      <c r="N343" s="379" t="str">
        <f t="shared" si="30"/>
        <v/>
      </c>
      <c r="O343" s="379" t="str">
        <f>IFERROR(IF(A343="","",VLOOKUP(A343,D.Composição!$B$5:$L$4533,10,FALSE)),"")</f>
        <v/>
      </c>
      <c r="P343" s="379" t="str">
        <f t="shared" si="31"/>
        <v/>
      </c>
      <c r="Q343" s="380" t="str">
        <f t="shared" si="32"/>
        <v/>
      </c>
      <c r="R343" s="378" t="str">
        <f t="shared" si="33"/>
        <v/>
      </c>
      <c r="S343" s="379" t="str">
        <f>IF(H343="","",IF(R343&gt;=4*auxiliar!$Q$2,"Não elegível",IF(R343&lt;4*auxiliar!$Q$2,"Elegível","")))</f>
        <v/>
      </c>
      <c r="T343" s="321"/>
      <c r="U343" s="321"/>
      <c r="V343" s="321" t="s">
        <v>7141</v>
      </c>
      <c r="W343" s="381"/>
      <c r="X34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43" s="423"/>
      <c r="Z343" s="394"/>
      <c r="AA343" s="382" t="str">
        <f>IF(Table8[[#This Row],[Código do agregado '[Entidade']]]="","",IF(OR(AND(A343="",A343&lt;&gt;""),(AND(A343&lt;&gt;"",OR(B343="",D343="",I343="",T343="",U343="")))),"NÃO",IF(AND(A343&lt;&gt;"",J343=0),"Faltam membros","SIM")))</f>
        <v/>
      </c>
      <c r="AD343" s="256"/>
      <c r="AE343" s="457"/>
      <c r="AF343" s="457"/>
      <c r="AG343" s="256"/>
      <c r="AH343" s="256"/>
    </row>
    <row r="344" spans="1:34" ht="25.05" hidden="1" customHeight="1" x14ac:dyDescent="0.3">
      <c r="A344" s="373"/>
      <c r="B344" s="321"/>
      <c r="C344" s="316">
        <f>IFERROR(VLOOKUP(B344,A.Núcleos!$B:$C,2,FALSE),"")</f>
        <v>0</v>
      </c>
      <c r="D344" s="376"/>
      <c r="E344" s="383"/>
      <c r="F344" s="376"/>
      <c r="G344" s="377" t="str">
        <f>IFERROR(IF(Table8[[#This Row],[Código da Candidatura]]="","",CONCATENATE(VLOOKUP(Table8[[#This Row],[Código da Candidatura]],Table13[[Código da candidatura]:[Latitude]],3,FALSE)," - ",VLOOKUP(Table8[[#This Row],[Código da Candidatura]],Table13[[Código da candidatura]:[Latitude]],6,FALSE))),"")</f>
        <v/>
      </c>
      <c r="H344" s="325" t="str">
        <f>IFERROR(IF(A344="","",CONCATENATE("1D.",Entrada!$K$8,".",auxiliar!A338,".",Table8[[#This Row],[Código da Candidatura]])),"")</f>
        <v/>
      </c>
      <c r="I344" s="378" t="str">
        <f>IF(A344="","",SUMIF(D.Composição!A$5:B$4533,A344,D.Composição!M$5:M$4533))</f>
        <v/>
      </c>
      <c r="J344" s="379" t="str">
        <f>IF(A344="","",COUNTIF(D.Composição!$B:$B,$A344))</f>
        <v/>
      </c>
      <c r="K344" s="379" t="str">
        <f t="shared" si="29"/>
        <v/>
      </c>
      <c r="L344" s="379" t="str">
        <f>IF(A344="","",COUNTIFS(D.Composição!$B:$B,$A344,D.Composição!$T:$T,"Dep"))</f>
        <v/>
      </c>
      <c r="M344" s="379" t="str">
        <f>IF(A344="","",COUNTIFS(D.Composição!$B:$B,$A344,D.Composição!$M:$M,"Sim"))</f>
        <v/>
      </c>
      <c r="N344" s="379" t="str">
        <f t="shared" si="30"/>
        <v/>
      </c>
      <c r="O344" s="379" t="str">
        <f>IFERROR(IF(A344="","",VLOOKUP(A344,D.Composição!$B$5:$L$4533,10,FALSE)),"")</f>
        <v/>
      </c>
      <c r="P344" s="379" t="str">
        <f t="shared" si="31"/>
        <v/>
      </c>
      <c r="Q344" s="380" t="str">
        <f t="shared" si="32"/>
        <v/>
      </c>
      <c r="R344" s="378" t="str">
        <f t="shared" si="33"/>
        <v/>
      </c>
      <c r="S344" s="379" t="str">
        <f>IF(H344="","",IF(R344&gt;=4*auxiliar!$Q$2,"Não elegível",IF(R344&lt;4*auxiliar!$Q$2,"Elegível","")))</f>
        <v/>
      </c>
      <c r="T344" s="321"/>
      <c r="U344" s="321"/>
      <c r="V344" s="321" t="s">
        <v>7141</v>
      </c>
      <c r="W344" s="381"/>
      <c r="X34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44" s="423"/>
      <c r="Z344" s="394"/>
      <c r="AA344" s="382" t="str">
        <f>IF(Table8[[#This Row],[Código do agregado '[Entidade']]]="","",IF(OR(AND(A344="",A344&lt;&gt;""),(AND(A344&lt;&gt;"",OR(B344="",D344="",I344="",T344="",U344="")))),"NÃO",IF(AND(A344&lt;&gt;"",J344=0),"Faltam membros","SIM")))</f>
        <v/>
      </c>
      <c r="AD344" s="256"/>
      <c r="AE344" s="457"/>
      <c r="AF344" s="457"/>
      <c r="AG344" s="256"/>
      <c r="AH344" s="256"/>
    </row>
    <row r="345" spans="1:34" ht="25.05" hidden="1" customHeight="1" x14ac:dyDescent="0.3">
      <c r="A345" s="373"/>
      <c r="B345" s="321"/>
      <c r="C345" s="316">
        <f>IFERROR(VLOOKUP(B345,A.Núcleos!$B:$C,2,FALSE),"")</f>
        <v>0</v>
      </c>
      <c r="D345" s="376"/>
      <c r="E345" s="383"/>
      <c r="F345" s="376"/>
      <c r="G345" s="377" t="str">
        <f>IFERROR(IF(Table8[[#This Row],[Código da Candidatura]]="","",CONCATENATE(VLOOKUP(Table8[[#This Row],[Código da Candidatura]],Table13[[Código da candidatura]:[Latitude]],3,FALSE)," - ",VLOOKUP(Table8[[#This Row],[Código da Candidatura]],Table13[[Código da candidatura]:[Latitude]],6,FALSE))),"")</f>
        <v/>
      </c>
      <c r="H345" s="325" t="str">
        <f>IFERROR(IF(A345="","",CONCATENATE("1D.",Entrada!$K$8,".",auxiliar!A339,".",Table8[[#This Row],[Código da Candidatura]])),"")</f>
        <v/>
      </c>
      <c r="I345" s="378" t="str">
        <f>IF(A345="","",SUMIF(D.Composição!A$5:B$4533,A345,D.Composição!M$5:M$4533))</f>
        <v/>
      </c>
      <c r="J345" s="379" t="str">
        <f>IF(A345="","",COUNTIF(D.Composição!$B:$B,$A345))</f>
        <v/>
      </c>
      <c r="K345" s="379" t="str">
        <f t="shared" si="29"/>
        <v/>
      </c>
      <c r="L345" s="379" t="str">
        <f>IF(A345="","",COUNTIFS(D.Composição!$B:$B,$A345,D.Composição!$T:$T,"Dep"))</f>
        <v/>
      </c>
      <c r="M345" s="379" t="str">
        <f>IF(A345="","",COUNTIFS(D.Composição!$B:$B,$A345,D.Composição!$M:$M,"Sim"))</f>
        <v/>
      </c>
      <c r="N345" s="379" t="str">
        <f t="shared" si="30"/>
        <v/>
      </c>
      <c r="O345" s="379" t="str">
        <f>IFERROR(IF(A345="","",VLOOKUP(A345,D.Composição!$B$5:$L$4533,10,FALSE)),"")</f>
        <v/>
      </c>
      <c r="P345" s="379" t="str">
        <f t="shared" si="31"/>
        <v/>
      </c>
      <c r="Q345" s="380" t="str">
        <f t="shared" si="32"/>
        <v/>
      </c>
      <c r="R345" s="378" t="str">
        <f t="shared" si="33"/>
        <v/>
      </c>
      <c r="S345" s="379" t="str">
        <f>IF(H345="","",IF(R345&gt;=4*auxiliar!$Q$2,"Não elegível",IF(R345&lt;4*auxiliar!$Q$2,"Elegível","")))</f>
        <v/>
      </c>
      <c r="T345" s="321"/>
      <c r="U345" s="321"/>
      <c r="V345" s="321" t="s">
        <v>7141</v>
      </c>
      <c r="W345" s="381"/>
      <c r="X34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45" s="423"/>
      <c r="Z345" s="394"/>
      <c r="AA345" s="382" t="str">
        <f>IF(Table8[[#This Row],[Código do agregado '[Entidade']]]="","",IF(OR(AND(A345="",A345&lt;&gt;""),(AND(A345&lt;&gt;"",OR(B345="",D345="",I345="",T345="",U345="")))),"NÃO",IF(AND(A345&lt;&gt;"",J345=0),"Faltam membros","SIM")))</f>
        <v/>
      </c>
      <c r="AD345" s="256"/>
      <c r="AE345" s="457"/>
      <c r="AF345" s="457"/>
      <c r="AG345" s="256"/>
      <c r="AH345" s="256"/>
    </row>
    <row r="346" spans="1:34" ht="25.05" hidden="1" customHeight="1" x14ac:dyDescent="0.3">
      <c r="A346" s="373"/>
      <c r="B346" s="321"/>
      <c r="C346" s="316">
        <f>IFERROR(VLOOKUP(B346,A.Núcleos!$B:$C,2,FALSE),"")</f>
        <v>0</v>
      </c>
      <c r="D346" s="376"/>
      <c r="E346" s="383"/>
      <c r="F346" s="376"/>
      <c r="G346" s="377" t="str">
        <f>IFERROR(IF(Table8[[#This Row],[Código da Candidatura]]="","",CONCATENATE(VLOOKUP(Table8[[#This Row],[Código da Candidatura]],Table13[[Código da candidatura]:[Latitude]],3,FALSE)," - ",VLOOKUP(Table8[[#This Row],[Código da Candidatura]],Table13[[Código da candidatura]:[Latitude]],6,FALSE))),"")</f>
        <v/>
      </c>
      <c r="H346" s="325" t="str">
        <f>IFERROR(IF(A346="","",CONCATENATE("1D.",Entrada!$K$8,".",auxiliar!A340,".",Table8[[#This Row],[Código da Candidatura]])),"")</f>
        <v/>
      </c>
      <c r="I346" s="378" t="str">
        <f>IF(A346="","",SUMIF(D.Composição!A$5:B$4533,A346,D.Composição!M$5:M$4533))</f>
        <v/>
      </c>
      <c r="J346" s="379" t="str">
        <f>IF(A346="","",COUNTIF(D.Composição!$B:$B,$A346))</f>
        <v/>
      </c>
      <c r="K346" s="379" t="str">
        <f t="shared" si="29"/>
        <v/>
      </c>
      <c r="L346" s="379" t="str">
        <f>IF(A346="","",COUNTIFS(D.Composição!$B:$B,$A346,D.Composição!$T:$T,"Dep"))</f>
        <v/>
      </c>
      <c r="M346" s="379" t="str">
        <f>IF(A346="","",COUNTIFS(D.Composição!$B:$B,$A346,D.Composição!$M:$M,"Sim"))</f>
        <v/>
      </c>
      <c r="N346" s="379" t="str">
        <f t="shared" si="30"/>
        <v/>
      </c>
      <c r="O346" s="379" t="str">
        <f>IFERROR(IF(A346="","",VLOOKUP(A346,D.Composição!$B$5:$L$4533,10,FALSE)),"")</f>
        <v/>
      </c>
      <c r="P346" s="379" t="str">
        <f t="shared" si="31"/>
        <v/>
      </c>
      <c r="Q346" s="380" t="str">
        <f t="shared" si="32"/>
        <v/>
      </c>
      <c r="R346" s="378" t="str">
        <f t="shared" si="33"/>
        <v/>
      </c>
      <c r="S346" s="379" t="str">
        <f>IF(H346="","",IF(R346&gt;=4*auxiliar!$Q$2,"Não elegível",IF(R346&lt;4*auxiliar!$Q$2,"Elegível","")))</f>
        <v/>
      </c>
      <c r="T346" s="321"/>
      <c r="U346" s="321"/>
      <c r="V346" s="321" t="s">
        <v>7141</v>
      </c>
      <c r="W346" s="381"/>
      <c r="X34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46" s="423"/>
      <c r="Z346" s="394"/>
      <c r="AA346" s="382" t="str">
        <f>IF(Table8[[#This Row],[Código do agregado '[Entidade']]]="","",IF(OR(AND(A346="",A346&lt;&gt;""),(AND(A346&lt;&gt;"",OR(B346="",D346="",I346="",T346="",U346="")))),"NÃO",IF(AND(A346&lt;&gt;"",J346=0),"Faltam membros","SIM")))</f>
        <v/>
      </c>
      <c r="AD346" s="256"/>
      <c r="AE346" s="457"/>
      <c r="AF346" s="457"/>
      <c r="AG346" s="256"/>
      <c r="AH346" s="256"/>
    </row>
    <row r="347" spans="1:34" ht="25.05" hidden="1" customHeight="1" x14ac:dyDescent="0.3">
      <c r="A347" s="373"/>
      <c r="B347" s="321"/>
      <c r="C347" s="316">
        <f>IFERROR(VLOOKUP(B347,A.Núcleos!$B:$C,2,FALSE),"")</f>
        <v>0</v>
      </c>
      <c r="D347" s="376"/>
      <c r="E347" s="383"/>
      <c r="F347" s="376"/>
      <c r="G347" s="377" t="str">
        <f>IFERROR(IF(Table8[[#This Row],[Código da Candidatura]]="","",CONCATENATE(VLOOKUP(Table8[[#This Row],[Código da Candidatura]],Table13[[Código da candidatura]:[Latitude]],3,FALSE)," - ",VLOOKUP(Table8[[#This Row],[Código da Candidatura]],Table13[[Código da candidatura]:[Latitude]],6,FALSE))),"")</f>
        <v/>
      </c>
      <c r="H347" s="325" t="str">
        <f>IFERROR(IF(A347="","",CONCATENATE("1D.",Entrada!$K$8,".",auxiliar!A341,".",Table8[[#This Row],[Código da Candidatura]])),"")</f>
        <v/>
      </c>
      <c r="I347" s="378" t="str">
        <f>IF(A347="","",SUMIF(D.Composição!A$5:B$4533,A347,D.Composição!M$5:M$4533))</f>
        <v/>
      </c>
      <c r="J347" s="379" t="str">
        <f>IF(A347="","",COUNTIF(D.Composição!$B:$B,$A347))</f>
        <v/>
      </c>
      <c r="K347" s="379" t="str">
        <f t="shared" si="29"/>
        <v/>
      </c>
      <c r="L347" s="379" t="str">
        <f>IF(A347="","",COUNTIFS(D.Composição!$B:$B,$A347,D.Composição!$T:$T,"Dep"))</f>
        <v/>
      </c>
      <c r="M347" s="379" t="str">
        <f>IF(A347="","",COUNTIFS(D.Composição!$B:$B,$A347,D.Composição!$M:$M,"Sim"))</f>
        <v/>
      </c>
      <c r="N347" s="379" t="str">
        <f t="shared" si="30"/>
        <v/>
      </c>
      <c r="O347" s="379" t="str">
        <f>IFERROR(IF(A347="","",VLOOKUP(A347,D.Composição!$B$5:$L$4533,10,FALSE)),"")</f>
        <v/>
      </c>
      <c r="P347" s="379" t="str">
        <f t="shared" si="31"/>
        <v/>
      </c>
      <c r="Q347" s="380" t="str">
        <f t="shared" si="32"/>
        <v/>
      </c>
      <c r="R347" s="378" t="str">
        <f t="shared" si="33"/>
        <v/>
      </c>
      <c r="S347" s="379" t="str">
        <f>IF(H347="","",IF(R347&gt;=4*auxiliar!$Q$2,"Não elegível",IF(R347&lt;4*auxiliar!$Q$2,"Elegível","")))</f>
        <v/>
      </c>
      <c r="T347" s="321"/>
      <c r="U347" s="321"/>
      <c r="V347" s="321" t="s">
        <v>7141</v>
      </c>
      <c r="W347" s="381"/>
      <c r="X34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47" s="423"/>
      <c r="Z347" s="394"/>
      <c r="AA347" s="382" t="str">
        <f>IF(Table8[[#This Row],[Código do agregado '[Entidade']]]="","",IF(OR(AND(A347="",A347&lt;&gt;""),(AND(A347&lt;&gt;"",OR(B347="",D347="",I347="",T347="",U347="")))),"NÃO",IF(AND(A347&lt;&gt;"",J347=0),"Faltam membros","SIM")))</f>
        <v/>
      </c>
      <c r="AD347" s="256"/>
      <c r="AE347" s="457"/>
      <c r="AF347" s="457"/>
      <c r="AG347" s="256"/>
      <c r="AH347" s="256"/>
    </row>
    <row r="348" spans="1:34" ht="25.05" hidden="1" customHeight="1" x14ac:dyDescent="0.3">
      <c r="A348" s="373"/>
      <c r="B348" s="321"/>
      <c r="C348" s="316">
        <f>IFERROR(VLOOKUP(B348,A.Núcleos!$B:$C,2,FALSE),"")</f>
        <v>0</v>
      </c>
      <c r="D348" s="376"/>
      <c r="E348" s="383"/>
      <c r="F348" s="376"/>
      <c r="G348" s="377" t="str">
        <f>IFERROR(IF(Table8[[#This Row],[Código da Candidatura]]="","",CONCATENATE(VLOOKUP(Table8[[#This Row],[Código da Candidatura]],Table13[[Código da candidatura]:[Latitude]],3,FALSE)," - ",VLOOKUP(Table8[[#This Row],[Código da Candidatura]],Table13[[Código da candidatura]:[Latitude]],6,FALSE))),"")</f>
        <v/>
      </c>
      <c r="H348" s="325" t="str">
        <f>IFERROR(IF(A348="","",CONCATENATE("1D.",Entrada!$K$8,".",auxiliar!A342,".",Table8[[#This Row],[Código da Candidatura]])),"")</f>
        <v/>
      </c>
      <c r="I348" s="378" t="str">
        <f>IF(A348="","",SUMIF(D.Composição!A$5:B$4533,A348,D.Composição!M$5:M$4533))</f>
        <v/>
      </c>
      <c r="J348" s="379" t="str">
        <f>IF(A348="","",COUNTIF(D.Composição!$B:$B,$A348))</f>
        <v/>
      </c>
      <c r="K348" s="379" t="str">
        <f t="shared" si="29"/>
        <v/>
      </c>
      <c r="L348" s="379" t="str">
        <f>IF(A348="","",COUNTIFS(D.Composição!$B:$B,$A348,D.Composição!$T:$T,"Dep"))</f>
        <v/>
      </c>
      <c r="M348" s="379" t="str">
        <f>IF(A348="","",COUNTIFS(D.Composição!$B:$B,$A348,D.Composição!$M:$M,"Sim"))</f>
        <v/>
      </c>
      <c r="N348" s="379" t="str">
        <f t="shared" si="30"/>
        <v/>
      </c>
      <c r="O348" s="379" t="str">
        <f>IFERROR(IF(A348="","",VLOOKUP(A348,D.Composição!$B$5:$L$4533,10,FALSE)),"")</f>
        <v/>
      </c>
      <c r="P348" s="379" t="str">
        <f t="shared" si="31"/>
        <v/>
      </c>
      <c r="Q348" s="380" t="str">
        <f t="shared" si="32"/>
        <v/>
      </c>
      <c r="R348" s="378" t="str">
        <f t="shared" si="33"/>
        <v/>
      </c>
      <c r="S348" s="379" t="str">
        <f>IF(H348="","",IF(R348&gt;=4*auxiliar!$Q$2,"Não elegível",IF(R348&lt;4*auxiliar!$Q$2,"Elegível","")))</f>
        <v/>
      </c>
      <c r="T348" s="321"/>
      <c r="U348" s="321"/>
      <c r="V348" s="321" t="s">
        <v>7141</v>
      </c>
      <c r="W348" s="381"/>
      <c r="X34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48" s="423"/>
      <c r="Z348" s="394"/>
      <c r="AA348" s="382" t="str">
        <f>IF(Table8[[#This Row],[Código do agregado '[Entidade']]]="","",IF(OR(AND(A348="",A348&lt;&gt;""),(AND(A348&lt;&gt;"",OR(B348="",D348="",I348="",T348="",U348="")))),"NÃO",IF(AND(A348&lt;&gt;"",J348=0),"Faltam membros","SIM")))</f>
        <v/>
      </c>
      <c r="AD348" s="256"/>
      <c r="AE348" s="457"/>
      <c r="AF348" s="457"/>
      <c r="AG348" s="256"/>
      <c r="AH348" s="256"/>
    </row>
    <row r="349" spans="1:34" ht="25.05" hidden="1" customHeight="1" x14ac:dyDescent="0.3">
      <c r="A349" s="373"/>
      <c r="B349" s="321"/>
      <c r="C349" s="316">
        <f>IFERROR(VLOOKUP(B349,A.Núcleos!$B:$C,2,FALSE),"")</f>
        <v>0</v>
      </c>
      <c r="D349" s="376"/>
      <c r="E349" s="383"/>
      <c r="F349" s="376"/>
      <c r="G349" s="377" t="str">
        <f>IFERROR(IF(Table8[[#This Row],[Código da Candidatura]]="","",CONCATENATE(VLOOKUP(Table8[[#This Row],[Código da Candidatura]],Table13[[Código da candidatura]:[Latitude]],3,FALSE)," - ",VLOOKUP(Table8[[#This Row],[Código da Candidatura]],Table13[[Código da candidatura]:[Latitude]],6,FALSE))),"")</f>
        <v/>
      </c>
      <c r="H349" s="325" t="str">
        <f>IFERROR(IF(A349="","",CONCATENATE("1D.",Entrada!$K$8,".",auxiliar!A343,".",Table8[[#This Row],[Código da Candidatura]])),"")</f>
        <v/>
      </c>
      <c r="I349" s="378" t="str">
        <f>IF(A349="","",SUMIF(D.Composição!A$5:B$4533,A349,D.Composição!M$5:M$4533))</f>
        <v/>
      </c>
      <c r="J349" s="379" t="str">
        <f>IF(A349="","",COUNTIF(D.Composição!$B:$B,$A349))</f>
        <v/>
      </c>
      <c r="K349" s="379" t="str">
        <f t="shared" si="29"/>
        <v/>
      </c>
      <c r="L349" s="379" t="str">
        <f>IF(A349="","",COUNTIFS(D.Composição!$B:$B,$A349,D.Composição!$T:$T,"Dep"))</f>
        <v/>
      </c>
      <c r="M349" s="379" t="str">
        <f>IF(A349="","",COUNTIFS(D.Composição!$B:$B,$A349,D.Composição!$M:$M,"Sim"))</f>
        <v/>
      </c>
      <c r="N349" s="379" t="str">
        <f t="shared" si="30"/>
        <v/>
      </c>
      <c r="O349" s="379" t="str">
        <f>IFERROR(IF(A349="","",VLOOKUP(A349,D.Composição!$B$5:$L$4533,10,FALSE)),"")</f>
        <v/>
      </c>
      <c r="P349" s="379" t="str">
        <f t="shared" si="31"/>
        <v/>
      </c>
      <c r="Q349" s="380" t="str">
        <f t="shared" si="32"/>
        <v/>
      </c>
      <c r="R349" s="378" t="str">
        <f t="shared" si="33"/>
        <v/>
      </c>
      <c r="S349" s="379" t="str">
        <f>IF(H349="","",IF(R349&gt;=4*auxiliar!$Q$2,"Não elegível",IF(R349&lt;4*auxiliar!$Q$2,"Elegível","")))</f>
        <v/>
      </c>
      <c r="T349" s="321"/>
      <c r="U349" s="321"/>
      <c r="V349" s="321" t="s">
        <v>7141</v>
      </c>
      <c r="W349" s="381"/>
      <c r="X34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49" s="423"/>
      <c r="Z349" s="394"/>
      <c r="AA349" s="382" t="str">
        <f>IF(Table8[[#This Row],[Código do agregado '[Entidade']]]="","",IF(OR(AND(A349="",A349&lt;&gt;""),(AND(A349&lt;&gt;"",OR(B349="",D349="",I349="",T349="",U349="")))),"NÃO",IF(AND(A349&lt;&gt;"",J349=0),"Faltam membros","SIM")))</f>
        <v/>
      </c>
      <c r="AD349" s="256"/>
      <c r="AE349" s="457"/>
      <c r="AF349" s="457"/>
      <c r="AG349" s="256"/>
      <c r="AH349" s="256"/>
    </row>
    <row r="350" spans="1:34" ht="25.05" hidden="1" customHeight="1" x14ac:dyDescent="0.3">
      <c r="A350" s="373"/>
      <c r="B350" s="321"/>
      <c r="C350" s="316">
        <f>IFERROR(VLOOKUP(B350,A.Núcleos!$B:$C,2,FALSE),"")</f>
        <v>0</v>
      </c>
      <c r="D350" s="376"/>
      <c r="E350" s="383"/>
      <c r="F350" s="376"/>
      <c r="G350" s="377" t="str">
        <f>IFERROR(IF(Table8[[#This Row],[Código da Candidatura]]="","",CONCATENATE(VLOOKUP(Table8[[#This Row],[Código da Candidatura]],Table13[[Código da candidatura]:[Latitude]],3,FALSE)," - ",VLOOKUP(Table8[[#This Row],[Código da Candidatura]],Table13[[Código da candidatura]:[Latitude]],6,FALSE))),"")</f>
        <v/>
      </c>
      <c r="H350" s="325" t="str">
        <f>IFERROR(IF(A350="","",CONCATENATE("1D.",Entrada!$K$8,".",auxiliar!A344,".",Table8[[#This Row],[Código da Candidatura]])),"")</f>
        <v/>
      </c>
      <c r="I350" s="378" t="str">
        <f>IF(A350="","",SUMIF(D.Composição!A$5:B$4533,A350,D.Composição!M$5:M$4533))</f>
        <v/>
      </c>
      <c r="J350" s="379" t="str">
        <f>IF(A350="","",COUNTIF(D.Composição!$B:$B,$A350))</f>
        <v/>
      </c>
      <c r="K350" s="379" t="str">
        <f t="shared" si="29"/>
        <v/>
      </c>
      <c r="L350" s="379" t="str">
        <f>IF(A350="","",COUNTIFS(D.Composição!$B:$B,$A350,D.Composição!$T:$T,"Dep"))</f>
        <v/>
      </c>
      <c r="M350" s="379" t="str">
        <f>IF(A350="","",COUNTIFS(D.Composição!$B:$B,$A350,D.Composição!$M:$M,"Sim"))</f>
        <v/>
      </c>
      <c r="N350" s="379" t="str">
        <f t="shared" si="30"/>
        <v/>
      </c>
      <c r="O350" s="379" t="str">
        <f>IFERROR(IF(A350="","",VLOOKUP(A350,D.Composição!$B$5:$L$4533,10,FALSE)),"")</f>
        <v/>
      </c>
      <c r="P350" s="379" t="str">
        <f t="shared" si="31"/>
        <v/>
      </c>
      <c r="Q350" s="380" t="str">
        <f t="shared" si="32"/>
        <v/>
      </c>
      <c r="R350" s="378" t="str">
        <f t="shared" si="33"/>
        <v/>
      </c>
      <c r="S350" s="379" t="str">
        <f>IF(H350="","",IF(R350&gt;=4*auxiliar!$Q$2,"Não elegível",IF(R350&lt;4*auxiliar!$Q$2,"Elegível","")))</f>
        <v/>
      </c>
      <c r="T350" s="321"/>
      <c r="U350" s="321"/>
      <c r="V350" s="321" t="s">
        <v>7141</v>
      </c>
      <c r="W350" s="381"/>
      <c r="X35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50" s="423"/>
      <c r="Z350" s="394"/>
      <c r="AA350" s="382" t="str">
        <f>IF(Table8[[#This Row],[Código do agregado '[Entidade']]]="","",IF(OR(AND(A350="",A350&lt;&gt;""),(AND(A350&lt;&gt;"",OR(B350="",D350="",I350="",T350="",U350="")))),"NÃO",IF(AND(A350&lt;&gt;"",J350=0),"Faltam membros","SIM")))</f>
        <v/>
      </c>
      <c r="AD350" s="256"/>
      <c r="AE350" s="457"/>
      <c r="AF350" s="457"/>
      <c r="AG350" s="256"/>
      <c r="AH350" s="256"/>
    </row>
    <row r="351" spans="1:34" ht="25.05" hidden="1" customHeight="1" x14ac:dyDescent="0.3">
      <c r="A351" s="373"/>
      <c r="B351" s="321"/>
      <c r="C351" s="316">
        <f>IFERROR(VLOOKUP(B351,A.Núcleos!$B:$C,2,FALSE),"")</f>
        <v>0</v>
      </c>
      <c r="D351" s="376"/>
      <c r="E351" s="383"/>
      <c r="F351" s="376"/>
      <c r="G351" s="377" t="str">
        <f>IFERROR(IF(Table8[[#This Row],[Código da Candidatura]]="","",CONCATENATE(VLOOKUP(Table8[[#This Row],[Código da Candidatura]],Table13[[Código da candidatura]:[Latitude]],3,FALSE)," - ",VLOOKUP(Table8[[#This Row],[Código da Candidatura]],Table13[[Código da candidatura]:[Latitude]],6,FALSE))),"")</f>
        <v/>
      </c>
      <c r="H351" s="325" t="str">
        <f>IFERROR(IF(A351="","",CONCATENATE("1D.",Entrada!$K$8,".",auxiliar!A345,".",Table8[[#This Row],[Código da Candidatura]])),"")</f>
        <v/>
      </c>
      <c r="I351" s="378" t="str">
        <f>IF(A351="","",SUMIF(D.Composição!A$5:B$4533,A351,D.Composição!M$5:M$4533))</f>
        <v/>
      </c>
      <c r="J351" s="379" t="str">
        <f>IF(A351="","",COUNTIF(D.Composição!$B:$B,$A351))</f>
        <v/>
      </c>
      <c r="K351" s="379" t="str">
        <f t="shared" si="29"/>
        <v/>
      </c>
      <c r="L351" s="379" t="str">
        <f>IF(A351="","",COUNTIFS(D.Composição!$B:$B,$A351,D.Composição!$T:$T,"Dep"))</f>
        <v/>
      </c>
      <c r="M351" s="379" t="str">
        <f>IF(A351="","",COUNTIFS(D.Composição!$B:$B,$A351,D.Composição!$M:$M,"Sim"))</f>
        <v/>
      </c>
      <c r="N351" s="379" t="str">
        <f t="shared" si="30"/>
        <v/>
      </c>
      <c r="O351" s="379" t="str">
        <f>IFERROR(IF(A351="","",VLOOKUP(A351,D.Composição!$B$5:$L$4533,10,FALSE)),"")</f>
        <v/>
      </c>
      <c r="P351" s="379" t="str">
        <f t="shared" si="31"/>
        <v/>
      </c>
      <c r="Q351" s="380" t="str">
        <f t="shared" si="32"/>
        <v/>
      </c>
      <c r="R351" s="378" t="str">
        <f t="shared" si="33"/>
        <v/>
      </c>
      <c r="S351" s="379" t="str">
        <f>IF(H351="","",IF(R351&gt;=4*auxiliar!$Q$2,"Não elegível",IF(R351&lt;4*auxiliar!$Q$2,"Elegível","")))</f>
        <v/>
      </c>
      <c r="T351" s="321"/>
      <c r="U351" s="321"/>
      <c r="V351" s="321" t="s">
        <v>7141</v>
      </c>
      <c r="W351" s="381"/>
      <c r="X35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51" s="423"/>
      <c r="Z351" s="394"/>
      <c r="AA351" s="382" t="str">
        <f>IF(Table8[[#This Row],[Código do agregado '[Entidade']]]="","",IF(OR(AND(A351="",A351&lt;&gt;""),(AND(A351&lt;&gt;"",OR(B351="",D351="",I351="",T351="",U351="")))),"NÃO",IF(AND(A351&lt;&gt;"",J351=0),"Faltam membros","SIM")))</f>
        <v/>
      </c>
      <c r="AD351" s="256"/>
      <c r="AE351" s="457"/>
      <c r="AF351" s="457"/>
      <c r="AG351" s="256"/>
      <c r="AH351" s="256"/>
    </row>
    <row r="352" spans="1:34" ht="25.05" hidden="1" customHeight="1" x14ac:dyDescent="0.3">
      <c r="A352" s="373"/>
      <c r="B352" s="321"/>
      <c r="C352" s="316">
        <f>IFERROR(VLOOKUP(B352,A.Núcleos!$B:$C,2,FALSE),"")</f>
        <v>0</v>
      </c>
      <c r="D352" s="376"/>
      <c r="E352" s="383"/>
      <c r="F352" s="376"/>
      <c r="G352" s="377" t="str">
        <f>IFERROR(IF(Table8[[#This Row],[Código da Candidatura]]="","",CONCATENATE(VLOOKUP(Table8[[#This Row],[Código da Candidatura]],Table13[[Código da candidatura]:[Latitude]],3,FALSE)," - ",VLOOKUP(Table8[[#This Row],[Código da Candidatura]],Table13[[Código da candidatura]:[Latitude]],6,FALSE))),"")</f>
        <v/>
      </c>
      <c r="H352" s="325" t="str">
        <f>IFERROR(IF(A352="","",CONCATENATE("1D.",Entrada!$K$8,".",auxiliar!A346,".",Table8[[#This Row],[Código da Candidatura]])),"")</f>
        <v/>
      </c>
      <c r="I352" s="378" t="str">
        <f>IF(A352="","",SUMIF(D.Composição!A$5:B$4533,A352,D.Composição!M$5:M$4533))</f>
        <v/>
      </c>
      <c r="J352" s="379" t="str">
        <f>IF(A352="","",COUNTIF(D.Composição!$B:$B,$A352))</f>
        <v/>
      </c>
      <c r="K352" s="379" t="str">
        <f t="shared" si="29"/>
        <v/>
      </c>
      <c r="L352" s="379" t="str">
        <f>IF(A352="","",COUNTIFS(D.Composição!$B:$B,$A352,D.Composição!$T:$T,"Dep"))</f>
        <v/>
      </c>
      <c r="M352" s="379" t="str">
        <f>IF(A352="","",COUNTIFS(D.Composição!$B:$B,$A352,D.Composição!$M:$M,"Sim"))</f>
        <v/>
      </c>
      <c r="N352" s="379" t="str">
        <f t="shared" si="30"/>
        <v/>
      </c>
      <c r="O352" s="379" t="str">
        <f>IFERROR(IF(A352="","",VLOOKUP(A352,D.Composição!$B$5:$L$4533,10,FALSE)),"")</f>
        <v/>
      </c>
      <c r="P352" s="379" t="str">
        <f t="shared" si="31"/>
        <v/>
      </c>
      <c r="Q352" s="380" t="str">
        <f t="shared" si="32"/>
        <v/>
      </c>
      <c r="R352" s="378" t="str">
        <f t="shared" si="33"/>
        <v/>
      </c>
      <c r="S352" s="379" t="str">
        <f>IF(H352="","",IF(R352&gt;=4*auxiliar!$Q$2,"Não elegível",IF(R352&lt;4*auxiliar!$Q$2,"Elegível","")))</f>
        <v/>
      </c>
      <c r="T352" s="321"/>
      <c r="U352" s="321"/>
      <c r="V352" s="321" t="s">
        <v>7141</v>
      </c>
      <c r="W352" s="381"/>
      <c r="X35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52" s="423"/>
      <c r="Z352" s="394"/>
      <c r="AA352" s="382" t="str">
        <f>IF(Table8[[#This Row],[Código do agregado '[Entidade']]]="","",IF(OR(AND(A352="",A352&lt;&gt;""),(AND(A352&lt;&gt;"",OR(B352="",D352="",I352="",T352="",U352="")))),"NÃO",IF(AND(A352&lt;&gt;"",J352=0),"Faltam membros","SIM")))</f>
        <v/>
      </c>
      <c r="AD352" s="256"/>
      <c r="AE352" s="457"/>
      <c r="AF352" s="457"/>
      <c r="AG352" s="256"/>
      <c r="AH352" s="256"/>
    </row>
    <row r="353" spans="1:34" ht="25.05" hidden="1" customHeight="1" x14ac:dyDescent="0.3">
      <c r="A353" s="373"/>
      <c r="B353" s="321"/>
      <c r="C353" s="316">
        <f>IFERROR(VLOOKUP(B353,A.Núcleos!$B:$C,2,FALSE),"")</f>
        <v>0</v>
      </c>
      <c r="D353" s="376"/>
      <c r="E353" s="383"/>
      <c r="F353" s="376"/>
      <c r="G353" s="377" t="str">
        <f>IFERROR(IF(Table8[[#This Row],[Código da Candidatura]]="","",CONCATENATE(VLOOKUP(Table8[[#This Row],[Código da Candidatura]],Table13[[Código da candidatura]:[Latitude]],3,FALSE)," - ",VLOOKUP(Table8[[#This Row],[Código da Candidatura]],Table13[[Código da candidatura]:[Latitude]],6,FALSE))),"")</f>
        <v/>
      </c>
      <c r="H353" s="325" t="str">
        <f>IFERROR(IF(A353="","",CONCATENATE("1D.",Entrada!$K$8,".",auxiliar!A347,".",Table8[[#This Row],[Código da Candidatura]])),"")</f>
        <v/>
      </c>
      <c r="I353" s="378" t="str">
        <f>IF(A353="","",SUMIF(D.Composição!A$5:B$4533,A353,D.Composição!M$5:M$4533))</f>
        <v/>
      </c>
      <c r="J353" s="379" t="str">
        <f>IF(A353="","",COUNTIF(D.Composição!$B:$B,$A353))</f>
        <v/>
      </c>
      <c r="K353" s="379" t="str">
        <f t="shared" si="29"/>
        <v/>
      </c>
      <c r="L353" s="379" t="str">
        <f>IF(A353="","",COUNTIFS(D.Composição!$B:$B,$A353,D.Composição!$T:$T,"Dep"))</f>
        <v/>
      </c>
      <c r="M353" s="379" t="str">
        <f>IF(A353="","",COUNTIFS(D.Composição!$B:$B,$A353,D.Composição!$M:$M,"Sim"))</f>
        <v/>
      </c>
      <c r="N353" s="379" t="str">
        <f t="shared" si="30"/>
        <v/>
      </c>
      <c r="O353" s="379" t="str">
        <f>IFERROR(IF(A353="","",VLOOKUP(A353,D.Composição!$B$5:$L$4533,10,FALSE)),"")</f>
        <v/>
      </c>
      <c r="P353" s="379" t="str">
        <f t="shared" si="31"/>
        <v/>
      </c>
      <c r="Q353" s="380" t="str">
        <f t="shared" si="32"/>
        <v/>
      </c>
      <c r="R353" s="378" t="str">
        <f t="shared" si="33"/>
        <v/>
      </c>
      <c r="S353" s="379" t="str">
        <f>IF(H353="","",IF(R353&gt;=4*auxiliar!$Q$2,"Não elegível",IF(R353&lt;4*auxiliar!$Q$2,"Elegível","")))</f>
        <v/>
      </c>
      <c r="T353" s="321"/>
      <c r="U353" s="321"/>
      <c r="V353" s="321" t="s">
        <v>7141</v>
      </c>
      <c r="W353" s="381"/>
      <c r="X35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53" s="423"/>
      <c r="Z353" s="394"/>
      <c r="AA353" s="382" t="str">
        <f>IF(Table8[[#This Row],[Código do agregado '[Entidade']]]="","",IF(OR(AND(A353="",A353&lt;&gt;""),(AND(A353&lt;&gt;"",OR(B353="",D353="",I353="",T353="",U353="")))),"NÃO",IF(AND(A353&lt;&gt;"",J353=0),"Faltam membros","SIM")))</f>
        <v/>
      </c>
      <c r="AD353" s="256"/>
      <c r="AE353" s="457"/>
      <c r="AF353" s="457"/>
      <c r="AG353" s="256"/>
      <c r="AH353" s="256"/>
    </row>
    <row r="354" spans="1:34" ht="25.05" hidden="1" customHeight="1" x14ac:dyDescent="0.3">
      <c r="A354" s="373"/>
      <c r="B354" s="321"/>
      <c r="C354" s="316">
        <f>IFERROR(VLOOKUP(B354,A.Núcleos!$B:$C,2,FALSE),"")</f>
        <v>0</v>
      </c>
      <c r="D354" s="376"/>
      <c r="E354" s="383"/>
      <c r="F354" s="376"/>
      <c r="G354" s="377" t="str">
        <f>IFERROR(IF(Table8[[#This Row],[Código da Candidatura]]="","",CONCATENATE(VLOOKUP(Table8[[#This Row],[Código da Candidatura]],Table13[[Código da candidatura]:[Latitude]],3,FALSE)," - ",VLOOKUP(Table8[[#This Row],[Código da Candidatura]],Table13[[Código da candidatura]:[Latitude]],6,FALSE))),"")</f>
        <v/>
      </c>
      <c r="H354" s="325" t="str">
        <f>IFERROR(IF(A354="","",CONCATENATE("1D.",Entrada!$K$8,".",auxiliar!A348,".",Table8[[#This Row],[Código da Candidatura]])),"")</f>
        <v/>
      </c>
      <c r="I354" s="378" t="str">
        <f>IF(A354="","",SUMIF(D.Composição!A$5:B$4533,A354,D.Composição!M$5:M$4533))</f>
        <v/>
      </c>
      <c r="J354" s="379" t="str">
        <f>IF(A354="","",COUNTIF(D.Composição!$B:$B,$A354))</f>
        <v/>
      </c>
      <c r="K354" s="379" t="str">
        <f t="shared" si="29"/>
        <v/>
      </c>
      <c r="L354" s="379" t="str">
        <f>IF(A354="","",COUNTIFS(D.Composição!$B:$B,$A354,D.Composição!$T:$T,"Dep"))</f>
        <v/>
      </c>
      <c r="M354" s="379" t="str">
        <f>IF(A354="","",COUNTIFS(D.Composição!$B:$B,$A354,D.Composição!$M:$M,"Sim"))</f>
        <v/>
      </c>
      <c r="N354" s="379" t="str">
        <f t="shared" si="30"/>
        <v/>
      </c>
      <c r="O354" s="379" t="str">
        <f>IFERROR(IF(A354="","",VLOOKUP(A354,D.Composição!$B$5:$L$4533,10,FALSE)),"")</f>
        <v/>
      </c>
      <c r="P354" s="379" t="str">
        <f t="shared" si="31"/>
        <v/>
      </c>
      <c r="Q354" s="380" t="str">
        <f t="shared" si="32"/>
        <v/>
      </c>
      <c r="R354" s="378" t="str">
        <f t="shared" si="33"/>
        <v/>
      </c>
      <c r="S354" s="379" t="str">
        <f>IF(H354="","",IF(R354&gt;=4*auxiliar!$Q$2,"Não elegível",IF(R354&lt;4*auxiliar!$Q$2,"Elegível","")))</f>
        <v/>
      </c>
      <c r="T354" s="321"/>
      <c r="U354" s="321"/>
      <c r="V354" s="321" t="s">
        <v>7141</v>
      </c>
      <c r="W354" s="381"/>
      <c r="X35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54" s="423"/>
      <c r="Z354" s="394"/>
      <c r="AA354" s="382" t="str">
        <f>IF(Table8[[#This Row],[Código do agregado '[Entidade']]]="","",IF(OR(AND(A354="",A354&lt;&gt;""),(AND(A354&lt;&gt;"",OR(B354="",D354="",I354="",T354="",U354="")))),"NÃO",IF(AND(A354&lt;&gt;"",J354=0),"Faltam membros","SIM")))</f>
        <v/>
      </c>
      <c r="AD354" s="256"/>
      <c r="AE354" s="457"/>
      <c r="AF354" s="457"/>
      <c r="AG354" s="256"/>
      <c r="AH354" s="256"/>
    </row>
    <row r="355" spans="1:34" ht="25.05" hidden="1" customHeight="1" x14ac:dyDescent="0.3">
      <c r="A355" s="373"/>
      <c r="B355" s="321"/>
      <c r="C355" s="316">
        <f>IFERROR(VLOOKUP(B355,A.Núcleos!$B:$C,2,FALSE),"")</f>
        <v>0</v>
      </c>
      <c r="D355" s="376"/>
      <c r="E355" s="383"/>
      <c r="F355" s="376"/>
      <c r="G355" s="377" t="str">
        <f>IFERROR(IF(Table8[[#This Row],[Código da Candidatura]]="","",CONCATENATE(VLOOKUP(Table8[[#This Row],[Código da Candidatura]],Table13[[Código da candidatura]:[Latitude]],3,FALSE)," - ",VLOOKUP(Table8[[#This Row],[Código da Candidatura]],Table13[[Código da candidatura]:[Latitude]],6,FALSE))),"")</f>
        <v/>
      </c>
      <c r="H355" s="325" t="str">
        <f>IFERROR(IF(A355="","",CONCATENATE("1D.",Entrada!$K$8,".",auxiliar!A349,".",Table8[[#This Row],[Código da Candidatura]])),"")</f>
        <v/>
      </c>
      <c r="I355" s="378" t="str">
        <f>IF(A355="","",SUMIF(D.Composição!A$5:B$4533,A355,D.Composição!M$5:M$4533))</f>
        <v/>
      </c>
      <c r="J355" s="379" t="str">
        <f>IF(A355="","",COUNTIF(D.Composição!$B:$B,$A355))</f>
        <v/>
      </c>
      <c r="K355" s="379" t="str">
        <f t="shared" si="29"/>
        <v/>
      </c>
      <c r="L355" s="379" t="str">
        <f>IF(A355="","",COUNTIFS(D.Composição!$B:$B,$A355,D.Composição!$T:$T,"Dep"))</f>
        <v/>
      </c>
      <c r="M355" s="379" t="str">
        <f>IF(A355="","",COUNTIFS(D.Composição!$B:$B,$A355,D.Composição!$M:$M,"Sim"))</f>
        <v/>
      </c>
      <c r="N355" s="379" t="str">
        <f t="shared" si="30"/>
        <v/>
      </c>
      <c r="O355" s="379" t="str">
        <f>IFERROR(IF(A355="","",VLOOKUP(A355,D.Composição!$B$5:$L$4533,10,FALSE)),"")</f>
        <v/>
      </c>
      <c r="P355" s="379" t="str">
        <f t="shared" si="31"/>
        <v/>
      </c>
      <c r="Q355" s="380" t="str">
        <f t="shared" si="32"/>
        <v/>
      </c>
      <c r="R355" s="378" t="str">
        <f t="shared" si="33"/>
        <v/>
      </c>
      <c r="S355" s="379" t="str">
        <f>IF(H355="","",IF(R355&gt;=4*auxiliar!$Q$2,"Não elegível",IF(R355&lt;4*auxiliar!$Q$2,"Elegível","")))</f>
        <v/>
      </c>
      <c r="T355" s="321"/>
      <c r="U355" s="321"/>
      <c r="V355" s="321" t="s">
        <v>7141</v>
      </c>
      <c r="W355" s="381"/>
      <c r="X35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55" s="423"/>
      <c r="Z355" s="394"/>
      <c r="AA355" s="382" t="str">
        <f>IF(Table8[[#This Row],[Código do agregado '[Entidade']]]="","",IF(OR(AND(A355="",A355&lt;&gt;""),(AND(A355&lt;&gt;"",OR(B355="",D355="",I355="",T355="",U355="")))),"NÃO",IF(AND(A355&lt;&gt;"",J355=0),"Faltam membros","SIM")))</f>
        <v/>
      </c>
      <c r="AD355" s="256"/>
      <c r="AE355" s="457"/>
      <c r="AF355" s="457"/>
      <c r="AG355" s="256"/>
      <c r="AH355" s="256"/>
    </row>
    <row r="356" spans="1:34" ht="25.05" hidden="1" customHeight="1" x14ac:dyDescent="0.3">
      <c r="A356" s="373"/>
      <c r="B356" s="321"/>
      <c r="C356" s="316">
        <f>IFERROR(VLOOKUP(B356,A.Núcleos!$B:$C,2,FALSE),"")</f>
        <v>0</v>
      </c>
      <c r="D356" s="376"/>
      <c r="E356" s="383"/>
      <c r="F356" s="376"/>
      <c r="G356" s="377" t="str">
        <f>IFERROR(IF(Table8[[#This Row],[Código da Candidatura]]="","",CONCATENATE(VLOOKUP(Table8[[#This Row],[Código da Candidatura]],Table13[[Código da candidatura]:[Latitude]],3,FALSE)," - ",VLOOKUP(Table8[[#This Row],[Código da Candidatura]],Table13[[Código da candidatura]:[Latitude]],6,FALSE))),"")</f>
        <v/>
      </c>
      <c r="H356" s="325" t="str">
        <f>IFERROR(IF(A356="","",CONCATENATE("1D.",Entrada!$K$8,".",auxiliar!A350,".",Table8[[#This Row],[Código da Candidatura]])),"")</f>
        <v/>
      </c>
      <c r="I356" s="378" t="str">
        <f>IF(A356="","",SUMIF(D.Composição!A$5:B$4533,A356,D.Composição!M$5:M$4533))</f>
        <v/>
      </c>
      <c r="J356" s="379" t="str">
        <f>IF(A356="","",COUNTIF(D.Composição!$B:$B,$A356))</f>
        <v/>
      </c>
      <c r="K356" s="379" t="str">
        <f t="shared" si="29"/>
        <v/>
      </c>
      <c r="L356" s="379" t="str">
        <f>IF(A356="","",COUNTIFS(D.Composição!$B:$B,$A356,D.Composição!$T:$T,"Dep"))</f>
        <v/>
      </c>
      <c r="M356" s="379" t="str">
        <f>IF(A356="","",COUNTIFS(D.Composição!$B:$B,$A356,D.Composição!$M:$M,"Sim"))</f>
        <v/>
      </c>
      <c r="N356" s="379" t="str">
        <f t="shared" si="30"/>
        <v/>
      </c>
      <c r="O356" s="379" t="str">
        <f>IFERROR(IF(A356="","",VLOOKUP(A356,D.Composição!$B$5:$L$4533,10,FALSE)),"")</f>
        <v/>
      </c>
      <c r="P356" s="379" t="str">
        <f t="shared" si="31"/>
        <v/>
      </c>
      <c r="Q356" s="380" t="str">
        <f t="shared" si="32"/>
        <v/>
      </c>
      <c r="R356" s="378" t="str">
        <f t="shared" si="33"/>
        <v/>
      </c>
      <c r="S356" s="379" t="str">
        <f>IF(H356="","",IF(R356&gt;=4*auxiliar!$Q$2,"Não elegível",IF(R356&lt;4*auxiliar!$Q$2,"Elegível","")))</f>
        <v/>
      </c>
      <c r="T356" s="321"/>
      <c r="U356" s="321"/>
      <c r="V356" s="321" t="s">
        <v>7141</v>
      </c>
      <c r="W356" s="381"/>
      <c r="X35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56" s="423"/>
      <c r="Z356" s="394"/>
      <c r="AA356" s="382" t="str">
        <f>IF(Table8[[#This Row],[Código do agregado '[Entidade']]]="","",IF(OR(AND(A356="",A356&lt;&gt;""),(AND(A356&lt;&gt;"",OR(B356="",D356="",I356="",T356="",U356="")))),"NÃO",IF(AND(A356&lt;&gt;"",J356=0),"Faltam membros","SIM")))</f>
        <v/>
      </c>
      <c r="AD356" s="256"/>
      <c r="AE356" s="457"/>
      <c r="AF356" s="457"/>
      <c r="AG356" s="256"/>
      <c r="AH356" s="256"/>
    </row>
    <row r="357" spans="1:34" ht="25.05" hidden="1" customHeight="1" x14ac:dyDescent="0.3">
      <c r="A357" s="373"/>
      <c r="B357" s="321"/>
      <c r="C357" s="316">
        <f>IFERROR(VLOOKUP(B357,A.Núcleos!$B:$C,2,FALSE),"")</f>
        <v>0</v>
      </c>
      <c r="D357" s="376"/>
      <c r="E357" s="383"/>
      <c r="F357" s="376"/>
      <c r="G357" s="377" t="str">
        <f>IFERROR(IF(Table8[[#This Row],[Código da Candidatura]]="","",CONCATENATE(VLOOKUP(Table8[[#This Row],[Código da Candidatura]],Table13[[Código da candidatura]:[Latitude]],3,FALSE)," - ",VLOOKUP(Table8[[#This Row],[Código da Candidatura]],Table13[[Código da candidatura]:[Latitude]],6,FALSE))),"")</f>
        <v/>
      </c>
      <c r="H357" s="325" t="str">
        <f>IFERROR(IF(A357="","",CONCATENATE("1D.",Entrada!$K$8,".",auxiliar!A351,".",Table8[[#This Row],[Código da Candidatura]])),"")</f>
        <v/>
      </c>
      <c r="I357" s="378" t="str">
        <f>IF(A357="","",SUMIF(D.Composição!A$5:B$4533,A357,D.Composição!M$5:M$4533))</f>
        <v/>
      </c>
      <c r="J357" s="379" t="str">
        <f>IF(A357="","",COUNTIF(D.Composição!$B:$B,$A357))</f>
        <v/>
      </c>
      <c r="K357" s="379" t="str">
        <f t="shared" si="29"/>
        <v/>
      </c>
      <c r="L357" s="379" t="str">
        <f>IF(A357="","",COUNTIFS(D.Composição!$B:$B,$A357,D.Composição!$T:$T,"Dep"))</f>
        <v/>
      </c>
      <c r="M357" s="379" t="str">
        <f>IF(A357="","",COUNTIFS(D.Composição!$B:$B,$A357,D.Composição!$M:$M,"Sim"))</f>
        <v/>
      </c>
      <c r="N357" s="379" t="str">
        <f t="shared" si="30"/>
        <v/>
      </c>
      <c r="O357" s="379" t="str">
        <f>IFERROR(IF(A357="","",VLOOKUP(A357,D.Composição!$B$5:$L$4533,10,FALSE)),"")</f>
        <v/>
      </c>
      <c r="P357" s="379" t="str">
        <f t="shared" si="31"/>
        <v/>
      </c>
      <c r="Q357" s="380" t="str">
        <f t="shared" si="32"/>
        <v/>
      </c>
      <c r="R357" s="378" t="str">
        <f t="shared" si="33"/>
        <v/>
      </c>
      <c r="S357" s="379" t="str">
        <f>IF(H357="","",IF(R357&gt;=4*auxiliar!$Q$2,"Não elegível",IF(R357&lt;4*auxiliar!$Q$2,"Elegível","")))</f>
        <v/>
      </c>
      <c r="T357" s="321"/>
      <c r="U357" s="321"/>
      <c r="V357" s="321" t="s">
        <v>7141</v>
      </c>
      <c r="W357" s="381"/>
      <c r="X35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57" s="423"/>
      <c r="Z357" s="394"/>
      <c r="AA357" s="382" t="str">
        <f>IF(Table8[[#This Row],[Código do agregado '[Entidade']]]="","",IF(OR(AND(A357="",A357&lt;&gt;""),(AND(A357&lt;&gt;"",OR(B357="",D357="",I357="",T357="",U357="")))),"NÃO",IF(AND(A357&lt;&gt;"",J357=0),"Faltam membros","SIM")))</f>
        <v/>
      </c>
      <c r="AD357" s="256"/>
      <c r="AE357" s="457"/>
      <c r="AF357" s="457"/>
      <c r="AG357" s="256"/>
      <c r="AH357" s="256"/>
    </row>
    <row r="358" spans="1:34" ht="25.05" hidden="1" customHeight="1" x14ac:dyDescent="0.3">
      <c r="A358" s="373"/>
      <c r="B358" s="321"/>
      <c r="C358" s="316">
        <f>IFERROR(VLOOKUP(B358,A.Núcleos!$B:$C,2,FALSE),"")</f>
        <v>0</v>
      </c>
      <c r="D358" s="376"/>
      <c r="E358" s="383"/>
      <c r="F358" s="376"/>
      <c r="G358" s="377" t="str">
        <f>IFERROR(IF(Table8[[#This Row],[Código da Candidatura]]="","",CONCATENATE(VLOOKUP(Table8[[#This Row],[Código da Candidatura]],Table13[[Código da candidatura]:[Latitude]],3,FALSE)," - ",VLOOKUP(Table8[[#This Row],[Código da Candidatura]],Table13[[Código da candidatura]:[Latitude]],6,FALSE))),"")</f>
        <v/>
      </c>
      <c r="H358" s="325" t="str">
        <f>IFERROR(IF(A358="","",CONCATENATE("1D.",Entrada!$K$8,".",auxiliar!A352,".",Table8[[#This Row],[Código da Candidatura]])),"")</f>
        <v/>
      </c>
      <c r="I358" s="378" t="str">
        <f>IF(A358="","",SUMIF(D.Composição!A$5:B$4533,A358,D.Composição!M$5:M$4533))</f>
        <v/>
      </c>
      <c r="J358" s="379" t="str">
        <f>IF(A358="","",COUNTIF(D.Composição!$B:$B,$A358))</f>
        <v/>
      </c>
      <c r="K358" s="379" t="str">
        <f t="shared" si="29"/>
        <v/>
      </c>
      <c r="L358" s="379" t="str">
        <f>IF(A358="","",COUNTIFS(D.Composição!$B:$B,$A358,D.Composição!$T:$T,"Dep"))</f>
        <v/>
      </c>
      <c r="M358" s="379" t="str">
        <f>IF(A358="","",COUNTIFS(D.Composição!$B:$B,$A358,D.Composição!$M:$M,"Sim"))</f>
        <v/>
      </c>
      <c r="N358" s="379" t="str">
        <f t="shared" si="30"/>
        <v/>
      </c>
      <c r="O358" s="379" t="str">
        <f>IFERROR(IF(A358="","",VLOOKUP(A358,D.Composição!$B$5:$L$4533,10,FALSE)),"")</f>
        <v/>
      </c>
      <c r="P358" s="379" t="str">
        <f t="shared" si="31"/>
        <v/>
      </c>
      <c r="Q358" s="380" t="str">
        <f t="shared" si="32"/>
        <v/>
      </c>
      <c r="R358" s="378" t="str">
        <f t="shared" si="33"/>
        <v/>
      </c>
      <c r="S358" s="379" t="str">
        <f>IF(H358="","",IF(R358&gt;=4*auxiliar!$Q$2,"Não elegível",IF(R358&lt;4*auxiliar!$Q$2,"Elegível","")))</f>
        <v/>
      </c>
      <c r="T358" s="321"/>
      <c r="U358" s="321"/>
      <c r="V358" s="321" t="s">
        <v>7141</v>
      </c>
      <c r="W358" s="381"/>
      <c r="X35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58" s="423"/>
      <c r="Z358" s="394"/>
      <c r="AA358" s="382" t="str">
        <f>IF(Table8[[#This Row],[Código do agregado '[Entidade']]]="","",IF(OR(AND(A358="",A358&lt;&gt;""),(AND(A358&lt;&gt;"",OR(B358="",D358="",I358="",T358="",U358="")))),"NÃO",IF(AND(A358&lt;&gt;"",J358=0),"Faltam membros","SIM")))</f>
        <v/>
      </c>
      <c r="AD358" s="256"/>
      <c r="AE358" s="457"/>
      <c r="AF358" s="457"/>
      <c r="AG358" s="256"/>
      <c r="AH358" s="256"/>
    </row>
    <row r="359" spans="1:34" ht="25.05" hidden="1" customHeight="1" x14ac:dyDescent="0.3">
      <c r="A359" s="373"/>
      <c r="B359" s="321"/>
      <c r="C359" s="316">
        <f>IFERROR(VLOOKUP(B359,A.Núcleos!$B:$C,2,FALSE),"")</f>
        <v>0</v>
      </c>
      <c r="D359" s="376"/>
      <c r="E359" s="383"/>
      <c r="F359" s="376"/>
      <c r="G359" s="377" t="str">
        <f>IFERROR(IF(Table8[[#This Row],[Código da Candidatura]]="","",CONCATENATE(VLOOKUP(Table8[[#This Row],[Código da Candidatura]],Table13[[Código da candidatura]:[Latitude]],3,FALSE)," - ",VLOOKUP(Table8[[#This Row],[Código da Candidatura]],Table13[[Código da candidatura]:[Latitude]],6,FALSE))),"")</f>
        <v/>
      </c>
      <c r="H359" s="325" t="str">
        <f>IFERROR(IF(A359="","",CONCATENATE("1D.",Entrada!$K$8,".",auxiliar!A353,".",Table8[[#This Row],[Código da Candidatura]])),"")</f>
        <v/>
      </c>
      <c r="I359" s="378" t="str">
        <f>IF(A359="","",SUMIF(D.Composição!A$5:B$4533,A359,D.Composição!M$5:M$4533))</f>
        <v/>
      </c>
      <c r="J359" s="379" t="str">
        <f>IF(A359="","",COUNTIF(D.Composição!$B:$B,$A359))</f>
        <v/>
      </c>
      <c r="K359" s="379" t="str">
        <f t="shared" si="29"/>
        <v/>
      </c>
      <c r="L359" s="379" t="str">
        <f>IF(A359="","",COUNTIFS(D.Composição!$B:$B,$A359,D.Composição!$T:$T,"Dep"))</f>
        <v/>
      </c>
      <c r="M359" s="379" t="str">
        <f>IF(A359="","",COUNTIFS(D.Composição!$B:$B,$A359,D.Composição!$M:$M,"Sim"))</f>
        <v/>
      </c>
      <c r="N359" s="379" t="str">
        <f t="shared" si="30"/>
        <v/>
      </c>
      <c r="O359" s="379" t="str">
        <f>IFERROR(IF(A359="","",VLOOKUP(A359,D.Composição!$B$5:$L$4533,10,FALSE)),"")</f>
        <v/>
      </c>
      <c r="P359" s="379" t="str">
        <f t="shared" si="31"/>
        <v/>
      </c>
      <c r="Q359" s="380" t="str">
        <f t="shared" si="32"/>
        <v/>
      </c>
      <c r="R359" s="378" t="str">
        <f t="shared" si="33"/>
        <v/>
      </c>
      <c r="S359" s="379" t="str">
        <f>IF(H359="","",IF(R359&gt;=4*auxiliar!$Q$2,"Não elegível",IF(R359&lt;4*auxiliar!$Q$2,"Elegível","")))</f>
        <v/>
      </c>
      <c r="T359" s="321"/>
      <c r="U359" s="321"/>
      <c r="V359" s="321" t="s">
        <v>7141</v>
      </c>
      <c r="W359" s="381"/>
      <c r="X35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59" s="423"/>
      <c r="Z359" s="394"/>
      <c r="AA359" s="382" t="str">
        <f>IF(Table8[[#This Row],[Código do agregado '[Entidade']]]="","",IF(OR(AND(A359="",A359&lt;&gt;""),(AND(A359&lt;&gt;"",OR(B359="",D359="",I359="",T359="",U359="")))),"NÃO",IF(AND(A359&lt;&gt;"",J359=0),"Faltam membros","SIM")))</f>
        <v/>
      </c>
      <c r="AD359" s="256"/>
      <c r="AE359" s="457"/>
      <c r="AF359" s="457"/>
      <c r="AG359" s="256"/>
      <c r="AH359" s="256"/>
    </row>
    <row r="360" spans="1:34" ht="25.05" hidden="1" customHeight="1" x14ac:dyDescent="0.3">
      <c r="A360" s="373"/>
      <c r="B360" s="321"/>
      <c r="C360" s="316">
        <f>IFERROR(VLOOKUP(B360,A.Núcleos!$B:$C,2,FALSE),"")</f>
        <v>0</v>
      </c>
      <c r="D360" s="376"/>
      <c r="E360" s="383"/>
      <c r="F360" s="376"/>
      <c r="G360" s="377" t="str">
        <f>IFERROR(IF(Table8[[#This Row],[Código da Candidatura]]="","",CONCATENATE(VLOOKUP(Table8[[#This Row],[Código da Candidatura]],Table13[[Código da candidatura]:[Latitude]],3,FALSE)," - ",VLOOKUP(Table8[[#This Row],[Código da Candidatura]],Table13[[Código da candidatura]:[Latitude]],6,FALSE))),"")</f>
        <v/>
      </c>
      <c r="H360" s="325" t="str">
        <f>IFERROR(IF(A360="","",CONCATENATE("1D.",Entrada!$K$8,".",auxiliar!A354,".",Table8[[#This Row],[Código da Candidatura]])),"")</f>
        <v/>
      </c>
      <c r="I360" s="378" t="str">
        <f>IF(A360="","",SUMIF(D.Composição!A$5:B$4533,A360,D.Composição!M$5:M$4533))</f>
        <v/>
      </c>
      <c r="J360" s="379" t="str">
        <f>IF(A360="","",COUNTIF(D.Composição!$B:$B,$A360))</f>
        <v/>
      </c>
      <c r="K360" s="379" t="str">
        <f t="shared" si="29"/>
        <v/>
      </c>
      <c r="L360" s="379" t="str">
        <f>IF(A360="","",COUNTIFS(D.Composição!$B:$B,$A360,D.Composição!$T:$T,"Dep"))</f>
        <v/>
      </c>
      <c r="M360" s="379" t="str">
        <f>IF(A360="","",COUNTIFS(D.Composição!$B:$B,$A360,D.Composição!$M:$M,"Sim"))</f>
        <v/>
      </c>
      <c r="N360" s="379" t="str">
        <f t="shared" si="30"/>
        <v/>
      </c>
      <c r="O360" s="379" t="str">
        <f>IFERROR(IF(A360="","",VLOOKUP(A360,D.Composição!$B$5:$L$4533,10,FALSE)),"")</f>
        <v/>
      </c>
      <c r="P360" s="379" t="str">
        <f t="shared" si="31"/>
        <v/>
      </c>
      <c r="Q360" s="380" t="str">
        <f t="shared" si="32"/>
        <v/>
      </c>
      <c r="R360" s="378" t="str">
        <f t="shared" si="33"/>
        <v/>
      </c>
      <c r="S360" s="379" t="str">
        <f>IF(H360="","",IF(R360&gt;=4*auxiliar!$Q$2,"Não elegível",IF(R360&lt;4*auxiliar!$Q$2,"Elegível","")))</f>
        <v/>
      </c>
      <c r="T360" s="321"/>
      <c r="U360" s="321"/>
      <c r="V360" s="321" t="s">
        <v>7141</v>
      </c>
      <c r="W360" s="381"/>
      <c r="X36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60" s="423"/>
      <c r="Z360" s="394"/>
      <c r="AA360" s="382" t="str">
        <f>IF(Table8[[#This Row],[Código do agregado '[Entidade']]]="","",IF(OR(AND(A360="",A360&lt;&gt;""),(AND(A360&lt;&gt;"",OR(B360="",D360="",I360="",T360="",U360="")))),"NÃO",IF(AND(A360&lt;&gt;"",J360=0),"Faltam membros","SIM")))</f>
        <v/>
      </c>
      <c r="AD360" s="256"/>
      <c r="AE360" s="457"/>
      <c r="AF360" s="457"/>
      <c r="AG360" s="256"/>
      <c r="AH360" s="256"/>
    </row>
    <row r="361" spans="1:34" ht="25.05" hidden="1" customHeight="1" x14ac:dyDescent="0.3">
      <c r="A361" s="373"/>
      <c r="B361" s="321"/>
      <c r="C361" s="316">
        <f>IFERROR(VLOOKUP(B361,A.Núcleos!$B:$C,2,FALSE),"")</f>
        <v>0</v>
      </c>
      <c r="D361" s="376"/>
      <c r="E361" s="383"/>
      <c r="F361" s="376"/>
      <c r="G361" s="377" t="str">
        <f>IFERROR(IF(Table8[[#This Row],[Código da Candidatura]]="","",CONCATENATE(VLOOKUP(Table8[[#This Row],[Código da Candidatura]],Table13[[Código da candidatura]:[Latitude]],3,FALSE)," - ",VLOOKUP(Table8[[#This Row],[Código da Candidatura]],Table13[[Código da candidatura]:[Latitude]],6,FALSE))),"")</f>
        <v/>
      </c>
      <c r="H361" s="325" t="str">
        <f>IFERROR(IF(A361="","",CONCATENATE("1D.",Entrada!$K$8,".",auxiliar!A355,".",Table8[[#This Row],[Código da Candidatura]])),"")</f>
        <v/>
      </c>
      <c r="I361" s="378" t="str">
        <f>IF(A361="","",SUMIF(D.Composição!A$5:B$4533,A361,D.Composição!M$5:M$4533))</f>
        <v/>
      </c>
      <c r="J361" s="379" t="str">
        <f>IF(A361="","",COUNTIF(D.Composição!$B:$B,$A361))</f>
        <v/>
      </c>
      <c r="K361" s="379" t="str">
        <f t="shared" si="29"/>
        <v/>
      </c>
      <c r="L361" s="379" t="str">
        <f>IF(A361="","",COUNTIFS(D.Composição!$B:$B,$A361,D.Composição!$T:$T,"Dep"))</f>
        <v/>
      </c>
      <c r="M361" s="379" t="str">
        <f>IF(A361="","",COUNTIFS(D.Composição!$B:$B,$A361,D.Composição!$M:$M,"Sim"))</f>
        <v/>
      </c>
      <c r="N361" s="379" t="str">
        <f t="shared" si="30"/>
        <v/>
      </c>
      <c r="O361" s="379" t="str">
        <f>IFERROR(IF(A361="","",VLOOKUP(A361,D.Composição!$B$5:$L$4533,10,FALSE)),"")</f>
        <v/>
      </c>
      <c r="P361" s="379" t="str">
        <f t="shared" si="31"/>
        <v/>
      </c>
      <c r="Q361" s="380" t="str">
        <f t="shared" si="32"/>
        <v/>
      </c>
      <c r="R361" s="378" t="str">
        <f t="shared" si="33"/>
        <v/>
      </c>
      <c r="S361" s="379" t="str">
        <f>IF(H361="","",IF(R361&gt;=4*auxiliar!$Q$2,"Não elegível",IF(R361&lt;4*auxiliar!$Q$2,"Elegível","")))</f>
        <v/>
      </c>
      <c r="T361" s="321"/>
      <c r="U361" s="321"/>
      <c r="V361" s="321" t="s">
        <v>7141</v>
      </c>
      <c r="W361" s="381"/>
      <c r="X36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61" s="423"/>
      <c r="Z361" s="394"/>
      <c r="AA361" s="382" t="str">
        <f>IF(Table8[[#This Row],[Código do agregado '[Entidade']]]="","",IF(OR(AND(A361="",A361&lt;&gt;""),(AND(A361&lt;&gt;"",OR(B361="",D361="",I361="",T361="",U361="")))),"NÃO",IF(AND(A361&lt;&gt;"",J361=0),"Faltam membros","SIM")))</f>
        <v/>
      </c>
      <c r="AD361" s="256"/>
      <c r="AE361" s="457"/>
      <c r="AF361" s="457"/>
      <c r="AG361" s="256"/>
      <c r="AH361" s="256"/>
    </row>
    <row r="362" spans="1:34" ht="25.05" hidden="1" customHeight="1" x14ac:dyDescent="0.3">
      <c r="A362" s="373"/>
      <c r="B362" s="321"/>
      <c r="C362" s="316">
        <f>IFERROR(VLOOKUP(B362,A.Núcleos!$B:$C,2,FALSE),"")</f>
        <v>0</v>
      </c>
      <c r="D362" s="376"/>
      <c r="E362" s="383"/>
      <c r="F362" s="376"/>
      <c r="G362" s="377" t="str">
        <f>IFERROR(IF(Table8[[#This Row],[Código da Candidatura]]="","",CONCATENATE(VLOOKUP(Table8[[#This Row],[Código da Candidatura]],Table13[[Código da candidatura]:[Latitude]],3,FALSE)," - ",VLOOKUP(Table8[[#This Row],[Código da Candidatura]],Table13[[Código da candidatura]:[Latitude]],6,FALSE))),"")</f>
        <v/>
      </c>
      <c r="H362" s="325" t="str">
        <f>IFERROR(IF(A362="","",CONCATENATE("1D.",Entrada!$K$8,".",auxiliar!A356,".",Table8[[#This Row],[Código da Candidatura]])),"")</f>
        <v/>
      </c>
      <c r="I362" s="378" t="str">
        <f>IF(A362="","",SUMIF(D.Composição!A$5:B$4533,A362,D.Composição!M$5:M$4533))</f>
        <v/>
      </c>
      <c r="J362" s="379" t="str">
        <f>IF(A362="","",COUNTIF(D.Composição!$B:$B,$A362))</f>
        <v/>
      </c>
      <c r="K362" s="379" t="str">
        <f t="shared" si="29"/>
        <v/>
      </c>
      <c r="L362" s="379" t="str">
        <f>IF(A362="","",COUNTIFS(D.Composição!$B:$B,$A362,D.Composição!$T:$T,"Dep"))</f>
        <v/>
      </c>
      <c r="M362" s="379" t="str">
        <f>IF(A362="","",COUNTIFS(D.Composição!$B:$B,$A362,D.Composição!$M:$M,"Sim"))</f>
        <v/>
      </c>
      <c r="N362" s="379" t="str">
        <f t="shared" si="30"/>
        <v/>
      </c>
      <c r="O362" s="379" t="str">
        <f>IFERROR(IF(A362="","",VLOOKUP(A362,D.Composição!$B$5:$L$4533,10,FALSE)),"")</f>
        <v/>
      </c>
      <c r="P362" s="379" t="str">
        <f t="shared" si="31"/>
        <v/>
      </c>
      <c r="Q362" s="380" t="str">
        <f t="shared" si="32"/>
        <v/>
      </c>
      <c r="R362" s="378" t="str">
        <f t="shared" si="33"/>
        <v/>
      </c>
      <c r="S362" s="379" t="str">
        <f>IF(H362="","",IF(R362&gt;=4*auxiliar!$Q$2,"Não elegível",IF(R362&lt;4*auxiliar!$Q$2,"Elegível","")))</f>
        <v/>
      </c>
      <c r="T362" s="321"/>
      <c r="U362" s="321"/>
      <c r="V362" s="321" t="s">
        <v>7141</v>
      </c>
      <c r="W362" s="381"/>
      <c r="X36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62" s="423"/>
      <c r="Z362" s="394"/>
      <c r="AA362" s="382" t="str">
        <f>IF(Table8[[#This Row],[Código do agregado '[Entidade']]]="","",IF(OR(AND(A362="",A362&lt;&gt;""),(AND(A362&lt;&gt;"",OR(B362="",D362="",I362="",T362="",U362="")))),"NÃO",IF(AND(A362&lt;&gt;"",J362=0),"Faltam membros","SIM")))</f>
        <v/>
      </c>
      <c r="AD362" s="256"/>
      <c r="AE362" s="457"/>
      <c r="AF362" s="457"/>
      <c r="AG362" s="256"/>
      <c r="AH362" s="256"/>
    </row>
    <row r="363" spans="1:34" ht="25.05" hidden="1" customHeight="1" x14ac:dyDescent="0.3">
      <c r="A363" s="373"/>
      <c r="B363" s="321"/>
      <c r="C363" s="316">
        <f>IFERROR(VLOOKUP(B363,A.Núcleos!$B:$C,2,FALSE),"")</f>
        <v>0</v>
      </c>
      <c r="D363" s="376"/>
      <c r="E363" s="383"/>
      <c r="F363" s="376"/>
      <c r="G363" s="377" t="str">
        <f>IFERROR(IF(Table8[[#This Row],[Código da Candidatura]]="","",CONCATENATE(VLOOKUP(Table8[[#This Row],[Código da Candidatura]],Table13[[Código da candidatura]:[Latitude]],3,FALSE)," - ",VLOOKUP(Table8[[#This Row],[Código da Candidatura]],Table13[[Código da candidatura]:[Latitude]],6,FALSE))),"")</f>
        <v/>
      </c>
      <c r="H363" s="325" t="str">
        <f>IFERROR(IF(A363="","",CONCATENATE("1D.",Entrada!$K$8,".",auxiliar!A357,".",Table8[[#This Row],[Código da Candidatura]])),"")</f>
        <v/>
      </c>
      <c r="I363" s="378" t="str">
        <f>IF(A363="","",SUMIF(D.Composição!A$5:B$4533,A363,D.Composição!M$5:M$4533))</f>
        <v/>
      </c>
      <c r="J363" s="379" t="str">
        <f>IF(A363="","",COUNTIF(D.Composição!$B:$B,$A363))</f>
        <v/>
      </c>
      <c r="K363" s="379" t="str">
        <f t="shared" si="29"/>
        <v/>
      </c>
      <c r="L363" s="379" t="str">
        <f>IF(A363="","",COUNTIFS(D.Composição!$B:$B,$A363,D.Composição!$T:$T,"Dep"))</f>
        <v/>
      </c>
      <c r="M363" s="379" t="str">
        <f>IF(A363="","",COUNTIFS(D.Composição!$B:$B,$A363,D.Composição!$M:$M,"Sim"))</f>
        <v/>
      </c>
      <c r="N363" s="379" t="str">
        <f t="shared" si="30"/>
        <v/>
      </c>
      <c r="O363" s="379" t="str">
        <f>IFERROR(IF(A363="","",VLOOKUP(A363,D.Composição!$B$5:$L$4533,10,FALSE)),"")</f>
        <v/>
      </c>
      <c r="P363" s="379" t="str">
        <f t="shared" si="31"/>
        <v/>
      </c>
      <c r="Q363" s="380" t="str">
        <f t="shared" si="32"/>
        <v/>
      </c>
      <c r="R363" s="378" t="str">
        <f t="shared" si="33"/>
        <v/>
      </c>
      <c r="S363" s="379" t="str">
        <f>IF(H363="","",IF(R363&gt;=4*auxiliar!$Q$2,"Não elegível",IF(R363&lt;4*auxiliar!$Q$2,"Elegível","")))</f>
        <v/>
      </c>
      <c r="T363" s="321"/>
      <c r="U363" s="321"/>
      <c r="V363" s="321" t="s">
        <v>7141</v>
      </c>
      <c r="W363" s="381"/>
      <c r="X36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63" s="423"/>
      <c r="Z363" s="394"/>
      <c r="AA363" s="382" t="str">
        <f>IF(Table8[[#This Row],[Código do agregado '[Entidade']]]="","",IF(OR(AND(A363="",A363&lt;&gt;""),(AND(A363&lt;&gt;"",OR(B363="",D363="",I363="",T363="",U363="")))),"NÃO",IF(AND(A363&lt;&gt;"",J363=0),"Faltam membros","SIM")))</f>
        <v/>
      </c>
      <c r="AD363" s="256"/>
      <c r="AE363" s="457"/>
      <c r="AF363" s="457"/>
      <c r="AG363" s="256"/>
      <c r="AH363" s="256"/>
    </row>
    <row r="364" spans="1:34" ht="25.05" hidden="1" customHeight="1" x14ac:dyDescent="0.3">
      <c r="A364" s="373"/>
      <c r="B364" s="321"/>
      <c r="C364" s="316">
        <f>IFERROR(VLOOKUP(B364,A.Núcleos!$B:$C,2,FALSE),"")</f>
        <v>0</v>
      </c>
      <c r="D364" s="376"/>
      <c r="E364" s="383"/>
      <c r="F364" s="376"/>
      <c r="G364" s="377" t="str">
        <f>IFERROR(IF(Table8[[#This Row],[Código da Candidatura]]="","",CONCATENATE(VLOOKUP(Table8[[#This Row],[Código da Candidatura]],Table13[[Código da candidatura]:[Latitude]],3,FALSE)," - ",VLOOKUP(Table8[[#This Row],[Código da Candidatura]],Table13[[Código da candidatura]:[Latitude]],6,FALSE))),"")</f>
        <v/>
      </c>
      <c r="H364" s="325" t="str">
        <f>IFERROR(IF(A364="","",CONCATENATE("1D.",Entrada!$K$8,".",auxiliar!A358,".",Table8[[#This Row],[Código da Candidatura]])),"")</f>
        <v/>
      </c>
      <c r="I364" s="378" t="str">
        <f>IF(A364="","",SUMIF(D.Composição!A$5:B$4533,A364,D.Composição!M$5:M$4533))</f>
        <v/>
      </c>
      <c r="J364" s="379" t="str">
        <f>IF(A364="","",COUNTIF(D.Composição!$B:$B,$A364))</f>
        <v/>
      </c>
      <c r="K364" s="379" t="str">
        <f t="shared" si="29"/>
        <v/>
      </c>
      <c r="L364" s="379" t="str">
        <f>IF(A364="","",COUNTIFS(D.Composição!$B:$B,$A364,D.Composição!$T:$T,"Dep"))</f>
        <v/>
      </c>
      <c r="M364" s="379" t="str">
        <f>IF(A364="","",COUNTIFS(D.Composição!$B:$B,$A364,D.Composição!$M:$M,"Sim"))</f>
        <v/>
      </c>
      <c r="N364" s="379" t="str">
        <f t="shared" si="30"/>
        <v/>
      </c>
      <c r="O364" s="379" t="str">
        <f>IFERROR(IF(A364="","",VLOOKUP(A364,D.Composição!$B$5:$L$4533,10,FALSE)),"")</f>
        <v/>
      </c>
      <c r="P364" s="379" t="str">
        <f t="shared" si="31"/>
        <v/>
      </c>
      <c r="Q364" s="380" t="str">
        <f t="shared" si="32"/>
        <v/>
      </c>
      <c r="R364" s="378" t="str">
        <f t="shared" si="33"/>
        <v/>
      </c>
      <c r="S364" s="379" t="str">
        <f>IF(H364="","",IF(R364&gt;=4*auxiliar!$Q$2,"Não elegível",IF(R364&lt;4*auxiliar!$Q$2,"Elegível","")))</f>
        <v/>
      </c>
      <c r="T364" s="321"/>
      <c r="U364" s="321"/>
      <c r="V364" s="321" t="s">
        <v>7141</v>
      </c>
      <c r="W364" s="381"/>
      <c r="X36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64" s="423"/>
      <c r="Z364" s="394"/>
      <c r="AA364" s="382" t="str">
        <f>IF(Table8[[#This Row],[Código do agregado '[Entidade']]]="","",IF(OR(AND(A364="",A364&lt;&gt;""),(AND(A364&lt;&gt;"",OR(B364="",D364="",I364="",T364="",U364="")))),"NÃO",IF(AND(A364&lt;&gt;"",J364=0),"Faltam membros","SIM")))</f>
        <v/>
      </c>
      <c r="AD364" s="256"/>
      <c r="AE364" s="457"/>
      <c r="AF364" s="457"/>
      <c r="AG364" s="256"/>
      <c r="AH364" s="256"/>
    </row>
    <row r="365" spans="1:34" ht="25.05" hidden="1" customHeight="1" x14ac:dyDescent="0.3">
      <c r="A365" s="373"/>
      <c r="B365" s="321"/>
      <c r="C365" s="316">
        <f>IFERROR(VLOOKUP(B365,A.Núcleos!$B:$C,2,FALSE),"")</f>
        <v>0</v>
      </c>
      <c r="D365" s="376"/>
      <c r="E365" s="383"/>
      <c r="F365" s="376"/>
      <c r="G365" s="377" t="str">
        <f>IFERROR(IF(Table8[[#This Row],[Código da Candidatura]]="","",CONCATENATE(VLOOKUP(Table8[[#This Row],[Código da Candidatura]],Table13[[Código da candidatura]:[Latitude]],3,FALSE)," - ",VLOOKUP(Table8[[#This Row],[Código da Candidatura]],Table13[[Código da candidatura]:[Latitude]],6,FALSE))),"")</f>
        <v/>
      </c>
      <c r="H365" s="325" t="str">
        <f>IFERROR(IF(A365="","",CONCATENATE("1D.",Entrada!$K$8,".",auxiliar!A359,".",Table8[[#This Row],[Código da Candidatura]])),"")</f>
        <v/>
      </c>
      <c r="I365" s="378" t="str">
        <f>IF(A365="","",SUMIF(D.Composição!A$5:B$4533,A365,D.Composição!M$5:M$4533))</f>
        <v/>
      </c>
      <c r="J365" s="379" t="str">
        <f>IF(A365="","",COUNTIF(D.Composição!$B:$B,$A365))</f>
        <v/>
      </c>
      <c r="K365" s="379" t="str">
        <f t="shared" si="29"/>
        <v/>
      </c>
      <c r="L365" s="379" t="str">
        <f>IF(A365="","",COUNTIFS(D.Composição!$B:$B,$A365,D.Composição!$T:$T,"Dep"))</f>
        <v/>
      </c>
      <c r="M365" s="379" t="str">
        <f>IF(A365="","",COUNTIFS(D.Composição!$B:$B,$A365,D.Composição!$M:$M,"Sim"))</f>
        <v/>
      </c>
      <c r="N365" s="379" t="str">
        <f t="shared" si="30"/>
        <v/>
      </c>
      <c r="O365" s="379" t="str">
        <f>IFERROR(IF(A365="","",VLOOKUP(A365,D.Composição!$B$5:$L$4533,10,FALSE)),"")</f>
        <v/>
      </c>
      <c r="P365" s="379" t="str">
        <f t="shared" si="31"/>
        <v/>
      </c>
      <c r="Q365" s="380" t="str">
        <f t="shared" si="32"/>
        <v/>
      </c>
      <c r="R365" s="378" t="str">
        <f t="shared" si="33"/>
        <v/>
      </c>
      <c r="S365" s="379" t="str">
        <f>IF(H365="","",IF(R365&gt;=4*auxiliar!$Q$2,"Não elegível",IF(R365&lt;4*auxiliar!$Q$2,"Elegível","")))</f>
        <v/>
      </c>
      <c r="T365" s="321"/>
      <c r="U365" s="321"/>
      <c r="V365" s="321" t="s">
        <v>7141</v>
      </c>
      <c r="W365" s="381"/>
      <c r="X36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65" s="423"/>
      <c r="Z365" s="394"/>
      <c r="AA365" s="382" t="str">
        <f>IF(Table8[[#This Row],[Código do agregado '[Entidade']]]="","",IF(OR(AND(A365="",A365&lt;&gt;""),(AND(A365&lt;&gt;"",OR(B365="",D365="",I365="",T365="",U365="")))),"NÃO",IF(AND(A365&lt;&gt;"",J365=0),"Faltam membros","SIM")))</f>
        <v/>
      </c>
      <c r="AD365" s="256"/>
      <c r="AE365" s="457"/>
      <c r="AF365" s="457"/>
      <c r="AG365" s="256"/>
      <c r="AH365" s="256"/>
    </row>
    <row r="366" spans="1:34" ht="25.05" hidden="1" customHeight="1" x14ac:dyDescent="0.3">
      <c r="A366" s="373"/>
      <c r="B366" s="321"/>
      <c r="C366" s="316">
        <f>IFERROR(VLOOKUP(B366,A.Núcleos!$B:$C,2,FALSE),"")</f>
        <v>0</v>
      </c>
      <c r="D366" s="376"/>
      <c r="E366" s="383"/>
      <c r="F366" s="376"/>
      <c r="G366" s="377" t="str">
        <f>IFERROR(IF(Table8[[#This Row],[Código da Candidatura]]="","",CONCATENATE(VLOOKUP(Table8[[#This Row],[Código da Candidatura]],Table13[[Código da candidatura]:[Latitude]],3,FALSE)," - ",VLOOKUP(Table8[[#This Row],[Código da Candidatura]],Table13[[Código da candidatura]:[Latitude]],6,FALSE))),"")</f>
        <v/>
      </c>
      <c r="H366" s="325" t="str">
        <f>IFERROR(IF(A366="","",CONCATENATE("1D.",Entrada!$K$8,".",auxiliar!A360,".",Table8[[#This Row],[Código da Candidatura]])),"")</f>
        <v/>
      </c>
      <c r="I366" s="378" t="str">
        <f>IF(A366="","",SUMIF(D.Composição!A$5:B$4533,A366,D.Composição!M$5:M$4533))</f>
        <v/>
      </c>
      <c r="J366" s="379" t="str">
        <f>IF(A366="","",COUNTIF(D.Composição!$B:$B,$A366))</f>
        <v/>
      </c>
      <c r="K366" s="379" t="str">
        <f t="shared" si="29"/>
        <v/>
      </c>
      <c r="L366" s="379" t="str">
        <f>IF(A366="","",COUNTIFS(D.Composição!$B:$B,$A366,D.Composição!$T:$T,"Dep"))</f>
        <v/>
      </c>
      <c r="M366" s="379" t="str">
        <f>IF(A366="","",COUNTIFS(D.Composição!$B:$B,$A366,D.Composição!$M:$M,"Sim"))</f>
        <v/>
      </c>
      <c r="N366" s="379" t="str">
        <f t="shared" si="30"/>
        <v/>
      </c>
      <c r="O366" s="379" t="str">
        <f>IFERROR(IF(A366="","",VLOOKUP(A366,D.Composição!$B$5:$L$4533,10,FALSE)),"")</f>
        <v/>
      </c>
      <c r="P366" s="379" t="str">
        <f t="shared" si="31"/>
        <v/>
      </c>
      <c r="Q366" s="380" t="str">
        <f t="shared" si="32"/>
        <v/>
      </c>
      <c r="R366" s="378" t="str">
        <f t="shared" si="33"/>
        <v/>
      </c>
      <c r="S366" s="379" t="str">
        <f>IF(H366="","",IF(R366&gt;=4*auxiliar!$Q$2,"Não elegível",IF(R366&lt;4*auxiliar!$Q$2,"Elegível","")))</f>
        <v/>
      </c>
      <c r="T366" s="321"/>
      <c r="U366" s="321"/>
      <c r="V366" s="321" t="s">
        <v>7141</v>
      </c>
      <c r="W366" s="381"/>
      <c r="X36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66" s="423"/>
      <c r="Z366" s="394"/>
      <c r="AA366" s="382" t="str">
        <f>IF(Table8[[#This Row],[Código do agregado '[Entidade']]]="","",IF(OR(AND(A366="",A366&lt;&gt;""),(AND(A366&lt;&gt;"",OR(B366="",D366="",I366="",T366="",U366="")))),"NÃO",IF(AND(A366&lt;&gt;"",J366=0),"Faltam membros","SIM")))</f>
        <v/>
      </c>
      <c r="AD366" s="256"/>
      <c r="AE366" s="457"/>
      <c r="AF366" s="457"/>
      <c r="AG366" s="256"/>
      <c r="AH366" s="256"/>
    </row>
    <row r="367" spans="1:34" ht="25.05" hidden="1" customHeight="1" x14ac:dyDescent="0.3">
      <c r="A367" s="373"/>
      <c r="B367" s="321"/>
      <c r="C367" s="316">
        <f>IFERROR(VLOOKUP(B367,A.Núcleos!$B:$C,2,FALSE),"")</f>
        <v>0</v>
      </c>
      <c r="D367" s="376"/>
      <c r="E367" s="383"/>
      <c r="F367" s="376"/>
      <c r="G367" s="377" t="str">
        <f>IFERROR(IF(Table8[[#This Row],[Código da Candidatura]]="","",CONCATENATE(VLOOKUP(Table8[[#This Row],[Código da Candidatura]],Table13[[Código da candidatura]:[Latitude]],3,FALSE)," - ",VLOOKUP(Table8[[#This Row],[Código da Candidatura]],Table13[[Código da candidatura]:[Latitude]],6,FALSE))),"")</f>
        <v/>
      </c>
      <c r="H367" s="325" t="str">
        <f>IFERROR(IF(A367="","",CONCATENATE("1D.",Entrada!$K$8,".",auxiliar!A361,".",Table8[[#This Row],[Código da Candidatura]])),"")</f>
        <v/>
      </c>
      <c r="I367" s="378" t="str">
        <f>IF(A367="","",SUMIF(D.Composição!A$5:B$4533,A367,D.Composição!M$5:M$4533))</f>
        <v/>
      </c>
      <c r="J367" s="379" t="str">
        <f>IF(A367="","",COUNTIF(D.Composição!$B:$B,$A367))</f>
        <v/>
      </c>
      <c r="K367" s="379" t="str">
        <f t="shared" si="29"/>
        <v/>
      </c>
      <c r="L367" s="379" t="str">
        <f>IF(A367="","",COUNTIFS(D.Composição!$B:$B,$A367,D.Composição!$T:$T,"Dep"))</f>
        <v/>
      </c>
      <c r="M367" s="379" t="str">
        <f>IF(A367="","",COUNTIFS(D.Composição!$B:$B,$A367,D.Composição!$M:$M,"Sim"))</f>
        <v/>
      </c>
      <c r="N367" s="379" t="str">
        <f t="shared" si="30"/>
        <v/>
      </c>
      <c r="O367" s="379" t="str">
        <f>IFERROR(IF(A367="","",VLOOKUP(A367,D.Composição!$B$5:$L$4533,10,FALSE)),"")</f>
        <v/>
      </c>
      <c r="P367" s="379" t="str">
        <f t="shared" si="31"/>
        <v/>
      </c>
      <c r="Q367" s="380" t="str">
        <f t="shared" si="32"/>
        <v/>
      </c>
      <c r="R367" s="378" t="str">
        <f t="shared" si="33"/>
        <v/>
      </c>
      <c r="S367" s="379" t="str">
        <f>IF(H367="","",IF(R367&gt;=4*auxiliar!$Q$2,"Não elegível",IF(R367&lt;4*auxiliar!$Q$2,"Elegível","")))</f>
        <v/>
      </c>
      <c r="T367" s="321"/>
      <c r="U367" s="321"/>
      <c r="V367" s="321" t="s">
        <v>7141</v>
      </c>
      <c r="W367" s="381"/>
      <c r="X36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67" s="423"/>
      <c r="Z367" s="394"/>
      <c r="AA367" s="382" t="str">
        <f>IF(Table8[[#This Row],[Código do agregado '[Entidade']]]="","",IF(OR(AND(A367="",A367&lt;&gt;""),(AND(A367&lt;&gt;"",OR(B367="",D367="",I367="",T367="",U367="")))),"NÃO",IF(AND(A367&lt;&gt;"",J367=0),"Faltam membros","SIM")))</f>
        <v/>
      </c>
      <c r="AD367" s="256"/>
      <c r="AE367" s="457"/>
      <c r="AF367" s="457"/>
      <c r="AG367" s="256"/>
      <c r="AH367" s="256"/>
    </row>
    <row r="368" spans="1:34" ht="25.05" hidden="1" customHeight="1" x14ac:dyDescent="0.3">
      <c r="A368" s="373"/>
      <c r="B368" s="321"/>
      <c r="C368" s="316">
        <f>IFERROR(VLOOKUP(B368,A.Núcleos!$B:$C,2,FALSE),"")</f>
        <v>0</v>
      </c>
      <c r="D368" s="376"/>
      <c r="E368" s="383"/>
      <c r="F368" s="376"/>
      <c r="G368" s="377" t="str">
        <f>IFERROR(IF(Table8[[#This Row],[Código da Candidatura]]="","",CONCATENATE(VLOOKUP(Table8[[#This Row],[Código da Candidatura]],Table13[[Código da candidatura]:[Latitude]],3,FALSE)," - ",VLOOKUP(Table8[[#This Row],[Código da Candidatura]],Table13[[Código da candidatura]:[Latitude]],6,FALSE))),"")</f>
        <v/>
      </c>
      <c r="H368" s="325" t="str">
        <f>IFERROR(IF(A368="","",CONCATENATE("1D.",Entrada!$K$8,".",auxiliar!A362,".",Table8[[#This Row],[Código da Candidatura]])),"")</f>
        <v/>
      </c>
      <c r="I368" s="378" t="str">
        <f>IF(A368="","",SUMIF(D.Composição!A$5:B$4533,A368,D.Composição!M$5:M$4533))</f>
        <v/>
      </c>
      <c r="J368" s="379" t="str">
        <f>IF(A368="","",COUNTIF(D.Composição!$B:$B,$A368))</f>
        <v/>
      </c>
      <c r="K368" s="379" t="str">
        <f t="shared" si="29"/>
        <v/>
      </c>
      <c r="L368" s="379" t="str">
        <f>IF(A368="","",COUNTIFS(D.Composição!$B:$B,$A368,D.Composição!$T:$T,"Dep"))</f>
        <v/>
      </c>
      <c r="M368" s="379" t="str">
        <f>IF(A368="","",COUNTIFS(D.Composição!$B:$B,$A368,D.Composição!$M:$M,"Sim"))</f>
        <v/>
      </c>
      <c r="N368" s="379" t="str">
        <f t="shared" si="30"/>
        <v/>
      </c>
      <c r="O368" s="379" t="str">
        <f>IFERROR(IF(A368="","",VLOOKUP(A368,D.Composição!$B$5:$L$4533,10,FALSE)),"")</f>
        <v/>
      </c>
      <c r="P368" s="379" t="str">
        <f t="shared" si="31"/>
        <v/>
      </c>
      <c r="Q368" s="380" t="str">
        <f t="shared" si="32"/>
        <v/>
      </c>
      <c r="R368" s="378" t="str">
        <f t="shared" si="33"/>
        <v/>
      </c>
      <c r="S368" s="379" t="str">
        <f>IF(H368="","",IF(R368&gt;=4*auxiliar!$Q$2,"Não elegível",IF(R368&lt;4*auxiliar!$Q$2,"Elegível","")))</f>
        <v/>
      </c>
      <c r="T368" s="321"/>
      <c r="U368" s="321"/>
      <c r="V368" s="321" t="s">
        <v>7141</v>
      </c>
      <c r="W368" s="381"/>
      <c r="X36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68" s="423"/>
      <c r="Z368" s="394"/>
      <c r="AA368" s="382" t="str">
        <f>IF(Table8[[#This Row],[Código do agregado '[Entidade']]]="","",IF(OR(AND(A368="",A368&lt;&gt;""),(AND(A368&lt;&gt;"",OR(B368="",D368="",I368="",T368="",U368="")))),"NÃO",IF(AND(A368&lt;&gt;"",J368=0),"Faltam membros","SIM")))</f>
        <v/>
      </c>
      <c r="AD368" s="256"/>
      <c r="AE368" s="457"/>
      <c r="AF368" s="457"/>
      <c r="AG368" s="256"/>
      <c r="AH368" s="256"/>
    </row>
    <row r="369" spans="1:34" ht="25.05" hidden="1" customHeight="1" x14ac:dyDescent="0.3">
      <c r="A369" s="373"/>
      <c r="B369" s="321"/>
      <c r="C369" s="316">
        <f>IFERROR(VLOOKUP(B369,A.Núcleos!$B:$C,2,FALSE),"")</f>
        <v>0</v>
      </c>
      <c r="D369" s="376"/>
      <c r="E369" s="383"/>
      <c r="F369" s="376"/>
      <c r="G369" s="377" t="str">
        <f>IFERROR(IF(Table8[[#This Row],[Código da Candidatura]]="","",CONCATENATE(VLOOKUP(Table8[[#This Row],[Código da Candidatura]],Table13[[Código da candidatura]:[Latitude]],3,FALSE)," - ",VLOOKUP(Table8[[#This Row],[Código da Candidatura]],Table13[[Código da candidatura]:[Latitude]],6,FALSE))),"")</f>
        <v/>
      </c>
      <c r="H369" s="325" t="str">
        <f>IFERROR(IF(A369="","",CONCATENATE("1D.",Entrada!$K$8,".",auxiliar!A363,".",Table8[[#This Row],[Código da Candidatura]])),"")</f>
        <v/>
      </c>
      <c r="I369" s="378" t="str">
        <f>IF(A369="","",SUMIF(D.Composição!A$5:B$4533,A369,D.Composição!M$5:M$4533))</f>
        <v/>
      </c>
      <c r="J369" s="379" t="str">
        <f>IF(A369="","",COUNTIF(D.Composição!$B:$B,$A369))</f>
        <v/>
      </c>
      <c r="K369" s="379" t="str">
        <f t="shared" si="29"/>
        <v/>
      </c>
      <c r="L369" s="379" t="str">
        <f>IF(A369="","",COUNTIFS(D.Composição!$B:$B,$A369,D.Composição!$T:$T,"Dep"))</f>
        <v/>
      </c>
      <c r="M369" s="379" t="str">
        <f>IF(A369="","",COUNTIFS(D.Composição!$B:$B,$A369,D.Composição!$M:$M,"Sim"))</f>
        <v/>
      </c>
      <c r="N369" s="379" t="str">
        <f t="shared" si="30"/>
        <v/>
      </c>
      <c r="O369" s="379" t="str">
        <f>IFERROR(IF(A369="","",VLOOKUP(A369,D.Composição!$B$5:$L$4533,10,FALSE)),"")</f>
        <v/>
      </c>
      <c r="P369" s="379" t="str">
        <f t="shared" si="31"/>
        <v/>
      </c>
      <c r="Q369" s="380" t="str">
        <f t="shared" si="32"/>
        <v/>
      </c>
      <c r="R369" s="378" t="str">
        <f t="shared" si="33"/>
        <v/>
      </c>
      <c r="S369" s="379" t="str">
        <f>IF(H369="","",IF(R369&gt;=4*auxiliar!$Q$2,"Não elegível",IF(R369&lt;4*auxiliar!$Q$2,"Elegível","")))</f>
        <v/>
      </c>
      <c r="T369" s="321"/>
      <c r="U369" s="321"/>
      <c r="V369" s="321" t="s">
        <v>7141</v>
      </c>
      <c r="W369" s="381"/>
      <c r="X36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69" s="423"/>
      <c r="Z369" s="394"/>
      <c r="AA369" s="382" t="str">
        <f>IF(Table8[[#This Row],[Código do agregado '[Entidade']]]="","",IF(OR(AND(A369="",A369&lt;&gt;""),(AND(A369&lt;&gt;"",OR(B369="",D369="",I369="",T369="",U369="")))),"NÃO",IF(AND(A369&lt;&gt;"",J369=0),"Faltam membros","SIM")))</f>
        <v/>
      </c>
      <c r="AD369" s="256"/>
      <c r="AE369" s="457"/>
      <c r="AF369" s="457"/>
      <c r="AG369" s="256"/>
      <c r="AH369" s="256"/>
    </row>
    <row r="370" spans="1:34" ht="25.05" hidden="1" customHeight="1" x14ac:dyDescent="0.3">
      <c r="A370" s="373"/>
      <c r="B370" s="321"/>
      <c r="C370" s="316">
        <f>IFERROR(VLOOKUP(B370,A.Núcleos!$B:$C,2,FALSE),"")</f>
        <v>0</v>
      </c>
      <c r="D370" s="376"/>
      <c r="E370" s="383"/>
      <c r="F370" s="376"/>
      <c r="G370" s="377" t="str">
        <f>IFERROR(IF(Table8[[#This Row],[Código da Candidatura]]="","",CONCATENATE(VLOOKUP(Table8[[#This Row],[Código da Candidatura]],Table13[[Código da candidatura]:[Latitude]],3,FALSE)," - ",VLOOKUP(Table8[[#This Row],[Código da Candidatura]],Table13[[Código da candidatura]:[Latitude]],6,FALSE))),"")</f>
        <v/>
      </c>
      <c r="H370" s="325" t="str">
        <f>IFERROR(IF(A370="","",CONCATENATE("1D.",Entrada!$K$8,".",auxiliar!A364,".",Table8[[#This Row],[Código da Candidatura]])),"")</f>
        <v/>
      </c>
      <c r="I370" s="378" t="str">
        <f>IF(A370="","",SUMIF(D.Composição!A$5:B$4533,A370,D.Composição!M$5:M$4533))</f>
        <v/>
      </c>
      <c r="J370" s="379" t="str">
        <f>IF(A370="","",COUNTIF(D.Composição!$B:$B,$A370))</f>
        <v/>
      </c>
      <c r="K370" s="379" t="str">
        <f t="shared" si="29"/>
        <v/>
      </c>
      <c r="L370" s="379" t="str">
        <f>IF(A370="","",COUNTIFS(D.Composição!$B:$B,$A370,D.Composição!$T:$T,"Dep"))</f>
        <v/>
      </c>
      <c r="M370" s="379" t="str">
        <f>IF(A370="","",COUNTIFS(D.Composição!$B:$B,$A370,D.Composição!$M:$M,"Sim"))</f>
        <v/>
      </c>
      <c r="N370" s="379" t="str">
        <f t="shared" si="30"/>
        <v/>
      </c>
      <c r="O370" s="379" t="str">
        <f>IFERROR(IF(A370="","",VLOOKUP(A370,D.Composição!$B$5:$L$4533,10,FALSE)),"")</f>
        <v/>
      </c>
      <c r="P370" s="379" t="str">
        <f t="shared" si="31"/>
        <v/>
      </c>
      <c r="Q370" s="380" t="str">
        <f t="shared" si="32"/>
        <v/>
      </c>
      <c r="R370" s="378" t="str">
        <f t="shared" si="33"/>
        <v/>
      </c>
      <c r="S370" s="379" t="str">
        <f>IF(H370="","",IF(R370&gt;=4*auxiliar!$Q$2,"Não elegível",IF(R370&lt;4*auxiliar!$Q$2,"Elegível","")))</f>
        <v/>
      </c>
      <c r="T370" s="321"/>
      <c r="U370" s="321"/>
      <c r="V370" s="321" t="s">
        <v>7141</v>
      </c>
      <c r="W370" s="381"/>
      <c r="X37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70" s="423"/>
      <c r="Z370" s="394"/>
      <c r="AA370" s="382" t="str">
        <f>IF(Table8[[#This Row],[Código do agregado '[Entidade']]]="","",IF(OR(AND(A370="",A370&lt;&gt;""),(AND(A370&lt;&gt;"",OR(B370="",D370="",I370="",T370="",U370="")))),"NÃO",IF(AND(A370&lt;&gt;"",J370=0),"Faltam membros","SIM")))</f>
        <v/>
      </c>
      <c r="AD370" s="256"/>
      <c r="AE370" s="457"/>
      <c r="AF370" s="457"/>
      <c r="AG370" s="256"/>
      <c r="AH370" s="256"/>
    </row>
    <row r="371" spans="1:34" ht="25.05" hidden="1" customHeight="1" x14ac:dyDescent="0.3">
      <c r="A371" s="373"/>
      <c r="B371" s="321"/>
      <c r="C371" s="316">
        <f>IFERROR(VLOOKUP(B371,A.Núcleos!$B:$C,2,FALSE),"")</f>
        <v>0</v>
      </c>
      <c r="D371" s="376"/>
      <c r="E371" s="383"/>
      <c r="F371" s="376"/>
      <c r="G371" s="377" t="str">
        <f>IFERROR(IF(Table8[[#This Row],[Código da Candidatura]]="","",CONCATENATE(VLOOKUP(Table8[[#This Row],[Código da Candidatura]],Table13[[Código da candidatura]:[Latitude]],3,FALSE)," - ",VLOOKUP(Table8[[#This Row],[Código da Candidatura]],Table13[[Código da candidatura]:[Latitude]],6,FALSE))),"")</f>
        <v/>
      </c>
      <c r="H371" s="325" t="str">
        <f>IFERROR(IF(A371="","",CONCATENATE("1D.",Entrada!$K$8,".",auxiliar!A365,".",Table8[[#This Row],[Código da Candidatura]])),"")</f>
        <v/>
      </c>
      <c r="I371" s="378" t="str">
        <f>IF(A371="","",SUMIF(D.Composição!A$5:B$4533,A371,D.Composição!M$5:M$4533))</f>
        <v/>
      </c>
      <c r="J371" s="379" t="str">
        <f>IF(A371="","",COUNTIF(D.Composição!$B:$B,$A371))</f>
        <v/>
      </c>
      <c r="K371" s="379" t="str">
        <f t="shared" si="29"/>
        <v/>
      </c>
      <c r="L371" s="379" t="str">
        <f>IF(A371="","",COUNTIFS(D.Composição!$B:$B,$A371,D.Composição!$T:$T,"Dep"))</f>
        <v/>
      </c>
      <c r="M371" s="379" t="str">
        <f>IF(A371="","",COUNTIFS(D.Composição!$B:$B,$A371,D.Composição!$M:$M,"Sim"))</f>
        <v/>
      </c>
      <c r="N371" s="379" t="str">
        <f t="shared" si="30"/>
        <v/>
      </c>
      <c r="O371" s="379" t="str">
        <f>IFERROR(IF(A371="","",VLOOKUP(A371,D.Composição!$B$5:$L$4533,10,FALSE)),"")</f>
        <v/>
      </c>
      <c r="P371" s="379" t="str">
        <f t="shared" si="31"/>
        <v/>
      </c>
      <c r="Q371" s="380" t="str">
        <f t="shared" si="32"/>
        <v/>
      </c>
      <c r="R371" s="378" t="str">
        <f t="shared" si="33"/>
        <v/>
      </c>
      <c r="S371" s="379" t="str">
        <f>IF(H371="","",IF(R371&gt;=4*auxiliar!$Q$2,"Não elegível",IF(R371&lt;4*auxiliar!$Q$2,"Elegível","")))</f>
        <v/>
      </c>
      <c r="T371" s="321"/>
      <c r="U371" s="321"/>
      <c r="V371" s="321" t="s">
        <v>7141</v>
      </c>
      <c r="W371" s="381"/>
      <c r="X37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71" s="423"/>
      <c r="Z371" s="394"/>
      <c r="AA371" s="382" t="str">
        <f>IF(Table8[[#This Row],[Código do agregado '[Entidade']]]="","",IF(OR(AND(A371="",A371&lt;&gt;""),(AND(A371&lt;&gt;"",OR(B371="",D371="",I371="",T371="",U371="")))),"NÃO",IF(AND(A371&lt;&gt;"",J371=0),"Faltam membros","SIM")))</f>
        <v/>
      </c>
      <c r="AD371" s="256"/>
      <c r="AE371" s="457"/>
      <c r="AF371" s="457"/>
      <c r="AG371" s="256"/>
      <c r="AH371" s="256"/>
    </row>
    <row r="372" spans="1:34" ht="25.05" hidden="1" customHeight="1" x14ac:dyDescent="0.3">
      <c r="A372" s="373"/>
      <c r="B372" s="321"/>
      <c r="C372" s="316">
        <f>IFERROR(VLOOKUP(B372,A.Núcleos!$B:$C,2,FALSE),"")</f>
        <v>0</v>
      </c>
      <c r="D372" s="376"/>
      <c r="E372" s="383"/>
      <c r="F372" s="376"/>
      <c r="G372" s="377" t="str">
        <f>IFERROR(IF(Table8[[#This Row],[Código da Candidatura]]="","",CONCATENATE(VLOOKUP(Table8[[#This Row],[Código da Candidatura]],Table13[[Código da candidatura]:[Latitude]],3,FALSE)," - ",VLOOKUP(Table8[[#This Row],[Código da Candidatura]],Table13[[Código da candidatura]:[Latitude]],6,FALSE))),"")</f>
        <v/>
      </c>
      <c r="H372" s="325" t="str">
        <f>IFERROR(IF(A372="","",CONCATENATE("1D.",Entrada!$K$8,".",auxiliar!A366,".",Table8[[#This Row],[Código da Candidatura]])),"")</f>
        <v/>
      </c>
      <c r="I372" s="378" t="str">
        <f>IF(A372="","",SUMIF(D.Composição!A$5:B$4533,A372,D.Composição!M$5:M$4533))</f>
        <v/>
      </c>
      <c r="J372" s="379" t="str">
        <f>IF(A372="","",COUNTIF(D.Composição!$B:$B,$A372))</f>
        <v/>
      </c>
      <c r="K372" s="379" t="str">
        <f t="shared" si="29"/>
        <v/>
      </c>
      <c r="L372" s="379" t="str">
        <f>IF(A372="","",COUNTIFS(D.Composição!$B:$B,$A372,D.Composição!$T:$T,"Dep"))</f>
        <v/>
      </c>
      <c r="M372" s="379" t="str">
        <f>IF(A372="","",COUNTIFS(D.Composição!$B:$B,$A372,D.Composição!$M:$M,"Sim"))</f>
        <v/>
      </c>
      <c r="N372" s="379" t="str">
        <f t="shared" si="30"/>
        <v/>
      </c>
      <c r="O372" s="379" t="str">
        <f>IFERROR(IF(A372="","",VLOOKUP(A372,D.Composição!$B$5:$L$4533,10,FALSE)),"")</f>
        <v/>
      </c>
      <c r="P372" s="379" t="str">
        <f t="shared" si="31"/>
        <v/>
      </c>
      <c r="Q372" s="380" t="str">
        <f t="shared" si="32"/>
        <v/>
      </c>
      <c r="R372" s="378" t="str">
        <f t="shared" si="33"/>
        <v/>
      </c>
      <c r="S372" s="379" t="str">
        <f>IF(H372="","",IF(R372&gt;=4*auxiliar!$Q$2,"Não elegível",IF(R372&lt;4*auxiliar!$Q$2,"Elegível","")))</f>
        <v/>
      </c>
      <c r="T372" s="321"/>
      <c r="U372" s="321"/>
      <c r="V372" s="321" t="s">
        <v>7141</v>
      </c>
      <c r="W372" s="381"/>
      <c r="X37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72" s="423"/>
      <c r="Z372" s="394"/>
      <c r="AA372" s="382" t="str">
        <f>IF(Table8[[#This Row],[Código do agregado '[Entidade']]]="","",IF(OR(AND(A372="",A372&lt;&gt;""),(AND(A372&lt;&gt;"",OR(B372="",D372="",I372="",T372="",U372="")))),"NÃO",IF(AND(A372&lt;&gt;"",J372=0),"Faltam membros","SIM")))</f>
        <v/>
      </c>
      <c r="AD372" s="256"/>
      <c r="AE372" s="457"/>
      <c r="AF372" s="457"/>
      <c r="AG372" s="256"/>
      <c r="AH372" s="256"/>
    </row>
    <row r="373" spans="1:34" ht="25.05" hidden="1" customHeight="1" x14ac:dyDescent="0.3">
      <c r="A373" s="373"/>
      <c r="B373" s="321"/>
      <c r="C373" s="316">
        <f>IFERROR(VLOOKUP(B373,A.Núcleos!$B:$C,2,FALSE),"")</f>
        <v>0</v>
      </c>
      <c r="D373" s="376"/>
      <c r="E373" s="383"/>
      <c r="F373" s="376"/>
      <c r="G373" s="377" t="str">
        <f>IFERROR(IF(Table8[[#This Row],[Código da Candidatura]]="","",CONCATENATE(VLOOKUP(Table8[[#This Row],[Código da Candidatura]],Table13[[Código da candidatura]:[Latitude]],3,FALSE)," - ",VLOOKUP(Table8[[#This Row],[Código da Candidatura]],Table13[[Código da candidatura]:[Latitude]],6,FALSE))),"")</f>
        <v/>
      </c>
      <c r="H373" s="325" t="str">
        <f>IFERROR(IF(A373="","",CONCATENATE("1D.",Entrada!$K$8,".",auxiliar!A367,".",Table8[[#This Row],[Código da Candidatura]])),"")</f>
        <v/>
      </c>
      <c r="I373" s="378" t="str">
        <f>IF(A373="","",SUMIF(D.Composição!A$5:B$4533,A373,D.Composição!M$5:M$4533))</f>
        <v/>
      </c>
      <c r="J373" s="379" t="str">
        <f>IF(A373="","",COUNTIF(D.Composição!$B:$B,$A373))</f>
        <v/>
      </c>
      <c r="K373" s="379" t="str">
        <f t="shared" si="29"/>
        <v/>
      </c>
      <c r="L373" s="379" t="str">
        <f>IF(A373="","",COUNTIFS(D.Composição!$B:$B,$A373,D.Composição!$T:$T,"Dep"))</f>
        <v/>
      </c>
      <c r="M373" s="379" t="str">
        <f>IF(A373="","",COUNTIFS(D.Composição!$B:$B,$A373,D.Composição!$M:$M,"Sim"))</f>
        <v/>
      </c>
      <c r="N373" s="379" t="str">
        <f t="shared" si="30"/>
        <v/>
      </c>
      <c r="O373" s="379" t="str">
        <f>IFERROR(IF(A373="","",VLOOKUP(A373,D.Composição!$B$5:$L$4533,10,FALSE)),"")</f>
        <v/>
      </c>
      <c r="P373" s="379" t="str">
        <f t="shared" si="31"/>
        <v/>
      </c>
      <c r="Q373" s="380" t="str">
        <f t="shared" si="32"/>
        <v/>
      </c>
      <c r="R373" s="378" t="str">
        <f t="shared" si="33"/>
        <v/>
      </c>
      <c r="S373" s="379" t="str">
        <f>IF(H373="","",IF(R373&gt;=4*auxiliar!$Q$2,"Não elegível",IF(R373&lt;4*auxiliar!$Q$2,"Elegível","")))</f>
        <v/>
      </c>
      <c r="T373" s="321"/>
      <c r="U373" s="321"/>
      <c r="V373" s="321" t="s">
        <v>7141</v>
      </c>
      <c r="W373" s="381"/>
      <c r="X37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73" s="423"/>
      <c r="Z373" s="394"/>
      <c r="AA373" s="382" t="str">
        <f>IF(Table8[[#This Row],[Código do agregado '[Entidade']]]="","",IF(OR(AND(A373="",A373&lt;&gt;""),(AND(A373&lt;&gt;"",OR(B373="",D373="",I373="",T373="",U373="")))),"NÃO",IF(AND(A373&lt;&gt;"",J373=0),"Faltam membros","SIM")))</f>
        <v/>
      </c>
      <c r="AD373" s="256"/>
      <c r="AE373" s="457"/>
      <c r="AF373" s="457"/>
      <c r="AG373" s="256"/>
      <c r="AH373" s="256"/>
    </row>
    <row r="374" spans="1:34" ht="25.05" hidden="1" customHeight="1" x14ac:dyDescent="0.3">
      <c r="A374" s="373"/>
      <c r="B374" s="321"/>
      <c r="C374" s="316">
        <f>IFERROR(VLOOKUP(B374,A.Núcleos!$B:$C,2,FALSE),"")</f>
        <v>0</v>
      </c>
      <c r="D374" s="376"/>
      <c r="E374" s="383"/>
      <c r="F374" s="376"/>
      <c r="G374" s="377" t="str">
        <f>IFERROR(IF(Table8[[#This Row],[Código da Candidatura]]="","",CONCATENATE(VLOOKUP(Table8[[#This Row],[Código da Candidatura]],Table13[[Código da candidatura]:[Latitude]],3,FALSE)," - ",VLOOKUP(Table8[[#This Row],[Código da Candidatura]],Table13[[Código da candidatura]:[Latitude]],6,FALSE))),"")</f>
        <v/>
      </c>
      <c r="H374" s="325" t="str">
        <f>IFERROR(IF(A374="","",CONCATENATE("1D.",Entrada!$K$8,".",auxiliar!A368,".",Table8[[#This Row],[Código da Candidatura]])),"")</f>
        <v/>
      </c>
      <c r="I374" s="378" t="str">
        <f>IF(A374="","",SUMIF(D.Composição!A$5:B$4533,A374,D.Composição!M$5:M$4533))</f>
        <v/>
      </c>
      <c r="J374" s="379" t="str">
        <f>IF(A374="","",COUNTIF(D.Composição!$B:$B,$A374))</f>
        <v/>
      </c>
      <c r="K374" s="379" t="str">
        <f t="shared" si="29"/>
        <v/>
      </c>
      <c r="L374" s="379" t="str">
        <f>IF(A374="","",COUNTIFS(D.Composição!$B:$B,$A374,D.Composição!$T:$T,"Dep"))</f>
        <v/>
      </c>
      <c r="M374" s="379" t="str">
        <f>IF(A374="","",COUNTIFS(D.Composição!$B:$B,$A374,D.Composição!$M:$M,"Sim"))</f>
        <v/>
      </c>
      <c r="N374" s="379" t="str">
        <f t="shared" si="30"/>
        <v/>
      </c>
      <c r="O374" s="379" t="str">
        <f>IFERROR(IF(A374="","",VLOOKUP(A374,D.Composição!$B$5:$L$4533,10,FALSE)),"")</f>
        <v/>
      </c>
      <c r="P374" s="379" t="str">
        <f t="shared" si="31"/>
        <v/>
      </c>
      <c r="Q374" s="380" t="str">
        <f t="shared" si="32"/>
        <v/>
      </c>
      <c r="R374" s="378" t="str">
        <f t="shared" si="33"/>
        <v/>
      </c>
      <c r="S374" s="379" t="str">
        <f>IF(H374="","",IF(R374&gt;=4*auxiliar!$Q$2,"Não elegível",IF(R374&lt;4*auxiliar!$Q$2,"Elegível","")))</f>
        <v/>
      </c>
      <c r="T374" s="321"/>
      <c r="U374" s="321"/>
      <c r="V374" s="321" t="s">
        <v>7141</v>
      </c>
      <c r="W374" s="381"/>
      <c r="X37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74" s="423"/>
      <c r="Z374" s="394"/>
      <c r="AA374" s="382" t="str">
        <f>IF(Table8[[#This Row],[Código do agregado '[Entidade']]]="","",IF(OR(AND(A374="",A374&lt;&gt;""),(AND(A374&lt;&gt;"",OR(B374="",D374="",I374="",T374="",U374="")))),"NÃO",IF(AND(A374&lt;&gt;"",J374=0),"Faltam membros","SIM")))</f>
        <v/>
      </c>
      <c r="AD374" s="256"/>
      <c r="AE374" s="457"/>
      <c r="AF374" s="457"/>
      <c r="AG374" s="256"/>
      <c r="AH374" s="256"/>
    </row>
    <row r="375" spans="1:34" ht="25.05" hidden="1" customHeight="1" x14ac:dyDescent="0.3">
      <c r="A375" s="373"/>
      <c r="B375" s="321"/>
      <c r="C375" s="316">
        <f>IFERROR(VLOOKUP(B375,A.Núcleos!$B:$C,2,FALSE),"")</f>
        <v>0</v>
      </c>
      <c r="D375" s="376"/>
      <c r="E375" s="383"/>
      <c r="F375" s="376"/>
      <c r="G375" s="377" t="str">
        <f>IFERROR(IF(Table8[[#This Row],[Código da Candidatura]]="","",CONCATENATE(VLOOKUP(Table8[[#This Row],[Código da Candidatura]],Table13[[Código da candidatura]:[Latitude]],3,FALSE)," - ",VLOOKUP(Table8[[#This Row],[Código da Candidatura]],Table13[[Código da candidatura]:[Latitude]],6,FALSE))),"")</f>
        <v/>
      </c>
      <c r="H375" s="325" t="str">
        <f>IFERROR(IF(A375="","",CONCATENATE("1D.",Entrada!$K$8,".",auxiliar!A369,".",Table8[[#This Row],[Código da Candidatura]])),"")</f>
        <v/>
      </c>
      <c r="I375" s="378" t="str">
        <f>IF(A375="","",SUMIF(D.Composição!A$5:B$4533,A375,D.Composição!M$5:M$4533))</f>
        <v/>
      </c>
      <c r="J375" s="379" t="str">
        <f>IF(A375="","",COUNTIF(D.Composição!$B:$B,$A375))</f>
        <v/>
      </c>
      <c r="K375" s="379" t="str">
        <f t="shared" si="29"/>
        <v/>
      </c>
      <c r="L375" s="379" t="str">
        <f>IF(A375="","",COUNTIFS(D.Composição!$B:$B,$A375,D.Composição!$T:$T,"Dep"))</f>
        <v/>
      </c>
      <c r="M375" s="379" t="str">
        <f>IF(A375="","",COUNTIFS(D.Composição!$B:$B,$A375,D.Composição!$M:$M,"Sim"))</f>
        <v/>
      </c>
      <c r="N375" s="379" t="str">
        <f t="shared" si="30"/>
        <v/>
      </c>
      <c r="O375" s="379" t="str">
        <f>IFERROR(IF(A375="","",VLOOKUP(A375,D.Composição!$B$5:$L$4533,10,FALSE)),"")</f>
        <v/>
      </c>
      <c r="P375" s="379" t="str">
        <f t="shared" si="31"/>
        <v/>
      </c>
      <c r="Q375" s="380" t="str">
        <f t="shared" si="32"/>
        <v/>
      </c>
      <c r="R375" s="378" t="str">
        <f t="shared" si="33"/>
        <v/>
      </c>
      <c r="S375" s="379" t="str">
        <f>IF(H375="","",IF(R375&gt;=4*auxiliar!$Q$2,"Não elegível",IF(R375&lt;4*auxiliar!$Q$2,"Elegível","")))</f>
        <v/>
      </c>
      <c r="T375" s="321"/>
      <c r="U375" s="321"/>
      <c r="V375" s="321" t="s">
        <v>7141</v>
      </c>
      <c r="W375" s="381"/>
      <c r="X37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75" s="423"/>
      <c r="Z375" s="394"/>
      <c r="AA375" s="382" t="str">
        <f>IF(Table8[[#This Row],[Código do agregado '[Entidade']]]="","",IF(OR(AND(A375="",A375&lt;&gt;""),(AND(A375&lt;&gt;"",OR(B375="",D375="",I375="",T375="",U375="")))),"NÃO",IF(AND(A375&lt;&gt;"",J375=0),"Faltam membros","SIM")))</f>
        <v/>
      </c>
      <c r="AD375" s="256"/>
      <c r="AE375" s="457"/>
      <c r="AF375" s="457"/>
      <c r="AG375" s="256"/>
      <c r="AH375" s="256"/>
    </row>
    <row r="376" spans="1:34" ht="25.05" hidden="1" customHeight="1" x14ac:dyDescent="0.3">
      <c r="A376" s="373"/>
      <c r="B376" s="321"/>
      <c r="C376" s="316">
        <f>IFERROR(VLOOKUP(B376,A.Núcleos!$B:$C,2,FALSE),"")</f>
        <v>0</v>
      </c>
      <c r="D376" s="376"/>
      <c r="E376" s="383"/>
      <c r="F376" s="376"/>
      <c r="G376" s="377" t="str">
        <f>IFERROR(IF(Table8[[#This Row],[Código da Candidatura]]="","",CONCATENATE(VLOOKUP(Table8[[#This Row],[Código da Candidatura]],Table13[[Código da candidatura]:[Latitude]],3,FALSE)," - ",VLOOKUP(Table8[[#This Row],[Código da Candidatura]],Table13[[Código da candidatura]:[Latitude]],6,FALSE))),"")</f>
        <v/>
      </c>
      <c r="H376" s="325" t="str">
        <f>IFERROR(IF(A376="","",CONCATENATE("1D.",Entrada!$K$8,".",auxiliar!A370,".",Table8[[#This Row],[Código da Candidatura]])),"")</f>
        <v/>
      </c>
      <c r="I376" s="378" t="str">
        <f>IF(A376="","",SUMIF(D.Composição!A$5:B$4533,A376,D.Composição!M$5:M$4533))</f>
        <v/>
      </c>
      <c r="J376" s="379" t="str">
        <f>IF(A376="","",COUNTIF(D.Composição!$B:$B,$A376))</f>
        <v/>
      </c>
      <c r="K376" s="379" t="str">
        <f t="shared" si="29"/>
        <v/>
      </c>
      <c r="L376" s="379" t="str">
        <f>IF(A376="","",COUNTIFS(D.Composição!$B:$B,$A376,D.Composição!$T:$T,"Dep"))</f>
        <v/>
      </c>
      <c r="M376" s="379" t="str">
        <f>IF(A376="","",COUNTIFS(D.Composição!$B:$B,$A376,D.Composição!$M:$M,"Sim"))</f>
        <v/>
      </c>
      <c r="N376" s="379" t="str">
        <f t="shared" si="30"/>
        <v/>
      </c>
      <c r="O376" s="379" t="str">
        <f>IFERROR(IF(A376="","",VLOOKUP(A376,D.Composição!$B$5:$L$4533,10,FALSE)),"")</f>
        <v/>
      </c>
      <c r="P376" s="379" t="str">
        <f t="shared" si="31"/>
        <v/>
      </c>
      <c r="Q376" s="380" t="str">
        <f t="shared" si="32"/>
        <v/>
      </c>
      <c r="R376" s="378" t="str">
        <f t="shared" si="33"/>
        <v/>
      </c>
      <c r="S376" s="379" t="str">
        <f>IF(H376="","",IF(R376&gt;=4*auxiliar!$Q$2,"Não elegível",IF(R376&lt;4*auxiliar!$Q$2,"Elegível","")))</f>
        <v/>
      </c>
      <c r="T376" s="321"/>
      <c r="U376" s="321"/>
      <c r="V376" s="321" t="s">
        <v>7141</v>
      </c>
      <c r="W376" s="381"/>
      <c r="X37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76" s="423"/>
      <c r="Z376" s="394"/>
      <c r="AA376" s="382" t="str">
        <f>IF(Table8[[#This Row],[Código do agregado '[Entidade']]]="","",IF(OR(AND(A376="",A376&lt;&gt;""),(AND(A376&lt;&gt;"",OR(B376="",D376="",I376="",T376="",U376="")))),"NÃO",IF(AND(A376&lt;&gt;"",J376=0),"Faltam membros","SIM")))</f>
        <v/>
      </c>
      <c r="AD376" s="256"/>
      <c r="AE376" s="457"/>
      <c r="AF376" s="457"/>
      <c r="AG376" s="256"/>
      <c r="AH376" s="256"/>
    </row>
    <row r="377" spans="1:34" ht="25.05" hidden="1" customHeight="1" x14ac:dyDescent="0.3">
      <c r="A377" s="373"/>
      <c r="B377" s="321"/>
      <c r="C377" s="316">
        <f>IFERROR(VLOOKUP(B377,A.Núcleos!$B:$C,2,FALSE),"")</f>
        <v>0</v>
      </c>
      <c r="D377" s="376"/>
      <c r="E377" s="383"/>
      <c r="F377" s="376"/>
      <c r="G377" s="377" t="str">
        <f>IFERROR(IF(Table8[[#This Row],[Código da Candidatura]]="","",CONCATENATE(VLOOKUP(Table8[[#This Row],[Código da Candidatura]],Table13[[Código da candidatura]:[Latitude]],3,FALSE)," - ",VLOOKUP(Table8[[#This Row],[Código da Candidatura]],Table13[[Código da candidatura]:[Latitude]],6,FALSE))),"")</f>
        <v/>
      </c>
      <c r="H377" s="325" t="str">
        <f>IFERROR(IF(A377="","",CONCATENATE("1D.",Entrada!$K$8,".",auxiliar!A371,".",Table8[[#This Row],[Código da Candidatura]])),"")</f>
        <v/>
      </c>
      <c r="I377" s="378" t="str">
        <f>IF(A377="","",SUMIF(D.Composição!A$5:B$4533,A377,D.Composição!M$5:M$4533))</f>
        <v/>
      </c>
      <c r="J377" s="379" t="str">
        <f>IF(A377="","",COUNTIF(D.Composição!$B:$B,$A377))</f>
        <v/>
      </c>
      <c r="K377" s="379" t="str">
        <f t="shared" si="29"/>
        <v/>
      </c>
      <c r="L377" s="379" t="str">
        <f>IF(A377="","",COUNTIFS(D.Composição!$B:$B,$A377,D.Composição!$T:$T,"Dep"))</f>
        <v/>
      </c>
      <c r="M377" s="379" t="str">
        <f>IF(A377="","",COUNTIFS(D.Composição!$B:$B,$A377,D.Composição!$M:$M,"Sim"))</f>
        <v/>
      </c>
      <c r="N377" s="379" t="str">
        <f t="shared" si="30"/>
        <v/>
      </c>
      <c r="O377" s="379" t="str">
        <f>IFERROR(IF(A377="","",VLOOKUP(A377,D.Composição!$B$5:$L$4533,10,FALSE)),"")</f>
        <v/>
      </c>
      <c r="P377" s="379" t="str">
        <f t="shared" si="31"/>
        <v/>
      </c>
      <c r="Q377" s="380" t="str">
        <f t="shared" si="32"/>
        <v/>
      </c>
      <c r="R377" s="378" t="str">
        <f t="shared" si="33"/>
        <v/>
      </c>
      <c r="S377" s="379" t="str">
        <f>IF(H377="","",IF(R377&gt;=4*auxiliar!$Q$2,"Não elegível",IF(R377&lt;4*auxiliar!$Q$2,"Elegível","")))</f>
        <v/>
      </c>
      <c r="T377" s="321"/>
      <c r="U377" s="321"/>
      <c r="V377" s="321" t="s">
        <v>7141</v>
      </c>
      <c r="W377" s="381"/>
      <c r="X37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77" s="423"/>
      <c r="Z377" s="394"/>
      <c r="AA377" s="382" t="str">
        <f>IF(Table8[[#This Row],[Código do agregado '[Entidade']]]="","",IF(OR(AND(A377="",A377&lt;&gt;""),(AND(A377&lt;&gt;"",OR(B377="",D377="",I377="",T377="",U377="")))),"NÃO",IF(AND(A377&lt;&gt;"",J377=0),"Faltam membros","SIM")))</f>
        <v/>
      </c>
      <c r="AD377" s="256"/>
      <c r="AE377" s="457"/>
      <c r="AF377" s="457"/>
      <c r="AG377" s="256"/>
      <c r="AH377" s="256"/>
    </row>
    <row r="378" spans="1:34" ht="25.05" hidden="1" customHeight="1" x14ac:dyDescent="0.3">
      <c r="A378" s="373"/>
      <c r="B378" s="321"/>
      <c r="C378" s="316">
        <f>IFERROR(VLOOKUP(B378,A.Núcleos!$B:$C,2,FALSE),"")</f>
        <v>0</v>
      </c>
      <c r="D378" s="376"/>
      <c r="E378" s="383"/>
      <c r="F378" s="376"/>
      <c r="G378" s="377" t="str">
        <f>IFERROR(IF(Table8[[#This Row],[Código da Candidatura]]="","",CONCATENATE(VLOOKUP(Table8[[#This Row],[Código da Candidatura]],Table13[[Código da candidatura]:[Latitude]],3,FALSE)," - ",VLOOKUP(Table8[[#This Row],[Código da Candidatura]],Table13[[Código da candidatura]:[Latitude]],6,FALSE))),"")</f>
        <v/>
      </c>
      <c r="H378" s="325" t="str">
        <f>IFERROR(IF(A378="","",CONCATENATE("1D.",Entrada!$K$8,".",auxiliar!A372,".",Table8[[#This Row],[Código da Candidatura]])),"")</f>
        <v/>
      </c>
      <c r="I378" s="378" t="str">
        <f>IF(A378="","",SUMIF(D.Composição!A$5:B$4533,A378,D.Composição!M$5:M$4533))</f>
        <v/>
      </c>
      <c r="J378" s="379" t="str">
        <f>IF(A378="","",COUNTIF(D.Composição!$B:$B,$A378))</f>
        <v/>
      </c>
      <c r="K378" s="379" t="str">
        <f t="shared" si="29"/>
        <v/>
      </c>
      <c r="L378" s="379" t="str">
        <f>IF(A378="","",COUNTIFS(D.Composição!$B:$B,$A378,D.Composição!$T:$T,"Dep"))</f>
        <v/>
      </c>
      <c r="M378" s="379" t="str">
        <f>IF(A378="","",COUNTIFS(D.Composição!$B:$B,$A378,D.Composição!$M:$M,"Sim"))</f>
        <v/>
      </c>
      <c r="N378" s="379" t="str">
        <f t="shared" si="30"/>
        <v/>
      </c>
      <c r="O378" s="379" t="str">
        <f>IFERROR(IF(A378="","",VLOOKUP(A378,D.Composição!$B$5:$L$4533,10,FALSE)),"")</f>
        <v/>
      </c>
      <c r="P378" s="379" t="str">
        <f t="shared" si="31"/>
        <v/>
      </c>
      <c r="Q378" s="380" t="str">
        <f t="shared" si="32"/>
        <v/>
      </c>
      <c r="R378" s="378" t="str">
        <f t="shared" si="33"/>
        <v/>
      </c>
      <c r="S378" s="379" t="str">
        <f>IF(H378="","",IF(R378&gt;=4*auxiliar!$Q$2,"Não elegível",IF(R378&lt;4*auxiliar!$Q$2,"Elegível","")))</f>
        <v/>
      </c>
      <c r="T378" s="321"/>
      <c r="U378" s="321"/>
      <c r="V378" s="321" t="s">
        <v>7141</v>
      </c>
      <c r="W378" s="381"/>
      <c r="X37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78" s="423"/>
      <c r="Z378" s="394"/>
      <c r="AA378" s="382" t="str">
        <f>IF(Table8[[#This Row],[Código do agregado '[Entidade']]]="","",IF(OR(AND(A378="",A378&lt;&gt;""),(AND(A378&lt;&gt;"",OR(B378="",D378="",I378="",T378="",U378="")))),"NÃO",IF(AND(A378&lt;&gt;"",J378=0),"Faltam membros","SIM")))</f>
        <v/>
      </c>
      <c r="AD378" s="256"/>
      <c r="AE378" s="457"/>
      <c r="AF378" s="457"/>
      <c r="AG378" s="256"/>
      <c r="AH378" s="256"/>
    </row>
    <row r="379" spans="1:34" ht="25.05" hidden="1" customHeight="1" x14ac:dyDescent="0.3">
      <c r="A379" s="373"/>
      <c r="B379" s="321"/>
      <c r="C379" s="316">
        <f>IFERROR(VLOOKUP(B379,A.Núcleos!$B:$C,2,FALSE),"")</f>
        <v>0</v>
      </c>
      <c r="D379" s="376"/>
      <c r="E379" s="383"/>
      <c r="F379" s="376"/>
      <c r="G379" s="377" t="str">
        <f>IFERROR(IF(Table8[[#This Row],[Código da Candidatura]]="","",CONCATENATE(VLOOKUP(Table8[[#This Row],[Código da Candidatura]],Table13[[Código da candidatura]:[Latitude]],3,FALSE)," - ",VLOOKUP(Table8[[#This Row],[Código da Candidatura]],Table13[[Código da candidatura]:[Latitude]],6,FALSE))),"")</f>
        <v/>
      </c>
      <c r="H379" s="325" t="str">
        <f>IFERROR(IF(A379="","",CONCATENATE("1D.",Entrada!$K$8,".",auxiliar!A373,".",Table8[[#This Row],[Código da Candidatura]])),"")</f>
        <v/>
      </c>
      <c r="I379" s="378" t="str">
        <f>IF(A379="","",SUMIF(D.Composição!A$5:B$4533,A379,D.Composição!M$5:M$4533))</f>
        <v/>
      </c>
      <c r="J379" s="379" t="str">
        <f>IF(A379="","",COUNTIF(D.Composição!$B:$B,$A379))</f>
        <v/>
      </c>
      <c r="K379" s="379" t="str">
        <f t="shared" si="29"/>
        <v/>
      </c>
      <c r="L379" s="379" t="str">
        <f>IF(A379="","",COUNTIFS(D.Composição!$B:$B,$A379,D.Composição!$T:$T,"Dep"))</f>
        <v/>
      </c>
      <c r="M379" s="379" t="str">
        <f>IF(A379="","",COUNTIFS(D.Composição!$B:$B,$A379,D.Composição!$M:$M,"Sim"))</f>
        <v/>
      </c>
      <c r="N379" s="379" t="str">
        <f t="shared" si="30"/>
        <v/>
      </c>
      <c r="O379" s="379" t="str">
        <f>IFERROR(IF(A379="","",VLOOKUP(A379,D.Composição!$B$5:$L$4533,10,FALSE)),"")</f>
        <v/>
      </c>
      <c r="P379" s="379" t="str">
        <f t="shared" si="31"/>
        <v/>
      </c>
      <c r="Q379" s="380" t="str">
        <f t="shared" si="32"/>
        <v/>
      </c>
      <c r="R379" s="378" t="str">
        <f t="shared" si="33"/>
        <v/>
      </c>
      <c r="S379" s="379" t="str">
        <f>IF(H379="","",IF(R379&gt;=4*auxiliar!$Q$2,"Não elegível",IF(R379&lt;4*auxiliar!$Q$2,"Elegível","")))</f>
        <v/>
      </c>
      <c r="T379" s="321"/>
      <c r="U379" s="321"/>
      <c r="V379" s="321" t="s">
        <v>7141</v>
      </c>
      <c r="W379" s="381"/>
      <c r="X37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79" s="423"/>
      <c r="Z379" s="394"/>
      <c r="AA379" s="382" t="str">
        <f>IF(Table8[[#This Row],[Código do agregado '[Entidade']]]="","",IF(OR(AND(A379="",A379&lt;&gt;""),(AND(A379&lt;&gt;"",OR(B379="",D379="",I379="",T379="",U379="")))),"NÃO",IF(AND(A379&lt;&gt;"",J379=0),"Faltam membros","SIM")))</f>
        <v/>
      </c>
      <c r="AD379" s="256"/>
      <c r="AE379" s="457"/>
      <c r="AF379" s="457"/>
      <c r="AG379" s="256"/>
      <c r="AH379" s="256"/>
    </row>
    <row r="380" spans="1:34" ht="25.05" hidden="1" customHeight="1" x14ac:dyDescent="0.3">
      <c r="A380" s="373"/>
      <c r="B380" s="321"/>
      <c r="C380" s="316">
        <f>IFERROR(VLOOKUP(B380,A.Núcleos!$B:$C,2,FALSE),"")</f>
        <v>0</v>
      </c>
      <c r="D380" s="376"/>
      <c r="E380" s="383"/>
      <c r="F380" s="376"/>
      <c r="G380" s="377" t="str">
        <f>IFERROR(IF(Table8[[#This Row],[Código da Candidatura]]="","",CONCATENATE(VLOOKUP(Table8[[#This Row],[Código da Candidatura]],Table13[[Código da candidatura]:[Latitude]],3,FALSE)," - ",VLOOKUP(Table8[[#This Row],[Código da Candidatura]],Table13[[Código da candidatura]:[Latitude]],6,FALSE))),"")</f>
        <v/>
      </c>
      <c r="H380" s="325" t="str">
        <f>IFERROR(IF(A380="","",CONCATENATE("1D.",Entrada!$K$8,".",auxiliar!A374,".",Table8[[#This Row],[Código da Candidatura]])),"")</f>
        <v/>
      </c>
      <c r="I380" s="378" t="str">
        <f>IF(A380="","",SUMIF(D.Composição!A$5:B$4533,A380,D.Composição!M$5:M$4533))</f>
        <v/>
      </c>
      <c r="J380" s="379" t="str">
        <f>IF(A380="","",COUNTIF(D.Composição!$B:$B,$A380))</f>
        <v/>
      </c>
      <c r="K380" s="379" t="str">
        <f t="shared" si="29"/>
        <v/>
      </c>
      <c r="L380" s="379" t="str">
        <f>IF(A380="","",COUNTIFS(D.Composição!$B:$B,$A380,D.Composição!$T:$T,"Dep"))</f>
        <v/>
      </c>
      <c r="M380" s="379" t="str">
        <f>IF(A380="","",COUNTIFS(D.Composição!$B:$B,$A380,D.Composição!$M:$M,"Sim"))</f>
        <v/>
      </c>
      <c r="N380" s="379" t="str">
        <f t="shared" si="30"/>
        <v/>
      </c>
      <c r="O380" s="379" t="str">
        <f>IFERROR(IF(A380="","",VLOOKUP(A380,D.Composição!$B$5:$L$4533,10,FALSE)),"")</f>
        <v/>
      </c>
      <c r="P380" s="379" t="str">
        <f t="shared" si="31"/>
        <v/>
      </c>
      <c r="Q380" s="380" t="str">
        <f t="shared" si="32"/>
        <v/>
      </c>
      <c r="R380" s="378" t="str">
        <f t="shared" si="33"/>
        <v/>
      </c>
      <c r="S380" s="379" t="str">
        <f>IF(H380="","",IF(R380&gt;=4*auxiliar!$Q$2,"Não elegível",IF(R380&lt;4*auxiliar!$Q$2,"Elegível","")))</f>
        <v/>
      </c>
      <c r="T380" s="321"/>
      <c r="U380" s="321"/>
      <c r="V380" s="321" t="s">
        <v>7141</v>
      </c>
      <c r="W380" s="381"/>
      <c r="X38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80" s="423"/>
      <c r="Z380" s="394"/>
      <c r="AA380" s="382" t="str">
        <f>IF(Table8[[#This Row],[Código do agregado '[Entidade']]]="","",IF(OR(AND(A380="",A380&lt;&gt;""),(AND(A380&lt;&gt;"",OR(B380="",D380="",I380="",T380="",U380="")))),"NÃO",IF(AND(A380&lt;&gt;"",J380=0),"Faltam membros","SIM")))</f>
        <v/>
      </c>
      <c r="AD380" s="256"/>
      <c r="AE380" s="457"/>
      <c r="AF380" s="457"/>
      <c r="AG380" s="256"/>
      <c r="AH380" s="256"/>
    </row>
    <row r="381" spans="1:34" ht="25.05" hidden="1" customHeight="1" x14ac:dyDescent="0.3">
      <c r="A381" s="373"/>
      <c r="B381" s="321"/>
      <c r="C381" s="316">
        <f>IFERROR(VLOOKUP(B381,A.Núcleos!$B:$C,2,FALSE),"")</f>
        <v>0</v>
      </c>
      <c r="D381" s="376"/>
      <c r="E381" s="383"/>
      <c r="F381" s="376"/>
      <c r="G381" s="377" t="str">
        <f>IFERROR(IF(Table8[[#This Row],[Código da Candidatura]]="","",CONCATENATE(VLOOKUP(Table8[[#This Row],[Código da Candidatura]],Table13[[Código da candidatura]:[Latitude]],3,FALSE)," - ",VLOOKUP(Table8[[#This Row],[Código da Candidatura]],Table13[[Código da candidatura]:[Latitude]],6,FALSE))),"")</f>
        <v/>
      </c>
      <c r="H381" s="325" t="str">
        <f>IFERROR(IF(A381="","",CONCATENATE("1D.",Entrada!$K$8,".",auxiliar!A375,".",Table8[[#This Row],[Código da Candidatura]])),"")</f>
        <v/>
      </c>
      <c r="I381" s="378" t="str">
        <f>IF(A381="","",SUMIF(D.Composição!A$5:B$4533,A381,D.Composição!M$5:M$4533))</f>
        <v/>
      </c>
      <c r="J381" s="379" t="str">
        <f>IF(A381="","",COUNTIF(D.Composição!$B:$B,$A381))</f>
        <v/>
      </c>
      <c r="K381" s="379" t="str">
        <f t="shared" si="29"/>
        <v/>
      </c>
      <c r="L381" s="379" t="str">
        <f>IF(A381="","",COUNTIFS(D.Composição!$B:$B,$A381,D.Composição!$T:$T,"Dep"))</f>
        <v/>
      </c>
      <c r="M381" s="379" t="str">
        <f>IF(A381="","",COUNTIFS(D.Composição!$B:$B,$A381,D.Composição!$M:$M,"Sim"))</f>
        <v/>
      </c>
      <c r="N381" s="379" t="str">
        <f t="shared" si="30"/>
        <v/>
      </c>
      <c r="O381" s="379" t="str">
        <f>IFERROR(IF(A381="","",VLOOKUP(A381,D.Composição!$B$5:$L$4533,10,FALSE)),"")</f>
        <v/>
      </c>
      <c r="P381" s="379" t="str">
        <f t="shared" si="31"/>
        <v/>
      </c>
      <c r="Q381" s="380" t="str">
        <f t="shared" si="32"/>
        <v/>
      </c>
      <c r="R381" s="378" t="str">
        <f t="shared" si="33"/>
        <v/>
      </c>
      <c r="S381" s="379" t="str">
        <f>IF(H381="","",IF(R381&gt;=4*auxiliar!$Q$2,"Não elegível",IF(R381&lt;4*auxiliar!$Q$2,"Elegível","")))</f>
        <v/>
      </c>
      <c r="T381" s="321"/>
      <c r="U381" s="321"/>
      <c r="V381" s="321" t="s">
        <v>7141</v>
      </c>
      <c r="W381" s="381"/>
      <c r="X38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81" s="423"/>
      <c r="Z381" s="394"/>
      <c r="AA381" s="382" t="str">
        <f>IF(Table8[[#This Row],[Código do agregado '[Entidade']]]="","",IF(OR(AND(A381="",A381&lt;&gt;""),(AND(A381&lt;&gt;"",OR(B381="",D381="",I381="",T381="",U381="")))),"NÃO",IF(AND(A381&lt;&gt;"",J381=0),"Faltam membros","SIM")))</f>
        <v/>
      </c>
      <c r="AD381" s="256"/>
      <c r="AE381" s="457"/>
      <c r="AF381" s="457"/>
      <c r="AG381" s="256"/>
      <c r="AH381" s="256"/>
    </row>
    <row r="382" spans="1:34" ht="25.05" hidden="1" customHeight="1" x14ac:dyDescent="0.3">
      <c r="A382" s="373"/>
      <c r="B382" s="321"/>
      <c r="C382" s="316">
        <f>IFERROR(VLOOKUP(B382,A.Núcleos!$B:$C,2,FALSE),"")</f>
        <v>0</v>
      </c>
      <c r="D382" s="376"/>
      <c r="E382" s="383"/>
      <c r="F382" s="376"/>
      <c r="G382" s="377" t="str">
        <f>IFERROR(IF(Table8[[#This Row],[Código da Candidatura]]="","",CONCATENATE(VLOOKUP(Table8[[#This Row],[Código da Candidatura]],Table13[[Código da candidatura]:[Latitude]],3,FALSE)," - ",VLOOKUP(Table8[[#This Row],[Código da Candidatura]],Table13[[Código da candidatura]:[Latitude]],6,FALSE))),"")</f>
        <v/>
      </c>
      <c r="H382" s="325" t="str">
        <f>IFERROR(IF(A382="","",CONCATENATE("1D.",Entrada!$K$8,".",auxiliar!A376,".",Table8[[#This Row],[Código da Candidatura]])),"")</f>
        <v/>
      </c>
      <c r="I382" s="378" t="str">
        <f>IF(A382="","",SUMIF(D.Composição!A$5:B$4533,A382,D.Composição!M$5:M$4533))</f>
        <v/>
      </c>
      <c r="J382" s="379" t="str">
        <f>IF(A382="","",COUNTIF(D.Composição!$B:$B,$A382))</f>
        <v/>
      </c>
      <c r="K382" s="379" t="str">
        <f t="shared" si="29"/>
        <v/>
      </c>
      <c r="L382" s="379" t="str">
        <f>IF(A382="","",COUNTIFS(D.Composição!$B:$B,$A382,D.Composição!$T:$T,"Dep"))</f>
        <v/>
      </c>
      <c r="M382" s="379" t="str">
        <f>IF(A382="","",COUNTIFS(D.Composição!$B:$B,$A382,D.Composição!$M:$M,"Sim"))</f>
        <v/>
      </c>
      <c r="N382" s="379" t="str">
        <f t="shared" si="30"/>
        <v/>
      </c>
      <c r="O382" s="379" t="str">
        <f>IFERROR(IF(A382="","",VLOOKUP(A382,D.Composição!$B$5:$L$4533,10,FALSE)),"")</f>
        <v/>
      </c>
      <c r="P382" s="379" t="str">
        <f t="shared" si="31"/>
        <v/>
      </c>
      <c r="Q382" s="380" t="str">
        <f t="shared" si="32"/>
        <v/>
      </c>
      <c r="R382" s="378" t="str">
        <f t="shared" si="33"/>
        <v/>
      </c>
      <c r="S382" s="379" t="str">
        <f>IF(H382="","",IF(R382&gt;=4*auxiliar!$Q$2,"Não elegível",IF(R382&lt;4*auxiliar!$Q$2,"Elegível","")))</f>
        <v/>
      </c>
      <c r="T382" s="321"/>
      <c r="U382" s="321"/>
      <c r="V382" s="321" t="s">
        <v>7141</v>
      </c>
      <c r="W382" s="381"/>
      <c r="X38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82" s="423"/>
      <c r="Z382" s="394"/>
      <c r="AA382" s="382" t="str">
        <f>IF(Table8[[#This Row],[Código do agregado '[Entidade']]]="","",IF(OR(AND(A382="",A382&lt;&gt;""),(AND(A382&lt;&gt;"",OR(B382="",D382="",I382="",T382="",U382="")))),"NÃO",IF(AND(A382&lt;&gt;"",J382=0),"Faltam membros","SIM")))</f>
        <v/>
      </c>
      <c r="AD382" s="256"/>
      <c r="AE382" s="457"/>
      <c r="AF382" s="457"/>
      <c r="AG382" s="256"/>
      <c r="AH382" s="256"/>
    </row>
    <row r="383" spans="1:34" ht="25.05" hidden="1" customHeight="1" x14ac:dyDescent="0.3">
      <c r="A383" s="373"/>
      <c r="B383" s="321"/>
      <c r="C383" s="316">
        <f>IFERROR(VLOOKUP(B383,A.Núcleos!$B:$C,2,FALSE),"")</f>
        <v>0</v>
      </c>
      <c r="D383" s="376"/>
      <c r="E383" s="383"/>
      <c r="F383" s="376"/>
      <c r="G383" s="377" t="str">
        <f>IFERROR(IF(Table8[[#This Row],[Código da Candidatura]]="","",CONCATENATE(VLOOKUP(Table8[[#This Row],[Código da Candidatura]],Table13[[Código da candidatura]:[Latitude]],3,FALSE)," - ",VLOOKUP(Table8[[#This Row],[Código da Candidatura]],Table13[[Código da candidatura]:[Latitude]],6,FALSE))),"")</f>
        <v/>
      </c>
      <c r="H383" s="325" t="str">
        <f>IFERROR(IF(A383="","",CONCATENATE("1D.",Entrada!$K$8,".",auxiliar!A377,".",Table8[[#This Row],[Código da Candidatura]])),"")</f>
        <v/>
      </c>
      <c r="I383" s="378" t="str">
        <f>IF(A383="","",SUMIF(D.Composição!A$5:B$4533,A383,D.Composição!M$5:M$4533))</f>
        <v/>
      </c>
      <c r="J383" s="379" t="str">
        <f>IF(A383="","",COUNTIF(D.Composição!$B:$B,$A383))</f>
        <v/>
      </c>
      <c r="K383" s="379" t="str">
        <f t="shared" si="29"/>
        <v/>
      </c>
      <c r="L383" s="379" t="str">
        <f>IF(A383="","",COUNTIFS(D.Composição!$B:$B,$A383,D.Composição!$T:$T,"Dep"))</f>
        <v/>
      </c>
      <c r="M383" s="379" t="str">
        <f>IF(A383="","",COUNTIFS(D.Composição!$B:$B,$A383,D.Composição!$M:$M,"Sim"))</f>
        <v/>
      </c>
      <c r="N383" s="379" t="str">
        <f t="shared" si="30"/>
        <v/>
      </c>
      <c r="O383" s="379" t="str">
        <f>IFERROR(IF(A383="","",VLOOKUP(A383,D.Composição!$B$5:$L$4533,10,FALSE)),"")</f>
        <v/>
      </c>
      <c r="P383" s="379" t="str">
        <f t="shared" si="31"/>
        <v/>
      </c>
      <c r="Q383" s="380" t="str">
        <f t="shared" si="32"/>
        <v/>
      </c>
      <c r="R383" s="378" t="str">
        <f t="shared" si="33"/>
        <v/>
      </c>
      <c r="S383" s="379" t="str">
        <f>IF(H383="","",IF(R383&gt;=4*auxiliar!$Q$2,"Não elegível",IF(R383&lt;4*auxiliar!$Q$2,"Elegível","")))</f>
        <v/>
      </c>
      <c r="T383" s="321"/>
      <c r="U383" s="321"/>
      <c r="V383" s="321" t="s">
        <v>7141</v>
      </c>
      <c r="W383" s="381"/>
      <c r="X38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83" s="423"/>
      <c r="Z383" s="394"/>
      <c r="AA383" s="382" t="str">
        <f>IF(Table8[[#This Row],[Código do agregado '[Entidade']]]="","",IF(OR(AND(A383="",A383&lt;&gt;""),(AND(A383&lt;&gt;"",OR(B383="",D383="",I383="",T383="",U383="")))),"NÃO",IF(AND(A383&lt;&gt;"",J383=0),"Faltam membros","SIM")))</f>
        <v/>
      </c>
      <c r="AD383" s="256"/>
      <c r="AE383" s="457"/>
      <c r="AF383" s="457"/>
      <c r="AG383" s="256"/>
      <c r="AH383" s="256"/>
    </row>
    <row r="384" spans="1:34" ht="25.05" hidden="1" customHeight="1" x14ac:dyDescent="0.3">
      <c r="A384" s="373"/>
      <c r="B384" s="321"/>
      <c r="C384" s="316">
        <f>IFERROR(VLOOKUP(B384,A.Núcleos!$B:$C,2,FALSE),"")</f>
        <v>0</v>
      </c>
      <c r="D384" s="376"/>
      <c r="E384" s="383"/>
      <c r="F384" s="376"/>
      <c r="G384" s="377" t="str">
        <f>IFERROR(IF(Table8[[#This Row],[Código da Candidatura]]="","",CONCATENATE(VLOOKUP(Table8[[#This Row],[Código da Candidatura]],Table13[[Código da candidatura]:[Latitude]],3,FALSE)," - ",VLOOKUP(Table8[[#This Row],[Código da Candidatura]],Table13[[Código da candidatura]:[Latitude]],6,FALSE))),"")</f>
        <v/>
      </c>
      <c r="H384" s="325" t="str">
        <f>IFERROR(IF(A384="","",CONCATENATE("1D.",Entrada!$K$8,".",auxiliar!A378,".",Table8[[#This Row],[Código da Candidatura]])),"")</f>
        <v/>
      </c>
      <c r="I384" s="378" t="str">
        <f>IF(A384="","",SUMIF(D.Composição!A$5:B$4533,A384,D.Composição!M$5:M$4533))</f>
        <v/>
      </c>
      <c r="J384" s="379" t="str">
        <f>IF(A384="","",COUNTIF(D.Composição!$B:$B,$A384))</f>
        <v/>
      </c>
      <c r="K384" s="379" t="str">
        <f t="shared" si="29"/>
        <v/>
      </c>
      <c r="L384" s="379" t="str">
        <f>IF(A384="","",COUNTIFS(D.Composição!$B:$B,$A384,D.Composição!$T:$T,"Dep"))</f>
        <v/>
      </c>
      <c r="M384" s="379" t="str">
        <f>IF(A384="","",COUNTIFS(D.Composição!$B:$B,$A384,D.Composição!$M:$M,"Sim"))</f>
        <v/>
      </c>
      <c r="N384" s="379" t="str">
        <f t="shared" si="30"/>
        <v/>
      </c>
      <c r="O384" s="379" t="str">
        <f>IFERROR(IF(A384="","",VLOOKUP(A384,D.Composição!$B$5:$L$4533,10,FALSE)),"")</f>
        <v/>
      </c>
      <c r="P384" s="379" t="str">
        <f t="shared" si="31"/>
        <v/>
      </c>
      <c r="Q384" s="380" t="str">
        <f t="shared" si="32"/>
        <v/>
      </c>
      <c r="R384" s="378" t="str">
        <f t="shared" si="33"/>
        <v/>
      </c>
      <c r="S384" s="379" t="str">
        <f>IF(H384="","",IF(R384&gt;=4*auxiliar!$Q$2,"Não elegível",IF(R384&lt;4*auxiliar!$Q$2,"Elegível","")))</f>
        <v/>
      </c>
      <c r="T384" s="321"/>
      <c r="U384" s="321"/>
      <c r="V384" s="321" t="s">
        <v>7141</v>
      </c>
      <c r="W384" s="381"/>
      <c r="X38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84" s="423"/>
      <c r="Z384" s="394"/>
      <c r="AA384" s="382" t="str">
        <f>IF(Table8[[#This Row],[Código do agregado '[Entidade']]]="","",IF(OR(AND(A384="",A384&lt;&gt;""),(AND(A384&lt;&gt;"",OR(B384="",D384="",I384="",T384="",U384="")))),"NÃO",IF(AND(A384&lt;&gt;"",J384=0),"Faltam membros","SIM")))</f>
        <v/>
      </c>
      <c r="AD384" s="256"/>
      <c r="AE384" s="457"/>
      <c r="AF384" s="457"/>
      <c r="AG384" s="256"/>
      <c r="AH384" s="256"/>
    </row>
    <row r="385" spans="1:34" ht="25.05" hidden="1" customHeight="1" x14ac:dyDescent="0.3">
      <c r="A385" s="373"/>
      <c r="B385" s="321"/>
      <c r="C385" s="316">
        <f>IFERROR(VLOOKUP(B385,A.Núcleos!$B:$C,2,FALSE),"")</f>
        <v>0</v>
      </c>
      <c r="D385" s="376"/>
      <c r="E385" s="383"/>
      <c r="F385" s="376"/>
      <c r="G385" s="377" t="str">
        <f>IFERROR(IF(Table8[[#This Row],[Código da Candidatura]]="","",CONCATENATE(VLOOKUP(Table8[[#This Row],[Código da Candidatura]],Table13[[Código da candidatura]:[Latitude]],3,FALSE)," - ",VLOOKUP(Table8[[#This Row],[Código da Candidatura]],Table13[[Código da candidatura]:[Latitude]],6,FALSE))),"")</f>
        <v/>
      </c>
      <c r="H385" s="325" t="str">
        <f>IFERROR(IF(A385="","",CONCATENATE("1D.",Entrada!$K$8,".",auxiliar!A379,".",Table8[[#This Row],[Código da Candidatura]])),"")</f>
        <v/>
      </c>
      <c r="I385" s="378" t="str">
        <f>IF(A385="","",SUMIF(D.Composição!A$5:B$4533,A385,D.Composição!M$5:M$4533))</f>
        <v/>
      </c>
      <c r="J385" s="379" t="str">
        <f>IF(A385="","",COUNTIF(D.Composição!$B:$B,$A385))</f>
        <v/>
      </c>
      <c r="K385" s="379" t="str">
        <f t="shared" si="29"/>
        <v/>
      </c>
      <c r="L385" s="379" t="str">
        <f>IF(A385="","",COUNTIFS(D.Composição!$B:$B,$A385,D.Composição!$T:$T,"Dep"))</f>
        <v/>
      </c>
      <c r="M385" s="379" t="str">
        <f>IF(A385="","",COUNTIFS(D.Composição!$B:$B,$A385,D.Composição!$M:$M,"Sim"))</f>
        <v/>
      </c>
      <c r="N385" s="379" t="str">
        <f t="shared" si="30"/>
        <v/>
      </c>
      <c r="O385" s="379" t="str">
        <f>IFERROR(IF(A385="","",VLOOKUP(A385,D.Composição!$B$5:$L$4533,10,FALSE)),"")</f>
        <v/>
      </c>
      <c r="P385" s="379" t="str">
        <f t="shared" si="31"/>
        <v/>
      </c>
      <c r="Q385" s="380" t="str">
        <f t="shared" si="32"/>
        <v/>
      </c>
      <c r="R385" s="378" t="str">
        <f t="shared" si="33"/>
        <v/>
      </c>
      <c r="S385" s="379" t="str">
        <f>IF(H385="","",IF(R385&gt;=4*auxiliar!$Q$2,"Não elegível",IF(R385&lt;4*auxiliar!$Q$2,"Elegível","")))</f>
        <v/>
      </c>
      <c r="T385" s="321"/>
      <c r="U385" s="321"/>
      <c r="V385" s="321" t="s">
        <v>7141</v>
      </c>
      <c r="W385" s="381"/>
      <c r="X38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85" s="423"/>
      <c r="Z385" s="394"/>
      <c r="AA385" s="382" t="str">
        <f>IF(Table8[[#This Row],[Código do agregado '[Entidade']]]="","",IF(OR(AND(A385="",A385&lt;&gt;""),(AND(A385&lt;&gt;"",OR(B385="",D385="",I385="",T385="",U385="")))),"NÃO",IF(AND(A385&lt;&gt;"",J385=0),"Faltam membros","SIM")))</f>
        <v/>
      </c>
      <c r="AD385" s="256"/>
      <c r="AE385" s="457"/>
      <c r="AF385" s="457"/>
      <c r="AG385" s="256"/>
      <c r="AH385" s="256"/>
    </row>
    <row r="386" spans="1:34" ht="25.05" hidden="1" customHeight="1" x14ac:dyDescent="0.3">
      <c r="A386" s="373"/>
      <c r="B386" s="321"/>
      <c r="C386" s="316">
        <f>IFERROR(VLOOKUP(B386,A.Núcleos!$B:$C,2,FALSE),"")</f>
        <v>0</v>
      </c>
      <c r="D386" s="376"/>
      <c r="E386" s="383"/>
      <c r="F386" s="376"/>
      <c r="G386" s="377" t="str">
        <f>IFERROR(IF(Table8[[#This Row],[Código da Candidatura]]="","",CONCATENATE(VLOOKUP(Table8[[#This Row],[Código da Candidatura]],Table13[[Código da candidatura]:[Latitude]],3,FALSE)," - ",VLOOKUP(Table8[[#This Row],[Código da Candidatura]],Table13[[Código da candidatura]:[Latitude]],6,FALSE))),"")</f>
        <v/>
      </c>
      <c r="H386" s="325" t="str">
        <f>IFERROR(IF(A386="","",CONCATENATE("1D.",Entrada!$K$8,".",auxiliar!A380,".",Table8[[#This Row],[Código da Candidatura]])),"")</f>
        <v/>
      </c>
      <c r="I386" s="378" t="str">
        <f>IF(A386="","",SUMIF(D.Composição!A$5:B$4533,A386,D.Composição!M$5:M$4533))</f>
        <v/>
      </c>
      <c r="J386" s="379" t="str">
        <f>IF(A386="","",COUNTIF(D.Composição!$B:$B,$A386))</f>
        <v/>
      </c>
      <c r="K386" s="379" t="str">
        <f t="shared" si="29"/>
        <v/>
      </c>
      <c r="L386" s="379" t="str">
        <f>IF(A386="","",COUNTIFS(D.Composição!$B:$B,$A386,D.Composição!$T:$T,"Dep"))</f>
        <v/>
      </c>
      <c r="M386" s="379" t="str">
        <f>IF(A386="","",COUNTIFS(D.Composição!$B:$B,$A386,D.Composição!$M:$M,"Sim"))</f>
        <v/>
      </c>
      <c r="N386" s="379" t="str">
        <f t="shared" si="30"/>
        <v/>
      </c>
      <c r="O386" s="379" t="str">
        <f>IFERROR(IF(A386="","",VLOOKUP(A386,D.Composição!$B$5:$L$4533,10,FALSE)),"")</f>
        <v/>
      </c>
      <c r="P386" s="379" t="str">
        <f t="shared" si="31"/>
        <v/>
      </c>
      <c r="Q386" s="380" t="str">
        <f t="shared" si="32"/>
        <v/>
      </c>
      <c r="R386" s="378" t="str">
        <f t="shared" si="33"/>
        <v/>
      </c>
      <c r="S386" s="379" t="str">
        <f>IF(H386="","",IF(R386&gt;=4*auxiliar!$Q$2,"Não elegível",IF(R386&lt;4*auxiliar!$Q$2,"Elegível","")))</f>
        <v/>
      </c>
      <c r="T386" s="321"/>
      <c r="U386" s="321"/>
      <c r="V386" s="321" t="s">
        <v>7141</v>
      </c>
      <c r="W386" s="381"/>
      <c r="X38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86" s="423"/>
      <c r="Z386" s="394"/>
      <c r="AA386" s="382" t="str">
        <f>IF(Table8[[#This Row],[Código do agregado '[Entidade']]]="","",IF(OR(AND(A386="",A386&lt;&gt;""),(AND(A386&lt;&gt;"",OR(B386="",D386="",I386="",T386="",U386="")))),"NÃO",IF(AND(A386&lt;&gt;"",J386=0),"Faltam membros","SIM")))</f>
        <v/>
      </c>
      <c r="AD386" s="256"/>
      <c r="AE386" s="457"/>
      <c r="AF386" s="457"/>
      <c r="AG386" s="256"/>
      <c r="AH386" s="256"/>
    </row>
    <row r="387" spans="1:34" ht="25.05" hidden="1" customHeight="1" x14ac:dyDescent="0.3">
      <c r="A387" s="373"/>
      <c r="B387" s="321"/>
      <c r="C387" s="316">
        <f>IFERROR(VLOOKUP(B387,A.Núcleos!$B:$C,2,FALSE),"")</f>
        <v>0</v>
      </c>
      <c r="D387" s="376"/>
      <c r="E387" s="383"/>
      <c r="F387" s="376"/>
      <c r="G387" s="377" t="str">
        <f>IFERROR(IF(Table8[[#This Row],[Código da Candidatura]]="","",CONCATENATE(VLOOKUP(Table8[[#This Row],[Código da Candidatura]],Table13[[Código da candidatura]:[Latitude]],3,FALSE)," - ",VLOOKUP(Table8[[#This Row],[Código da Candidatura]],Table13[[Código da candidatura]:[Latitude]],6,FALSE))),"")</f>
        <v/>
      </c>
      <c r="H387" s="325" t="str">
        <f>IFERROR(IF(A387="","",CONCATENATE("1D.",Entrada!$K$8,".",auxiliar!A381,".",Table8[[#This Row],[Código da Candidatura]])),"")</f>
        <v/>
      </c>
      <c r="I387" s="378" t="str">
        <f>IF(A387="","",SUMIF(D.Composição!A$5:B$4533,A387,D.Composição!M$5:M$4533))</f>
        <v/>
      </c>
      <c r="J387" s="379" t="str">
        <f>IF(A387="","",COUNTIF(D.Composição!$B:$B,$A387))</f>
        <v/>
      </c>
      <c r="K387" s="379" t="str">
        <f t="shared" si="29"/>
        <v/>
      </c>
      <c r="L387" s="379" t="str">
        <f>IF(A387="","",COUNTIFS(D.Composição!$B:$B,$A387,D.Composição!$T:$T,"Dep"))</f>
        <v/>
      </c>
      <c r="M387" s="379" t="str">
        <f>IF(A387="","",COUNTIFS(D.Composição!$B:$B,$A387,D.Composição!$M:$M,"Sim"))</f>
        <v/>
      </c>
      <c r="N387" s="379" t="str">
        <f t="shared" si="30"/>
        <v/>
      </c>
      <c r="O387" s="379" t="str">
        <f>IFERROR(IF(A387="","",VLOOKUP(A387,D.Composição!$B$5:$L$4533,10,FALSE)),"")</f>
        <v/>
      </c>
      <c r="P387" s="379" t="str">
        <f t="shared" si="31"/>
        <v/>
      </c>
      <c r="Q387" s="380" t="str">
        <f t="shared" si="32"/>
        <v/>
      </c>
      <c r="R387" s="378" t="str">
        <f t="shared" si="33"/>
        <v/>
      </c>
      <c r="S387" s="379" t="str">
        <f>IF(H387="","",IF(R387&gt;=4*auxiliar!$Q$2,"Não elegível",IF(R387&lt;4*auxiliar!$Q$2,"Elegível","")))</f>
        <v/>
      </c>
      <c r="T387" s="321"/>
      <c r="U387" s="321"/>
      <c r="V387" s="321" t="s">
        <v>7141</v>
      </c>
      <c r="W387" s="381"/>
      <c r="X38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87" s="423"/>
      <c r="Z387" s="394"/>
      <c r="AA387" s="382" t="str">
        <f>IF(Table8[[#This Row],[Código do agregado '[Entidade']]]="","",IF(OR(AND(A387="",A387&lt;&gt;""),(AND(A387&lt;&gt;"",OR(B387="",D387="",I387="",T387="",U387="")))),"NÃO",IF(AND(A387&lt;&gt;"",J387=0),"Faltam membros","SIM")))</f>
        <v/>
      </c>
      <c r="AD387" s="256"/>
      <c r="AE387" s="457"/>
      <c r="AF387" s="457"/>
      <c r="AG387" s="256"/>
      <c r="AH387" s="256"/>
    </row>
    <row r="388" spans="1:34" ht="25.05" hidden="1" customHeight="1" x14ac:dyDescent="0.3">
      <c r="A388" s="373"/>
      <c r="B388" s="321"/>
      <c r="C388" s="316">
        <f>IFERROR(VLOOKUP(B388,A.Núcleos!$B:$C,2,FALSE),"")</f>
        <v>0</v>
      </c>
      <c r="D388" s="376"/>
      <c r="E388" s="383"/>
      <c r="F388" s="376"/>
      <c r="G388" s="377" t="str">
        <f>IFERROR(IF(Table8[[#This Row],[Código da Candidatura]]="","",CONCATENATE(VLOOKUP(Table8[[#This Row],[Código da Candidatura]],Table13[[Código da candidatura]:[Latitude]],3,FALSE)," - ",VLOOKUP(Table8[[#This Row],[Código da Candidatura]],Table13[[Código da candidatura]:[Latitude]],6,FALSE))),"")</f>
        <v/>
      </c>
      <c r="H388" s="325" t="str">
        <f>IFERROR(IF(A388="","",CONCATENATE("1D.",Entrada!$K$8,".",auxiliar!A382,".",Table8[[#This Row],[Código da Candidatura]])),"")</f>
        <v/>
      </c>
      <c r="I388" s="378" t="str">
        <f>IF(A388="","",SUMIF(D.Composição!A$5:B$4533,A388,D.Composição!M$5:M$4533))</f>
        <v/>
      </c>
      <c r="J388" s="379" t="str">
        <f>IF(A388="","",COUNTIF(D.Composição!$B:$B,$A388))</f>
        <v/>
      </c>
      <c r="K388" s="379" t="str">
        <f t="shared" si="29"/>
        <v/>
      </c>
      <c r="L388" s="379" t="str">
        <f>IF(A388="","",COUNTIFS(D.Composição!$B:$B,$A388,D.Composição!$T:$T,"Dep"))</f>
        <v/>
      </c>
      <c r="M388" s="379" t="str">
        <f>IF(A388="","",COUNTIFS(D.Composição!$B:$B,$A388,D.Composição!$M:$M,"Sim"))</f>
        <v/>
      </c>
      <c r="N388" s="379" t="str">
        <f t="shared" si="30"/>
        <v/>
      </c>
      <c r="O388" s="379" t="str">
        <f>IFERROR(IF(A388="","",VLOOKUP(A388,D.Composição!$B$5:$L$4533,10,FALSE)),"")</f>
        <v/>
      </c>
      <c r="P388" s="379" t="str">
        <f t="shared" si="31"/>
        <v/>
      </c>
      <c r="Q388" s="380" t="str">
        <f t="shared" si="32"/>
        <v/>
      </c>
      <c r="R388" s="378" t="str">
        <f t="shared" si="33"/>
        <v/>
      </c>
      <c r="S388" s="379" t="str">
        <f>IF(H388="","",IF(R388&gt;=4*auxiliar!$Q$2,"Não elegível",IF(R388&lt;4*auxiliar!$Q$2,"Elegível","")))</f>
        <v/>
      </c>
      <c r="T388" s="321"/>
      <c r="U388" s="321"/>
      <c r="V388" s="321" t="s">
        <v>7141</v>
      </c>
      <c r="W388" s="381"/>
      <c r="X38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88" s="423"/>
      <c r="Z388" s="394"/>
      <c r="AA388" s="382" t="str">
        <f>IF(Table8[[#This Row],[Código do agregado '[Entidade']]]="","",IF(OR(AND(A388="",A388&lt;&gt;""),(AND(A388&lt;&gt;"",OR(B388="",D388="",I388="",T388="",U388="")))),"NÃO",IF(AND(A388&lt;&gt;"",J388=0),"Faltam membros","SIM")))</f>
        <v/>
      </c>
      <c r="AD388" s="256"/>
      <c r="AE388" s="457"/>
      <c r="AF388" s="457"/>
      <c r="AG388" s="256"/>
      <c r="AH388" s="256"/>
    </row>
    <row r="389" spans="1:34" ht="25.05" hidden="1" customHeight="1" x14ac:dyDescent="0.3">
      <c r="A389" s="373"/>
      <c r="B389" s="321"/>
      <c r="C389" s="316">
        <f>IFERROR(VLOOKUP(B389,A.Núcleos!$B:$C,2,FALSE),"")</f>
        <v>0</v>
      </c>
      <c r="D389" s="376"/>
      <c r="E389" s="383"/>
      <c r="F389" s="376"/>
      <c r="G389" s="377" t="str">
        <f>IFERROR(IF(Table8[[#This Row],[Código da Candidatura]]="","",CONCATENATE(VLOOKUP(Table8[[#This Row],[Código da Candidatura]],Table13[[Código da candidatura]:[Latitude]],3,FALSE)," - ",VLOOKUP(Table8[[#This Row],[Código da Candidatura]],Table13[[Código da candidatura]:[Latitude]],6,FALSE))),"")</f>
        <v/>
      </c>
      <c r="H389" s="325" t="str">
        <f>IFERROR(IF(A389="","",CONCATENATE("1D.",Entrada!$K$8,".",auxiliar!A383,".",Table8[[#This Row],[Código da Candidatura]])),"")</f>
        <v/>
      </c>
      <c r="I389" s="378" t="str">
        <f>IF(A389="","",SUMIF(D.Composição!A$5:B$4533,A389,D.Composição!M$5:M$4533))</f>
        <v/>
      </c>
      <c r="J389" s="379" t="str">
        <f>IF(A389="","",COUNTIF(D.Composição!$B:$B,$A389))</f>
        <v/>
      </c>
      <c r="K389" s="379" t="str">
        <f t="shared" si="29"/>
        <v/>
      </c>
      <c r="L389" s="379" t="str">
        <f>IF(A389="","",COUNTIFS(D.Composição!$B:$B,$A389,D.Composição!$T:$T,"Dep"))</f>
        <v/>
      </c>
      <c r="M389" s="379" t="str">
        <f>IF(A389="","",COUNTIFS(D.Composição!$B:$B,$A389,D.Composição!$M:$M,"Sim"))</f>
        <v/>
      </c>
      <c r="N389" s="379" t="str">
        <f t="shared" si="30"/>
        <v/>
      </c>
      <c r="O389" s="379" t="str">
        <f>IFERROR(IF(A389="","",VLOOKUP(A389,D.Composição!$B$5:$L$4533,10,FALSE)),"")</f>
        <v/>
      </c>
      <c r="P389" s="379" t="str">
        <f t="shared" si="31"/>
        <v/>
      </c>
      <c r="Q389" s="380" t="str">
        <f t="shared" si="32"/>
        <v/>
      </c>
      <c r="R389" s="378" t="str">
        <f t="shared" si="33"/>
        <v/>
      </c>
      <c r="S389" s="379" t="str">
        <f>IF(H389="","",IF(R389&gt;=4*auxiliar!$Q$2,"Não elegível",IF(R389&lt;4*auxiliar!$Q$2,"Elegível","")))</f>
        <v/>
      </c>
      <c r="T389" s="321"/>
      <c r="U389" s="321"/>
      <c r="V389" s="321" t="s">
        <v>7141</v>
      </c>
      <c r="W389" s="381"/>
      <c r="X38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89" s="423"/>
      <c r="Z389" s="394"/>
      <c r="AA389" s="382" t="str">
        <f>IF(Table8[[#This Row],[Código do agregado '[Entidade']]]="","",IF(OR(AND(A389="",A389&lt;&gt;""),(AND(A389&lt;&gt;"",OR(B389="",D389="",I389="",T389="",U389="")))),"NÃO",IF(AND(A389&lt;&gt;"",J389=0),"Faltam membros","SIM")))</f>
        <v/>
      </c>
      <c r="AD389" s="256"/>
      <c r="AE389" s="457"/>
      <c r="AF389" s="457"/>
      <c r="AG389" s="256"/>
      <c r="AH389" s="256"/>
    </row>
    <row r="390" spans="1:34" ht="25.05" hidden="1" customHeight="1" x14ac:dyDescent="0.3">
      <c r="A390" s="373"/>
      <c r="B390" s="321"/>
      <c r="C390" s="316">
        <f>IFERROR(VLOOKUP(B390,A.Núcleos!$B:$C,2,FALSE),"")</f>
        <v>0</v>
      </c>
      <c r="D390" s="376"/>
      <c r="E390" s="383"/>
      <c r="F390" s="376"/>
      <c r="G390" s="377" t="str">
        <f>IFERROR(IF(Table8[[#This Row],[Código da Candidatura]]="","",CONCATENATE(VLOOKUP(Table8[[#This Row],[Código da Candidatura]],Table13[[Código da candidatura]:[Latitude]],3,FALSE)," - ",VLOOKUP(Table8[[#This Row],[Código da Candidatura]],Table13[[Código da candidatura]:[Latitude]],6,FALSE))),"")</f>
        <v/>
      </c>
      <c r="H390" s="325" t="str">
        <f>IFERROR(IF(A390="","",CONCATENATE("1D.",Entrada!$K$8,".",auxiliar!A384,".",Table8[[#This Row],[Código da Candidatura]])),"")</f>
        <v/>
      </c>
      <c r="I390" s="378" t="str">
        <f>IF(A390="","",SUMIF(D.Composição!A$5:B$4533,A390,D.Composição!M$5:M$4533))</f>
        <v/>
      </c>
      <c r="J390" s="379" t="str">
        <f>IF(A390="","",COUNTIF(D.Composição!$B:$B,$A390))</f>
        <v/>
      </c>
      <c r="K390" s="379" t="str">
        <f t="shared" si="29"/>
        <v/>
      </c>
      <c r="L390" s="379" t="str">
        <f>IF(A390="","",COUNTIFS(D.Composição!$B:$B,$A390,D.Composição!$T:$T,"Dep"))</f>
        <v/>
      </c>
      <c r="M390" s="379" t="str">
        <f>IF(A390="","",COUNTIFS(D.Composição!$B:$B,$A390,D.Composição!$M:$M,"Sim"))</f>
        <v/>
      </c>
      <c r="N390" s="379" t="str">
        <f t="shared" si="30"/>
        <v/>
      </c>
      <c r="O390" s="379" t="str">
        <f>IFERROR(IF(A390="","",VLOOKUP(A390,D.Composição!$B$5:$L$4533,10,FALSE)),"")</f>
        <v/>
      </c>
      <c r="P390" s="379" t="str">
        <f t="shared" si="31"/>
        <v/>
      </c>
      <c r="Q390" s="380" t="str">
        <f t="shared" si="32"/>
        <v/>
      </c>
      <c r="R390" s="378" t="str">
        <f t="shared" si="33"/>
        <v/>
      </c>
      <c r="S390" s="379" t="str">
        <f>IF(H390="","",IF(R390&gt;=4*auxiliar!$Q$2,"Não elegível",IF(R390&lt;4*auxiliar!$Q$2,"Elegível","")))</f>
        <v/>
      </c>
      <c r="T390" s="321"/>
      <c r="U390" s="321"/>
      <c r="V390" s="321" t="s">
        <v>7141</v>
      </c>
      <c r="W390" s="381"/>
      <c r="X39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90" s="423"/>
      <c r="Z390" s="394"/>
      <c r="AA390" s="382" t="str">
        <f>IF(Table8[[#This Row],[Código do agregado '[Entidade']]]="","",IF(OR(AND(A390="",A390&lt;&gt;""),(AND(A390&lt;&gt;"",OR(B390="",D390="",I390="",T390="",U390="")))),"NÃO",IF(AND(A390&lt;&gt;"",J390=0),"Faltam membros","SIM")))</f>
        <v/>
      </c>
      <c r="AD390" s="256"/>
      <c r="AE390" s="457"/>
      <c r="AF390" s="457"/>
      <c r="AG390" s="256"/>
      <c r="AH390" s="256"/>
    </row>
    <row r="391" spans="1:34" ht="25.05" hidden="1" customHeight="1" x14ac:dyDescent="0.3">
      <c r="A391" s="373"/>
      <c r="B391" s="321"/>
      <c r="C391" s="316">
        <f>IFERROR(VLOOKUP(B391,A.Núcleos!$B:$C,2,FALSE),"")</f>
        <v>0</v>
      </c>
      <c r="D391" s="376"/>
      <c r="E391" s="383"/>
      <c r="F391" s="376"/>
      <c r="G391" s="377" t="str">
        <f>IFERROR(IF(Table8[[#This Row],[Código da Candidatura]]="","",CONCATENATE(VLOOKUP(Table8[[#This Row],[Código da Candidatura]],Table13[[Código da candidatura]:[Latitude]],3,FALSE)," - ",VLOOKUP(Table8[[#This Row],[Código da Candidatura]],Table13[[Código da candidatura]:[Latitude]],6,FALSE))),"")</f>
        <v/>
      </c>
      <c r="H391" s="325" t="str">
        <f>IFERROR(IF(A391="","",CONCATENATE("1D.",Entrada!$K$8,".",auxiliar!A385,".",Table8[[#This Row],[Código da Candidatura]])),"")</f>
        <v/>
      </c>
      <c r="I391" s="378" t="str">
        <f>IF(A391="","",SUMIF(D.Composição!A$5:B$4533,A391,D.Composição!M$5:M$4533))</f>
        <v/>
      </c>
      <c r="J391" s="379" t="str">
        <f>IF(A391="","",COUNTIF(D.Composição!$B:$B,$A391))</f>
        <v/>
      </c>
      <c r="K391" s="379" t="str">
        <f t="shared" si="29"/>
        <v/>
      </c>
      <c r="L391" s="379" t="str">
        <f>IF(A391="","",COUNTIFS(D.Composição!$B:$B,$A391,D.Composição!$T:$T,"Dep"))</f>
        <v/>
      </c>
      <c r="M391" s="379" t="str">
        <f>IF(A391="","",COUNTIFS(D.Composição!$B:$B,$A391,D.Composição!$M:$M,"Sim"))</f>
        <v/>
      </c>
      <c r="N391" s="379" t="str">
        <f t="shared" si="30"/>
        <v/>
      </c>
      <c r="O391" s="379" t="str">
        <f>IFERROR(IF(A391="","",VLOOKUP(A391,D.Composição!$B$5:$L$4533,10,FALSE)),"")</f>
        <v/>
      </c>
      <c r="P391" s="379" t="str">
        <f t="shared" si="31"/>
        <v/>
      </c>
      <c r="Q391" s="380" t="str">
        <f t="shared" si="32"/>
        <v/>
      </c>
      <c r="R391" s="378" t="str">
        <f t="shared" si="33"/>
        <v/>
      </c>
      <c r="S391" s="379" t="str">
        <f>IF(H391="","",IF(R391&gt;=4*auxiliar!$Q$2,"Não elegível",IF(R391&lt;4*auxiliar!$Q$2,"Elegível","")))</f>
        <v/>
      </c>
      <c r="T391" s="321"/>
      <c r="U391" s="321"/>
      <c r="V391" s="321" t="s">
        <v>7141</v>
      </c>
      <c r="W391" s="381"/>
      <c r="X39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91" s="423"/>
      <c r="Z391" s="394"/>
      <c r="AA391" s="382" t="str">
        <f>IF(Table8[[#This Row],[Código do agregado '[Entidade']]]="","",IF(OR(AND(A391="",A391&lt;&gt;""),(AND(A391&lt;&gt;"",OR(B391="",D391="",I391="",T391="",U391="")))),"NÃO",IF(AND(A391&lt;&gt;"",J391=0),"Faltam membros","SIM")))</f>
        <v/>
      </c>
      <c r="AD391" s="256"/>
      <c r="AE391" s="457"/>
      <c r="AF391" s="457"/>
      <c r="AG391" s="256"/>
      <c r="AH391" s="256"/>
    </row>
    <row r="392" spans="1:34" ht="25.05" hidden="1" customHeight="1" x14ac:dyDescent="0.3">
      <c r="A392" s="373"/>
      <c r="B392" s="321"/>
      <c r="C392" s="316">
        <f>IFERROR(VLOOKUP(B392,A.Núcleos!$B:$C,2,FALSE),"")</f>
        <v>0</v>
      </c>
      <c r="D392" s="376"/>
      <c r="E392" s="383"/>
      <c r="F392" s="376"/>
      <c r="G392" s="377" t="str">
        <f>IFERROR(IF(Table8[[#This Row],[Código da Candidatura]]="","",CONCATENATE(VLOOKUP(Table8[[#This Row],[Código da Candidatura]],Table13[[Código da candidatura]:[Latitude]],3,FALSE)," - ",VLOOKUP(Table8[[#This Row],[Código da Candidatura]],Table13[[Código da candidatura]:[Latitude]],6,FALSE))),"")</f>
        <v/>
      </c>
      <c r="H392" s="325" t="str">
        <f>IFERROR(IF(A392="","",CONCATENATE("1D.",Entrada!$K$8,".",auxiliar!A386,".",Table8[[#This Row],[Código da Candidatura]])),"")</f>
        <v/>
      </c>
      <c r="I392" s="378" t="str">
        <f>IF(A392="","",SUMIF(D.Composição!A$5:B$4533,A392,D.Composição!M$5:M$4533))</f>
        <v/>
      </c>
      <c r="J392" s="379" t="str">
        <f>IF(A392="","",COUNTIF(D.Composição!$B:$B,$A392))</f>
        <v/>
      </c>
      <c r="K392" s="379" t="str">
        <f t="shared" si="29"/>
        <v/>
      </c>
      <c r="L392" s="379" t="str">
        <f>IF(A392="","",COUNTIFS(D.Composição!$B:$B,$A392,D.Composição!$T:$T,"Dep"))</f>
        <v/>
      </c>
      <c r="M392" s="379" t="str">
        <f>IF(A392="","",COUNTIFS(D.Composição!$B:$B,$A392,D.Composição!$M:$M,"Sim"))</f>
        <v/>
      </c>
      <c r="N392" s="379" t="str">
        <f t="shared" si="30"/>
        <v/>
      </c>
      <c r="O392" s="379" t="str">
        <f>IFERROR(IF(A392="","",VLOOKUP(A392,D.Composição!$B$5:$L$4533,10,FALSE)),"")</f>
        <v/>
      </c>
      <c r="P392" s="379" t="str">
        <f t="shared" si="31"/>
        <v/>
      </c>
      <c r="Q392" s="380" t="str">
        <f t="shared" si="32"/>
        <v/>
      </c>
      <c r="R392" s="378" t="str">
        <f t="shared" si="33"/>
        <v/>
      </c>
      <c r="S392" s="379" t="str">
        <f>IF(H392="","",IF(R392&gt;=4*auxiliar!$Q$2,"Não elegível",IF(R392&lt;4*auxiliar!$Q$2,"Elegível","")))</f>
        <v/>
      </c>
      <c r="T392" s="321"/>
      <c r="U392" s="321"/>
      <c r="V392" s="321" t="s">
        <v>7141</v>
      </c>
      <c r="W392" s="381"/>
      <c r="X39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92" s="423"/>
      <c r="Z392" s="394"/>
      <c r="AA392" s="382" t="str">
        <f>IF(Table8[[#This Row],[Código do agregado '[Entidade']]]="","",IF(OR(AND(A392="",A392&lt;&gt;""),(AND(A392&lt;&gt;"",OR(B392="",D392="",I392="",T392="",U392="")))),"NÃO",IF(AND(A392&lt;&gt;"",J392=0),"Faltam membros","SIM")))</f>
        <v/>
      </c>
      <c r="AD392" s="256"/>
      <c r="AE392" s="457"/>
      <c r="AF392" s="457"/>
      <c r="AG392" s="256"/>
      <c r="AH392" s="256"/>
    </row>
    <row r="393" spans="1:34" ht="25.05" hidden="1" customHeight="1" x14ac:dyDescent="0.3">
      <c r="A393" s="373"/>
      <c r="B393" s="321"/>
      <c r="C393" s="316">
        <f>IFERROR(VLOOKUP(B393,A.Núcleos!$B:$C,2,FALSE),"")</f>
        <v>0</v>
      </c>
      <c r="D393" s="376"/>
      <c r="E393" s="383"/>
      <c r="F393" s="376"/>
      <c r="G393" s="377" t="str">
        <f>IFERROR(IF(Table8[[#This Row],[Código da Candidatura]]="","",CONCATENATE(VLOOKUP(Table8[[#This Row],[Código da Candidatura]],Table13[[Código da candidatura]:[Latitude]],3,FALSE)," - ",VLOOKUP(Table8[[#This Row],[Código da Candidatura]],Table13[[Código da candidatura]:[Latitude]],6,FALSE))),"")</f>
        <v/>
      </c>
      <c r="H393" s="325" t="str">
        <f>IFERROR(IF(A393="","",CONCATENATE("1D.",Entrada!$K$8,".",auxiliar!A387,".",Table8[[#This Row],[Código da Candidatura]])),"")</f>
        <v/>
      </c>
      <c r="I393" s="378" t="str">
        <f>IF(A393="","",SUMIF(D.Composição!A$5:B$4533,A393,D.Composição!M$5:M$4533))</f>
        <v/>
      </c>
      <c r="J393" s="379" t="str">
        <f>IF(A393="","",COUNTIF(D.Composição!$B:$B,$A393))</f>
        <v/>
      </c>
      <c r="K393" s="379" t="str">
        <f t="shared" ref="K393:K456" si="34">IF(H393="","",MAX(J393-L393-1,0))</f>
        <v/>
      </c>
      <c r="L393" s="379" t="str">
        <f>IF(A393="","",COUNTIFS(D.Composição!$B:$B,$A393,D.Composição!$T:$T,"Dep"))</f>
        <v/>
      </c>
      <c r="M393" s="379" t="str">
        <f>IF(A393="","",COUNTIFS(D.Composição!$B:$B,$A393,D.Composição!$M:$M,"Sim"))</f>
        <v/>
      </c>
      <c r="N393" s="379" t="str">
        <f t="shared" ref="N393:N456" si="35">IF(H393="","",IF(AND(J393-L393=1,J393&gt;1.5),"Sim","Não"))</f>
        <v/>
      </c>
      <c r="O393" s="379" t="str">
        <f>IFERROR(IF(A393="","",VLOOKUP(A393,D.Composição!$B$5:$L$4533,10,FALSE)),"")</f>
        <v/>
      </c>
      <c r="P393" s="379" t="str">
        <f t="shared" ref="P393:P456" si="36">IF(A393="","",IF(AND(J393=1,O393&gt;65),"Sim","Não"))</f>
        <v/>
      </c>
      <c r="Q393" s="380" t="str">
        <f t="shared" ref="Q393:Q456" si="37">IF(A393="","",IF(P393="Sim",1.25,IF(N393="Não",1+0.7*K393+0.25*L393+0.25*M393,IF(N393="Sim",1+0.7*K393+0.5*L393+0.25*M393,""))))</f>
        <v/>
      </c>
      <c r="R393" s="378" t="str">
        <f t="shared" ref="R393:R456" si="38">IF(H393="","",I393/12/Q393)</f>
        <v/>
      </c>
      <c r="S393" s="379" t="str">
        <f>IF(H393="","",IF(R393&gt;=4*auxiliar!$Q$2,"Não elegível",IF(R393&lt;4*auxiliar!$Q$2,"Elegível","")))</f>
        <v/>
      </c>
      <c r="T393" s="321"/>
      <c r="U393" s="321"/>
      <c r="V393" s="321" t="s">
        <v>7141</v>
      </c>
      <c r="W393" s="381"/>
      <c r="X39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93" s="423"/>
      <c r="Z393" s="394"/>
      <c r="AA393" s="382" t="str">
        <f>IF(Table8[[#This Row],[Código do agregado '[Entidade']]]="","",IF(OR(AND(A393="",A393&lt;&gt;""),(AND(A393&lt;&gt;"",OR(B393="",D393="",I393="",T393="",U393="")))),"NÃO",IF(AND(A393&lt;&gt;"",J393=0),"Faltam membros","SIM")))</f>
        <v/>
      </c>
      <c r="AD393" s="256"/>
      <c r="AE393" s="457"/>
      <c r="AF393" s="457"/>
      <c r="AG393" s="256"/>
      <c r="AH393" s="256"/>
    </row>
    <row r="394" spans="1:34" ht="25.05" hidden="1" customHeight="1" x14ac:dyDescent="0.3">
      <c r="A394" s="373"/>
      <c r="B394" s="321"/>
      <c r="C394" s="316">
        <f>IFERROR(VLOOKUP(B394,A.Núcleos!$B:$C,2,FALSE),"")</f>
        <v>0</v>
      </c>
      <c r="D394" s="376"/>
      <c r="E394" s="383"/>
      <c r="F394" s="376"/>
      <c r="G394" s="377" t="str">
        <f>IFERROR(IF(Table8[[#This Row],[Código da Candidatura]]="","",CONCATENATE(VLOOKUP(Table8[[#This Row],[Código da Candidatura]],Table13[[Código da candidatura]:[Latitude]],3,FALSE)," - ",VLOOKUP(Table8[[#This Row],[Código da Candidatura]],Table13[[Código da candidatura]:[Latitude]],6,FALSE))),"")</f>
        <v/>
      </c>
      <c r="H394" s="325" t="str">
        <f>IFERROR(IF(A394="","",CONCATENATE("1D.",Entrada!$K$8,".",auxiliar!A388,".",Table8[[#This Row],[Código da Candidatura]])),"")</f>
        <v/>
      </c>
      <c r="I394" s="378" t="str">
        <f>IF(A394="","",SUMIF(D.Composição!A$5:B$4533,A394,D.Composição!M$5:M$4533))</f>
        <v/>
      </c>
      <c r="J394" s="379" t="str">
        <f>IF(A394="","",COUNTIF(D.Composição!$B:$B,$A394))</f>
        <v/>
      </c>
      <c r="K394" s="379" t="str">
        <f t="shared" si="34"/>
        <v/>
      </c>
      <c r="L394" s="379" t="str">
        <f>IF(A394="","",COUNTIFS(D.Composição!$B:$B,$A394,D.Composição!$T:$T,"Dep"))</f>
        <v/>
      </c>
      <c r="M394" s="379" t="str">
        <f>IF(A394="","",COUNTIFS(D.Composição!$B:$B,$A394,D.Composição!$M:$M,"Sim"))</f>
        <v/>
      </c>
      <c r="N394" s="379" t="str">
        <f t="shared" si="35"/>
        <v/>
      </c>
      <c r="O394" s="379" t="str">
        <f>IFERROR(IF(A394="","",VLOOKUP(A394,D.Composição!$B$5:$L$4533,10,FALSE)),"")</f>
        <v/>
      </c>
      <c r="P394" s="379" t="str">
        <f t="shared" si="36"/>
        <v/>
      </c>
      <c r="Q394" s="380" t="str">
        <f t="shared" si="37"/>
        <v/>
      </c>
      <c r="R394" s="378" t="str">
        <f t="shared" si="38"/>
        <v/>
      </c>
      <c r="S394" s="379" t="str">
        <f>IF(H394="","",IF(R394&gt;=4*auxiliar!$Q$2,"Não elegível",IF(R394&lt;4*auxiliar!$Q$2,"Elegível","")))</f>
        <v/>
      </c>
      <c r="T394" s="321"/>
      <c r="U394" s="321"/>
      <c r="V394" s="321" t="s">
        <v>7141</v>
      </c>
      <c r="W394" s="381"/>
      <c r="X39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94" s="423"/>
      <c r="Z394" s="394"/>
      <c r="AA394" s="382" t="str">
        <f>IF(Table8[[#This Row],[Código do agregado '[Entidade']]]="","",IF(OR(AND(A394="",A394&lt;&gt;""),(AND(A394&lt;&gt;"",OR(B394="",D394="",I394="",T394="",U394="")))),"NÃO",IF(AND(A394&lt;&gt;"",J394=0),"Faltam membros","SIM")))</f>
        <v/>
      </c>
      <c r="AD394" s="256"/>
      <c r="AE394" s="457"/>
      <c r="AF394" s="457"/>
      <c r="AG394" s="256"/>
      <c r="AH394" s="256"/>
    </row>
    <row r="395" spans="1:34" ht="25.05" hidden="1" customHeight="1" x14ac:dyDescent="0.3">
      <c r="A395" s="373"/>
      <c r="B395" s="321"/>
      <c r="C395" s="316">
        <f>IFERROR(VLOOKUP(B395,A.Núcleos!$B:$C,2,FALSE),"")</f>
        <v>0</v>
      </c>
      <c r="D395" s="376"/>
      <c r="E395" s="383"/>
      <c r="F395" s="376"/>
      <c r="G395" s="377" t="str">
        <f>IFERROR(IF(Table8[[#This Row],[Código da Candidatura]]="","",CONCATENATE(VLOOKUP(Table8[[#This Row],[Código da Candidatura]],Table13[[Código da candidatura]:[Latitude]],3,FALSE)," - ",VLOOKUP(Table8[[#This Row],[Código da Candidatura]],Table13[[Código da candidatura]:[Latitude]],6,FALSE))),"")</f>
        <v/>
      </c>
      <c r="H395" s="325" t="str">
        <f>IFERROR(IF(A395="","",CONCATENATE("1D.",Entrada!$K$8,".",auxiliar!A389,".",Table8[[#This Row],[Código da Candidatura]])),"")</f>
        <v/>
      </c>
      <c r="I395" s="378" t="str">
        <f>IF(A395="","",SUMIF(D.Composição!A$5:B$4533,A395,D.Composição!M$5:M$4533))</f>
        <v/>
      </c>
      <c r="J395" s="379" t="str">
        <f>IF(A395="","",COUNTIF(D.Composição!$B:$B,$A395))</f>
        <v/>
      </c>
      <c r="K395" s="379" t="str">
        <f t="shared" si="34"/>
        <v/>
      </c>
      <c r="L395" s="379" t="str">
        <f>IF(A395="","",COUNTIFS(D.Composição!$B:$B,$A395,D.Composição!$T:$T,"Dep"))</f>
        <v/>
      </c>
      <c r="M395" s="379" t="str">
        <f>IF(A395="","",COUNTIFS(D.Composição!$B:$B,$A395,D.Composição!$M:$M,"Sim"))</f>
        <v/>
      </c>
      <c r="N395" s="379" t="str">
        <f t="shared" si="35"/>
        <v/>
      </c>
      <c r="O395" s="379" t="str">
        <f>IFERROR(IF(A395="","",VLOOKUP(A395,D.Composição!$B$5:$L$4533,10,FALSE)),"")</f>
        <v/>
      </c>
      <c r="P395" s="379" t="str">
        <f t="shared" si="36"/>
        <v/>
      </c>
      <c r="Q395" s="380" t="str">
        <f t="shared" si="37"/>
        <v/>
      </c>
      <c r="R395" s="378" t="str">
        <f t="shared" si="38"/>
        <v/>
      </c>
      <c r="S395" s="379" t="str">
        <f>IF(H395="","",IF(R395&gt;=4*auxiliar!$Q$2,"Não elegível",IF(R395&lt;4*auxiliar!$Q$2,"Elegível","")))</f>
        <v/>
      </c>
      <c r="T395" s="321"/>
      <c r="U395" s="321"/>
      <c r="V395" s="321" t="s">
        <v>7141</v>
      </c>
      <c r="W395" s="381"/>
      <c r="X39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95" s="423"/>
      <c r="Z395" s="394"/>
      <c r="AA395" s="382" t="str">
        <f>IF(Table8[[#This Row],[Código do agregado '[Entidade']]]="","",IF(OR(AND(A395="",A395&lt;&gt;""),(AND(A395&lt;&gt;"",OR(B395="",D395="",I395="",T395="",U395="")))),"NÃO",IF(AND(A395&lt;&gt;"",J395=0),"Faltam membros","SIM")))</f>
        <v/>
      </c>
      <c r="AD395" s="256"/>
      <c r="AE395" s="457"/>
      <c r="AF395" s="457"/>
      <c r="AG395" s="256"/>
      <c r="AH395" s="256"/>
    </row>
    <row r="396" spans="1:34" ht="25.05" hidden="1" customHeight="1" x14ac:dyDescent="0.3">
      <c r="A396" s="373"/>
      <c r="B396" s="321"/>
      <c r="C396" s="316">
        <f>IFERROR(VLOOKUP(B396,A.Núcleos!$B:$C,2,FALSE),"")</f>
        <v>0</v>
      </c>
      <c r="D396" s="376"/>
      <c r="E396" s="383"/>
      <c r="F396" s="376"/>
      <c r="G396" s="377" t="str">
        <f>IFERROR(IF(Table8[[#This Row],[Código da Candidatura]]="","",CONCATENATE(VLOOKUP(Table8[[#This Row],[Código da Candidatura]],Table13[[Código da candidatura]:[Latitude]],3,FALSE)," - ",VLOOKUP(Table8[[#This Row],[Código da Candidatura]],Table13[[Código da candidatura]:[Latitude]],6,FALSE))),"")</f>
        <v/>
      </c>
      <c r="H396" s="325" t="str">
        <f>IFERROR(IF(A396="","",CONCATENATE("1D.",Entrada!$K$8,".",auxiliar!A390,".",Table8[[#This Row],[Código da Candidatura]])),"")</f>
        <v/>
      </c>
      <c r="I396" s="378" t="str">
        <f>IF(A396="","",SUMIF(D.Composição!A$5:B$4533,A396,D.Composição!M$5:M$4533))</f>
        <v/>
      </c>
      <c r="J396" s="379" t="str">
        <f>IF(A396="","",COUNTIF(D.Composição!$B:$B,$A396))</f>
        <v/>
      </c>
      <c r="K396" s="379" t="str">
        <f t="shared" si="34"/>
        <v/>
      </c>
      <c r="L396" s="379" t="str">
        <f>IF(A396="","",COUNTIFS(D.Composição!$B:$B,$A396,D.Composição!$T:$T,"Dep"))</f>
        <v/>
      </c>
      <c r="M396" s="379" t="str">
        <f>IF(A396="","",COUNTIFS(D.Composição!$B:$B,$A396,D.Composição!$M:$M,"Sim"))</f>
        <v/>
      </c>
      <c r="N396" s="379" t="str">
        <f t="shared" si="35"/>
        <v/>
      </c>
      <c r="O396" s="379" t="str">
        <f>IFERROR(IF(A396="","",VLOOKUP(A396,D.Composição!$B$5:$L$4533,10,FALSE)),"")</f>
        <v/>
      </c>
      <c r="P396" s="379" t="str">
        <f t="shared" si="36"/>
        <v/>
      </c>
      <c r="Q396" s="380" t="str">
        <f t="shared" si="37"/>
        <v/>
      </c>
      <c r="R396" s="378" t="str">
        <f t="shared" si="38"/>
        <v/>
      </c>
      <c r="S396" s="379" t="str">
        <f>IF(H396="","",IF(R396&gt;=4*auxiliar!$Q$2,"Não elegível",IF(R396&lt;4*auxiliar!$Q$2,"Elegível","")))</f>
        <v/>
      </c>
      <c r="T396" s="321"/>
      <c r="U396" s="321"/>
      <c r="V396" s="321" t="s">
        <v>7141</v>
      </c>
      <c r="W396" s="381"/>
      <c r="X39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96" s="423"/>
      <c r="Z396" s="394"/>
      <c r="AA396" s="382" t="str">
        <f>IF(Table8[[#This Row],[Código do agregado '[Entidade']]]="","",IF(OR(AND(A396="",A396&lt;&gt;""),(AND(A396&lt;&gt;"",OR(B396="",D396="",I396="",T396="",U396="")))),"NÃO",IF(AND(A396&lt;&gt;"",J396=0),"Faltam membros","SIM")))</f>
        <v/>
      </c>
      <c r="AD396" s="256"/>
      <c r="AE396" s="457"/>
      <c r="AF396" s="457"/>
      <c r="AG396" s="256"/>
      <c r="AH396" s="256"/>
    </row>
    <row r="397" spans="1:34" ht="25.05" hidden="1" customHeight="1" x14ac:dyDescent="0.3">
      <c r="A397" s="373"/>
      <c r="B397" s="321"/>
      <c r="C397" s="316">
        <f>IFERROR(VLOOKUP(B397,A.Núcleos!$B:$C,2,FALSE),"")</f>
        <v>0</v>
      </c>
      <c r="D397" s="376"/>
      <c r="E397" s="383"/>
      <c r="F397" s="376"/>
      <c r="G397" s="377" t="str">
        <f>IFERROR(IF(Table8[[#This Row],[Código da Candidatura]]="","",CONCATENATE(VLOOKUP(Table8[[#This Row],[Código da Candidatura]],Table13[[Código da candidatura]:[Latitude]],3,FALSE)," - ",VLOOKUP(Table8[[#This Row],[Código da Candidatura]],Table13[[Código da candidatura]:[Latitude]],6,FALSE))),"")</f>
        <v/>
      </c>
      <c r="H397" s="325" t="str">
        <f>IFERROR(IF(A397="","",CONCATENATE("1D.",Entrada!$K$8,".",auxiliar!A391,".",Table8[[#This Row],[Código da Candidatura]])),"")</f>
        <v/>
      </c>
      <c r="I397" s="378" t="str">
        <f>IF(A397="","",SUMIF(D.Composição!A$5:B$4533,A397,D.Composição!M$5:M$4533))</f>
        <v/>
      </c>
      <c r="J397" s="379" t="str">
        <f>IF(A397="","",COUNTIF(D.Composição!$B:$B,$A397))</f>
        <v/>
      </c>
      <c r="K397" s="379" t="str">
        <f t="shared" si="34"/>
        <v/>
      </c>
      <c r="L397" s="379" t="str">
        <f>IF(A397="","",COUNTIFS(D.Composição!$B:$B,$A397,D.Composição!$T:$T,"Dep"))</f>
        <v/>
      </c>
      <c r="M397" s="379" t="str">
        <f>IF(A397="","",COUNTIFS(D.Composição!$B:$B,$A397,D.Composição!$M:$M,"Sim"))</f>
        <v/>
      </c>
      <c r="N397" s="379" t="str">
        <f t="shared" si="35"/>
        <v/>
      </c>
      <c r="O397" s="379" t="str">
        <f>IFERROR(IF(A397="","",VLOOKUP(A397,D.Composição!$B$5:$L$4533,10,FALSE)),"")</f>
        <v/>
      </c>
      <c r="P397" s="379" t="str">
        <f t="shared" si="36"/>
        <v/>
      </c>
      <c r="Q397" s="380" t="str">
        <f t="shared" si="37"/>
        <v/>
      </c>
      <c r="R397" s="378" t="str">
        <f t="shared" si="38"/>
        <v/>
      </c>
      <c r="S397" s="379" t="str">
        <f>IF(H397="","",IF(R397&gt;=4*auxiliar!$Q$2,"Não elegível",IF(R397&lt;4*auxiliar!$Q$2,"Elegível","")))</f>
        <v/>
      </c>
      <c r="T397" s="321"/>
      <c r="U397" s="321"/>
      <c r="V397" s="321" t="s">
        <v>7141</v>
      </c>
      <c r="W397" s="381"/>
      <c r="X39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97" s="423"/>
      <c r="Z397" s="394"/>
      <c r="AA397" s="382" t="str">
        <f>IF(Table8[[#This Row],[Código do agregado '[Entidade']]]="","",IF(OR(AND(A397="",A397&lt;&gt;""),(AND(A397&lt;&gt;"",OR(B397="",D397="",I397="",T397="",U397="")))),"NÃO",IF(AND(A397&lt;&gt;"",J397=0),"Faltam membros","SIM")))</f>
        <v/>
      </c>
      <c r="AD397" s="256"/>
      <c r="AE397" s="457"/>
      <c r="AF397" s="457"/>
      <c r="AG397" s="256"/>
      <c r="AH397" s="256"/>
    </row>
    <row r="398" spans="1:34" ht="25.05" hidden="1" customHeight="1" x14ac:dyDescent="0.3">
      <c r="A398" s="373"/>
      <c r="B398" s="321"/>
      <c r="C398" s="316">
        <f>IFERROR(VLOOKUP(B398,A.Núcleos!$B:$C,2,FALSE),"")</f>
        <v>0</v>
      </c>
      <c r="D398" s="376"/>
      <c r="E398" s="383"/>
      <c r="F398" s="376"/>
      <c r="G398" s="377" t="str">
        <f>IFERROR(IF(Table8[[#This Row],[Código da Candidatura]]="","",CONCATENATE(VLOOKUP(Table8[[#This Row],[Código da Candidatura]],Table13[[Código da candidatura]:[Latitude]],3,FALSE)," - ",VLOOKUP(Table8[[#This Row],[Código da Candidatura]],Table13[[Código da candidatura]:[Latitude]],6,FALSE))),"")</f>
        <v/>
      </c>
      <c r="H398" s="325" t="str">
        <f>IFERROR(IF(A398="","",CONCATENATE("1D.",Entrada!$K$8,".",auxiliar!A392,".",Table8[[#This Row],[Código da Candidatura]])),"")</f>
        <v/>
      </c>
      <c r="I398" s="378" t="str">
        <f>IF(A398="","",SUMIF(D.Composição!A$5:B$4533,A398,D.Composição!M$5:M$4533))</f>
        <v/>
      </c>
      <c r="J398" s="379" t="str">
        <f>IF(A398="","",COUNTIF(D.Composição!$B:$B,$A398))</f>
        <v/>
      </c>
      <c r="K398" s="379" t="str">
        <f t="shared" si="34"/>
        <v/>
      </c>
      <c r="L398" s="379" t="str">
        <f>IF(A398="","",COUNTIFS(D.Composição!$B:$B,$A398,D.Composição!$T:$T,"Dep"))</f>
        <v/>
      </c>
      <c r="M398" s="379" t="str">
        <f>IF(A398="","",COUNTIFS(D.Composição!$B:$B,$A398,D.Composição!$M:$M,"Sim"))</f>
        <v/>
      </c>
      <c r="N398" s="379" t="str">
        <f t="shared" si="35"/>
        <v/>
      </c>
      <c r="O398" s="379" t="str">
        <f>IFERROR(IF(A398="","",VLOOKUP(A398,D.Composição!$B$5:$L$4533,10,FALSE)),"")</f>
        <v/>
      </c>
      <c r="P398" s="379" t="str">
        <f t="shared" si="36"/>
        <v/>
      </c>
      <c r="Q398" s="380" t="str">
        <f t="shared" si="37"/>
        <v/>
      </c>
      <c r="R398" s="378" t="str">
        <f t="shared" si="38"/>
        <v/>
      </c>
      <c r="S398" s="379" t="str">
        <f>IF(H398="","",IF(R398&gt;=4*auxiliar!$Q$2,"Não elegível",IF(R398&lt;4*auxiliar!$Q$2,"Elegível","")))</f>
        <v/>
      </c>
      <c r="T398" s="321"/>
      <c r="U398" s="321"/>
      <c r="V398" s="321" t="s">
        <v>7141</v>
      </c>
      <c r="W398" s="381"/>
      <c r="X39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98" s="423"/>
      <c r="Z398" s="394"/>
      <c r="AA398" s="382" t="str">
        <f>IF(Table8[[#This Row],[Código do agregado '[Entidade']]]="","",IF(OR(AND(A398="",A398&lt;&gt;""),(AND(A398&lt;&gt;"",OR(B398="",D398="",I398="",T398="",U398="")))),"NÃO",IF(AND(A398&lt;&gt;"",J398=0),"Faltam membros","SIM")))</f>
        <v/>
      </c>
      <c r="AD398" s="256"/>
      <c r="AE398" s="457"/>
      <c r="AF398" s="457"/>
      <c r="AG398" s="256"/>
      <c r="AH398" s="256"/>
    </row>
    <row r="399" spans="1:34" ht="25.05" hidden="1" customHeight="1" x14ac:dyDescent="0.3">
      <c r="A399" s="373"/>
      <c r="B399" s="321"/>
      <c r="C399" s="316">
        <f>IFERROR(VLOOKUP(B399,A.Núcleos!$B:$C,2,FALSE),"")</f>
        <v>0</v>
      </c>
      <c r="D399" s="376"/>
      <c r="E399" s="383"/>
      <c r="F399" s="376"/>
      <c r="G399" s="377" t="str">
        <f>IFERROR(IF(Table8[[#This Row],[Código da Candidatura]]="","",CONCATENATE(VLOOKUP(Table8[[#This Row],[Código da Candidatura]],Table13[[Código da candidatura]:[Latitude]],3,FALSE)," - ",VLOOKUP(Table8[[#This Row],[Código da Candidatura]],Table13[[Código da candidatura]:[Latitude]],6,FALSE))),"")</f>
        <v/>
      </c>
      <c r="H399" s="325" t="str">
        <f>IFERROR(IF(A399="","",CONCATENATE("1D.",Entrada!$K$8,".",auxiliar!A393,".",Table8[[#This Row],[Código da Candidatura]])),"")</f>
        <v/>
      </c>
      <c r="I399" s="378" t="str">
        <f>IF(A399="","",SUMIF(D.Composição!A$5:B$4533,A399,D.Composição!M$5:M$4533))</f>
        <v/>
      </c>
      <c r="J399" s="379" t="str">
        <f>IF(A399="","",COUNTIF(D.Composição!$B:$B,$A399))</f>
        <v/>
      </c>
      <c r="K399" s="379" t="str">
        <f t="shared" si="34"/>
        <v/>
      </c>
      <c r="L399" s="379" t="str">
        <f>IF(A399="","",COUNTIFS(D.Composição!$B:$B,$A399,D.Composição!$T:$T,"Dep"))</f>
        <v/>
      </c>
      <c r="M399" s="379" t="str">
        <f>IF(A399="","",COUNTIFS(D.Composição!$B:$B,$A399,D.Composição!$M:$M,"Sim"))</f>
        <v/>
      </c>
      <c r="N399" s="379" t="str">
        <f t="shared" si="35"/>
        <v/>
      </c>
      <c r="O399" s="379" t="str">
        <f>IFERROR(IF(A399="","",VLOOKUP(A399,D.Composição!$B$5:$L$4533,10,FALSE)),"")</f>
        <v/>
      </c>
      <c r="P399" s="379" t="str">
        <f t="shared" si="36"/>
        <v/>
      </c>
      <c r="Q399" s="380" t="str">
        <f t="shared" si="37"/>
        <v/>
      </c>
      <c r="R399" s="378" t="str">
        <f t="shared" si="38"/>
        <v/>
      </c>
      <c r="S399" s="379" t="str">
        <f>IF(H399="","",IF(R399&gt;=4*auxiliar!$Q$2,"Não elegível",IF(R399&lt;4*auxiliar!$Q$2,"Elegível","")))</f>
        <v/>
      </c>
      <c r="T399" s="321"/>
      <c r="U399" s="321"/>
      <c r="V399" s="321" t="s">
        <v>7141</v>
      </c>
      <c r="W399" s="381"/>
      <c r="X39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399" s="423"/>
      <c r="Z399" s="394"/>
      <c r="AA399" s="382" t="str">
        <f>IF(Table8[[#This Row],[Código do agregado '[Entidade']]]="","",IF(OR(AND(A399="",A399&lt;&gt;""),(AND(A399&lt;&gt;"",OR(B399="",D399="",I399="",T399="",U399="")))),"NÃO",IF(AND(A399&lt;&gt;"",J399=0),"Faltam membros","SIM")))</f>
        <v/>
      </c>
      <c r="AD399" s="256"/>
      <c r="AE399" s="457"/>
      <c r="AF399" s="457"/>
      <c r="AG399" s="256"/>
      <c r="AH399" s="256"/>
    </row>
    <row r="400" spans="1:34" ht="25.05" hidden="1" customHeight="1" x14ac:dyDescent="0.3">
      <c r="A400" s="373"/>
      <c r="B400" s="321"/>
      <c r="C400" s="316">
        <f>IFERROR(VLOOKUP(B400,A.Núcleos!$B:$C,2,FALSE),"")</f>
        <v>0</v>
      </c>
      <c r="D400" s="376"/>
      <c r="E400" s="383"/>
      <c r="F400" s="376"/>
      <c r="G400" s="377" t="str">
        <f>IFERROR(IF(Table8[[#This Row],[Código da Candidatura]]="","",CONCATENATE(VLOOKUP(Table8[[#This Row],[Código da Candidatura]],Table13[[Código da candidatura]:[Latitude]],3,FALSE)," - ",VLOOKUP(Table8[[#This Row],[Código da Candidatura]],Table13[[Código da candidatura]:[Latitude]],6,FALSE))),"")</f>
        <v/>
      </c>
      <c r="H400" s="325" t="str">
        <f>IFERROR(IF(A400="","",CONCATENATE("1D.",Entrada!$K$8,".",auxiliar!A394,".",Table8[[#This Row],[Código da Candidatura]])),"")</f>
        <v/>
      </c>
      <c r="I400" s="378" t="str">
        <f>IF(A400="","",SUMIF(D.Composição!A$5:B$4533,A400,D.Composição!M$5:M$4533))</f>
        <v/>
      </c>
      <c r="J400" s="379" t="str">
        <f>IF(A400="","",COUNTIF(D.Composição!$B:$B,$A400))</f>
        <v/>
      </c>
      <c r="K400" s="379" t="str">
        <f t="shared" si="34"/>
        <v/>
      </c>
      <c r="L400" s="379" t="str">
        <f>IF(A400="","",COUNTIFS(D.Composição!$B:$B,$A400,D.Composição!$T:$T,"Dep"))</f>
        <v/>
      </c>
      <c r="M400" s="379" t="str">
        <f>IF(A400="","",COUNTIFS(D.Composição!$B:$B,$A400,D.Composição!$M:$M,"Sim"))</f>
        <v/>
      </c>
      <c r="N400" s="379" t="str">
        <f t="shared" si="35"/>
        <v/>
      </c>
      <c r="O400" s="379" t="str">
        <f>IFERROR(IF(A400="","",VLOOKUP(A400,D.Composição!$B$5:$L$4533,10,FALSE)),"")</f>
        <v/>
      </c>
      <c r="P400" s="379" t="str">
        <f t="shared" si="36"/>
        <v/>
      </c>
      <c r="Q400" s="380" t="str">
        <f t="shared" si="37"/>
        <v/>
      </c>
      <c r="R400" s="378" t="str">
        <f t="shared" si="38"/>
        <v/>
      </c>
      <c r="S400" s="379" t="str">
        <f>IF(H400="","",IF(R400&gt;=4*auxiliar!$Q$2,"Não elegível",IF(R400&lt;4*auxiliar!$Q$2,"Elegível","")))</f>
        <v/>
      </c>
      <c r="T400" s="321"/>
      <c r="U400" s="321"/>
      <c r="V400" s="321" t="s">
        <v>7141</v>
      </c>
      <c r="W400" s="381"/>
      <c r="X40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00" s="423"/>
      <c r="Z400" s="394"/>
      <c r="AA400" s="382" t="str">
        <f>IF(Table8[[#This Row],[Código do agregado '[Entidade']]]="","",IF(OR(AND(A400="",A400&lt;&gt;""),(AND(A400&lt;&gt;"",OR(B400="",D400="",I400="",T400="",U400="")))),"NÃO",IF(AND(A400&lt;&gt;"",J400=0),"Faltam membros","SIM")))</f>
        <v/>
      </c>
      <c r="AD400" s="256"/>
      <c r="AE400" s="457"/>
      <c r="AF400" s="457"/>
      <c r="AG400" s="256"/>
      <c r="AH400" s="256"/>
    </row>
    <row r="401" spans="1:34" ht="25.05" hidden="1" customHeight="1" x14ac:dyDescent="0.3">
      <c r="A401" s="373"/>
      <c r="B401" s="321"/>
      <c r="C401" s="316">
        <f>IFERROR(VLOOKUP(B401,A.Núcleos!$B:$C,2,FALSE),"")</f>
        <v>0</v>
      </c>
      <c r="D401" s="376"/>
      <c r="E401" s="383"/>
      <c r="F401" s="376"/>
      <c r="G401" s="377" t="str">
        <f>IFERROR(IF(Table8[[#This Row],[Código da Candidatura]]="","",CONCATENATE(VLOOKUP(Table8[[#This Row],[Código da Candidatura]],Table13[[Código da candidatura]:[Latitude]],3,FALSE)," - ",VLOOKUP(Table8[[#This Row],[Código da Candidatura]],Table13[[Código da candidatura]:[Latitude]],6,FALSE))),"")</f>
        <v/>
      </c>
      <c r="H401" s="325" t="str">
        <f>IFERROR(IF(A401="","",CONCATENATE("1D.",Entrada!$K$8,".",auxiliar!A395,".",Table8[[#This Row],[Código da Candidatura]])),"")</f>
        <v/>
      </c>
      <c r="I401" s="378" t="str">
        <f>IF(A401="","",SUMIF(D.Composição!A$5:B$4533,A401,D.Composição!M$5:M$4533))</f>
        <v/>
      </c>
      <c r="J401" s="379" t="str">
        <f>IF(A401="","",COUNTIF(D.Composição!$B:$B,$A401))</f>
        <v/>
      </c>
      <c r="K401" s="379" t="str">
        <f t="shared" si="34"/>
        <v/>
      </c>
      <c r="L401" s="379" t="str">
        <f>IF(A401="","",COUNTIFS(D.Composição!$B:$B,$A401,D.Composição!$T:$T,"Dep"))</f>
        <v/>
      </c>
      <c r="M401" s="379" t="str">
        <f>IF(A401="","",COUNTIFS(D.Composição!$B:$B,$A401,D.Composição!$M:$M,"Sim"))</f>
        <v/>
      </c>
      <c r="N401" s="379" t="str">
        <f t="shared" si="35"/>
        <v/>
      </c>
      <c r="O401" s="379" t="str">
        <f>IFERROR(IF(A401="","",VLOOKUP(A401,D.Composição!$B$5:$L$4533,10,FALSE)),"")</f>
        <v/>
      </c>
      <c r="P401" s="379" t="str">
        <f t="shared" si="36"/>
        <v/>
      </c>
      <c r="Q401" s="380" t="str">
        <f t="shared" si="37"/>
        <v/>
      </c>
      <c r="R401" s="378" t="str">
        <f t="shared" si="38"/>
        <v/>
      </c>
      <c r="S401" s="379" t="str">
        <f>IF(H401="","",IF(R401&gt;=4*auxiliar!$Q$2,"Não elegível",IF(R401&lt;4*auxiliar!$Q$2,"Elegível","")))</f>
        <v/>
      </c>
      <c r="T401" s="321"/>
      <c r="U401" s="321"/>
      <c r="V401" s="321" t="s">
        <v>7141</v>
      </c>
      <c r="W401" s="381"/>
      <c r="X40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01" s="423"/>
      <c r="Z401" s="394"/>
      <c r="AA401" s="382" t="str">
        <f>IF(Table8[[#This Row],[Código do agregado '[Entidade']]]="","",IF(OR(AND(A401="",A401&lt;&gt;""),(AND(A401&lt;&gt;"",OR(B401="",D401="",I401="",T401="",U401="")))),"NÃO",IF(AND(A401&lt;&gt;"",J401=0),"Faltam membros","SIM")))</f>
        <v/>
      </c>
      <c r="AD401" s="256"/>
      <c r="AE401" s="457"/>
      <c r="AF401" s="457"/>
      <c r="AG401" s="256"/>
      <c r="AH401" s="256"/>
    </row>
    <row r="402" spans="1:34" ht="25.05" hidden="1" customHeight="1" x14ac:dyDescent="0.3">
      <c r="A402" s="373"/>
      <c r="B402" s="321"/>
      <c r="C402" s="316">
        <f>IFERROR(VLOOKUP(B402,A.Núcleos!$B:$C,2,FALSE),"")</f>
        <v>0</v>
      </c>
      <c r="D402" s="376"/>
      <c r="E402" s="383"/>
      <c r="F402" s="376"/>
      <c r="G402" s="377" t="str">
        <f>IFERROR(IF(Table8[[#This Row],[Código da Candidatura]]="","",CONCATENATE(VLOOKUP(Table8[[#This Row],[Código da Candidatura]],Table13[[Código da candidatura]:[Latitude]],3,FALSE)," - ",VLOOKUP(Table8[[#This Row],[Código da Candidatura]],Table13[[Código da candidatura]:[Latitude]],6,FALSE))),"")</f>
        <v/>
      </c>
      <c r="H402" s="325" t="str">
        <f>IFERROR(IF(A402="","",CONCATENATE("1D.",Entrada!$K$8,".",auxiliar!A396,".",Table8[[#This Row],[Código da Candidatura]])),"")</f>
        <v/>
      </c>
      <c r="I402" s="378" t="str">
        <f>IF(A402="","",SUMIF(D.Composição!A$5:B$4533,A402,D.Composição!M$5:M$4533))</f>
        <v/>
      </c>
      <c r="J402" s="379" t="str">
        <f>IF(A402="","",COUNTIF(D.Composição!$B:$B,$A402))</f>
        <v/>
      </c>
      <c r="K402" s="379" t="str">
        <f t="shared" si="34"/>
        <v/>
      </c>
      <c r="L402" s="379" t="str">
        <f>IF(A402="","",COUNTIFS(D.Composição!$B:$B,$A402,D.Composição!$T:$T,"Dep"))</f>
        <v/>
      </c>
      <c r="M402" s="379" t="str">
        <f>IF(A402="","",COUNTIFS(D.Composição!$B:$B,$A402,D.Composição!$M:$M,"Sim"))</f>
        <v/>
      </c>
      <c r="N402" s="379" t="str">
        <f t="shared" si="35"/>
        <v/>
      </c>
      <c r="O402" s="379" t="str">
        <f>IFERROR(IF(A402="","",VLOOKUP(A402,D.Composição!$B$5:$L$4533,10,FALSE)),"")</f>
        <v/>
      </c>
      <c r="P402" s="379" t="str">
        <f t="shared" si="36"/>
        <v/>
      </c>
      <c r="Q402" s="380" t="str">
        <f t="shared" si="37"/>
        <v/>
      </c>
      <c r="R402" s="378" t="str">
        <f t="shared" si="38"/>
        <v/>
      </c>
      <c r="S402" s="379" t="str">
        <f>IF(H402="","",IF(R402&gt;=4*auxiliar!$Q$2,"Não elegível",IF(R402&lt;4*auxiliar!$Q$2,"Elegível","")))</f>
        <v/>
      </c>
      <c r="T402" s="321"/>
      <c r="U402" s="321"/>
      <c r="V402" s="321" t="s">
        <v>7141</v>
      </c>
      <c r="W402" s="381"/>
      <c r="X40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02" s="423"/>
      <c r="Z402" s="394"/>
      <c r="AA402" s="382" t="str">
        <f>IF(Table8[[#This Row],[Código do agregado '[Entidade']]]="","",IF(OR(AND(A402="",A402&lt;&gt;""),(AND(A402&lt;&gt;"",OR(B402="",D402="",I402="",T402="",U402="")))),"NÃO",IF(AND(A402&lt;&gt;"",J402=0),"Faltam membros","SIM")))</f>
        <v/>
      </c>
      <c r="AD402" s="256"/>
      <c r="AE402" s="457"/>
      <c r="AF402" s="457"/>
      <c r="AG402" s="256"/>
      <c r="AH402" s="256"/>
    </row>
    <row r="403" spans="1:34" ht="25.05" hidden="1" customHeight="1" x14ac:dyDescent="0.3">
      <c r="A403" s="373"/>
      <c r="B403" s="321"/>
      <c r="C403" s="316">
        <f>IFERROR(VLOOKUP(B403,A.Núcleos!$B:$C,2,FALSE),"")</f>
        <v>0</v>
      </c>
      <c r="D403" s="376"/>
      <c r="E403" s="383"/>
      <c r="F403" s="376"/>
      <c r="G403" s="377" t="str">
        <f>IFERROR(IF(Table8[[#This Row],[Código da Candidatura]]="","",CONCATENATE(VLOOKUP(Table8[[#This Row],[Código da Candidatura]],Table13[[Código da candidatura]:[Latitude]],3,FALSE)," - ",VLOOKUP(Table8[[#This Row],[Código da Candidatura]],Table13[[Código da candidatura]:[Latitude]],6,FALSE))),"")</f>
        <v/>
      </c>
      <c r="H403" s="325" t="str">
        <f>IFERROR(IF(A403="","",CONCATENATE("1D.",Entrada!$K$8,".",auxiliar!A397,".",Table8[[#This Row],[Código da Candidatura]])),"")</f>
        <v/>
      </c>
      <c r="I403" s="378" t="str">
        <f>IF(A403="","",SUMIF(D.Composição!A$5:B$4533,A403,D.Composição!M$5:M$4533))</f>
        <v/>
      </c>
      <c r="J403" s="379" t="str">
        <f>IF(A403="","",COUNTIF(D.Composição!$B:$B,$A403))</f>
        <v/>
      </c>
      <c r="K403" s="379" t="str">
        <f t="shared" si="34"/>
        <v/>
      </c>
      <c r="L403" s="379" t="str">
        <f>IF(A403="","",COUNTIFS(D.Composição!$B:$B,$A403,D.Composição!$T:$T,"Dep"))</f>
        <v/>
      </c>
      <c r="M403" s="379" t="str">
        <f>IF(A403="","",COUNTIFS(D.Composição!$B:$B,$A403,D.Composição!$M:$M,"Sim"))</f>
        <v/>
      </c>
      <c r="N403" s="379" t="str">
        <f t="shared" si="35"/>
        <v/>
      </c>
      <c r="O403" s="379" t="str">
        <f>IFERROR(IF(A403="","",VLOOKUP(A403,D.Composição!$B$5:$L$4533,10,FALSE)),"")</f>
        <v/>
      </c>
      <c r="P403" s="379" t="str">
        <f t="shared" si="36"/>
        <v/>
      </c>
      <c r="Q403" s="380" t="str">
        <f t="shared" si="37"/>
        <v/>
      </c>
      <c r="R403" s="378" t="str">
        <f t="shared" si="38"/>
        <v/>
      </c>
      <c r="S403" s="379" t="str">
        <f>IF(H403="","",IF(R403&gt;=4*auxiliar!$Q$2,"Não elegível",IF(R403&lt;4*auxiliar!$Q$2,"Elegível","")))</f>
        <v/>
      </c>
      <c r="T403" s="321"/>
      <c r="U403" s="321"/>
      <c r="V403" s="321" t="s">
        <v>7141</v>
      </c>
      <c r="W403" s="381"/>
      <c r="X40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03" s="423"/>
      <c r="Z403" s="394"/>
      <c r="AA403" s="382" t="str">
        <f>IF(Table8[[#This Row],[Código do agregado '[Entidade']]]="","",IF(OR(AND(A403="",A403&lt;&gt;""),(AND(A403&lt;&gt;"",OR(B403="",D403="",I403="",T403="",U403="")))),"NÃO",IF(AND(A403&lt;&gt;"",J403=0),"Faltam membros","SIM")))</f>
        <v/>
      </c>
      <c r="AD403" s="256"/>
      <c r="AE403" s="457"/>
      <c r="AF403" s="457"/>
      <c r="AG403" s="256"/>
      <c r="AH403" s="256"/>
    </row>
    <row r="404" spans="1:34" ht="25.05" hidden="1" customHeight="1" x14ac:dyDescent="0.3">
      <c r="A404" s="373"/>
      <c r="B404" s="321"/>
      <c r="C404" s="316">
        <f>IFERROR(VLOOKUP(B404,A.Núcleos!$B:$C,2,FALSE),"")</f>
        <v>0</v>
      </c>
      <c r="D404" s="376"/>
      <c r="E404" s="383"/>
      <c r="F404" s="376"/>
      <c r="G404" s="377" t="str">
        <f>IFERROR(IF(Table8[[#This Row],[Código da Candidatura]]="","",CONCATENATE(VLOOKUP(Table8[[#This Row],[Código da Candidatura]],Table13[[Código da candidatura]:[Latitude]],3,FALSE)," - ",VLOOKUP(Table8[[#This Row],[Código da Candidatura]],Table13[[Código da candidatura]:[Latitude]],6,FALSE))),"")</f>
        <v/>
      </c>
      <c r="H404" s="325" t="str">
        <f>IFERROR(IF(A404="","",CONCATENATE("1D.",Entrada!$K$8,".",auxiliar!A398,".",Table8[[#This Row],[Código da Candidatura]])),"")</f>
        <v/>
      </c>
      <c r="I404" s="378" t="str">
        <f>IF(A404="","",SUMIF(D.Composição!A$5:B$4533,A404,D.Composição!M$5:M$4533))</f>
        <v/>
      </c>
      <c r="J404" s="379" t="str">
        <f>IF(A404="","",COUNTIF(D.Composição!$B:$B,$A404))</f>
        <v/>
      </c>
      <c r="K404" s="379" t="str">
        <f t="shared" si="34"/>
        <v/>
      </c>
      <c r="L404" s="379" t="str">
        <f>IF(A404="","",COUNTIFS(D.Composição!$B:$B,$A404,D.Composição!$T:$T,"Dep"))</f>
        <v/>
      </c>
      <c r="M404" s="379" t="str">
        <f>IF(A404="","",COUNTIFS(D.Composição!$B:$B,$A404,D.Composição!$M:$M,"Sim"))</f>
        <v/>
      </c>
      <c r="N404" s="379" t="str">
        <f t="shared" si="35"/>
        <v/>
      </c>
      <c r="O404" s="379" t="str">
        <f>IFERROR(IF(A404="","",VLOOKUP(A404,D.Composição!$B$5:$L$4533,10,FALSE)),"")</f>
        <v/>
      </c>
      <c r="P404" s="379" t="str">
        <f t="shared" si="36"/>
        <v/>
      </c>
      <c r="Q404" s="380" t="str">
        <f t="shared" si="37"/>
        <v/>
      </c>
      <c r="R404" s="378" t="str">
        <f t="shared" si="38"/>
        <v/>
      </c>
      <c r="S404" s="379" t="str">
        <f>IF(H404="","",IF(R404&gt;=4*auxiliar!$Q$2,"Não elegível",IF(R404&lt;4*auxiliar!$Q$2,"Elegível","")))</f>
        <v/>
      </c>
      <c r="T404" s="321"/>
      <c r="U404" s="321"/>
      <c r="V404" s="321" t="s">
        <v>7141</v>
      </c>
      <c r="W404" s="381"/>
      <c r="X40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04" s="423"/>
      <c r="Z404" s="394"/>
      <c r="AA404" s="382" t="str">
        <f>IF(Table8[[#This Row],[Código do agregado '[Entidade']]]="","",IF(OR(AND(A404="",A404&lt;&gt;""),(AND(A404&lt;&gt;"",OR(B404="",D404="",I404="",T404="",U404="")))),"NÃO",IF(AND(A404&lt;&gt;"",J404=0),"Faltam membros","SIM")))</f>
        <v/>
      </c>
      <c r="AD404" s="256"/>
      <c r="AE404" s="457"/>
      <c r="AF404" s="457"/>
      <c r="AG404" s="256"/>
      <c r="AH404" s="256"/>
    </row>
    <row r="405" spans="1:34" ht="25.05" hidden="1" customHeight="1" x14ac:dyDescent="0.3">
      <c r="A405" s="373"/>
      <c r="B405" s="321"/>
      <c r="C405" s="316">
        <f>IFERROR(VLOOKUP(B405,A.Núcleos!$B:$C,2,FALSE),"")</f>
        <v>0</v>
      </c>
      <c r="D405" s="376"/>
      <c r="E405" s="383"/>
      <c r="F405" s="376"/>
      <c r="G405" s="377" t="str">
        <f>IFERROR(IF(Table8[[#This Row],[Código da Candidatura]]="","",CONCATENATE(VLOOKUP(Table8[[#This Row],[Código da Candidatura]],Table13[[Código da candidatura]:[Latitude]],3,FALSE)," - ",VLOOKUP(Table8[[#This Row],[Código da Candidatura]],Table13[[Código da candidatura]:[Latitude]],6,FALSE))),"")</f>
        <v/>
      </c>
      <c r="H405" s="325" t="str">
        <f>IFERROR(IF(A405="","",CONCATENATE("1D.",Entrada!$K$8,".",auxiliar!A399,".",Table8[[#This Row],[Código da Candidatura]])),"")</f>
        <v/>
      </c>
      <c r="I405" s="378" t="str">
        <f>IF(A405="","",SUMIF(D.Composição!A$5:B$4533,A405,D.Composição!M$5:M$4533))</f>
        <v/>
      </c>
      <c r="J405" s="379" t="str">
        <f>IF(A405="","",COUNTIF(D.Composição!$B:$B,$A405))</f>
        <v/>
      </c>
      <c r="K405" s="379" t="str">
        <f t="shared" si="34"/>
        <v/>
      </c>
      <c r="L405" s="379" t="str">
        <f>IF(A405="","",COUNTIFS(D.Composição!$B:$B,$A405,D.Composição!$T:$T,"Dep"))</f>
        <v/>
      </c>
      <c r="M405" s="379" t="str">
        <f>IF(A405="","",COUNTIFS(D.Composição!$B:$B,$A405,D.Composição!$M:$M,"Sim"))</f>
        <v/>
      </c>
      <c r="N405" s="379" t="str">
        <f t="shared" si="35"/>
        <v/>
      </c>
      <c r="O405" s="379" t="str">
        <f>IFERROR(IF(A405="","",VLOOKUP(A405,D.Composição!$B$5:$L$4533,10,FALSE)),"")</f>
        <v/>
      </c>
      <c r="P405" s="379" t="str">
        <f t="shared" si="36"/>
        <v/>
      </c>
      <c r="Q405" s="380" t="str">
        <f t="shared" si="37"/>
        <v/>
      </c>
      <c r="R405" s="378" t="str">
        <f t="shared" si="38"/>
        <v/>
      </c>
      <c r="S405" s="379" t="str">
        <f>IF(H405="","",IF(R405&gt;=4*auxiliar!$Q$2,"Não elegível",IF(R405&lt;4*auxiliar!$Q$2,"Elegível","")))</f>
        <v/>
      </c>
      <c r="T405" s="321"/>
      <c r="U405" s="321"/>
      <c r="V405" s="321" t="s">
        <v>7141</v>
      </c>
      <c r="W405" s="381"/>
      <c r="X40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05" s="423"/>
      <c r="Z405" s="394"/>
      <c r="AA405" s="382" t="str">
        <f>IF(Table8[[#This Row],[Código do agregado '[Entidade']]]="","",IF(OR(AND(A405="",A405&lt;&gt;""),(AND(A405&lt;&gt;"",OR(B405="",D405="",I405="",T405="",U405="")))),"NÃO",IF(AND(A405&lt;&gt;"",J405=0),"Faltam membros","SIM")))</f>
        <v/>
      </c>
      <c r="AD405" s="256"/>
      <c r="AE405" s="457"/>
      <c r="AF405" s="457"/>
      <c r="AG405" s="256"/>
      <c r="AH405" s="256"/>
    </row>
    <row r="406" spans="1:34" ht="25.05" hidden="1" customHeight="1" x14ac:dyDescent="0.3">
      <c r="A406" s="373"/>
      <c r="B406" s="321"/>
      <c r="C406" s="316">
        <f>IFERROR(VLOOKUP(B406,A.Núcleos!$B:$C,2,FALSE),"")</f>
        <v>0</v>
      </c>
      <c r="D406" s="376"/>
      <c r="E406" s="383"/>
      <c r="F406" s="376"/>
      <c r="G406" s="377" t="str">
        <f>IFERROR(IF(Table8[[#This Row],[Código da Candidatura]]="","",CONCATENATE(VLOOKUP(Table8[[#This Row],[Código da Candidatura]],Table13[[Código da candidatura]:[Latitude]],3,FALSE)," - ",VLOOKUP(Table8[[#This Row],[Código da Candidatura]],Table13[[Código da candidatura]:[Latitude]],6,FALSE))),"")</f>
        <v/>
      </c>
      <c r="H406" s="325" t="str">
        <f>IFERROR(IF(A406="","",CONCATENATE("1D.",Entrada!$K$8,".",auxiliar!A400,".",Table8[[#This Row],[Código da Candidatura]])),"")</f>
        <v/>
      </c>
      <c r="I406" s="378" t="str">
        <f>IF(A406="","",SUMIF(D.Composição!A$5:B$4533,A406,D.Composição!M$5:M$4533))</f>
        <v/>
      </c>
      <c r="J406" s="379" t="str">
        <f>IF(A406="","",COUNTIF(D.Composição!$B:$B,$A406))</f>
        <v/>
      </c>
      <c r="K406" s="379" t="str">
        <f t="shared" si="34"/>
        <v/>
      </c>
      <c r="L406" s="379" t="str">
        <f>IF(A406="","",COUNTIFS(D.Composição!$B:$B,$A406,D.Composição!$T:$T,"Dep"))</f>
        <v/>
      </c>
      <c r="M406" s="379" t="str">
        <f>IF(A406="","",COUNTIFS(D.Composição!$B:$B,$A406,D.Composição!$M:$M,"Sim"))</f>
        <v/>
      </c>
      <c r="N406" s="379" t="str">
        <f t="shared" si="35"/>
        <v/>
      </c>
      <c r="O406" s="379" t="str">
        <f>IFERROR(IF(A406="","",VLOOKUP(A406,D.Composição!$B$5:$L$4533,10,FALSE)),"")</f>
        <v/>
      </c>
      <c r="P406" s="379" t="str">
        <f t="shared" si="36"/>
        <v/>
      </c>
      <c r="Q406" s="380" t="str">
        <f t="shared" si="37"/>
        <v/>
      </c>
      <c r="R406" s="378" t="str">
        <f t="shared" si="38"/>
        <v/>
      </c>
      <c r="S406" s="379" t="str">
        <f>IF(H406="","",IF(R406&gt;=4*auxiliar!$Q$2,"Não elegível",IF(R406&lt;4*auxiliar!$Q$2,"Elegível","")))</f>
        <v/>
      </c>
      <c r="T406" s="321"/>
      <c r="U406" s="321"/>
      <c r="V406" s="321" t="s">
        <v>7141</v>
      </c>
      <c r="W406" s="381"/>
      <c r="X40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06" s="423"/>
      <c r="Z406" s="394"/>
      <c r="AA406" s="382" t="str">
        <f>IF(Table8[[#This Row],[Código do agregado '[Entidade']]]="","",IF(OR(AND(A406="",A406&lt;&gt;""),(AND(A406&lt;&gt;"",OR(B406="",D406="",I406="",T406="",U406="")))),"NÃO",IF(AND(A406&lt;&gt;"",J406=0),"Faltam membros","SIM")))</f>
        <v/>
      </c>
      <c r="AD406" s="256"/>
      <c r="AE406" s="457"/>
      <c r="AF406" s="457"/>
      <c r="AG406" s="256"/>
      <c r="AH406" s="256"/>
    </row>
    <row r="407" spans="1:34" ht="25.05" hidden="1" customHeight="1" x14ac:dyDescent="0.3">
      <c r="A407" s="373"/>
      <c r="B407" s="321"/>
      <c r="C407" s="316">
        <f>IFERROR(VLOOKUP(B407,A.Núcleos!$B:$C,2,FALSE),"")</f>
        <v>0</v>
      </c>
      <c r="D407" s="376"/>
      <c r="E407" s="383"/>
      <c r="F407" s="376"/>
      <c r="G407" s="377" t="str">
        <f>IFERROR(IF(Table8[[#This Row],[Código da Candidatura]]="","",CONCATENATE(VLOOKUP(Table8[[#This Row],[Código da Candidatura]],Table13[[Código da candidatura]:[Latitude]],3,FALSE)," - ",VLOOKUP(Table8[[#This Row],[Código da Candidatura]],Table13[[Código da candidatura]:[Latitude]],6,FALSE))),"")</f>
        <v/>
      </c>
      <c r="H407" s="325" t="str">
        <f>IFERROR(IF(A407="","",CONCATENATE("1D.",Entrada!$K$8,".",auxiliar!A401,".",Table8[[#This Row],[Código da Candidatura]])),"")</f>
        <v/>
      </c>
      <c r="I407" s="378" t="str">
        <f>IF(A407="","",SUMIF(D.Composição!A$5:B$4533,A407,D.Composição!M$5:M$4533))</f>
        <v/>
      </c>
      <c r="J407" s="379" t="str">
        <f>IF(A407="","",COUNTIF(D.Composição!$B:$B,$A407))</f>
        <v/>
      </c>
      <c r="K407" s="379" t="str">
        <f t="shared" si="34"/>
        <v/>
      </c>
      <c r="L407" s="379" t="str">
        <f>IF(A407="","",COUNTIFS(D.Composição!$B:$B,$A407,D.Composição!$T:$T,"Dep"))</f>
        <v/>
      </c>
      <c r="M407" s="379" t="str">
        <f>IF(A407="","",COUNTIFS(D.Composição!$B:$B,$A407,D.Composição!$M:$M,"Sim"))</f>
        <v/>
      </c>
      <c r="N407" s="379" t="str">
        <f t="shared" si="35"/>
        <v/>
      </c>
      <c r="O407" s="379" t="str">
        <f>IFERROR(IF(A407="","",VLOOKUP(A407,D.Composição!$B$5:$L$4533,10,FALSE)),"")</f>
        <v/>
      </c>
      <c r="P407" s="379" t="str">
        <f t="shared" si="36"/>
        <v/>
      </c>
      <c r="Q407" s="380" t="str">
        <f t="shared" si="37"/>
        <v/>
      </c>
      <c r="R407" s="378" t="str">
        <f t="shared" si="38"/>
        <v/>
      </c>
      <c r="S407" s="379" t="str">
        <f>IF(H407="","",IF(R407&gt;=4*auxiliar!$Q$2,"Não elegível",IF(R407&lt;4*auxiliar!$Q$2,"Elegível","")))</f>
        <v/>
      </c>
      <c r="T407" s="321"/>
      <c r="U407" s="321"/>
      <c r="V407" s="321" t="s">
        <v>7141</v>
      </c>
      <c r="W407" s="381"/>
      <c r="X40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07" s="423"/>
      <c r="Z407" s="394"/>
      <c r="AA407" s="382" t="str">
        <f>IF(Table8[[#This Row],[Código do agregado '[Entidade']]]="","",IF(OR(AND(A407="",A407&lt;&gt;""),(AND(A407&lt;&gt;"",OR(B407="",D407="",I407="",T407="",U407="")))),"NÃO",IF(AND(A407&lt;&gt;"",J407=0),"Faltam membros","SIM")))</f>
        <v/>
      </c>
      <c r="AD407" s="256"/>
      <c r="AE407" s="457"/>
      <c r="AF407" s="457"/>
      <c r="AG407" s="256"/>
      <c r="AH407" s="256"/>
    </row>
    <row r="408" spans="1:34" ht="25.05" hidden="1" customHeight="1" x14ac:dyDescent="0.3">
      <c r="A408" s="373"/>
      <c r="B408" s="321"/>
      <c r="C408" s="316">
        <f>IFERROR(VLOOKUP(B408,A.Núcleos!$B:$C,2,FALSE),"")</f>
        <v>0</v>
      </c>
      <c r="D408" s="376"/>
      <c r="E408" s="383"/>
      <c r="F408" s="376"/>
      <c r="G408" s="377" t="str">
        <f>IFERROR(IF(Table8[[#This Row],[Código da Candidatura]]="","",CONCATENATE(VLOOKUP(Table8[[#This Row],[Código da Candidatura]],Table13[[Código da candidatura]:[Latitude]],3,FALSE)," - ",VLOOKUP(Table8[[#This Row],[Código da Candidatura]],Table13[[Código da candidatura]:[Latitude]],6,FALSE))),"")</f>
        <v/>
      </c>
      <c r="H408" s="325" t="str">
        <f>IFERROR(IF(A408="","",CONCATENATE("1D.",Entrada!$K$8,".",auxiliar!A402,".",Table8[[#This Row],[Código da Candidatura]])),"")</f>
        <v/>
      </c>
      <c r="I408" s="378" t="str">
        <f>IF(A408="","",SUMIF(D.Composição!A$5:B$4533,A408,D.Composição!M$5:M$4533))</f>
        <v/>
      </c>
      <c r="J408" s="379" t="str">
        <f>IF(A408="","",COUNTIF(D.Composição!$B:$B,$A408))</f>
        <v/>
      </c>
      <c r="K408" s="379" t="str">
        <f t="shared" si="34"/>
        <v/>
      </c>
      <c r="L408" s="379" t="str">
        <f>IF(A408="","",COUNTIFS(D.Composição!$B:$B,$A408,D.Composição!$T:$T,"Dep"))</f>
        <v/>
      </c>
      <c r="M408" s="379" t="str">
        <f>IF(A408="","",COUNTIFS(D.Composição!$B:$B,$A408,D.Composição!$M:$M,"Sim"))</f>
        <v/>
      </c>
      <c r="N408" s="379" t="str">
        <f t="shared" si="35"/>
        <v/>
      </c>
      <c r="O408" s="379" t="str">
        <f>IFERROR(IF(A408="","",VLOOKUP(A408,D.Composição!$B$5:$L$4533,10,FALSE)),"")</f>
        <v/>
      </c>
      <c r="P408" s="379" t="str">
        <f t="shared" si="36"/>
        <v/>
      </c>
      <c r="Q408" s="380" t="str">
        <f t="shared" si="37"/>
        <v/>
      </c>
      <c r="R408" s="378" t="str">
        <f t="shared" si="38"/>
        <v/>
      </c>
      <c r="S408" s="379" t="str">
        <f>IF(H408="","",IF(R408&gt;=4*auxiliar!$Q$2,"Não elegível",IF(R408&lt;4*auxiliar!$Q$2,"Elegível","")))</f>
        <v/>
      </c>
      <c r="T408" s="321"/>
      <c r="U408" s="321"/>
      <c r="V408" s="321" t="s">
        <v>7141</v>
      </c>
      <c r="W408" s="381"/>
      <c r="X40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08" s="423"/>
      <c r="Z408" s="394"/>
      <c r="AA408" s="382" t="str">
        <f>IF(Table8[[#This Row],[Código do agregado '[Entidade']]]="","",IF(OR(AND(A408="",A408&lt;&gt;""),(AND(A408&lt;&gt;"",OR(B408="",D408="",I408="",T408="",U408="")))),"NÃO",IF(AND(A408&lt;&gt;"",J408=0),"Faltam membros","SIM")))</f>
        <v/>
      </c>
      <c r="AD408" s="256"/>
      <c r="AE408" s="457"/>
      <c r="AF408" s="457"/>
      <c r="AG408" s="256"/>
      <c r="AH408" s="256"/>
    </row>
    <row r="409" spans="1:34" ht="25.05" hidden="1" customHeight="1" x14ac:dyDescent="0.3">
      <c r="A409" s="373"/>
      <c r="B409" s="321"/>
      <c r="C409" s="316">
        <f>IFERROR(VLOOKUP(B409,A.Núcleos!$B:$C,2,FALSE),"")</f>
        <v>0</v>
      </c>
      <c r="D409" s="376"/>
      <c r="E409" s="383"/>
      <c r="F409" s="376"/>
      <c r="G409" s="377" t="str">
        <f>IFERROR(IF(Table8[[#This Row],[Código da Candidatura]]="","",CONCATENATE(VLOOKUP(Table8[[#This Row],[Código da Candidatura]],Table13[[Código da candidatura]:[Latitude]],3,FALSE)," - ",VLOOKUP(Table8[[#This Row],[Código da Candidatura]],Table13[[Código da candidatura]:[Latitude]],6,FALSE))),"")</f>
        <v/>
      </c>
      <c r="H409" s="325" t="str">
        <f>IFERROR(IF(A409="","",CONCATENATE("1D.",Entrada!$K$8,".",auxiliar!A403,".",Table8[[#This Row],[Código da Candidatura]])),"")</f>
        <v/>
      </c>
      <c r="I409" s="378" t="str">
        <f>IF(A409="","",SUMIF(D.Composição!A$5:B$4533,A409,D.Composição!M$5:M$4533))</f>
        <v/>
      </c>
      <c r="J409" s="379" t="str">
        <f>IF(A409="","",COUNTIF(D.Composição!$B:$B,$A409))</f>
        <v/>
      </c>
      <c r="K409" s="379" t="str">
        <f t="shared" si="34"/>
        <v/>
      </c>
      <c r="L409" s="379" t="str">
        <f>IF(A409="","",COUNTIFS(D.Composição!$B:$B,$A409,D.Composição!$T:$T,"Dep"))</f>
        <v/>
      </c>
      <c r="M409" s="379" t="str">
        <f>IF(A409="","",COUNTIFS(D.Composição!$B:$B,$A409,D.Composição!$M:$M,"Sim"))</f>
        <v/>
      </c>
      <c r="N409" s="379" t="str">
        <f t="shared" si="35"/>
        <v/>
      </c>
      <c r="O409" s="379" t="str">
        <f>IFERROR(IF(A409="","",VLOOKUP(A409,D.Composição!$B$5:$L$4533,10,FALSE)),"")</f>
        <v/>
      </c>
      <c r="P409" s="379" t="str">
        <f t="shared" si="36"/>
        <v/>
      </c>
      <c r="Q409" s="380" t="str">
        <f t="shared" si="37"/>
        <v/>
      </c>
      <c r="R409" s="378" t="str">
        <f t="shared" si="38"/>
        <v/>
      </c>
      <c r="S409" s="379" t="str">
        <f>IF(H409="","",IF(R409&gt;=4*auxiliar!$Q$2,"Não elegível",IF(R409&lt;4*auxiliar!$Q$2,"Elegível","")))</f>
        <v/>
      </c>
      <c r="T409" s="321"/>
      <c r="U409" s="321"/>
      <c r="V409" s="321" t="s">
        <v>7141</v>
      </c>
      <c r="W409" s="381"/>
      <c r="X40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09" s="423"/>
      <c r="Z409" s="394"/>
      <c r="AA409" s="382" t="str">
        <f>IF(Table8[[#This Row],[Código do agregado '[Entidade']]]="","",IF(OR(AND(A409="",A409&lt;&gt;""),(AND(A409&lt;&gt;"",OR(B409="",D409="",I409="",T409="",U409="")))),"NÃO",IF(AND(A409&lt;&gt;"",J409=0),"Faltam membros","SIM")))</f>
        <v/>
      </c>
      <c r="AD409" s="256"/>
      <c r="AE409" s="457"/>
      <c r="AF409" s="457"/>
      <c r="AG409" s="256"/>
      <c r="AH409" s="256"/>
    </row>
    <row r="410" spans="1:34" ht="25.05" hidden="1" customHeight="1" x14ac:dyDescent="0.3">
      <c r="A410" s="373"/>
      <c r="B410" s="321"/>
      <c r="C410" s="316">
        <f>IFERROR(VLOOKUP(B410,A.Núcleos!$B:$C,2,FALSE),"")</f>
        <v>0</v>
      </c>
      <c r="D410" s="376"/>
      <c r="E410" s="383"/>
      <c r="F410" s="376"/>
      <c r="G410" s="377" t="str">
        <f>IFERROR(IF(Table8[[#This Row],[Código da Candidatura]]="","",CONCATENATE(VLOOKUP(Table8[[#This Row],[Código da Candidatura]],Table13[[Código da candidatura]:[Latitude]],3,FALSE)," - ",VLOOKUP(Table8[[#This Row],[Código da Candidatura]],Table13[[Código da candidatura]:[Latitude]],6,FALSE))),"")</f>
        <v/>
      </c>
      <c r="H410" s="325" t="str">
        <f>IFERROR(IF(A410="","",CONCATENATE("1D.",Entrada!$K$8,".",auxiliar!A404,".",Table8[[#This Row],[Código da Candidatura]])),"")</f>
        <v/>
      </c>
      <c r="I410" s="378" t="str">
        <f>IF(A410="","",SUMIF(D.Composição!A$5:B$4533,A410,D.Composição!M$5:M$4533))</f>
        <v/>
      </c>
      <c r="J410" s="379" t="str">
        <f>IF(A410="","",COUNTIF(D.Composição!$B:$B,$A410))</f>
        <v/>
      </c>
      <c r="K410" s="379" t="str">
        <f t="shared" si="34"/>
        <v/>
      </c>
      <c r="L410" s="379" t="str">
        <f>IF(A410="","",COUNTIFS(D.Composição!$B:$B,$A410,D.Composição!$T:$T,"Dep"))</f>
        <v/>
      </c>
      <c r="M410" s="379" t="str">
        <f>IF(A410="","",COUNTIFS(D.Composição!$B:$B,$A410,D.Composição!$M:$M,"Sim"))</f>
        <v/>
      </c>
      <c r="N410" s="379" t="str">
        <f t="shared" si="35"/>
        <v/>
      </c>
      <c r="O410" s="379" t="str">
        <f>IFERROR(IF(A410="","",VLOOKUP(A410,D.Composição!$B$5:$L$4533,10,FALSE)),"")</f>
        <v/>
      </c>
      <c r="P410" s="379" t="str">
        <f t="shared" si="36"/>
        <v/>
      </c>
      <c r="Q410" s="380" t="str">
        <f t="shared" si="37"/>
        <v/>
      </c>
      <c r="R410" s="378" t="str">
        <f t="shared" si="38"/>
        <v/>
      </c>
      <c r="S410" s="379" t="str">
        <f>IF(H410="","",IF(R410&gt;=4*auxiliar!$Q$2,"Não elegível",IF(R410&lt;4*auxiliar!$Q$2,"Elegível","")))</f>
        <v/>
      </c>
      <c r="T410" s="321"/>
      <c r="U410" s="321"/>
      <c r="V410" s="321" t="s">
        <v>7141</v>
      </c>
      <c r="W410" s="381"/>
      <c r="X41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10" s="423"/>
      <c r="Z410" s="394"/>
      <c r="AA410" s="382" t="str">
        <f>IF(Table8[[#This Row],[Código do agregado '[Entidade']]]="","",IF(OR(AND(A410="",A410&lt;&gt;""),(AND(A410&lt;&gt;"",OR(B410="",D410="",I410="",T410="",U410="")))),"NÃO",IF(AND(A410&lt;&gt;"",J410=0),"Faltam membros","SIM")))</f>
        <v/>
      </c>
      <c r="AD410" s="256"/>
      <c r="AE410" s="457"/>
      <c r="AF410" s="457"/>
      <c r="AG410" s="256"/>
      <c r="AH410" s="256"/>
    </row>
    <row r="411" spans="1:34" ht="25.05" hidden="1" customHeight="1" x14ac:dyDescent="0.3">
      <c r="A411" s="373"/>
      <c r="B411" s="321"/>
      <c r="C411" s="316">
        <f>IFERROR(VLOOKUP(B411,A.Núcleos!$B:$C,2,FALSE),"")</f>
        <v>0</v>
      </c>
      <c r="D411" s="376"/>
      <c r="E411" s="383"/>
      <c r="F411" s="376"/>
      <c r="G411" s="377" t="str">
        <f>IFERROR(IF(Table8[[#This Row],[Código da Candidatura]]="","",CONCATENATE(VLOOKUP(Table8[[#This Row],[Código da Candidatura]],Table13[[Código da candidatura]:[Latitude]],3,FALSE)," - ",VLOOKUP(Table8[[#This Row],[Código da Candidatura]],Table13[[Código da candidatura]:[Latitude]],6,FALSE))),"")</f>
        <v/>
      </c>
      <c r="H411" s="325" t="str">
        <f>IFERROR(IF(A411="","",CONCATENATE("1D.",Entrada!$K$8,".",auxiliar!A405,".",Table8[[#This Row],[Código da Candidatura]])),"")</f>
        <v/>
      </c>
      <c r="I411" s="378" t="str">
        <f>IF(A411="","",SUMIF(D.Composição!A$5:B$4533,A411,D.Composição!M$5:M$4533))</f>
        <v/>
      </c>
      <c r="J411" s="379" t="str">
        <f>IF(A411="","",COUNTIF(D.Composição!$B:$B,$A411))</f>
        <v/>
      </c>
      <c r="K411" s="379" t="str">
        <f t="shared" si="34"/>
        <v/>
      </c>
      <c r="L411" s="379" t="str">
        <f>IF(A411="","",COUNTIFS(D.Composição!$B:$B,$A411,D.Composição!$T:$T,"Dep"))</f>
        <v/>
      </c>
      <c r="M411" s="379" t="str">
        <f>IF(A411="","",COUNTIFS(D.Composição!$B:$B,$A411,D.Composição!$M:$M,"Sim"))</f>
        <v/>
      </c>
      <c r="N411" s="379" t="str">
        <f t="shared" si="35"/>
        <v/>
      </c>
      <c r="O411" s="379" t="str">
        <f>IFERROR(IF(A411="","",VLOOKUP(A411,D.Composição!$B$5:$L$4533,10,FALSE)),"")</f>
        <v/>
      </c>
      <c r="P411" s="379" t="str">
        <f t="shared" si="36"/>
        <v/>
      </c>
      <c r="Q411" s="380" t="str">
        <f t="shared" si="37"/>
        <v/>
      </c>
      <c r="R411" s="378" t="str">
        <f t="shared" si="38"/>
        <v/>
      </c>
      <c r="S411" s="379" t="str">
        <f>IF(H411="","",IF(R411&gt;=4*auxiliar!$Q$2,"Não elegível",IF(R411&lt;4*auxiliar!$Q$2,"Elegível","")))</f>
        <v/>
      </c>
      <c r="T411" s="321"/>
      <c r="U411" s="321"/>
      <c r="V411" s="321" t="s">
        <v>7141</v>
      </c>
      <c r="W411" s="381"/>
      <c r="X41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11" s="423"/>
      <c r="Z411" s="394"/>
      <c r="AA411" s="382" t="str">
        <f>IF(Table8[[#This Row],[Código do agregado '[Entidade']]]="","",IF(OR(AND(A411="",A411&lt;&gt;""),(AND(A411&lt;&gt;"",OR(B411="",D411="",I411="",T411="",U411="")))),"NÃO",IF(AND(A411&lt;&gt;"",J411=0),"Faltam membros","SIM")))</f>
        <v/>
      </c>
      <c r="AD411" s="256"/>
      <c r="AE411" s="457"/>
      <c r="AF411" s="457"/>
      <c r="AG411" s="256"/>
      <c r="AH411" s="256"/>
    </row>
    <row r="412" spans="1:34" ht="25.05" hidden="1" customHeight="1" x14ac:dyDescent="0.3">
      <c r="A412" s="373"/>
      <c r="B412" s="321"/>
      <c r="C412" s="316">
        <f>IFERROR(VLOOKUP(B412,A.Núcleos!$B:$C,2,FALSE),"")</f>
        <v>0</v>
      </c>
      <c r="D412" s="376"/>
      <c r="E412" s="383"/>
      <c r="F412" s="376"/>
      <c r="G412" s="377" t="str">
        <f>IFERROR(IF(Table8[[#This Row],[Código da Candidatura]]="","",CONCATENATE(VLOOKUP(Table8[[#This Row],[Código da Candidatura]],Table13[[Código da candidatura]:[Latitude]],3,FALSE)," - ",VLOOKUP(Table8[[#This Row],[Código da Candidatura]],Table13[[Código da candidatura]:[Latitude]],6,FALSE))),"")</f>
        <v/>
      </c>
      <c r="H412" s="325" t="str">
        <f>IFERROR(IF(A412="","",CONCATENATE("1D.",Entrada!$K$8,".",auxiliar!A406,".",Table8[[#This Row],[Código da Candidatura]])),"")</f>
        <v/>
      </c>
      <c r="I412" s="378" t="str">
        <f>IF(A412="","",SUMIF(D.Composição!A$5:B$4533,A412,D.Composição!M$5:M$4533))</f>
        <v/>
      </c>
      <c r="J412" s="379" t="str">
        <f>IF(A412="","",COUNTIF(D.Composição!$B:$B,$A412))</f>
        <v/>
      </c>
      <c r="K412" s="379" t="str">
        <f t="shared" si="34"/>
        <v/>
      </c>
      <c r="L412" s="379" t="str">
        <f>IF(A412="","",COUNTIFS(D.Composição!$B:$B,$A412,D.Composição!$T:$T,"Dep"))</f>
        <v/>
      </c>
      <c r="M412" s="379" t="str">
        <f>IF(A412="","",COUNTIFS(D.Composição!$B:$B,$A412,D.Composição!$M:$M,"Sim"))</f>
        <v/>
      </c>
      <c r="N412" s="379" t="str">
        <f t="shared" si="35"/>
        <v/>
      </c>
      <c r="O412" s="379" t="str">
        <f>IFERROR(IF(A412="","",VLOOKUP(A412,D.Composição!$B$5:$L$4533,10,FALSE)),"")</f>
        <v/>
      </c>
      <c r="P412" s="379" t="str">
        <f t="shared" si="36"/>
        <v/>
      </c>
      <c r="Q412" s="380" t="str">
        <f t="shared" si="37"/>
        <v/>
      </c>
      <c r="R412" s="378" t="str">
        <f t="shared" si="38"/>
        <v/>
      </c>
      <c r="S412" s="379" t="str">
        <f>IF(H412="","",IF(R412&gt;=4*auxiliar!$Q$2,"Não elegível",IF(R412&lt;4*auxiliar!$Q$2,"Elegível","")))</f>
        <v/>
      </c>
      <c r="T412" s="321"/>
      <c r="U412" s="321"/>
      <c r="V412" s="321" t="s">
        <v>7141</v>
      </c>
      <c r="W412" s="381"/>
      <c r="X41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12" s="423"/>
      <c r="Z412" s="394"/>
      <c r="AA412" s="382" t="str">
        <f>IF(Table8[[#This Row],[Código do agregado '[Entidade']]]="","",IF(OR(AND(A412="",A412&lt;&gt;""),(AND(A412&lt;&gt;"",OR(B412="",D412="",I412="",T412="",U412="")))),"NÃO",IF(AND(A412&lt;&gt;"",J412=0),"Faltam membros","SIM")))</f>
        <v/>
      </c>
      <c r="AD412" s="256"/>
      <c r="AE412" s="457"/>
      <c r="AF412" s="457"/>
      <c r="AG412" s="256"/>
      <c r="AH412" s="256"/>
    </row>
    <row r="413" spans="1:34" ht="25.05" hidden="1" customHeight="1" x14ac:dyDescent="0.3">
      <c r="A413" s="373"/>
      <c r="B413" s="321"/>
      <c r="C413" s="316">
        <f>IFERROR(VLOOKUP(B413,A.Núcleos!$B:$C,2,FALSE),"")</f>
        <v>0</v>
      </c>
      <c r="D413" s="376"/>
      <c r="E413" s="383"/>
      <c r="F413" s="376"/>
      <c r="G413" s="377" t="str">
        <f>IFERROR(IF(Table8[[#This Row],[Código da Candidatura]]="","",CONCATENATE(VLOOKUP(Table8[[#This Row],[Código da Candidatura]],Table13[[Código da candidatura]:[Latitude]],3,FALSE)," - ",VLOOKUP(Table8[[#This Row],[Código da Candidatura]],Table13[[Código da candidatura]:[Latitude]],6,FALSE))),"")</f>
        <v/>
      </c>
      <c r="H413" s="325" t="str">
        <f>IFERROR(IF(A413="","",CONCATENATE("1D.",Entrada!$K$8,".",auxiliar!A407,".",Table8[[#This Row],[Código da Candidatura]])),"")</f>
        <v/>
      </c>
      <c r="I413" s="378" t="str">
        <f>IF(A413="","",SUMIF(D.Composição!A$5:B$4533,A413,D.Composição!M$5:M$4533))</f>
        <v/>
      </c>
      <c r="J413" s="379" t="str">
        <f>IF(A413="","",COUNTIF(D.Composição!$B:$B,$A413))</f>
        <v/>
      </c>
      <c r="K413" s="379" t="str">
        <f t="shared" si="34"/>
        <v/>
      </c>
      <c r="L413" s="379" t="str">
        <f>IF(A413="","",COUNTIFS(D.Composição!$B:$B,$A413,D.Composição!$T:$T,"Dep"))</f>
        <v/>
      </c>
      <c r="M413" s="379" t="str">
        <f>IF(A413="","",COUNTIFS(D.Composição!$B:$B,$A413,D.Composição!$M:$M,"Sim"))</f>
        <v/>
      </c>
      <c r="N413" s="379" t="str">
        <f t="shared" si="35"/>
        <v/>
      </c>
      <c r="O413" s="379" t="str">
        <f>IFERROR(IF(A413="","",VLOOKUP(A413,D.Composição!$B$5:$L$4533,10,FALSE)),"")</f>
        <v/>
      </c>
      <c r="P413" s="379" t="str">
        <f t="shared" si="36"/>
        <v/>
      </c>
      <c r="Q413" s="380" t="str">
        <f t="shared" si="37"/>
        <v/>
      </c>
      <c r="R413" s="378" t="str">
        <f t="shared" si="38"/>
        <v/>
      </c>
      <c r="S413" s="379" t="str">
        <f>IF(H413="","",IF(R413&gt;=4*auxiliar!$Q$2,"Não elegível",IF(R413&lt;4*auxiliar!$Q$2,"Elegível","")))</f>
        <v/>
      </c>
      <c r="T413" s="321"/>
      <c r="U413" s="321"/>
      <c r="V413" s="321" t="s">
        <v>7141</v>
      </c>
      <c r="W413" s="381"/>
      <c r="X41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13" s="423"/>
      <c r="Z413" s="394"/>
      <c r="AA413" s="382" t="str">
        <f>IF(Table8[[#This Row],[Código do agregado '[Entidade']]]="","",IF(OR(AND(A413="",A413&lt;&gt;""),(AND(A413&lt;&gt;"",OR(B413="",D413="",I413="",T413="",U413="")))),"NÃO",IF(AND(A413&lt;&gt;"",J413=0),"Faltam membros","SIM")))</f>
        <v/>
      </c>
      <c r="AD413" s="256"/>
      <c r="AE413" s="457"/>
      <c r="AF413" s="457"/>
      <c r="AG413" s="256"/>
      <c r="AH413" s="256"/>
    </row>
    <row r="414" spans="1:34" ht="25.05" hidden="1" customHeight="1" x14ac:dyDescent="0.3">
      <c r="A414" s="373"/>
      <c r="B414" s="321"/>
      <c r="C414" s="316">
        <f>IFERROR(VLOOKUP(B414,A.Núcleos!$B:$C,2,FALSE),"")</f>
        <v>0</v>
      </c>
      <c r="D414" s="376"/>
      <c r="E414" s="383"/>
      <c r="F414" s="376"/>
      <c r="G414" s="377" t="str">
        <f>IFERROR(IF(Table8[[#This Row],[Código da Candidatura]]="","",CONCATENATE(VLOOKUP(Table8[[#This Row],[Código da Candidatura]],Table13[[Código da candidatura]:[Latitude]],3,FALSE)," - ",VLOOKUP(Table8[[#This Row],[Código da Candidatura]],Table13[[Código da candidatura]:[Latitude]],6,FALSE))),"")</f>
        <v/>
      </c>
      <c r="H414" s="325" t="str">
        <f>IFERROR(IF(A414="","",CONCATENATE("1D.",Entrada!$K$8,".",auxiliar!A408,".",Table8[[#This Row],[Código da Candidatura]])),"")</f>
        <v/>
      </c>
      <c r="I414" s="378" t="str">
        <f>IF(A414="","",SUMIF(D.Composição!A$5:B$4533,A414,D.Composição!M$5:M$4533))</f>
        <v/>
      </c>
      <c r="J414" s="379" t="str">
        <f>IF(A414="","",COUNTIF(D.Composição!$B:$B,$A414))</f>
        <v/>
      </c>
      <c r="K414" s="379" t="str">
        <f t="shared" si="34"/>
        <v/>
      </c>
      <c r="L414" s="379" t="str">
        <f>IF(A414="","",COUNTIFS(D.Composição!$B:$B,$A414,D.Composição!$T:$T,"Dep"))</f>
        <v/>
      </c>
      <c r="M414" s="379" t="str">
        <f>IF(A414="","",COUNTIFS(D.Composição!$B:$B,$A414,D.Composição!$M:$M,"Sim"))</f>
        <v/>
      </c>
      <c r="N414" s="379" t="str">
        <f t="shared" si="35"/>
        <v/>
      </c>
      <c r="O414" s="379" t="str">
        <f>IFERROR(IF(A414="","",VLOOKUP(A414,D.Composição!$B$5:$L$4533,10,FALSE)),"")</f>
        <v/>
      </c>
      <c r="P414" s="379" t="str">
        <f t="shared" si="36"/>
        <v/>
      </c>
      <c r="Q414" s="380" t="str">
        <f t="shared" si="37"/>
        <v/>
      </c>
      <c r="R414" s="378" t="str">
        <f t="shared" si="38"/>
        <v/>
      </c>
      <c r="S414" s="379" t="str">
        <f>IF(H414="","",IF(R414&gt;=4*auxiliar!$Q$2,"Não elegível",IF(R414&lt;4*auxiliar!$Q$2,"Elegível","")))</f>
        <v/>
      </c>
      <c r="T414" s="321"/>
      <c r="U414" s="321"/>
      <c r="V414" s="321" t="s">
        <v>7141</v>
      </c>
      <c r="W414" s="381"/>
      <c r="X41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14" s="423"/>
      <c r="Z414" s="394"/>
      <c r="AA414" s="382" t="str">
        <f>IF(Table8[[#This Row],[Código do agregado '[Entidade']]]="","",IF(OR(AND(A414="",A414&lt;&gt;""),(AND(A414&lt;&gt;"",OR(B414="",D414="",I414="",T414="",U414="")))),"NÃO",IF(AND(A414&lt;&gt;"",J414=0),"Faltam membros","SIM")))</f>
        <v/>
      </c>
      <c r="AD414" s="256"/>
      <c r="AE414" s="457"/>
      <c r="AF414" s="457"/>
      <c r="AG414" s="256"/>
      <c r="AH414" s="256"/>
    </row>
    <row r="415" spans="1:34" ht="25.05" hidden="1" customHeight="1" x14ac:dyDescent="0.3">
      <c r="A415" s="373"/>
      <c r="B415" s="321"/>
      <c r="C415" s="316">
        <f>IFERROR(VLOOKUP(B415,A.Núcleos!$B:$C,2,FALSE),"")</f>
        <v>0</v>
      </c>
      <c r="D415" s="376"/>
      <c r="E415" s="383"/>
      <c r="F415" s="376"/>
      <c r="G415" s="377" t="str">
        <f>IFERROR(IF(Table8[[#This Row],[Código da Candidatura]]="","",CONCATENATE(VLOOKUP(Table8[[#This Row],[Código da Candidatura]],Table13[[Código da candidatura]:[Latitude]],3,FALSE)," - ",VLOOKUP(Table8[[#This Row],[Código da Candidatura]],Table13[[Código da candidatura]:[Latitude]],6,FALSE))),"")</f>
        <v/>
      </c>
      <c r="H415" s="325" t="str">
        <f>IFERROR(IF(A415="","",CONCATENATE("1D.",Entrada!$K$8,".",auxiliar!A409,".",Table8[[#This Row],[Código da Candidatura]])),"")</f>
        <v/>
      </c>
      <c r="I415" s="378" t="str">
        <f>IF(A415="","",SUMIF(D.Composição!A$5:B$4533,A415,D.Composição!M$5:M$4533))</f>
        <v/>
      </c>
      <c r="J415" s="379" t="str">
        <f>IF(A415="","",COUNTIF(D.Composição!$B:$B,$A415))</f>
        <v/>
      </c>
      <c r="K415" s="379" t="str">
        <f t="shared" si="34"/>
        <v/>
      </c>
      <c r="L415" s="379" t="str">
        <f>IF(A415="","",COUNTIFS(D.Composição!$B:$B,$A415,D.Composição!$T:$T,"Dep"))</f>
        <v/>
      </c>
      <c r="M415" s="379" t="str">
        <f>IF(A415="","",COUNTIFS(D.Composição!$B:$B,$A415,D.Composição!$M:$M,"Sim"))</f>
        <v/>
      </c>
      <c r="N415" s="379" t="str">
        <f t="shared" si="35"/>
        <v/>
      </c>
      <c r="O415" s="379" t="str">
        <f>IFERROR(IF(A415="","",VLOOKUP(A415,D.Composição!$B$5:$L$4533,10,FALSE)),"")</f>
        <v/>
      </c>
      <c r="P415" s="379" t="str">
        <f t="shared" si="36"/>
        <v/>
      </c>
      <c r="Q415" s="380" t="str">
        <f t="shared" si="37"/>
        <v/>
      </c>
      <c r="R415" s="378" t="str">
        <f t="shared" si="38"/>
        <v/>
      </c>
      <c r="S415" s="379" t="str">
        <f>IF(H415="","",IF(R415&gt;=4*auxiliar!$Q$2,"Não elegível",IF(R415&lt;4*auxiliar!$Q$2,"Elegível","")))</f>
        <v/>
      </c>
      <c r="T415" s="321"/>
      <c r="U415" s="321"/>
      <c r="V415" s="321" t="s">
        <v>7141</v>
      </c>
      <c r="W415" s="381"/>
      <c r="X41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15" s="423"/>
      <c r="Z415" s="394"/>
      <c r="AA415" s="382" t="str">
        <f>IF(Table8[[#This Row],[Código do agregado '[Entidade']]]="","",IF(OR(AND(A415="",A415&lt;&gt;""),(AND(A415&lt;&gt;"",OR(B415="",D415="",I415="",T415="",U415="")))),"NÃO",IF(AND(A415&lt;&gt;"",J415=0),"Faltam membros","SIM")))</f>
        <v/>
      </c>
      <c r="AD415" s="256"/>
      <c r="AE415" s="457"/>
      <c r="AF415" s="457"/>
      <c r="AG415" s="256"/>
      <c r="AH415" s="256"/>
    </row>
    <row r="416" spans="1:34" ht="25.05" hidden="1" customHeight="1" x14ac:dyDescent="0.3">
      <c r="A416" s="373"/>
      <c r="B416" s="321"/>
      <c r="C416" s="316">
        <f>IFERROR(VLOOKUP(B416,A.Núcleos!$B:$C,2,FALSE),"")</f>
        <v>0</v>
      </c>
      <c r="D416" s="376"/>
      <c r="E416" s="383"/>
      <c r="F416" s="376"/>
      <c r="G416" s="377" t="str">
        <f>IFERROR(IF(Table8[[#This Row],[Código da Candidatura]]="","",CONCATENATE(VLOOKUP(Table8[[#This Row],[Código da Candidatura]],Table13[[Código da candidatura]:[Latitude]],3,FALSE)," - ",VLOOKUP(Table8[[#This Row],[Código da Candidatura]],Table13[[Código da candidatura]:[Latitude]],6,FALSE))),"")</f>
        <v/>
      </c>
      <c r="H416" s="325" t="str">
        <f>IFERROR(IF(A416="","",CONCATENATE("1D.",Entrada!$K$8,".",auxiliar!A410,".",Table8[[#This Row],[Código da Candidatura]])),"")</f>
        <v/>
      </c>
      <c r="I416" s="378" t="str">
        <f>IF(A416="","",SUMIF(D.Composição!A$5:B$4533,A416,D.Composição!M$5:M$4533))</f>
        <v/>
      </c>
      <c r="J416" s="379" t="str">
        <f>IF(A416="","",COUNTIF(D.Composição!$B:$B,$A416))</f>
        <v/>
      </c>
      <c r="K416" s="379" t="str">
        <f t="shared" si="34"/>
        <v/>
      </c>
      <c r="L416" s="379" t="str">
        <f>IF(A416="","",COUNTIFS(D.Composição!$B:$B,$A416,D.Composição!$T:$T,"Dep"))</f>
        <v/>
      </c>
      <c r="M416" s="379" t="str">
        <f>IF(A416="","",COUNTIFS(D.Composição!$B:$B,$A416,D.Composição!$M:$M,"Sim"))</f>
        <v/>
      </c>
      <c r="N416" s="379" t="str">
        <f t="shared" si="35"/>
        <v/>
      </c>
      <c r="O416" s="379" t="str">
        <f>IFERROR(IF(A416="","",VLOOKUP(A416,D.Composição!$B$5:$L$4533,10,FALSE)),"")</f>
        <v/>
      </c>
      <c r="P416" s="379" t="str">
        <f t="shared" si="36"/>
        <v/>
      </c>
      <c r="Q416" s="380" t="str">
        <f t="shared" si="37"/>
        <v/>
      </c>
      <c r="R416" s="378" t="str">
        <f t="shared" si="38"/>
        <v/>
      </c>
      <c r="S416" s="379" t="str">
        <f>IF(H416="","",IF(R416&gt;=4*auxiliar!$Q$2,"Não elegível",IF(R416&lt;4*auxiliar!$Q$2,"Elegível","")))</f>
        <v/>
      </c>
      <c r="T416" s="321"/>
      <c r="U416" s="321"/>
      <c r="V416" s="321" t="s">
        <v>7141</v>
      </c>
      <c r="W416" s="381"/>
      <c r="X41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16" s="423"/>
      <c r="Z416" s="394"/>
      <c r="AA416" s="382" t="str">
        <f>IF(Table8[[#This Row],[Código do agregado '[Entidade']]]="","",IF(OR(AND(A416="",A416&lt;&gt;""),(AND(A416&lt;&gt;"",OR(B416="",D416="",I416="",T416="",U416="")))),"NÃO",IF(AND(A416&lt;&gt;"",J416=0),"Faltam membros","SIM")))</f>
        <v/>
      </c>
      <c r="AD416" s="256"/>
      <c r="AE416" s="457"/>
      <c r="AF416" s="457"/>
      <c r="AG416" s="256"/>
      <c r="AH416" s="256"/>
    </row>
    <row r="417" spans="1:34" ht="25.05" hidden="1" customHeight="1" x14ac:dyDescent="0.3">
      <c r="A417" s="373"/>
      <c r="B417" s="321"/>
      <c r="C417" s="316">
        <f>IFERROR(VLOOKUP(B417,A.Núcleos!$B:$C,2,FALSE),"")</f>
        <v>0</v>
      </c>
      <c r="D417" s="376"/>
      <c r="E417" s="383"/>
      <c r="F417" s="376"/>
      <c r="G417" s="377" t="str">
        <f>IFERROR(IF(Table8[[#This Row],[Código da Candidatura]]="","",CONCATENATE(VLOOKUP(Table8[[#This Row],[Código da Candidatura]],Table13[[Código da candidatura]:[Latitude]],3,FALSE)," - ",VLOOKUP(Table8[[#This Row],[Código da Candidatura]],Table13[[Código da candidatura]:[Latitude]],6,FALSE))),"")</f>
        <v/>
      </c>
      <c r="H417" s="325" t="str">
        <f>IFERROR(IF(A417="","",CONCATENATE("1D.",Entrada!$K$8,".",auxiliar!A411,".",Table8[[#This Row],[Código da Candidatura]])),"")</f>
        <v/>
      </c>
      <c r="I417" s="378" t="str">
        <f>IF(A417="","",SUMIF(D.Composição!A$5:B$4533,A417,D.Composição!M$5:M$4533))</f>
        <v/>
      </c>
      <c r="J417" s="379" t="str">
        <f>IF(A417="","",COUNTIF(D.Composição!$B:$B,$A417))</f>
        <v/>
      </c>
      <c r="K417" s="379" t="str">
        <f t="shared" si="34"/>
        <v/>
      </c>
      <c r="L417" s="379" t="str">
        <f>IF(A417="","",COUNTIFS(D.Composição!$B:$B,$A417,D.Composição!$T:$T,"Dep"))</f>
        <v/>
      </c>
      <c r="M417" s="379" t="str">
        <f>IF(A417="","",COUNTIFS(D.Composição!$B:$B,$A417,D.Composição!$M:$M,"Sim"))</f>
        <v/>
      </c>
      <c r="N417" s="379" t="str">
        <f t="shared" si="35"/>
        <v/>
      </c>
      <c r="O417" s="379" t="str">
        <f>IFERROR(IF(A417="","",VLOOKUP(A417,D.Composição!$B$5:$L$4533,10,FALSE)),"")</f>
        <v/>
      </c>
      <c r="P417" s="379" t="str">
        <f t="shared" si="36"/>
        <v/>
      </c>
      <c r="Q417" s="380" t="str">
        <f t="shared" si="37"/>
        <v/>
      </c>
      <c r="R417" s="378" t="str">
        <f t="shared" si="38"/>
        <v/>
      </c>
      <c r="S417" s="379" t="str">
        <f>IF(H417="","",IF(R417&gt;=4*auxiliar!$Q$2,"Não elegível",IF(R417&lt;4*auxiliar!$Q$2,"Elegível","")))</f>
        <v/>
      </c>
      <c r="T417" s="321"/>
      <c r="U417" s="321"/>
      <c r="V417" s="321" t="s">
        <v>7141</v>
      </c>
      <c r="W417" s="381"/>
      <c r="X41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17" s="423"/>
      <c r="Z417" s="394"/>
      <c r="AA417" s="382" t="str">
        <f>IF(Table8[[#This Row],[Código do agregado '[Entidade']]]="","",IF(OR(AND(A417="",A417&lt;&gt;""),(AND(A417&lt;&gt;"",OR(B417="",D417="",I417="",T417="",U417="")))),"NÃO",IF(AND(A417&lt;&gt;"",J417=0),"Faltam membros","SIM")))</f>
        <v/>
      </c>
      <c r="AD417" s="256"/>
      <c r="AE417" s="457"/>
      <c r="AF417" s="457"/>
      <c r="AG417" s="256"/>
      <c r="AH417" s="256"/>
    </row>
    <row r="418" spans="1:34" ht="25.05" hidden="1" customHeight="1" x14ac:dyDescent="0.3">
      <c r="A418" s="373"/>
      <c r="B418" s="321"/>
      <c r="C418" s="316">
        <f>IFERROR(VLOOKUP(B418,A.Núcleos!$B:$C,2,FALSE),"")</f>
        <v>0</v>
      </c>
      <c r="D418" s="376"/>
      <c r="E418" s="383"/>
      <c r="F418" s="376"/>
      <c r="G418" s="377" t="str">
        <f>IFERROR(IF(Table8[[#This Row],[Código da Candidatura]]="","",CONCATENATE(VLOOKUP(Table8[[#This Row],[Código da Candidatura]],Table13[[Código da candidatura]:[Latitude]],3,FALSE)," - ",VLOOKUP(Table8[[#This Row],[Código da Candidatura]],Table13[[Código da candidatura]:[Latitude]],6,FALSE))),"")</f>
        <v/>
      </c>
      <c r="H418" s="325" t="str">
        <f>IFERROR(IF(A418="","",CONCATENATE("1D.",Entrada!$K$8,".",auxiliar!A412,".",Table8[[#This Row],[Código da Candidatura]])),"")</f>
        <v/>
      </c>
      <c r="I418" s="378" t="str">
        <f>IF(A418="","",SUMIF(D.Composição!A$5:B$4533,A418,D.Composição!M$5:M$4533))</f>
        <v/>
      </c>
      <c r="J418" s="379" t="str">
        <f>IF(A418="","",COUNTIF(D.Composição!$B:$B,$A418))</f>
        <v/>
      </c>
      <c r="K418" s="379" t="str">
        <f t="shared" si="34"/>
        <v/>
      </c>
      <c r="L418" s="379" t="str">
        <f>IF(A418="","",COUNTIFS(D.Composição!$B:$B,$A418,D.Composição!$T:$T,"Dep"))</f>
        <v/>
      </c>
      <c r="M418" s="379" t="str">
        <f>IF(A418="","",COUNTIFS(D.Composição!$B:$B,$A418,D.Composição!$M:$M,"Sim"))</f>
        <v/>
      </c>
      <c r="N418" s="379" t="str">
        <f t="shared" si="35"/>
        <v/>
      </c>
      <c r="O418" s="379" t="str">
        <f>IFERROR(IF(A418="","",VLOOKUP(A418,D.Composição!$B$5:$L$4533,10,FALSE)),"")</f>
        <v/>
      </c>
      <c r="P418" s="379" t="str">
        <f t="shared" si="36"/>
        <v/>
      </c>
      <c r="Q418" s="380" t="str">
        <f t="shared" si="37"/>
        <v/>
      </c>
      <c r="R418" s="378" t="str">
        <f t="shared" si="38"/>
        <v/>
      </c>
      <c r="S418" s="379" t="str">
        <f>IF(H418="","",IF(R418&gt;=4*auxiliar!$Q$2,"Não elegível",IF(R418&lt;4*auxiliar!$Q$2,"Elegível","")))</f>
        <v/>
      </c>
      <c r="T418" s="321"/>
      <c r="U418" s="321"/>
      <c r="V418" s="321" t="s">
        <v>7141</v>
      </c>
      <c r="W418" s="381"/>
      <c r="X41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18" s="423"/>
      <c r="Z418" s="394"/>
      <c r="AA418" s="382" t="str">
        <f>IF(Table8[[#This Row],[Código do agregado '[Entidade']]]="","",IF(OR(AND(A418="",A418&lt;&gt;""),(AND(A418&lt;&gt;"",OR(B418="",D418="",I418="",T418="",U418="")))),"NÃO",IF(AND(A418&lt;&gt;"",J418=0),"Faltam membros","SIM")))</f>
        <v/>
      </c>
      <c r="AD418" s="256"/>
      <c r="AE418" s="457"/>
      <c r="AF418" s="457"/>
      <c r="AG418" s="256"/>
      <c r="AH418" s="256"/>
    </row>
    <row r="419" spans="1:34" ht="25.05" hidden="1" customHeight="1" x14ac:dyDescent="0.3">
      <c r="A419" s="373"/>
      <c r="B419" s="321"/>
      <c r="C419" s="316">
        <f>IFERROR(VLOOKUP(B419,A.Núcleos!$B:$C,2,FALSE),"")</f>
        <v>0</v>
      </c>
      <c r="D419" s="376"/>
      <c r="E419" s="383"/>
      <c r="F419" s="376"/>
      <c r="G419" s="377" t="str">
        <f>IFERROR(IF(Table8[[#This Row],[Código da Candidatura]]="","",CONCATENATE(VLOOKUP(Table8[[#This Row],[Código da Candidatura]],Table13[[Código da candidatura]:[Latitude]],3,FALSE)," - ",VLOOKUP(Table8[[#This Row],[Código da Candidatura]],Table13[[Código da candidatura]:[Latitude]],6,FALSE))),"")</f>
        <v/>
      </c>
      <c r="H419" s="325" t="str">
        <f>IFERROR(IF(A419="","",CONCATENATE("1D.",Entrada!$K$8,".",auxiliar!A413,".",Table8[[#This Row],[Código da Candidatura]])),"")</f>
        <v/>
      </c>
      <c r="I419" s="378" t="str">
        <f>IF(A419="","",SUMIF(D.Composição!A$5:B$4533,A419,D.Composição!M$5:M$4533))</f>
        <v/>
      </c>
      <c r="J419" s="379" t="str">
        <f>IF(A419="","",COUNTIF(D.Composição!$B:$B,$A419))</f>
        <v/>
      </c>
      <c r="K419" s="379" t="str">
        <f t="shared" si="34"/>
        <v/>
      </c>
      <c r="L419" s="379" t="str">
        <f>IF(A419="","",COUNTIFS(D.Composição!$B:$B,$A419,D.Composição!$T:$T,"Dep"))</f>
        <v/>
      </c>
      <c r="M419" s="379" t="str">
        <f>IF(A419="","",COUNTIFS(D.Composição!$B:$B,$A419,D.Composição!$M:$M,"Sim"))</f>
        <v/>
      </c>
      <c r="N419" s="379" t="str">
        <f t="shared" si="35"/>
        <v/>
      </c>
      <c r="O419" s="379" t="str">
        <f>IFERROR(IF(A419="","",VLOOKUP(A419,D.Composição!$B$5:$L$4533,10,FALSE)),"")</f>
        <v/>
      </c>
      <c r="P419" s="379" t="str">
        <f t="shared" si="36"/>
        <v/>
      </c>
      <c r="Q419" s="380" t="str">
        <f t="shared" si="37"/>
        <v/>
      </c>
      <c r="R419" s="378" t="str">
        <f t="shared" si="38"/>
        <v/>
      </c>
      <c r="S419" s="379" t="str">
        <f>IF(H419="","",IF(R419&gt;=4*auxiliar!$Q$2,"Não elegível",IF(R419&lt;4*auxiliar!$Q$2,"Elegível","")))</f>
        <v/>
      </c>
      <c r="T419" s="321"/>
      <c r="U419" s="321"/>
      <c r="V419" s="321" t="s">
        <v>7141</v>
      </c>
      <c r="W419" s="381"/>
      <c r="X41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19" s="423"/>
      <c r="Z419" s="394"/>
      <c r="AA419" s="382" t="str">
        <f>IF(Table8[[#This Row],[Código do agregado '[Entidade']]]="","",IF(OR(AND(A419="",A419&lt;&gt;""),(AND(A419&lt;&gt;"",OR(B419="",D419="",I419="",T419="",U419="")))),"NÃO",IF(AND(A419&lt;&gt;"",J419=0),"Faltam membros","SIM")))</f>
        <v/>
      </c>
      <c r="AD419" s="256"/>
      <c r="AE419" s="457"/>
      <c r="AF419" s="457"/>
      <c r="AG419" s="256"/>
      <c r="AH419" s="256"/>
    </row>
    <row r="420" spans="1:34" ht="25.05" hidden="1" customHeight="1" x14ac:dyDescent="0.3">
      <c r="A420" s="373"/>
      <c r="B420" s="321"/>
      <c r="C420" s="316">
        <f>IFERROR(VLOOKUP(B420,A.Núcleos!$B:$C,2,FALSE),"")</f>
        <v>0</v>
      </c>
      <c r="D420" s="376"/>
      <c r="E420" s="383"/>
      <c r="F420" s="376"/>
      <c r="G420" s="377" t="str">
        <f>IFERROR(IF(Table8[[#This Row],[Código da Candidatura]]="","",CONCATENATE(VLOOKUP(Table8[[#This Row],[Código da Candidatura]],Table13[[Código da candidatura]:[Latitude]],3,FALSE)," - ",VLOOKUP(Table8[[#This Row],[Código da Candidatura]],Table13[[Código da candidatura]:[Latitude]],6,FALSE))),"")</f>
        <v/>
      </c>
      <c r="H420" s="325" t="str">
        <f>IFERROR(IF(A420="","",CONCATENATE("1D.",Entrada!$K$8,".",auxiliar!A414,".",Table8[[#This Row],[Código da Candidatura]])),"")</f>
        <v/>
      </c>
      <c r="I420" s="378" t="str">
        <f>IF(A420="","",SUMIF(D.Composição!A$5:B$4533,A420,D.Composição!M$5:M$4533))</f>
        <v/>
      </c>
      <c r="J420" s="379" t="str">
        <f>IF(A420="","",COUNTIF(D.Composição!$B:$B,$A420))</f>
        <v/>
      </c>
      <c r="K420" s="379" t="str">
        <f t="shared" si="34"/>
        <v/>
      </c>
      <c r="L420" s="379" t="str">
        <f>IF(A420="","",COUNTIFS(D.Composição!$B:$B,$A420,D.Composição!$T:$T,"Dep"))</f>
        <v/>
      </c>
      <c r="M420" s="379" t="str">
        <f>IF(A420="","",COUNTIFS(D.Composição!$B:$B,$A420,D.Composição!$M:$M,"Sim"))</f>
        <v/>
      </c>
      <c r="N420" s="379" t="str">
        <f t="shared" si="35"/>
        <v/>
      </c>
      <c r="O420" s="379" t="str">
        <f>IFERROR(IF(A420="","",VLOOKUP(A420,D.Composição!$B$5:$L$4533,10,FALSE)),"")</f>
        <v/>
      </c>
      <c r="P420" s="379" t="str">
        <f t="shared" si="36"/>
        <v/>
      </c>
      <c r="Q420" s="380" t="str">
        <f t="shared" si="37"/>
        <v/>
      </c>
      <c r="R420" s="378" t="str">
        <f t="shared" si="38"/>
        <v/>
      </c>
      <c r="S420" s="379" t="str">
        <f>IF(H420="","",IF(R420&gt;=4*auxiliar!$Q$2,"Não elegível",IF(R420&lt;4*auxiliar!$Q$2,"Elegível","")))</f>
        <v/>
      </c>
      <c r="T420" s="321"/>
      <c r="U420" s="321"/>
      <c r="V420" s="321" t="s">
        <v>7141</v>
      </c>
      <c r="W420" s="381"/>
      <c r="X42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20" s="423"/>
      <c r="Z420" s="394"/>
      <c r="AA420" s="382" t="str">
        <f>IF(Table8[[#This Row],[Código do agregado '[Entidade']]]="","",IF(OR(AND(A420="",A420&lt;&gt;""),(AND(A420&lt;&gt;"",OR(B420="",D420="",I420="",T420="",U420="")))),"NÃO",IF(AND(A420&lt;&gt;"",J420=0),"Faltam membros","SIM")))</f>
        <v/>
      </c>
      <c r="AD420" s="256"/>
      <c r="AE420" s="457"/>
      <c r="AF420" s="457"/>
      <c r="AG420" s="256"/>
      <c r="AH420" s="256"/>
    </row>
    <row r="421" spans="1:34" ht="25.05" hidden="1" customHeight="1" x14ac:dyDescent="0.3">
      <c r="A421" s="373"/>
      <c r="B421" s="321"/>
      <c r="C421" s="316">
        <f>IFERROR(VLOOKUP(B421,A.Núcleos!$B:$C,2,FALSE),"")</f>
        <v>0</v>
      </c>
      <c r="D421" s="376"/>
      <c r="E421" s="383"/>
      <c r="F421" s="376"/>
      <c r="G421" s="377" t="str">
        <f>IFERROR(IF(Table8[[#This Row],[Código da Candidatura]]="","",CONCATENATE(VLOOKUP(Table8[[#This Row],[Código da Candidatura]],Table13[[Código da candidatura]:[Latitude]],3,FALSE)," - ",VLOOKUP(Table8[[#This Row],[Código da Candidatura]],Table13[[Código da candidatura]:[Latitude]],6,FALSE))),"")</f>
        <v/>
      </c>
      <c r="H421" s="325" t="str">
        <f>IFERROR(IF(A421="","",CONCATENATE("1D.",Entrada!$K$8,".",auxiliar!A415,".",Table8[[#This Row],[Código da Candidatura]])),"")</f>
        <v/>
      </c>
      <c r="I421" s="378" t="str">
        <f>IF(A421="","",SUMIF(D.Composição!A$5:B$4533,A421,D.Composição!M$5:M$4533))</f>
        <v/>
      </c>
      <c r="J421" s="379" t="str">
        <f>IF(A421="","",COUNTIF(D.Composição!$B:$B,$A421))</f>
        <v/>
      </c>
      <c r="K421" s="379" t="str">
        <f t="shared" si="34"/>
        <v/>
      </c>
      <c r="L421" s="379" t="str">
        <f>IF(A421="","",COUNTIFS(D.Composição!$B:$B,$A421,D.Composição!$T:$T,"Dep"))</f>
        <v/>
      </c>
      <c r="M421" s="379" t="str">
        <f>IF(A421="","",COUNTIFS(D.Composição!$B:$B,$A421,D.Composição!$M:$M,"Sim"))</f>
        <v/>
      </c>
      <c r="N421" s="379" t="str">
        <f t="shared" si="35"/>
        <v/>
      </c>
      <c r="O421" s="379" t="str">
        <f>IFERROR(IF(A421="","",VLOOKUP(A421,D.Composição!$B$5:$L$4533,10,FALSE)),"")</f>
        <v/>
      </c>
      <c r="P421" s="379" t="str">
        <f t="shared" si="36"/>
        <v/>
      </c>
      <c r="Q421" s="380" t="str">
        <f t="shared" si="37"/>
        <v/>
      </c>
      <c r="R421" s="378" t="str">
        <f t="shared" si="38"/>
        <v/>
      </c>
      <c r="S421" s="379" t="str">
        <f>IF(H421="","",IF(R421&gt;=4*auxiliar!$Q$2,"Não elegível",IF(R421&lt;4*auxiliar!$Q$2,"Elegível","")))</f>
        <v/>
      </c>
      <c r="T421" s="321"/>
      <c r="U421" s="321"/>
      <c r="V421" s="321" t="s">
        <v>7141</v>
      </c>
      <c r="W421" s="381"/>
      <c r="X42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21" s="423"/>
      <c r="Z421" s="394"/>
      <c r="AA421" s="382" t="str">
        <f>IF(Table8[[#This Row],[Código do agregado '[Entidade']]]="","",IF(OR(AND(A421="",A421&lt;&gt;""),(AND(A421&lt;&gt;"",OR(B421="",D421="",I421="",T421="",U421="")))),"NÃO",IF(AND(A421&lt;&gt;"",J421=0),"Faltam membros","SIM")))</f>
        <v/>
      </c>
      <c r="AD421" s="256"/>
      <c r="AE421" s="457"/>
      <c r="AF421" s="457"/>
      <c r="AG421" s="256"/>
      <c r="AH421" s="256"/>
    </row>
    <row r="422" spans="1:34" ht="25.05" hidden="1" customHeight="1" x14ac:dyDescent="0.3">
      <c r="A422" s="373"/>
      <c r="B422" s="321"/>
      <c r="C422" s="316">
        <f>IFERROR(VLOOKUP(B422,A.Núcleos!$B:$C,2,FALSE),"")</f>
        <v>0</v>
      </c>
      <c r="D422" s="376"/>
      <c r="E422" s="383"/>
      <c r="F422" s="376"/>
      <c r="G422" s="377" t="str">
        <f>IFERROR(IF(Table8[[#This Row],[Código da Candidatura]]="","",CONCATENATE(VLOOKUP(Table8[[#This Row],[Código da Candidatura]],Table13[[Código da candidatura]:[Latitude]],3,FALSE)," - ",VLOOKUP(Table8[[#This Row],[Código da Candidatura]],Table13[[Código da candidatura]:[Latitude]],6,FALSE))),"")</f>
        <v/>
      </c>
      <c r="H422" s="325" t="str">
        <f>IFERROR(IF(A422="","",CONCATENATE("1D.",Entrada!$K$8,".",auxiliar!A416,".",Table8[[#This Row],[Código da Candidatura]])),"")</f>
        <v/>
      </c>
      <c r="I422" s="378" t="str">
        <f>IF(A422="","",SUMIF(D.Composição!A$5:B$4533,A422,D.Composição!M$5:M$4533))</f>
        <v/>
      </c>
      <c r="J422" s="379" t="str">
        <f>IF(A422="","",COUNTIF(D.Composição!$B:$B,$A422))</f>
        <v/>
      </c>
      <c r="K422" s="379" t="str">
        <f t="shared" si="34"/>
        <v/>
      </c>
      <c r="L422" s="379" t="str">
        <f>IF(A422="","",COUNTIFS(D.Composição!$B:$B,$A422,D.Composição!$T:$T,"Dep"))</f>
        <v/>
      </c>
      <c r="M422" s="379" t="str">
        <f>IF(A422="","",COUNTIFS(D.Composição!$B:$B,$A422,D.Composição!$M:$M,"Sim"))</f>
        <v/>
      </c>
      <c r="N422" s="379" t="str">
        <f t="shared" si="35"/>
        <v/>
      </c>
      <c r="O422" s="379" t="str">
        <f>IFERROR(IF(A422="","",VLOOKUP(A422,D.Composição!$B$5:$L$4533,10,FALSE)),"")</f>
        <v/>
      </c>
      <c r="P422" s="379" t="str">
        <f t="shared" si="36"/>
        <v/>
      </c>
      <c r="Q422" s="380" t="str">
        <f t="shared" si="37"/>
        <v/>
      </c>
      <c r="R422" s="378" t="str">
        <f t="shared" si="38"/>
        <v/>
      </c>
      <c r="S422" s="379" t="str">
        <f>IF(H422="","",IF(R422&gt;=4*auxiliar!$Q$2,"Não elegível",IF(R422&lt;4*auxiliar!$Q$2,"Elegível","")))</f>
        <v/>
      </c>
      <c r="T422" s="321"/>
      <c r="U422" s="321"/>
      <c r="V422" s="321" t="s">
        <v>7141</v>
      </c>
      <c r="W422" s="381"/>
      <c r="X42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22" s="423"/>
      <c r="Z422" s="394"/>
      <c r="AA422" s="382" t="str">
        <f>IF(Table8[[#This Row],[Código do agregado '[Entidade']]]="","",IF(OR(AND(A422="",A422&lt;&gt;""),(AND(A422&lt;&gt;"",OR(B422="",D422="",I422="",T422="",U422="")))),"NÃO",IF(AND(A422&lt;&gt;"",J422=0),"Faltam membros","SIM")))</f>
        <v/>
      </c>
      <c r="AD422" s="256"/>
      <c r="AE422" s="457"/>
      <c r="AF422" s="457"/>
      <c r="AG422" s="256"/>
      <c r="AH422" s="256"/>
    </row>
    <row r="423" spans="1:34" ht="25.05" hidden="1" customHeight="1" x14ac:dyDescent="0.3">
      <c r="A423" s="373"/>
      <c r="B423" s="321"/>
      <c r="C423" s="316">
        <f>IFERROR(VLOOKUP(B423,A.Núcleos!$B:$C,2,FALSE),"")</f>
        <v>0</v>
      </c>
      <c r="D423" s="376"/>
      <c r="E423" s="383"/>
      <c r="F423" s="376"/>
      <c r="G423" s="377" t="str">
        <f>IFERROR(IF(Table8[[#This Row],[Código da Candidatura]]="","",CONCATENATE(VLOOKUP(Table8[[#This Row],[Código da Candidatura]],Table13[[Código da candidatura]:[Latitude]],3,FALSE)," - ",VLOOKUP(Table8[[#This Row],[Código da Candidatura]],Table13[[Código da candidatura]:[Latitude]],6,FALSE))),"")</f>
        <v/>
      </c>
      <c r="H423" s="325" t="str">
        <f>IFERROR(IF(A423="","",CONCATENATE("1D.",Entrada!$K$8,".",auxiliar!A417,".",Table8[[#This Row],[Código da Candidatura]])),"")</f>
        <v/>
      </c>
      <c r="I423" s="378" t="str">
        <f>IF(A423="","",SUMIF(D.Composição!A$5:B$4533,A423,D.Composição!M$5:M$4533))</f>
        <v/>
      </c>
      <c r="J423" s="379" t="str">
        <f>IF(A423="","",COUNTIF(D.Composição!$B:$B,$A423))</f>
        <v/>
      </c>
      <c r="K423" s="379" t="str">
        <f t="shared" si="34"/>
        <v/>
      </c>
      <c r="L423" s="379" t="str">
        <f>IF(A423="","",COUNTIFS(D.Composição!$B:$B,$A423,D.Composição!$T:$T,"Dep"))</f>
        <v/>
      </c>
      <c r="M423" s="379" t="str">
        <f>IF(A423="","",COUNTIFS(D.Composição!$B:$B,$A423,D.Composição!$M:$M,"Sim"))</f>
        <v/>
      </c>
      <c r="N423" s="379" t="str">
        <f t="shared" si="35"/>
        <v/>
      </c>
      <c r="O423" s="379" t="str">
        <f>IFERROR(IF(A423="","",VLOOKUP(A423,D.Composição!$B$5:$L$4533,10,FALSE)),"")</f>
        <v/>
      </c>
      <c r="P423" s="379" t="str">
        <f t="shared" si="36"/>
        <v/>
      </c>
      <c r="Q423" s="380" t="str">
        <f t="shared" si="37"/>
        <v/>
      </c>
      <c r="R423" s="378" t="str">
        <f t="shared" si="38"/>
        <v/>
      </c>
      <c r="S423" s="379" t="str">
        <f>IF(H423="","",IF(R423&gt;=4*auxiliar!$Q$2,"Não elegível",IF(R423&lt;4*auxiliar!$Q$2,"Elegível","")))</f>
        <v/>
      </c>
      <c r="T423" s="321"/>
      <c r="U423" s="321"/>
      <c r="V423" s="321" t="s">
        <v>7141</v>
      </c>
      <c r="W423" s="381"/>
      <c r="X42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23" s="423"/>
      <c r="Z423" s="394"/>
      <c r="AA423" s="382" t="str">
        <f>IF(Table8[[#This Row],[Código do agregado '[Entidade']]]="","",IF(OR(AND(A423="",A423&lt;&gt;""),(AND(A423&lt;&gt;"",OR(B423="",D423="",I423="",T423="",U423="")))),"NÃO",IF(AND(A423&lt;&gt;"",J423=0),"Faltam membros","SIM")))</f>
        <v/>
      </c>
      <c r="AD423" s="256"/>
      <c r="AE423" s="457"/>
      <c r="AF423" s="457"/>
      <c r="AG423" s="256"/>
      <c r="AH423" s="256"/>
    </row>
    <row r="424" spans="1:34" ht="25.05" hidden="1" customHeight="1" x14ac:dyDescent="0.3">
      <c r="A424" s="373"/>
      <c r="B424" s="321"/>
      <c r="C424" s="316">
        <f>IFERROR(VLOOKUP(B424,A.Núcleos!$B:$C,2,FALSE),"")</f>
        <v>0</v>
      </c>
      <c r="D424" s="376"/>
      <c r="E424" s="383"/>
      <c r="F424" s="376"/>
      <c r="G424" s="377" t="str">
        <f>IFERROR(IF(Table8[[#This Row],[Código da Candidatura]]="","",CONCATENATE(VLOOKUP(Table8[[#This Row],[Código da Candidatura]],Table13[[Código da candidatura]:[Latitude]],3,FALSE)," - ",VLOOKUP(Table8[[#This Row],[Código da Candidatura]],Table13[[Código da candidatura]:[Latitude]],6,FALSE))),"")</f>
        <v/>
      </c>
      <c r="H424" s="325" t="str">
        <f>IFERROR(IF(A424="","",CONCATENATE("1D.",Entrada!$K$8,".",auxiliar!A418,".",Table8[[#This Row],[Código da Candidatura]])),"")</f>
        <v/>
      </c>
      <c r="I424" s="378" t="str">
        <f>IF(A424="","",SUMIF(D.Composição!A$5:B$4533,A424,D.Composição!M$5:M$4533))</f>
        <v/>
      </c>
      <c r="J424" s="379" t="str">
        <f>IF(A424="","",COUNTIF(D.Composição!$B:$B,$A424))</f>
        <v/>
      </c>
      <c r="K424" s="379" t="str">
        <f t="shared" si="34"/>
        <v/>
      </c>
      <c r="L424" s="379" t="str">
        <f>IF(A424="","",COUNTIFS(D.Composição!$B:$B,$A424,D.Composição!$T:$T,"Dep"))</f>
        <v/>
      </c>
      <c r="M424" s="379" t="str">
        <f>IF(A424="","",COUNTIFS(D.Composição!$B:$B,$A424,D.Composição!$M:$M,"Sim"))</f>
        <v/>
      </c>
      <c r="N424" s="379" t="str">
        <f t="shared" si="35"/>
        <v/>
      </c>
      <c r="O424" s="379" t="str">
        <f>IFERROR(IF(A424="","",VLOOKUP(A424,D.Composição!$B$5:$L$4533,10,FALSE)),"")</f>
        <v/>
      </c>
      <c r="P424" s="379" t="str">
        <f t="shared" si="36"/>
        <v/>
      </c>
      <c r="Q424" s="380" t="str">
        <f t="shared" si="37"/>
        <v/>
      </c>
      <c r="R424" s="378" t="str">
        <f t="shared" si="38"/>
        <v/>
      </c>
      <c r="S424" s="379" t="str">
        <f>IF(H424="","",IF(R424&gt;=4*auxiliar!$Q$2,"Não elegível",IF(R424&lt;4*auxiliar!$Q$2,"Elegível","")))</f>
        <v/>
      </c>
      <c r="T424" s="321"/>
      <c r="U424" s="321"/>
      <c r="V424" s="321" t="s">
        <v>7141</v>
      </c>
      <c r="W424" s="381"/>
      <c r="X42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24" s="423"/>
      <c r="Z424" s="394"/>
      <c r="AA424" s="382" t="str">
        <f>IF(Table8[[#This Row],[Código do agregado '[Entidade']]]="","",IF(OR(AND(A424="",A424&lt;&gt;""),(AND(A424&lt;&gt;"",OR(B424="",D424="",I424="",T424="",U424="")))),"NÃO",IF(AND(A424&lt;&gt;"",J424=0),"Faltam membros","SIM")))</f>
        <v/>
      </c>
      <c r="AD424" s="256"/>
      <c r="AE424" s="457"/>
      <c r="AF424" s="457"/>
      <c r="AG424" s="256"/>
      <c r="AH424" s="256"/>
    </row>
    <row r="425" spans="1:34" ht="25.05" hidden="1" customHeight="1" x14ac:dyDescent="0.3">
      <c r="A425" s="373"/>
      <c r="B425" s="321"/>
      <c r="C425" s="316">
        <f>IFERROR(VLOOKUP(B425,A.Núcleos!$B:$C,2,FALSE),"")</f>
        <v>0</v>
      </c>
      <c r="D425" s="376"/>
      <c r="E425" s="383"/>
      <c r="F425" s="376"/>
      <c r="G425" s="377" t="str">
        <f>IFERROR(IF(Table8[[#This Row],[Código da Candidatura]]="","",CONCATENATE(VLOOKUP(Table8[[#This Row],[Código da Candidatura]],Table13[[Código da candidatura]:[Latitude]],3,FALSE)," - ",VLOOKUP(Table8[[#This Row],[Código da Candidatura]],Table13[[Código da candidatura]:[Latitude]],6,FALSE))),"")</f>
        <v/>
      </c>
      <c r="H425" s="325" t="str">
        <f>IFERROR(IF(A425="","",CONCATENATE("1D.",Entrada!$K$8,".",auxiliar!A419,".",Table8[[#This Row],[Código da Candidatura]])),"")</f>
        <v/>
      </c>
      <c r="I425" s="378" t="str">
        <f>IF(A425="","",SUMIF(D.Composição!A$5:B$4533,A425,D.Composição!M$5:M$4533))</f>
        <v/>
      </c>
      <c r="J425" s="379" t="str">
        <f>IF(A425="","",COUNTIF(D.Composição!$B:$B,$A425))</f>
        <v/>
      </c>
      <c r="K425" s="379" t="str">
        <f t="shared" si="34"/>
        <v/>
      </c>
      <c r="L425" s="379" t="str">
        <f>IF(A425="","",COUNTIFS(D.Composição!$B:$B,$A425,D.Composição!$T:$T,"Dep"))</f>
        <v/>
      </c>
      <c r="M425" s="379" t="str">
        <f>IF(A425="","",COUNTIFS(D.Composição!$B:$B,$A425,D.Composição!$M:$M,"Sim"))</f>
        <v/>
      </c>
      <c r="N425" s="379" t="str">
        <f t="shared" si="35"/>
        <v/>
      </c>
      <c r="O425" s="379" t="str">
        <f>IFERROR(IF(A425="","",VLOOKUP(A425,D.Composição!$B$5:$L$4533,10,FALSE)),"")</f>
        <v/>
      </c>
      <c r="P425" s="379" t="str">
        <f t="shared" si="36"/>
        <v/>
      </c>
      <c r="Q425" s="380" t="str">
        <f t="shared" si="37"/>
        <v/>
      </c>
      <c r="R425" s="378" t="str">
        <f t="shared" si="38"/>
        <v/>
      </c>
      <c r="S425" s="379" t="str">
        <f>IF(H425="","",IF(R425&gt;=4*auxiliar!$Q$2,"Não elegível",IF(R425&lt;4*auxiliar!$Q$2,"Elegível","")))</f>
        <v/>
      </c>
      <c r="T425" s="321"/>
      <c r="U425" s="321"/>
      <c r="V425" s="321" t="s">
        <v>7141</v>
      </c>
      <c r="W425" s="381"/>
      <c r="X42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25" s="423"/>
      <c r="Z425" s="394"/>
      <c r="AA425" s="382" t="str">
        <f>IF(Table8[[#This Row],[Código do agregado '[Entidade']]]="","",IF(OR(AND(A425="",A425&lt;&gt;""),(AND(A425&lt;&gt;"",OR(B425="",D425="",I425="",T425="",U425="")))),"NÃO",IF(AND(A425&lt;&gt;"",J425=0),"Faltam membros","SIM")))</f>
        <v/>
      </c>
      <c r="AD425" s="256"/>
      <c r="AE425" s="457"/>
      <c r="AF425" s="457"/>
      <c r="AG425" s="256"/>
      <c r="AH425" s="256"/>
    </row>
    <row r="426" spans="1:34" ht="25.05" hidden="1" customHeight="1" x14ac:dyDescent="0.3">
      <c r="A426" s="373"/>
      <c r="B426" s="321"/>
      <c r="C426" s="316">
        <f>IFERROR(VLOOKUP(B426,A.Núcleos!$B:$C,2,FALSE),"")</f>
        <v>0</v>
      </c>
      <c r="D426" s="376"/>
      <c r="E426" s="383"/>
      <c r="F426" s="376"/>
      <c r="G426" s="377" t="str">
        <f>IFERROR(IF(Table8[[#This Row],[Código da Candidatura]]="","",CONCATENATE(VLOOKUP(Table8[[#This Row],[Código da Candidatura]],Table13[[Código da candidatura]:[Latitude]],3,FALSE)," - ",VLOOKUP(Table8[[#This Row],[Código da Candidatura]],Table13[[Código da candidatura]:[Latitude]],6,FALSE))),"")</f>
        <v/>
      </c>
      <c r="H426" s="325" t="str">
        <f>IFERROR(IF(A426="","",CONCATENATE("1D.",Entrada!$K$8,".",auxiliar!A420,".",Table8[[#This Row],[Código da Candidatura]])),"")</f>
        <v/>
      </c>
      <c r="I426" s="378" t="str">
        <f>IF(A426="","",SUMIF(D.Composição!A$5:B$4533,A426,D.Composição!M$5:M$4533))</f>
        <v/>
      </c>
      <c r="J426" s="379" t="str">
        <f>IF(A426="","",COUNTIF(D.Composição!$B:$B,$A426))</f>
        <v/>
      </c>
      <c r="K426" s="379" t="str">
        <f t="shared" si="34"/>
        <v/>
      </c>
      <c r="L426" s="379" t="str">
        <f>IF(A426="","",COUNTIFS(D.Composição!$B:$B,$A426,D.Composição!$T:$T,"Dep"))</f>
        <v/>
      </c>
      <c r="M426" s="379" t="str">
        <f>IF(A426="","",COUNTIFS(D.Composição!$B:$B,$A426,D.Composição!$M:$M,"Sim"))</f>
        <v/>
      </c>
      <c r="N426" s="379" t="str">
        <f t="shared" si="35"/>
        <v/>
      </c>
      <c r="O426" s="379" t="str">
        <f>IFERROR(IF(A426="","",VLOOKUP(A426,D.Composição!$B$5:$L$4533,10,FALSE)),"")</f>
        <v/>
      </c>
      <c r="P426" s="379" t="str">
        <f t="shared" si="36"/>
        <v/>
      </c>
      <c r="Q426" s="380" t="str">
        <f t="shared" si="37"/>
        <v/>
      </c>
      <c r="R426" s="378" t="str">
        <f t="shared" si="38"/>
        <v/>
      </c>
      <c r="S426" s="379" t="str">
        <f>IF(H426="","",IF(R426&gt;=4*auxiliar!$Q$2,"Não elegível",IF(R426&lt;4*auxiliar!$Q$2,"Elegível","")))</f>
        <v/>
      </c>
      <c r="T426" s="321"/>
      <c r="U426" s="321"/>
      <c r="V426" s="321" t="s">
        <v>7141</v>
      </c>
      <c r="W426" s="381"/>
      <c r="X42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26" s="423"/>
      <c r="Z426" s="394"/>
      <c r="AA426" s="382" t="str">
        <f>IF(Table8[[#This Row],[Código do agregado '[Entidade']]]="","",IF(OR(AND(A426="",A426&lt;&gt;""),(AND(A426&lt;&gt;"",OR(B426="",D426="",I426="",T426="",U426="")))),"NÃO",IF(AND(A426&lt;&gt;"",J426=0),"Faltam membros","SIM")))</f>
        <v/>
      </c>
      <c r="AD426" s="256"/>
      <c r="AE426" s="457"/>
      <c r="AF426" s="457"/>
      <c r="AG426" s="256"/>
      <c r="AH426" s="256"/>
    </row>
    <row r="427" spans="1:34" ht="25.05" hidden="1" customHeight="1" x14ac:dyDescent="0.3">
      <c r="A427" s="373"/>
      <c r="B427" s="321"/>
      <c r="C427" s="316">
        <f>IFERROR(VLOOKUP(B427,A.Núcleos!$B:$C,2,FALSE),"")</f>
        <v>0</v>
      </c>
      <c r="D427" s="376"/>
      <c r="E427" s="383"/>
      <c r="F427" s="376"/>
      <c r="G427" s="377" t="str">
        <f>IFERROR(IF(Table8[[#This Row],[Código da Candidatura]]="","",CONCATENATE(VLOOKUP(Table8[[#This Row],[Código da Candidatura]],Table13[[Código da candidatura]:[Latitude]],3,FALSE)," - ",VLOOKUP(Table8[[#This Row],[Código da Candidatura]],Table13[[Código da candidatura]:[Latitude]],6,FALSE))),"")</f>
        <v/>
      </c>
      <c r="H427" s="325" t="str">
        <f>IFERROR(IF(A427="","",CONCATENATE("1D.",Entrada!$K$8,".",auxiliar!A421,".",Table8[[#This Row],[Código da Candidatura]])),"")</f>
        <v/>
      </c>
      <c r="I427" s="378" t="str">
        <f>IF(A427="","",SUMIF(D.Composição!A$5:B$4533,A427,D.Composição!M$5:M$4533))</f>
        <v/>
      </c>
      <c r="J427" s="379" t="str">
        <f>IF(A427="","",COUNTIF(D.Composição!$B:$B,$A427))</f>
        <v/>
      </c>
      <c r="K427" s="379" t="str">
        <f t="shared" si="34"/>
        <v/>
      </c>
      <c r="L427" s="379" t="str">
        <f>IF(A427="","",COUNTIFS(D.Composição!$B:$B,$A427,D.Composição!$T:$T,"Dep"))</f>
        <v/>
      </c>
      <c r="M427" s="379" t="str">
        <f>IF(A427="","",COUNTIFS(D.Composição!$B:$B,$A427,D.Composição!$M:$M,"Sim"))</f>
        <v/>
      </c>
      <c r="N427" s="379" t="str">
        <f t="shared" si="35"/>
        <v/>
      </c>
      <c r="O427" s="379" t="str">
        <f>IFERROR(IF(A427="","",VLOOKUP(A427,D.Composição!$B$5:$L$4533,10,FALSE)),"")</f>
        <v/>
      </c>
      <c r="P427" s="379" t="str">
        <f t="shared" si="36"/>
        <v/>
      </c>
      <c r="Q427" s="380" t="str">
        <f t="shared" si="37"/>
        <v/>
      </c>
      <c r="R427" s="378" t="str">
        <f t="shared" si="38"/>
        <v/>
      </c>
      <c r="S427" s="379" t="str">
        <f>IF(H427="","",IF(R427&gt;=4*auxiliar!$Q$2,"Não elegível",IF(R427&lt;4*auxiliar!$Q$2,"Elegível","")))</f>
        <v/>
      </c>
      <c r="T427" s="321"/>
      <c r="U427" s="321"/>
      <c r="V427" s="321" t="s">
        <v>7141</v>
      </c>
      <c r="W427" s="381"/>
      <c r="X42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27" s="423"/>
      <c r="Z427" s="394"/>
      <c r="AA427" s="382" t="str">
        <f>IF(Table8[[#This Row],[Código do agregado '[Entidade']]]="","",IF(OR(AND(A427="",A427&lt;&gt;""),(AND(A427&lt;&gt;"",OR(B427="",D427="",I427="",T427="",U427="")))),"NÃO",IF(AND(A427&lt;&gt;"",J427=0),"Faltam membros","SIM")))</f>
        <v/>
      </c>
      <c r="AD427" s="256"/>
      <c r="AE427" s="457"/>
      <c r="AF427" s="457"/>
      <c r="AG427" s="256"/>
      <c r="AH427" s="256"/>
    </row>
    <row r="428" spans="1:34" ht="25.05" hidden="1" customHeight="1" x14ac:dyDescent="0.3">
      <c r="A428" s="373"/>
      <c r="B428" s="321"/>
      <c r="C428" s="316">
        <f>IFERROR(VLOOKUP(B428,A.Núcleos!$B:$C,2,FALSE),"")</f>
        <v>0</v>
      </c>
      <c r="D428" s="376"/>
      <c r="E428" s="383"/>
      <c r="F428" s="376"/>
      <c r="G428" s="377" t="str">
        <f>IFERROR(IF(Table8[[#This Row],[Código da Candidatura]]="","",CONCATENATE(VLOOKUP(Table8[[#This Row],[Código da Candidatura]],Table13[[Código da candidatura]:[Latitude]],3,FALSE)," - ",VLOOKUP(Table8[[#This Row],[Código da Candidatura]],Table13[[Código da candidatura]:[Latitude]],6,FALSE))),"")</f>
        <v/>
      </c>
      <c r="H428" s="325" t="str">
        <f>IFERROR(IF(A428="","",CONCATENATE("1D.",Entrada!$K$8,".",auxiliar!A422,".",Table8[[#This Row],[Código da Candidatura]])),"")</f>
        <v/>
      </c>
      <c r="I428" s="378" t="str">
        <f>IF(A428="","",SUMIF(D.Composição!A$5:B$4533,A428,D.Composição!M$5:M$4533))</f>
        <v/>
      </c>
      <c r="J428" s="379" t="str">
        <f>IF(A428="","",COUNTIF(D.Composição!$B:$B,$A428))</f>
        <v/>
      </c>
      <c r="K428" s="379" t="str">
        <f t="shared" si="34"/>
        <v/>
      </c>
      <c r="L428" s="379" t="str">
        <f>IF(A428="","",COUNTIFS(D.Composição!$B:$B,$A428,D.Composição!$T:$T,"Dep"))</f>
        <v/>
      </c>
      <c r="M428" s="379" t="str">
        <f>IF(A428="","",COUNTIFS(D.Composição!$B:$B,$A428,D.Composição!$M:$M,"Sim"))</f>
        <v/>
      </c>
      <c r="N428" s="379" t="str">
        <f t="shared" si="35"/>
        <v/>
      </c>
      <c r="O428" s="379" t="str">
        <f>IFERROR(IF(A428="","",VLOOKUP(A428,D.Composição!$B$5:$L$4533,10,FALSE)),"")</f>
        <v/>
      </c>
      <c r="P428" s="379" t="str">
        <f t="shared" si="36"/>
        <v/>
      </c>
      <c r="Q428" s="380" t="str">
        <f t="shared" si="37"/>
        <v/>
      </c>
      <c r="R428" s="378" t="str">
        <f t="shared" si="38"/>
        <v/>
      </c>
      <c r="S428" s="379" t="str">
        <f>IF(H428="","",IF(R428&gt;=4*auxiliar!$Q$2,"Não elegível",IF(R428&lt;4*auxiliar!$Q$2,"Elegível","")))</f>
        <v/>
      </c>
      <c r="T428" s="321"/>
      <c r="U428" s="321"/>
      <c r="V428" s="321" t="s">
        <v>7141</v>
      </c>
      <c r="W428" s="381"/>
      <c r="X42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28" s="423"/>
      <c r="Z428" s="394"/>
      <c r="AA428" s="382" t="str">
        <f>IF(Table8[[#This Row],[Código do agregado '[Entidade']]]="","",IF(OR(AND(A428="",A428&lt;&gt;""),(AND(A428&lt;&gt;"",OR(B428="",D428="",I428="",T428="",U428="")))),"NÃO",IF(AND(A428&lt;&gt;"",J428=0),"Faltam membros","SIM")))</f>
        <v/>
      </c>
      <c r="AD428" s="256"/>
      <c r="AE428" s="457"/>
      <c r="AF428" s="457"/>
      <c r="AG428" s="256"/>
      <c r="AH428" s="256"/>
    </row>
    <row r="429" spans="1:34" ht="25.05" hidden="1" customHeight="1" x14ac:dyDescent="0.3">
      <c r="A429" s="373"/>
      <c r="B429" s="321"/>
      <c r="C429" s="316">
        <f>IFERROR(VLOOKUP(B429,A.Núcleos!$B:$C,2,FALSE),"")</f>
        <v>0</v>
      </c>
      <c r="D429" s="376"/>
      <c r="E429" s="383"/>
      <c r="F429" s="376"/>
      <c r="G429" s="377" t="str">
        <f>IFERROR(IF(Table8[[#This Row],[Código da Candidatura]]="","",CONCATENATE(VLOOKUP(Table8[[#This Row],[Código da Candidatura]],Table13[[Código da candidatura]:[Latitude]],3,FALSE)," - ",VLOOKUP(Table8[[#This Row],[Código da Candidatura]],Table13[[Código da candidatura]:[Latitude]],6,FALSE))),"")</f>
        <v/>
      </c>
      <c r="H429" s="325" t="str">
        <f>IFERROR(IF(A429="","",CONCATENATE("1D.",Entrada!$K$8,".",auxiliar!A423,".",Table8[[#This Row],[Código da Candidatura]])),"")</f>
        <v/>
      </c>
      <c r="I429" s="378" t="str">
        <f>IF(A429="","",SUMIF(D.Composição!A$5:B$4533,A429,D.Composição!M$5:M$4533))</f>
        <v/>
      </c>
      <c r="J429" s="379" t="str">
        <f>IF(A429="","",COUNTIF(D.Composição!$B:$B,$A429))</f>
        <v/>
      </c>
      <c r="K429" s="379" t="str">
        <f t="shared" si="34"/>
        <v/>
      </c>
      <c r="L429" s="379" t="str">
        <f>IF(A429="","",COUNTIFS(D.Composição!$B:$B,$A429,D.Composição!$T:$T,"Dep"))</f>
        <v/>
      </c>
      <c r="M429" s="379" t="str">
        <f>IF(A429="","",COUNTIFS(D.Composição!$B:$B,$A429,D.Composição!$M:$M,"Sim"))</f>
        <v/>
      </c>
      <c r="N429" s="379" t="str">
        <f t="shared" si="35"/>
        <v/>
      </c>
      <c r="O429" s="379" t="str">
        <f>IFERROR(IF(A429="","",VLOOKUP(A429,D.Composição!$B$5:$L$4533,10,FALSE)),"")</f>
        <v/>
      </c>
      <c r="P429" s="379" t="str">
        <f t="shared" si="36"/>
        <v/>
      </c>
      <c r="Q429" s="380" t="str">
        <f t="shared" si="37"/>
        <v/>
      </c>
      <c r="R429" s="378" t="str">
        <f t="shared" si="38"/>
        <v/>
      </c>
      <c r="S429" s="379" t="str">
        <f>IF(H429="","",IF(R429&gt;=4*auxiliar!$Q$2,"Não elegível",IF(R429&lt;4*auxiliar!$Q$2,"Elegível","")))</f>
        <v/>
      </c>
      <c r="T429" s="321"/>
      <c r="U429" s="321"/>
      <c r="V429" s="321" t="s">
        <v>7141</v>
      </c>
      <c r="W429" s="381"/>
      <c r="X42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29" s="423"/>
      <c r="Z429" s="394"/>
      <c r="AA429" s="382" t="str">
        <f>IF(Table8[[#This Row],[Código do agregado '[Entidade']]]="","",IF(OR(AND(A429="",A429&lt;&gt;""),(AND(A429&lt;&gt;"",OR(B429="",D429="",I429="",T429="",U429="")))),"NÃO",IF(AND(A429&lt;&gt;"",J429=0),"Faltam membros","SIM")))</f>
        <v/>
      </c>
      <c r="AD429" s="256"/>
      <c r="AE429" s="457"/>
      <c r="AF429" s="457"/>
      <c r="AG429" s="256"/>
      <c r="AH429" s="256"/>
    </row>
    <row r="430" spans="1:34" ht="25.05" hidden="1" customHeight="1" x14ac:dyDescent="0.3">
      <c r="A430" s="373"/>
      <c r="B430" s="321"/>
      <c r="C430" s="316">
        <f>IFERROR(VLOOKUP(B430,A.Núcleos!$B:$C,2,FALSE),"")</f>
        <v>0</v>
      </c>
      <c r="D430" s="376"/>
      <c r="E430" s="383"/>
      <c r="F430" s="376"/>
      <c r="G430" s="377" t="str">
        <f>IFERROR(IF(Table8[[#This Row],[Código da Candidatura]]="","",CONCATENATE(VLOOKUP(Table8[[#This Row],[Código da Candidatura]],Table13[[Código da candidatura]:[Latitude]],3,FALSE)," - ",VLOOKUP(Table8[[#This Row],[Código da Candidatura]],Table13[[Código da candidatura]:[Latitude]],6,FALSE))),"")</f>
        <v/>
      </c>
      <c r="H430" s="325" t="str">
        <f>IFERROR(IF(A430="","",CONCATENATE("1D.",Entrada!$K$8,".",auxiliar!A424,".",Table8[[#This Row],[Código da Candidatura]])),"")</f>
        <v/>
      </c>
      <c r="I430" s="378" t="str">
        <f>IF(A430="","",SUMIF(D.Composição!A$5:B$4533,A430,D.Composição!M$5:M$4533))</f>
        <v/>
      </c>
      <c r="J430" s="379" t="str">
        <f>IF(A430="","",COUNTIF(D.Composição!$B:$B,$A430))</f>
        <v/>
      </c>
      <c r="K430" s="379" t="str">
        <f t="shared" si="34"/>
        <v/>
      </c>
      <c r="L430" s="379" t="str">
        <f>IF(A430="","",COUNTIFS(D.Composição!$B:$B,$A430,D.Composição!$T:$T,"Dep"))</f>
        <v/>
      </c>
      <c r="M430" s="379" t="str">
        <f>IF(A430="","",COUNTIFS(D.Composição!$B:$B,$A430,D.Composição!$M:$M,"Sim"))</f>
        <v/>
      </c>
      <c r="N430" s="379" t="str">
        <f t="shared" si="35"/>
        <v/>
      </c>
      <c r="O430" s="379" t="str">
        <f>IFERROR(IF(A430="","",VLOOKUP(A430,D.Composição!$B$5:$L$4533,10,FALSE)),"")</f>
        <v/>
      </c>
      <c r="P430" s="379" t="str">
        <f t="shared" si="36"/>
        <v/>
      </c>
      <c r="Q430" s="380" t="str">
        <f t="shared" si="37"/>
        <v/>
      </c>
      <c r="R430" s="378" t="str">
        <f t="shared" si="38"/>
        <v/>
      </c>
      <c r="S430" s="379" t="str">
        <f>IF(H430="","",IF(R430&gt;=4*auxiliar!$Q$2,"Não elegível",IF(R430&lt;4*auxiliar!$Q$2,"Elegível","")))</f>
        <v/>
      </c>
      <c r="T430" s="321"/>
      <c r="U430" s="321"/>
      <c r="V430" s="321" t="s">
        <v>7141</v>
      </c>
      <c r="W430" s="381"/>
      <c r="X43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30" s="423"/>
      <c r="Z430" s="394"/>
      <c r="AA430" s="382" t="str">
        <f>IF(Table8[[#This Row],[Código do agregado '[Entidade']]]="","",IF(OR(AND(A430="",A430&lt;&gt;""),(AND(A430&lt;&gt;"",OR(B430="",D430="",I430="",T430="",U430="")))),"NÃO",IF(AND(A430&lt;&gt;"",J430=0),"Faltam membros","SIM")))</f>
        <v/>
      </c>
      <c r="AD430" s="256"/>
      <c r="AE430" s="457"/>
      <c r="AF430" s="457"/>
      <c r="AG430" s="256"/>
      <c r="AH430" s="256"/>
    </row>
    <row r="431" spans="1:34" ht="25.05" hidden="1" customHeight="1" x14ac:dyDescent="0.3">
      <c r="A431" s="373"/>
      <c r="B431" s="321"/>
      <c r="C431" s="316">
        <f>IFERROR(VLOOKUP(B431,A.Núcleos!$B:$C,2,FALSE),"")</f>
        <v>0</v>
      </c>
      <c r="D431" s="376"/>
      <c r="E431" s="383"/>
      <c r="F431" s="376"/>
      <c r="G431" s="377" t="str">
        <f>IFERROR(IF(Table8[[#This Row],[Código da Candidatura]]="","",CONCATENATE(VLOOKUP(Table8[[#This Row],[Código da Candidatura]],Table13[[Código da candidatura]:[Latitude]],3,FALSE)," - ",VLOOKUP(Table8[[#This Row],[Código da Candidatura]],Table13[[Código da candidatura]:[Latitude]],6,FALSE))),"")</f>
        <v/>
      </c>
      <c r="H431" s="325" t="str">
        <f>IFERROR(IF(A431="","",CONCATENATE("1D.",Entrada!$K$8,".",auxiliar!A425,".",Table8[[#This Row],[Código da Candidatura]])),"")</f>
        <v/>
      </c>
      <c r="I431" s="378" t="str">
        <f>IF(A431="","",SUMIF(D.Composição!A$5:B$4533,A431,D.Composição!M$5:M$4533))</f>
        <v/>
      </c>
      <c r="J431" s="379" t="str">
        <f>IF(A431="","",COUNTIF(D.Composição!$B:$B,$A431))</f>
        <v/>
      </c>
      <c r="K431" s="379" t="str">
        <f t="shared" si="34"/>
        <v/>
      </c>
      <c r="L431" s="379" t="str">
        <f>IF(A431="","",COUNTIFS(D.Composição!$B:$B,$A431,D.Composição!$T:$T,"Dep"))</f>
        <v/>
      </c>
      <c r="M431" s="379" t="str">
        <f>IF(A431="","",COUNTIFS(D.Composição!$B:$B,$A431,D.Composição!$M:$M,"Sim"))</f>
        <v/>
      </c>
      <c r="N431" s="379" t="str">
        <f t="shared" si="35"/>
        <v/>
      </c>
      <c r="O431" s="379" t="str">
        <f>IFERROR(IF(A431="","",VLOOKUP(A431,D.Composição!$B$5:$L$4533,10,FALSE)),"")</f>
        <v/>
      </c>
      <c r="P431" s="379" t="str">
        <f t="shared" si="36"/>
        <v/>
      </c>
      <c r="Q431" s="380" t="str">
        <f t="shared" si="37"/>
        <v/>
      </c>
      <c r="R431" s="378" t="str">
        <f t="shared" si="38"/>
        <v/>
      </c>
      <c r="S431" s="379" t="str">
        <f>IF(H431="","",IF(R431&gt;=4*auxiliar!$Q$2,"Não elegível",IF(R431&lt;4*auxiliar!$Q$2,"Elegível","")))</f>
        <v/>
      </c>
      <c r="T431" s="321"/>
      <c r="U431" s="321"/>
      <c r="V431" s="321" t="s">
        <v>7141</v>
      </c>
      <c r="W431" s="381"/>
      <c r="X43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31" s="423"/>
      <c r="Z431" s="394"/>
      <c r="AA431" s="382" t="str">
        <f>IF(Table8[[#This Row],[Código do agregado '[Entidade']]]="","",IF(OR(AND(A431="",A431&lt;&gt;""),(AND(A431&lt;&gt;"",OR(B431="",D431="",I431="",T431="",U431="")))),"NÃO",IF(AND(A431&lt;&gt;"",J431=0),"Faltam membros","SIM")))</f>
        <v/>
      </c>
      <c r="AD431" s="256"/>
      <c r="AE431" s="457"/>
      <c r="AF431" s="457"/>
      <c r="AG431" s="256"/>
      <c r="AH431" s="256"/>
    </row>
    <row r="432" spans="1:34" ht="25.05" hidden="1" customHeight="1" x14ac:dyDescent="0.3">
      <c r="A432" s="373"/>
      <c r="B432" s="321"/>
      <c r="C432" s="316">
        <f>IFERROR(VLOOKUP(B432,A.Núcleos!$B:$C,2,FALSE),"")</f>
        <v>0</v>
      </c>
      <c r="D432" s="376"/>
      <c r="E432" s="383"/>
      <c r="F432" s="376"/>
      <c r="G432" s="377" t="str">
        <f>IFERROR(IF(Table8[[#This Row],[Código da Candidatura]]="","",CONCATENATE(VLOOKUP(Table8[[#This Row],[Código da Candidatura]],Table13[[Código da candidatura]:[Latitude]],3,FALSE)," - ",VLOOKUP(Table8[[#This Row],[Código da Candidatura]],Table13[[Código da candidatura]:[Latitude]],6,FALSE))),"")</f>
        <v/>
      </c>
      <c r="H432" s="325" t="str">
        <f>IFERROR(IF(A432="","",CONCATENATE("1D.",Entrada!$K$8,".",auxiliar!A426,".",Table8[[#This Row],[Código da Candidatura]])),"")</f>
        <v/>
      </c>
      <c r="I432" s="378" t="str">
        <f>IF(A432="","",SUMIF(D.Composição!A$5:B$4533,A432,D.Composição!M$5:M$4533))</f>
        <v/>
      </c>
      <c r="J432" s="379" t="str">
        <f>IF(A432="","",COUNTIF(D.Composição!$B:$B,$A432))</f>
        <v/>
      </c>
      <c r="K432" s="379" t="str">
        <f t="shared" si="34"/>
        <v/>
      </c>
      <c r="L432" s="379" t="str">
        <f>IF(A432="","",COUNTIFS(D.Composição!$B:$B,$A432,D.Composição!$T:$T,"Dep"))</f>
        <v/>
      </c>
      <c r="M432" s="379" t="str">
        <f>IF(A432="","",COUNTIFS(D.Composição!$B:$B,$A432,D.Composição!$M:$M,"Sim"))</f>
        <v/>
      </c>
      <c r="N432" s="379" t="str">
        <f t="shared" si="35"/>
        <v/>
      </c>
      <c r="O432" s="379" t="str">
        <f>IFERROR(IF(A432="","",VLOOKUP(A432,D.Composição!$B$5:$L$4533,10,FALSE)),"")</f>
        <v/>
      </c>
      <c r="P432" s="379" t="str">
        <f t="shared" si="36"/>
        <v/>
      </c>
      <c r="Q432" s="380" t="str">
        <f t="shared" si="37"/>
        <v/>
      </c>
      <c r="R432" s="378" t="str">
        <f t="shared" si="38"/>
        <v/>
      </c>
      <c r="S432" s="379" t="str">
        <f>IF(H432="","",IF(R432&gt;=4*auxiliar!$Q$2,"Não elegível",IF(R432&lt;4*auxiliar!$Q$2,"Elegível","")))</f>
        <v/>
      </c>
      <c r="T432" s="321"/>
      <c r="U432" s="321"/>
      <c r="V432" s="321" t="s">
        <v>7141</v>
      </c>
      <c r="W432" s="381"/>
      <c r="X43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32" s="423"/>
      <c r="Z432" s="394"/>
      <c r="AA432" s="382" t="str">
        <f>IF(Table8[[#This Row],[Código do agregado '[Entidade']]]="","",IF(OR(AND(A432="",A432&lt;&gt;""),(AND(A432&lt;&gt;"",OR(B432="",D432="",I432="",T432="",U432="")))),"NÃO",IF(AND(A432&lt;&gt;"",J432=0),"Faltam membros","SIM")))</f>
        <v/>
      </c>
      <c r="AD432" s="256"/>
      <c r="AE432" s="457"/>
      <c r="AF432" s="457"/>
      <c r="AG432" s="256"/>
      <c r="AH432" s="256"/>
    </row>
    <row r="433" spans="1:34" ht="25.05" hidden="1" customHeight="1" x14ac:dyDescent="0.3">
      <c r="A433" s="373"/>
      <c r="B433" s="321"/>
      <c r="C433" s="316">
        <f>IFERROR(VLOOKUP(B433,A.Núcleos!$B:$C,2,FALSE),"")</f>
        <v>0</v>
      </c>
      <c r="D433" s="376"/>
      <c r="E433" s="383"/>
      <c r="F433" s="376"/>
      <c r="G433" s="377" t="str">
        <f>IFERROR(IF(Table8[[#This Row],[Código da Candidatura]]="","",CONCATENATE(VLOOKUP(Table8[[#This Row],[Código da Candidatura]],Table13[[Código da candidatura]:[Latitude]],3,FALSE)," - ",VLOOKUP(Table8[[#This Row],[Código da Candidatura]],Table13[[Código da candidatura]:[Latitude]],6,FALSE))),"")</f>
        <v/>
      </c>
      <c r="H433" s="325" t="str">
        <f>IFERROR(IF(A433="","",CONCATENATE("1D.",Entrada!$K$8,".",auxiliar!A427,".",Table8[[#This Row],[Código da Candidatura]])),"")</f>
        <v/>
      </c>
      <c r="I433" s="378" t="str">
        <f>IF(A433="","",SUMIF(D.Composição!A$5:B$4533,A433,D.Composição!M$5:M$4533))</f>
        <v/>
      </c>
      <c r="J433" s="379" t="str">
        <f>IF(A433="","",COUNTIF(D.Composição!$B:$B,$A433))</f>
        <v/>
      </c>
      <c r="K433" s="379" t="str">
        <f t="shared" si="34"/>
        <v/>
      </c>
      <c r="L433" s="379" t="str">
        <f>IF(A433="","",COUNTIFS(D.Composição!$B:$B,$A433,D.Composição!$T:$T,"Dep"))</f>
        <v/>
      </c>
      <c r="M433" s="379" t="str">
        <f>IF(A433="","",COUNTIFS(D.Composição!$B:$B,$A433,D.Composição!$M:$M,"Sim"))</f>
        <v/>
      </c>
      <c r="N433" s="379" t="str">
        <f t="shared" si="35"/>
        <v/>
      </c>
      <c r="O433" s="379" t="str">
        <f>IFERROR(IF(A433="","",VLOOKUP(A433,D.Composição!$B$5:$L$4533,10,FALSE)),"")</f>
        <v/>
      </c>
      <c r="P433" s="379" t="str">
        <f t="shared" si="36"/>
        <v/>
      </c>
      <c r="Q433" s="380" t="str">
        <f t="shared" si="37"/>
        <v/>
      </c>
      <c r="R433" s="378" t="str">
        <f t="shared" si="38"/>
        <v/>
      </c>
      <c r="S433" s="379" t="str">
        <f>IF(H433="","",IF(R433&gt;=4*auxiliar!$Q$2,"Não elegível",IF(R433&lt;4*auxiliar!$Q$2,"Elegível","")))</f>
        <v/>
      </c>
      <c r="T433" s="321"/>
      <c r="U433" s="321"/>
      <c r="V433" s="321" t="s">
        <v>7141</v>
      </c>
      <c r="W433" s="381"/>
      <c r="X43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33" s="423"/>
      <c r="Z433" s="394"/>
      <c r="AA433" s="382" t="str">
        <f>IF(Table8[[#This Row],[Código do agregado '[Entidade']]]="","",IF(OR(AND(A433="",A433&lt;&gt;""),(AND(A433&lt;&gt;"",OR(B433="",D433="",I433="",T433="",U433="")))),"NÃO",IF(AND(A433&lt;&gt;"",J433=0),"Faltam membros","SIM")))</f>
        <v/>
      </c>
      <c r="AD433" s="256"/>
      <c r="AE433" s="457"/>
      <c r="AF433" s="457"/>
      <c r="AG433" s="256"/>
      <c r="AH433" s="256"/>
    </row>
    <row r="434" spans="1:34" ht="25.05" hidden="1" customHeight="1" x14ac:dyDescent="0.3">
      <c r="A434" s="373"/>
      <c r="B434" s="321"/>
      <c r="C434" s="316">
        <f>IFERROR(VLOOKUP(B434,A.Núcleos!$B:$C,2,FALSE),"")</f>
        <v>0</v>
      </c>
      <c r="D434" s="376"/>
      <c r="E434" s="383"/>
      <c r="F434" s="376"/>
      <c r="G434" s="377" t="str">
        <f>IFERROR(IF(Table8[[#This Row],[Código da Candidatura]]="","",CONCATENATE(VLOOKUP(Table8[[#This Row],[Código da Candidatura]],Table13[[Código da candidatura]:[Latitude]],3,FALSE)," - ",VLOOKUP(Table8[[#This Row],[Código da Candidatura]],Table13[[Código da candidatura]:[Latitude]],6,FALSE))),"")</f>
        <v/>
      </c>
      <c r="H434" s="325" t="str">
        <f>IFERROR(IF(A434="","",CONCATENATE("1D.",Entrada!$K$8,".",auxiliar!A428,".",Table8[[#This Row],[Código da Candidatura]])),"")</f>
        <v/>
      </c>
      <c r="I434" s="378" t="str">
        <f>IF(A434="","",SUMIF(D.Composição!A$5:B$4533,A434,D.Composição!M$5:M$4533))</f>
        <v/>
      </c>
      <c r="J434" s="379" t="str">
        <f>IF(A434="","",COUNTIF(D.Composição!$B:$B,$A434))</f>
        <v/>
      </c>
      <c r="K434" s="379" t="str">
        <f t="shared" si="34"/>
        <v/>
      </c>
      <c r="L434" s="379" t="str">
        <f>IF(A434="","",COUNTIFS(D.Composição!$B:$B,$A434,D.Composição!$T:$T,"Dep"))</f>
        <v/>
      </c>
      <c r="M434" s="379" t="str">
        <f>IF(A434="","",COUNTIFS(D.Composição!$B:$B,$A434,D.Composição!$M:$M,"Sim"))</f>
        <v/>
      </c>
      <c r="N434" s="379" t="str">
        <f t="shared" si="35"/>
        <v/>
      </c>
      <c r="O434" s="379" t="str">
        <f>IFERROR(IF(A434="","",VLOOKUP(A434,D.Composição!$B$5:$L$4533,10,FALSE)),"")</f>
        <v/>
      </c>
      <c r="P434" s="379" t="str">
        <f t="shared" si="36"/>
        <v/>
      </c>
      <c r="Q434" s="380" t="str">
        <f t="shared" si="37"/>
        <v/>
      </c>
      <c r="R434" s="378" t="str">
        <f t="shared" si="38"/>
        <v/>
      </c>
      <c r="S434" s="379" t="str">
        <f>IF(H434="","",IF(R434&gt;=4*auxiliar!$Q$2,"Não elegível",IF(R434&lt;4*auxiliar!$Q$2,"Elegível","")))</f>
        <v/>
      </c>
      <c r="T434" s="321"/>
      <c r="U434" s="321"/>
      <c r="V434" s="321" t="s">
        <v>7141</v>
      </c>
      <c r="W434" s="381"/>
      <c r="X43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34" s="423"/>
      <c r="Z434" s="394"/>
      <c r="AA434" s="382" t="str">
        <f>IF(Table8[[#This Row],[Código do agregado '[Entidade']]]="","",IF(OR(AND(A434="",A434&lt;&gt;""),(AND(A434&lt;&gt;"",OR(B434="",D434="",I434="",T434="",U434="")))),"NÃO",IF(AND(A434&lt;&gt;"",J434=0),"Faltam membros","SIM")))</f>
        <v/>
      </c>
      <c r="AD434" s="256"/>
      <c r="AE434" s="457"/>
      <c r="AF434" s="457"/>
      <c r="AG434" s="256"/>
      <c r="AH434" s="256"/>
    </row>
    <row r="435" spans="1:34" ht="25.05" hidden="1" customHeight="1" x14ac:dyDescent="0.3">
      <c r="A435" s="373"/>
      <c r="B435" s="321"/>
      <c r="C435" s="316">
        <f>IFERROR(VLOOKUP(B435,A.Núcleos!$B:$C,2,FALSE),"")</f>
        <v>0</v>
      </c>
      <c r="D435" s="376"/>
      <c r="E435" s="383"/>
      <c r="F435" s="376"/>
      <c r="G435" s="377" t="str">
        <f>IFERROR(IF(Table8[[#This Row],[Código da Candidatura]]="","",CONCATENATE(VLOOKUP(Table8[[#This Row],[Código da Candidatura]],Table13[[Código da candidatura]:[Latitude]],3,FALSE)," - ",VLOOKUP(Table8[[#This Row],[Código da Candidatura]],Table13[[Código da candidatura]:[Latitude]],6,FALSE))),"")</f>
        <v/>
      </c>
      <c r="H435" s="325" t="str">
        <f>IFERROR(IF(A435="","",CONCATENATE("1D.",Entrada!$K$8,".",auxiliar!A429,".",Table8[[#This Row],[Código da Candidatura]])),"")</f>
        <v/>
      </c>
      <c r="I435" s="378" t="str">
        <f>IF(A435="","",SUMIF(D.Composição!A$5:B$4533,A435,D.Composição!M$5:M$4533))</f>
        <v/>
      </c>
      <c r="J435" s="379" t="str">
        <f>IF(A435="","",COUNTIF(D.Composição!$B:$B,$A435))</f>
        <v/>
      </c>
      <c r="K435" s="379" t="str">
        <f t="shared" si="34"/>
        <v/>
      </c>
      <c r="L435" s="379" t="str">
        <f>IF(A435="","",COUNTIFS(D.Composição!$B:$B,$A435,D.Composição!$T:$T,"Dep"))</f>
        <v/>
      </c>
      <c r="M435" s="379" t="str">
        <f>IF(A435="","",COUNTIFS(D.Composição!$B:$B,$A435,D.Composição!$M:$M,"Sim"))</f>
        <v/>
      </c>
      <c r="N435" s="379" t="str">
        <f t="shared" si="35"/>
        <v/>
      </c>
      <c r="O435" s="379" t="str">
        <f>IFERROR(IF(A435="","",VLOOKUP(A435,D.Composição!$B$5:$L$4533,10,FALSE)),"")</f>
        <v/>
      </c>
      <c r="P435" s="379" t="str">
        <f t="shared" si="36"/>
        <v/>
      </c>
      <c r="Q435" s="380" t="str">
        <f t="shared" si="37"/>
        <v/>
      </c>
      <c r="R435" s="378" t="str">
        <f t="shared" si="38"/>
        <v/>
      </c>
      <c r="S435" s="379" t="str">
        <f>IF(H435="","",IF(R435&gt;=4*auxiliar!$Q$2,"Não elegível",IF(R435&lt;4*auxiliar!$Q$2,"Elegível","")))</f>
        <v/>
      </c>
      <c r="T435" s="321"/>
      <c r="U435" s="321"/>
      <c r="V435" s="321" t="s">
        <v>7141</v>
      </c>
      <c r="W435" s="381"/>
      <c r="X43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35" s="423"/>
      <c r="Z435" s="394"/>
      <c r="AA435" s="382" t="str">
        <f>IF(Table8[[#This Row],[Código do agregado '[Entidade']]]="","",IF(OR(AND(A435="",A435&lt;&gt;""),(AND(A435&lt;&gt;"",OR(B435="",D435="",I435="",T435="",U435="")))),"NÃO",IF(AND(A435&lt;&gt;"",J435=0),"Faltam membros","SIM")))</f>
        <v/>
      </c>
      <c r="AD435" s="256"/>
      <c r="AE435" s="457"/>
      <c r="AF435" s="457"/>
      <c r="AG435" s="256"/>
      <c r="AH435" s="256"/>
    </row>
    <row r="436" spans="1:34" ht="25.05" hidden="1" customHeight="1" x14ac:dyDescent="0.3">
      <c r="A436" s="373"/>
      <c r="B436" s="321"/>
      <c r="C436" s="316">
        <f>IFERROR(VLOOKUP(B436,A.Núcleos!$B:$C,2,FALSE),"")</f>
        <v>0</v>
      </c>
      <c r="D436" s="376"/>
      <c r="E436" s="383"/>
      <c r="F436" s="376"/>
      <c r="G436" s="377" t="str">
        <f>IFERROR(IF(Table8[[#This Row],[Código da Candidatura]]="","",CONCATENATE(VLOOKUP(Table8[[#This Row],[Código da Candidatura]],Table13[[Código da candidatura]:[Latitude]],3,FALSE)," - ",VLOOKUP(Table8[[#This Row],[Código da Candidatura]],Table13[[Código da candidatura]:[Latitude]],6,FALSE))),"")</f>
        <v/>
      </c>
      <c r="H436" s="325" t="str">
        <f>IFERROR(IF(A436="","",CONCATENATE("1D.",Entrada!$K$8,".",auxiliar!A430,".",Table8[[#This Row],[Código da Candidatura]])),"")</f>
        <v/>
      </c>
      <c r="I436" s="378" t="str">
        <f>IF(A436="","",SUMIF(D.Composição!A$5:B$4533,A436,D.Composição!M$5:M$4533))</f>
        <v/>
      </c>
      <c r="J436" s="379" t="str">
        <f>IF(A436="","",COUNTIF(D.Composição!$B:$B,$A436))</f>
        <v/>
      </c>
      <c r="K436" s="379" t="str">
        <f t="shared" si="34"/>
        <v/>
      </c>
      <c r="L436" s="379" t="str">
        <f>IF(A436="","",COUNTIFS(D.Composição!$B:$B,$A436,D.Composição!$T:$T,"Dep"))</f>
        <v/>
      </c>
      <c r="M436" s="379" t="str">
        <f>IF(A436="","",COUNTIFS(D.Composição!$B:$B,$A436,D.Composição!$M:$M,"Sim"))</f>
        <v/>
      </c>
      <c r="N436" s="379" t="str">
        <f t="shared" si="35"/>
        <v/>
      </c>
      <c r="O436" s="379" t="str">
        <f>IFERROR(IF(A436="","",VLOOKUP(A436,D.Composição!$B$5:$L$4533,10,FALSE)),"")</f>
        <v/>
      </c>
      <c r="P436" s="379" t="str">
        <f t="shared" si="36"/>
        <v/>
      </c>
      <c r="Q436" s="380" t="str">
        <f t="shared" si="37"/>
        <v/>
      </c>
      <c r="R436" s="378" t="str">
        <f t="shared" si="38"/>
        <v/>
      </c>
      <c r="S436" s="379" t="str">
        <f>IF(H436="","",IF(R436&gt;=4*auxiliar!$Q$2,"Não elegível",IF(R436&lt;4*auxiliar!$Q$2,"Elegível","")))</f>
        <v/>
      </c>
      <c r="T436" s="321"/>
      <c r="U436" s="321"/>
      <c r="V436" s="321" t="s">
        <v>7141</v>
      </c>
      <c r="W436" s="381"/>
      <c r="X43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36" s="423"/>
      <c r="Z436" s="394"/>
      <c r="AA436" s="382" t="str">
        <f>IF(Table8[[#This Row],[Código do agregado '[Entidade']]]="","",IF(OR(AND(A436="",A436&lt;&gt;""),(AND(A436&lt;&gt;"",OR(B436="",D436="",I436="",T436="",U436="")))),"NÃO",IF(AND(A436&lt;&gt;"",J436=0),"Faltam membros","SIM")))</f>
        <v/>
      </c>
      <c r="AD436" s="256"/>
      <c r="AE436" s="457"/>
      <c r="AF436" s="457"/>
      <c r="AG436" s="256"/>
      <c r="AH436" s="256"/>
    </row>
    <row r="437" spans="1:34" ht="25.05" hidden="1" customHeight="1" x14ac:dyDescent="0.3">
      <c r="A437" s="373"/>
      <c r="B437" s="321"/>
      <c r="C437" s="316">
        <f>IFERROR(VLOOKUP(B437,A.Núcleos!$B:$C,2,FALSE),"")</f>
        <v>0</v>
      </c>
      <c r="D437" s="376"/>
      <c r="E437" s="383"/>
      <c r="F437" s="376"/>
      <c r="G437" s="377" t="str">
        <f>IFERROR(IF(Table8[[#This Row],[Código da Candidatura]]="","",CONCATENATE(VLOOKUP(Table8[[#This Row],[Código da Candidatura]],Table13[[Código da candidatura]:[Latitude]],3,FALSE)," - ",VLOOKUP(Table8[[#This Row],[Código da Candidatura]],Table13[[Código da candidatura]:[Latitude]],6,FALSE))),"")</f>
        <v/>
      </c>
      <c r="H437" s="325" t="str">
        <f>IFERROR(IF(A437="","",CONCATENATE("1D.",Entrada!$K$8,".",auxiliar!A431,".",Table8[[#This Row],[Código da Candidatura]])),"")</f>
        <v/>
      </c>
      <c r="I437" s="378" t="str">
        <f>IF(A437="","",SUMIF(D.Composição!A$5:B$4533,A437,D.Composição!M$5:M$4533))</f>
        <v/>
      </c>
      <c r="J437" s="379" t="str">
        <f>IF(A437="","",COUNTIF(D.Composição!$B:$B,$A437))</f>
        <v/>
      </c>
      <c r="K437" s="379" t="str">
        <f t="shared" si="34"/>
        <v/>
      </c>
      <c r="L437" s="379" t="str">
        <f>IF(A437="","",COUNTIFS(D.Composição!$B:$B,$A437,D.Composição!$T:$T,"Dep"))</f>
        <v/>
      </c>
      <c r="M437" s="379" t="str">
        <f>IF(A437="","",COUNTIFS(D.Composição!$B:$B,$A437,D.Composição!$M:$M,"Sim"))</f>
        <v/>
      </c>
      <c r="N437" s="379" t="str">
        <f t="shared" si="35"/>
        <v/>
      </c>
      <c r="O437" s="379" t="str">
        <f>IFERROR(IF(A437="","",VLOOKUP(A437,D.Composição!$B$5:$L$4533,10,FALSE)),"")</f>
        <v/>
      </c>
      <c r="P437" s="379" t="str">
        <f t="shared" si="36"/>
        <v/>
      </c>
      <c r="Q437" s="380" t="str">
        <f t="shared" si="37"/>
        <v/>
      </c>
      <c r="R437" s="378" t="str">
        <f t="shared" si="38"/>
        <v/>
      </c>
      <c r="S437" s="379" t="str">
        <f>IF(H437="","",IF(R437&gt;=4*auxiliar!$Q$2,"Não elegível",IF(R437&lt;4*auxiliar!$Q$2,"Elegível","")))</f>
        <v/>
      </c>
      <c r="T437" s="321"/>
      <c r="U437" s="321"/>
      <c r="V437" s="321" t="s">
        <v>7141</v>
      </c>
      <c r="W437" s="381"/>
      <c r="X43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37" s="423"/>
      <c r="Z437" s="394"/>
      <c r="AA437" s="382" t="str">
        <f>IF(Table8[[#This Row],[Código do agregado '[Entidade']]]="","",IF(OR(AND(A437="",A437&lt;&gt;""),(AND(A437&lt;&gt;"",OR(B437="",D437="",I437="",T437="",U437="")))),"NÃO",IF(AND(A437&lt;&gt;"",J437=0),"Faltam membros","SIM")))</f>
        <v/>
      </c>
      <c r="AD437" s="256"/>
      <c r="AE437" s="457"/>
      <c r="AF437" s="457"/>
      <c r="AG437" s="256"/>
      <c r="AH437" s="256"/>
    </row>
    <row r="438" spans="1:34" ht="25.05" hidden="1" customHeight="1" x14ac:dyDescent="0.3">
      <c r="A438" s="373"/>
      <c r="B438" s="321"/>
      <c r="C438" s="316">
        <f>IFERROR(VLOOKUP(B438,A.Núcleos!$B:$C,2,FALSE),"")</f>
        <v>0</v>
      </c>
      <c r="D438" s="376"/>
      <c r="E438" s="383"/>
      <c r="F438" s="376"/>
      <c r="G438" s="377" t="str">
        <f>IFERROR(IF(Table8[[#This Row],[Código da Candidatura]]="","",CONCATENATE(VLOOKUP(Table8[[#This Row],[Código da Candidatura]],Table13[[Código da candidatura]:[Latitude]],3,FALSE)," - ",VLOOKUP(Table8[[#This Row],[Código da Candidatura]],Table13[[Código da candidatura]:[Latitude]],6,FALSE))),"")</f>
        <v/>
      </c>
      <c r="H438" s="325" t="str">
        <f>IFERROR(IF(A438="","",CONCATENATE("1D.",Entrada!$K$8,".",auxiliar!A432,".",Table8[[#This Row],[Código da Candidatura]])),"")</f>
        <v/>
      </c>
      <c r="I438" s="378" t="str">
        <f>IF(A438="","",SUMIF(D.Composição!A$5:B$4533,A438,D.Composição!M$5:M$4533))</f>
        <v/>
      </c>
      <c r="J438" s="379" t="str">
        <f>IF(A438="","",COUNTIF(D.Composição!$B:$B,$A438))</f>
        <v/>
      </c>
      <c r="K438" s="379" t="str">
        <f t="shared" si="34"/>
        <v/>
      </c>
      <c r="L438" s="379" t="str">
        <f>IF(A438="","",COUNTIFS(D.Composição!$B:$B,$A438,D.Composição!$T:$T,"Dep"))</f>
        <v/>
      </c>
      <c r="M438" s="379" t="str">
        <f>IF(A438="","",COUNTIFS(D.Composição!$B:$B,$A438,D.Composição!$M:$M,"Sim"))</f>
        <v/>
      </c>
      <c r="N438" s="379" t="str">
        <f t="shared" si="35"/>
        <v/>
      </c>
      <c r="O438" s="379" t="str">
        <f>IFERROR(IF(A438="","",VLOOKUP(A438,D.Composição!$B$5:$L$4533,10,FALSE)),"")</f>
        <v/>
      </c>
      <c r="P438" s="379" t="str">
        <f t="shared" si="36"/>
        <v/>
      </c>
      <c r="Q438" s="380" t="str">
        <f t="shared" si="37"/>
        <v/>
      </c>
      <c r="R438" s="378" t="str">
        <f t="shared" si="38"/>
        <v/>
      </c>
      <c r="S438" s="379" t="str">
        <f>IF(H438="","",IF(R438&gt;=4*auxiliar!$Q$2,"Não elegível",IF(R438&lt;4*auxiliar!$Q$2,"Elegível","")))</f>
        <v/>
      </c>
      <c r="T438" s="321"/>
      <c r="U438" s="321"/>
      <c r="V438" s="321" t="s">
        <v>7141</v>
      </c>
      <c r="W438" s="381"/>
      <c r="X43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38" s="423"/>
      <c r="Z438" s="394"/>
      <c r="AA438" s="382" t="str">
        <f>IF(Table8[[#This Row],[Código do agregado '[Entidade']]]="","",IF(OR(AND(A438="",A438&lt;&gt;""),(AND(A438&lt;&gt;"",OR(B438="",D438="",I438="",T438="",U438="")))),"NÃO",IF(AND(A438&lt;&gt;"",J438=0),"Faltam membros","SIM")))</f>
        <v/>
      </c>
      <c r="AD438" s="256"/>
      <c r="AE438" s="457"/>
      <c r="AF438" s="457"/>
      <c r="AG438" s="256"/>
      <c r="AH438" s="256"/>
    </row>
    <row r="439" spans="1:34" ht="25.05" hidden="1" customHeight="1" x14ac:dyDescent="0.3">
      <c r="A439" s="373"/>
      <c r="B439" s="321"/>
      <c r="C439" s="316">
        <f>IFERROR(VLOOKUP(B439,A.Núcleos!$B:$C,2,FALSE),"")</f>
        <v>0</v>
      </c>
      <c r="D439" s="376"/>
      <c r="E439" s="383"/>
      <c r="F439" s="376"/>
      <c r="G439" s="377" t="str">
        <f>IFERROR(IF(Table8[[#This Row],[Código da Candidatura]]="","",CONCATENATE(VLOOKUP(Table8[[#This Row],[Código da Candidatura]],Table13[[Código da candidatura]:[Latitude]],3,FALSE)," - ",VLOOKUP(Table8[[#This Row],[Código da Candidatura]],Table13[[Código da candidatura]:[Latitude]],6,FALSE))),"")</f>
        <v/>
      </c>
      <c r="H439" s="325" t="str">
        <f>IFERROR(IF(A439="","",CONCATENATE("1D.",Entrada!$K$8,".",auxiliar!A433,".",Table8[[#This Row],[Código da Candidatura]])),"")</f>
        <v/>
      </c>
      <c r="I439" s="378" t="str">
        <f>IF(A439="","",SUMIF(D.Composição!A$5:B$4533,A439,D.Composição!M$5:M$4533))</f>
        <v/>
      </c>
      <c r="J439" s="379" t="str">
        <f>IF(A439="","",COUNTIF(D.Composição!$B:$B,$A439))</f>
        <v/>
      </c>
      <c r="K439" s="379" t="str">
        <f t="shared" si="34"/>
        <v/>
      </c>
      <c r="L439" s="379" t="str">
        <f>IF(A439="","",COUNTIFS(D.Composição!$B:$B,$A439,D.Composição!$T:$T,"Dep"))</f>
        <v/>
      </c>
      <c r="M439" s="379" t="str">
        <f>IF(A439="","",COUNTIFS(D.Composição!$B:$B,$A439,D.Composição!$M:$M,"Sim"))</f>
        <v/>
      </c>
      <c r="N439" s="379" t="str">
        <f t="shared" si="35"/>
        <v/>
      </c>
      <c r="O439" s="379" t="str">
        <f>IFERROR(IF(A439="","",VLOOKUP(A439,D.Composição!$B$5:$L$4533,10,FALSE)),"")</f>
        <v/>
      </c>
      <c r="P439" s="379" t="str">
        <f t="shared" si="36"/>
        <v/>
      </c>
      <c r="Q439" s="380" t="str">
        <f t="shared" si="37"/>
        <v/>
      </c>
      <c r="R439" s="378" t="str">
        <f t="shared" si="38"/>
        <v/>
      </c>
      <c r="S439" s="379" t="str">
        <f>IF(H439="","",IF(R439&gt;=4*auxiliar!$Q$2,"Não elegível",IF(R439&lt;4*auxiliar!$Q$2,"Elegível","")))</f>
        <v/>
      </c>
      <c r="T439" s="321"/>
      <c r="U439" s="321"/>
      <c r="V439" s="321" t="s">
        <v>7141</v>
      </c>
      <c r="W439" s="381"/>
      <c r="X43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39" s="423"/>
      <c r="Z439" s="394"/>
      <c r="AA439" s="382" t="str">
        <f>IF(Table8[[#This Row],[Código do agregado '[Entidade']]]="","",IF(OR(AND(A439="",A439&lt;&gt;""),(AND(A439&lt;&gt;"",OR(B439="",D439="",I439="",T439="",U439="")))),"NÃO",IF(AND(A439&lt;&gt;"",J439=0),"Faltam membros","SIM")))</f>
        <v/>
      </c>
      <c r="AD439" s="256"/>
      <c r="AE439" s="457"/>
      <c r="AF439" s="457"/>
      <c r="AG439" s="256"/>
      <c r="AH439" s="256"/>
    </row>
    <row r="440" spans="1:34" ht="25.05" hidden="1" customHeight="1" x14ac:dyDescent="0.3">
      <c r="A440" s="373"/>
      <c r="B440" s="321"/>
      <c r="C440" s="316">
        <f>IFERROR(VLOOKUP(B440,A.Núcleos!$B:$C,2,FALSE),"")</f>
        <v>0</v>
      </c>
      <c r="D440" s="376"/>
      <c r="E440" s="383"/>
      <c r="F440" s="376"/>
      <c r="G440" s="377" t="str">
        <f>IFERROR(IF(Table8[[#This Row],[Código da Candidatura]]="","",CONCATENATE(VLOOKUP(Table8[[#This Row],[Código da Candidatura]],Table13[[Código da candidatura]:[Latitude]],3,FALSE)," - ",VLOOKUP(Table8[[#This Row],[Código da Candidatura]],Table13[[Código da candidatura]:[Latitude]],6,FALSE))),"")</f>
        <v/>
      </c>
      <c r="H440" s="325" t="str">
        <f>IFERROR(IF(A440="","",CONCATENATE("1D.",Entrada!$K$8,".",auxiliar!A434,".",Table8[[#This Row],[Código da Candidatura]])),"")</f>
        <v/>
      </c>
      <c r="I440" s="378" t="str">
        <f>IF(A440="","",SUMIF(D.Composição!A$5:B$4533,A440,D.Composição!M$5:M$4533))</f>
        <v/>
      </c>
      <c r="J440" s="379" t="str">
        <f>IF(A440="","",COUNTIF(D.Composição!$B:$B,$A440))</f>
        <v/>
      </c>
      <c r="K440" s="379" t="str">
        <f t="shared" si="34"/>
        <v/>
      </c>
      <c r="L440" s="379" t="str">
        <f>IF(A440="","",COUNTIFS(D.Composição!$B:$B,$A440,D.Composição!$T:$T,"Dep"))</f>
        <v/>
      </c>
      <c r="M440" s="379" t="str">
        <f>IF(A440="","",COUNTIFS(D.Composição!$B:$B,$A440,D.Composição!$M:$M,"Sim"))</f>
        <v/>
      </c>
      <c r="N440" s="379" t="str">
        <f t="shared" si="35"/>
        <v/>
      </c>
      <c r="O440" s="379" t="str">
        <f>IFERROR(IF(A440="","",VLOOKUP(A440,D.Composição!$B$5:$L$4533,10,FALSE)),"")</f>
        <v/>
      </c>
      <c r="P440" s="379" t="str">
        <f t="shared" si="36"/>
        <v/>
      </c>
      <c r="Q440" s="380" t="str">
        <f t="shared" si="37"/>
        <v/>
      </c>
      <c r="R440" s="378" t="str">
        <f t="shared" si="38"/>
        <v/>
      </c>
      <c r="S440" s="379" t="str">
        <f>IF(H440="","",IF(R440&gt;=4*auxiliar!$Q$2,"Não elegível",IF(R440&lt;4*auxiliar!$Q$2,"Elegível","")))</f>
        <v/>
      </c>
      <c r="T440" s="321"/>
      <c r="U440" s="321"/>
      <c r="V440" s="321" t="s">
        <v>7141</v>
      </c>
      <c r="W440" s="381"/>
      <c r="X44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40" s="423"/>
      <c r="Z440" s="394"/>
      <c r="AA440" s="382" t="str">
        <f>IF(Table8[[#This Row],[Código do agregado '[Entidade']]]="","",IF(OR(AND(A440="",A440&lt;&gt;""),(AND(A440&lt;&gt;"",OR(B440="",D440="",I440="",T440="",U440="")))),"NÃO",IF(AND(A440&lt;&gt;"",J440=0),"Faltam membros","SIM")))</f>
        <v/>
      </c>
      <c r="AD440" s="256"/>
      <c r="AE440" s="457"/>
      <c r="AF440" s="457"/>
      <c r="AG440" s="256"/>
      <c r="AH440" s="256"/>
    </row>
    <row r="441" spans="1:34" ht="25.05" hidden="1" customHeight="1" x14ac:dyDescent="0.3">
      <c r="A441" s="373"/>
      <c r="B441" s="321"/>
      <c r="C441" s="316">
        <f>IFERROR(VLOOKUP(B441,A.Núcleos!$B:$C,2,FALSE),"")</f>
        <v>0</v>
      </c>
      <c r="D441" s="376"/>
      <c r="E441" s="383"/>
      <c r="F441" s="376"/>
      <c r="G441" s="377" t="str">
        <f>IFERROR(IF(Table8[[#This Row],[Código da Candidatura]]="","",CONCATENATE(VLOOKUP(Table8[[#This Row],[Código da Candidatura]],Table13[[Código da candidatura]:[Latitude]],3,FALSE)," - ",VLOOKUP(Table8[[#This Row],[Código da Candidatura]],Table13[[Código da candidatura]:[Latitude]],6,FALSE))),"")</f>
        <v/>
      </c>
      <c r="H441" s="325" t="str">
        <f>IFERROR(IF(A441="","",CONCATENATE("1D.",Entrada!$K$8,".",auxiliar!A435,".",Table8[[#This Row],[Código da Candidatura]])),"")</f>
        <v/>
      </c>
      <c r="I441" s="378" t="str">
        <f>IF(A441="","",SUMIF(D.Composição!A$5:B$4533,A441,D.Composição!M$5:M$4533))</f>
        <v/>
      </c>
      <c r="J441" s="379" t="str">
        <f>IF(A441="","",COUNTIF(D.Composição!$B:$B,$A441))</f>
        <v/>
      </c>
      <c r="K441" s="379" t="str">
        <f t="shared" si="34"/>
        <v/>
      </c>
      <c r="L441" s="379" t="str">
        <f>IF(A441="","",COUNTIFS(D.Composição!$B:$B,$A441,D.Composição!$T:$T,"Dep"))</f>
        <v/>
      </c>
      <c r="M441" s="379" t="str">
        <f>IF(A441="","",COUNTIFS(D.Composição!$B:$B,$A441,D.Composição!$M:$M,"Sim"))</f>
        <v/>
      </c>
      <c r="N441" s="379" t="str">
        <f t="shared" si="35"/>
        <v/>
      </c>
      <c r="O441" s="379" t="str">
        <f>IFERROR(IF(A441="","",VLOOKUP(A441,D.Composição!$B$5:$L$4533,10,FALSE)),"")</f>
        <v/>
      </c>
      <c r="P441" s="379" t="str">
        <f t="shared" si="36"/>
        <v/>
      </c>
      <c r="Q441" s="380" t="str">
        <f t="shared" si="37"/>
        <v/>
      </c>
      <c r="R441" s="378" t="str">
        <f t="shared" si="38"/>
        <v/>
      </c>
      <c r="S441" s="379" t="str">
        <f>IF(H441="","",IF(R441&gt;=4*auxiliar!$Q$2,"Não elegível",IF(R441&lt;4*auxiliar!$Q$2,"Elegível","")))</f>
        <v/>
      </c>
      <c r="T441" s="321"/>
      <c r="U441" s="321"/>
      <c r="V441" s="321" t="s">
        <v>7141</v>
      </c>
      <c r="W441" s="381"/>
      <c r="X44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41" s="423"/>
      <c r="Z441" s="394"/>
      <c r="AA441" s="382" t="str">
        <f>IF(Table8[[#This Row],[Código do agregado '[Entidade']]]="","",IF(OR(AND(A441="",A441&lt;&gt;""),(AND(A441&lt;&gt;"",OR(B441="",D441="",I441="",T441="",U441="")))),"NÃO",IF(AND(A441&lt;&gt;"",J441=0),"Faltam membros","SIM")))</f>
        <v/>
      </c>
      <c r="AD441" s="256"/>
      <c r="AE441" s="457"/>
      <c r="AF441" s="457"/>
      <c r="AG441" s="256"/>
      <c r="AH441" s="256"/>
    </row>
    <row r="442" spans="1:34" ht="25.05" hidden="1" customHeight="1" x14ac:dyDescent="0.3">
      <c r="A442" s="373"/>
      <c r="B442" s="321"/>
      <c r="C442" s="316">
        <f>IFERROR(VLOOKUP(B442,A.Núcleos!$B:$C,2,FALSE),"")</f>
        <v>0</v>
      </c>
      <c r="D442" s="376"/>
      <c r="E442" s="383"/>
      <c r="F442" s="376"/>
      <c r="G442" s="377" t="str">
        <f>IFERROR(IF(Table8[[#This Row],[Código da Candidatura]]="","",CONCATENATE(VLOOKUP(Table8[[#This Row],[Código da Candidatura]],Table13[[Código da candidatura]:[Latitude]],3,FALSE)," - ",VLOOKUP(Table8[[#This Row],[Código da Candidatura]],Table13[[Código da candidatura]:[Latitude]],6,FALSE))),"")</f>
        <v/>
      </c>
      <c r="H442" s="325" t="str">
        <f>IFERROR(IF(A442="","",CONCATENATE("1D.",Entrada!$K$8,".",auxiliar!A436,".",Table8[[#This Row],[Código da Candidatura]])),"")</f>
        <v/>
      </c>
      <c r="I442" s="378" t="str">
        <f>IF(A442="","",SUMIF(D.Composição!A$5:B$4533,A442,D.Composição!M$5:M$4533))</f>
        <v/>
      </c>
      <c r="J442" s="379" t="str">
        <f>IF(A442="","",COUNTIF(D.Composição!$B:$B,$A442))</f>
        <v/>
      </c>
      <c r="K442" s="379" t="str">
        <f t="shared" si="34"/>
        <v/>
      </c>
      <c r="L442" s="379" t="str">
        <f>IF(A442="","",COUNTIFS(D.Composição!$B:$B,$A442,D.Composição!$T:$T,"Dep"))</f>
        <v/>
      </c>
      <c r="M442" s="379" t="str">
        <f>IF(A442="","",COUNTIFS(D.Composição!$B:$B,$A442,D.Composição!$M:$M,"Sim"))</f>
        <v/>
      </c>
      <c r="N442" s="379" t="str">
        <f t="shared" si="35"/>
        <v/>
      </c>
      <c r="O442" s="379" t="str">
        <f>IFERROR(IF(A442="","",VLOOKUP(A442,D.Composição!$B$5:$L$4533,10,FALSE)),"")</f>
        <v/>
      </c>
      <c r="P442" s="379" t="str">
        <f t="shared" si="36"/>
        <v/>
      </c>
      <c r="Q442" s="380" t="str">
        <f t="shared" si="37"/>
        <v/>
      </c>
      <c r="R442" s="378" t="str">
        <f t="shared" si="38"/>
        <v/>
      </c>
      <c r="S442" s="379" t="str">
        <f>IF(H442="","",IF(R442&gt;=4*auxiliar!$Q$2,"Não elegível",IF(R442&lt;4*auxiliar!$Q$2,"Elegível","")))</f>
        <v/>
      </c>
      <c r="T442" s="321"/>
      <c r="U442" s="321"/>
      <c r="V442" s="321" t="s">
        <v>7141</v>
      </c>
      <c r="W442" s="381"/>
      <c r="X44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42" s="423"/>
      <c r="Z442" s="394"/>
      <c r="AA442" s="382" t="str">
        <f>IF(Table8[[#This Row],[Código do agregado '[Entidade']]]="","",IF(OR(AND(A442="",A442&lt;&gt;""),(AND(A442&lt;&gt;"",OR(B442="",D442="",I442="",T442="",U442="")))),"NÃO",IF(AND(A442&lt;&gt;"",J442=0),"Faltam membros","SIM")))</f>
        <v/>
      </c>
      <c r="AD442" s="256"/>
      <c r="AE442" s="457"/>
      <c r="AF442" s="457"/>
      <c r="AG442" s="256"/>
      <c r="AH442" s="256"/>
    </row>
    <row r="443" spans="1:34" ht="25.05" hidden="1" customHeight="1" x14ac:dyDescent="0.3">
      <c r="A443" s="373"/>
      <c r="B443" s="321"/>
      <c r="C443" s="316">
        <f>IFERROR(VLOOKUP(B443,A.Núcleos!$B:$C,2,FALSE),"")</f>
        <v>0</v>
      </c>
      <c r="D443" s="376"/>
      <c r="E443" s="383"/>
      <c r="F443" s="376"/>
      <c r="G443" s="377" t="str">
        <f>IFERROR(IF(Table8[[#This Row],[Código da Candidatura]]="","",CONCATENATE(VLOOKUP(Table8[[#This Row],[Código da Candidatura]],Table13[[Código da candidatura]:[Latitude]],3,FALSE)," - ",VLOOKUP(Table8[[#This Row],[Código da Candidatura]],Table13[[Código da candidatura]:[Latitude]],6,FALSE))),"")</f>
        <v/>
      </c>
      <c r="H443" s="325" t="str">
        <f>IFERROR(IF(A443="","",CONCATENATE("1D.",Entrada!$K$8,".",auxiliar!A437,".",Table8[[#This Row],[Código da Candidatura]])),"")</f>
        <v/>
      </c>
      <c r="I443" s="378" t="str">
        <f>IF(A443="","",SUMIF(D.Composição!A$5:B$4533,A443,D.Composição!M$5:M$4533))</f>
        <v/>
      </c>
      <c r="J443" s="379" t="str">
        <f>IF(A443="","",COUNTIF(D.Composição!$B:$B,$A443))</f>
        <v/>
      </c>
      <c r="K443" s="379" t="str">
        <f t="shared" si="34"/>
        <v/>
      </c>
      <c r="L443" s="379" t="str">
        <f>IF(A443="","",COUNTIFS(D.Composição!$B:$B,$A443,D.Composição!$T:$T,"Dep"))</f>
        <v/>
      </c>
      <c r="M443" s="379" t="str">
        <f>IF(A443="","",COUNTIFS(D.Composição!$B:$B,$A443,D.Composição!$M:$M,"Sim"))</f>
        <v/>
      </c>
      <c r="N443" s="379" t="str">
        <f t="shared" si="35"/>
        <v/>
      </c>
      <c r="O443" s="379" t="str">
        <f>IFERROR(IF(A443="","",VLOOKUP(A443,D.Composição!$B$5:$L$4533,10,FALSE)),"")</f>
        <v/>
      </c>
      <c r="P443" s="379" t="str">
        <f t="shared" si="36"/>
        <v/>
      </c>
      <c r="Q443" s="380" t="str">
        <f t="shared" si="37"/>
        <v/>
      </c>
      <c r="R443" s="378" t="str">
        <f t="shared" si="38"/>
        <v/>
      </c>
      <c r="S443" s="379" t="str">
        <f>IF(H443="","",IF(R443&gt;=4*auxiliar!$Q$2,"Não elegível",IF(R443&lt;4*auxiliar!$Q$2,"Elegível","")))</f>
        <v/>
      </c>
      <c r="T443" s="321"/>
      <c r="U443" s="321"/>
      <c r="V443" s="321" t="s">
        <v>7141</v>
      </c>
      <c r="W443" s="381"/>
      <c r="X44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43" s="423"/>
      <c r="Z443" s="394"/>
      <c r="AA443" s="382" t="str">
        <f>IF(Table8[[#This Row],[Código do agregado '[Entidade']]]="","",IF(OR(AND(A443="",A443&lt;&gt;""),(AND(A443&lt;&gt;"",OR(B443="",D443="",I443="",T443="",U443="")))),"NÃO",IF(AND(A443&lt;&gt;"",J443=0),"Faltam membros","SIM")))</f>
        <v/>
      </c>
      <c r="AD443" s="256"/>
      <c r="AE443" s="457"/>
      <c r="AF443" s="457"/>
      <c r="AG443" s="256"/>
      <c r="AH443" s="256"/>
    </row>
    <row r="444" spans="1:34" ht="25.05" hidden="1" customHeight="1" x14ac:dyDescent="0.3">
      <c r="A444" s="373"/>
      <c r="B444" s="321"/>
      <c r="C444" s="316">
        <f>IFERROR(VLOOKUP(B444,A.Núcleos!$B:$C,2,FALSE),"")</f>
        <v>0</v>
      </c>
      <c r="D444" s="376"/>
      <c r="E444" s="383"/>
      <c r="F444" s="376"/>
      <c r="G444" s="377" t="str">
        <f>IFERROR(IF(Table8[[#This Row],[Código da Candidatura]]="","",CONCATENATE(VLOOKUP(Table8[[#This Row],[Código da Candidatura]],Table13[[Código da candidatura]:[Latitude]],3,FALSE)," - ",VLOOKUP(Table8[[#This Row],[Código da Candidatura]],Table13[[Código da candidatura]:[Latitude]],6,FALSE))),"")</f>
        <v/>
      </c>
      <c r="H444" s="325" t="str">
        <f>IFERROR(IF(A444="","",CONCATENATE("1D.",Entrada!$K$8,".",auxiliar!A438,".",Table8[[#This Row],[Código da Candidatura]])),"")</f>
        <v/>
      </c>
      <c r="I444" s="378" t="str">
        <f>IF(A444="","",SUMIF(D.Composição!A$5:B$4533,A444,D.Composição!M$5:M$4533))</f>
        <v/>
      </c>
      <c r="J444" s="379" t="str">
        <f>IF(A444="","",COUNTIF(D.Composição!$B:$B,$A444))</f>
        <v/>
      </c>
      <c r="K444" s="379" t="str">
        <f t="shared" si="34"/>
        <v/>
      </c>
      <c r="L444" s="379" t="str">
        <f>IF(A444="","",COUNTIFS(D.Composição!$B:$B,$A444,D.Composição!$T:$T,"Dep"))</f>
        <v/>
      </c>
      <c r="M444" s="379" t="str">
        <f>IF(A444="","",COUNTIFS(D.Composição!$B:$B,$A444,D.Composição!$M:$M,"Sim"))</f>
        <v/>
      </c>
      <c r="N444" s="379" t="str">
        <f t="shared" si="35"/>
        <v/>
      </c>
      <c r="O444" s="379" t="str">
        <f>IFERROR(IF(A444="","",VLOOKUP(A444,D.Composição!$B$5:$L$4533,10,FALSE)),"")</f>
        <v/>
      </c>
      <c r="P444" s="379" t="str">
        <f t="shared" si="36"/>
        <v/>
      </c>
      <c r="Q444" s="380" t="str">
        <f t="shared" si="37"/>
        <v/>
      </c>
      <c r="R444" s="378" t="str">
        <f t="shared" si="38"/>
        <v/>
      </c>
      <c r="S444" s="379" t="str">
        <f>IF(H444="","",IF(R444&gt;=4*auxiliar!$Q$2,"Não elegível",IF(R444&lt;4*auxiliar!$Q$2,"Elegível","")))</f>
        <v/>
      </c>
      <c r="T444" s="321"/>
      <c r="U444" s="321"/>
      <c r="V444" s="321" t="s">
        <v>7141</v>
      </c>
      <c r="W444" s="381"/>
      <c r="X44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44" s="423"/>
      <c r="Z444" s="394"/>
      <c r="AA444" s="382" t="str">
        <f>IF(Table8[[#This Row],[Código do agregado '[Entidade']]]="","",IF(OR(AND(A444="",A444&lt;&gt;""),(AND(A444&lt;&gt;"",OR(B444="",D444="",I444="",T444="",U444="")))),"NÃO",IF(AND(A444&lt;&gt;"",J444=0),"Faltam membros","SIM")))</f>
        <v/>
      </c>
      <c r="AD444" s="256"/>
      <c r="AE444" s="457"/>
      <c r="AF444" s="457"/>
      <c r="AG444" s="256"/>
      <c r="AH444" s="256"/>
    </row>
    <row r="445" spans="1:34" ht="25.05" hidden="1" customHeight="1" x14ac:dyDescent="0.3">
      <c r="A445" s="373"/>
      <c r="B445" s="321"/>
      <c r="C445" s="316">
        <f>IFERROR(VLOOKUP(B445,A.Núcleos!$B:$C,2,FALSE),"")</f>
        <v>0</v>
      </c>
      <c r="D445" s="376"/>
      <c r="E445" s="383"/>
      <c r="F445" s="376"/>
      <c r="G445" s="377" t="str">
        <f>IFERROR(IF(Table8[[#This Row],[Código da Candidatura]]="","",CONCATENATE(VLOOKUP(Table8[[#This Row],[Código da Candidatura]],Table13[[Código da candidatura]:[Latitude]],3,FALSE)," - ",VLOOKUP(Table8[[#This Row],[Código da Candidatura]],Table13[[Código da candidatura]:[Latitude]],6,FALSE))),"")</f>
        <v/>
      </c>
      <c r="H445" s="325" t="str">
        <f>IFERROR(IF(A445="","",CONCATENATE("1D.",Entrada!$K$8,".",auxiliar!A439,".",Table8[[#This Row],[Código da Candidatura]])),"")</f>
        <v/>
      </c>
      <c r="I445" s="378" t="str">
        <f>IF(A445="","",SUMIF(D.Composição!A$5:B$4533,A445,D.Composição!M$5:M$4533))</f>
        <v/>
      </c>
      <c r="J445" s="379" t="str">
        <f>IF(A445="","",COUNTIF(D.Composição!$B:$B,$A445))</f>
        <v/>
      </c>
      <c r="K445" s="379" t="str">
        <f t="shared" si="34"/>
        <v/>
      </c>
      <c r="L445" s="379" t="str">
        <f>IF(A445="","",COUNTIFS(D.Composição!$B:$B,$A445,D.Composição!$T:$T,"Dep"))</f>
        <v/>
      </c>
      <c r="M445" s="379" t="str">
        <f>IF(A445="","",COUNTIFS(D.Composição!$B:$B,$A445,D.Composição!$M:$M,"Sim"))</f>
        <v/>
      </c>
      <c r="N445" s="379" t="str">
        <f t="shared" si="35"/>
        <v/>
      </c>
      <c r="O445" s="379" t="str">
        <f>IFERROR(IF(A445="","",VLOOKUP(A445,D.Composição!$B$5:$L$4533,10,FALSE)),"")</f>
        <v/>
      </c>
      <c r="P445" s="379" t="str">
        <f t="shared" si="36"/>
        <v/>
      </c>
      <c r="Q445" s="380" t="str">
        <f t="shared" si="37"/>
        <v/>
      </c>
      <c r="R445" s="378" t="str">
        <f t="shared" si="38"/>
        <v/>
      </c>
      <c r="S445" s="379" t="str">
        <f>IF(H445="","",IF(R445&gt;=4*auxiliar!$Q$2,"Não elegível",IF(R445&lt;4*auxiliar!$Q$2,"Elegível","")))</f>
        <v/>
      </c>
      <c r="T445" s="321"/>
      <c r="U445" s="321"/>
      <c r="V445" s="321" t="s">
        <v>7141</v>
      </c>
      <c r="W445" s="381"/>
      <c r="X44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45" s="423"/>
      <c r="Z445" s="394"/>
      <c r="AA445" s="382" t="str">
        <f>IF(Table8[[#This Row],[Código do agregado '[Entidade']]]="","",IF(OR(AND(A445="",A445&lt;&gt;""),(AND(A445&lt;&gt;"",OR(B445="",D445="",I445="",T445="",U445="")))),"NÃO",IF(AND(A445&lt;&gt;"",J445=0),"Faltam membros","SIM")))</f>
        <v/>
      </c>
      <c r="AD445" s="256"/>
      <c r="AE445" s="457"/>
      <c r="AF445" s="457"/>
      <c r="AG445" s="256"/>
      <c r="AH445" s="256"/>
    </row>
    <row r="446" spans="1:34" ht="25.05" hidden="1" customHeight="1" x14ac:dyDescent="0.3">
      <c r="A446" s="373"/>
      <c r="B446" s="321"/>
      <c r="C446" s="316">
        <f>IFERROR(VLOOKUP(B446,A.Núcleos!$B:$C,2,FALSE),"")</f>
        <v>0</v>
      </c>
      <c r="D446" s="376"/>
      <c r="E446" s="383"/>
      <c r="F446" s="376"/>
      <c r="G446" s="377" t="str">
        <f>IFERROR(IF(Table8[[#This Row],[Código da Candidatura]]="","",CONCATENATE(VLOOKUP(Table8[[#This Row],[Código da Candidatura]],Table13[[Código da candidatura]:[Latitude]],3,FALSE)," - ",VLOOKUP(Table8[[#This Row],[Código da Candidatura]],Table13[[Código da candidatura]:[Latitude]],6,FALSE))),"")</f>
        <v/>
      </c>
      <c r="H446" s="325" t="str">
        <f>IFERROR(IF(A446="","",CONCATENATE("1D.",Entrada!$K$8,".",auxiliar!A440,".",Table8[[#This Row],[Código da Candidatura]])),"")</f>
        <v/>
      </c>
      <c r="I446" s="378" t="str">
        <f>IF(A446="","",SUMIF(D.Composição!A$5:B$4533,A446,D.Composição!M$5:M$4533))</f>
        <v/>
      </c>
      <c r="J446" s="379" t="str">
        <f>IF(A446="","",COUNTIF(D.Composição!$B:$B,$A446))</f>
        <v/>
      </c>
      <c r="K446" s="379" t="str">
        <f t="shared" si="34"/>
        <v/>
      </c>
      <c r="L446" s="379" t="str">
        <f>IF(A446="","",COUNTIFS(D.Composição!$B:$B,$A446,D.Composição!$T:$T,"Dep"))</f>
        <v/>
      </c>
      <c r="M446" s="379" t="str">
        <f>IF(A446="","",COUNTIFS(D.Composição!$B:$B,$A446,D.Composição!$M:$M,"Sim"))</f>
        <v/>
      </c>
      <c r="N446" s="379" t="str">
        <f t="shared" si="35"/>
        <v/>
      </c>
      <c r="O446" s="379" t="str">
        <f>IFERROR(IF(A446="","",VLOOKUP(A446,D.Composição!$B$5:$L$4533,10,FALSE)),"")</f>
        <v/>
      </c>
      <c r="P446" s="379" t="str">
        <f t="shared" si="36"/>
        <v/>
      </c>
      <c r="Q446" s="380" t="str">
        <f t="shared" si="37"/>
        <v/>
      </c>
      <c r="R446" s="378" t="str">
        <f t="shared" si="38"/>
        <v/>
      </c>
      <c r="S446" s="379" t="str">
        <f>IF(H446="","",IF(R446&gt;=4*auxiliar!$Q$2,"Não elegível",IF(R446&lt;4*auxiliar!$Q$2,"Elegível","")))</f>
        <v/>
      </c>
      <c r="T446" s="321"/>
      <c r="U446" s="321"/>
      <c r="V446" s="321" t="s">
        <v>7141</v>
      </c>
      <c r="W446" s="381"/>
      <c r="X44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46" s="423"/>
      <c r="Z446" s="394"/>
      <c r="AA446" s="382" t="str">
        <f>IF(Table8[[#This Row],[Código do agregado '[Entidade']]]="","",IF(OR(AND(A446="",A446&lt;&gt;""),(AND(A446&lt;&gt;"",OR(B446="",D446="",I446="",T446="",U446="")))),"NÃO",IF(AND(A446&lt;&gt;"",J446=0),"Faltam membros","SIM")))</f>
        <v/>
      </c>
      <c r="AD446" s="256"/>
      <c r="AE446" s="457"/>
      <c r="AF446" s="457"/>
      <c r="AG446" s="256"/>
      <c r="AH446" s="256"/>
    </row>
    <row r="447" spans="1:34" ht="25.05" hidden="1" customHeight="1" x14ac:dyDescent="0.3">
      <c r="A447" s="373"/>
      <c r="B447" s="321"/>
      <c r="C447" s="316">
        <f>IFERROR(VLOOKUP(B447,A.Núcleos!$B:$C,2,FALSE),"")</f>
        <v>0</v>
      </c>
      <c r="D447" s="376"/>
      <c r="E447" s="383"/>
      <c r="F447" s="376"/>
      <c r="G447" s="377" t="str">
        <f>IFERROR(IF(Table8[[#This Row],[Código da Candidatura]]="","",CONCATENATE(VLOOKUP(Table8[[#This Row],[Código da Candidatura]],Table13[[Código da candidatura]:[Latitude]],3,FALSE)," - ",VLOOKUP(Table8[[#This Row],[Código da Candidatura]],Table13[[Código da candidatura]:[Latitude]],6,FALSE))),"")</f>
        <v/>
      </c>
      <c r="H447" s="325" t="str">
        <f>IFERROR(IF(A447="","",CONCATENATE("1D.",Entrada!$K$8,".",auxiliar!A441,".",Table8[[#This Row],[Código da Candidatura]])),"")</f>
        <v/>
      </c>
      <c r="I447" s="378" t="str">
        <f>IF(A447="","",SUMIF(D.Composição!A$5:B$4533,A447,D.Composição!M$5:M$4533))</f>
        <v/>
      </c>
      <c r="J447" s="379" t="str">
        <f>IF(A447="","",COUNTIF(D.Composição!$B:$B,$A447))</f>
        <v/>
      </c>
      <c r="K447" s="379" t="str">
        <f t="shared" si="34"/>
        <v/>
      </c>
      <c r="L447" s="379" t="str">
        <f>IF(A447="","",COUNTIFS(D.Composição!$B:$B,$A447,D.Composição!$T:$T,"Dep"))</f>
        <v/>
      </c>
      <c r="M447" s="379" t="str">
        <f>IF(A447="","",COUNTIFS(D.Composição!$B:$B,$A447,D.Composição!$M:$M,"Sim"))</f>
        <v/>
      </c>
      <c r="N447" s="379" t="str">
        <f t="shared" si="35"/>
        <v/>
      </c>
      <c r="O447" s="379" t="str">
        <f>IFERROR(IF(A447="","",VLOOKUP(A447,D.Composição!$B$5:$L$4533,10,FALSE)),"")</f>
        <v/>
      </c>
      <c r="P447" s="379" t="str">
        <f t="shared" si="36"/>
        <v/>
      </c>
      <c r="Q447" s="380" t="str">
        <f t="shared" si="37"/>
        <v/>
      </c>
      <c r="R447" s="378" t="str">
        <f t="shared" si="38"/>
        <v/>
      </c>
      <c r="S447" s="379" t="str">
        <f>IF(H447="","",IF(R447&gt;=4*auxiliar!$Q$2,"Não elegível",IF(R447&lt;4*auxiliar!$Q$2,"Elegível","")))</f>
        <v/>
      </c>
      <c r="T447" s="321"/>
      <c r="U447" s="321"/>
      <c r="V447" s="321" t="s">
        <v>7141</v>
      </c>
      <c r="W447" s="381"/>
      <c r="X44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47" s="423"/>
      <c r="Z447" s="394"/>
      <c r="AA447" s="382" t="str">
        <f>IF(Table8[[#This Row],[Código do agregado '[Entidade']]]="","",IF(OR(AND(A447="",A447&lt;&gt;""),(AND(A447&lt;&gt;"",OR(B447="",D447="",I447="",T447="",U447="")))),"NÃO",IF(AND(A447&lt;&gt;"",J447=0),"Faltam membros","SIM")))</f>
        <v/>
      </c>
      <c r="AD447" s="256"/>
      <c r="AE447" s="457"/>
      <c r="AF447" s="457"/>
      <c r="AG447" s="256"/>
      <c r="AH447" s="256"/>
    </row>
    <row r="448" spans="1:34" ht="25.05" hidden="1" customHeight="1" x14ac:dyDescent="0.3">
      <c r="A448" s="373"/>
      <c r="B448" s="321"/>
      <c r="C448" s="316">
        <f>IFERROR(VLOOKUP(B448,A.Núcleos!$B:$C,2,FALSE),"")</f>
        <v>0</v>
      </c>
      <c r="D448" s="376"/>
      <c r="E448" s="383"/>
      <c r="F448" s="376"/>
      <c r="G448" s="377" t="str">
        <f>IFERROR(IF(Table8[[#This Row],[Código da Candidatura]]="","",CONCATENATE(VLOOKUP(Table8[[#This Row],[Código da Candidatura]],Table13[[Código da candidatura]:[Latitude]],3,FALSE)," - ",VLOOKUP(Table8[[#This Row],[Código da Candidatura]],Table13[[Código da candidatura]:[Latitude]],6,FALSE))),"")</f>
        <v/>
      </c>
      <c r="H448" s="325" t="str">
        <f>IFERROR(IF(A448="","",CONCATENATE("1D.",Entrada!$K$8,".",auxiliar!A442,".",Table8[[#This Row],[Código da Candidatura]])),"")</f>
        <v/>
      </c>
      <c r="I448" s="378" t="str">
        <f>IF(A448="","",SUMIF(D.Composição!A$5:B$4533,A448,D.Composição!M$5:M$4533))</f>
        <v/>
      </c>
      <c r="J448" s="379" t="str">
        <f>IF(A448="","",COUNTIF(D.Composição!$B:$B,$A448))</f>
        <v/>
      </c>
      <c r="K448" s="379" t="str">
        <f t="shared" si="34"/>
        <v/>
      </c>
      <c r="L448" s="379" t="str">
        <f>IF(A448="","",COUNTIFS(D.Composição!$B:$B,$A448,D.Composição!$T:$T,"Dep"))</f>
        <v/>
      </c>
      <c r="M448" s="379" t="str">
        <f>IF(A448="","",COUNTIFS(D.Composição!$B:$B,$A448,D.Composição!$M:$M,"Sim"))</f>
        <v/>
      </c>
      <c r="N448" s="379" t="str">
        <f t="shared" si="35"/>
        <v/>
      </c>
      <c r="O448" s="379" t="str">
        <f>IFERROR(IF(A448="","",VLOOKUP(A448,D.Composição!$B$5:$L$4533,10,FALSE)),"")</f>
        <v/>
      </c>
      <c r="P448" s="379" t="str">
        <f t="shared" si="36"/>
        <v/>
      </c>
      <c r="Q448" s="380" t="str">
        <f t="shared" si="37"/>
        <v/>
      </c>
      <c r="R448" s="378" t="str">
        <f t="shared" si="38"/>
        <v/>
      </c>
      <c r="S448" s="379" t="str">
        <f>IF(H448="","",IF(R448&gt;=4*auxiliar!$Q$2,"Não elegível",IF(R448&lt;4*auxiliar!$Q$2,"Elegível","")))</f>
        <v/>
      </c>
      <c r="T448" s="321"/>
      <c r="U448" s="321"/>
      <c r="V448" s="321" t="s">
        <v>7141</v>
      </c>
      <c r="W448" s="381"/>
      <c r="X44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48" s="423"/>
      <c r="Z448" s="394"/>
      <c r="AA448" s="382" t="str">
        <f>IF(Table8[[#This Row],[Código do agregado '[Entidade']]]="","",IF(OR(AND(A448="",A448&lt;&gt;""),(AND(A448&lt;&gt;"",OR(B448="",D448="",I448="",T448="",U448="")))),"NÃO",IF(AND(A448&lt;&gt;"",J448=0),"Faltam membros","SIM")))</f>
        <v/>
      </c>
      <c r="AD448" s="256"/>
      <c r="AE448" s="457"/>
      <c r="AF448" s="457"/>
      <c r="AG448" s="256"/>
      <c r="AH448" s="256"/>
    </row>
    <row r="449" spans="1:34" ht="25.05" hidden="1" customHeight="1" x14ac:dyDescent="0.3">
      <c r="A449" s="373"/>
      <c r="B449" s="321"/>
      <c r="C449" s="316">
        <f>IFERROR(VLOOKUP(B449,A.Núcleos!$B:$C,2,FALSE),"")</f>
        <v>0</v>
      </c>
      <c r="D449" s="376"/>
      <c r="E449" s="383"/>
      <c r="F449" s="376"/>
      <c r="G449" s="377" t="str">
        <f>IFERROR(IF(Table8[[#This Row],[Código da Candidatura]]="","",CONCATENATE(VLOOKUP(Table8[[#This Row],[Código da Candidatura]],Table13[[Código da candidatura]:[Latitude]],3,FALSE)," - ",VLOOKUP(Table8[[#This Row],[Código da Candidatura]],Table13[[Código da candidatura]:[Latitude]],6,FALSE))),"")</f>
        <v/>
      </c>
      <c r="H449" s="325" t="str">
        <f>IFERROR(IF(A449="","",CONCATENATE("1D.",Entrada!$K$8,".",auxiliar!A443,".",Table8[[#This Row],[Código da Candidatura]])),"")</f>
        <v/>
      </c>
      <c r="I449" s="378" t="str">
        <f>IF(A449="","",SUMIF(D.Composição!A$5:B$4533,A449,D.Composição!M$5:M$4533))</f>
        <v/>
      </c>
      <c r="J449" s="379" t="str">
        <f>IF(A449="","",COUNTIF(D.Composição!$B:$B,$A449))</f>
        <v/>
      </c>
      <c r="K449" s="379" t="str">
        <f t="shared" si="34"/>
        <v/>
      </c>
      <c r="L449" s="379" t="str">
        <f>IF(A449="","",COUNTIFS(D.Composição!$B:$B,$A449,D.Composição!$T:$T,"Dep"))</f>
        <v/>
      </c>
      <c r="M449" s="379" t="str">
        <f>IF(A449="","",COUNTIFS(D.Composição!$B:$B,$A449,D.Composição!$M:$M,"Sim"))</f>
        <v/>
      </c>
      <c r="N449" s="379" t="str">
        <f t="shared" si="35"/>
        <v/>
      </c>
      <c r="O449" s="379" t="str">
        <f>IFERROR(IF(A449="","",VLOOKUP(A449,D.Composição!$B$5:$L$4533,10,FALSE)),"")</f>
        <v/>
      </c>
      <c r="P449" s="379" t="str">
        <f t="shared" si="36"/>
        <v/>
      </c>
      <c r="Q449" s="380" t="str">
        <f t="shared" si="37"/>
        <v/>
      </c>
      <c r="R449" s="378" t="str">
        <f t="shared" si="38"/>
        <v/>
      </c>
      <c r="S449" s="379" t="str">
        <f>IF(H449="","",IF(R449&gt;=4*auxiliar!$Q$2,"Não elegível",IF(R449&lt;4*auxiliar!$Q$2,"Elegível","")))</f>
        <v/>
      </c>
      <c r="T449" s="321"/>
      <c r="U449" s="321"/>
      <c r="V449" s="321" t="s">
        <v>7141</v>
      </c>
      <c r="W449" s="381"/>
      <c r="X44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49" s="423"/>
      <c r="Z449" s="394"/>
      <c r="AA449" s="382" t="str">
        <f>IF(Table8[[#This Row],[Código do agregado '[Entidade']]]="","",IF(OR(AND(A449="",A449&lt;&gt;""),(AND(A449&lt;&gt;"",OR(B449="",D449="",I449="",T449="",U449="")))),"NÃO",IF(AND(A449&lt;&gt;"",J449=0),"Faltam membros","SIM")))</f>
        <v/>
      </c>
      <c r="AD449" s="256"/>
      <c r="AE449" s="457"/>
      <c r="AF449" s="457"/>
      <c r="AG449" s="256"/>
      <c r="AH449" s="256"/>
    </row>
    <row r="450" spans="1:34" ht="25.05" hidden="1" customHeight="1" x14ac:dyDescent="0.3">
      <c r="A450" s="373"/>
      <c r="B450" s="321"/>
      <c r="C450" s="316">
        <f>IFERROR(VLOOKUP(B450,A.Núcleos!$B:$C,2,FALSE),"")</f>
        <v>0</v>
      </c>
      <c r="D450" s="376"/>
      <c r="E450" s="383"/>
      <c r="F450" s="376"/>
      <c r="G450" s="377" t="str">
        <f>IFERROR(IF(Table8[[#This Row],[Código da Candidatura]]="","",CONCATENATE(VLOOKUP(Table8[[#This Row],[Código da Candidatura]],Table13[[Código da candidatura]:[Latitude]],3,FALSE)," - ",VLOOKUP(Table8[[#This Row],[Código da Candidatura]],Table13[[Código da candidatura]:[Latitude]],6,FALSE))),"")</f>
        <v/>
      </c>
      <c r="H450" s="325" t="str">
        <f>IFERROR(IF(A450="","",CONCATENATE("1D.",Entrada!$K$8,".",auxiliar!A444,".",Table8[[#This Row],[Código da Candidatura]])),"")</f>
        <v/>
      </c>
      <c r="I450" s="378" t="str">
        <f>IF(A450="","",SUMIF(D.Composição!A$5:B$4533,A450,D.Composição!M$5:M$4533))</f>
        <v/>
      </c>
      <c r="J450" s="379" t="str">
        <f>IF(A450="","",COUNTIF(D.Composição!$B:$B,$A450))</f>
        <v/>
      </c>
      <c r="K450" s="379" t="str">
        <f t="shared" si="34"/>
        <v/>
      </c>
      <c r="L450" s="379" t="str">
        <f>IF(A450="","",COUNTIFS(D.Composição!$B:$B,$A450,D.Composição!$T:$T,"Dep"))</f>
        <v/>
      </c>
      <c r="M450" s="379" t="str">
        <f>IF(A450="","",COUNTIFS(D.Composição!$B:$B,$A450,D.Composição!$M:$M,"Sim"))</f>
        <v/>
      </c>
      <c r="N450" s="379" t="str">
        <f t="shared" si="35"/>
        <v/>
      </c>
      <c r="O450" s="379" t="str">
        <f>IFERROR(IF(A450="","",VLOOKUP(A450,D.Composição!$B$5:$L$4533,10,FALSE)),"")</f>
        <v/>
      </c>
      <c r="P450" s="379" t="str">
        <f t="shared" si="36"/>
        <v/>
      </c>
      <c r="Q450" s="380" t="str">
        <f t="shared" si="37"/>
        <v/>
      </c>
      <c r="R450" s="378" t="str">
        <f t="shared" si="38"/>
        <v/>
      </c>
      <c r="S450" s="379" t="str">
        <f>IF(H450="","",IF(R450&gt;=4*auxiliar!$Q$2,"Não elegível",IF(R450&lt;4*auxiliar!$Q$2,"Elegível","")))</f>
        <v/>
      </c>
      <c r="T450" s="321"/>
      <c r="U450" s="321"/>
      <c r="V450" s="321" t="s">
        <v>7141</v>
      </c>
      <c r="W450" s="381"/>
      <c r="X45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50" s="423"/>
      <c r="Z450" s="394"/>
      <c r="AA450" s="382" t="str">
        <f>IF(Table8[[#This Row],[Código do agregado '[Entidade']]]="","",IF(OR(AND(A450="",A450&lt;&gt;""),(AND(A450&lt;&gt;"",OR(B450="",D450="",I450="",T450="",U450="")))),"NÃO",IF(AND(A450&lt;&gt;"",J450=0),"Faltam membros","SIM")))</f>
        <v/>
      </c>
      <c r="AD450" s="256"/>
      <c r="AE450" s="457"/>
      <c r="AF450" s="457"/>
      <c r="AG450" s="256"/>
      <c r="AH450" s="256"/>
    </row>
    <row r="451" spans="1:34" ht="25.05" hidden="1" customHeight="1" x14ac:dyDescent="0.3">
      <c r="A451" s="373"/>
      <c r="B451" s="321"/>
      <c r="C451" s="316">
        <f>IFERROR(VLOOKUP(B451,A.Núcleos!$B:$C,2,FALSE),"")</f>
        <v>0</v>
      </c>
      <c r="D451" s="376"/>
      <c r="E451" s="383"/>
      <c r="F451" s="376"/>
      <c r="G451" s="377" t="str">
        <f>IFERROR(IF(Table8[[#This Row],[Código da Candidatura]]="","",CONCATENATE(VLOOKUP(Table8[[#This Row],[Código da Candidatura]],Table13[[Código da candidatura]:[Latitude]],3,FALSE)," - ",VLOOKUP(Table8[[#This Row],[Código da Candidatura]],Table13[[Código da candidatura]:[Latitude]],6,FALSE))),"")</f>
        <v/>
      </c>
      <c r="H451" s="325" t="str">
        <f>IFERROR(IF(A451="","",CONCATENATE("1D.",Entrada!$K$8,".",auxiliar!A445,".",Table8[[#This Row],[Código da Candidatura]])),"")</f>
        <v/>
      </c>
      <c r="I451" s="378" t="str">
        <f>IF(A451="","",SUMIF(D.Composição!A$5:B$4533,A451,D.Composição!M$5:M$4533))</f>
        <v/>
      </c>
      <c r="J451" s="379" t="str">
        <f>IF(A451="","",COUNTIF(D.Composição!$B:$B,$A451))</f>
        <v/>
      </c>
      <c r="K451" s="379" t="str">
        <f t="shared" si="34"/>
        <v/>
      </c>
      <c r="L451" s="379" t="str">
        <f>IF(A451="","",COUNTIFS(D.Composição!$B:$B,$A451,D.Composição!$T:$T,"Dep"))</f>
        <v/>
      </c>
      <c r="M451" s="379" t="str">
        <f>IF(A451="","",COUNTIFS(D.Composição!$B:$B,$A451,D.Composição!$M:$M,"Sim"))</f>
        <v/>
      </c>
      <c r="N451" s="379" t="str">
        <f t="shared" si="35"/>
        <v/>
      </c>
      <c r="O451" s="379" t="str">
        <f>IFERROR(IF(A451="","",VLOOKUP(A451,D.Composição!$B$5:$L$4533,10,FALSE)),"")</f>
        <v/>
      </c>
      <c r="P451" s="379" t="str">
        <f t="shared" si="36"/>
        <v/>
      </c>
      <c r="Q451" s="380" t="str">
        <f t="shared" si="37"/>
        <v/>
      </c>
      <c r="R451" s="378" t="str">
        <f t="shared" si="38"/>
        <v/>
      </c>
      <c r="S451" s="379" t="str">
        <f>IF(H451="","",IF(R451&gt;=4*auxiliar!$Q$2,"Não elegível",IF(R451&lt;4*auxiliar!$Q$2,"Elegível","")))</f>
        <v/>
      </c>
      <c r="T451" s="321"/>
      <c r="U451" s="321"/>
      <c r="V451" s="321" t="s">
        <v>7141</v>
      </c>
      <c r="W451" s="381"/>
      <c r="X45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51" s="423"/>
      <c r="Z451" s="394"/>
      <c r="AA451" s="382" t="str">
        <f>IF(Table8[[#This Row],[Código do agregado '[Entidade']]]="","",IF(OR(AND(A451="",A451&lt;&gt;""),(AND(A451&lt;&gt;"",OR(B451="",D451="",I451="",T451="",U451="")))),"NÃO",IF(AND(A451&lt;&gt;"",J451=0),"Faltam membros","SIM")))</f>
        <v/>
      </c>
      <c r="AD451" s="256"/>
      <c r="AE451" s="457"/>
      <c r="AF451" s="457"/>
      <c r="AG451" s="256"/>
      <c r="AH451" s="256"/>
    </row>
    <row r="452" spans="1:34" ht="25.05" hidden="1" customHeight="1" x14ac:dyDescent="0.3">
      <c r="A452" s="373"/>
      <c r="B452" s="321"/>
      <c r="C452" s="316">
        <f>IFERROR(VLOOKUP(B452,A.Núcleos!$B:$C,2,FALSE),"")</f>
        <v>0</v>
      </c>
      <c r="D452" s="376"/>
      <c r="E452" s="383"/>
      <c r="F452" s="376"/>
      <c r="G452" s="377" t="str">
        <f>IFERROR(IF(Table8[[#This Row],[Código da Candidatura]]="","",CONCATENATE(VLOOKUP(Table8[[#This Row],[Código da Candidatura]],Table13[[Código da candidatura]:[Latitude]],3,FALSE)," - ",VLOOKUP(Table8[[#This Row],[Código da Candidatura]],Table13[[Código da candidatura]:[Latitude]],6,FALSE))),"")</f>
        <v/>
      </c>
      <c r="H452" s="325" t="str">
        <f>IFERROR(IF(A452="","",CONCATENATE("1D.",Entrada!$K$8,".",auxiliar!A446,".",Table8[[#This Row],[Código da Candidatura]])),"")</f>
        <v/>
      </c>
      <c r="I452" s="378" t="str">
        <f>IF(A452="","",SUMIF(D.Composição!A$5:B$4533,A452,D.Composição!M$5:M$4533))</f>
        <v/>
      </c>
      <c r="J452" s="379" t="str">
        <f>IF(A452="","",COUNTIF(D.Composição!$B:$B,$A452))</f>
        <v/>
      </c>
      <c r="K452" s="379" t="str">
        <f t="shared" si="34"/>
        <v/>
      </c>
      <c r="L452" s="379" t="str">
        <f>IF(A452="","",COUNTIFS(D.Composição!$B:$B,$A452,D.Composição!$T:$T,"Dep"))</f>
        <v/>
      </c>
      <c r="M452" s="379" t="str">
        <f>IF(A452="","",COUNTIFS(D.Composição!$B:$B,$A452,D.Composição!$M:$M,"Sim"))</f>
        <v/>
      </c>
      <c r="N452" s="379" t="str">
        <f t="shared" si="35"/>
        <v/>
      </c>
      <c r="O452" s="379" t="str">
        <f>IFERROR(IF(A452="","",VLOOKUP(A452,D.Composição!$B$5:$L$4533,10,FALSE)),"")</f>
        <v/>
      </c>
      <c r="P452" s="379" t="str">
        <f t="shared" si="36"/>
        <v/>
      </c>
      <c r="Q452" s="380" t="str">
        <f t="shared" si="37"/>
        <v/>
      </c>
      <c r="R452" s="378" t="str">
        <f t="shared" si="38"/>
        <v/>
      </c>
      <c r="S452" s="379" t="str">
        <f>IF(H452="","",IF(R452&gt;=4*auxiliar!$Q$2,"Não elegível",IF(R452&lt;4*auxiliar!$Q$2,"Elegível","")))</f>
        <v/>
      </c>
      <c r="T452" s="321"/>
      <c r="U452" s="321"/>
      <c r="V452" s="321" t="s">
        <v>7141</v>
      </c>
      <c r="W452" s="381"/>
      <c r="X45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52" s="423"/>
      <c r="Z452" s="394"/>
      <c r="AA452" s="382" t="str">
        <f>IF(Table8[[#This Row],[Código do agregado '[Entidade']]]="","",IF(OR(AND(A452="",A452&lt;&gt;""),(AND(A452&lt;&gt;"",OR(B452="",D452="",I452="",T452="",U452="")))),"NÃO",IF(AND(A452&lt;&gt;"",J452=0),"Faltam membros","SIM")))</f>
        <v/>
      </c>
      <c r="AD452" s="256"/>
      <c r="AE452" s="457"/>
      <c r="AF452" s="457"/>
      <c r="AG452" s="256"/>
      <c r="AH452" s="256"/>
    </row>
    <row r="453" spans="1:34" ht="25.05" hidden="1" customHeight="1" x14ac:dyDescent="0.3">
      <c r="A453" s="373"/>
      <c r="B453" s="321"/>
      <c r="C453" s="316">
        <f>IFERROR(VLOOKUP(B453,A.Núcleos!$B:$C,2,FALSE),"")</f>
        <v>0</v>
      </c>
      <c r="D453" s="376"/>
      <c r="E453" s="383"/>
      <c r="F453" s="376"/>
      <c r="G453" s="377" t="str">
        <f>IFERROR(IF(Table8[[#This Row],[Código da Candidatura]]="","",CONCATENATE(VLOOKUP(Table8[[#This Row],[Código da Candidatura]],Table13[[Código da candidatura]:[Latitude]],3,FALSE)," - ",VLOOKUP(Table8[[#This Row],[Código da Candidatura]],Table13[[Código da candidatura]:[Latitude]],6,FALSE))),"")</f>
        <v/>
      </c>
      <c r="H453" s="325" t="str">
        <f>IFERROR(IF(A453="","",CONCATENATE("1D.",Entrada!$K$8,".",auxiliar!A447,".",Table8[[#This Row],[Código da Candidatura]])),"")</f>
        <v/>
      </c>
      <c r="I453" s="378" t="str">
        <f>IF(A453="","",SUMIF(D.Composição!A$5:B$4533,A453,D.Composição!M$5:M$4533))</f>
        <v/>
      </c>
      <c r="J453" s="379" t="str">
        <f>IF(A453="","",COUNTIF(D.Composição!$B:$B,$A453))</f>
        <v/>
      </c>
      <c r="K453" s="379" t="str">
        <f t="shared" si="34"/>
        <v/>
      </c>
      <c r="L453" s="379" t="str">
        <f>IF(A453="","",COUNTIFS(D.Composição!$B:$B,$A453,D.Composição!$T:$T,"Dep"))</f>
        <v/>
      </c>
      <c r="M453" s="379" t="str">
        <f>IF(A453="","",COUNTIFS(D.Composição!$B:$B,$A453,D.Composição!$M:$M,"Sim"))</f>
        <v/>
      </c>
      <c r="N453" s="379" t="str">
        <f t="shared" si="35"/>
        <v/>
      </c>
      <c r="O453" s="379" t="str">
        <f>IFERROR(IF(A453="","",VLOOKUP(A453,D.Composição!$B$5:$L$4533,10,FALSE)),"")</f>
        <v/>
      </c>
      <c r="P453" s="379" t="str">
        <f t="shared" si="36"/>
        <v/>
      </c>
      <c r="Q453" s="380" t="str">
        <f t="shared" si="37"/>
        <v/>
      </c>
      <c r="R453" s="378" t="str">
        <f t="shared" si="38"/>
        <v/>
      </c>
      <c r="S453" s="379" t="str">
        <f>IF(H453="","",IF(R453&gt;=4*auxiliar!$Q$2,"Não elegível",IF(R453&lt;4*auxiliar!$Q$2,"Elegível","")))</f>
        <v/>
      </c>
      <c r="T453" s="321"/>
      <c r="U453" s="321"/>
      <c r="V453" s="321" t="s">
        <v>7141</v>
      </c>
      <c r="W453" s="381"/>
      <c r="X45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53" s="423"/>
      <c r="Z453" s="394"/>
      <c r="AA453" s="382" t="str">
        <f>IF(Table8[[#This Row],[Código do agregado '[Entidade']]]="","",IF(OR(AND(A453="",A453&lt;&gt;""),(AND(A453&lt;&gt;"",OR(B453="",D453="",I453="",T453="",U453="")))),"NÃO",IF(AND(A453&lt;&gt;"",J453=0),"Faltam membros","SIM")))</f>
        <v/>
      </c>
      <c r="AD453" s="256"/>
      <c r="AE453" s="457"/>
      <c r="AF453" s="457"/>
      <c r="AG453" s="256"/>
      <c r="AH453" s="256"/>
    </row>
    <row r="454" spans="1:34" ht="25.05" hidden="1" customHeight="1" x14ac:dyDescent="0.3">
      <c r="A454" s="373"/>
      <c r="B454" s="321"/>
      <c r="C454" s="316">
        <f>IFERROR(VLOOKUP(B454,A.Núcleos!$B:$C,2,FALSE),"")</f>
        <v>0</v>
      </c>
      <c r="D454" s="376"/>
      <c r="E454" s="383"/>
      <c r="F454" s="376"/>
      <c r="G454" s="377" t="str">
        <f>IFERROR(IF(Table8[[#This Row],[Código da Candidatura]]="","",CONCATENATE(VLOOKUP(Table8[[#This Row],[Código da Candidatura]],Table13[[Código da candidatura]:[Latitude]],3,FALSE)," - ",VLOOKUP(Table8[[#This Row],[Código da Candidatura]],Table13[[Código da candidatura]:[Latitude]],6,FALSE))),"")</f>
        <v/>
      </c>
      <c r="H454" s="325" t="str">
        <f>IFERROR(IF(A454="","",CONCATENATE("1D.",Entrada!$K$8,".",auxiliar!A448,".",Table8[[#This Row],[Código da Candidatura]])),"")</f>
        <v/>
      </c>
      <c r="I454" s="378" t="str">
        <f>IF(A454="","",SUMIF(D.Composição!A$5:B$4533,A454,D.Composição!M$5:M$4533))</f>
        <v/>
      </c>
      <c r="J454" s="379" t="str">
        <f>IF(A454="","",COUNTIF(D.Composição!$B:$B,$A454))</f>
        <v/>
      </c>
      <c r="K454" s="379" t="str">
        <f t="shared" si="34"/>
        <v/>
      </c>
      <c r="L454" s="379" t="str">
        <f>IF(A454="","",COUNTIFS(D.Composição!$B:$B,$A454,D.Composição!$T:$T,"Dep"))</f>
        <v/>
      </c>
      <c r="M454" s="379" t="str">
        <f>IF(A454="","",COUNTIFS(D.Composição!$B:$B,$A454,D.Composição!$M:$M,"Sim"))</f>
        <v/>
      </c>
      <c r="N454" s="379" t="str">
        <f t="shared" si="35"/>
        <v/>
      </c>
      <c r="O454" s="379" t="str">
        <f>IFERROR(IF(A454="","",VLOOKUP(A454,D.Composição!$B$5:$L$4533,10,FALSE)),"")</f>
        <v/>
      </c>
      <c r="P454" s="379" t="str">
        <f t="shared" si="36"/>
        <v/>
      </c>
      <c r="Q454" s="380" t="str">
        <f t="shared" si="37"/>
        <v/>
      </c>
      <c r="R454" s="378" t="str">
        <f t="shared" si="38"/>
        <v/>
      </c>
      <c r="S454" s="379" t="str">
        <f>IF(H454="","",IF(R454&gt;=4*auxiliar!$Q$2,"Não elegível",IF(R454&lt;4*auxiliar!$Q$2,"Elegível","")))</f>
        <v/>
      </c>
      <c r="T454" s="321"/>
      <c r="U454" s="321"/>
      <c r="V454" s="321" t="s">
        <v>7141</v>
      </c>
      <c r="W454" s="381"/>
      <c r="X45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54" s="423"/>
      <c r="Z454" s="394"/>
      <c r="AA454" s="382" t="str">
        <f>IF(Table8[[#This Row],[Código do agregado '[Entidade']]]="","",IF(OR(AND(A454="",A454&lt;&gt;""),(AND(A454&lt;&gt;"",OR(B454="",D454="",I454="",T454="",U454="")))),"NÃO",IF(AND(A454&lt;&gt;"",J454=0),"Faltam membros","SIM")))</f>
        <v/>
      </c>
      <c r="AD454" s="256"/>
      <c r="AE454" s="457"/>
      <c r="AF454" s="457"/>
      <c r="AG454" s="256"/>
      <c r="AH454" s="256"/>
    </row>
    <row r="455" spans="1:34" ht="25.05" hidden="1" customHeight="1" x14ac:dyDescent="0.3">
      <c r="A455" s="373"/>
      <c r="B455" s="321"/>
      <c r="C455" s="316">
        <f>IFERROR(VLOOKUP(B455,A.Núcleos!$B:$C,2,FALSE),"")</f>
        <v>0</v>
      </c>
      <c r="D455" s="376"/>
      <c r="E455" s="383"/>
      <c r="F455" s="376"/>
      <c r="G455" s="377" t="str">
        <f>IFERROR(IF(Table8[[#This Row],[Código da Candidatura]]="","",CONCATENATE(VLOOKUP(Table8[[#This Row],[Código da Candidatura]],Table13[[Código da candidatura]:[Latitude]],3,FALSE)," - ",VLOOKUP(Table8[[#This Row],[Código da Candidatura]],Table13[[Código da candidatura]:[Latitude]],6,FALSE))),"")</f>
        <v/>
      </c>
      <c r="H455" s="325" t="str">
        <f>IFERROR(IF(A455="","",CONCATENATE("1D.",Entrada!$K$8,".",auxiliar!A449,".",Table8[[#This Row],[Código da Candidatura]])),"")</f>
        <v/>
      </c>
      <c r="I455" s="378" t="str">
        <f>IF(A455="","",SUMIF(D.Composição!A$5:B$4533,A455,D.Composição!M$5:M$4533))</f>
        <v/>
      </c>
      <c r="J455" s="379" t="str">
        <f>IF(A455="","",COUNTIF(D.Composição!$B:$B,$A455))</f>
        <v/>
      </c>
      <c r="K455" s="379" t="str">
        <f t="shared" si="34"/>
        <v/>
      </c>
      <c r="L455" s="379" t="str">
        <f>IF(A455="","",COUNTIFS(D.Composição!$B:$B,$A455,D.Composição!$T:$T,"Dep"))</f>
        <v/>
      </c>
      <c r="M455" s="379" t="str">
        <f>IF(A455="","",COUNTIFS(D.Composição!$B:$B,$A455,D.Composição!$M:$M,"Sim"))</f>
        <v/>
      </c>
      <c r="N455" s="379" t="str">
        <f t="shared" si="35"/>
        <v/>
      </c>
      <c r="O455" s="379" t="str">
        <f>IFERROR(IF(A455="","",VLOOKUP(A455,D.Composição!$B$5:$L$4533,10,FALSE)),"")</f>
        <v/>
      </c>
      <c r="P455" s="379" t="str">
        <f t="shared" si="36"/>
        <v/>
      </c>
      <c r="Q455" s="380" t="str">
        <f t="shared" si="37"/>
        <v/>
      </c>
      <c r="R455" s="378" t="str">
        <f t="shared" si="38"/>
        <v/>
      </c>
      <c r="S455" s="379" t="str">
        <f>IF(H455="","",IF(R455&gt;=4*auxiliar!$Q$2,"Não elegível",IF(R455&lt;4*auxiliar!$Q$2,"Elegível","")))</f>
        <v/>
      </c>
      <c r="T455" s="321"/>
      <c r="U455" s="321"/>
      <c r="V455" s="321" t="s">
        <v>7141</v>
      </c>
      <c r="W455" s="381"/>
      <c r="X45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55" s="423"/>
      <c r="Z455" s="394"/>
      <c r="AA455" s="382" t="str">
        <f>IF(Table8[[#This Row],[Código do agregado '[Entidade']]]="","",IF(OR(AND(A455="",A455&lt;&gt;""),(AND(A455&lt;&gt;"",OR(B455="",D455="",I455="",T455="",U455="")))),"NÃO",IF(AND(A455&lt;&gt;"",J455=0),"Faltam membros","SIM")))</f>
        <v/>
      </c>
      <c r="AD455" s="256"/>
      <c r="AE455" s="457"/>
      <c r="AF455" s="457"/>
      <c r="AG455" s="256"/>
      <c r="AH455" s="256"/>
    </row>
    <row r="456" spans="1:34" ht="25.05" hidden="1" customHeight="1" x14ac:dyDescent="0.3">
      <c r="A456" s="373"/>
      <c r="B456" s="321"/>
      <c r="C456" s="316">
        <f>IFERROR(VLOOKUP(B456,A.Núcleos!$B:$C,2,FALSE),"")</f>
        <v>0</v>
      </c>
      <c r="D456" s="376"/>
      <c r="E456" s="383"/>
      <c r="F456" s="376"/>
      <c r="G456" s="377" t="str">
        <f>IFERROR(IF(Table8[[#This Row],[Código da Candidatura]]="","",CONCATENATE(VLOOKUP(Table8[[#This Row],[Código da Candidatura]],Table13[[Código da candidatura]:[Latitude]],3,FALSE)," - ",VLOOKUP(Table8[[#This Row],[Código da Candidatura]],Table13[[Código da candidatura]:[Latitude]],6,FALSE))),"")</f>
        <v/>
      </c>
      <c r="H456" s="325" t="str">
        <f>IFERROR(IF(A456="","",CONCATENATE("1D.",Entrada!$K$8,".",auxiliar!A450,".",Table8[[#This Row],[Código da Candidatura]])),"")</f>
        <v/>
      </c>
      <c r="I456" s="378" t="str">
        <f>IF(A456="","",SUMIF(D.Composição!A$5:B$4533,A456,D.Composição!M$5:M$4533))</f>
        <v/>
      </c>
      <c r="J456" s="379" t="str">
        <f>IF(A456="","",COUNTIF(D.Composição!$B:$B,$A456))</f>
        <v/>
      </c>
      <c r="K456" s="379" t="str">
        <f t="shared" si="34"/>
        <v/>
      </c>
      <c r="L456" s="379" t="str">
        <f>IF(A456="","",COUNTIFS(D.Composição!$B:$B,$A456,D.Composição!$T:$T,"Dep"))</f>
        <v/>
      </c>
      <c r="M456" s="379" t="str">
        <f>IF(A456="","",COUNTIFS(D.Composição!$B:$B,$A456,D.Composição!$M:$M,"Sim"))</f>
        <v/>
      </c>
      <c r="N456" s="379" t="str">
        <f t="shared" si="35"/>
        <v/>
      </c>
      <c r="O456" s="379" t="str">
        <f>IFERROR(IF(A456="","",VLOOKUP(A456,D.Composição!$B$5:$L$4533,10,FALSE)),"")</f>
        <v/>
      </c>
      <c r="P456" s="379" t="str">
        <f t="shared" si="36"/>
        <v/>
      </c>
      <c r="Q456" s="380" t="str">
        <f t="shared" si="37"/>
        <v/>
      </c>
      <c r="R456" s="378" t="str">
        <f t="shared" si="38"/>
        <v/>
      </c>
      <c r="S456" s="379" t="str">
        <f>IF(H456="","",IF(R456&gt;=4*auxiliar!$Q$2,"Não elegível",IF(R456&lt;4*auxiliar!$Q$2,"Elegível","")))</f>
        <v/>
      </c>
      <c r="T456" s="321"/>
      <c r="U456" s="321"/>
      <c r="V456" s="321" t="s">
        <v>7141</v>
      </c>
      <c r="W456" s="381"/>
      <c r="X45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56" s="423"/>
      <c r="Z456" s="394"/>
      <c r="AA456" s="382" t="str">
        <f>IF(Table8[[#This Row],[Código do agregado '[Entidade']]]="","",IF(OR(AND(A456="",A456&lt;&gt;""),(AND(A456&lt;&gt;"",OR(B456="",D456="",I456="",T456="",U456="")))),"NÃO",IF(AND(A456&lt;&gt;"",J456=0),"Faltam membros","SIM")))</f>
        <v/>
      </c>
      <c r="AD456" s="256"/>
      <c r="AE456" s="457"/>
      <c r="AF456" s="457"/>
      <c r="AG456" s="256"/>
      <c r="AH456" s="256"/>
    </row>
    <row r="457" spans="1:34" ht="25.05" hidden="1" customHeight="1" x14ac:dyDescent="0.3">
      <c r="A457" s="373"/>
      <c r="B457" s="321"/>
      <c r="C457" s="316">
        <f>IFERROR(VLOOKUP(B457,A.Núcleos!$B:$C,2,FALSE),"")</f>
        <v>0</v>
      </c>
      <c r="D457" s="376"/>
      <c r="E457" s="383"/>
      <c r="F457" s="376"/>
      <c r="G457" s="377" t="str">
        <f>IFERROR(IF(Table8[[#This Row],[Código da Candidatura]]="","",CONCATENATE(VLOOKUP(Table8[[#This Row],[Código da Candidatura]],Table13[[Código da candidatura]:[Latitude]],3,FALSE)," - ",VLOOKUP(Table8[[#This Row],[Código da Candidatura]],Table13[[Código da candidatura]:[Latitude]],6,FALSE))),"")</f>
        <v/>
      </c>
      <c r="H457" s="325" t="str">
        <f>IFERROR(IF(A457="","",CONCATENATE("1D.",Entrada!$K$8,".",auxiliar!A451,".",Table8[[#This Row],[Código da Candidatura]])),"")</f>
        <v/>
      </c>
      <c r="I457" s="378" t="str">
        <f>IF(A457="","",SUMIF(D.Composição!A$5:B$4533,A457,D.Composição!M$5:M$4533))</f>
        <v/>
      </c>
      <c r="J457" s="379" t="str">
        <f>IF(A457="","",COUNTIF(D.Composição!$B:$B,$A457))</f>
        <v/>
      </c>
      <c r="K457" s="379" t="str">
        <f t="shared" ref="K457:K501" si="39">IF(H457="","",MAX(J457-L457-1,0))</f>
        <v/>
      </c>
      <c r="L457" s="379" t="str">
        <f>IF(A457="","",COUNTIFS(D.Composição!$B:$B,$A457,D.Composição!$T:$T,"Dep"))</f>
        <v/>
      </c>
      <c r="M457" s="379" t="str">
        <f>IF(A457="","",COUNTIFS(D.Composição!$B:$B,$A457,D.Composição!$M:$M,"Sim"))</f>
        <v/>
      </c>
      <c r="N457" s="379" t="str">
        <f t="shared" ref="N457:N501" si="40">IF(H457="","",IF(AND(J457-L457=1,J457&gt;1.5),"Sim","Não"))</f>
        <v/>
      </c>
      <c r="O457" s="379" t="str">
        <f>IFERROR(IF(A457="","",VLOOKUP(A457,D.Composição!$B$5:$L$4533,10,FALSE)),"")</f>
        <v/>
      </c>
      <c r="P457" s="379" t="str">
        <f t="shared" ref="P457:P501" si="41">IF(A457="","",IF(AND(J457=1,O457&gt;65),"Sim","Não"))</f>
        <v/>
      </c>
      <c r="Q457" s="380" t="str">
        <f t="shared" ref="Q457:Q501" si="42">IF(A457="","",IF(P457="Sim",1.25,IF(N457="Não",1+0.7*K457+0.25*L457+0.25*M457,IF(N457="Sim",1+0.7*K457+0.5*L457+0.25*M457,""))))</f>
        <v/>
      </c>
      <c r="R457" s="378" t="str">
        <f t="shared" ref="R457:R501" si="43">IF(H457="","",I457/12/Q457)</f>
        <v/>
      </c>
      <c r="S457" s="379" t="str">
        <f>IF(H457="","",IF(R457&gt;=4*auxiliar!$Q$2,"Não elegível",IF(R457&lt;4*auxiliar!$Q$2,"Elegível","")))</f>
        <v/>
      </c>
      <c r="T457" s="321"/>
      <c r="U457" s="321"/>
      <c r="V457" s="321" t="s">
        <v>7141</v>
      </c>
      <c r="W457" s="381"/>
      <c r="X45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57" s="423"/>
      <c r="Z457" s="394"/>
      <c r="AA457" s="382" t="str">
        <f>IF(Table8[[#This Row],[Código do agregado '[Entidade']]]="","",IF(OR(AND(A457="",A457&lt;&gt;""),(AND(A457&lt;&gt;"",OR(B457="",D457="",I457="",T457="",U457="")))),"NÃO",IF(AND(A457&lt;&gt;"",J457=0),"Faltam membros","SIM")))</f>
        <v/>
      </c>
      <c r="AD457" s="256"/>
      <c r="AE457" s="457"/>
      <c r="AF457" s="457"/>
      <c r="AG457" s="256"/>
      <c r="AH457" s="256"/>
    </row>
    <row r="458" spans="1:34" ht="25.05" hidden="1" customHeight="1" x14ac:dyDescent="0.3">
      <c r="A458" s="373"/>
      <c r="B458" s="321"/>
      <c r="C458" s="316">
        <f>IFERROR(VLOOKUP(B458,A.Núcleos!$B:$C,2,FALSE),"")</f>
        <v>0</v>
      </c>
      <c r="D458" s="376"/>
      <c r="E458" s="383"/>
      <c r="F458" s="376"/>
      <c r="G458" s="377" t="str">
        <f>IFERROR(IF(Table8[[#This Row],[Código da Candidatura]]="","",CONCATENATE(VLOOKUP(Table8[[#This Row],[Código da Candidatura]],Table13[[Código da candidatura]:[Latitude]],3,FALSE)," - ",VLOOKUP(Table8[[#This Row],[Código da Candidatura]],Table13[[Código da candidatura]:[Latitude]],6,FALSE))),"")</f>
        <v/>
      </c>
      <c r="H458" s="325" t="str">
        <f>IFERROR(IF(A458="","",CONCATENATE("1D.",Entrada!$K$8,".",auxiliar!A452,".",Table8[[#This Row],[Código da Candidatura]])),"")</f>
        <v/>
      </c>
      <c r="I458" s="378" t="str">
        <f>IF(A458="","",SUMIF(D.Composição!A$5:B$4533,A458,D.Composição!M$5:M$4533))</f>
        <v/>
      </c>
      <c r="J458" s="379" t="str">
        <f>IF(A458="","",COUNTIF(D.Composição!$B:$B,$A458))</f>
        <v/>
      </c>
      <c r="K458" s="379" t="str">
        <f t="shared" si="39"/>
        <v/>
      </c>
      <c r="L458" s="379" t="str">
        <f>IF(A458="","",COUNTIFS(D.Composição!$B:$B,$A458,D.Composição!$T:$T,"Dep"))</f>
        <v/>
      </c>
      <c r="M458" s="379" t="str">
        <f>IF(A458="","",COUNTIFS(D.Composição!$B:$B,$A458,D.Composição!$M:$M,"Sim"))</f>
        <v/>
      </c>
      <c r="N458" s="379" t="str">
        <f t="shared" si="40"/>
        <v/>
      </c>
      <c r="O458" s="379" t="str">
        <f>IFERROR(IF(A458="","",VLOOKUP(A458,D.Composição!$B$5:$L$4533,10,FALSE)),"")</f>
        <v/>
      </c>
      <c r="P458" s="379" t="str">
        <f t="shared" si="41"/>
        <v/>
      </c>
      <c r="Q458" s="380" t="str">
        <f t="shared" si="42"/>
        <v/>
      </c>
      <c r="R458" s="378" t="str">
        <f t="shared" si="43"/>
        <v/>
      </c>
      <c r="S458" s="379" t="str">
        <f>IF(H458="","",IF(R458&gt;=4*auxiliar!$Q$2,"Não elegível",IF(R458&lt;4*auxiliar!$Q$2,"Elegível","")))</f>
        <v/>
      </c>
      <c r="T458" s="321"/>
      <c r="U458" s="321"/>
      <c r="V458" s="321" t="s">
        <v>7141</v>
      </c>
      <c r="W458" s="381"/>
      <c r="X45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58" s="423"/>
      <c r="Z458" s="394"/>
      <c r="AA458" s="382" t="str">
        <f>IF(Table8[[#This Row],[Código do agregado '[Entidade']]]="","",IF(OR(AND(A458="",A458&lt;&gt;""),(AND(A458&lt;&gt;"",OR(B458="",D458="",I458="",T458="",U458="")))),"NÃO",IF(AND(A458&lt;&gt;"",J458=0),"Faltam membros","SIM")))</f>
        <v/>
      </c>
      <c r="AD458" s="256"/>
      <c r="AE458" s="457"/>
      <c r="AF458" s="457"/>
      <c r="AG458" s="256"/>
      <c r="AH458" s="256"/>
    </row>
    <row r="459" spans="1:34" ht="25.05" hidden="1" customHeight="1" x14ac:dyDescent="0.3">
      <c r="A459" s="373"/>
      <c r="B459" s="321"/>
      <c r="C459" s="316">
        <f>IFERROR(VLOOKUP(B459,A.Núcleos!$B:$C,2,FALSE),"")</f>
        <v>0</v>
      </c>
      <c r="D459" s="376"/>
      <c r="E459" s="383"/>
      <c r="F459" s="376"/>
      <c r="G459" s="377" t="str">
        <f>IFERROR(IF(Table8[[#This Row],[Código da Candidatura]]="","",CONCATENATE(VLOOKUP(Table8[[#This Row],[Código da Candidatura]],Table13[[Código da candidatura]:[Latitude]],3,FALSE)," - ",VLOOKUP(Table8[[#This Row],[Código da Candidatura]],Table13[[Código da candidatura]:[Latitude]],6,FALSE))),"")</f>
        <v/>
      </c>
      <c r="H459" s="325" t="str">
        <f>IFERROR(IF(A459="","",CONCATENATE("1D.",Entrada!$K$8,".",auxiliar!A453,".",Table8[[#This Row],[Código da Candidatura]])),"")</f>
        <v/>
      </c>
      <c r="I459" s="378" t="str">
        <f>IF(A459="","",SUMIF(D.Composição!A$5:B$4533,A459,D.Composição!M$5:M$4533))</f>
        <v/>
      </c>
      <c r="J459" s="379" t="str">
        <f>IF(A459="","",COUNTIF(D.Composição!$B:$B,$A459))</f>
        <v/>
      </c>
      <c r="K459" s="379" t="str">
        <f t="shared" si="39"/>
        <v/>
      </c>
      <c r="L459" s="379" t="str">
        <f>IF(A459="","",COUNTIFS(D.Composição!$B:$B,$A459,D.Composição!$T:$T,"Dep"))</f>
        <v/>
      </c>
      <c r="M459" s="379" t="str">
        <f>IF(A459="","",COUNTIFS(D.Composição!$B:$B,$A459,D.Composição!$M:$M,"Sim"))</f>
        <v/>
      </c>
      <c r="N459" s="379" t="str">
        <f t="shared" si="40"/>
        <v/>
      </c>
      <c r="O459" s="379" t="str">
        <f>IFERROR(IF(A459="","",VLOOKUP(A459,D.Composição!$B$5:$L$4533,10,FALSE)),"")</f>
        <v/>
      </c>
      <c r="P459" s="379" t="str">
        <f t="shared" si="41"/>
        <v/>
      </c>
      <c r="Q459" s="380" t="str">
        <f t="shared" si="42"/>
        <v/>
      </c>
      <c r="R459" s="378" t="str">
        <f t="shared" si="43"/>
        <v/>
      </c>
      <c r="S459" s="379" t="str">
        <f>IF(H459="","",IF(R459&gt;=4*auxiliar!$Q$2,"Não elegível",IF(R459&lt;4*auxiliar!$Q$2,"Elegível","")))</f>
        <v/>
      </c>
      <c r="T459" s="321"/>
      <c r="U459" s="321"/>
      <c r="V459" s="321" t="s">
        <v>7141</v>
      </c>
      <c r="W459" s="381"/>
      <c r="X45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59" s="423"/>
      <c r="Z459" s="394"/>
      <c r="AA459" s="382" t="str">
        <f>IF(Table8[[#This Row],[Código do agregado '[Entidade']]]="","",IF(OR(AND(A459="",A459&lt;&gt;""),(AND(A459&lt;&gt;"",OR(B459="",D459="",I459="",T459="",U459="")))),"NÃO",IF(AND(A459&lt;&gt;"",J459=0),"Faltam membros","SIM")))</f>
        <v/>
      </c>
      <c r="AD459" s="256"/>
      <c r="AE459" s="457"/>
      <c r="AF459" s="457"/>
      <c r="AG459" s="256"/>
      <c r="AH459" s="256"/>
    </row>
    <row r="460" spans="1:34" ht="25.05" hidden="1" customHeight="1" x14ac:dyDescent="0.3">
      <c r="A460" s="373"/>
      <c r="B460" s="321"/>
      <c r="C460" s="316">
        <f>IFERROR(VLOOKUP(B460,A.Núcleos!$B:$C,2,FALSE),"")</f>
        <v>0</v>
      </c>
      <c r="D460" s="376"/>
      <c r="E460" s="383"/>
      <c r="F460" s="376"/>
      <c r="G460" s="377" t="str">
        <f>IFERROR(IF(Table8[[#This Row],[Código da Candidatura]]="","",CONCATENATE(VLOOKUP(Table8[[#This Row],[Código da Candidatura]],Table13[[Código da candidatura]:[Latitude]],3,FALSE)," - ",VLOOKUP(Table8[[#This Row],[Código da Candidatura]],Table13[[Código da candidatura]:[Latitude]],6,FALSE))),"")</f>
        <v/>
      </c>
      <c r="H460" s="325" t="str">
        <f>IFERROR(IF(A460="","",CONCATENATE("1D.",Entrada!$K$8,".",auxiliar!A454,".",Table8[[#This Row],[Código da Candidatura]])),"")</f>
        <v/>
      </c>
      <c r="I460" s="378" t="str">
        <f>IF(A460="","",SUMIF(D.Composição!A$5:B$4533,A460,D.Composição!M$5:M$4533))</f>
        <v/>
      </c>
      <c r="J460" s="379" t="str">
        <f>IF(A460="","",COUNTIF(D.Composição!$B:$B,$A460))</f>
        <v/>
      </c>
      <c r="K460" s="379" t="str">
        <f t="shared" si="39"/>
        <v/>
      </c>
      <c r="L460" s="379" t="str">
        <f>IF(A460="","",COUNTIFS(D.Composição!$B:$B,$A460,D.Composição!$T:$T,"Dep"))</f>
        <v/>
      </c>
      <c r="M460" s="379" t="str">
        <f>IF(A460="","",COUNTIFS(D.Composição!$B:$B,$A460,D.Composição!$M:$M,"Sim"))</f>
        <v/>
      </c>
      <c r="N460" s="379" t="str">
        <f t="shared" si="40"/>
        <v/>
      </c>
      <c r="O460" s="379" t="str">
        <f>IFERROR(IF(A460="","",VLOOKUP(A460,D.Composição!$B$5:$L$4533,10,FALSE)),"")</f>
        <v/>
      </c>
      <c r="P460" s="379" t="str">
        <f t="shared" si="41"/>
        <v/>
      </c>
      <c r="Q460" s="380" t="str">
        <f t="shared" si="42"/>
        <v/>
      </c>
      <c r="R460" s="378" t="str">
        <f t="shared" si="43"/>
        <v/>
      </c>
      <c r="S460" s="379" t="str">
        <f>IF(H460="","",IF(R460&gt;=4*auxiliar!$Q$2,"Não elegível",IF(R460&lt;4*auxiliar!$Q$2,"Elegível","")))</f>
        <v/>
      </c>
      <c r="T460" s="321"/>
      <c r="U460" s="321"/>
      <c r="V460" s="321" t="s">
        <v>7141</v>
      </c>
      <c r="W460" s="381"/>
      <c r="X46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60" s="423"/>
      <c r="Z460" s="394"/>
      <c r="AA460" s="382" t="str">
        <f>IF(Table8[[#This Row],[Código do agregado '[Entidade']]]="","",IF(OR(AND(A460="",A460&lt;&gt;""),(AND(A460&lt;&gt;"",OR(B460="",D460="",I460="",T460="",U460="")))),"NÃO",IF(AND(A460&lt;&gt;"",J460=0),"Faltam membros","SIM")))</f>
        <v/>
      </c>
      <c r="AD460" s="256"/>
      <c r="AE460" s="457"/>
      <c r="AF460" s="457"/>
      <c r="AG460" s="256"/>
      <c r="AH460" s="256"/>
    </row>
    <row r="461" spans="1:34" ht="25.05" hidden="1" customHeight="1" x14ac:dyDescent="0.3">
      <c r="A461" s="373"/>
      <c r="B461" s="321"/>
      <c r="C461" s="316">
        <f>IFERROR(VLOOKUP(B461,A.Núcleos!$B:$C,2,FALSE),"")</f>
        <v>0</v>
      </c>
      <c r="D461" s="376"/>
      <c r="E461" s="383"/>
      <c r="F461" s="376"/>
      <c r="G461" s="377" t="str">
        <f>IFERROR(IF(Table8[[#This Row],[Código da Candidatura]]="","",CONCATENATE(VLOOKUP(Table8[[#This Row],[Código da Candidatura]],Table13[[Código da candidatura]:[Latitude]],3,FALSE)," - ",VLOOKUP(Table8[[#This Row],[Código da Candidatura]],Table13[[Código da candidatura]:[Latitude]],6,FALSE))),"")</f>
        <v/>
      </c>
      <c r="H461" s="325" t="str">
        <f>IFERROR(IF(A461="","",CONCATENATE("1D.",Entrada!$K$8,".",auxiliar!A455,".",Table8[[#This Row],[Código da Candidatura]])),"")</f>
        <v/>
      </c>
      <c r="I461" s="378" t="str">
        <f>IF(A461="","",SUMIF(D.Composição!A$5:B$4533,A461,D.Composição!M$5:M$4533))</f>
        <v/>
      </c>
      <c r="J461" s="379" t="str">
        <f>IF(A461="","",COUNTIF(D.Composição!$B:$B,$A461))</f>
        <v/>
      </c>
      <c r="K461" s="379" t="str">
        <f t="shared" si="39"/>
        <v/>
      </c>
      <c r="L461" s="379" t="str">
        <f>IF(A461="","",COUNTIFS(D.Composição!$B:$B,$A461,D.Composição!$T:$T,"Dep"))</f>
        <v/>
      </c>
      <c r="M461" s="379" t="str">
        <f>IF(A461="","",COUNTIFS(D.Composição!$B:$B,$A461,D.Composição!$M:$M,"Sim"))</f>
        <v/>
      </c>
      <c r="N461" s="379" t="str">
        <f t="shared" si="40"/>
        <v/>
      </c>
      <c r="O461" s="379" t="str">
        <f>IFERROR(IF(A461="","",VLOOKUP(A461,D.Composição!$B$5:$L$4533,10,FALSE)),"")</f>
        <v/>
      </c>
      <c r="P461" s="379" t="str">
        <f t="shared" si="41"/>
        <v/>
      </c>
      <c r="Q461" s="380" t="str">
        <f t="shared" si="42"/>
        <v/>
      </c>
      <c r="R461" s="378" t="str">
        <f t="shared" si="43"/>
        <v/>
      </c>
      <c r="S461" s="379" t="str">
        <f>IF(H461="","",IF(R461&gt;=4*auxiliar!$Q$2,"Não elegível",IF(R461&lt;4*auxiliar!$Q$2,"Elegível","")))</f>
        <v/>
      </c>
      <c r="T461" s="321"/>
      <c r="U461" s="321"/>
      <c r="V461" s="321" t="s">
        <v>7141</v>
      </c>
      <c r="W461" s="381"/>
      <c r="X46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61" s="423"/>
      <c r="Z461" s="394"/>
      <c r="AA461" s="382" t="str">
        <f>IF(Table8[[#This Row],[Código do agregado '[Entidade']]]="","",IF(OR(AND(A461="",A461&lt;&gt;""),(AND(A461&lt;&gt;"",OR(B461="",D461="",I461="",T461="",U461="")))),"NÃO",IF(AND(A461&lt;&gt;"",J461=0),"Faltam membros","SIM")))</f>
        <v/>
      </c>
      <c r="AD461" s="256"/>
      <c r="AE461" s="457"/>
      <c r="AF461" s="457"/>
      <c r="AG461" s="256"/>
      <c r="AH461" s="256"/>
    </row>
    <row r="462" spans="1:34" ht="25.05" hidden="1" customHeight="1" x14ac:dyDescent="0.3">
      <c r="A462" s="373"/>
      <c r="B462" s="321"/>
      <c r="C462" s="316">
        <f>IFERROR(VLOOKUP(B462,A.Núcleos!$B:$C,2,FALSE),"")</f>
        <v>0</v>
      </c>
      <c r="D462" s="376"/>
      <c r="E462" s="383"/>
      <c r="F462" s="376"/>
      <c r="G462" s="377" t="str">
        <f>IFERROR(IF(Table8[[#This Row],[Código da Candidatura]]="","",CONCATENATE(VLOOKUP(Table8[[#This Row],[Código da Candidatura]],Table13[[Código da candidatura]:[Latitude]],3,FALSE)," - ",VLOOKUP(Table8[[#This Row],[Código da Candidatura]],Table13[[Código da candidatura]:[Latitude]],6,FALSE))),"")</f>
        <v/>
      </c>
      <c r="H462" s="325" t="str">
        <f>IFERROR(IF(A462="","",CONCATENATE("1D.",Entrada!$K$8,".",auxiliar!A456,".",Table8[[#This Row],[Código da Candidatura]])),"")</f>
        <v/>
      </c>
      <c r="I462" s="378" t="str">
        <f>IF(A462="","",SUMIF(D.Composição!A$5:B$4533,A462,D.Composição!M$5:M$4533))</f>
        <v/>
      </c>
      <c r="J462" s="379" t="str">
        <f>IF(A462="","",COUNTIF(D.Composição!$B:$B,$A462))</f>
        <v/>
      </c>
      <c r="K462" s="379" t="str">
        <f t="shared" si="39"/>
        <v/>
      </c>
      <c r="L462" s="379" t="str">
        <f>IF(A462="","",COUNTIFS(D.Composição!$B:$B,$A462,D.Composição!$T:$T,"Dep"))</f>
        <v/>
      </c>
      <c r="M462" s="379" t="str">
        <f>IF(A462="","",COUNTIFS(D.Composição!$B:$B,$A462,D.Composição!$M:$M,"Sim"))</f>
        <v/>
      </c>
      <c r="N462" s="379" t="str">
        <f t="shared" si="40"/>
        <v/>
      </c>
      <c r="O462" s="379" t="str">
        <f>IFERROR(IF(A462="","",VLOOKUP(A462,D.Composição!$B$5:$L$4533,10,FALSE)),"")</f>
        <v/>
      </c>
      <c r="P462" s="379" t="str">
        <f t="shared" si="41"/>
        <v/>
      </c>
      <c r="Q462" s="380" t="str">
        <f t="shared" si="42"/>
        <v/>
      </c>
      <c r="R462" s="378" t="str">
        <f t="shared" si="43"/>
        <v/>
      </c>
      <c r="S462" s="379" t="str">
        <f>IF(H462="","",IF(R462&gt;=4*auxiliar!$Q$2,"Não elegível",IF(R462&lt;4*auxiliar!$Q$2,"Elegível","")))</f>
        <v/>
      </c>
      <c r="T462" s="321"/>
      <c r="U462" s="321"/>
      <c r="V462" s="321" t="s">
        <v>7141</v>
      </c>
      <c r="W462" s="381"/>
      <c r="X46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62" s="423"/>
      <c r="Z462" s="394"/>
      <c r="AA462" s="382" t="str">
        <f>IF(Table8[[#This Row],[Código do agregado '[Entidade']]]="","",IF(OR(AND(A462="",A462&lt;&gt;""),(AND(A462&lt;&gt;"",OR(B462="",D462="",I462="",T462="",U462="")))),"NÃO",IF(AND(A462&lt;&gt;"",J462=0),"Faltam membros","SIM")))</f>
        <v/>
      </c>
      <c r="AD462" s="256"/>
      <c r="AE462" s="457"/>
      <c r="AF462" s="457"/>
      <c r="AG462" s="256"/>
      <c r="AH462" s="256"/>
    </row>
    <row r="463" spans="1:34" ht="25.05" hidden="1" customHeight="1" x14ac:dyDescent="0.3">
      <c r="A463" s="373"/>
      <c r="B463" s="321"/>
      <c r="C463" s="316">
        <f>IFERROR(VLOOKUP(B463,A.Núcleos!$B:$C,2,FALSE),"")</f>
        <v>0</v>
      </c>
      <c r="D463" s="376"/>
      <c r="E463" s="383"/>
      <c r="F463" s="376"/>
      <c r="G463" s="377" t="str">
        <f>IFERROR(IF(Table8[[#This Row],[Código da Candidatura]]="","",CONCATENATE(VLOOKUP(Table8[[#This Row],[Código da Candidatura]],Table13[[Código da candidatura]:[Latitude]],3,FALSE)," - ",VLOOKUP(Table8[[#This Row],[Código da Candidatura]],Table13[[Código da candidatura]:[Latitude]],6,FALSE))),"")</f>
        <v/>
      </c>
      <c r="H463" s="325" t="str">
        <f>IFERROR(IF(A463="","",CONCATENATE("1D.",Entrada!$K$8,".",auxiliar!A457,".",Table8[[#This Row],[Código da Candidatura]])),"")</f>
        <v/>
      </c>
      <c r="I463" s="378" t="str">
        <f>IF(A463="","",SUMIF(D.Composição!A$5:B$4533,A463,D.Composição!M$5:M$4533))</f>
        <v/>
      </c>
      <c r="J463" s="379" t="str">
        <f>IF(A463="","",COUNTIF(D.Composição!$B:$B,$A463))</f>
        <v/>
      </c>
      <c r="K463" s="379" t="str">
        <f t="shared" si="39"/>
        <v/>
      </c>
      <c r="L463" s="379" t="str">
        <f>IF(A463="","",COUNTIFS(D.Composição!$B:$B,$A463,D.Composição!$T:$T,"Dep"))</f>
        <v/>
      </c>
      <c r="M463" s="379" t="str">
        <f>IF(A463="","",COUNTIFS(D.Composição!$B:$B,$A463,D.Composição!$M:$M,"Sim"))</f>
        <v/>
      </c>
      <c r="N463" s="379" t="str">
        <f t="shared" si="40"/>
        <v/>
      </c>
      <c r="O463" s="379" t="str">
        <f>IFERROR(IF(A463="","",VLOOKUP(A463,D.Composição!$B$5:$L$4533,10,FALSE)),"")</f>
        <v/>
      </c>
      <c r="P463" s="379" t="str">
        <f t="shared" si="41"/>
        <v/>
      </c>
      <c r="Q463" s="380" t="str">
        <f t="shared" si="42"/>
        <v/>
      </c>
      <c r="R463" s="378" t="str">
        <f t="shared" si="43"/>
        <v/>
      </c>
      <c r="S463" s="379" t="str">
        <f>IF(H463="","",IF(R463&gt;=4*auxiliar!$Q$2,"Não elegível",IF(R463&lt;4*auxiliar!$Q$2,"Elegível","")))</f>
        <v/>
      </c>
      <c r="T463" s="321"/>
      <c r="U463" s="321"/>
      <c r="V463" s="321" t="s">
        <v>7141</v>
      </c>
      <c r="W463" s="381"/>
      <c r="X46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63" s="423"/>
      <c r="Z463" s="394"/>
      <c r="AA463" s="382" t="str">
        <f>IF(Table8[[#This Row],[Código do agregado '[Entidade']]]="","",IF(OR(AND(A463="",A463&lt;&gt;""),(AND(A463&lt;&gt;"",OR(B463="",D463="",I463="",T463="",U463="")))),"NÃO",IF(AND(A463&lt;&gt;"",J463=0),"Faltam membros","SIM")))</f>
        <v/>
      </c>
      <c r="AD463" s="256"/>
      <c r="AE463" s="457"/>
      <c r="AF463" s="457"/>
      <c r="AG463" s="256"/>
      <c r="AH463" s="256"/>
    </row>
    <row r="464" spans="1:34" ht="25.05" hidden="1" customHeight="1" x14ac:dyDescent="0.3">
      <c r="A464" s="373"/>
      <c r="B464" s="321"/>
      <c r="C464" s="316">
        <f>IFERROR(VLOOKUP(B464,A.Núcleos!$B:$C,2,FALSE),"")</f>
        <v>0</v>
      </c>
      <c r="D464" s="376"/>
      <c r="E464" s="383"/>
      <c r="F464" s="376"/>
      <c r="G464" s="377" t="str">
        <f>IFERROR(IF(Table8[[#This Row],[Código da Candidatura]]="","",CONCATENATE(VLOOKUP(Table8[[#This Row],[Código da Candidatura]],Table13[[Código da candidatura]:[Latitude]],3,FALSE)," - ",VLOOKUP(Table8[[#This Row],[Código da Candidatura]],Table13[[Código da candidatura]:[Latitude]],6,FALSE))),"")</f>
        <v/>
      </c>
      <c r="H464" s="325" t="str">
        <f>IFERROR(IF(A464="","",CONCATENATE("1D.",Entrada!$K$8,".",auxiliar!A458,".",Table8[[#This Row],[Código da Candidatura]])),"")</f>
        <v/>
      </c>
      <c r="I464" s="378" t="str">
        <f>IF(A464="","",SUMIF(D.Composição!A$5:B$4533,A464,D.Composição!M$5:M$4533))</f>
        <v/>
      </c>
      <c r="J464" s="379" t="str">
        <f>IF(A464="","",COUNTIF(D.Composição!$B:$B,$A464))</f>
        <v/>
      </c>
      <c r="K464" s="379" t="str">
        <f t="shared" si="39"/>
        <v/>
      </c>
      <c r="L464" s="379" t="str">
        <f>IF(A464="","",COUNTIFS(D.Composição!$B:$B,$A464,D.Composição!$T:$T,"Dep"))</f>
        <v/>
      </c>
      <c r="M464" s="379" t="str">
        <f>IF(A464="","",COUNTIFS(D.Composição!$B:$B,$A464,D.Composição!$M:$M,"Sim"))</f>
        <v/>
      </c>
      <c r="N464" s="379" t="str">
        <f t="shared" si="40"/>
        <v/>
      </c>
      <c r="O464" s="379" t="str">
        <f>IFERROR(IF(A464="","",VLOOKUP(A464,D.Composição!$B$5:$L$4533,10,FALSE)),"")</f>
        <v/>
      </c>
      <c r="P464" s="379" t="str">
        <f t="shared" si="41"/>
        <v/>
      </c>
      <c r="Q464" s="380" t="str">
        <f t="shared" si="42"/>
        <v/>
      </c>
      <c r="R464" s="378" t="str">
        <f t="shared" si="43"/>
        <v/>
      </c>
      <c r="S464" s="379" t="str">
        <f>IF(H464="","",IF(R464&gt;=4*auxiliar!$Q$2,"Não elegível",IF(R464&lt;4*auxiliar!$Q$2,"Elegível","")))</f>
        <v/>
      </c>
      <c r="T464" s="321"/>
      <c r="U464" s="321"/>
      <c r="V464" s="321" t="s">
        <v>7141</v>
      </c>
      <c r="W464" s="381"/>
      <c r="X46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64" s="423"/>
      <c r="Z464" s="394"/>
      <c r="AA464" s="382" t="str">
        <f>IF(Table8[[#This Row],[Código do agregado '[Entidade']]]="","",IF(OR(AND(A464="",A464&lt;&gt;""),(AND(A464&lt;&gt;"",OR(B464="",D464="",I464="",T464="",U464="")))),"NÃO",IF(AND(A464&lt;&gt;"",J464=0),"Faltam membros","SIM")))</f>
        <v/>
      </c>
      <c r="AD464" s="256"/>
      <c r="AE464" s="457"/>
      <c r="AF464" s="457"/>
      <c r="AG464" s="256"/>
      <c r="AH464" s="256"/>
    </row>
    <row r="465" spans="1:34" ht="25.05" hidden="1" customHeight="1" x14ac:dyDescent="0.3">
      <c r="A465" s="373"/>
      <c r="B465" s="321"/>
      <c r="C465" s="316">
        <f>IFERROR(VLOOKUP(B465,A.Núcleos!$B:$C,2,FALSE),"")</f>
        <v>0</v>
      </c>
      <c r="D465" s="376"/>
      <c r="E465" s="383"/>
      <c r="F465" s="376"/>
      <c r="G465" s="377" t="str">
        <f>IFERROR(IF(Table8[[#This Row],[Código da Candidatura]]="","",CONCATENATE(VLOOKUP(Table8[[#This Row],[Código da Candidatura]],Table13[[Código da candidatura]:[Latitude]],3,FALSE)," - ",VLOOKUP(Table8[[#This Row],[Código da Candidatura]],Table13[[Código da candidatura]:[Latitude]],6,FALSE))),"")</f>
        <v/>
      </c>
      <c r="H465" s="325" t="str">
        <f>IFERROR(IF(A465="","",CONCATENATE("1D.",Entrada!$K$8,".",auxiliar!A459,".",Table8[[#This Row],[Código da Candidatura]])),"")</f>
        <v/>
      </c>
      <c r="I465" s="378" t="str">
        <f>IF(A465="","",SUMIF(D.Composição!A$5:B$4533,A465,D.Composição!M$5:M$4533))</f>
        <v/>
      </c>
      <c r="J465" s="379" t="str">
        <f>IF(A465="","",COUNTIF(D.Composição!$B:$B,$A465))</f>
        <v/>
      </c>
      <c r="K465" s="379" t="str">
        <f t="shared" si="39"/>
        <v/>
      </c>
      <c r="L465" s="379" t="str">
        <f>IF(A465="","",COUNTIFS(D.Composição!$B:$B,$A465,D.Composição!$T:$T,"Dep"))</f>
        <v/>
      </c>
      <c r="M465" s="379" t="str">
        <f>IF(A465="","",COUNTIFS(D.Composição!$B:$B,$A465,D.Composição!$M:$M,"Sim"))</f>
        <v/>
      </c>
      <c r="N465" s="379" t="str">
        <f t="shared" si="40"/>
        <v/>
      </c>
      <c r="O465" s="379" t="str">
        <f>IFERROR(IF(A465="","",VLOOKUP(A465,D.Composição!$B$5:$L$4533,10,FALSE)),"")</f>
        <v/>
      </c>
      <c r="P465" s="379" t="str">
        <f t="shared" si="41"/>
        <v/>
      </c>
      <c r="Q465" s="380" t="str">
        <f t="shared" si="42"/>
        <v/>
      </c>
      <c r="R465" s="378" t="str">
        <f t="shared" si="43"/>
        <v/>
      </c>
      <c r="S465" s="379" t="str">
        <f>IF(H465="","",IF(R465&gt;=4*auxiliar!$Q$2,"Não elegível",IF(R465&lt;4*auxiliar!$Q$2,"Elegível","")))</f>
        <v/>
      </c>
      <c r="T465" s="321"/>
      <c r="U465" s="321"/>
      <c r="V465" s="321" t="s">
        <v>7141</v>
      </c>
      <c r="W465" s="381"/>
      <c r="X46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65" s="423"/>
      <c r="Z465" s="394"/>
      <c r="AA465" s="382" t="str">
        <f>IF(Table8[[#This Row],[Código do agregado '[Entidade']]]="","",IF(OR(AND(A465="",A465&lt;&gt;""),(AND(A465&lt;&gt;"",OR(B465="",D465="",I465="",T465="",U465="")))),"NÃO",IF(AND(A465&lt;&gt;"",J465=0),"Faltam membros","SIM")))</f>
        <v/>
      </c>
      <c r="AD465" s="256"/>
      <c r="AE465" s="457"/>
      <c r="AF465" s="457"/>
      <c r="AG465" s="256"/>
      <c r="AH465" s="256"/>
    </row>
    <row r="466" spans="1:34" ht="25.05" hidden="1" customHeight="1" x14ac:dyDescent="0.3">
      <c r="A466" s="373"/>
      <c r="B466" s="321"/>
      <c r="C466" s="316">
        <f>IFERROR(VLOOKUP(B466,A.Núcleos!$B:$C,2,FALSE),"")</f>
        <v>0</v>
      </c>
      <c r="D466" s="376"/>
      <c r="E466" s="383"/>
      <c r="F466" s="376"/>
      <c r="G466" s="377" t="str">
        <f>IFERROR(IF(Table8[[#This Row],[Código da Candidatura]]="","",CONCATENATE(VLOOKUP(Table8[[#This Row],[Código da Candidatura]],Table13[[Código da candidatura]:[Latitude]],3,FALSE)," - ",VLOOKUP(Table8[[#This Row],[Código da Candidatura]],Table13[[Código da candidatura]:[Latitude]],6,FALSE))),"")</f>
        <v/>
      </c>
      <c r="H466" s="325" t="str">
        <f>IFERROR(IF(A466="","",CONCATENATE("1D.",Entrada!$K$8,".",auxiliar!A460,".",Table8[[#This Row],[Código da Candidatura]])),"")</f>
        <v/>
      </c>
      <c r="I466" s="378" t="str">
        <f>IF(A466="","",SUMIF(D.Composição!A$5:B$4533,A466,D.Composição!M$5:M$4533))</f>
        <v/>
      </c>
      <c r="J466" s="379" t="str">
        <f>IF(A466="","",COUNTIF(D.Composição!$B:$B,$A466))</f>
        <v/>
      </c>
      <c r="K466" s="379" t="str">
        <f t="shared" si="39"/>
        <v/>
      </c>
      <c r="L466" s="379" t="str">
        <f>IF(A466="","",COUNTIFS(D.Composição!$B:$B,$A466,D.Composição!$T:$T,"Dep"))</f>
        <v/>
      </c>
      <c r="M466" s="379" t="str">
        <f>IF(A466="","",COUNTIFS(D.Composição!$B:$B,$A466,D.Composição!$M:$M,"Sim"))</f>
        <v/>
      </c>
      <c r="N466" s="379" t="str">
        <f t="shared" si="40"/>
        <v/>
      </c>
      <c r="O466" s="379" t="str">
        <f>IFERROR(IF(A466="","",VLOOKUP(A466,D.Composição!$B$5:$L$4533,10,FALSE)),"")</f>
        <v/>
      </c>
      <c r="P466" s="379" t="str">
        <f t="shared" si="41"/>
        <v/>
      </c>
      <c r="Q466" s="380" t="str">
        <f t="shared" si="42"/>
        <v/>
      </c>
      <c r="R466" s="378" t="str">
        <f t="shared" si="43"/>
        <v/>
      </c>
      <c r="S466" s="379" t="str">
        <f>IF(H466="","",IF(R466&gt;=4*auxiliar!$Q$2,"Não elegível",IF(R466&lt;4*auxiliar!$Q$2,"Elegível","")))</f>
        <v/>
      </c>
      <c r="T466" s="321"/>
      <c r="U466" s="321"/>
      <c r="V466" s="321" t="s">
        <v>7141</v>
      </c>
      <c r="W466" s="381"/>
      <c r="X46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66" s="423"/>
      <c r="Z466" s="394"/>
      <c r="AA466" s="382" t="str">
        <f>IF(Table8[[#This Row],[Código do agregado '[Entidade']]]="","",IF(OR(AND(A466="",A466&lt;&gt;""),(AND(A466&lt;&gt;"",OR(B466="",D466="",I466="",T466="",U466="")))),"NÃO",IF(AND(A466&lt;&gt;"",J466=0),"Faltam membros","SIM")))</f>
        <v/>
      </c>
      <c r="AD466" s="256"/>
      <c r="AE466" s="457"/>
      <c r="AF466" s="457"/>
      <c r="AG466" s="256"/>
      <c r="AH466" s="256"/>
    </row>
    <row r="467" spans="1:34" ht="25.05" hidden="1" customHeight="1" x14ac:dyDescent="0.3">
      <c r="A467" s="373"/>
      <c r="B467" s="321"/>
      <c r="C467" s="316">
        <f>IFERROR(VLOOKUP(B467,A.Núcleos!$B:$C,2,FALSE),"")</f>
        <v>0</v>
      </c>
      <c r="D467" s="376"/>
      <c r="E467" s="383"/>
      <c r="F467" s="376"/>
      <c r="G467" s="377" t="str">
        <f>IFERROR(IF(Table8[[#This Row],[Código da Candidatura]]="","",CONCATENATE(VLOOKUP(Table8[[#This Row],[Código da Candidatura]],Table13[[Código da candidatura]:[Latitude]],3,FALSE)," - ",VLOOKUP(Table8[[#This Row],[Código da Candidatura]],Table13[[Código da candidatura]:[Latitude]],6,FALSE))),"")</f>
        <v/>
      </c>
      <c r="H467" s="325" t="str">
        <f>IFERROR(IF(A467="","",CONCATENATE("1D.",Entrada!$K$8,".",auxiliar!A461,".",Table8[[#This Row],[Código da Candidatura]])),"")</f>
        <v/>
      </c>
      <c r="I467" s="378" t="str">
        <f>IF(A467="","",SUMIF(D.Composição!A$5:B$4533,A467,D.Composição!M$5:M$4533))</f>
        <v/>
      </c>
      <c r="J467" s="379" t="str">
        <f>IF(A467="","",COUNTIF(D.Composição!$B:$B,$A467))</f>
        <v/>
      </c>
      <c r="K467" s="379" t="str">
        <f t="shared" si="39"/>
        <v/>
      </c>
      <c r="L467" s="379" t="str">
        <f>IF(A467="","",COUNTIFS(D.Composição!$B:$B,$A467,D.Composição!$T:$T,"Dep"))</f>
        <v/>
      </c>
      <c r="M467" s="379" t="str">
        <f>IF(A467="","",COUNTIFS(D.Composição!$B:$B,$A467,D.Composição!$M:$M,"Sim"))</f>
        <v/>
      </c>
      <c r="N467" s="379" t="str">
        <f t="shared" si="40"/>
        <v/>
      </c>
      <c r="O467" s="379" t="str">
        <f>IFERROR(IF(A467="","",VLOOKUP(A467,D.Composição!$B$5:$L$4533,10,FALSE)),"")</f>
        <v/>
      </c>
      <c r="P467" s="379" t="str">
        <f t="shared" si="41"/>
        <v/>
      </c>
      <c r="Q467" s="380" t="str">
        <f t="shared" si="42"/>
        <v/>
      </c>
      <c r="R467" s="378" t="str">
        <f t="shared" si="43"/>
        <v/>
      </c>
      <c r="S467" s="379" t="str">
        <f>IF(H467="","",IF(R467&gt;=4*auxiliar!$Q$2,"Não elegível",IF(R467&lt;4*auxiliar!$Q$2,"Elegível","")))</f>
        <v/>
      </c>
      <c r="T467" s="321"/>
      <c r="U467" s="321"/>
      <c r="V467" s="321" t="s">
        <v>7141</v>
      </c>
      <c r="W467" s="381"/>
      <c r="X46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67" s="423"/>
      <c r="Z467" s="394"/>
      <c r="AA467" s="382" t="str">
        <f>IF(Table8[[#This Row],[Código do agregado '[Entidade']]]="","",IF(OR(AND(A467="",A467&lt;&gt;""),(AND(A467&lt;&gt;"",OR(B467="",D467="",I467="",T467="",U467="")))),"NÃO",IF(AND(A467&lt;&gt;"",J467=0),"Faltam membros","SIM")))</f>
        <v/>
      </c>
      <c r="AD467" s="256"/>
      <c r="AE467" s="457"/>
      <c r="AF467" s="457"/>
      <c r="AG467" s="256"/>
      <c r="AH467" s="256"/>
    </row>
    <row r="468" spans="1:34" ht="25.05" hidden="1" customHeight="1" x14ac:dyDescent="0.3">
      <c r="A468" s="373"/>
      <c r="B468" s="321"/>
      <c r="C468" s="316">
        <f>IFERROR(VLOOKUP(B468,A.Núcleos!$B:$C,2,FALSE),"")</f>
        <v>0</v>
      </c>
      <c r="D468" s="376"/>
      <c r="E468" s="383"/>
      <c r="F468" s="376"/>
      <c r="G468" s="377" t="str">
        <f>IFERROR(IF(Table8[[#This Row],[Código da Candidatura]]="","",CONCATENATE(VLOOKUP(Table8[[#This Row],[Código da Candidatura]],Table13[[Código da candidatura]:[Latitude]],3,FALSE)," - ",VLOOKUP(Table8[[#This Row],[Código da Candidatura]],Table13[[Código da candidatura]:[Latitude]],6,FALSE))),"")</f>
        <v/>
      </c>
      <c r="H468" s="325" t="str">
        <f>IFERROR(IF(A468="","",CONCATENATE("1D.",Entrada!$K$8,".",auxiliar!A462,".",Table8[[#This Row],[Código da Candidatura]])),"")</f>
        <v/>
      </c>
      <c r="I468" s="378" t="str">
        <f>IF(A468="","",SUMIF(D.Composição!A$5:B$4533,A468,D.Composição!M$5:M$4533))</f>
        <v/>
      </c>
      <c r="J468" s="379" t="str">
        <f>IF(A468="","",COUNTIF(D.Composição!$B:$B,$A468))</f>
        <v/>
      </c>
      <c r="K468" s="379" t="str">
        <f t="shared" si="39"/>
        <v/>
      </c>
      <c r="L468" s="379" t="str">
        <f>IF(A468="","",COUNTIFS(D.Composição!$B:$B,$A468,D.Composição!$T:$T,"Dep"))</f>
        <v/>
      </c>
      <c r="M468" s="379" t="str">
        <f>IF(A468="","",COUNTIFS(D.Composição!$B:$B,$A468,D.Composição!$M:$M,"Sim"))</f>
        <v/>
      </c>
      <c r="N468" s="379" t="str">
        <f t="shared" si="40"/>
        <v/>
      </c>
      <c r="O468" s="379" t="str">
        <f>IFERROR(IF(A468="","",VLOOKUP(A468,D.Composição!$B$5:$L$4533,10,FALSE)),"")</f>
        <v/>
      </c>
      <c r="P468" s="379" t="str">
        <f t="shared" si="41"/>
        <v/>
      </c>
      <c r="Q468" s="380" t="str">
        <f t="shared" si="42"/>
        <v/>
      </c>
      <c r="R468" s="378" t="str">
        <f t="shared" si="43"/>
        <v/>
      </c>
      <c r="S468" s="379" t="str">
        <f>IF(H468="","",IF(R468&gt;=4*auxiliar!$Q$2,"Não elegível",IF(R468&lt;4*auxiliar!$Q$2,"Elegível","")))</f>
        <v/>
      </c>
      <c r="T468" s="321"/>
      <c r="U468" s="321"/>
      <c r="V468" s="321" t="s">
        <v>7141</v>
      </c>
      <c r="W468" s="381"/>
      <c r="X46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68" s="423"/>
      <c r="Z468" s="394"/>
      <c r="AA468" s="382" t="str">
        <f>IF(Table8[[#This Row],[Código do agregado '[Entidade']]]="","",IF(OR(AND(A468="",A468&lt;&gt;""),(AND(A468&lt;&gt;"",OR(B468="",D468="",I468="",T468="",U468="")))),"NÃO",IF(AND(A468&lt;&gt;"",J468=0),"Faltam membros","SIM")))</f>
        <v/>
      </c>
      <c r="AD468" s="256"/>
      <c r="AE468" s="457"/>
      <c r="AF468" s="457"/>
      <c r="AG468" s="256"/>
      <c r="AH468" s="256"/>
    </row>
    <row r="469" spans="1:34" ht="25.05" hidden="1" customHeight="1" x14ac:dyDescent="0.3">
      <c r="A469" s="373"/>
      <c r="B469" s="321"/>
      <c r="C469" s="316">
        <f>IFERROR(VLOOKUP(B469,A.Núcleos!$B:$C,2,FALSE),"")</f>
        <v>0</v>
      </c>
      <c r="D469" s="376"/>
      <c r="E469" s="383"/>
      <c r="F469" s="376"/>
      <c r="G469" s="377" t="str">
        <f>IFERROR(IF(Table8[[#This Row],[Código da Candidatura]]="","",CONCATENATE(VLOOKUP(Table8[[#This Row],[Código da Candidatura]],Table13[[Código da candidatura]:[Latitude]],3,FALSE)," - ",VLOOKUP(Table8[[#This Row],[Código da Candidatura]],Table13[[Código da candidatura]:[Latitude]],6,FALSE))),"")</f>
        <v/>
      </c>
      <c r="H469" s="325" t="str">
        <f>IFERROR(IF(A469="","",CONCATENATE("1D.",Entrada!$K$8,".",auxiliar!A463,".",Table8[[#This Row],[Código da Candidatura]])),"")</f>
        <v/>
      </c>
      <c r="I469" s="378" t="str">
        <f>IF(A469="","",SUMIF(D.Composição!A$5:B$4533,A469,D.Composição!M$5:M$4533))</f>
        <v/>
      </c>
      <c r="J469" s="379" t="str">
        <f>IF(A469="","",COUNTIF(D.Composição!$B:$B,$A469))</f>
        <v/>
      </c>
      <c r="K469" s="379" t="str">
        <f t="shared" si="39"/>
        <v/>
      </c>
      <c r="L469" s="379" t="str">
        <f>IF(A469="","",COUNTIFS(D.Composição!$B:$B,$A469,D.Composição!$T:$T,"Dep"))</f>
        <v/>
      </c>
      <c r="M469" s="379" t="str">
        <f>IF(A469="","",COUNTIFS(D.Composição!$B:$B,$A469,D.Composição!$M:$M,"Sim"))</f>
        <v/>
      </c>
      <c r="N469" s="379" t="str">
        <f t="shared" si="40"/>
        <v/>
      </c>
      <c r="O469" s="379" t="str">
        <f>IFERROR(IF(A469="","",VLOOKUP(A469,D.Composição!$B$5:$L$4533,10,FALSE)),"")</f>
        <v/>
      </c>
      <c r="P469" s="379" t="str">
        <f t="shared" si="41"/>
        <v/>
      </c>
      <c r="Q469" s="380" t="str">
        <f t="shared" si="42"/>
        <v/>
      </c>
      <c r="R469" s="378" t="str">
        <f t="shared" si="43"/>
        <v/>
      </c>
      <c r="S469" s="379" t="str">
        <f>IF(H469="","",IF(R469&gt;=4*auxiliar!$Q$2,"Não elegível",IF(R469&lt;4*auxiliar!$Q$2,"Elegível","")))</f>
        <v/>
      </c>
      <c r="T469" s="321"/>
      <c r="U469" s="321"/>
      <c r="V469" s="321" t="s">
        <v>7141</v>
      </c>
      <c r="W469" s="381"/>
      <c r="X46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69" s="423"/>
      <c r="Z469" s="394"/>
      <c r="AA469" s="382" t="str">
        <f>IF(Table8[[#This Row],[Código do agregado '[Entidade']]]="","",IF(OR(AND(A469="",A469&lt;&gt;""),(AND(A469&lt;&gt;"",OR(B469="",D469="",I469="",T469="",U469="")))),"NÃO",IF(AND(A469&lt;&gt;"",J469=0),"Faltam membros","SIM")))</f>
        <v/>
      </c>
      <c r="AD469" s="256"/>
      <c r="AE469" s="457"/>
      <c r="AF469" s="457"/>
      <c r="AG469" s="256"/>
      <c r="AH469" s="256"/>
    </row>
    <row r="470" spans="1:34" ht="25.05" hidden="1" customHeight="1" x14ac:dyDescent="0.3">
      <c r="A470" s="373"/>
      <c r="B470" s="321"/>
      <c r="C470" s="316">
        <f>IFERROR(VLOOKUP(B470,A.Núcleos!$B:$C,2,FALSE),"")</f>
        <v>0</v>
      </c>
      <c r="D470" s="376"/>
      <c r="E470" s="383"/>
      <c r="F470" s="376"/>
      <c r="G470" s="377" t="str">
        <f>IFERROR(IF(Table8[[#This Row],[Código da Candidatura]]="","",CONCATENATE(VLOOKUP(Table8[[#This Row],[Código da Candidatura]],Table13[[Código da candidatura]:[Latitude]],3,FALSE)," - ",VLOOKUP(Table8[[#This Row],[Código da Candidatura]],Table13[[Código da candidatura]:[Latitude]],6,FALSE))),"")</f>
        <v/>
      </c>
      <c r="H470" s="325" t="str">
        <f>IFERROR(IF(A470="","",CONCATENATE("1D.",Entrada!$K$8,".",auxiliar!A464,".",Table8[[#This Row],[Código da Candidatura]])),"")</f>
        <v/>
      </c>
      <c r="I470" s="378" t="str">
        <f>IF(A470="","",SUMIF(D.Composição!A$5:B$4533,A470,D.Composição!M$5:M$4533))</f>
        <v/>
      </c>
      <c r="J470" s="379" t="str">
        <f>IF(A470="","",COUNTIF(D.Composição!$B:$B,$A470))</f>
        <v/>
      </c>
      <c r="K470" s="379" t="str">
        <f t="shared" si="39"/>
        <v/>
      </c>
      <c r="L470" s="379" t="str">
        <f>IF(A470="","",COUNTIFS(D.Composição!$B:$B,$A470,D.Composição!$T:$T,"Dep"))</f>
        <v/>
      </c>
      <c r="M470" s="379" t="str">
        <f>IF(A470="","",COUNTIFS(D.Composição!$B:$B,$A470,D.Composição!$M:$M,"Sim"))</f>
        <v/>
      </c>
      <c r="N470" s="379" t="str">
        <f t="shared" si="40"/>
        <v/>
      </c>
      <c r="O470" s="379" t="str">
        <f>IFERROR(IF(A470="","",VLOOKUP(A470,D.Composição!$B$5:$L$4533,10,FALSE)),"")</f>
        <v/>
      </c>
      <c r="P470" s="379" t="str">
        <f t="shared" si="41"/>
        <v/>
      </c>
      <c r="Q470" s="380" t="str">
        <f t="shared" si="42"/>
        <v/>
      </c>
      <c r="R470" s="378" t="str">
        <f t="shared" si="43"/>
        <v/>
      </c>
      <c r="S470" s="379" t="str">
        <f>IF(H470="","",IF(R470&gt;=4*auxiliar!$Q$2,"Não elegível",IF(R470&lt;4*auxiliar!$Q$2,"Elegível","")))</f>
        <v/>
      </c>
      <c r="T470" s="321"/>
      <c r="U470" s="321"/>
      <c r="V470" s="321" t="s">
        <v>7141</v>
      </c>
      <c r="W470" s="381"/>
      <c r="X47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70" s="423"/>
      <c r="Z470" s="394"/>
      <c r="AA470" s="382" t="str">
        <f>IF(Table8[[#This Row],[Código do agregado '[Entidade']]]="","",IF(OR(AND(A470="",A470&lt;&gt;""),(AND(A470&lt;&gt;"",OR(B470="",D470="",I470="",T470="",U470="")))),"NÃO",IF(AND(A470&lt;&gt;"",J470=0),"Faltam membros","SIM")))</f>
        <v/>
      </c>
      <c r="AD470" s="256"/>
      <c r="AE470" s="457"/>
      <c r="AF470" s="457"/>
      <c r="AG470" s="256"/>
      <c r="AH470" s="256"/>
    </row>
    <row r="471" spans="1:34" ht="25.05" hidden="1" customHeight="1" x14ac:dyDescent="0.3">
      <c r="A471" s="373"/>
      <c r="B471" s="321"/>
      <c r="C471" s="316">
        <f>IFERROR(VLOOKUP(B471,A.Núcleos!$B:$C,2,FALSE),"")</f>
        <v>0</v>
      </c>
      <c r="D471" s="376"/>
      <c r="E471" s="383"/>
      <c r="F471" s="376"/>
      <c r="G471" s="377" t="str">
        <f>IFERROR(IF(Table8[[#This Row],[Código da Candidatura]]="","",CONCATENATE(VLOOKUP(Table8[[#This Row],[Código da Candidatura]],Table13[[Código da candidatura]:[Latitude]],3,FALSE)," - ",VLOOKUP(Table8[[#This Row],[Código da Candidatura]],Table13[[Código da candidatura]:[Latitude]],6,FALSE))),"")</f>
        <v/>
      </c>
      <c r="H471" s="325" t="str">
        <f>IFERROR(IF(A471="","",CONCATENATE("1D.",Entrada!$K$8,".",auxiliar!A465,".",Table8[[#This Row],[Código da Candidatura]])),"")</f>
        <v/>
      </c>
      <c r="I471" s="378" t="str">
        <f>IF(A471="","",SUMIF(D.Composição!A$5:B$4533,A471,D.Composição!M$5:M$4533))</f>
        <v/>
      </c>
      <c r="J471" s="379" t="str">
        <f>IF(A471="","",COUNTIF(D.Composição!$B:$B,$A471))</f>
        <v/>
      </c>
      <c r="K471" s="379" t="str">
        <f t="shared" si="39"/>
        <v/>
      </c>
      <c r="L471" s="379" t="str">
        <f>IF(A471="","",COUNTIFS(D.Composição!$B:$B,$A471,D.Composição!$T:$T,"Dep"))</f>
        <v/>
      </c>
      <c r="M471" s="379" t="str">
        <f>IF(A471="","",COUNTIFS(D.Composição!$B:$B,$A471,D.Composição!$M:$M,"Sim"))</f>
        <v/>
      </c>
      <c r="N471" s="379" t="str">
        <f t="shared" si="40"/>
        <v/>
      </c>
      <c r="O471" s="379" t="str">
        <f>IFERROR(IF(A471="","",VLOOKUP(A471,D.Composição!$B$5:$L$4533,10,FALSE)),"")</f>
        <v/>
      </c>
      <c r="P471" s="379" t="str">
        <f t="shared" si="41"/>
        <v/>
      </c>
      <c r="Q471" s="380" t="str">
        <f t="shared" si="42"/>
        <v/>
      </c>
      <c r="R471" s="378" t="str">
        <f t="shared" si="43"/>
        <v/>
      </c>
      <c r="S471" s="379" t="str">
        <f>IF(H471="","",IF(R471&gt;=4*auxiliar!$Q$2,"Não elegível",IF(R471&lt;4*auxiliar!$Q$2,"Elegível","")))</f>
        <v/>
      </c>
      <c r="T471" s="321"/>
      <c r="U471" s="321"/>
      <c r="V471" s="321" t="s">
        <v>7141</v>
      </c>
      <c r="W471" s="381"/>
      <c r="X47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71" s="423"/>
      <c r="Z471" s="394"/>
      <c r="AA471" s="382" t="str">
        <f>IF(Table8[[#This Row],[Código do agregado '[Entidade']]]="","",IF(OR(AND(A471="",A471&lt;&gt;""),(AND(A471&lt;&gt;"",OR(B471="",D471="",I471="",T471="",U471="")))),"NÃO",IF(AND(A471&lt;&gt;"",J471=0),"Faltam membros","SIM")))</f>
        <v/>
      </c>
      <c r="AD471" s="256"/>
      <c r="AE471" s="457"/>
      <c r="AF471" s="457"/>
      <c r="AG471" s="256"/>
      <c r="AH471" s="256"/>
    </row>
    <row r="472" spans="1:34" ht="25.05" hidden="1" customHeight="1" x14ac:dyDescent="0.3">
      <c r="A472" s="373"/>
      <c r="B472" s="321"/>
      <c r="C472" s="316">
        <f>IFERROR(VLOOKUP(B472,A.Núcleos!$B:$C,2,FALSE),"")</f>
        <v>0</v>
      </c>
      <c r="D472" s="376"/>
      <c r="E472" s="383"/>
      <c r="F472" s="376"/>
      <c r="G472" s="377" t="str">
        <f>IFERROR(IF(Table8[[#This Row],[Código da Candidatura]]="","",CONCATENATE(VLOOKUP(Table8[[#This Row],[Código da Candidatura]],Table13[[Código da candidatura]:[Latitude]],3,FALSE)," - ",VLOOKUP(Table8[[#This Row],[Código da Candidatura]],Table13[[Código da candidatura]:[Latitude]],6,FALSE))),"")</f>
        <v/>
      </c>
      <c r="H472" s="325" t="str">
        <f>IFERROR(IF(A472="","",CONCATENATE("1D.",Entrada!$K$8,".",auxiliar!A466,".",Table8[[#This Row],[Código da Candidatura]])),"")</f>
        <v/>
      </c>
      <c r="I472" s="378" t="str">
        <f>IF(A472="","",SUMIF(D.Composição!A$5:B$4533,A472,D.Composição!M$5:M$4533))</f>
        <v/>
      </c>
      <c r="J472" s="379" t="str">
        <f>IF(A472="","",COUNTIF(D.Composição!$B:$B,$A472))</f>
        <v/>
      </c>
      <c r="K472" s="379" t="str">
        <f t="shared" si="39"/>
        <v/>
      </c>
      <c r="L472" s="379" t="str">
        <f>IF(A472="","",COUNTIFS(D.Composição!$B:$B,$A472,D.Composição!$T:$T,"Dep"))</f>
        <v/>
      </c>
      <c r="M472" s="379" t="str">
        <f>IF(A472="","",COUNTIFS(D.Composição!$B:$B,$A472,D.Composição!$M:$M,"Sim"))</f>
        <v/>
      </c>
      <c r="N472" s="379" t="str">
        <f t="shared" si="40"/>
        <v/>
      </c>
      <c r="O472" s="379" t="str">
        <f>IFERROR(IF(A472="","",VLOOKUP(A472,D.Composição!$B$5:$L$4533,10,FALSE)),"")</f>
        <v/>
      </c>
      <c r="P472" s="379" t="str">
        <f t="shared" si="41"/>
        <v/>
      </c>
      <c r="Q472" s="380" t="str">
        <f t="shared" si="42"/>
        <v/>
      </c>
      <c r="R472" s="378" t="str">
        <f t="shared" si="43"/>
        <v/>
      </c>
      <c r="S472" s="379" t="str">
        <f>IF(H472="","",IF(R472&gt;=4*auxiliar!$Q$2,"Não elegível",IF(R472&lt;4*auxiliar!$Q$2,"Elegível","")))</f>
        <v/>
      </c>
      <c r="T472" s="321"/>
      <c r="U472" s="321"/>
      <c r="V472" s="321" t="s">
        <v>7141</v>
      </c>
      <c r="W472" s="381"/>
      <c r="X47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72" s="423"/>
      <c r="Z472" s="394"/>
      <c r="AA472" s="382" t="str">
        <f>IF(Table8[[#This Row],[Código do agregado '[Entidade']]]="","",IF(OR(AND(A472="",A472&lt;&gt;""),(AND(A472&lt;&gt;"",OR(B472="",D472="",I472="",T472="",U472="")))),"NÃO",IF(AND(A472&lt;&gt;"",J472=0),"Faltam membros","SIM")))</f>
        <v/>
      </c>
      <c r="AD472" s="256"/>
      <c r="AE472" s="457"/>
      <c r="AF472" s="457"/>
      <c r="AG472" s="256"/>
      <c r="AH472" s="256"/>
    </row>
    <row r="473" spans="1:34" ht="25.05" hidden="1" customHeight="1" x14ac:dyDescent="0.3">
      <c r="A473" s="373"/>
      <c r="B473" s="321"/>
      <c r="C473" s="316">
        <f>IFERROR(VLOOKUP(B473,A.Núcleos!$B:$C,2,FALSE),"")</f>
        <v>0</v>
      </c>
      <c r="D473" s="376"/>
      <c r="E473" s="383"/>
      <c r="F473" s="376"/>
      <c r="G473" s="377" t="str">
        <f>IFERROR(IF(Table8[[#This Row],[Código da Candidatura]]="","",CONCATENATE(VLOOKUP(Table8[[#This Row],[Código da Candidatura]],Table13[[Código da candidatura]:[Latitude]],3,FALSE)," - ",VLOOKUP(Table8[[#This Row],[Código da Candidatura]],Table13[[Código da candidatura]:[Latitude]],6,FALSE))),"")</f>
        <v/>
      </c>
      <c r="H473" s="325" t="str">
        <f>IFERROR(IF(A473="","",CONCATENATE("1D.",Entrada!$K$8,".",auxiliar!A467,".",Table8[[#This Row],[Código da Candidatura]])),"")</f>
        <v/>
      </c>
      <c r="I473" s="378" t="str">
        <f>IF(A473="","",SUMIF(D.Composição!A$5:B$4533,A473,D.Composição!M$5:M$4533))</f>
        <v/>
      </c>
      <c r="J473" s="379" t="str">
        <f>IF(A473="","",COUNTIF(D.Composição!$B:$B,$A473))</f>
        <v/>
      </c>
      <c r="K473" s="379" t="str">
        <f t="shared" si="39"/>
        <v/>
      </c>
      <c r="L473" s="379" t="str">
        <f>IF(A473="","",COUNTIFS(D.Composição!$B:$B,$A473,D.Composição!$T:$T,"Dep"))</f>
        <v/>
      </c>
      <c r="M473" s="379" t="str">
        <f>IF(A473="","",COUNTIFS(D.Composição!$B:$B,$A473,D.Composição!$M:$M,"Sim"))</f>
        <v/>
      </c>
      <c r="N473" s="379" t="str">
        <f t="shared" si="40"/>
        <v/>
      </c>
      <c r="O473" s="379" t="str">
        <f>IFERROR(IF(A473="","",VLOOKUP(A473,D.Composição!$B$5:$L$4533,10,FALSE)),"")</f>
        <v/>
      </c>
      <c r="P473" s="379" t="str">
        <f t="shared" si="41"/>
        <v/>
      </c>
      <c r="Q473" s="380" t="str">
        <f t="shared" si="42"/>
        <v/>
      </c>
      <c r="R473" s="378" t="str">
        <f t="shared" si="43"/>
        <v/>
      </c>
      <c r="S473" s="379" t="str">
        <f>IF(H473="","",IF(R473&gt;=4*auxiliar!$Q$2,"Não elegível",IF(R473&lt;4*auxiliar!$Q$2,"Elegível","")))</f>
        <v/>
      </c>
      <c r="T473" s="321"/>
      <c r="U473" s="321"/>
      <c r="V473" s="321" t="s">
        <v>7141</v>
      </c>
      <c r="W473" s="381"/>
      <c r="X47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73" s="423"/>
      <c r="Z473" s="394"/>
      <c r="AA473" s="382" t="str">
        <f>IF(Table8[[#This Row],[Código do agregado '[Entidade']]]="","",IF(OR(AND(A473="",A473&lt;&gt;""),(AND(A473&lt;&gt;"",OR(B473="",D473="",I473="",T473="",U473="")))),"NÃO",IF(AND(A473&lt;&gt;"",J473=0),"Faltam membros","SIM")))</f>
        <v/>
      </c>
      <c r="AD473" s="256"/>
      <c r="AE473" s="457"/>
      <c r="AF473" s="457"/>
      <c r="AG473" s="256"/>
      <c r="AH473" s="256"/>
    </row>
    <row r="474" spans="1:34" ht="25.05" hidden="1" customHeight="1" x14ac:dyDescent="0.3">
      <c r="A474" s="373"/>
      <c r="B474" s="321"/>
      <c r="C474" s="316">
        <f>IFERROR(VLOOKUP(B474,A.Núcleos!$B:$C,2,FALSE),"")</f>
        <v>0</v>
      </c>
      <c r="D474" s="376"/>
      <c r="E474" s="383"/>
      <c r="F474" s="376"/>
      <c r="G474" s="377" t="str">
        <f>IFERROR(IF(Table8[[#This Row],[Código da Candidatura]]="","",CONCATENATE(VLOOKUP(Table8[[#This Row],[Código da Candidatura]],Table13[[Código da candidatura]:[Latitude]],3,FALSE)," - ",VLOOKUP(Table8[[#This Row],[Código da Candidatura]],Table13[[Código da candidatura]:[Latitude]],6,FALSE))),"")</f>
        <v/>
      </c>
      <c r="H474" s="325" t="str">
        <f>IFERROR(IF(A474="","",CONCATENATE("1D.",Entrada!$K$8,".",auxiliar!A468,".",Table8[[#This Row],[Código da Candidatura]])),"")</f>
        <v/>
      </c>
      <c r="I474" s="378" t="str">
        <f>IF(A474="","",SUMIF(D.Composição!A$5:B$4533,A474,D.Composição!M$5:M$4533))</f>
        <v/>
      </c>
      <c r="J474" s="379" t="str">
        <f>IF(A474="","",COUNTIF(D.Composição!$B:$B,$A474))</f>
        <v/>
      </c>
      <c r="K474" s="379" t="str">
        <f t="shared" si="39"/>
        <v/>
      </c>
      <c r="L474" s="379" t="str">
        <f>IF(A474="","",COUNTIFS(D.Composição!$B:$B,$A474,D.Composição!$T:$T,"Dep"))</f>
        <v/>
      </c>
      <c r="M474" s="379" t="str">
        <f>IF(A474="","",COUNTIFS(D.Composição!$B:$B,$A474,D.Composição!$M:$M,"Sim"))</f>
        <v/>
      </c>
      <c r="N474" s="379" t="str">
        <f t="shared" si="40"/>
        <v/>
      </c>
      <c r="O474" s="379" t="str">
        <f>IFERROR(IF(A474="","",VLOOKUP(A474,D.Composição!$B$5:$L$4533,10,FALSE)),"")</f>
        <v/>
      </c>
      <c r="P474" s="379" t="str">
        <f t="shared" si="41"/>
        <v/>
      </c>
      <c r="Q474" s="380" t="str">
        <f t="shared" si="42"/>
        <v/>
      </c>
      <c r="R474" s="378" t="str">
        <f t="shared" si="43"/>
        <v/>
      </c>
      <c r="S474" s="379" t="str">
        <f>IF(H474="","",IF(R474&gt;=4*auxiliar!$Q$2,"Não elegível",IF(R474&lt;4*auxiliar!$Q$2,"Elegível","")))</f>
        <v/>
      </c>
      <c r="T474" s="321"/>
      <c r="U474" s="321"/>
      <c r="V474" s="321" t="s">
        <v>7141</v>
      </c>
      <c r="W474" s="381"/>
      <c r="X47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74" s="423"/>
      <c r="Z474" s="394"/>
      <c r="AA474" s="382" t="str">
        <f>IF(Table8[[#This Row],[Código do agregado '[Entidade']]]="","",IF(OR(AND(A474="",A474&lt;&gt;""),(AND(A474&lt;&gt;"",OR(B474="",D474="",I474="",T474="",U474="")))),"NÃO",IF(AND(A474&lt;&gt;"",J474=0),"Faltam membros","SIM")))</f>
        <v/>
      </c>
      <c r="AD474" s="256"/>
      <c r="AE474" s="457"/>
      <c r="AF474" s="457"/>
      <c r="AG474" s="256"/>
      <c r="AH474" s="256"/>
    </row>
    <row r="475" spans="1:34" ht="25.05" hidden="1" customHeight="1" x14ac:dyDescent="0.3">
      <c r="A475" s="373"/>
      <c r="B475" s="321"/>
      <c r="C475" s="316">
        <f>IFERROR(VLOOKUP(B475,A.Núcleos!$B:$C,2,FALSE),"")</f>
        <v>0</v>
      </c>
      <c r="D475" s="376"/>
      <c r="E475" s="383"/>
      <c r="F475" s="376"/>
      <c r="G475" s="377" t="str">
        <f>IFERROR(IF(Table8[[#This Row],[Código da Candidatura]]="","",CONCATENATE(VLOOKUP(Table8[[#This Row],[Código da Candidatura]],Table13[[Código da candidatura]:[Latitude]],3,FALSE)," - ",VLOOKUP(Table8[[#This Row],[Código da Candidatura]],Table13[[Código da candidatura]:[Latitude]],6,FALSE))),"")</f>
        <v/>
      </c>
      <c r="H475" s="325" t="str">
        <f>IFERROR(IF(A475="","",CONCATENATE("1D.",Entrada!$K$8,".",auxiliar!A469,".",Table8[[#This Row],[Código da Candidatura]])),"")</f>
        <v/>
      </c>
      <c r="I475" s="378" t="str">
        <f>IF(A475="","",SUMIF(D.Composição!A$5:B$4533,A475,D.Composição!M$5:M$4533))</f>
        <v/>
      </c>
      <c r="J475" s="379" t="str">
        <f>IF(A475="","",COUNTIF(D.Composição!$B:$B,$A475))</f>
        <v/>
      </c>
      <c r="K475" s="379" t="str">
        <f t="shared" si="39"/>
        <v/>
      </c>
      <c r="L475" s="379" t="str">
        <f>IF(A475="","",COUNTIFS(D.Composição!$B:$B,$A475,D.Composição!$T:$T,"Dep"))</f>
        <v/>
      </c>
      <c r="M475" s="379" t="str">
        <f>IF(A475="","",COUNTIFS(D.Composição!$B:$B,$A475,D.Composição!$M:$M,"Sim"))</f>
        <v/>
      </c>
      <c r="N475" s="379" t="str">
        <f t="shared" si="40"/>
        <v/>
      </c>
      <c r="O475" s="379" t="str">
        <f>IFERROR(IF(A475="","",VLOOKUP(A475,D.Composição!$B$5:$L$4533,10,FALSE)),"")</f>
        <v/>
      </c>
      <c r="P475" s="379" t="str">
        <f t="shared" si="41"/>
        <v/>
      </c>
      <c r="Q475" s="380" t="str">
        <f t="shared" si="42"/>
        <v/>
      </c>
      <c r="R475" s="378" t="str">
        <f t="shared" si="43"/>
        <v/>
      </c>
      <c r="S475" s="379" t="str">
        <f>IF(H475="","",IF(R475&gt;=4*auxiliar!$Q$2,"Não elegível",IF(R475&lt;4*auxiliar!$Q$2,"Elegível","")))</f>
        <v/>
      </c>
      <c r="T475" s="321"/>
      <c r="U475" s="321"/>
      <c r="V475" s="321" t="s">
        <v>7141</v>
      </c>
      <c r="W475" s="381"/>
      <c r="X47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75" s="423"/>
      <c r="Z475" s="394"/>
      <c r="AA475" s="382" t="str">
        <f>IF(Table8[[#This Row],[Código do agregado '[Entidade']]]="","",IF(OR(AND(A475="",A475&lt;&gt;""),(AND(A475&lt;&gt;"",OR(B475="",D475="",I475="",T475="",U475="")))),"NÃO",IF(AND(A475&lt;&gt;"",J475=0),"Faltam membros","SIM")))</f>
        <v/>
      </c>
      <c r="AD475" s="256"/>
      <c r="AE475" s="457"/>
      <c r="AF475" s="457"/>
      <c r="AG475" s="256"/>
      <c r="AH475" s="256"/>
    </row>
    <row r="476" spans="1:34" ht="25.05" hidden="1" customHeight="1" x14ac:dyDescent="0.3">
      <c r="A476" s="373"/>
      <c r="B476" s="321"/>
      <c r="C476" s="316">
        <f>IFERROR(VLOOKUP(B476,A.Núcleos!$B:$C,2,FALSE),"")</f>
        <v>0</v>
      </c>
      <c r="D476" s="376"/>
      <c r="E476" s="383"/>
      <c r="F476" s="376"/>
      <c r="G476" s="377" t="str">
        <f>IFERROR(IF(Table8[[#This Row],[Código da Candidatura]]="","",CONCATENATE(VLOOKUP(Table8[[#This Row],[Código da Candidatura]],Table13[[Código da candidatura]:[Latitude]],3,FALSE)," - ",VLOOKUP(Table8[[#This Row],[Código da Candidatura]],Table13[[Código da candidatura]:[Latitude]],6,FALSE))),"")</f>
        <v/>
      </c>
      <c r="H476" s="325" t="str">
        <f>IFERROR(IF(A476="","",CONCATENATE("1D.",Entrada!$K$8,".",auxiliar!A470,".",Table8[[#This Row],[Código da Candidatura]])),"")</f>
        <v/>
      </c>
      <c r="I476" s="378" t="str">
        <f>IF(A476="","",SUMIF(D.Composição!A$5:B$4533,A476,D.Composição!M$5:M$4533))</f>
        <v/>
      </c>
      <c r="J476" s="379" t="str">
        <f>IF(A476="","",COUNTIF(D.Composição!$B:$B,$A476))</f>
        <v/>
      </c>
      <c r="K476" s="379" t="str">
        <f t="shared" si="39"/>
        <v/>
      </c>
      <c r="L476" s="379" t="str">
        <f>IF(A476="","",COUNTIFS(D.Composição!$B:$B,$A476,D.Composição!$T:$T,"Dep"))</f>
        <v/>
      </c>
      <c r="M476" s="379" t="str">
        <f>IF(A476="","",COUNTIFS(D.Composição!$B:$B,$A476,D.Composição!$M:$M,"Sim"))</f>
        <v/>
      </c>
      <c r="N476" s="379" t="str">
        <f t="shared" si="40"/>
        <v/>
      </c>
      <c r="O476" s="379" t="str">
        <f>IFERROR(IF(A476="","",VLOOKUP(A476,D.Composição!$B$5:$L$4533,10,FALSE)),"")</f>
        <v/>
      </c>
      <c r="P476" s="379" t="str">
        <f t="shared" si="41"/>
        <v/>
      </c>
      <c r="Q476" s="380" t="str">
        <f t="shared" si="42"/>
        <v/>
      </c>
      <c r="R476" s="378" t="str">
        <f t="shared" si="43"/>
        <v/>
      </c>
      <c r="S476" s="379" t="str">
        <f>IF(H476="","",IF(R476&gt;=4*auxiliar!$Q$2,"Não elegível",IF(R476&lt;4*auxiliar!$Q$2,"Elegível","")))</f>
        <v/>
      </c>
      <c r="T476" s="321"/>
      <c r="U476" s="321"/>
      <c r="V476" s="321" t="s">
        <v>7141</v>
      </c>
      <c r="W476" s="381"/>
      <c r="X47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76" s="423"/>
      <c r="Z476" s="394"/>
      <c r="AA476" s="382" t="str">
        <f>IF(Table8[[#This Row],[Código do agregado '[Entidade']]]="","",IF(OR(AND(A476="",A476&lt;&gt;""),(AND(A476&lt;&gt;"",OR(B476="",D476="",I476="",T476="",U476="")))),"NÃO",IF(AND(A476&lt;&gt;"",J476=0),"Faltam membros","SIM")))</f>
        <v/>
      </c>
      <c r="AD476" s="256"/>
      <c r="AE476" s="457"/>
      <c r="AF476" s="457"/>
      <c r="AG476" s="256"/>
      <c r="AH476" s="256"/>
    </row>
    <row r="477" spans="1:34" ht="25.05" hidden="1" customHeight="1" x14ac:dyDescent="0.3">
      <c r="A477" s="373"/>
      <c r="B477" s="321"/>
      <c r="C477" s="316">
        <f>IFERROR(VLOOKUP(B477,A.Núcleos!$B:$C,2,FALSE),"")</f>
        <v>0</v>
      </c>
      <c r="D477" s="376"/>
      <c r="E477" s="383"/>
      <c r="F477" s="376"/>
      <c r="G477" s="377" t="str">
        <f>IFERROR(IF(Table8[[#This Row],[Código da Candidatura]]="","",CONCATENATE(VLOOKUP(Table8[[#This Row],[Código da Candidatura]],Table13[[Código da candidatura]:[Latitude]],3,FALSE)," - ",VLOOKUP(Table8[[#This Row],[Código da Candidatura]],Table13[[Código da candidatura]:[Latitude]],6,FALSE))),"")</f>
        <v/>
      </c>
      <c r="H477" s="325" t="str">
        <f>IFERROR(IF(A477="","",CONCATENATE("1D.",Entrada!$K$8,".",auxiliar!A471,".",Table8[[#This Row],[Código da Candidatura]])),"")</f>
        <v/>
      </c>
      <c r="I477" s="378" t="str">
        <f>IF(A477="","",SUMIF(D.Composição!A$5:B$4533,A477,D.Composição!M$5:M$4533))</f>
        <v/>
      </c>
      <c r="J477" s="379" t="str">
        <f>IF(A477="","",COUNTIF(D.Composição!$B:$B,$A477))</f>
        <v/>
      </c>
      <c r="K477" s="379" t="str">
        <f t="shared" si="39"/>
        <v/>
      </c>
      <c r="L477" s="379" t="str">
        <f>IF(A477="","",COUNTIFS(D.Composição!$B:$B,$A477,D.Composição!$T:$T,"Dep"))</f>
        <v/>
      </c>
      <c r="M477" s="379" t="str">
        <f>IF(A477="","",COUNTIFS(D.Composição!$B:$B,$A477,D.Composição!$M:$M,"Sim"))</f>
        <v/>
      </c>
      <c r="N477" s="379" t="str">
        <f t="shared" si="40"/>
        <v/>
      </c>
      <c r="O477" s="379" t="str">
        <f>IFERROR(IF(A477="","",VLOOKUP(A477,D.Composição!$B$5:$L$4533,10,FALSE)),"")</f>
        <v/>
      </c>
      <c r="P477" s="379" t="str">
        <f t="shared" si="41"/>
        <v/>
      </c>
      <c r="Q477" s="380" t="str">
        <f t="shared" si="42"/>
        <v/>
      </c>
      <c r="R477" s="378" t="str">
        <f t="shared" si="43"/>
        <v/>
      </c>
      <c r="S477" s="379" t="str">
        <f>IF(H477="","",IF(R477&gt;=4*auxiliar!$Q$2,"Não elegível",IF(R477&lt;4*auxiliar!$Q$2,"Elegível","")))</f>
        <v/>
      </c>
      <c r="T477" s="321"/>
      <c r="U477" s="321"/>
      <c r="V477" s="321" t="s">
        <v>7141</v>
      </c>
      <c r="W477" s="381"/>
      <c r="X47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77" s="423"/>
      <c r="Z477" s="394"/>
      <c r="AA477" s="382" t="str">
        <f>IF(Table8[[#This Row],[Código do agregado '[Entidade']]]="","",IF(OR(AND(A477="",A477&lt;&gt;""),(AND(A477&lt;&gt;"",OR(B477="",D477="",I477="",T477="",U477="")))),"NÃO",IF(AND(A477&lt;&gt;"",J477=0),"Faltam membros","SIM")))</f>
        <v/>
      </c>
      <c r="AD477" s="256"/>
      <c r="AE477" s="457"/>
      <c r="AF477" s="457"/>
      <c r="AG477" s="256"/>
      <c r="AH477" s="256"/>
    </row>
    <row r="478" spans="1:34" ht="25.05" hidden="1" customHeight="1" x14ac:dyDescent="0.3">
      <c r="A478" s="373"/>
      <c r="B478" s="321"/>
      <c r="C478" s="316">
        <f>IFERROR(VLOOKUP(B478,A.Núcleos!$B:$C,2,FALSE),"")</f>
        <v>0</v>
      </c>
      <c r="D478" s="376"/>
      <c r="E478" s="383"/>
      <c r="F478" s="376"/>
      <c r="G478" s="377" t="str">
        <f>IFERROR(IF(Table8[[#This Row],[Código da Candidatura]]="","",CONCATENATE(VLOOKUP(Table8[[#This Row],[Código da Candidatura]],Table13[[Código da candidatura]:[Latitude]],3,FALSE)," - ",VLOOKUP(Table8[[#This Row],[Código da Candidatura]],Table13[[Código da candidatura]:[Latitude]],6,FALSE))),"")</f>
        <v/>
      </c>
      <c r="H478" s="325" t="str">
        <f>IFERROR(IF(A478="","",CONCATENATE("1D.",Entrada!$K$8,".",auxiliar!A472,".",Table8[[#This Row],[Código da Candidatura]])),"")</f>
        <v/>
      </c>
      <c r="I478" s="378" t="str">
        <f>IF(A478="","",SUMIF(D.Composição!A$5:B$4533,A478,D.Composição!M$5:M$4533))</f>
        <v/>
      </c>
      <c r="J478" s="379" t="str">
        <f>IF(A478="","",COUNTIF(D.Composição!$B:$B,$A478))</f>
        <v/>
      </c>
      <c r="K478" s="379" t="str">
        <f t="shared" si="39"/>
        <v/>
      </c>
      <c r="L478" s="379" t="str">
        <f>IF(A478="","",COUNTIFS(D.Composição!$B:$B,$A478,D.Composição!$T:$T,"Dep"))</f>
        <v/>
      </c>
      <c r="M478" s="379" t="str">
        <f>IF(A478="","",COUNTIFS(D.Composição!$B:$B,$A478,D.Composição!$M:$M,"Sim"))</f>
        <v/>
      </c>
      <c r="N478" s="379" t="str">
        <f t="shared" si="40"/>
        <v/>
      </c>
      <c r="O478" s="379" t="str">
        <f>IFERROR(IF(A478="","",VLOOKUP(A478,D.Composição!$B$5:$L$4533,10,FALSE)),"")</f>
        <v/>
      </c>
      <c r="P478" s="379" t="str">
        <f t="shared" si="41"/>
        <v/>
      </c>
      <c r="Q478" s="380" t="str">
        <f t="shared" si="42"/>
        <v/>
      </c>
      <c r="R478" s="378" t="str">
        <f t="shared" si="43"/>
        <v/>
      </c>
      <c r="S478" s="379" t="str">
        <f>IF(H478="","",IF(R478&gt;=4*auxiliar!$Q$2,"Não elegível",IF(R478&lt;4*auxiliar!$Q$2,"Elegível","")))</f>
        <v/>
      </c>
      <c r="T478" s="321"/>
      <c r="U478" s="321"/>
      <c r="V478" s="321" t="s">
        <v>7141</v>
      </c>
      <c r="W478" s="381"/>
      <c r="X47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78" s="423"/>
      <c r="Z478" s="394"/>
      <c r="AA478" s="382" t="str">
        <f>IF(Table8[[#This Row],[Código do agregado '[Entidade']]]="","",IF(OR(AND(A478="",A478&lt;&gt;""),(AND(A478&lt;&gt;"",OR(B478="",D478="",I478="",T478="",U478="")))),"NÃO",IF(AND(A478&lt;&gt;"",J478=0),"Faltam membros","SIM")))</f>
        <v/>
      </c>
      <c r="AD478" s="256"/>
      <c r="AE478" s="457"/>
      <c r="AF478" s="457"/>
      <c r="AG478" s="256"/>
      <c r="AH478" s="256"/>
    </row>
    <row r="479" spans="1:34" ht="25.05" hidden="1" customHeight="1" x14ac:dyDescent="0.3">
      <c r="A479" s="373"/>
      <c r="B479" s="321"/>
      <c r="C479" s="316">
        <f>IFERROR(VLOOKUP(B479,A.Núcleos!$B:$C,2,FALSE),"")</f>
        <v>0</v>
      </c>
      <c r="D479" s="376"/>
      <c r="E479" s="383"/>
      <c r="F479" s="376"/>
      <c r="G479" s="377" t="str">
        <f>IFERROR(IF(Table8[[#This Row],[Código da Candidatura]]="","",CONCATENATE(VLOOKUP(Table8[[#This Row],[Código da Candidatura]],Table13[[Código da candidatura]:[Latitude]],3,FALSE)," - ",VLOOKUP(Table8[[#This Row],[Código da Candidatura]],Table13[[Código da candidatura]:[Latitude]],6,FALSE))),"")</f>
        <v/>
      </c>
      <c r="H479" s="325" t="str">
        <f>IFERROR(IF(A479="","",CONCATENATE("1D.",Entrada!$K$8,".",auxiliar!A473,".",Table8[[#This Row],[Código da Candidatura]])),"")</f>
        <v/>
      </c>
      <c r="I479" s="378" t="str">
        <f>IF(A479="","",SUMIF(D.Composição!A$5:B$4533,A479,D.Composição!M$5:M$4533))</f>
        <v/>
      </c>
      <c r="J479" s="379" t="str">
        <f>IF(A479="","",COUNTIF(D.Composição!$B:$B,$A479))</f>
        <v/>
      </c>
      <c r="K479" s="379" t="str">
        <f t="shared" si="39"/>
        <v/>
      </c>
      <c r="L479" s="379" t="str">
        <f>IF(A479="","",COUNTIFS(D.Composição!$B:$B,$A479,D.Composição!$T:$T,"Dep"))</f>
        <v/>
      </c>
      <c r="M479" s="379" t="str">
        <f>IF(A479="","",COUNTIFS(D.Composição!$B:$B,$A479,D.Composição!$M:$M,"Sim"))</f>
        <v/>
      </c>
      <c r="N479" s="379" t="str">
        <f t="shared" si="40"/>
        <v/>
      </c>
      <c r="O479" s="379" t="str">
        <f>IFERROR(IF(A479="","",VLOOKUP(A479,D.Composição!$B$5:$L$4533,10,FALSE)),"")</f>
        <v/>
      </c>
      <c r="P479" s="379" t="str">
        <f t="shared" si="41"/>
        <v/>
      </c>
      <c r="Q479" s="380" t="str">
        <f t="shared" si="42"/>
        <v/>
      </c>
      <c r="R479" s="378" t="str">
        <f t="shared" si="43"/>
        <v/>
      </c>
      <c r="S479" s="379" t="str">
        <f>IF(H479="","",IF(R479&gt;=4*auxiliar!$Q$2,"Não elegível",IF(R479&lt;4*auxiliar!$Q$2,"Elegível","")))</f>
        <v/>
      </c>
      <c r="T479" s="321"/>
      <c r="U479" s="321"/>
      <c r="V479" s="321" t="s">
        <v>7141</v>
      </c>
      <c r="W479" s="381"/>
      <c r="X47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79" s="423"/>
      <c r="Z479" s="394"/>
      <c r="AA479" s="382" t="str">
        <f>IF(Table8[[#This Row],[Código do agregado '[Entidade']]]="","",IF(OR(AND(A479="",A479&lt;&gt;""),(AND(A479&lt;&gt;"",OR(B479="",D479="",I479="",T479="",U479="")))),"NÃO",IF(AND(A479&lt;&gt;"",J479=0),"Faltam membros","SIM")))</f>
        <v/>
      </c>
      <c r="AD479" s="256"/>
      <c r="AE479" s="457"/>
      <c r="AF479" s="457"/>
      <c r="AG479" s="256"/>
      <c r="AH479" s="256"/>
    </row>
    <row r="480" spans="1:34" ht="25.05" hidden="1" customHeight="1" x14ac:dyDescent="0.3">
      <c r="A480" s="373"/>
      <c r="B480" s="321"/>
      <c r="C480" s="316">
        <f>IFERROR(VLOOKUP(B480,A.Núcleos!$B:$C,2,FALSE),"")</f>
        <v>0</v>
      </c>
      <c r="D480" s="376"/>
      <c r="E480" s="383"/>
      <c r="F480" s="376"/>
      <c r="G480" s="377" t="str">
        <f>IFERROR(IF(Table8[[#This Row],[Código da Candidatura]]="","",CONCATENATE(VLOOKUP(Table8[[#This Row],[Código da Candidatura]],Table13[[Código da candidatura]:[Latitude]],3,FALSE)," - ",VLOOKUP(Table8[[#This Row],[Código da Candidatura]],Table13[[Código da candidatura]:[Latitude]],6,FALSE))),"")</f>
        <v/>
      </c>
      <c r="H480" s="325" t="str">
        <f>IFERROR(IF(A480="","",CONCATENATE("1D.",Entrada!$K$8,".",auxiliar!A474,".",Table8[[#This Row],[Código da Candidatura]])),"")</f>
        <v/>
      </c>
      <c r="I480" s="378" t="str">
        <f>IF(A480="","",SUMIF(D.Composição!A$5:B$4533,A480,D.Composição!M$5:M$4533))</f>
        <v/>
      </c>
      <c r="J480" s="379" t="str">
        <f>IF(A480="","",COUNTIF(D.Composição!$B:$B,$A480))</f>
        <v/>
      </c>
      <c r="K480" s="379" t="str">
        <f t="shared" si="39"/>
        <v/>
      </c>
      <c r="L480" s="379" t="str">
        <f>IF(A480="","",COUNTIFS(D.Composição!$B:$B,$A480,D.Composição!$T:$T,"Dep"))</f>
        <v/>
      </c>
      <c r="M480" s="379" t="str">
        <f>IF(A480="","",COUNTIFS(D.Composição!$B:$B,$A480,D.Composição!$M:$M,"Sim"))</f>
        <v/>
      </c>
      <c r="N480" s="379" t="str">
        <f t="shared" si="40"/>
        <v/>
      </c>
      <c r="O480" s="379" t="str">
        <f>IFERROR(IF(A480="","",VLOOKUP(A480,D.Composição!$B$5:$L$4533,10,FALSE)),"")</f>
        <v/>
      </c>
      <c r="P480" s="379" t="str">
        <f t="shared" si="41"/>
        <v/>
      </c>
      <c r="Q480" s="380" t="str">
        <f t="shared" si="42"/>
        <v/>
      </c>
      <c r="R480" s="378" t="str">
        <f t="shared" si="43"/>
        <v/>
      </c>
      <c r="S480" s="379" t="str">
        <f>IF(H480="","",IF(R480&gt;=4*auxiliar!$Q$2,"Não elegível",IF(R480&lt;4*auxiliar!$Q$2,"Elegível","")))</f>
        <v/>
      </c>
      <c r="T480" s="321"/>
      <c r="U480" s="321"/>
      <c r="V480" s="321" t="s">
        <v>7141</v>
      </c>
      <c r="W480" s="381"/>
      <c r="X48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80" s="423"/>
      <c r="Z480" s="394"/>
      <c r="AA480" s="382" t="str">
        <f>IF(Table8[[#This Row],[Código do agregado '[Entidade']]]="","",IF(OR(AND(A480="",A480&lt;&gt;""),(AND(A480&lt;&gt;"",OR(B480="",D480="",I480="",T480="",U480="")))),"NÃO",IF(AND(A480&lt;&gt;"",J480=0),"Faltam membros","SIM")))</f>
        <v/>
      </c>
      <c r="AD480" s="256"/>
      <c r="AE480" s="457"/>
      <c r="AF480" s="457"/>
      <c r="AG480" s="256"/>
      <c r="AH480" s="256"/>
    </row>
    <row r="481" spans="1:34" ht="25.05" hidden="1" customHeight="1" x14ac:dyDescent="0.3">
      <c r="A481" s="373"/>
      <c r="B481" s="321"/>
      <c r="C481" s="316">
        <f>IFERROR(VLOOKUP(B481,A.Núcleos!$B:$C,2,FALSE),"")</f>
        <v>0</v>
      </c>
      <c r="D481" s="376"/>
      <c r="E481" s="383"/>
      <c r="F481" s="376"/>
      <c r="G481" s="377" t="str">
        <f>IFERROR(IF(Table8[[#This Row],[Código da Candidatura]]="","",CONCATENATE(VLOOKUP(Table8[[#This Row],[Código da Candidatura]],Table13[[Código da candidatura]:[Latitude]],3,FALSE)," - ",VLOOKUP(Table8[[#This Row],[Código da Candidatura]],Table13[[Código da candidatura]:[Latitude]],6,FALSE))),"")</f>
        <v/>
      </c>
      <c r="H481" s="325" t="str">
        <f>IFERROR(IF(A481="","",CONCATENATE("1D.",Entrada!$K$8,".",auxiliar!A475,".",Table8[[#This Row],[Código da Candidatura]])),"")</f>
        <v/>
      </c>
      <c r="I481" s="378" t="str">
        <f>IF(A481="","",SUMIF(D.Composição!A$5:B$4533,A481,D.Composição!M$5:M$4533))</f>
        <v/>
      </c>
      <c r="J481" s="379" t="str">
        <f>IF(A481="","",COUNTIF(D.Composição!$B:$B,$A481))</f>
        <v/>
      </c>
      <c r="K481" s="379" t="str">
        <f t="shared" si="39"/>
        <v/>
      </c>
      <c r="L481" s="379" t="str">
        <f>IF(A481="","",COUNTIFS(D.Composição!$B:$B,$A481,D.Composição!$T:$T,"Dep"))</f>
        <v/>
      </c>
      <c r="M481" s="379" t="str">
        <f>IF(A481="","",COUNTIFS(D.Composição!$B:$B,$A481,D.Composição!$M:$M,"Sim"))</f>
        <v/>
      </c>
      <c r="N481" s="379" t="str">
        <f t="shared" si="40"/>
        <v/>
      </c>
      <c r="O481" s="379" t="str">
        <f>IFERROR(IF(A481="","",VLOOKUP(A481,D.Composição!$B$5:$L$4533,10,FALSE)),"")</f>
        <v/>
      </c>
      <c r="P481" s="379" t="str">
        <f t="shared" si="41"/>
        <v/>
      </c>
      <c r="Q481" s="380" t="str">
        <f t="shared" si="42"/>
        <v/>
      </c>
      <c r="R481" s="378" t="str">
        <f t="shared" si="43"/>
        <v/>
      </c>
      <c r="S481" s="379" t="str">
        <f>IF(H481="","",IF(R481&gt;=4*auxiliar!$Q$2,"Não elegível",IF(R481&lt;4*auxiliar!$Q$2,"Elegível","")))</f>
        <v/>
      </c>
      <c r="T481" s="321"/>
      <c r="U481" s="321"/>
      <c r="V481" s="321" t="s">
        <v>7141</v>
      </c>
      <c r="W481" s="381"/>
      <c r="X48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81" s="423"/>
      <c r="Z481" s="394"/>
      <c r="AA481" s="382" t="str">
        <f>IF(Table8[[#This Row],[Código do agregado '[Entidade']]]="","",IF(OR(AND(A481="",A481&lt;&gt;""),(AND(A481&lt;&gt;"",OR(B481="",D481="",I481="",T481="",U481="")))),"NÃO",IF(AND(A481&lt;&gt;"",J481=0),"Faltam membros","SIM")))</f>
        <v/>
      </c>
      <c r="AD481" s="256"/>
      <c r="AE481" s="457"/>
      <c r="AF481" s="457"/>
      <c r="AG481" s="256"/>
      <c r="AH481" s="256"/>
    </row>
    <row r="482" spans="1:34" ht="25.05" hidden="1" customHeight="1" x14ac:dyDescent="0.3">
      <c r="A482" s="373"/>
      <c r="B482" s="321"/>
      <c r="C482" s="316">
        <f>IFERROR(VLOOKUP(B482,A.Núcleos!$B:$C,2,FALSE),"")</f>
        <v>0</v>
      </c>
      <c r="D482" s="376"/>
      <c r="E482" s="383"/>
      <c r="F482" s="376"/>
      <c r="G482" s="377" t="str">
        <f>IFERROR(IF(Table8[[#This Row],[Código da Candidatura]]="","",CONCATENATE(VLOOKUP(Table8[[#This Row],[Código da Candidatura]],Table13[[Código da candidatura]:[Latitude]],3,FALSE)," - ",VLOOKUP(Table8[[#This Row],[Código da Candidatura]],Table13[[Código da candidatura]:[Latitude]],6,FALSE))),"")</f>
        <v/>
      </c>
      <c r="H482" s="325" t="str">
        <f>IFERROR(IF(A482="","",CONCATENATE("1D.",Entrada!$K$8,".",auxiliar!A476,".",Table8[[#This Row],[Código da Candidatura]])),"")</f>
        <v/>
      </c>
      <c r="I482" s="378" t="str">
        <f>IF(A482="","",SUMIF(D.Composição!A$5:B$4533,A482,D.Composição!M$5:M$4533))</f>
        <v/>
      </c>
      <c r="J482" s="379" t="str">
        <f>IF(A482="","",COUNTIF(D.Composição!$B:$B,$A482))</f>
        <v/>
      </c>
      <c r="K482" s="379" t="str">
        <f t="shared" si="39"/>
        <v/>
      </c>
      <c r="L482" s="379" t="str">
        <f>IF(A482="","",COUNTIFS(D.Composição!$B:$B,$A482,D.Composição!$T:$T,"Dep"))</f>
        <v/>
      </c>
      <c r="M482" s="379" t="str">
        <f>IF(A482="","",COUNTIFS(D.Composição!$B:$B,$A482,D.Composição!$M:$M,"Sim"))</f>
        <v/>
      </c>
      <c r="N482" s="379" t="str">
        <f t="shared" si="40"/>
        <v/>
      </c>
      <c r="O482" s="379" t="str">
        <f>IFERROR(IF(A482="","",VLOOKUP(A482,D.Composição!$B$5:$L$4533,10,FALSE)),"")</f>
        <v/>
      </c>
      <c r="P482" s="379" t="str">
        <f t="shared" si="41"/>
        <v/>
      </c>
      <c r="Q482" s="380" t="str">
        <f t="shared" si="42"/>
        <v/>
      </c>
      <c r="R482" s="378" t="str">
        <f t="shared" si="43"/>
        <v/>
      </c>
      <c r="S482" s="379" t="str">
        <f>IF(H482="","",IF(R482&gt;=4*auxiliar!$Q$2,"Não elegível",IF(R482&lt;4*auxiliar!$Q$2,"Elegível","")))</f>
        <v/>
      </c>
      <c r="T482" s="321"/>
      <c r="U482" s="321"/>
      <c r="V482" s="321" t="s">
        <v>7141</v>
      </c>
      <c r="W482" s="381"/>
      <c r="X48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82" s="423"/>
      <c r="Z482" s="394"/>
      <c r="AA482" s="382" t="str">
        <f>IF(Table8[[#This Row],[Código do agregado '[Entidade']]]="","",IF(OR(AND(A482="",A482&lt;&gt;""),(AND(A482&lt;&gt;"",OR(B482="",D482="",I482="",T482="",U482="")))),"NÃO",IF(AND(A482&lt;&gt;"",J482=0),"Faltam membros","SIM")))</f>
        <v/>
      </c>
      <c r="AD482" s="256"/>
      <c r="AE482" s="457"/>
      <c r="AF482" s="457"/>
      <c r="AG482" s="256"/>
      <c r="AH482" s="256"/>
    </row>
    <row r="483" spans="1:34" ht="25.05" hidden="1" customHeight="1" x14ac:dyDescent="0.3">
      <c r="A483" s="373"/>
      <c r="B483" s="321"/>
      <c r="C483" s="316">
        <f>IFERROR(VLOOKUP(B483,A.Núcleos!$B:$C,2,FALSE),"")</f>
        <v>0</v>
      </c>
      <c r="D483" s="376"/>
      <c r="E483" s="383"/>
      <c r="F483" s="376"/>
      <c r="G483" s="377" t="str">
        <f>IFERROR(IF(Table8[[#This Row],[Código da Candidatura]]="","",CONCATENATE(VLOOKUP(Table8[[#This Row],[Código da Candidatura]],Table13[[Código da candidatura]:[Latitude]],3,FALSE)," - ",VLOOKUP(Table8[[#This Row],[Código da Candidatura]],Table13[[Código da candidatura]:[Latitude]],6,FALSE))),"")</f>
        <v/>
      </c>
      <c r="H483" s="325" t="str">
        <f>IFERROR(IF(A483="","",CONCATENATE("1D.",Entrada!$K$8,".",auxiliar!A477,".",Table8[[#This Row],[Código da Candidatura]])),"")</f>
        <v/>
      </c>
      <c r="I483" s="378" t="str">
        <f>IF(A483="","",SUMIF(D.Composição!A$5:B$4533,A483,D.Composição!M$5:M$4533))</f>
        <v/>
      </c>
      <c r="J483" s="379" t="str">
        <f>IF(A483="","",COUNTIF(D.Composição!$B:$B,$A483))</f>
        <v/>
      </c>
      <c r="K483" s="379" t="str">
        <f t="shared" si="39"/>
        <v/>
      </c>
      <c r="L483" s="379" t="str">
        <f>IF(A483="","",COUNTIFS(D.Composição!$B:$B,$A483,D.Composição!$T:$T,"Dep"))</f>
        <v/>
      </c>
      <c r="M483" s="379" t="str">
        <f>IF(A483="","",COUNTIFS(D.Composição!$B:$B,$A483,D.Composição!$M:$M,"Sim"))</f>
        <v/>
      </c>
      <c r="N483" s="379" t="str">
        <f t="shared" si="40"/>
        <v/>
      </c>
      <c r="O483" s="379" t="str">
        <f>IFERROR(IF(A483="","",VLOOKUP(A483,D.Composição!$B$5:$L$4533,10,FALSE)),"")</f>
        <v/>
      </c>
      <c r="P483" s="379" t="str">
        <f t="shared" si="41"/>
        <v/>
      </c>
      <c r="Q483" s="380" t="str">
        <f t="shared" si="42"/>
        <v/>
      </c>
      <c r="R483" s="378" t="str">
        <f t="shared" si="43"/>
        <v/>
      </c>
      <c r="S483" s="379" t="str">
        <f>IF(H483="","",IF(R483&gt;=4*auxiliar!$Q$2,"Não elegível",IF(R483&lt;4*auxiliar!$Q$2,"Elegível","")))</f>
        <v/>
      </c>
      <c r="T483" s="321"/>
      <c r="U483" s="321"/>
      <c r="V483" s="321" t="s">
        <v>7141</v>
      </c>
      <c r="W483" s="381"/>
      <c r="X48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83" s="423"/>
      <c r="Z483" s="394"/>
      <c r="AA483" s="382" t="str">
        <f>IF(Table8[[#This Row],[Código do agregado '[Entidade']]]="","",IF(OR(AND(A483="",A483&lt;&gt;""),(AND(A483&lt;&gt;"",OR(B483="",D483="",I483="",T483="",U483="")))),"NÃO",IF(AND(A483&lt;&gt;"",J483=0),"Faltam membros","SIM")))</f>
        <v/>
      </c>
      <c r="AD483" s="256"/>
      <c r="AE483" s="457"/>
      <c r="AF483" s="457"/>
      <c r="AG483" s="256"/>
      <c r="AH483" s="256"/>
    </row>
    <row r="484" spans="1:34" ht="25.05" hidden="1" customHeight="1" x14ac:dyDescent="0.3">
      <c r="A484" s="373"/>
      <c r="B484" s="321"/>
      <c r="C484" s="316">
        <f>IFERROR(VLOOKUP(B484,A.Núcleos!$B:$C,2,FALSE),"")</f>
        <v>0</v>
      </c>
      <c r="D484" s="376"/>
      <c r="E484" s="383"/>
      <c r="F484" s="376"/>
      <c r="G484" s="377" t="str">
        <f>IFERROR(IF(Table8[[#This Row],[Código da Candidatura]]="","",CONCATENATE(VLOOKUP(Table8[[#This Row],[Código da Candidatura]],Table13[[Código da candidatura]:[Latitude]],3,FALSE)," - ",VLOOKUP(Table8[[#This Row],[Código da Candidatura]],Table13[[Código da candidatura]:[Latitude]],6,FALSE))),"")</f>
        <v/>
      </c>
      <c r="H484" s="325" t="str">
        <f>IFERROR(IF(A484="","",CONCATENATE("1D.",Entrada!$K$8,".",auxiliar!A478,".",Table8[[#This Row],[Código da Candidatura]])),"")</f>
        <v/>
      </c>
      <c r="I484" s="378" t="str">
        <f>IF(A484="","",SUMIF(D.Composição!A$5:B$4533,A484,D.Composição!M$5:M$4533))</f>
        <v/>
      </c>
      <c r="J484" s="379" t="str">
        <f>IF(A484="","",COUNTIF(D.Composição!$B:$B,$A484))</f>
        <v/>
      </c>
      <c r="K484" s="379" t="str">
        <f t="shared" si="39"/>
        <v/>
      </c>
      <c r="L484" s="379" t="str">
        <f>IF(A484="","",COUNTIFS(D.Composição!$B:$B,$A484,D.Composição!$T:$T,"Dep"))</f>
        <v/>
      </c>
      <c r="M484" s="379" t="str">
        <f>IF(A484="","",COUNTIFS(D.Composição!$B:$B,$A484,D.Composição!$M:$M,"Sim"))</f>
        <v/>
      </c>
      <c r="N484" s="379" t="str">
        <f t="shared" si="40"/>
        <v/>
      </c>
      <c r="O484" s="379" t="str">
        <f>IFERROR(IF(A484="","",VLOOKUP(A484,D.Composição!$B$5:$L$4533,10,FALSE)),"")</f>
        <v/>
      </c>
      <c r="P484" s="379" t="str">
        <f t="shared" si="41"/>
        <v/>
      </c>
      <c r="Q484" s="380" t="str">
        <f t="shared" si="42"/>
        <v/>
      </c>
      <c r="R484" s="378" t="str">
        <f t="shared" si="43"/>
        <v/>
      </c>
      <c r="S484" s="379" t="str">
        <f>IF(H484="","",IF(R484&gt;=4*auxiliar!$Q$2,"Não elegível",IF(R484&lt;4*auxiliar!$Q$2,"Elegível","")))</f>
        <v/>
      </c>
      <c r="T484" s="321"/>
      <c r="U484" s="321"/>
      <c r="V484" s="321" t="s">
        <v>7141</v>
      </c>
      <c r="W484" s="381"/>
      <c r="X48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84" s="423"/>
      <c r="Z484" s="394"/>
      <c r="AA484" s="382" t="str">
        <f>IF(Table8[[#This Row],[Código do agregado '[Entidade']]]="","",IF(OR(AND(A484="",A484&lt;&gt;""),(AND(A484&lt;&gt;"",OR(B484="",D484="",I484="",T484="",U484="")))),"NÃO",IF(AND(A484&lt;&gt;"",J484=0),"Faltam membros","SIM")))</f>
        <v/>
      </c>
      <c r="AD484" s="256"/>
      <c r="AE484" s="457"/>
      <c r="AF484" s="457"/>
      <c r="AG484" s="256"/>
      <c r="AH484" s="256"/>
    </row>
    <row r="485" spans="1:34" ht="25.05" hidden="1" customHeight="1" x14ac:dyDescent="0.3">
      <c r="A485" s="373"/>
      <c r="B485" s="321"/>
      <c r="C485" s="316">
        <f>IFERROR(VLOOKUP(B485,A.Núcleos!$B:$C,2,FALSE),"")</f>
        <v>0</v>
      </c>
      <c r="D485" s="376"/>
      <c r="E485" s="383"/>
      <c r="F485" s="376"/>
      <c r="G485" s="377" t="str">
        <f>IFERROR(IF(Table8[[#This Row],[Código da Candidatura]]="","",CONCATENATE(VLOOKUP(Table8[[#This Row],[Código da Candidatura]],Table13[[Código da candidatura]:[Latitude]],3,FALSE)," - ",VLOOKUP(Table8[[#This Row],[Código da Candidatura]],Table13[[Código da candidatura]:[Latitude]],6,FALSE))),"")</f>
        <v/>
      </c>
      <c r="H485" s="325" t="str">
        <f>IFERROR(IF(A485="","",CONCATENATE("1D.",Entrada!$K$8,".",auxiliar!A479,".",Table8[[#This Row],[Código da Candidatura]])),"")</f>
        <v/>
      </c>
      <c r="I485" s="378" t="str">
        <f>IF(A485="","",SUMIF(D.Composição!A$5:B$4533,A485,D.Composição!M$5:M$4533))</f>
        <v/>
      </c>
      <c r="J485" s="379" t="str">
        <f>IF(A485="","",COUNTIF(D.Composição!$B:$B,$A485))</f>
        <v/>
      </c>
      <c r="K485" s="379" t="str">
        <f t="shared" si="39"/>
        <v/>
      </c>
      <c r="L485" s="379" t="str">
        <f>IF(A485="","",COUNTIFS(D.Composição!$B:$B,$A485,D.Composição!$T:$T,"Dep"))</f>
        <v/>
      </c>
      <c r="M485" s="379" t="str">
        <f>IF(A485="","",COUNTIFS(D.Composição!$B:$B,$A485,D.Composição!$M:$M,"Sim"))</f>
        <v/>
      </c>
      <c r="N485" s="379" t="str">
        <f t="shared" si="40"/>
        <v/>
      </c>
      <c r="O485" s="379" t="str">
        <f>IFERROR(IF(A485="","",VLOOKUP(A485,D.Composição!$B$5:$L$4533,10,FALSE)),"")</f>
        <v/>
      </c>
      <c r="P485" s="379" t="str">
        <f t="shared" si="41"/>
        <v/>
      </c>
      <c r="Q485" s="380" t="str">
        <f t="shared" si="42"/>
        <v/>
      </c>
      <c r="R485" s="378" t="str">
        <f t="shared" si="43"/>
        <v/>
      </c>
      <c r="S485" s="379" t="str">
        <f>IF(H485="","",IF(R485&gt;=4*auxiliar!$Q$2,"Não elegível",IF(R485&lt;4*auxiliar!$Q$2,"Elegível","")))</f>
        <v/>
      </c>
      <c r="T485" s="321"/>
      <c r="U485" s="321"/>
      <c r="V485" s="321" t="s">
        <v>7141</v>
      </c>
      <c r="W485" s="381"/>
      <c r="X48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85" s="423"/>
      <c r="Z485" s="394"/>
      <c r="AA485" s="382" t="str">
        <f>IF(Table8[[#This Row],[Código do agregado '[Entidade']]]="","",IF(OR(AND(A485="",A485&lt;&gt;""),(AND(A485&lt;&gt;"",OR(B485="",D485="",I485="",T485="",U485="")))),"NÃO",IF(AND(A485&lt;&gt;"",J485=0),"Faltam membros","SIM")))</f>
        <v/>
      </c>
      <c r="AD485" s="256"/>
      <c r="AE485" s="457"/>
      <c r="AF485" s="457"/>
      <c r="AG485" s="256"/>
      <c r="AH485" s="256"/>
    </row>
    <row r="486" spans="1:34" ht="25.05" hidden="1" customHeight="1" x14ac:dyDescent="0.3">
      <c r="A486" s="373"/>
      <c r="B486" s="321"/>
      <c r="C486" s="316">
        <f>IFERROR(VLOOKUP(B486,A.Núcleos!$B:$C,2,FALSE),"")</f>
        <v>0</v>
      </c>
      <c r="D486" s="376"/>
      <c r="E486" s="383"/>
      <c r="F486" s="376"/>
      <c r="G486" s="377" t="str">
        <f>IFERROR(IF(Table8[[#This Row],[Código da Candidatura]]="","",CONCATENATE(VLOOKUP(Table8[[#This Row],[Código da Candidatura]],Table13[[Código da candidatura]:[Latitude]],3,FALSE)," - ",VLOOKUP(Table8[[#This Row],[Código da Candidatura]],Table13[[Código da candidatura]:[Latitude]],6,FALSE))),"")</f>
        <v/>
      </c>
      <c r="H486" s="325" t="str">
        <f>IFERROR(IF(A486="","",CONCATENATE("1D.",Entrada!$K$8,".",auxiliar!A480,".",Table8[[#This Row],[Código da Candidatura]])),"")</f>
        <v/>
      </c>
      <c r="I486" s="378" t="str">
        <f>IF(A486="","",SUMIF(D.Composição!A$5:B$4533,A486,D.Composição!M$5:M$4533))</f>
        <v/>
      </c>
      <c r="J486" s="379" t="str">
        <f>IF(A486="","",COUNTIF(D.Composição!$B:$B,$A486))</f>
        <v/>
      </c>
      <c r="K486" s="379" t="str">
        <f t="shared" si="39"/>
        <v/>
      </c>
      <c r="L486" s="379" t="str">
        <f>IF(A486="","",COUNTIFS(D.Composição!$B:$B,$A486,D.Composição!$T:$T,"Dep"))</f>
        <v/>
      </c>
      <c r="M486" s="379" t="str">
        <f>IF(A486="","",COUNTIFS(D.Composição!$B:$B,$A486,D.Composição!$M:$M,"Sim"))</f>
        <v/>
      </c>
      <c r="N486" s="379" t="str">
        <f t="shared" si="40"/>
        <v/>
      </c>
      <c r="O486" s="379" t="str">
        <f>IFERROR(IF(A486="","",VLOOKUP(A486,D.Composição!$B$5:$L$4533,10,FALSE)),"")</f>
        <v/>
      </c>
      <c r="P486" s="379" t="str">
        <f t="shared" si="41"/>
        <v/>
      </c>
      <c r="Q486" s="380" t="str">
        <f t="shared" si="42"/>
        <v/>
      </c>
      <c r="R486" s="378" t="str">
        <f t="shared" si="43"/>
        <v/>
      </c>
      <c r="S486" s="379" t="str">
        <f>IF(H486="","",IF(R486&gt;=4*auxiliar!$Q$2,"Não elegível",IF(R486&lt;4*auxiliar!$Q$2,"Elegível","")))</f>
        <v/>
      </c>
      <c r="T486" s="321"/>
      <c r="U486" s="321"/>
      <c r="V486" s="321" t="s">
        <v>7141</v>
      </c>
      <c r="W486" s="381"/>
      <c r="X48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86" s="423"/>
      <c r="Z486" s="394"/>
      <c r="AA486" s="382" t="str">
        <f>IF(Table8[[#This Row],[Código do agregado '[Entidade']]]="","",IF(OR(AND(A486="",A486&lt;&gt;""),(AND(A486&lt;&gt;"",OR(B486="",D486="",I486="",T486="",U486="")))),"NÃO",IF(AND(A486&lt;&gt;"",J486=0),"Faltam membros","SIM")))</f>
        <v/>
      </c>
      <c r="AD486" s="256"/>
      <c r="AE486" s="457"/>
      <c r="AF486" s="457"/>
      <c r="AG486" s="256"/>
      <c r="AH486" s="256"/>
    </row>
    <row r="487" spans="1:34" ht="25.05" hidden="1" customHeight="1" x14ac:dyDescent="0.3">
      <c r="A487" s="373"/>
      <c r="B487" s="321"/>
      <c r="C487" s="316">
        <f>IFERROR(VLOOKUP(B487,A.Núcleos!$B:$C,2,FALSE),"")</f>
        <v>0</v>
      </c>
      <c r="D487" s="376"/>
      <c r="E487" s="383"/>
      <c r="F487" s="376"/>
      <c r="G487" s="377" t="str">
        <f>IFERROR(IF(Table8[[#This Row],[Código da Candidatura]]="","",CONCATENATE(VLOOKUP(Table8[[#This Row],[Código da Candidatura]],Table13[[Código da candidatura]:[Latitude]],3,FALSE)," - ",VLOOKUP(Table8[[#This Row],[Código da Candidatura]],Table13[[Código da candidatura]:[Latitude]],6,FALSE))),"")</f>
        <v/>
      </c>
      <c r="H487" s="325" t="str">
        <f>IFERROR(IF(A487="","",CONCATENATE("1D.",Entrada!$K$8,".",auxiliar!A481,".",Table8[[#This Row],[Código da Candidatura]])),"")</f>
        <v/>
      </c>
      <c r="I487" s="378" t="str">
        <f>IF(A487="","",SUMIF(D.Composição!A$5:B$4533,A487,D.Composição!M$5:M$4533))</f>
        <v/>
      </c>
      <c r="J487" s="379" t="str">
        <f>IF(A487="","",COUNTIF(D.Composição!$B:$B,$A487))</f>
        <v/>
      </c>
      <c r="K487" s="379" t="str">
        <f t="shared" si="39"/>
        <v/>
      </c>
      <c r="L487" s="379" t="str">
        <f>IF(A487="","",COUNTIFS(D.Composição!$B:$B,$A487,D.Composição!$T:$T,"Dep"))</f>
        <v/>
      </c>
      <c r="M487" s="379" t="str">
        <f>IF(A487="","",COUNTIFS(D.Composição!$B:$B,$A487,D.Composição!$M:$M,"Sim"))</f>
        <v/>
      </c>
      <c r="N487" s="379" t="str">
        <f t="shared" si="40"/>
        <v/>
      </c>
      <c r="O487" s="379" t="str">
        <f>IFERROR(IF(A487="","",VLOOKUP(A487,D.Composição!$B$5:$L$4533,10,FALSE)),"")</f>
        <v/>
      </c>
      <c r="P487" s="379" t="str">
        <f t="shared" si="41"/>
        <v/>
      </c>
      <c r="Q487" s="380" t="str">
        <f t="shared" si="42"/>
        <v/>
      </c>
      <c r="R487" s="378" t="str">
        <f t="shared" si="43"/>
        <v/>
      </c>
      <c r="S487" s="379" t="str">
        <f>IF(H487="","",IF(R487&gt;=4*auxiliar!$Q$2,"Não elegível",IF(R487&lt;4*auxiliar!$Q$2,"Elegível","")))</f>
        <v/>
      </c>
      <c r="T487" s="321"/>
      <c r="U487" s="321"/>
      <c r="V487" s="321" t="s">
        <v>7141</v>
      </c>
      <c r="W487" s="381"/>
      <c r="X48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87" s="423"/>
      <c r="Z487" s="394"/>
      <c r="AA487" s="382" t="str">
        <f>IF(Table8[[#This Row],[Código do agregado '[Entidade']]]="","",IF(OR(AND(A487="",A487&lt;&gt;""),(AND(A487&lt;&gt;"",OR(B487="",D487="",I487="",T487="",U487="")))),"NÃO",IF(AND(A487&lt;&gt;"",J487=0),"Faltam membros","SIM")))</f>
        <v/>
      </c>
      <c r="AD487" s="256"/>
      <c r="AE487" s="457"/>
      <c r="AF487" s="457"/>
      <c r="AG487" s="256"/>
      <c r="AH487" s="256"/>
    </row>
    <row r="488" spans="1:34" ht="25.05" hidden="1" customHeight="1" x14ac:dyDescent="0.3">
      <c r="A488" s="373"/>
      <c r="B488" s="321"/>
      <c r="C488" s="316">
        <f>IFERROR(VLOOKUP(B488,A.Núcleos!$B:$C,2,FALSE),"")</f>
        <v>0</v>
      </c>
      <c r="D488" s="376"/>
      <c r="E488" s="383"/>
      <c r="F488" s="376"/>
      <c r="G488" s="377" t="str">
        <f>IFERROR(IF(Table8[[#This Row],[Código da Candidatura]]="","",CONCATENATE(VLOOKUP(Table8[[#This Row],[Código da Candidatura]],Table13[[Código da candidatura]:[Latitude]],3,FALSE)," - ",VLOOKUP(Table8[[#This Row],[Código da Candidatura]],Table13[[Código da candidatura]:[Latitude]],6,FALSE))),"")</f>
        <v/>
      </c>
      <c r="H488" s="325" t="str">
        <f>IFERROR(IF(A488="","",CONCATENATE("1D.",Entrada!$K$8,".",auxiliar!A482,".",Table8[[#This Row],[Código da Candidatura]])),"")</f>
        <v/>
      </c>
      <c r="I488" s="378" t="str">
        <f>IF(A488="","",SUMIF(D.Composição!A$5:B$4533,A488,D.Composição!M$5:M$4533))</f>
        <v/>
      </c>
      <c r="J488" s="379" t="str">
        <f>IF(A488="","",COUNTIF(D.Composição!$B:$B,$A488))</f>
        <v/>
      </c>
      <c r="K488" s="379" t="str">
        <f t="shared" si="39"/>
        <v/>
      </c>
      <c r="L488" s="379" t="str">
        <f>IF(A488="","",COUNTIFS(D.Composição!$B:$B,$A488,D.Composição!$T:$T,"Dep"))</f>
        <v/>
      </c>
      <c r="M488" s="379" t="str">
        <f>IF(A488="","",COUNTIFS(D.Composição!$B:$B,$A488,D.Composição!$M:$M,"Sim"))</f>
        <v/>
      </c>
      <c r="N488" s="379" t="str">
        <f t="shared" si="40"/>
        <v/>
      </c>
      <c r="O488" s="379" t="str">
        <f>IFERROR(IF(A488="","",VLOOKUP(A488,D.Composição!$B$5:$L$4533,10,FALSE)),"")</f>
        <v/>
      </c>
      <c r="P488" s="379" t="str">
        <f t="shared" si="41"/>
        <v/>
      </c>
      <c r="Q488" s="380" t="str">
        <f t="shared" si="42"/>
        <v/>
      </c>
      <c r="R488" s="378" t="str">
        <f t="shared" si="43"/>
        <v/>
      </c>
      <c r="S488" s="379" t="str">
        <f>IF(H488="","",IF(R488&gt;=4*auxiliar!$Q$2,"Não elegível",IF(R488&lt;4*auxiliar!$Q$2,"Elegível","")))</f>
        <v/>
      </c>
      <c r="T488" s="321"/>
      <c r="U488" s="321"/>
      <c r="V488" s="321" t="s">
        <v>7141</v>
      </c>
      <c r="W488" s="381"/>
      <c r="X48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88" s="423"/>
      <c r="Z488" s="394"/>
      <c r="AA488" s="382" t="str">
        <f>IF(Table8[[#This Row],[Código do agregado '[Entidade']]]="","",IF(OR(AND(A488="",A488&lt;&gt;""),(AND(A488&lt;&gt;"",OR(B488="",D488="",I488="",T488="",U488="")))),"NÃO",IF(AND(A488&lt;&gt;"",J488=0),"Faltam membros","SIM")))</f>
        <v/>
      </c>
      <c r="AD488" s="256"/>
      <c r="AE488" s="457"/>
      <c r="AF488" s="457"/>
      <c r="AG488" s="256"/>
      <c r="AH488" s="256"/>
    </row>
    <row r="489" spans="1:34" ht="25.05" hidden="1" customHeight="1" x14ac:dyDescent="0.3">
      <c r="A489" s="373"/>
      <c r="B489" s="321"/>
      <c r="C489" s="316">
        <f>IFERROR(VLOOKUP(B489,A.Núcleos!$B:$C,2,FALSE),"")</f>
        <v>0</v>
      </c>
      <c r="D489" s="376"/>
      <c r="E489" s="383"/>
      <c r="F489" s="376"/>
      <c r="G489" s="377" t="str">
        <f>IFERROR(IF(Table8[[#This Row],[Código da Candidatura]]="","",CONCATENATE(VLOOKUP(Table8[[#This Row],[Código da Candidatura]],Table13[[Código da candidatura]:[Latitude]],3,FALSE)," - ",VLOOKUP(Table8[[#This Row],[Código da Candidatura]],Table13[[Código da candidatura]:[Latitude]],6,FALSE))),"")</f>
        <v/>
      </c>
      <c r="H489" s="325" t="str">
        <f>IFERROR(IF(A489="","",CONCATENATE("1D.",Entrada!$K$8,".",auxiliar!A483,".",Table8[[#This Row],[Código da Candidatura]])),"")</f>
        <v/>
      </c>
      <c r="I489" s="378" t="str">
        <f>IF(A489="","",SUMIF(D.Composição!A$5:B$4533,A489,D.Composição!M$5:M$4533))</f>
        <v/>
      </c>
      <c r="J489" s="379" t="str">
        <f>IF(A489="","",COUNTIF(D.Composição!$B:$B,$A489))</f>
        <v/>
      </c>
      <c r="K489" s="379" t="str">
        <f t="shared" si="39"/>
        <v/>
      </c>
      <c r="L489" s="379" t="str">
        <f>IF(A489="","",COUNTIFS(D.Composição!$B:$B,$A489,D.Composição!$T:$T,"Dep"))</f>
        <v/>
      </c>
      <c r="M489" s="379" t="str">
        <f>IF(A489="","",COUNTIFS(D.Composição!$B:$B,$A489,D.Composição!$M:$M,"Sim"))</f>
        <v/>
      </c>
      <c r="N489" s="379" t="str">
        <f t="shared" si="40"/>
        <v/>
      </c>
      <c r="O489" s="379" t="str">
        <f>IFERROR(IF(A489="","",VLOOKUP(A489,D.Composição!$B$5:$L$4533,10,FALSE)),"")</f>
        <v/>
      </c>
      <c r="P489" s="379" t="str">
        <f t="shared" si="41"/>
        <v/>
      </c>
      <c r="Q489" s="380" t="str">
        <f t="shared" si="42"/>
        <v/>
      </c>
      <c r="R489" s="378" t="str">
        <f t="shared" si="43"/>
        <v/>
      </c>
      <c r="S489" s="379" t="str">
        <f>IF(H489="","",IF(R489&gt;=4*auxiliar!$Q$2,"Não elegível",IF(R489&lt;4*auxiliar!$Q$2,"Elegível","")))</f>
        <v/>
      </c>
      <c r="T489" s="321"/>
      <c r="U489" s="321"/>
      <c r="V489" s="321" t="s">
        <v>7141</v>
      </c>
      <c r="W489" s="381"/>
      <c r="X48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89" s="423"/>
      <c r="Z489" s="394"/>
      <c r="AA489" s="382" t="str">
        <f>IF(Table8[[#This Row],[Código do agregado '[Entidade']]]="","",IF(OR(AND(A489="",A489&lt;&gt;""),(AND(A489&lt;&gt;"",OR(B489="",D489="",I489="",T489="",U489="")))),"NÃO",IF(AND(A489&lt;&gt;"",J489=0),"Faltam membros","SIM")))</f>
        <v/>
      </c>
      <c r="AD489" s="256"/>
      <c r="AE489" s="457"/>
      <c r="AF489" s="457"/>
      <c r="AG489" s="256"/>
      <c r="AH489" s="256"/>
    </row>
    <row r="490" spans="1:34" ht="25.05" hidden="1" customHeight="1" x14ac:dyDescent="0.3">
      <c r="A490" s="373"/>
      <c r="B490" s="321"/>
      <c r="C490" s="316">
        <f>IFERROR(VLOOKUP(B490,A.Núcleos!$B:$C,2,FALSE),"")</f>
        <v>0</v>
      </c>
      <c r="D490" s="376"/>
      <c r="E490" s="383"/>
      <c r="F490" s="376"/>
      <c r="G490" s="377" t="str">
        <f>IFERROR(IF(Table8[[#This Row],[Código da Candidatura]]="","",CONCATENATE(VLOOKUP(Table8[[#This Row],[Código da Candidatura]],Table13[[Código da candidatura]:[Latitude]],3,FALSE)," - ",VLOOKUP(Table8[[#This Row],[Código da Candidatura]],Table13[[Código da candidatura]:[Latitude]],6,FALSE))),"")</f>
        <v/>
      </c>
      <c r="H490" s="325" t="str">
        <f>IFERROR(IF(A490="","",CONCATENATE("1D.",Entrada!$K$8,".",auxiliar!A484,".",Table8[[#This Row],[Código da Candidatura]])),"")</f>
        <v/>
      </c>
      <c r="I490" s="378" t="str">
        <f>IF(A490="","",SUMIF(D.Composição!A$5:B$4533,A490,D.Composição!M$5:M$4533))</f>
        <v/>
      </c>
      <c r="J490" s="379" t="str">
        <f>IF(A490="","",COUNTIF(D.Composição!$B:$B,$A490))</f>
        <v/>
      </c>
      <c r="K490" s="379" t="str">
        <f t="shared" si="39"/>
        <v/>
      </c>
      <c r="L490" s="379" t="str">
        <f>IF(A490="","",COUNTIFS(D.Composição!$B:$B,$A490,D.Composição!$T:$T,"Dep"))</f>
        <v/>
      </c>
      <c r="M490" s="379" t="str">
        <f>IF(A490="","",COUNTIFS(D.Composição!$B:$B,$A490,D.Composição!$M:$M,"Sim"))</f>
        <v/>
      </c>
      <c r="N490" s="379" t="str">
        <f t="shared" si="40"/>
        <v/>
      </c>
      <c r="O490" s="379" t="str">
        <f>IFERROR(IF(A490="","",VLOOKUP(A490,D.Composição!$B$5:$L$4533,10,FALSE)),"")</f>
        <v/>
      </c>
      <c r="P490" s="379" t="str">
        <f t="shared" si="41"/>
        <v/>
      </c>
      <c r="Q490" s="380" t="str">
        <f t="shared" si="42"/>
        <v/>
      </c>
      <c r="R490" s="378" t="str">
        <f t="shared" si="43"/>
        <v/>
      </c>
      <c r="S490" s="379" t="str">
        <f>IF(H490="","",IF(R490&gt;=4*auxiliar!$Q$2,"Não elegível",IF(R490&lt;4*auxiliar!$Q$2,"Elegível","")))</f>
        <v/>
      </c>
      <c r="T490" s="321"/>
      <c r="U490" s="321"/>
      <c r="V490" s="321" t="s">
        <v>7141</v>
      </c>
      <c r="W490" s="381"/>
      <c r="X49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90" s="423"/>
      <c r="Z490" s="394"/>
      <c r="AA490" s="382" t="str">
        <f>IF(Table8[[#This Row],[Código do agregado '[Entidade']]]="","",IF(OR(AND(A490="",A490&lt;&gt;""),(AND(A490&lt;&gt;"",OR(B490="",D490="",I490="",T490="",U490="")))),"NÃO",IF(AND(A490&lt;&gt;"",J490=0),"Faltam membros","SIM")))</f>
        <v/>
      </c>
      <c r="AD490" s="256"/>
      <c r="AE490" s="457"/>
      <c r="AF490" s="457"/>
      <c r="AG490" s="256"/>
      <c r="AH490" s="256"/>
    </row>
    <row r="491" spans="1:34" ht="25.05" hidden="1" customHeight="1" x14ac:dyDescent="0.3">
      <c r="A491" s="373"/>
      <c r="B491" s="321"/>
      <c r="C491" s="316">
        <f>IFERROR(VLOOKUP(B491,A.Núcleos!$B:$C,2,FALSE),"")</f>
        <v>0</v>
      </c>
      <c r="D491" s="376"/>
      <c r="E491" s="383"/>
      <c r="F491" s="376"/>
      <c r="G491" s="377" t="str">
        <f>IFERROR(IF(Table8[[#This Row],[Código da Candidatura]]="","",CONCATENATE(VLOOKUP(Table8[[#This Row],[Código da Candidatura]],Table13[[Código da candidatura]:[Latitude]],3,FALSE)," - ",VLOOKUP(Table8[[#This Row],[Código da Candidatura]],Table13[[Código da candidatura]:[Latitude]],6,FALSE))),"")</f>
        <v/>
      </c>
      <c r="H491" s="325" t="str">
        <f>IFERROR(IF(A491="","",CONCATENATE("1D.",Entrada!$K$8,".",auxiliar!A485,".",Table8[[#This Row],[Código da Candidatura]])),"")</f>
        <v/>
      </c>
      <c r="I491" s="378" t="str">
        <f>IF(A491="","",SUMIF(D.Composição!A$5:B$4533,A491,D.Composição!M$5:M$4533))</f>
        <v/>
      </c>
      <c r="J491" s="379" t="str">
        <f>IF(A491="","",COUNTIF(D.Composição!$B:$B,$A491))</f>
        <v/>
      </c>
      <c r="K491" s="379" t="str">
        <f t="shared" si="39"/>
        <v/>
      </c>
      <c r="L491" s="379" t="str">
        <f>IF(A491="","",COUNTIFS(D.Composição!$B:$B,$A491,D.Composição!$T:$T,"Dep"))</f>
        <v/>
      </c>
      <c r="M491" s="379" t="str">
        <f>IF(A491="","",COUNTIFS(D.Composição!$B:$B,$A491,D.Composição!$M:$M,"Sim"))</f>
        <v/>
      </c>
      <c r="N491" s="379" t="str">
        <f t="shared" si="40"/>
        <v/>
      </c>
      <c r="O491" s="379" t="str">
        <f>IFERROR(IF(A491="","",VLOOKUP(A491,D.Composição!$B$5:$L$4533,10,FALSE)),"")</f>
        <v/>
      </c>
      <c r="P491" s="379" t="str">
        <f t="shared" si="41"/>
        <v/>
      </c>
      <c r="Q491" s="380" t="str">
        <f t="shared" si="42"/>
        <v/>
      </c>
      <c r="R491" s="378" t="str">
        <f t="shared" si="43"/>
        <v/>
      </c>
      <c r="S491" s="379" t="str">
        <f>IF(H491="","",IF(R491&gt;=4*auxiliar!$Q$2,"Não elegível",IF(R491&lt;4*auxiliar!$Q$2,"Elegível","")))</f>
        <v/>
      </c>
      <c r="T491" s="321"/>
      <c r="U491" s="321"/>
      <c r="V491" s="321" t="s">
        <v>7141</v>
      </c>
      <c r="W491" s="381"/>
      <c r="X49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91" s="423"/>
      <c r="Z491" s="394"/>
      <c r="AA491" s="382" t="str">
        <f>IF(Table8[[#This Row],[Código do agregado '[Entidade']]]="","",IF(OR(AND(A491="",A491&lt;&gt;""),(AND(A491&lt;&gt;"",OR(B491="",D491="",I491="",T491="",U491="")))),"NÃO",IF(AND(A491&lt;&gt;"",J491=0),"Faltam membros","SIM")))</f>
        <v/>
      </c>
      <c r="AD491" s="256"/>
      <c r="AE491" s="457"/>
      <c r="AF491" s="457"/>
      <c r="AG491" s="256"/>
      <c r="AH491" s="256"/>
    </row>
    <row r="492" spans="1:34" ht="25.05" hidden="1" customHeight="1" x14ac:dyDescent="0.3">
      <c r="A492" s="373"/>
      <c r="B492" s="321"/>
      <c r="C492" s="316">
        <f>IFERROR(VLOOKUP(B492,A.Núcleos!$B:$C,2,FALSE),"")</f>
        <v>0</v>
      </c>
      <c r="D492" s="376"/>
      <c r="E492" s="383"/>
      <c r="F492" s="376"/>
      <c r="G492" s="377" t="str">
        <f>IFERROR(IF(Table8[[#This Row],[Código da Candidatura]]="","",CONCATENATE(VLOOKUP(Table8[[#This Row],[Código da Candidatura]],Table13[[Código da candidatura]:[Latitude]],3,FALSE)," - ",VLOOKUP(Table8[[#This Row],[Código da Candidatura]],Table13[[Código da candidatura]:[Latitude]],6,FALSE))),"")</f>
        <v/>
      </c>
      <c r="H492" s="325" t="str">
        <f>IFERROR(IF(A492="","",CONCATENATE("1D.",Entrada!$K$8,".",auxiliar!A486,".",Table8[[#This Row],[Código da Candidatura]])),"")</f>
        <v/>
      </c>
      <c r="I492" s="378" t="str">
        <f>IF(A492="","",SUMIF(D.Composição!A$5:B$4533,A492,D.Composição!M$5:M$4533))</f>
        <v/>
      </c>
      <c r="J492" s="379" t="str">
        <f>IF(A492="","",COUNTIF(D.Composição!$B:$B,$A492))</f>
        <v/>
      </c>
      <c r="K492" s="379" t="str">
        <f t="shared" si="39"/>
        <v/>
      </c>
      <c r="L492" s="379" t="str">
        <f>IF(A492="","",COUNTIFS(D.Composição!$B:$B,$A492,D.Composição!$T:$T,"Dep"))</f>
        <v/>
      </c>
      <c r="M492" s="379" t="str">
        <f>IF(A492="","",COUNTIFS(D.Composição!$B:$B,$A492,D.Composição!$M:$M,"Sim"))</f>
        <v/>
      </c>
      <c r="N492" s="379" t="str">
        <f t="shared" si="40"/>
        <v/>
      </c>
      <c r="O492" s="379" t="str">
        <f>IFERROR(IF(A492="","",VLOOKUP(A492,D.Composição!$B$5:$L$4533,10,FALSE)),"")</f>
        <v/>
      </c>
      <c r="P492" s="379" t="str">
        <f t="shared" si="41"/>
        <v/>
      </c>
      <c r="Q492" s="380" t="str">
        <f t="shared" si="42"/>
        <v/>
      </c>
      <c r="R492" s="378" t="str">
        <f t="shared" si="43"/>
        <v/>
      </c>
      <c r="S492" s="379" t="str">
        <f>IF(H492="","",IF(R492&gt;=4*auxiliar!$Q$2,"Não elegível",IF(R492&lt;4*auxiliar!$Q$2,"Elegível","")))</f>
        <v/>
      </c>
      <c r="T492" s="321"/>
      <c r="U492" s="321"/>
      <c r="V492" s="321" t="s">
        <v>7141</v>
      </c>
      <c r="W492" s="381"/>
      <c r="X492"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92" s="423"/>
      <c r="Z492" s="394"/>
      <c r="AA492" s="382" t="str">
        <f>IF(Table8[[#This Row],[Código do agregado '[Entidade']]]="","",IF(OR(AND(A492="",A492&lt;&gt;""),(AND(A492&lt;&gt;"",OR(B492="",D492="",I492="",T492="",U492="")))),"NÃO",IF(AND(A492&lt;&gt;"",J492=0),"Faltam membros","SIM")))</f>
        <v/>
      </c>
      <c r="AD492" s="256"/>
      <c r="AE492" s="457"/>
      <c r="AF492" s="457"/>
      <c r="AG492" s="256"/>
      <c r="AH492" s="256"/>
    </row>
    <row r="493" spans="1:34" ht="25.05" hidden="1" customHeight="1" x14ac:dyDescent="0.3">
      <c r="A493" s="373"/>
      <c r="B493" s="321"/>
      <c r="C493" s="316">
        <f>IFERROR(VLOOKUP(B493,A.Núcleos!$B:$C,2,FALSE),"")</f>
        <v>0</v>
      </c>
      <c r="D493" s="376"/>
      <c r="E493" s="383"/>
      <c r="F493" s="376"/>
      <c r="G493" s="377" t="str">
        <f>IFERROR(IF(Table8[[#This Row],[Código da Candidatura]]="","",CONCATENATE(VLOOKUP(Table8[[#This Row],[Código da Candidatura]],Table13[[Código da candidatura]:[Latitude]],3,FALSE)," - ",VLOOKUP(Table8[[#This Row],[Código da Candidatura]],Table13[[Código da candidatura]:[Latitude]],6,FALSE))),"")</f>
        <v/>
      </c>
      <c r="H493" s="325" t="str">
        <f>IFERROR(IF(A493="","",CONCATENATE("1D.",Entrada!$K$8,".",auxiliar!A487,".",Table8[[#This Row],[Código da Candidatura]])),"")</f>
        <v/>
      </c>
      <c r="I493" s="378" t="str">
        <f>IF(A493="","",SUMIF(D.Composição!A$5:B$4533,A493,D.Composição!M$5:M$4533))</f>
        <v/>
      </c>
      <c r="J493" s="379" t="str">
        <f>IF(A493="","",COUNTIF(D.Composição!$B:$B,$A493))</f>
        <v/>
      </c>
      <c r="K493" s="379" t="str">
        <f t="shared" si="39"/>
        <v/>
      </c>
      <c r="L493" s="379" t="str">
        <f>IF(A493="","",COUNTIFS(D.Composição!$B:$B,$A493,D.Composição!$T:$T,"Dep"))</f>
        <v/>
      </c>
      <c r="M493" s="379" t="str">
        <f>IF(A493="","",COUNTIFS(D.Composição!$B:$B,$A493,D.Composição!$M:$M,"Sim"))</f>
        <v/>
      </c>
      <c r="N493" s="379" t="str">
        <f t="shared" si="40"/>
        <v/>
      </c>
      <c r="O493" s="379" t="str">
        <f>IFERROR(IF(A493="","",VLOOKUP(A493,D.Composição!$B$5:$L$4533,10,FALSE)),"")</f>
        <v/>
      </c>
      <c r="P493" s="379" t="str">
        <f t="shared" si="41"/>
        <v/>
      </c>
      <c r="Q493" s="380" t="str">
        <f t="shared" si="42"/>
        <v/>
      </c>
      <c r="R493" s="378" t="str">
        <f t="shared" si="43"/>
        <v/>
      </c>
      <c r="S493" s="379" t="str">
        <f>IF(H493="","",IF(R493&gt;=4*auxiliar!$Q$2,"Não elegível",IF(R493&lt;4*auxiliar!$Q$2,"Elegível","")))</f>
        <v/>
      </c>
      <c r="T493" s="321"/>
      <c r="U493" s="321"/>
      <c r="V493" s="321" t="s">
        <v>7141</v>
      </c>
      <c r="W493" s="381"/>
      <c r="X493"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93" s="423"/>
      <c r="Z493" s="394"/>
      <c r="AA493" s="382" t="str">
        <f>IF(Table8[[#This Row],[Código do agregado '[Entidade']]]="","",IF(OR(AND(A493="",A493&lt;&gt;""),(AND(A493&lt;&gt;"",OR(B493="",D493="",I493="",T493="",U493="")))),"NÃO",IF(AND(A493&lt;&gt;"",J493=0),"Faltam membros","SIM")))</f>
        <v/>
      </c>
      <c r="AD493" s="256"/>
      <c r="AE493" s="457"/>
      <c r="AF493" s="457"/>
      <c r="AG493" s="256"/>
      <c r="AH493" s="256"/>
    </row>
    <row r="494" spans="1:34" ht="25.05" hidden="1" customHeight="1" x14ac:dyDescent="0.3">
      <c r="A494" s="373"/>
      <c r="B494" s="321"/>
      <c r="C494" s="316">
        <f>IFERROR(VLOOKUP(B494,A.Núcleos!$B:$C,2,FALSE),"")</f>
        <v>0</v>
      </c>
      <c r="D494" s="376"/>
      <c r="E494" s="383"/>
      <c r="F494" s="376"/>
      <c r="G494" s="377" t="str">
        <f>IFERROR(IF(Table8[[#This Row],[Código da Candidatura]]="","",CONCATENATE(VLOOKUP(Table8[[#This Row],[Código da Candidatura]],Table13[[Código da candidatura]:[Latitude]],3,FALSE)," - ",VLOOKUP(Table8[[#This Row],[Código da Candidatura]],Table13[[Código da candidatura]:[Latitude]],6,FALSE))),"")</f>
        <v/>
      </c>
      <c r="H494" s="325" t="str">
        <f>IFERROR(IF(A494="","",CONCATENATE("1D.",Entrada!$K$8,".",auxiliar!A488,".",Table8[[#This Row],[Código da Candidatura]])),"")</f>
        <v/>
      </c>
      <c r="I494" s="378" t="str">
        <f>IF(A494="","",SUMIF(D.Composição!A$5:B$4533,A494,D.Composição!M$5:M$4533))</f>
        <v/>
      </c>
      <c r="J494" s="379" t="str">
        <f>IF(A494="","",COUNTIF(D.Composição!$B:$B,$A494))</f>
        <v/>
      </c>
      <c r="K494" s="379" t="str">
        <f t="shared" si="39"/>
        <v/>
      </c>
      <c r="L494" s="379" t="str">
        <f>IF(A494="","",COUNTIFS(D.Composição!$B:$B,$A494,D.Composição!$T:$T,"Dep"))</f>
        <v/>
      </c>
      <c r="M494" s="379" t="str">
        <f>IF(A494="","",COUNTIFS(D.Composição!$B:$B,$A494,D.Composição!$M:$M,"Sim"))</f>
        <v/>
      </c>
      <c r="N494" s="379" t="str">
        <f t="shared" si="40"/>
        <v/>
      </c>
      <c r="O494" s="379" t="str">
        <f>IFERROR(IF(A494="","",VLOOKUP(A494,D.Composição!$B$5:$L$4533,10,FALSE)),"")</f>
        <v/>
      </c>
      <c r="P494" s="379" t="str">
        <f t="shared" si="41"/>
        <v/>
      </c>
      <c r="Q494" s="380" t="str">
        <f t="shared" si="42"/>
        <v/>
      </c>
      <c r="R494" s="378" t="str">
        <f t="shared" si="43"/>
        <v/>
      </c>
      <c r="S494" s="379" t="str">
        <f>IF(H494="","",IF(R494&gt;=4*auxiliar!$Q$2,"Não elegível",IF(R494&lt;4*auxiliar!$Q$2,"Elegível","")))</f>
        <v/>
      </c>
      <c r="T494" s="321"/>
      <c r="U494" s="321"/>
      <c r="V494" s="321" t="s">
        <v>7141</v>
      </c>
      <c r="W494" s="381"/>
      <c r="X494"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94" s="423"/>
      <c r="Z494" s="394"/>
      <c r="AA494" s="382" t="str">
        <f>IF(Table8[[#This Row],[Código do agregado '[Entidade']]]="","",IF(OR(AND(A494="",A494&lt;&gt;""),(AND(A494&lt;&gt;"",OR(B494="",D494="",I494="",T494="",U494="")))),"NÃO",IF(AND(A494&lt;&gt;"",J494=0),"Faltam membros","SIM")))</f>
        <v/>
      </c>
      <c r="AD494" s="256"/>
      <c r="AE494" s="457"/>
      <c r="AF494" s="457"/>
      <c r="AG494" s="256"/>
      <c r="AH494" s="256"/>
    </row>
    <row r="495" spans="1:34" ht="25.05" hidden="1" customHeight="1" x14ac:dyDescent="0.3">
      <c r="A495" s="373"/>
      <c r="B495" s="321"/>
      <c r="C495" s="316">
        <f>IFERROR(VLOOKUP(B495,A.Núcleos!$B:$C,2,FALSE),"")</f>
        <v>0</v>
      </c>
      <c r="D495" s="376"/>
      <c r="E495" s="383"/>
      <c r="F495" s="376"/>
      <c r="G495" s="377" t="str">
        <f>IFERROR(IF(Table8[[#This Row],[Código da Candidatura]]="","",CONCATENATE(VLOOKUP(Table8[[#This Row],[Código da Candidatura]],Table13[[Código da candidatura]:[Latitude]],3,FALSE)," - ",VLOOKUP(Table8[[#This Row],[Código da Candidatura]],Table13[[Código da candidatura]:[Latitude]],6,FALSE))),"")</f>
        <v/>
      </c>
      <c r="H495" s="325" t="str">
        <f>IFERROR(IF(A495="","",CONCATENATE("1D.",Entrada!$K$8,".",auxiliar!A489,".",Table8[[#This Row],[Código da Candidatura]])),"")</f>
        <v/>
      </c>
      <c r="I495" s="378" t="str">
        <f>IF(A495="","",SUMIF(D.Composição!A$5:B$4533,A495,D.Composição!M$5:M$4533))</f>
        <v/>
      </c>
      <c r="J495" s="379" t="str">
        <f>IF(A495="","",COUNTIF(D.Composição!$B:$B,$A495))</f>
        <v/>
      </c>
      <c r="K495" s="379" t="str">
        <f t="shared" si="39"/>
        <v/>
      </c>
      <c r="L495" s="379" t="str">
        <f>IF(A495="","",COUNTIFS(D.Composição!$B:$B,$A495,D.Composição!$T:$T,"Dep"))</f>
        <v/>
      </c>
      <c r="M495" s="379" t="str">
        <f>IF(A495="","",COUNTIFS(D.Composição!$B:$B,$A495,D.Composição!$M:$M,"Sim"))</f>
        <v/>
      </c>
      <c r="N495" s="379" t="str">
        <f t="shared" si="40"/>
        <v/>
      </c>
      <c r="O495" s="379" t="str">
        <f>IFERROR(IF(A495="","",VLOOKUP(A495,D.Composição!$B$5:$L$4533,10,FALSE)),"")</f>
        <v/>
      </c>
      <c r="P495" s="379" t="str">
        <f t="shared" si="41"/>
        <v/>
      </c>
      <c r="Q495" s="380" t="str">
        <f t="shared" si="42"/>
        <v/>
      </c>
      <c r="R495" s="378" t="str">
        <f t="shared" si="43"/>
        <v/>
      </c>
      <c r="S495" s="379" t="str">
        <f>IF(H495="","",IF(R495&gt;=4*auxiliar!$Q$2,"Não elegível",IF(R495&lt;4*auxiliar!$Q$2,"Elegível","")))</f>
        <v/>
      </c>
      <c r="T495" s="321"/>
      <c r="U495" s="321"/>
      <c r="V495" s="321" t="s">
        <v>7141</v>
      </c>
      <c r="W495" s="381"/>
      <c r="X495"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95" s="423"/>
      <c r="Z495" s="394"/>
      <c r="AA495" s="382" t="str">
        <f>IF(Table8[[#This Row],[Código do agregado '[Entidade']]]="","",IF(OR(AND(A495="",A495&lt;&gt;""),(AND(A495&lt;&gt;"",OR(B495="",D495="",I495="",T495="",U495="")))),"NÃO",IF(AND(A495&lt;&gt;"",J495=0),"Faltam membros","SIM")))</f>
        <v/>
      </c>
      <c r="AD495" s="256"/>
      <c r="AE495" s="457"/>
      <c r="AF495" s="457"/>
      <c r="AG495" s="256"/>
      <c r="AH495" s="256"/>
    </row>
    <row r="496" spans="1:34" ht="25.05" hidden="1" customHeight="1" x14ac:dyDescent="0.3">
      <c r="A496" s="373"/>
      <c r="B496" s="321"/>
      <c r="C496" s="316">
        <f>IFERROR(VLOOKUP(B496,A.Núcleos!$B:$C,2,FALSE),"")</f>
        <v>0</v>
      </c>
      <c r="D496" s="376"/>
      <c r="E496" s="383"/>
      <c r="F496" s="376"/>
      <c r="G496" s="377" t="str">
        <f>IFERROR(IF(Table8[[#This Row],[Código da Candidatura]]="","",CONCATENATE(VLOOKUP(Table8[[#This Row],[Código da Candidatura]],Table13[[Código da candidatura]:[Latitude]],3,FALSE)," - ",VLOOKUP(Table8[[#This Row],[Código da Candidatura]],Table13[[Código da candidatura]:[Latitude]],6,FALSE))),"")</f>
        <v/>
      </c>
      <c r="H496" s="325" t="str">
        <f>IFERROR(IF(A496="","",CONCATENATE("1D.",Entrada!$K$8,".",auxiliar!A490,".",Table8[[#This Row],[Código da Candidatura]])),"")</f>
        <v/>
      </c>
      <c r="I496" s="378" t="str">
        <f>IF(A496="","",SUMIF(D.Composição!A$5:B$4533,A496,D.Composição!M$5:M$4533))</f>
        <v/>
      </c>
      <c r="J496" s="379" t="str">
        <f>IF(A496="","",COUNTIF(D.Composição!$B:$B,$A496))</f>
        <v/>
      </c>
      <c r="K496" s="379" t="str">
        <f t="shared" si="39"/>
        <v/>
      </c>
      <c r="L496" s="379" t="str">
        <f>IF(A496="","",COUNTIFS(D.Composição!$B:$B,$A496,D.Composição!$T:$T,"Dep"))</f>
        <v/>
      </c>
      <c r="M496" s="379" t="str">
        <f>IF(A496="","",COUNTIFS(D.Composição!$B:$B,$A496,D.Composição!$M:$M,"Sim"))</f>
        <v/>
      </c>
      <c r="N496" s="379" t="str">
        <f t="shared" si="40"/>
        <v/>
      </c>
      <c r="O496" s="379" t="str">
        <f>IFERROR(IF(A496="","",VLOOKUP(A496,D.Composição!$B$5:$L$4533,10,FALSE)),"")</f>
        <v/>
      </c>
      <c r="P496" s="379" t="str">
        <f t="shared" si="41"/>
        <v/>
      </c>
      <c r="Q496" s="380" t="str">
        <f t="shared" si="42"/>
        <v/>
      </c>
      <c r="R496" s="378" t="str">
        <f t="shared" si="43"/>
        <v/>
      </c>
      <c r="S496" s="379" t="str">
        <f>IF(H496="","",IF(R496&gt;=4*auxiliar!$Q$2,"Não elegível",IF(R496&lt;4*auxiliar!$Q$2,"Elegível","")))</f>
        <v/>
      </c>
      <c r="T496" s="321"/>
      <c r="U496" s="321"/>
      <c r="V496" s="321" t="s">
        <v>7141</v>
      </c>
      <c r="W496" s="381"/>
      <c r="X496"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96" s="423"/>
      <c r="Z496" s="394"/>
      <c r="AA496" s="382" t="str">
        <f>IF(Table8[[#This Row],[Código do agregado '[Entidade']]]="","",IF(OR(AND(A496="",A496&lt;&gt;""),(AND(A496&lt;&gt;"",OR(B496="",D496="",I496="",T496="",U496="")))),"NÃO",IF(AND(A496&lt;&gt;"",J496=0),"Faltam membros","SIM")))</f>
        <v/>
      </c>
      <c r="AD496" s="256"/>
      <c r="AE496" s="457"/>
      <c r="AF496" s="457"/>
      <c r="AG496" s="256"/>
      <c r="AH496" s="256"/>
    </row>
    <row r="497" spans="1:34" ht="25.05" hidden="1" customHeight="1" x14ac:dyDescent="0.3">
      <c r="A497" s="373"/>
      <c r="B497" s="321"/>
      <c r="C497" s="316">
        <f>IFERROR(VLOOKUP(B497,A.Núcleos!$B:$C,2,FALSE),"")</f>
        <v>0</v>
      </c>
      <c r="D497" s="376"/>
      <c r="E497" s="383"/>
      <c r="F497" s="376"/>
      <c r="G497" s="377" t="str">
        <f>IFERROR(IF(Table8[[#This Row],[Código da Candidatura]]="","",CONCATENATE(VLOOKUP(Table8[[#This Row],[Código da Candidatura]],Table13[[Código da candidatura]:[Latitude]],3,FALSE)," - ",VLOOKUP(Table8[[#This Row],[Código da Candidatura]],Table13[[Código da candidatura]:[Latitude]],6,FALSE))),"")</f>
        <v/>
      </c>
      <c r="H497" s="325" t="str">
        <f>IFERROR(IF(A497="","",CONCATENATE("1D.",Entrada!$K$8,".",auxiliar!A491,".",Table8[[#This Row],[Código da Candidatura]])),"")</f>
        <v/>
      </c>
      <c r="I497" s="378" t="str">
        <f>IF(A497="","",SUMIF(D.Composição!A$5:B$4533,A497,D.Composição!M$5:M$4533))</f>
        <v/>
      </c>
      <c r="J497" s="379" t="str">
        <f>IF(A497="","",COUNTIF(D.Composição!$B:$B,$A497))</f>
        <v/>
      </c>
      <c r="K497" s="379" t="str">
        <f t="shared" si="39"/>
        <v/>
      </c>
      <c r="L497" s="379" t="str">
        <f>IF(A497="","",COUNTIFS(D.Composição!$B:$B,$A497,D.Composição!$T:$T,"Dep"))</f>
        <v/>
      </c>
      <c r="M497" s="379" t="str">
        <f>IF(A497="","",COUNTIFS(D.Composição!$B:$B,$A497,D.Composição!$M:$M,"Sim"))</f>
        <v/>
      </c>
      <c r="N497" s="379" t="str">
        <f t="shared" si="40"/>
        <v/>
      </c>
      <c r="O497" s="379" t="str">
        <f>IFERROR(IF(A497="","",VLOOKUP(A497,D.Composição!$B$5:$L$4533,10,FALSE)),"")</f>
        <v/>
      </c>
      <c r="P497" s="379" t="str">
        <f t="shared" si="41"/>
        <v/>
      </c>
      <c r="Q497" s="380" t="str">
        <f t="shared" si="42"/>
        <v/>
      </c>
      <c r="R497" s="378" t="str">
        <f t="shared" si="43"/>
        <v/>
      </c>
      <c r="S497" s="379" t="str">
        <f>IF(H497="","",IF(R497&gt;=4*auxiliar!$Q$2,"Não elegível",IF(R497&lt;4*auxiliar!$Q$2,"Elegível","")))</f>
        <v/>
      </c>
      <c r="T497" s="321"/>
      <c r="U497" s="321"/>
      <c r="V497" s="321" t="s">
        <v>7141</v>
      </c>
      <c r="W497" s="381"/>
      <c r="X497"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97" s="423"/>
      <c r="Z497" s="394"/>
      <c r="AA497" s="382" t="str">
        <f>IF(Table8[[#This Row],[Código do agregado '[Entidade']]]="","",IF(OR(AND(A497="",A497&lt;&gt;""),(AND(A497&lt;&gt;"",OR(B497="",D497="",I497="",T497="",U497="")))),"NÃO",IF(AND(A497&lt;&gt;"",J497=0),"Faltam membros","SIM")))</f>
        <v/>
      </c>
      <c r="AD497" s="256"/>
      <c r="AE497" s="457"/>
      <c r="AF497" s="457"/>
      <c r="AG497" s="256"/>
      <c r="AH497" s="256"/>
    </row>
    <row r="498" spans="1:34" ht="25.05" hidden="1" customHeight="1" x14ac:dyDescent="0.3">
      <c r="A498" s="373"/>
      <c r="B498" s="321"/>
      <c r="C498" s="316">
        <f>IFERROR(VLOOKUP(B498,A.Núcleos!$B:$C,2,FALSE),"")</f>
        <v>0</v>
      </c>
      <c r="D498" s="376"/>
      <c r="E498" s="383"/>
      <c r="F498" s="376"/>
      <c r="G498" s="377" t="str">
        <f>IFERROR(IF(Table8[[#This Row],[Código da Candidatura]]="","",CONCATENATE(VLOOKUP(Table8[[#This Row],[Código da Candidatura]],Table13[[Código da candidatura]:[Latitude]],3,FALSE)," - ",VLOOKUP(Table8[[#This Row],[Código da Candidatura]],Table13[[Código da candidatura]:[Latitude]],6,FALSE))),"")</f>
        <v/>
      </c>
      <c r="H498" s="325" t="str">
        <f>IFERROR(IF(A498="","",CONCATENATE("1D.",Entrada!$K$8,".",auxiliar!A492,".",Table8[[#This Row],[Código da Candidatura]])),"")</f>
        <v/>
      </c>
      <c r="I498" s="378" t="str">
        <f>IF(A498="","",SUMIF(D.Composição!A$5:B$4533,A498,D.Composição!M$5:M$4533))</f>
        <v/>
      </c>
      <c r="J498" s="379" t="str">
        <f>IF(A498="","",COUNTIF(D.Composição!$B:$B,$A498))</f>
        <v/>
      </c>
      <c r="K498" s="379" t="str">
        <f t="shared" si="39"/>
        <v/>
      </c>
      <c r="L498" s="379" t="str">
        <f>IF(A498="","",COUNTIFS(D.Composição!$B:$B,$A498,D.Composição!$T:$T,"Dep"))</f>
        <v/>
      </c>
      <c r="M498" s="379" t="str">
        <f>IF(A498="","",COUNTIFS(D.Composição!$B:$B,$A498,D.Composição!$M:$M,"Sim"))</f>
        <v/>
      </c>
      <c r="N498" s="379" t="str">
        <f t="shared" si="40"/>
        <v/>
      </c>
      <c r="O498" s="379" t="str">
        <f>IFERROR(IF(A498="","",VLOOKUP(A498,D.Composição!$B$5:$L$4533,10,FALSE)),"")</f>
        <v/>
      </c>
      <c r="P498" s="379" t="str">
        <f t="shared" si="41"/>
        <v/>
      </c>
      <c r="Q498" s="380" t="str">
        <f t="shared" si="42"/>
        <v/>
      </c>
      <c r="R498" s="378" t="str">
        <f t="shared" si="43"/>
        <v/>
      </c>
      <c r="S498" s="379" t="str">
        <f>IF(H498="","",IF(R498&gt;=4*auxiliar!$Q$2,"Não elegível",IF(R498&lt;4*auxiliar!$Q$2,"Elegível","")))</f>
        <v/>
      </c>
      <c r="T498" s="321"/>
      <c r="U498" s="321"/>
      <c r="V498" s="321" t="s">
        <v>7141</v>
      </c>
      <c r="W498" s="381"/>
      <c r="X498"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98" s="423"/>
      <c r="Z498" s="394"/>
      <c r="AA498" s="382" t="str">
        <f>IF(Table8[[#This Row],[Código do agregado '[Entidade']]]="","",IF(OR(AND(A498="",A498&lt;&gt;""),(AND(A498&lt;&gt;"",OR(B498="",D498="",I498="",T498="",U498="")))),"NÃO",IF(AND(A498&lt;&gt;"",J498=0),"Faltam membros","SIM")))</f>
        <v/>
      </c>
      <c r="AD498" s="256"/>
      <c r="AE498" s="457"/>
      <c r="AF498" s="457"/>
      <c r="AG498" s="256"/>
      <c r="AH498" s="256"/>
    </row>
    <row r="499" spans="1:34" ht="25.05" hidden="1" customHeight="1" x14ac:dyDescent="0.3">
      <c r="A499" s="373"/>
      <c r="B499" s="321"/>
      <c r="C499" s="316">
        <f>IFERROR(VLOOKUP(B499,A.Núcleos!$B:$C,2,FALSE),"")</f>
        <v>0</v>
      </c>
      <c r="D499" s="376"/>
      <c r="E499" s="383"/>
      <c r="F499" s="376"/>
      <c r="G499" s="377" t="str">
        <f>IFERROR(IF(Table8[[#This Row],[Código da Candidatura]]="","",CONCATENATE(VLOOKUP(Table8[[#This Row],[Código da Candidatura]],Table13[[Código da candidatura]:[Latitude]],3,FALSE)," - ",VLOOKUP(Table8[[#This Row],[Código da Candidatura]],Table13[[Código da candidatura]:[Latitude]],6,FALSE))),"")</f>
        <v/>
      </c>
      <c r="H499" s="325" t="str">
        <f>IFERROR(IF(A499="","",CONCATENATE("1D.",Entrada!$K$8,".",auxiliar!A493,".",Table8[[#This Row],[Código da Candidatura]])),"")</f>
        <v/>
      </c>
      <c r="I499" s="378" t="str">
        <f>IF(A499="","",SUMIF(D.Composição!A$5:B$4533,A499,D.Composição!M$5:M$4533))</f>
        <v/>
      </c>
      <c r="J499" s="379" t="str">
        <f>IF(A499="","",COUNTIF(D.Composição!$B:$B,$A499))</f>
        <v/>
      </c>
      <c r="K499" s="379" t="str">
        <f t="shared" si="39"/>
        <v/>
      </c>
      <c r="L499" s="379" t="str">
        <f>IF(A499="","",COUNTIFS(D.Composição!$B:$B,$A499,D.Composição!$T:$T,"Dep"))</f>
        <v/>
      </c>
      <c r="M499" s="379" t="str">
        <f>IF(A499="","",COUNTIFS(D.Composição!$B:$B,$A499,D.Composição!$M:$M,"Sim"))</f>
        <v/>
      </c>
      <c r="N499" s="379" t="str">
        <f t="shared" si="40"/>
        <v/>
      </c>
      <c r="O499" s="379" t="str">
        <f>IFERROR(IF(A499="","",VLOOKUP(A499,D.Composição!$B$5:$L$4533,10,FALSE)),"")</f>
        <v/>
      </c>
      <c r="P499" s="379" t="str">
        <f t="shared" si="41"/>
        <v/>
      </c>
      <c r="Q499" s="380" t="str">
        <f t="shared" si="42"/>
        <v/>
      </c>
      <c r="R499" s="378" t="str">
        <f t="shared" si="43"/>
        <v/>
      </c>
      <c r="S499" s="379" t="str">
        <f>IF(H499="","",IF(R499&gt;=4*auxiliar!$Q$2,"Não elegível",IF(R499&lt;4*auxiliar!$Q$2,"Elegível","")))</f>
        <v/>
      </c>
      <c r="T499" s="321"/>
      <c r="U499" s="321"/>
      <c r="V499" s="321" t="s">
        <v>7141</v>
      </c>
      <c r="W499" s="381"/>
      <c r="X499"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499" s="423"/>
      <c r="Z499" s="394"/>
      <c r="AA499" s="382" t="str">
        <f>IF(Table8[[#This Row],[Código do agregado '[Entidade']]]="","",IF(OR(AND(A499="",A499&lt;&gt;""),(AND(A499&lt;&gt;"",OR(B499="",D499="",I499="",T499="",U499="")))),"NÃO",IF(AND(A499&lt;&gt;"",J499=0),"Faltam membros","SIM")))</f>
        <v/>
      </c>
      <c r="AD499" s="256"/>
      <c r="AE499" s="457"/>
      <c r="AF499" s="457"/>
      <c r="AG499" s="256"/>
      <c r="AH499" s="256"/>
    </row>
    <row r="500" spans="1:34" ht="25.05" hidden="1" customHeight="1" x14ac:dyDescent="0.3">
      <c r="A500" s="373"/>
      <c r="B500" s="321"/>
      <c r="C500" s="316">
        <f>IFERROR(VLOOKUP(B500,A.Núcleos!$B:$C,2,FALSE),"")</f>
        <v>0</v>
      </c>
      <c r="D500" s="376"/>
      <c r="E500" s="383"/>
      <c r="F500" s="376"/>
      <c r="G500" s="377" t="str">
        <f>IFERROR(IF(Table8[[#This Row],[Código da Candidatura]]="","",CONCATENATE(VLOOKUP(Table8[[#This Row],[Código da Candidatura]],Table13[[Código da candidatura]:[Latitude]],3,FALSE)," - ",VLOOKUP(Table8[[#This Row],[Código da Candidatura]],Table13[[Código da candidatura]:[Latitude]],6,FALSE))),"")</f>
        <v/>
      </c>
      <c r="H500" s="325" t="str">
        <f>IFERROR(IF(A500="","",CONCATENATE("1D.",Entrada!$K$8,".",auxiliar!A494,".",Table8[[#This Row],[Código da Candidatura]])),"")</f>
        <v/>
      </c>
      <c r="I500" s="378" t="str">
        <f>IF(A500="","",SUMIF(D.Composição!A$5:B$4533,A500,D.Composição!M$5:M$4533))</f>
        <v/>
      </c>
      <c r="J500" s="379" t="str">
        <f>IF(A500="","",COUNTIF(D.Composição!$B:$B,$A500))</f>
        <v/>
      </c>
      <c r="K500" s="379" t="str">
        <f t="shared" si="39"/>
        <v/>
      </c>
      <c r="L500" s="379" t="str">
        <f>IF(A500="","",COUNTIFS(D.Composição!$B:$B,$A500,D.Composição!$T:$T,"Dep"))</f>
        <v/>
      </c>
      <c r="M500" s="379" t="str">
        <f>IF(A500="","",COUNTIFS(D.Composição!$B:$B,$A500,D.Composição!$M:$M,"Sim"))</f>
        <v/>
      </c>
      <c r="N500" s="379" t="str">
        <f t="shared" si="40"/>
        <v/>
      </c>
      <c r="O500" s="379" t="str">
        <f>IFERROR(IF(A500="","",VLOOKUP(A500,D.Composição!$B$5:$L$4533,10,FALSE)),"")</f>
        <v/>
      </c>
      <c r="P500" s="379" t="str">
        <f t="shared" si="41"/>
        <v/>
      </c>
      <c r="Q500" s="380" t="str">
        <f t="shared" si="42"/>
        <v/>
      </c>
      <c r="R500" s="378" t="str">
        <f t="shared" si="43"/>
        <v/>
      </c>
      <c r="S500" s="379" t="str">
        <f>IF(H500="","",IF(R500&gt;=4*auxiliar!$Q$2,"Não elegível",IF(R500&lt;4*auxiliar!$Q$2,"Elegível","")))</f>
        <v/>
      </c>
      <c r="T500" s="321"/>
      <c r="U500" s="321"/>
      <c r="V500" s="321" t="s">
        <v>7141</v>
      </c>
      <c r="W500" s="381"/>
      <c r="X500"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500" s="423"/>
      <c r="Z500" s="394"/>
      <c r="AA500" s="382" t="str">
        <f>IF(Table8[[#This Row],[Código do agregado '[Entidade']]]="","",IF(OR(AND(A500="",A500&lt;&gt;""),(AND(A500&lt;&gt;"",OR(B500="",D500="",I500="",T500="",U500="")))),"NÃO",IF(AND(A500&lt;&gt;"",J500=0),"Faltam membros","SIM")))</f>
        <v/>
      </c>
      <c r="AD500" s="256"/>
      <c r="AE500" s="457"/>
      <c r="AF500" s="457"/>
      <c r="AG500" s="256"/>
      <c r="AH500" s="256"/>
    </row>
    <row r="501" spans="1:34" ht="25.05" hidden="1" customHeight="1" thickBot="1" x14ac:dyDescent="0.35">
      <c r="A501" s="373"/>
      <c r="B501" s="321"/>
      <c r="C501" s="316">
        <f>IFERROR(VLOOKUP(B501,A.Núcleos!$B:$C,2,FALSE),"")</f>
        <v>0</v>
      </c>
      <c r="D501" s="376"/>
      <c r="E501" s="383"/>
      <c r="F501" s="376"/>
      <c r="G501" s="377" t="str">
        <f>IFERROR(IF(Table8[[#This Row],[Código da Candidatura]]="","",CONCATENATE(VLOOKUP(Table8[[#This Row],[Código da Candidatura]],Table13[[Código da candidatura]:[Latitude]],3,FALSE)," - ",VLOOKUP(Table8[[#This Row],[Código da Candidatura]],Table13[[Código da candidatura]:[Latitude]],6,FALSE))),"")</f>
        <v/>
      </c>
      <c r="H501" s="325" t="str">
        <f>IFERROR(IF(A501="","",CONCATENATE("1D.",Entrada!$K$8,".",auxiliar!A495,".",Table8[[#This Row],[Código da Candidatura]])),"")</f>
        <v/>
      </c>
      <c r="I501" s="378" t="str">
        <f>IF(A501="","",SUMIF(D.Composição!A$5:B$4533,A501,D.Composição!M$5:M$4533))</f>
        <v/>
      </c>
      <c r="J501" s="379" t="str">
        <f>IF(A501="","",COUNTIF(D.Composição!$B:$B,$A501))</f>
        <v/>
      </c>
      <c r="K501" s="379" t="str">
        <f t="shared" si="39"/>
        <v/>
      </c>
      <c r="L501" s="379" t="str">
        <f>IF(A501="","",COUNTIFS(D.Composição!$B:$B,$A501,D.Composição!$T:$T,"Dep"))</f>
        <v/>
      </c>
      <c r="M501" s="379" t="str">
        <f>IF(A501="","",COUNTIFS(D.Composição!$B:$B,$A501,D.Composição!$M:$M,"Sim"))</f>
        <v/>
      </c>
      <c r="N501" s="379" t="str">
        <f t="shared" si="40"/>
        <v/>
      </c>
      <c r="O501" s="379" t="str">
        <f>IFERROR(IF(A501="","",VLOOKUP(A501,D.Composição!$B$5:$L$4533,10,FALSE)),"")</f>
        <v/>
      </c>
      <c r="P501" s="379" t="str">
        <f t="shared" si="41"/>
        <v/>
      </c>
      <c r="Q501" s="380" t="str">
        <f t="shared" si="42"/>
        <v/>
      </c>
      <c r="R501" s="378" t="str">
        <f t="shared" si="43"/>
        <v/>
      </c>
      <c r="S501" s="379" t="str">
        <f>IF(H501="","",IF(R501&gt;=4*auxiliar!$Q$2,"Não elegível",IF(R501&lt;4*auxiliar!$Q$2,"Elegível","")))</f>
        <v/>
      </c>
      <c r="T501" s="321"/>
      <c r="U501" s="321"/>
      <c r="V501" s="321" t="s">
        <v>7141</v>
      </c>
      <c r="W501" s="381"/>
      <c r="X501" s="425" t="str">
        <f>IFERROR(+IF(AND(VLOOKUP(Table8[[#This Row],[Código da Candidatura]],B.Solucoes!$A$6:$F$555,2,FALSE)=SH!$A$8,VLOOKUP(Table8[[#This Row],[Código da Candidatura]],B.Solucoes!$A$6:$F$555,6,FALSE)=SH!$N$4),auxiliar!$S$5,IF(VLOOKUP(Table8[[#This Row],[Código da Candidatura]],B.Solucoes!$A$6:$F$555,2,FALSE)=SH!$A$8,auxiliar!$S$2,IF(AND(Table8[[#This Row],[Situação do fogo à data da submissão da candidatura 
(ocupado ou vago)]]=auxiliar!$T$2,OR(VLOOKUP(Table8[[#This Row],[Código da Candidatura]],B.Solucoes!$A$6:$F$555,6,FALSE)=SH!$J$3,VLOOKUP(Table8[[#This Row],[Código da Candidatura]],B.Solucoes!$A$6:$F$555,6,FALSE)=SH!$J$4,VLOOKUP(Table8[[#This Row],[Código da Candidatura]],B.Solucoes!$A$6:$F$555,6,FALSE)=SH!$E$5,VLOOKUP(Table8[[#This Row],[Código da Candidatura]],B.Solucoes!$A$6:$F$555,6,FALSE)=SH!$E$6)),auxiliar!$S$5,IF(Table8[[#This Row],[Situação do fogo à data da submissão da candidatura 
(ocupado ou vago)]]=auxiliar!$T$2,auxiliar!$S$3,IF(Table8[[#This Row],[Situação do fogo à data da submissão da candidatura 
(ocupado ou vago)]]=auxiliar!$T$3,auxiliar!$S$4,"Fogo Ocupado ou Vago?"))))),"")</f>
        <v/>
      </c>
      <c r="Y501" s="423"/>
      <c r="Z501" s="394"/>
      <c r="AA501" s="382" t="str">
        <f>IF(Table8[[#This Row],[Código do agregado '[Entidade']]]="","",IF(OR(AND(A501="",A501&lt;&gt;""),(AND(A501&lt;&gt;"",OR(B501="",D501="",I501="",T501="",U501="")))),"NÃO",IF(AND(A501&lt;&gt;"",J501=0),"Faltam membros","SIM")))</f>
        <v/>
      </c>
      <c r="AD501" s="256"/>
      <c r="AE501" s="457"/>
      <c r="AF501" s="457"/>
      <c r="AG501" s="256"/>
      <c r="AH501" s="256"/>
    </row>
    <row r="502" spans="1:34" s="302" customFormat="1" ht="19.95" customHeight="1" thickTop="1" x14ac:dyDescent="0.3">
      <c r="A502" s="296" t="s">
        <v>5586</v>
      </c>
      <c r="B502" s="297"/>
      <c r="C502" s="297"/>
      <c r="D502" s="297"/>
      <c r="E502" s="297"/>
      <c r="F502" s="298">
        <f>SUBTOTAL(102,Table8[Código da Candidatura])</f>
        <v>0</v>
      </c>
      <c r="G502" s="299"/>
      <c r="H502" s="297"/>
      <c r="I502" s="297"/>
      <c r="J502" s="330">
        <f>SUBTOTAL(109,Table8[Nº de membros])</f>
        <v>0</v>
      </c>
      <c r="K502" s="330">
        <f>SUBTOTAL(109,Table8[Nº de
adultos não dependentes])</f>
        <v>0</v>
      </c>
      <c r="L502" s="330">
        <f>SUBTOTAL(109,Table8[Nº de dependentes])</f>
        <v>0</v>
      </c>
      <c r="M502" s="330">
        <f>SUBTOTAL(109,Table8[Nº de deficientes])</f>
        <v>0</v>
      </c>
      <c r="N502" s="297">
        <f>COUNTIF(N8:N501,"Sim")</f>
        <v>0</v>
      </c>
      <c r="O502" s="297"/>
      <c r="P502" s="297">
        <f>COUNTIF(P8:P501,"Sim")</f>
        <v>0</v>
      </c>
      <c r="Q502" s="297"/>
      <c r="R502" s="297"/>
      <c r="S502" s="297"/>
      <c r="T502" s="297"/>
      <c r="U502" s="297"/>
      <c r="V502" s="297"/>
      <c r="W502" s="331"/>
      <c r="X502" s="296"/>
      <c r="Y502" s="297"/>
      <c r="Z502" s="395"/>
      <c r="AA502" s="301"/>
    </row>
    <row r="503" spans="1:34" x14ac:dyDescent="0.3"/>
    <row r="504" spans="1:34" x14ac:dyDescent="0.3"/>
    <row r="505" spans="1:34" x14ac:dyDescent="0.3"/>
    <row r="506" spans="1:34" x14ac:dyDescent="0.3"/>
    <row r="507" spans="1:34" x14ac:dyDescent="0.3"/>
    <row r="508" spans="1:34" x14ac:dyDescent="0.3"/>
    <row r="509" spans="1:34" x14ac:dyDescent="0.3"/>
    <row r="510" spans="1:34" x14ac:dyDescent="0.3"/>
    <row r="511" spans="1:34" x14ac:dyDescent="0.3"/>
    <row r="512" spans="1:34"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row r="652" x14ac:dyDescent="0.3"/>
    <row r="653" x14ac:dyDescent="0.3"/>
    <row r="654" x14ac:dyDescent="0.3"/>
    <row r="655" x14ac:dyDescent="0.3"/>
    <row r="656" x14ac:dyDescent="0.3"/>
    <row r="657" x14ac:dyDescent="0.3"/>
    <row r="658" x14ac:dyDescent="0.3"/>
    <row r="659" x14ac:dyDescent="0.3"/>
    <row r="660" x14ac:dyDescent="0.3"/>
    <row r="661" x14ac:dyDescent="0.3"/>
    <row r="662" x14ac:dyDescent="0.3"/>
    <row r="663" x14ac:dyDescent="0.3"/>
    <row r="664" x14ac:dyDescent="0.3"/>
    <row r="665" x14ac:dyDescent="0.3"/>
    <row r="666" x14ac:dyDescent="0.3"/>
    <row r="667" x14ac:dyDescent="0.3"/>
    <row r="668" x14ac:dyDescent="0.3"/>
    <row r="669" x14ac:dyDescent="0.3"/>
    <row r="670" x14ac:dyDescent="0.3"/>
    <row r="671" x14ac:dyDescent="0.3"/>
    <row r="672" x14ac:dyDescent="0.3"/>
    <row r="673" x14ac:dyDescent="0.3"/>
    <row r="674" x14ac:dyDescent="0.3"/>
    <row r="675" x14ac:dyDescent="0.3"/>
    <row r="676" x14ac:dyDescent="0.3"/>
    <row r="677" x14ac:dyDescent="0.3"/>
    <row r="678" x14ac:dyDescent="0.3"/>
    <row r="679" x14ac:dyDescent="0.3"/>
    <row r="680" x14ac:dyDescent="0.3"/>
    <row r="681" x14ac:dyDescent="0.3"/>
    <row r="682" x14ac:dyDescent="0.3"/>
    <row r="683" x14ac:dyDescent="0.3"/>
    <row r="684" x14ac:dyDescent="0.3"/>
    <row r="685" x14ac:dyDescent="0.3"/>
    <row r="686" x14ac:dyDescent="0.3"/>
    <row r="687" x14ac:dyDescent="0.3"/>
    <row r="688" x14ac:dyDescent="0.3"/>
    <row r="689" x14ac:dyDescent="0.3"/>
    <row r="690" x14ac:dyDescent="0.3"/>
    <row r="691" x14ac:dyDescent="0.3"/>
    <row r="692" x14ac:dyDescent="0.3"/>
    <row r="693" x14ac:dyDescent="0.3"/>
    <row r="694" x14ac:dyDescent="0.3"/>
    <row r="695" x14ac:dyDescent="0.3"/>
    <row r="696" x14ac:dyDescent="0.3"/>
    <row r="697" x14ac:dyDescent="0.3"/>
    <row r="698" x14ac:dyDescent="0.3"/>
    <row r="699" x14ac:dyDescent="0.3"/>
    <row r="700" x14ac:dyDescent="0.3"/>
    <row r="701" x14ac:dyDescent="0.3"/>
    <row r="702" x14ac:dyDescent="0.3"/>
    <row r="703" x14ac:dyDescent="0.3"/>
    <row r="704" x14ac:dyDescent="0.3"/>
    <row r="705" x14ac:dyDescent="0.3"/>
    <row r="706" x14ac:dyDescent="0.3"/>
    <row r="707" x14ac:dyDescent="0.3"/>
    <row r="708" x14ac:dyDescent="0.3"/>
    <row r="709" x14ac:dyDescent="0.3"/>
    <row r="710" x14ac:dyDescent="0.3"/>
    <row r="711" x14ac:dyDescent="0.3"/>
    <row r="712" x14ac:dyDescent="0.3"/>
    <row r="713" x14ac:dyDescent="0.3"/>
    <row r="714" x14ac:dyDescent="0.3"/>
    <row r="715" x14ac:dyDescent="0.3"/>
    <row r="716" x14ac:dyDescent="0.3"/>
    <row r="717" x14ac:dyDescent="0.3"/>
    <row r="718" x14ac:dyDescent="0.3"/>
    <row r="719" x14ac:dyDescent="0.3"/>
    <row r="720" x14ac:dyDescent="0.3"/>
    <row r="721" x14ac:dyDescent="0.3"/>
    <row r="722" x14ac:dyDescent="0.3"/>
    <row r="723" x14ac:dyDescent="0.3"/>
    <row r="724" x14ac:dyDescent="0.3"/>
    <row r="725" x14ac:dyDescent="0.3"/>
    <row r="726" x14ac:dyDescent="0.3"/>
    <row r="727" x14ac:dyDescent="0.3"/>
    <row r="728" x14ac:dyDescent="0.3"/>
    <row r="729" x14ac:dyDescent="0.3"/>
    <row r="730" x14ac:dyDescent="0.3"/>
    <row r="731" x14ac:dyDescent="0.3"/>
    <row r="732" x14ac:dyDescent="0.3"/>
    <row r="733" x14ac:dyDescent="0.3"/>
    <row r="734" x14ac:dyDescent="0.3"/>
    <row r="735" x14ac:dyDescent="0.3"/>
    <row r="736" x14ac:dyDescent="0.3"/>
    <row r="737" x14ac:dyDescent="0.3"/>
    <row r="738" x14ac:dyDescent="0.3"/>
    <row r="739" x14ac:dyDescent="0.3"/>
    <row r="740" x14ac:dyDescent="0.3"/>
    <row r="741" x14ac:dyDescent="0.3"/>
    <row r="742" x14ac:dyDescent="0.3"/>
    <row r="743" x14ac:dyDescent="0.3"/>
    <row r="744" x14ac:dyDescent="0.3"/>
    <row r="745" x14ac:dyDescent="0.3"/>
    <row r="746" x14ac:dyDescent="0.3"/>
    <row r="747" x14ac:dyDescent="0.3"/>
    <row r="748" x14ac:dyDescent="0.3"/>
    <row r="749" x14ac:dyDescent="0.3"/>
    <row r="750" x14ac:dyDescent="0.3"/>
    <row r="751" x14ac:dyDescent="0.3"/>
    <row r="752" x14ac:dyDescent="0.3"/>
    <row r="753" x14ac:dyDescent="0.3"/>
    <row r="754" x14ac:dyDescent="0.3"/>
    <row r="755" x14ac:dyDescent="0.3"/>
    <row r="756" x14ac:dyDescent="0.3"/>
    <row r="757" x14ac:dyDescent="0.3"/>
    <row r="758" x14ac:dyDescent="0.3"/>
    <row r="759" x14ac:dyDescent="0.3"/>
    <row r="760" x14ac:dyDescent="0.3"/>
    <row r="761" x14ac:dyDescent="0.3"/>
    <row r="762" x14ac:dyDescent="0.3"/>
    <row r="763" x14ac:dyDescent="0.3"/>
    <row r="764" x14ac:dyDescent="0.3"/>
    <row r="765" x14ac:dyDescent="0.3"/>
    <row r="766" x14ac:dyDescent="0.3"/>
    <row r="767" x14ac:dyDescent="0.3"/>
    <row r="768" x14ac:dyDescent="0.3"/>
    <row r="769" x14ac:dyDescent="0.3"/>
    <row r="770" x14ac:dyDescent="0.3"/>
    <row r="771" x14ac:dyDescent="0.3"/>
    <row r="772" x14ac:dyDescent="0.3"/>
    <row r="773" x14ac:dyDescent="0.3"/>
    <row r="774" x14ac:dyDescent="0.3"/>
    <row r="775" x14ac:dyDescent="0.3"/>
    <row r="776" x14ac:dyDescent="0.3"/>
    <row r="777" x14ac:dyDescent="0.3"/>
    <row r="778" x14ac:dyDescent="0.3"/>
    <row r="779" x14ac:dyDescent="0.3"/>
    <row r="780" x14ac:dyDescent="0.3"/>
    <row r="781" x14ac:dyDescent="0.3"/>
    <row r="782" x14ac:dyDescent="0.3"/>
    <row r="783" x14ac:dyDescent="0.3"/>
    <row r="784" x14ac:dyDescent="0.3"/>
    <row r="785" x14ac:dyDescent="0.3"/>
    <row r="786" x14ac:dyDescent="0.3"/>
    <row r="787" x14ac:dyDescent="0.3"/>
    <row r="788" x14ac:dyDescent="0.3"/>
    <row r="789" x14ac:dyDescent="0.3"/>
    <row r="790" x14ac:dyDescent="0.3"/>
    <row r="791" x14ac:dyDescent="0.3"/>
    <row r="792" x14ac:dyDescent="0.3"/>
    <row r="793" x14ac:dyDescent="0.3"/>
    <row r="794" x14ac:dyDescent="0.3"/>
    <row r="795" x14ac:dyDescent="0.3"/>
    <row r="796" x14ac:dyDescent="0.3"/>
    <row r="797" x14ac:dyDescent="0.3"/>
    <row r="798" x14ac:dyDescent="0.3"/>
    <row r="799" x14ac:dyDescent="0.3"/>
    <row r="800" x14ac:dyDescent="0.3"/>
    <row r="801" x14ac:dyDescent="0.3"/>
    <row r="802" x14ac:dyDescent="0.3"/>
    <row r="803" x14ac:dyDescent="0.3"/>
    <row r="804" x14ac:dyDescent="0.3"/>
    <row r="805" x14ac:dyDescent="0.3"/>
    <row r="806" x14ac:dyDescent="0.3"/>
    <row r="807" x14ac:dyDescent="0.3"/>
    <row r="808" x14ac:dyDescent="0.3"/>
    <row r="809" x14ac:dyDescent="0.3"/>
    <row r="810" x14ac:dyDescent="0.3"/>
    <row r="811" x14ac:dyDescent="0.3"/>
    <row r="812" x14ac:dyDescent="0.3"/>
    <row r="813" x14ac:dyDescent="0.3"/>
    <row r="814" x14ac:dyDescent="0.3"/>
    <row r="815" x14ac:dyDescent="0.3"/>
    <row r="816" x14ac:dyDescent="0.3"/>
    <row r="817" x14ac:dyDescent="0.3"/>
    <row r="818" x14ac:dyDescent="0.3"/>
    <row r="819" x14ac:dyDescent="0.3"/>
    <row r="820" x14ac:dyDescent="0.3"/>
    <row r="821" x14ac:dyDescent="0.3"/>
    <row r="822" x14ac:dyDescent="0.3"/>
    <row r="823" x14ac:dyDescent="0.3"/>
    <row r="824" x14ac:dyDescent="0.3"/>
    <row r="825" x14ac:dyDescent="0.3"/>
    <row r="826" x14ac:dyDescent="0.3"/>
    <row r="827" x14ac:dyDescent="0.3"/>
    <row r="828" x14ac:dyDescent="0.3"/>
    <row r="829" x14ac:dyDescent="0.3"/>
    <row r="830" x14ac:dyDescent="0.3"/>
    <row r="831" x14ac:dyDescent="0.3"/>
    <row r="832" x14ac:dyDescent="0.3"/>
    <row r="833" x14ac:dyDescent="0.3"/>
    <row r="834" x14ac:dyDescent="0.3"/>
    <row r="835" x14ac:dyDescent="0.3"/>
    <row r="836" x14ac:dyDescent="0.3"/>
    <row r="837" x14ac:dyDescent="0.3"/>
    <row r="838" x14ac:dyDescent="0.3"/>
    <row r="839" x14ac:dyDescent="0.3"/>
    <row r="840" x14ac:dyDescent="0.3"/>
    <row r="841" x14ac:dyDescent="0.3"/>
    <row r="842" x14ac:dyDescent="0.3"/>
    <row r="843" x14ac:dyDescent="0.3"/>
    <row r="844" x14ac:dyDescent="0.3"/>
    <row r="845" x14ac:dyDescent="0.3"/>
    <row r="846" x14ac:dyDescent="0.3"/>
    <row r="847" x14ac:dyDescent="0.3"/>
    <row r="848" x14ac:dyDescent="0.3"/>
    <row r="849" x14ac:dyDescent="0.3"/>
    <row r="850" x14ac:dyDescent="0.3"/>
    <row r="851" x14ac:dyDescent="0.3"/>
    <row r="852" x14ac:dyDescent="0.3"/>
    <row r="853" x14ac:dyDescent="0.3"/>
    <row r="854" x14ac:dyDescent="0.3"/>
    <row r="855" x14ac:dyDescent="0.3"/>
    <row r="856" x14ac:dyDescent="0.3"/>
    <row r="857" x14ac:dyDescent="0.3"/>
    <row r="858" x14ac:dyDescent="0.3"/>
    <row r="859" x14ac:dyDescent="0.3"/>
    <row r="860" x14ac:dyDescent="0.3"/>
    <row r="861" x14ac:dyDescent="0.3"/>
    <row r="862" x14ac:dyDescent="0.3"/>
    <row r="863" x14ac:dyDescent="0.3"/>
    <row r="864" x14ac:dyDescent="0.3"/>
    <row r="865" x14ac:dyDescent="0.3"/>
    <row r="866" x14ac:dyDescent="0.3"/>
    <row r="867" x14ac:dyDescent="0.3"/>
    <row r="868" x14ac:dyDescent="0.3"/>
    <row r="869" x14ac:dyDescent="0.3"/>
    <row r="870" x14ac:dyDescent="0.3"/>
    <row r="871" x14ac:dyDescent="0.3"/>
    <row r="872" x14ac:dyDescent="0.3"/>
    <row r="873" x14ac:dyDescent="0.3"/>
    <row r="874" x14ac:dyDescent="0.3"/>
    <row r="875" x14ac:dyDescent="0.3"/>
    <row r="876" x14ac:dyDescent="0.3"/>
    <row r="877" x14ac:dyDescent="0.3"/>
    <row r="878" x14ac:dyDescent="0.3"/>
    <row r="879" x14ac:dyDescent="0.3"/>
    <row r="880" x14ac:dyDescent="0.3"/>
    <row r="881" x14ac:dyDescent="0.3"/>
    <row r="882" x14ac:dyDescent="0.3"/>
    <row r="883" x14ac:dyDescent="0.3"/>
    <row r="884" x14ac:dyDescent="0.3"/>
    <row r="885" x14ac:dyDescent="0.3"/>
    <row r="886" x14ac:dyDescent="0.3"/>
    <row r="887" x14ac:dyDescent="0.3"/>
    <row r="888" x14ac:dyDescent="0.3"/>
    <row r="889" x14ac:dyDescent="0.3"/>
    <row r="890" x14ac:dyDescent="0.3"/>
    <row r="891" x14ac:dyDescent="0.3"/>
    <row r="892" x14ac:dyDescent="0.3"/>
    <row r="893" x14ac:dyDescent="0.3"/>
    <row r="894" x14ac:dyDescent="0.3"/>
    <row r="895" x14ac:dyDescent="0.3"/>
    <row r="896" x14ac:dyDescent="0.3"/>
    <row r="897" x14ac:dyDescent="0.3"/>
    <row r="898" x14ac:dyDescent="0.3"/>
    <row r="899" x14ac:dyDescent="0.3"/>
    <row r="900" x14ac:dyDescent="0.3"/>
    <row r="901" x14ac:dyDescent="0.3"/>
    <row r="902" x14ac:dyDescent="0.3"/>
    <row r="903" x14ac:dyDescent="0.3"/>
    <row r="904" x14ac:dyDescent="0.3"/>
    <row r="905" x14ac:dyDescent="0.3"/>
    <row r="906" x14ac:dyDescent="0.3"/>
    <row r="907" x14ac:dyDescent="0.3"/>
    <row r="908" x14ac:dyDescent="0.3"/>
    <row r="909" x14ac:dyDescent="0.3"/>
    <row r="910" x14ac:dyDescent="0.3"/>
    <row r="911" x14ac:dyDescent="0.3"/>
    <row r="912" x14ac:dyDescent="0.3"/>
    <row r="913" x14ac:dyDescent="0.3"/>
    <row r="914" x14ac:dyDescent="0.3"/>
    <row r="915" x14ac:dyDescent="0.3"/>
    <row r="916" x14ac:dyDescent="0.3"/>
    <row r="917" x14ac:dyDescent="0.3"/>
    <row r="918" x14ac:dyDescent="0.3"/>
    <row r="919" x14ac:dyDescent="0.3"/>
    <row r="920" x14ac:dyDescent="0.3"/>
    <row r="921" x14ac:dyDescent="0.3"/>
    <row r="922" x14ac:dyDescent="0.3"/>
    <row r="923" x14ac:dyDescent="0.3"/>
    <row r="924" x14ac:dyDescent="0.3"/>
    <row r="925" x14ac:dyDescent="0.3"/>
    <row r="926" x14ac:dyDescent="0.3"/>
    <row r="927" x14ac:dyDescent="0.3"/>
    <row r="928" x14ac:dyDescent="0.3"/>
    <row r="929" x14ac:dyDescent="0.3"/>
    <row r="930" x14ac:dyDescent="0.3"/>
    <row r="931" x14ac:dyDescent="0.3"/>
    <row r="932" x14ac:dyDescent="0.3"/>
    <row r="933" x14ac:dyDescent="0.3"/>
    <row r="934" x14ac:dyDescent="0.3"/>
    <row r="935" x14ac:dyDescent="0.3"/>
    <row r="936" x14ac:dyDescent="0.3"/>
    <row r="937" x14ac:dyDescent="0.3"/>
    <row r="938" x14ac:dyDescent="0.3"/>
    <row r="939" x14ac:dyDescent="0.3"/>
    <row r="940" x14ac:dyDescent="0.3"/>
    <row r="941" x14ac:dyDescent="0.3"/>
    <row r="942" x14ac:dyDescent="0.3"/>
    <row r="943" x14ac:dyDescent="0.3"/>
    <row r="944" x14ac:dyDescent="0.3"/>
    <row r="945" x14ac:dyDescent="0.3"/>
    <row r="946" x14ac:dyDescent="0.3"/>
    <row r="947" x14ac:dyDescent="0.3"/>
    <row r="948" x14ac:dyDescent="0.3"/>
    <row r="949" x14ac:dyDescent="0.3"/>
    <row r="950" x14ac:dyDescent="0.3"/>
    <row r="951" x14ac:dyDescent="0.3"/>
    <row r="952" x14ac:dyDescent="0.3"/>
    <row r="953" x14ac:dyDescent="0.3"/>
    <row r="954" x14ac:dyDescent="0.3"/>
    <row r="955" x14ac:dyDescent="0.3"/>
    <row r="956" x14ac:dyDescent="0.3"/>
    <row r="957" x14ac:dyDescent="0.3"/>
    <row r="958" x14ac:dyDescent="0.3"/>
    <row r="959" x14ac:dyDescent="0.3"/>
    <row r="960" x14ac:dyDescent="0.3"/>
    <row r="961" x14ac:dyDescent="0.3"/>
    <row r="962" x14ac:dyDescent="0.3"/>
    <row r="963" x14ac:dyDescent="0.3"/>
    <row r="964" x14ac:dyDescent="0.3"/>
    <row r="965" x14ac:dyDescent="0.3"/>
    <row r="966" x14ac:dyDescent="0.3"/>
    <row r="967" x14ac:dyDescent="0.3"/>
    <row r="968" x14ac:dyDescent="0.3"/>
    <row r="969" x14ac:dyDescent="0.3"/>
    <row r="970" x14ac:dyDescent="0.3"/>
    <row r="971" x14ac:dyDescent="0.3"/>
    <row r="972" x14ac:dyDescent="0.3"/>
    <row r="973" x14ac:dyDescent="0.3"/>
    <row r="974" x14ac:dyDescent="0.3"/>
    <row r="975" x14ac:dyDescent="0.3"/>
    <row r="976" x14ac:dyDescent="0.3"/>
    <row r="977" x14ac:dyDescent="0.3"/>
    <row r="978" x14ac:dyDescent="0.3"/>
    <row r="979" x14ac:dyDescent="0.3"/>
    <row r="980" x14ac:dyDescent="0.3"/>
    <row r="981" x14ac:dyDescent="0.3"/>
    <row r="982" x14ac:dyDescent="0.3"/>
    <row r="983" x14ac:dyDescent="0.3"/>
    <row r="984" x14ac:dyDescent="0.3"/>
    <row r="985" x14ac:dyDescent="0.3"/>
    <row r="986" x14ac:dyDescent="0.3"/>
    <row r="987" x14ac:dyDescent="0.3"/>
    <row r="988" x14ac:dyDescent="0.3"/>
    <row r="989" x14ac:dyDescent="0.3"/>
    <row r="990" x14ac:dyDescent="0.3"/>
    <row r="991" x14ac:dyDescent="0.3"/>
    <row r="992" x14ac:dyDescent="0.3"/>
    <row r="993" x14ac:dyDescent="0.3"/>
    <row r="994" x14ac:dyDescent="0.3"/>
    <row r="995" x14ac:dyDescent="0.3"/>
    <row r="996" x14ac:dyDescent="0.3"/>
    <row r="997" x14ac:dyDescent="0.3"/>
    <row r="998" x14ac:dyDescent="0.3"/>
    <row r="999" x14ac:dyDescent="0.3"/>
    <row r="1000" x14ac:dyDescent="0.3"/>
    <row r="1001" x14ac:dyDescent="0.3"/>
    <row r="1002" x14ac:dyDescent="0.3"/>
    <row r="1003" x14ac:dyDescent="0.3"/>
    <row r="1004" x14ac:dyDescent="0.3"/>
    <row r="1005" x14ac:dyDescent="0.3"/>
    <row r="1006" x14ac:dyDescent="0.3"/>
    <row r="1007" x14ac:dyDescent="0.3"/>
    <row r="1008" x14ac:dyDescent="0.3"/>
    <row r="1009" x14ac:dyDescent="0.3"/>
    <row r="1010" x14ac:dyDescent="0.3"/>
    <row r="1011" x14ac:dyDescent="0.3"/>
    <row r="1012" x14ac:dyDescent="0.3"/>
    <row r="1013" x14ac:dyDescent="0.3"/>
    <row r="1014" x14ac:dyDescent="0.3"/>
    <row r="1015" x14ac:dyDescent="0.3"/>
    <row r="1016" x14ac:dyDescent="0.3"/>
    <row r="1017" x14ac:dyDescent="0.3"/>
    <row r="1018" x14ac:dyDescent="0.3"/>
    <row r="1019" x14ac:dyDescent="0.3"/>
    <row r="1020" x14ac:dyDescent="0.3"/>
    <row r="1021" x14ac:dyDescent="0.3"/>
    <row r="1022" x14ac:dyDescent="0.3"/>
    <row r="1023" x14ac:dyDescent="0.3"/>
    <row r="1024" x14ac:dyDescent="0.3"/>
    <row r="1025" x14ac:dyDescent="0.3"/>
    <row r="1026" x14ac:dyDescent="0.3"/>
    <row r="1027" x14ac:dyDescent="0.3"/>
    <row r="1028" x14ac:dyDescent="0.3"/>
    <row r="1029" x14ac:dyDescent="0.3"/>
    <row r="1030" x14ac:dyDescent="0.3"/>
    <row r="1031" x14ac:dyDescent="0.3"/>
    <row r="1032" x14ac:dyDescent="0.3"/>
    <row r="1033" x14ac:dyDescent="0.3"/>
    <row r="1034" x14ac:dyDescent="0.3"/>
    <row r="1035" x14ac:dyDescent="0.3"/>
    <row r="1036" x14ac:dyDescent="0.3"/>
    <row r="1037" x14ac:dyDescent="0.3"/>
    <row r="1038" x14ac:dyDescent="0.3"/>
    <row r="1039" x14ac:dyDescent="0.3"/>
    <row r="1040" x14ac:dyDescent="0.3"/>
    <row r="1041" x14ac:dyDescent="0.3"/>
    <row r="1042" x14ac:dyDescent="0.3"/>
    <row r="1043" x14ac:dyDescent="0.3"/>
    <row r="1044" x14ac:dyDescent="0.3"/>
    <row r="1045" x14ac:dyDescent="0.3"/>
    <row r="1046" x14ac:dyDescent="0.3"/>
    <row r="1047" x14ac:dyDescent="0.3"/>
    <row r="1048" x14ac:dyDescent="0.3"/>
    <row r="1049" x14ac:dyDescent="0.3"/>
    <row r="1050" x14ac:dyDescent="0.3"/>
    <row r="1051" x14ac:dyDescent="0.3"/>
    <row r="1052" x14ac:dyDescent="0.3"/>
    <row r="1053" x14ac:dyDescent="0.3"/>
    <row r="1054" x14ac:dyDescent="0.3"/>
    <row r="1055" x14ac:dyDescent="0.3"/>
    <row r="1056" x14ac:dyDescent="0.3"/>
    <row r="1057" x14ac:dyDescent="0.3"/>
    <row r="1058" x14ac:dyDescent="0.3"/>
    <row r="1059" x14ac:dyDescent="0.3"/>
    <row r="1060" x14ac:dyDescent="0.3"/>
    <row r="1061" x14ac:dyDescent="0.3"/>
    <row r="1062" x14ac:dyDescent="0.3"/>
    <row r="1063" x14ac:dyDescent="0.3"/>
    <row r="1064" x14ac:dyDescent="0.3"/>
    <row r="1065" x14ac:dyDescent="0.3"/>
    <row r="1066" x14ac:dyDescent="0.3"/>
    <row r="1067" x14ac:dyDescent="0.3"/>
    <row r="1068" x14ac:dyDescent="0.3"/>
    <row r="1069" x14ac:dyDescent="0.3"/>
    <row r="1070" x14ac:dyDescent="0.3"/>
    <row r="1071" x14ac:dyDescent="0.3"/>
    <row r="1072" x14ac:dyDescent="0.3"/>
    <row r="1073" x14ac:dyDescent="0.3"/>
    <row r="1074" x14ac:dyDescent="0.3"/>
    <row r="1075" x14ac:dyDescent="0.3"/>
    <row r="1076" x14ac:dyDescent="0.3"/>
    <row r="1077" x14ac:dyDescent="0.3"/>
    <row r="1078" x14ac:dyDescent="0.3"/>
    <row r="1079" x14ac:dyDescent="0.3"/>
    <row r="1080" x14ac:dyDescent="0.3"/>
    <row r="1081" x14ac:dyDescent="0.3"/>
    <row r="1082" x14ac:dyDescent="0.3"/>
    <row r="1083" x14ac:dyDescent="0.3"/>
    <row r="1084" x14ac:dyDescent="0.3"/>
    <row r="1085" x14ac:dyDescent="0.3"/>
    <row r="1086" x14ac:dyDescent="0.3"/>
    <row r="1087" x14ac:dyDescent="0.3"/>
    <row r="1088" x14ac:dyDescent="0.3"/>
    <row r="1089" x14ac:dyDescent="0.3"/>
    <row r="1090" x14ac:dyDescent="0.3"/>
    <row r="1091" x14ac:dyDescent="0.3"/>
    <row r="1092" x14ac:dyDescent="0.3"/>
    <row r="1093" x14ac:dyDescent="0.3"/>
    <row r="1094" x14ac:dyDescent="0.3"/>
    <row r="1095" x14ac:dyDescent="0.3"/>
    <row r="1096" x14ac:dyDescent="0.3"/>
    <row r="1097" x14ac:dyDescent="0.3"/>
    <row r="1098" x14ac:dyDescent="0.3"/>
    <row r="1099" x14ac:dyDescent="0.3"/>
    <row r="1100" x14ac:dyDescent="0.3"/>
    <row r="1101" x14ac:dyDescent="0.3"/>
    <row r="1102" x14ac:dyDescent="0.3"/>
    <row r="1103" x14ac:dyDescent="0.3"/>
    <row r="1104" x14ac:dyDescent="0.3"/>
    <row r="1105" x14ac:dyDescent="0.3"/>
    <row r="1106" x14ac:dyDescent="0.3"/>
    <row r="1107" x14ac:dyDescent="0.3"/>
    <row r="1108" x14ac:dyDescent="0.3"/>
    <row r="1109" x14ac:dyDescent="0.3"/>
    <row r="1110" x14ac:dyDescent="0.3"/>
    <row r="1111" x14ac:dyDescent="0.3"/>
    <row r="1112" x14ac:dyDescent="0.3"/>
    <row r="1113" x14ac:dyDescent="0.3"/>
    <row r="1114" x14ac:dyDescent="0.3"/>
    <row r="1115" x14ac:dyDescent="0.3"/>
    <row r="1116" x14ac:dyDescent="0.3"/>
    <row r="1117" x14ac:dyDescent="0.3"/>
    <row r="1118" x14ac:dyDescent="0.3"/>
    <row r="1119" x14ac:dyDescent="0.3"/>
    <row r="1120" x14ac:dyDescent="0.3"/>
    <row r="1121" x14ac:dyDescent="0.3"/>
    <row r="1122" x14ac:dyDescent="0.3"/>
    <row r="1123" x14ac:dyDescent="0.3"/>
    <row r="1124" x14ac:dyDescent="0.3"/>
    <row r="1125" x14ac:dyDescent="0.3"/>
    <row r="1126" x14ac:dyDescent="0.3"/>
    <row r="1127" x14ac:dyDescent="0.3"/>
    <row r="1128" x14ac:dyDescent="0.3"/>
    <row r="1129" x14ac:dyDescent="0.3"/>
    <row r="1130" x14ac:dyDescent="0.3"/>
    <row r="1131" x14ac:dyDescent="0.3"/>
    <row r="1132" x14ac:dyDescent="0.3"/>
    <row r="1133" x14ac:dyDescent="0.3"/>
    <row r="1134" x14ac:dyDescent="0.3"/>
    <row r="1135" x14ac:dyDescent="0.3"/>
    <row r="1136" x14ac:dyDescent="0.3"/>
    <row r="1137" x14ac:dyDescent="0.3"/>
    <row r="1138" x14ac:dyDescent="0.3"/>
    <row r="1139" x14ac:dyDescent="0.3"/>
    <row r="1140" x14ac:dyDescent="0.3"/>
    <row r="1141" x14ac:dyDescent="0.3"/>
    <row r="1142" x14ac:dyDescent="0.3"/>
    <row r="1143" x14ac:dyDescent="0.3"/>
    <row r="1144" x14ac:dyDescent="0.3"/>
    <row r="1145" x14ac:dyDescent="0.3"/>
    <row r="1146" x14ac:dyDescent="0.3"/>
    <row r="1147" x14ac:dyDescent="0.3"/>
    <row r="1148" x14ac:dyDescent="0.3"/>
    <row r="1149" x14ac:dyDescent="0.3"/>
    <row r="1150" x14ac:dyDescent="0.3"/>
    <row r="1151" x14ac:dyDescent="0.3"/>
    <row r="1152" x14ac:dyDescent="0.3"/>
    <row r="1153" x14ac:dyDescent="0.3"/>
    <row r="1154" x14ac:dyDescent="0.3"/>
    <row r="1155" x14ac:dyDescent="0.3"/>
  </sheetData>
  <sheetProtection sheet="1" objects="1" scenarios="1" formatCells="0" formatColumns="0" formatRows="0" autoFilter="0"/>
  <dataConsolidate/>
  <mergeCells count="5">
    <mergeCell ref="AE8:AE501"/>
    <mergeCell ref="A2:X2"/>
    <mergeCell ref="AF8:AF501"/>
    <mergeCell ref="A6:D6"/>
    <mergeCell ref="X6:Z6"/>
  </mergeCells>
  <conditionalFormatting sqref="T7:U7 T6:X6 T8:Z501">
    <cfRule type="expression" dxfId="335" priority="19">
      <formula>$S6="Não elegível"</formula>
    </cfRule>
  </conditionalFormatting>
  <conditionalFormatting sqref="S6:S501">
    <cfRule type="containsText" dxfId="334" priority="18" operator="containsText" text="Não elegível">
      <formula>NOT(ISERROR(SEARCH("Não elegível",S6)))</formula>
    </cfRule>
  </conditionalFormatting>
  <conditionalFormatting sqref="J8:M501">
    <cfRule type="containsText" dxfId="333" priority="17" operator="containsText" text="0">
      <formula>NOT(ISERROR(SEARCH("0",J8)))</formula>
    </cfRule>
  </conditionalFormatting>
  <conditionalFormatting sqref="X6:X501">
    <cfRule type="cellIs" dxfId="332" priority="5" operator="equal">
      <formula>"Fogo Ocupado ou Vago?"</formula>
    </cfRule>
  </conditionalFormatting>
  <dataValidations count="1">
    <dataValidation type="date" allowBlank="1" showInputMessage="1" showErrorMessage="1" sqref="Y8:Y501">
      <formula1>43862</formula1>
      <formula2>46203</formula2>
    </dataValidation>
  </dataValidations>
  <printOptions horizontalCentered="1"/>
  <pageMargins left="0.25" right="0.25" top="0.75" bottom="0.75" header="0.3" footer="0.3"/>
  <pageSetup paperSize="9" scale="27" fitToHeight="0" orientation="landscape" r:id="rId1"/>
  <headerFooter>
    <oddFooter>&amp;L&amp;"Bahnschrift Light,Regular"&amp;9&amp;F&amp;R&amp;"Bahnschrift Light,Regular"&amp;9&amp;P / &amp;N</oddFooter>
  </headerFooter>
  <drawing r:id="rId2"/>
  <legacyDrawing r:id="rId3"/>
  <tableParts count="1">
    <tablePart r:id="rId4"/>
  </tableParts>
  <extLst>
    <ext xmlns:x14="http://schemas.microsoft.com/office/spreadsheetml/2009/9/main" uri="{CCE6A557-97BC-4b89-ADB6-D9C93CAAB3DF}">
      <x14:dataValidations xmlns:xm="http://schemas.microsoft.com/office/excel/2006/main" count="7">
        <x14:dataValidation type="list" allowBlank="1" showInputMessage="1" showErrorMessage="1">
          <x14:formula1>
            <xm:f>auxiliar!$J$2:$J$10</xm:f>
          </x14:formula1>
          <xm:sqref>T8:U501</xm:sqref>
        </x14:dataValidation>
        <x14:dataValidation type="list" allowBlank="1" showInputMessage="1" showErrorMessage="1">
          <x14:formula1>
            <xm:f>auxiliar!$I$2:$I$7</xm:f>
          </x14:formula1>
          <xm:sqref>D8:D501</xm:sqref>
        </x14:dataValidation>
        <x14:dataValidation type="list" allowBlank="1" showInputMessage="1" showErrorMessage="1">
          <x14:formula1>
            <xm:f>auxiliar!$H$2:$H$5</xm:f>
          </x14:formula1>
          <xm:sqref>E8:E501</xm:sqref>
        </x14:dataValidation>
        <x14:dataValidation type="list" allowBlank="1" showInputMessage="1" showErrorMessage="1">
          <x14:formula1>
            <xm:f>B.Solucoes!$A$6:$A$55</xm:f>
          </x14:formula1>
          <xm:sqref>F9:F501</xm:sqref>
        </x14:dataValidation>
        <x14:dataValidation type="list" allowBlank="1" showInputMessage="1" showErrorMessage="1">
          <x14:formula1>
            <xm:f>A.Núcleos!$B$5:$B$291</xm:f>
          </x14:formula1>
          <xm:sqref>B8:B501</xm:sqref>
        </x14:dataValidation>
        <x14:dataValidation type="list" allowBlank="1" showInputMessage="1" showErrorMessage="1">
          <x14:formula1>
            <xm:f>B.Solucoes!$A$6:$A$555</xm:f>
          </x14:formula1>
          <xm:sqref>F8</xm:sqref>
        </x14:dataValidation>
        <x14:dataValidation type="list" allowBlank="1" showInputMessage="1" showErrorMessage="1">
          <x14:formula1>
            <xm:f>auxiliar!$T$2:$T$3</xm:f>
          </x14:formula1>
          <xm:sqref>W8:W501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I3134"/>
  <sheetViews>
    <sheetView showGridLines="0" view="pageBreakPreview" topLeftCell="B1" zoomScale="70" zoomScaleSheetLayoutView="70" workbookViewId="0">
      <pane ySplit="4" topLeftCell="A5" activePane="bottomLeft" state="frozen"/>
      <selection activeCell="D6" sqref="D6:H6"/>
      <selection pane="bottomLeft" activeCell="P2" sqref="P2"/>
    </sheetView>
  </sheetViews>
  <sheetFormatPr defaultColWidth="0" defaultRowHeight="13.8" zeroHeight="1" x14ac:dyDescent="0.25"/>
  <cols>
    <col min="1" max="1" width="17.6640625" style="262" hidden="1" customWidth="1"/>
    <col min="2" max="2" width="15.44140625" style="294" bestFit="1" customWidth="1"/>
    <col min="3" max="3" width="25.77734375" style="294" customWidth="1"/>
    <col min="4" max="4" width="35.77734375" style="294" customWidth="1"/>
    <col min="5" max="9" width="14.77734375" style="294" customWidth="1"/>
    <col min="10" max="10" width="18.88671875" style="294" bestFit="1" customWidth="1"/>
    <col min="11" max="12" width="13.77734375" style="294" customWidth="1"/>
    <col min="13" max="13" width="18.88671875" style="294" bestFit="1" customWidth="1"/>
    <col min="14" max="14" width="17.5546875" style="294" bestFit="1" customWidth="1"/>
    <col min="15" max="15" width="17.5546875" style="295" bestFit="1" customWidth="1"/>
    <col min="16" max="16" width="14.6640625" style="294" bestFit="1" customWidth="1"/>
    <col min="17" max="17" width="13.5546875" style="272" hidden="1" customWidth="1"/>
    <col min="18" max="18" width="15.109375" style="272" hidden="1" customWidth="1"/>
    <col min="19" max="19" width="13.5546875" style="272" hidden="1" customWidth="1"/>
    <col min="20" max="20" width="15.44140625" style="272" hidden="1" customWidth="1"/>
    <col min="21" max="21" width="15.44140625" style="272" customWidth="1"/>
    <col min="22" max="23" width="12.88671875" style="272" customWidth="1"/>
    <col min="24" max="24" width="8.88671875" style="272" customWidth="1"/>
    <col min="25" max="27" width="9.109375" style="272" customWidth="1"/>
    <col min="28" max="28" width="9.88671875" style="273" customWidth="1"/>
    <col min="29" max="30" width="9.109375" style="272" customWidth="1"/>
    <col min="31" max="31" width="12.33203125" style="272" customWidth="1"/>
    <col min="32" max="32" width="15.33203125" style="272" customWidth="1"/>
    <col min="33" max="33" width="10.109375" style="272" customWidth="1"/>
    <col min="34" max="34" width="9.6640625" style="272" customWidth="1"/>
    <col min="35" max="247" width="9.109375" style="272" customWidth="1"/>
    <col min="248" max="256" width="8.88671875" style="272" customWidth="1"/>
    <col min="257" max="257" width="26.109375" style="272" customWidth="1"/>
    <col min="258" max="269" width="8.88671875" style="272" customWidth="1"/>
    <col min="270" max="321" width="8.88671875" style="272" hidden="1" customWidth="1"/>
    <col min="322" max="16384" width="0" style="272" hidden="1"/>
  </cols>
  <sheetData>
    <row r="1" spans="1:258" s="263" customFormat="1" ht="57.6" customHeight="1" x14ac:dyDescent="0.3">
      <c r="A1" s="260"/>
      <c r="B1" s="260"/>
      <c r="C1" s="260"/>
      <c r="D1" s="260"/>
      <c r="E1" s="260"/>
      <c r="F1" s="260"/>
      <c r="G1" s="260"/>
      <c r="H1" s="260"/>
      <c r="I1" s="260"/>
      <c r="J1" s="260"/>
      <c r="K1" s="260"/>
      <c r="L1" s="260"/>
      <c r="M1" s="260"/>
      <c r="N1" s="260"/>
      <c r="O1" s="261"/>
      <c r="P1" s="397" t="s">
        <v>7167</v>
      </c>
      <c r="AB1" s="264"/>
    </row>
    <row r="2" spans="1:258" s="263" customFormat="1" x14ac:dyDescent="0.3">
      <c r="A2" s="463" t="str">
        <f>CONCATENATE(Entrada!D8," | Identificação de Agregados e Pessoas - COMPOSIÇÃO DOS AGREGADOS")</f>
        <v xml:space="preserve"> | Identificação de Agregados e Pessoas - COMPOSIÇÃO DOS AGREGADOS</v>
      </c>
      <c r="B2" s="463"/>
      <c r="C2" s="463"/>
      <c r="D2" s="463"/>
      <c r="E2" s="463"/>
      <c r="F2" s="463"/>
      <c r="G2" s="463"/>
      <c r="H2" s="463"/>
      <c r="I2" s="463"/>
      <c r="J2" s="463"/>
      <c r="K2" s="463"/>
      <c r="L2" s="463"/>
      <c r="M2" s="463"/>
      <c r="N2" s="463"/>
      <c r="O2" s="463"/>
      <c r="P2" s="499">
        <v>255.25</v>
      </c>
      <c r="AB2" s="264"/>
    </row>
    <row r="3" spans="1:258" s="263" customFormat="1" x14ac:dyDescent="0.3">
      <c r="A3" s="260"/>
      <c r="B3" s="260"/>
      <c r="C3" s="260"/>
      <c r="D3" s="260"/>
      <c r="E3" s="260"/>
      <c r="F3" s="260"/>
      <c r="G3" s="260"/>
      <c r="H3" s="260"/>
      <c r="I3" s="260"/>
      <c r="J3" s="260"/>
      <c r="K3" s="260"/>
      <c r="L3" s="260"/>
      <c r="M3" s="260"/>
      <c r="N3" s="260"/>
      <c r="O3" s="261"/>
      <c r="P3" s="262"/>
      <c r="AB3" s="264"/>
    </row>
    <row r="4" spans="1:258" ht="124.2" x14ac:dyDescent="0.25">
      <c r="A4" s="265" t="s">
        <v>7100</v>
      </c>
      <c r="B4" s="266" t="s">
        <v>7138</v>
      </c>
      <c r="C4" s="265" t="s">
        <v>7139</v>
      </c>
      <c r="D4" s="265" t="s">
        <v>7154</v>
      </c>
      <c r="E4" s="265" t="s">
        <v>7155</v>
      </c>
      <c r="F4" s="265" t="s">
        <v>7156</v>
      </c>
      <c r="G4" s="265" t="s">
        <v>7157</v>
      </c>
      <c r="H4" s="265" t="s">
        <v>7158</v>
      </c>
      <c r="I4" s="267" t="s">
        <v>0</v>
      </c>
      <c r="J4" s="265" t="s">
        <v>7140</v>
      </c>
      <c r="K4" s="265" t="s">
        <v>6377</v>
      </c>
      <c r="L4" s="265" t="s">
        <v>7085</v>
      </c>
      <c r="M4" s="265" t="s">
        <v>5595</v>
      </c>
      <c r="N4" s="265" t="s">
        <v>6380</v>
      </c>
      <c r="O4" s="265" t="s">
        <v>7164</v>
      </c>
      <c r="P4" s="268" t="s">
        <v>6374</v>
      </c>
      <c r="Q4" s="269" t="s">
        <v>6432</v>
      </c>
      <c r="R4" s="270" t="s">
        <v>5590</v>
      </c>
      <c r="S4" s="270" t="s">
        <v>5603</v>
      </c>
      <c r="T4" s="271" t="s">
        <v>5604</v>
      </c>
      <c r="U4" s="418"/>
      <c r="V4" s="409" t="s">
        <v>7161</v>
      </c>
      <c r="W4" s="409" t="s">
        <v>7160</v>
      </c>
      <c r="AB4" s="272"/>
      <c r="AC4" s="273"/>
      <c r="IX4" s="263"/>
    </row>
    <row r="5" spans="1:258" s="263" customFormat="1" ht="25.05" customHeight="1" x14ac:dyDescent="0.3">
      <c r="A5" s="274" t="str">
        <f>CONCATENATE(+IF(Table9[[#This Row],[Código do agregado
'[Entidade']]]="","",VLOOKUP(Table9[[#This Row],[Código do agregado
'[Entidade']]],Table8[[#All],[Código do agregado '[Entidade']]:[Código do agregado
'[1º Direito']]],6,FALSE)),Table9[[#This Row],[Membro]])</f>
        <v/>
      </c>
      <c r="B5" s="398"/>
      <c r="C5" s="399" t="str">
        <f>IF(Table9[[#This Row],[Código do agregado
'[Entidade']]]="","",(CONCATENATE(VLOOKUP(Table9[[#This Row],[Código do agregado
'[Entidade']]],Table8[[Código do agregado '[Entidade']]:[Código do agregado
'[1º Direito']]],8,FALSE),".",Table9[[#This Row],[Membro]])))</f>
        <v/>
      </c>
      <c r="D5" s="427"/>
      <c r="E5" s="427"/>
      <c r="F5" s="427"/>
      <c r="G5" s="427"/>
      <c r="H5" s="434"/>
      <c r="I5" s="428"/>
      <c r="J5" s="429"/>
      <c r="K5" s="400" t="str">
        <f ca="1">IF(Table9[[#This Row],[Data de nascimento 
(aaaa-mm-dd)]]="","",(IF(B5="","",DATEDIF(J5,NOW(),"y"))))</f>
        <v/>
      </c>
      <c r="L5" s="401"/>
      <c r="M5" s="402"/>
      <c r="N5" s="406"/>
      <c r="O5" s="402"/>
      <c r="P5" s="275" t="str">
        <f>IF(B5&lt;&gt;"",IF(AND(B5&lt;&gt;"",OR(I5="",J5="",M5="",N5="",AND(O5="",S5="Rend"))),"NÃO","SIM"),"NÃO")</f>
        <v>NÃO</v>
      </c>
      <c r="Q5" s="276" t="str">
        <f>+IF($B$5="","","A")</f>
        <v/>
      </c>
      <c r="R5" s="277" t="str">
        <f t="shared" ref="R5" si="0">IFERROR(IF(OR(RIGHT(I5,1)-(11-((9*LEFT(I5,1)+8*MID(I5,2,1)+7*MID(I5,3,1)+6*MID(I5,4,1)+5*MID(I5,5,1)+4*MID(I5,6,1)+3*MID(I5,7,1)+2*MID(I5,8,1))-(11*INT((9*LEFT(I5,1)+8*MID(I5,2,1)+7*MID(I5,3,1)+6*MID(I5,4,1)+5*MID(I5,5,1)+4*MID(I5,6,1)+3*MID(I5,7,1)+2*MID(I5,8,1))/11))))=0,RIGHT(I5,1)-(11-((9*LEFT(I5,1)+8*MID(I5,2,1)+7*MID(I5,3,1)+6*MID(I5,4,1)+5*MID(I5,5,1)+4*MID(I5,6,1)+3*MID(I5,7,1)+2*MID(I5,8,1))-(11*INT((9*LEFT(I5,1)+8*MID(I5,2,1)+7*MID(I5,3,1)+6*MID(I5,4,1)+5*MID(I5,5,1)+4*MID(I5,6,1)+3*MID(I5,7,1)+2*MID(I5,8,1))/11))))=-11,RIGHT(I5,1)-(11-((9*LEFT(I5,1)+8*MID(I5,2,1)+7*MID(I5,3,1)+6*MID(I5,4,1)+5*MID(I5,5,1)+4*MID(I5,6,1)+3*MID(I5,7,1)+2*MID(I5,8,1))-(11*INT((9*LEFT(I5,1)+8*MID(I5,2,1)+7*MID(I5,3,1)+6*MID(I5,4,1)+5*MID(I5,5,1)+4*MID(I5,6,1)+3*MID(I5,7,1)+2*MID(I5,8,1))/11))))=-10),"","X"),"")</f>
        <v/>
      </c>
      <c r="S5" s="278" t="str">
        <f t="shared" ref="S5" si="1">IF(RIGHT(C5,1)="A","",IF(C5="","",IF(OR(K5&gt;65,AND(K5&gt;17,K5&lt;26)),"Rend","")))</f>
        <v/>
      </c>
      <c r="T5" s="279" t="str">
        <f t="shared" ref="T5" ca="1" si="2">IF(OR(K5&lt;18,AND(O5="Não",S5="Rend")),"Dep","")</f>
        <v/>
      </c>
      <c r="U5" s="419"/>
      <c r="V5" s="421" t="str">
        <f>IFERROR(IF(Table9[[#This Row],[Data de nascimento 
(aaaa-mm-dd)]]="","",(IF(B5="","",DATEDIF(J5,VLOOKUP(Table9[[#This Row],[Código do agregado
'[Entidade']]],Table8[[Código do agregado '[Entidade']]:[Denominação do ficheiro pdf correspondente ao documento]],25,FALSE),"y")))),"")</f>
        <v/>
      </c>
      <c r="W5" s="410">
        <f>IF(AND(V5&gt;=15,V5&lt;=29),1,0)</f>
        <v>0</v>
      </c>
      <c r="AC5" s="280"/>
    </row>
    <row r="6" spans="1:258" s="263" customFormat="1" ht="25.05" customHeight="1" x14ac:dyDescent="0.3">
      <c r="A6" s="274" t="str">
        <f>CONCATENATE(+IF(Table9[[#This Row],[Código do agregado
'[Entidade']]]="","",VLOOKUP(Table9[[#This Row],[Código do agregado
'[Entidade']]],Table8[[#All],[Código do agregado '[Entidade']]:[Código do agregado
'[1º Direito']]],6,FALSE)),Table9[[#This Row],[Membro]])</f>
        <v/>
      </c>
      <c r="B6" s="403"/>
      <c r="C6" s="404" t="str">
        <f>IF(Table9[[#This Row],[Código do agregado
'[Entidade']]]="","",(CONCATENATE(VLOOKUP(Table9[[#This Row],[Código do agregado
'[Entidade']]],Table8[[Código do agregado '[Entidade']]:[Código do agregado
'[1º Direito']]],8,FALSE),".",Table9[[#This Row],[Membro]])))</f>
        <v/>
      </c>
      <c r="D6" s="430"/>
      <c r="E6" s="431"/>
      <c r="F6" s="430"/>
      <c r="G6" s="430"/>
      <c r="H6" s="435"/>
      <c r="I6" s="432"/>
      <c r="J6" s="433"/>
      <c r="K6" s="404" t="str">
        <f ca="1">IF(Table9[[#This Row],[Data de nascimento 
(aaaa-mm-dd)]]="","",(IF(B6="","",DATEDIF(J6,NOW(),"y"))))</f>
        <v/>
      </c>
      <c r="L6" s="401"/>
      <c r="M6" s="405"/>
      <c r="N6" s="407"/>
      <c r="O6" s="405"/>
      <c r="P6" s="275" t="str">
        <f t="shared" ref="P6:P69" si="3">IF(B6&lt;&gt;"",IF(AND(B6&lt;&gt;"",OR(I6="",J6="",M6="",N6="",AND(O6="",S6="Rend"))),"NÃO","SIM"),"NÃO")</f>
        <v>NÃO</v>
      </c>
      <c r="Q6" s="281" t="str">
        <f>IF(Table9[[#This Row],[Código do agregado
'[Entidade']]]="","",IF(B6&lt;&gt;B5,"A",IF(Q5="A","B",IF(Q5="B","C",IF(Q5="C","D",IF(Q5="D","E",IF(Q5="E","F",IF(Q5="F","G",IF(Q5="G","H",IF(Q5="H","I",IF(Q5="K","L",IF(Q5="L","M",IF(Q5="M","N",IF(Q5="N","O",IF(Q5="O","P",IF(Q5="P","Q"))))))))))))))))</f>
        <v/>
      </c>
      <c r="R6" s="282" t="str">
        <f t="shared" ref="R6:R69" si="4">IFERROR(IF(OR(RIGHT(I6,1)-(11-((9*LEFT(I6,1)+8*MID(I6,2,1)+7*MID(I6,3,1)+6*MID(I6,4,1)+5*MID(I6,5,1)+4*MID(I6,6,1)+3*MID(I6,7,1)+2*MID(I6,8,1))-(11*INT((9*LEFT(I6,1)+8*MID(I6,2,1)+7*MID(I6,3,1)+6*MID(I6,4,1)+5*MID(I6,5,1)+4*MID(I6,6,1)+3*MID(I6,7,1)+2*MID(I6,8,1))/11))))=0,RIGHT(I6,1)-(11-((9*LEFT(I6,1)+8*MID(I6,2,1)+7*MID(I6,3,1)+6*MID(I6,4,1)+5*MID(I6,5,1)+4*MID(I6,6,1)+3*MID(I6,7,1)+2*MID(I6,8,1))-(11*INT((9*LEFT(I6,1)+8*MID(I6,2,1)+7*MID(I6,3,1)+6*MID(I6,4,1)+5*MID(I6,5,1)+4*MID(I6,6,1)+3*MID(I6,7,1)+2*MID(I6,8,1))/11))))=-11,RIGHT(I6,1)-(11-((9*LEFT(I6,1)+8*MID(I6,2,1)+7*MID(I6,3,1)+6*MID(I6,4,1)+5*MID(I6,5,1)+4*MID(I6,6,1)+3*MID(I6,7,1)+2*MID(I6,8,1))-(11*INT((9*LEFT(I6,1)+8*MID(I6,2,1)+7*MID(I6,3,1)+6*MID(I6,4,1)+5*MID(I6,5,1)+4*MID(I6,6,1)+3*MID(I6,7,1)+2*MID(I6,8,1))/11))))=-10),"","X"),"")</f>
        <v/>
      </c>
      <c r="S6" s="283" t="str">
        <f t="shared" ref="S6:S69" si="5">IF(RIGHT(C6,1)="A","",IF(C6="","",IF(OR(K6&gt;65,AND(K6&gt;17,K6&lt;26)),"Rend","")))</f>
        <v/>
      </c>
      <c r="T6" s="284" t="str">
        <f t="shared" ref="T6:T69" ca="1" si="6">IF(OR(K6&lt;18,AND(O6="Não",S6="Rend")),"Dep","")</f>
        <v/>
      </c>
      <c r="U6" s="419"/>
      <c r="V6" s="421" t="str">
        <f>IFERROR(IF(Table9[[#This Row],[Data de nascimento 
(aaaa-mm-dd)]]="","",(IF(B6="","",DATEDIF(J6,VLOOKUP(Table9[[#This Row],[Código do agregado
'[Entidade']]],Table8[[Código do agregado '[Entidade']]:[Denominação do ficheiro pdf correspondente ao documento]],25,FALSE),"y")))),"")</f>
        <v/>
      </c>
      <c r="W6" s="410">
        <f t="shared" ref="W6:W69" si="7">IF(AND(V6&gt;=15,V6&lt;=29),1,0)</f>
        <v>0</v>
      </c>
      <c r="AC6" s="280"/>
    </row>
    <row r="7" spans="1:258" s="263" customFormat="1" ht="25.05" customHeight="1" x14ac:dyDescent="0.3">
      <c r="A7" s="274" t="str">
        <f>CONCATENATE(+IF(Table9[[#This Row],[Código do agregado
'[Entidade']]]="","",VLOOKUP(Table9[[#This Row],[Código do agregado
'[Entidade']]],Table8[[#All],[Código do agregado '[Entidade']]:[Código do agregado
'[1º Direito']]],6,FALSE)),Table9[[#This Row],[Membro]])</f>
        <v/>
      </c>
      <c r="B7" s="403"/>
      <c r="C7" s="404" t="str">
        <f>IF(Table9[[#This Row],[Código do agregado
'[Entidade']]]="","",(CONCATENATE(VLOOKUP(Table9[[#This Row],[Código do agregado
'[Entidade']]],Table8[[Código do agregado '[Entidade']]:[Código do agregado
'[1º Direito']]],8,FALSE),".",Table9[[#This Row],[Membro]])))</f>
        <v/>
      </c>
      <c r="D7" s="430"/>
      <c r="E7" s="431"/>
      <c r="F7" s="430"/>
      <c r="G7" s="430"/>
      <c r="H7" s="435"/>
      <c r="I7" s="432"/>
      <c r="J7" s="433"/>
      <c r="K7" s="404" t="str">
        <f ca="1">IF(Table9[[#This Row],[Data de nascimento 
(aaaa-mm-dd)]]="","",(IF(B7="","",DATEDIF(J7,NOW(),"y"))))</f>
        <v/>
      </c>
      <c r="L7" s="401"/>
      <c r="M7" s="405"/>
      <c r="N7" s="407"/>
      <c r="O7" s="405"/>
      <c r="P7" s="275" t="str">
        <f t="shared" si="3"/>
        <v>NÃO</v>
      </c>
      <c r="Q7" s="281" t="str">
        <f>IF(Table9[[#This Row],[Código do agregado
'[Entidade']]]="","",IF(B7&lt;&gt;B6,"A",IF(Q6="A","B",IF(Q6="B","C",IF(Q6="C","D",IF(Q6="D","E",IF(Q6="E","F",IF(Q6="F","G",IF(Q6="G","H",IF(Q6="H","I",IF(Q6="K","L",IF(Q6="L","M",IF(Q6="M","N",IF(Q6="N","O",IF(Q6="O","P",IF(Q6="P","Q"))))))))))))))))</f>
        <v/>
      </c>
      <c r="R7" s="282" t="str">
        <f t="shared" si="4"/>
        <v/>
      </c>
      <c r="S7" s="283" t="str">
        <f t="shared" si="5"/>
        <v/>
      </c>
      <c r="T7" s="284" t="str">
        <f t="shared" ca="1" si="6"/>
        <v/>
      </c>
      <c r="U7" s="419"/>
      <c r="V7" s="421" t="str">
        <f>IFERROR(IF(Table9[[#This Row],[Data de nascimento 
(aaaa-mm-dd)]]="","",(IF(B7="","",DATEDIF(J7,VLOOKUP(Table9[[#This Row],[Código do agregado
'[Entidade']]],Table8[[Código do agregado '[Entidade']]:[Denominação do ficheiro pdf correspondente ao documento]],25,FALSE),"y")))),"")</f>
        <v/>
      </c>
      <c r="W7" s="410">
        <f t="shared" si="7"/>
        <v>0</v>
      </c>
      <c r="AC7" s="280"/>
      <c r="IX7" s="359"/>
    </row>
    <row r="8" spans="1:258" s="263" customFormat="1" ht="25.05" customHeight="1" x14ac:dyDescent="0.3">
      <c r="A8" s="274" t="str">
        <f>CONCATENATE(+IF(Table9[[#This Row],[Código do agregado
'[Entidade']]]="","",VLOOKUP(Table9[[#This Row],[Código do agregado
'[Entidade']]],Table8[[#All],[Código do agregado '[Entidade']]:[Código do agregado
'[1º Direito']]],6,FALSE)),Table9[[#This Row],[Membro]])</f>
        <v/>
      </c>
      <c r="B8" s="403"/>
      <c r="C8" s="404" t="str">
        <f>IF(Table9[[#This Row],[Código do agregado
'[Entidade']]]="","",(CONCATENATE(VLOOKUP(Table9[[#This Row],[Código do agregado
'[Entidade']]],Table8[[Código do agregado '[Entidade']]:[Código do agregado
'[1º Direito']]],8,FALSE),".",Table9[[#This Row],[Membro]])))</f>
        <v/>
      </c>
      <c r="D8" s="430"/>
      <c r="E8" s="431"/>
      <c r="F8" s="430"/>
      <c r="G8" s="430"/>
      <c r="H8" s="435"/>
      <c r="I8" s="432"/>
      <c r="J8" s="433"/>
      <c r="K8" s="404" t="str">
        <f ca="1">IF(Table9[[#This Row],[Data de nascimento 
(aaaa-mm-dd)]]="","",(IF(B8="","",DATEDIF(J8,NOW(),"y"))))</f>
        <v/>
      </c>
      <c r="L8" s="401"/>
      <c r="M8" s="405"/>
      <c r="N8" s="407"/>
      <c r="O8" s="405"/>
      <c r="P8" s="275" t="str">
        <f t="shared" si="3"/>
        <v>NÃO</v>
      </c>
      <c r="Q8" s="281" t="str">
        <f>IF(Table9[[#This Row],[Código do agregado
'[Entidade']]]="","",IF(B8&lt;&gt;B7,"A",IF(Q7="A","B",IF(Q7="B","C",IF(Q7="C","D",IF(Q7="D","E",IF(Q7="E","F",IF(Q7="F","G",IF(Q7="G","H",IF(Q7="H","I",IF(Q7="K","L",IF(Q7="L","M",IF(Q7="M","N",IF(Q7="N","O",IF(Q7="O","P",IF(Q7="P","Q"))))))))))))))))</f>
        <v/>
      </c>
      <c r="R8" s="282" t="str">
        <f t="shared" si="4"/>
        <v/>
      </c>
      <c r="S8" s="283" t="str">
        <f t="shared" si="5"/>
        <v/>
      </c>
      <c r="T8" s="284" t="str">
        <f t="shared" ca="1" si="6"/>
        <v/>
      </c>
      <c r="U8" s="419"/>
      <c r="V8" s="421" t="str">
        <f>IFERROR(IF(Table9[[#This Row],[Data de nascimento 
(aaaa-mm-dd)]]="","",(IF(B8="","",DATEDIF(J8,VLOOKUP(Table9[[#This Row],[Código do agregado
'[Entidade']]],Table8[[Código do agregado '[Entidade']]:[Denominação do ficheiro pdf correspondente ao documento]],25,FALSE),"y")))),"")</f>
        <v/>
      </c>
      <c r="W8" s="410">
        <f t="shared" si="7"/>
        <v>0</v>
      </c>
      <c r="AC8" s="280"/>
    </row>
    <row r="9" spans="1:258" s="263" customFormat="1" ht="25.05" customHeight="1" x14ac:dyDescent="0.3">
      <c r="A9" s="274" t="str">
        <f>CONCATENATE(+IF(Table9[[#This Row],[Código do agregado
'[Entidade']]]="","",VLOOKUP(Table9[[#This Row],[Código do agregado
'[Entidade']]],Table8[[#All],[Código do agregado '[Entidade']]:[Código do agregado
'[1º Direito']]],6,FALSE)),Table9[[#This Row],[Membro]])</f>
        <v/>
      </c>
      <c r="B9" s="403"/>
      <c r="C9" s="404" t="str">
        <f>IF(Table9[[#This Row],[Código do agregado
'[Entidade']]]="","",(CONCATENATE(VLOOKUP(Table9[[#This Row],[Código do agregado
'[Entidade']]],Table8[[Código do agregado '[Entidade']]:[Código do agregado
'[1º Direito']]],8,FALSE),".",Table9[[#This Row],[Membro]])))</f>
        <v/>
      </c>
      <c r="D9" s="430"/>
      <c r="E9" s="431"/>
      <c r="F9" s="430"/>
      <c r="G9" s="430"/>
      <c r="H9" s="435"/>
      <c r="I9" s="432"/>
      <c r="J9" s="433"/>
      <c r="K9" s="404" t="str">
        <f ca="1">IF(Table9[[#This Row],[Data de nascimento 
(aaaa-mm-dd)]]="","",(IF(B9="","",DATEDIF(J9,NOW(),"y"))))</f>
        <v/>
      </c>
      <c r="L9" s="401"/>
      <c r="M9" s="405"/>
      <c r="N9" s="407"/>
      <c r="O9" s="405"/>
      <c r="P9" s="275" t="str">
        <f t="shared" si="3"/>
        <v>NÃO</v>
      </c>
      <c r="Q9" s="281" t="str">
        <f>IF(Table9[[#This Row],[Código do agregado
'[Entidade']]]="","",IF(B9&lt;&gt;B8,"A",IF(Q8="A","B",IF(Q8="B","C",IF(Q8="C","D",IF(Q8="D","E",IF(Q8="E","F",IF(Q8="F","G",IF(Q8="G","H",IF(Q8="H","I",IF(Q8="K","L",IF(Q8="L","M",IF(Q8="M","N",IF(Q8="N","O",IF(Q8="O","P",IF(Q8="P","Q"))))))))))))))))</f>
        <v/>
      </c>
      <c r="R9" s="282" t="str">
        <f t="shared" si="4"/>
        <v/>
      </c>
      <c r="S9" s="283" t="str">
        <f t="shared" si="5"/>
        <v/>
      </c>
      <c r="T9" s="284" t="str">
        <f t="shared" ca="1" si="6"/>
        <v/>
      </c>
      <c r="U9" s="419"/>
      <c r="V9" s="421" t="str">
        <f>IFERROR(IF(Table9[[#This Row],[Data de nascimento 
(aaaa-mm-dd)]]="","",(IF(B9="","",DATEDIF(J9,VLOOKUP(Table9[[#This Row],[Código do agregado
'[Entidade']]],Table8[[Código do agregado '[Entidade']]:[Denominação do ficheiro pdf correspondente ao documento]],25,FALSE),"y")))),"")</f>
        <v/>
      </c>
      <c r="W9" s="410">
        <f t="shared" si="7"/>
        <v>0</v>
      </c>
      <c r="AC9" s="280"/>
    </row>
    <row r="10" spans="1:258" s="263" customFormat="1" ht="25.05" customHeight="1" x14ac:dyDescent="0.3">
      <c r="A10" s="274" t="str">
        <f>CONCATENATE(+IF(Table9[[#This Row],[Código do agregado
'[Entidade']]]="","",VLOOKUP(Table9[[#This Row],[Código do agregado
'[Entidade']]],Table8[[#All],[Código do agregado '[Entidade']]:[Código do agregado
'[1º Direito']]],6,FALSE)),Table9[[#This Row],[Membro]])</f>
        <v/>
      </c>
      <c r="B10" s="403"/>
      <c r="C10" s="404" t="str">
        <f>IF(Table9[[#This Row],[Código do agregado
'[Entidade']]]="","",(CONCATENATE(VLOOKUP(Table9[[#This Row],[Código do agregado
'[Entidade']]],Table8[[Código do agregado '[Entidade']]:[Código do agregado
'[1º Direito']]],8,FALSE),".",Table9[[#This Row],[Membro]])))</f>
        <v/>
      </c>
      <c r="D10" s="430"/>
      <c r="E10" s="431"/>
      <c r="F10" s="430"/>
      <c r="G10" s="430"/>
      <c r="H10" s="435"/>
      <c r="I10" s="432"/>
      <c r="J10" s="433"/>
      <c r="K10" s="404" t="str">
        <f ca="1">IF(Table9[[#This Row],[Data de nascimento 
(aaaa-mm-dd)]]="","",(IF(B10="","",DATEDIF(J10,NOW(),"y"))))</f>
        <v/>
      </c>
      <c r="L10" s="401"/>
      <c r="M10" s="405"/>
      <c r="N10" s="407"/>
      <c r="O10" s="405"/>
      <c r="P10" s="275" t="str">
        <f t="shared" si="3"/>
        <v>NÃO</v>
      </c>
      <c r="Q10" s="281" t="str">
        <f>IF(Table9[[#This Row],[Código do agregado
'[Entidade']]]="","",IF(B10&lt;&gt;B9,"A",IF(Q9="A","B",IF(Q9="B","C",IF(Q9="C","D",IF(Q9="D","E",IF(Q9="E","F",IF(Q9="F","G",IF(Q9="G","H",IF(Q9="H","I",IF(Q9="K","L",IF(Q9="L","M",IF(Q9="M","N",IF(Q9="N","O",IF(Q9="O","P",IF(Q9="P","Q"))))))))))))))))</f>
        <v/>
      </c>
      <c r="R10" s="282" t="str">
        <f t="shared" si="4"/>
        <v/>
      </c>
      <c r="S10" s="283" t="str">
        <f t="shared" si="5"/>
        <v/>
      </c>
      <c r="T10" s="284" t="str">
        <f t="shared" ca="1" si="6"/>
        <v/>
      </c>
      <c r="U10" s="419"/>
      <c r="V10" s="421" t="str">
        <f>IFERROR(IF(Table9[[#This Row],[Data de nascimento 
(aaaa-mm-dd)]]="","",(IF(B10="","",DATEDIF(J10,VLOOKUP(Table9[[#This Row],[Código do agregado
'[Entidade']]],Table8[[Código do agregado '[Entidade']]:[Denominação do ficheiro pdf correspondente ao documento]],25,FALSE),"y")))),"")</f>
        <v/>
      </c>
      <c r="W10" s="410">
        <f t="shared" si="7"/>
        <v>0</v>
      </c>
      <c r="AC10" s="280"/>
    </row>
    <row r="11" spans="1:258" s="263" customFormat="1" ht="25.05" customHeight="1" x14ac:dyDescent="0.3">
      <c r="A11" s="274" t="str">
        <f>CONCATENATE(+IF(Table9[[#This Row],[Código do agregado
'[Entidade']]]="","",VLOOKUP(Table9[[#This Row],[Código do agregado
'[Entidade']]],Table8[[#All],[Código do agregado '[Entidade']]:[Código do agregado
'[1º Direito']]],6,FALSE)),Table9[[#This Row],[Membro]])</f>
        <v/>
      </c>
      <c r="B11" s="403"/>
      <c r="C11" s="404" t="str">
        <f>IF(Table9[[#This Row],[Código do agregado
'[Entidade']]]="","",(CONCATENATE(VLOOKUP(Table9[[#This Row],[Código do agregado
'[Entidade']]],Table8[[Código do agregado '[Entidade']]:[Código do agregado
'[1º Direito']]],8,FALSE),".",Table9[[#This Row],[Membro]])))</f>
        <v/>
      </c>
      <c r="D11" s="430"/>
      <c r="E11" s="431"/>
      <c r="F11" s="430"/>
      <c r="G11" s="430"/>
      <c r="H11" s="435"/>
      <c r="I11" s="432"/>
      <c r="J11" s="433"/>
      <c r="K11" s="404" t="str">
        <f ca="1">IF(Table9[[#This Row],[Data de nascimento 
(aaaa-mm-dd)]]="","",(IF(B11="","",DATEDIF(J11,NOW(),"y"))))</f>
        <v/>
      </c>
      <c r="L11" s="401"/>
      <c r="M11" s="405"/>
      <c r="N11" s="407"/>
      <c r="O11" s="405"/>
      <c r="P11" s="275" t="str">
        <f t="shared" si="3"/>
        <v>NÃO</v>
      </c>
      <c r="Q11" s="281" t="str">
        <f>IF(Table9[[#This Row],[Código do agregado
'[Entidade']]]="","",IF(B11&lt;&gt;B10,"A",IF(Q10="A","B",IF(Q10="B","C",IF(Q10="C","D",IF(Q10="D","E",IF(Q10="E","F",IF(Q10="F","G",IF(Q10="G","H",IF(Q10="H","I",IF(Q10="K","L",IF(Q10="L","M",IF(Q10="M","N",IF(Q10="N","O",IF(Q10="O","P",IF(Q10="P","Q"))))))))))))))))</f>
        <v/>
      </c>
      <c r="R11" s="282" t="str">
        <f t="shared" si="4"/>
        <v/>
      </c>
      <c r="S11" s="283" t="str">
        <f t="shared" si="5"/>
        <v/>
      </c>
      <c r="T11" s="284" t="str">
        <f t="shared" ca="1" si="6"/>
        <v/>
      </c>
      <c r="U11" s="419"/>
      <c r="V11" s="421" t="str">
        <f>IFERROR(IF(Table9[[#This Row],[Data de nascimento 
(aaaa-mm-dd)]]="","",(IF(B11="","",DATEDIF(J11,VLOOKUP(Table9[[#This Row],[Código do agregado
'[Entidade']]],Table8[[Código do agregado '[Entidade']]:[Denominação do ficheiro pdf correspondente ao documento]],25,FALSE),"y")))),"")</f>
        <v/>
      </c>
      <c r="W11" s="410">
        <f t="shared" si="7"/>
        <v>0</v>
      </c>
      <c r="AC11" s="280"/>
    </row>
    <row r="12" spans="1:258" s="263" customFormat="1" ht="25.05" customHeight="1" x14ac:dyDescent="0.3">
      <c r="A12" s="274" t="str">
        <f>CONCATENATE(+IF(Table9[[#This Row],[Código do agregado
'[Entidade']]]="","",VLOOKUP(Table9[[#This Row],[Código do agregado
'[Entidade']]],Table8[[#All],[Código do agregado '[Entidade']]:[Código do agregado
'[1º Direito']]],6,FALSE)),Table9[[#This Row],[Membro]])</f>
        <v/>
      </c>
      <c r="B12" s="403"/>
      <c r="C12" s="404" t="str">
        <f>IF(Table9[[#This Row],[Código do agregado
'[Entidade']]]="","",(CONCATENATE(VLOOKUP(Table9[[#This Row],[Código do agregado
'[Entidade']]],Table8[[Código do agregado '[Entidade']]:[Código do agregado
'[1º Direito']]],8,FALSE),".",Table9[[#This Row],[Membro]])))</f>
        <v/>
      </c>
      <c r="D12" s="430"/>
      <c r="E12" s="431"/>
      <c r="F12" s="430"/>
      <c r="G12" s="430"/>
      <c r="H12" s="435"/>
      <c r="I12" s="432"/>
      <c r="J12" s="433"/>
      <c r="K12" s="404" t="str">
        <f ca="1">IF(Table9[[#This Row],[Data de nascimento 
(aaaa-mm-dd)]]="","",(IF(B12="","",DATEDIF(J12,NOW(),"y"))))</f>
        <v/>
      </c>
      <c r="L12" s="401"/>
      <c r="M12" s="405"/>
      <c r="N12" s="407"/>
      <c r="O12" s="405"/>
      <c r="P12" s="275" t="str">
        <f t="shared" si="3"/>
        <v>NÃO</v>
      </c>
      <c r="Q12" s="281" t="str">
        <f>IF(Table9[[#This Row],[Código do agregado
'[Entidade']]]="","",IF(B12&lt;&gt;B11,"A",IF(Q11="A","B",IF(Q11="B","C",IF(Q11="C","D",IF(Q11="D","E",IF(Q11="E","F",IF(Q11="F","G",IF(Q11="G","H",IF(Q11="H","I",IF(Q11="K","L",IF(Q11="L","M",IF(Q11="M","N",IF(Q11="N","O",IF(Q11="O","P",IF(Q11="P","Q"))))))))))))))))</f>
        <v/>
      </c>
      <c r="R12" s="282" t="str">
        <f t="shared" si="4"/>
        <v/>
      </c>
      <c r="S12" s="283" t="str">
        <f t="shared" si="5"/>
        <v/>
      </c>
      <c r="T12" s="284" t="str">
        <f t="shared" ca="1" si="6"/>
        <v/>
      </c>
      <c r="U12" s="419"/>
      <c r="V12" s="421" t="str">
        <f>IFERROR(IF(Table9[[#This Row],[Data de nascimento 
(aaaa-mm-dd)]]="","",(IF(B12="","",DATEDIF(J12,VLOOKUP(Table9[[#This Row],[Código do agregado
'[Entidade']]],Table8[[Código do agregado '[Entidade']]:[Denominação do ficheiro pdf correspondente ao documento]],25,FALSE),"y")))),"")</f>
        <v/>
      </c>
      <c r="W12" s="410">
        <f t="shared" si="7"/>
        <v>0</v>
      </c>
      <c r="AC12" s="280"/>
    </row>
    <row r="13" spans="1:258" s="263" customFormat="1" ht="25.05" customHeight="1" x14ac:dyDescent="0.3">
      <c r="A13" s="274" t="str">
        <f>CONCATENATE(+IF(Table9[[#This Row],[Código do agregado
'[Entidade']]]="","",VLOOKUP(Table9[[#This Row],[Código do agregado
'[Entidade']]],Table8[[#All],[Código do agregado '[Entidade']]:[Código do agregado
'[1º Direito']]],6,FALSE)),Table9[[#This Row],[Membro]])</f>
        <v/>
      </c>
      <c r="B13" s="403"/>
      <c r="C13" s="404" t="str">
        <f>IF(Table9[[#This Row],[Código do agregado
'[Entidade']]]="","",(CONCATENATE(VLOOKUP(Table9[[#This Row],[Código do agregado
'[Entidade']]],Table8[[Código do agregado '[Entidade']]:[Código do agregado
'[1º Direito']]],8,FALSE),".",Table9[[#This Row],[Membro]])))</f>
        <v/>
      </c>
      <c r="D13" s="430"/>
      <c r="E13" s="431"/>
      <c r="F13" s="430"/>
      <c r="G13" s="430"/>
      <c r="H13" s="435"/>
      <c r="I13" s="432"/>
      <c r="J13" s="433"/>
      <c r="K13" s="404" t="str">
        <f ca="1">IF(Table9[[#This Row],[Data de nascimento 
(aaaa-mm-dd)]]="","",(IF(B13="","",DATEDIF(J13,NOW(),"y"))))</f>
        <v/>
      </c>
      <c r="L13" s="401"/>
      <c r="M13" s="405"/>
      <c r="N13" s="407"/>
      <c r="O13" s="405"/>
      <c r="P13" s="275" t="str">
        <f t="shared" si="3"/>
        <v>NÃO</v>
      </c>
      <c r="Q13" s="281" t="str">
        <f>IF(Table9[[#This Row],[Código do agregado
'[Entidade']]]="","",IF(B13&lt;&gt;B12,"A",IF(Q12="A","B",IF(Q12="B","C",IF(Q12="C","D",IF(Q12="D","E",IF(Q12="E","F",IF(Q12="F","G",IF(Q12="G","H",IF(Q12="H","I",IF(Q12="K","L",IF(Q12="L","M",IF(Q12="M","N",IF(Q12="N","O",IF(Q12="O","P",IF(Q12="P","Q"))))))))))))))))</f>
        <v/>
      </c>
      <c r="R13" s="282" t="str">
        <f t="shared" si="4"/>
        <v/>
      </c>
      <c r="S13" s="283" t="str">
        <f t="shared" si="5"/>
        <v/>
      </c>
      <c r="T13" s="284" t="str">
        <f t="shared" ca="1" si="6"/>
        <v/>
      </c>
      <c r="U13" s="419"/>
      <c r="V13" s="421" t="str">
        <f>IFERROR(IF(Table9[[#This Row],[Data de nascimento 
(aaaa-mm-dd)]]="","",(IF(B13="","",DATEDIF(J13,VLOOKUP(Table9[[#This Row],[Código do agregado
'[Entidade']]],Table8[[Código do agregado '[Entidade']]:[Denominação do ficheiro pdf correspondente ao documento]],25,FALSE),"y")))),"")</f>
        <v/>
      </c>
      <c r="W13" s="410">
        <f t="shared" si="7"/>
        <v>0</v>
      </c>
      <c r="AC13" s="280"/>
    </row>
    <row r="14" spans="1:258" s="263" customFormat="1" ht="25.05" customHeight="1" x14ac:dyDescent="0.3">
      <c r="A14" s="274" t="str">
        <f>CONCATENATE(+IF(Table9[[#This Row],[Código do agregado
'[Entidade']]]="","",VLOOKUP(Table9[[#This Row],[Código do agregado
'[Entidade']]],Table8[[#All],[Código do agregado '[Entidade']]:[Código do agregado
'[1º Direito']]],6,FALSE)),Table9[[#This Row],[Membro]])</f>
        <v/>
      </c>
      <c r="B14" s="403"/>
      <c r="C14" s="404" t="str">
        <f>IF(Table9[[#This Row],[Código do agregado
'[Entidade']]]="","",(CONCATENATE(VLOOKUP(Table9[[#This Row],[Código do agregado
'[Entidade']]],Table8[[Código do agregado '[Entidade']]:[Código do agregado
'[1º Direito']]],8,FALSE),".",Table9[[#This Row],[Membro]])))</f>
        <v/>
      </c>
      <c r="D14" s="430"/>
      <c r="E14" s="431"/>
      <c r="F14" s="430"/>
      <c r="G14" s="430"/>
      <c r="H14" s="435"/>
      <c r="I14" s="432"/>
      <c r="J14" s="433"/>
      <c r="K14" s="404" t="str">
        <f ca="1">IF(Table9[[#This Row],[Data de nascimento 
(aaaa-mm-dd)]]="","",(IF(B14="","",DATEDIF(J14,NOW(),"y"))))</f>
        <v/>
      </c>
      <c r="L14" s="401"/>
      <c r="M14" s="405"/>
      <c r="N14" s="407"/>
      <c r="O14" s="405"/>
      <c r="P14" s="275" t="str">
        <f t="shared" si="3"/>
        <v>NÃO</v>
      </c>
      <c r="Q14" s="281" t="str">
        <f>IF(Table9[[#This Row],[Código do agregado
'[Entidade']]]="","",IF(B14&lt;&gt;B13,"A",IF(Q13="A","B",IF(Q13="B","C",IF(Q13="C","D",IF(Q13="D","E",IF(Q13="E","F",IF(Q13="F","G",IF(Q13="G","H",IF(Q13="H","I",IF(Q13="K","L",IF(Q13="L","M",IF(Q13="M","N",IF(Q13="N","O",IF(Q13="O","P",IF(Q13="P","Q"))))))))))))))))</f>
        <v/>
      </c>
      <c r="R14" s="282" t="str">
        <f t="shared" si="4"/>
        <v/>
      </c>
      <c r="S14" s="283" t="str">
        <f t="shared" si="5"/>
        <v/>
      </c>
      <c r="T14" s="284" t="str">
        <f t="shared" ca="1" si="6"/>
        <v/>
      </c>
      <c r="U14" s="419"/>
      <c r="V14" s="421" t="str">
        <f>IFERROR(IF(Table9[[#This Row],[Data de nascimento 
(aaaa-mm-dd)]]="","",(IF(B14="","",DATEDIF(J14,VLOOKUP(Table9[[#This Row],[Código do agregado
'[Entidade']]],Table8[[Código do agregado '[Entidade']]:[Denominação do ficheiro pdf correspondente ao documento]],25,FALSE),"y")))),"")</f>
        <v/>
      </c>
      <c r="W14" s="410">
        <f t="shared" si="7"/>
        <v>0</v>
      </c>
      <c r="AC14" s="280"/>
    </row>
    <row r="15" spans="1:258" s="263" customFormat="1" ht="25.05" customHeight="1" x14ac:dyDescent="0.3">
      <c r="A15" s="274" t="str">
        <f>CONCATENATE(+IF(Table9[[#This Row],[Código do agregado
'[Entidade']]]="","",VLOOKUP(Table9[[#This Row],[Código do agregado
'[Entidade']]],Table8[[#All],[Código do agregado '[Entidade']]:[Código do agregado
'[1º Direito']]],6,FALSE)),Table9[[#This Row],[Membro]])</f>
        <v/>
      </c>
      <c r="B15" s="403"/>
      <c r="C15" s="404" t="str">
        <f>IF(Table9[[#This Row],[Código do agregado
'[Entidade']]]="","",(CONCATENATE(VLOOKUP(Table9[[#This Row],[Código do agregado
'[Entidade']]],Table8[[Código do agregado '[Entidade']]:[Código do agregado
'[1º Direito']]],8,FALSE),".",Table9[[#This Row],[Membro]])))</f>
        <v/>
      </c>
      <c r="D15" s="430"/>
      <c r="E15" s="431"/>
      <c r="F15" s="430"/>
      <c r="G15" s="430"/>
      <c r="H15" s="435"/>
      <c r="I15" s="432"/>
      <c r="J15" s="433"/>
      <c r="K15" s="404" t="str">
        <f ca="1">IF(Table9[[#This Row],[Data de nascimento 
(aaaa-mm-dd)]]="","",(IF(B15="","",DATEDIF(J15,NOW(),"y"))))</f>
        <v/>
      </c>
      <c r="L15" s="401"/>
      <c r="M15" s="405"/>
      <c r="N15" s="407"/>
      <c r="O15" s="405"/>
      <c r="P15" s="275" t="str">
        <f t="shared" si="3"/>
        <v>NÃO</v>
      </c>
      <c r="Q15" s="281" t="str">
        <f>IF(Table9[[#This Row],[Código do agregado
'[Entidade']]]="","",IF(B15&lt;&gt;B14,"A",IF(Q14="A","B",IF(Q14="B","C",IF(Q14="C","D",IF(Q14="D","E",IF(Q14="E","F",IF(Q14="F","G",IF(Q14="G","H",IF(Q14="H","I",IF(Q14="K","L",IF(Q14="L","M",IF(Q14="M","N",IF(Q14="N","O",IF(Q14="O","P",IF(Q14="P","Q"))))))))))))))))</f>
        <v/>
      </c>
      <c r="R15" s="282" t="str">
        <f t="shared" si="4"/>
        <v/>
      </c>
      <c r="S15" s="283" t="str">
        <f t="shared" si="5"/>
        <v/>
      </c>
      <c r="T15" s="284" t="str">
        <f t="shared" ca="1" si="6"/>
        <v/>
      </c>
      <c r="U15" s="419"/>
      <c r="V15" s="421" t="str">
        <f>IFERROR(IF(Table9[[#This Row],[Data de nascimento 
(aaaa-mm-dd)]]="","",(IF(B15="","",DATEDIF(J15,VLOOKUP(Table9[[#This Row],[Código do agregado
'[Entidade']]],Table8[[Código do agregado '[Entidade']]:[Denominação do ficheiro pdf correspondente ao documento]],25,FALSE),"y")))),"")</f>
        <v/>
      </c>
      <c r="W15" s="410">
        <f t="shared" si="7"/>
        <v>0</v>
      </c>
      <c r="AC15" s="280"/>
    </row>
    <row r="16" spans="1:258" s="263" customFormat="1" ht="25.05" customHeight="1" x14ac:dyDescent="0.3">
      <c r="A16" s="274" t="str">
        <f>CONCATENATE(+IF(Table9[[#This Row],[Código do agregado
'[Entidade']]]="","",VLOOKUP(Table9[[#This Row],[Código do agregado
'[Entidade']]],Table8[[#All],[Código do agregado '[Entidade']]:[Código do agregado
'[1º Direito']]],6,FALSE)),Table9[[#This Row],[Membro]])</f>
        <v/>
      </c>
      <c r="B16" s="403"/>
      <c r="C16" s="404" t="str">
        <f>IF(Table9[[#This Row],[Código do agregado
'[Entidade']]]="","",(CONCATENATE(VLOOKUP(Table9[[#This Row],[Código do agregado
'[Entidade']]],Table8[[Código do agregado '[Entidade']]:[Código do agregado
'[1º Direito']]],8,FALSE),".",Table9[[#This Row],[Membro]])))</f>
        <v/>
      </c>
      <c r="D16" s="430"/>
      <c r="E16" s="431"/>
      <c r="F16" s="430"/>
      <c r="G16" s="430"/>
      <c r="H16" s="435"/>
      <c r="I16" s="432"/>
      <c r="J16" s="433"/>
      <c r="K16" s="404" t="str">
        <f ca="1">IF(Table9[[#This Row],[Data de nascimento 
(aaaa-mm-dd)]]="","",(IF(B16="","",DATEDIF(J16,NOW(),"y"))))</f>
        <v/>
      </c>
      <c r="L16" s="401"/>
      <c r="M16" s="405"/>
      <c r="N16" s="407"/>
      <c r="O16" s="405"/>
      <c r="P16" s="275" t="str">
        <f t="shared" si="3"/>
        <v>NÃO</v>
      </c>
      <c r="Q16" s="281" t="str">
        <f>IF(Table9[[#This Row],[Código do agregado
'[Entidade']]]="","",IF(B16&lt;&gt;B15,"A",IF(Q15="A","B",IF(Q15="B","C",IF(Q15="C","D",IF(Q15="D","E",IF(Q15="E","F",IF(Q15="F","G",IF(Q15="G","H",IF(Q15="H","I",IF(Q15="K","L",IF(Q15="L","M",IF(Q15="M","N",IF(Q15="N","O",IF(Q15="O","P",IF(Q15="P","Q"))))))))))))))))</f>
        <v/>
      </c>
      <c r="R16" s="282" t="str">
        <f t="shared" si="4"/>
        <v/>
      </c>
      <c r="S16" s="283" t="str">
        <f t="shared" si="5"/>
        <v/>
      </c>
      <c r="T16" s="284" t="str">
        <f t="shared" ca="1" si="6"/>
        <v/>
      </c>
      <c r="U16" s="419"/>
      <c r="V16" s="421" t="str">
        <f>IFERROR(IF(Table9[[#This Row],[Data de nascimento 
(aaaa-mm-dd)]]="","",(IF(B16="","",DATEDIF(J16,VLOOKUP(Table9[[#This Row],[Código do agregado
'[Entidade']]],Table8[[Código do agregado '[Entidade']]:[Denominação do ficheiro pdf correspondente ao documento]],25,FALSE),"y")))),"")</f>
        <v/>
      </c>
      <c r="W16" s="410">
        <f t="shared" si="7"/>
        <v>0</v>
      </c>
      <c r="AC16" s="280"/>
    </row>
    <row r="17" spans="1:29" s="263" customFormat="1" ht="25.05" customHeight="1" x14ac:dyDescent="0.3">
      <c r="A17" s="274" t="str">
        <f>CONCATENATE(+IF(Table9[[#This Row],[Código do agregado
'[Entidade']]]="","",VLOOKUP(Table9[[#This Row],[Código do agregado
'[Entidade']]],Table8[[#All],[Código do agregado '[Entidade']]:[Código do agregado
'[1º Direito']]],6,FALSE)),Table9[[#This Row],[Membro]])</f>
        <v/>
      </c>
      <c r="B17" s="403"/>
      <c r="C17" s="404" t="str">
        <f>IF(Table9[[#This Row],[Código do agregado
'[Entidade']]]="","",(CONCATENATE(VLOOKUP(Table9[[#This Row],[Código do agregado
'[Entidade']]],Table8[[Código do agregado '[Entidade']]:[Código do agregado
'[1º Direito']]],8,FALSE),".",Table9[[#This Row],[Membro]])))</f>
        <v/>
      </c>
      <c r="D17" s="430"/>
      <c r="E17" s="431"/>
      <c r="F17" s="430"/>
      <c r="G17" s="430"/>
      <c r="H17" s="435"/>
      <c r="I17" s="432"/>
      <c r="J17" s="433"/>
      <c r="K17" s="404" t="str">
        <f ca="1">IF(Table9[[#This Row],[Data de nascimento 
(aaaa-mm-dd)]]="","",(IF(B17="","",DATEDIF(J17,NOW(),"y"))))</f>
        <v/>
      </c>
      <c r="L17" s="401"/>
      <c r="M17" s="405"/>
      <c r="N17" s="407"/>
      <c r="O17" s="405"/>
      <c r="P17" s="275" t="str">
        <f t="shared" si="3"/>
        <v>NÃO</v>
      </c>
      <c r="Q17" s="281" t="str">
        <f>IF(Table9[[#This Row],[Código do agregado
'[Entidade']]]="","",IF(B17&lt;&gt;B16,"A",IF(Q16="A","B",IF(Q16="B","C",IF(Q16="C","D",IF(Q16="D","E",IF(Q16="E","F",IF(Q16="F","G",IF(Q16="G","H",IF(Q16="H","I",IF(Q16="K","L",IF(Q16="L","M",IF(Q16="M","N",IF(Q16="N","O",IF(Q16="O","P",IF(Q16="P","Q"))))))))))))))))</f>
        <v/>
      </c>
      <c r="R17" s="282" t="str">
        <f t="shared" si="4"/>
        <v/>
      </c>
      <c r="S17" s="283" t="str">
        <f t="shared" si="5"/>
        <v/>
      </c>
      <c r="T17" s="284" t="str">
        <f t="shared" ca="1" si="6"/>
        <v/>
      </c>
      <c r="U17" s="419"/>
      <c r="V17" s="421" t="str">
        <f>IFERROR(IF(Table9[[#This Row],[Data de nascimento 
(aaaa-mm-dd)]]="","",(IF(B17="","",DATEDIF(J17,VLOOKUP(Table9[[#This Row],[Código do agregado
'[Entidade']]],Table8[[Código do agregado '[Entidade']]:[Denominação do ficheiro pdf correspondente ao documento]],25,FALSE),"y")))),"")</f>
        <v/>
      </c>
      <c r="W17" s="410">
        <f t="shared" si="7"/>
        <v>0</v>
      </c>
      <c r="AC17" s="280"/>
    </row>
    <row r="18" spans="1:29" s="263" customFormat="1" ht="25.05" customHeight="1" x14ac:dyDescent="0.3">
      <c r="A18" s="274" t="str">
        <f>CONCATENATE(+IF(Table9[[#This Row],[Código do agregado
'[Entidade']]]="","",VLOOKUP(Table9[[#This Row],[Código do agregado
'[Entidade']]],Table8[[#All],[Código do agregado '[Entidade']]:[Código do agregado
'[1º Direito']]],6,FALSE)),Table9[[#This Row],[Membro]])</f>
        <v/>
      </c>
      <c r="B18" s="403"/>
      <c r="C18" s="404" t="str">
        <f>IF(Table9[[#This Row],[Código do agregado
'[Entidade']]]="","",(CONCATENATE(VLOOKUP(Table9[[#This Row],[Código do agregado
'[Entidade']]],Table8[[Código do agregado '[Entidade']]:[Código do agregado
'[1º Direito']]],8,FALSE),".",Table9[[#This Row],[Membro]])))</f>
        <v/>
      </c>
      <c r="D18" s="430"/>
      <c r="E18" s="431"/>
      <c r="F18" s="430"/>
      <c r="G18" s="430"/>
      <c r="H18" s="435"/>
      <c r="I18" s="432"/>
      <c r="J18" s="433"/>
      <c r="K18" s="404" t="str">
        <f ca="1">IF(Table9[[#This Row],[Data de nascimento 
(aaaa-mm-dd)]]="","",(IF(B18="","",DATEDIF(J18,NOW(),"y"))))</f>
        <v/>
      </c>
      <c r="L18" s="401"/>
      <c r="M18" s="405"/>
      <c r="N18" s="407"/>
      <c r="O18" s="405"/>
      <c r="P18" s="275" t="str">
        <f t="shared" si="3"/>
        <v>NÃO</v>
      </c>
      <c r="Q18" s="281" t="str">
        <f>IF(Table9[[#This Row],[Código do agregado
'[Entidade']]]="","",IF(B18&lt;&gt;B17,"A",IF(Q17="A","B",IF(Q17="B","C",IF(Q17="C","D",IF(Q17="D","E",IF(Q17="E","F",IF(Q17="F","G",IF(Q17="G","H",IF(Q17="H","I",IF(Q17="K","L",IF(Q17="L","M",IF(Q17="M","N",IF(Q17="N","O",IF(Q17="O","P",IF(Q17="P","Q"))))))))))))))))</f>
        <v/>
      </c>
      <c r="R18" s="282" t="str">
        <f t="shared" si="4"/>
        <v/>
      </c>
      <c r="S18" s="283" t="str">
        <f t="shared" si="5"/>
        <v/>
      </c>
      <c r="T18" s="284" t="str">
        <f t="shared" ca="1" si="6"/>
        <v/>
      </c>
      <c r="U18" s="419"/>
      <c r="V18" s="421" t="str">
        <f>IFERROR(IF(Table9[[#This Row],[Data de nascimento 
(aaaa-mm-dd)]]="","",(IF(B18="","",DATEDIF(J18,VLOOKUP(Table9[[#This Row],[Código do agregado
'[Entidade']]],Table8[[Código do agregado '[Entidade']]:[Denominação do ficheiro pdf correspondente ao documento]],25,FALSE),"y")))),"")</f>
        <v/>
      </c>
      <c r="W18" s="410">
        <f t="shared" si="7"/>
        <v>0</v>
      </c>
      <c r="AC18" s="280"/>
    </row>
    <row r="19" spans="1:29" s="263" customFormat="1" ht="25.05" customHeight="1" x14ac:dyDescent="0.3">
      <c r="A19" s="274" t="str">
        <f>CONCATENATE(+IF(Table9[[#This Row],[Código do agregado
'[Entidade']]]="","",VLOOKUP(Table9[[#This Row],[Código do agregado
'[Entidade']]],Table8[[#All],[Código do agregado '[Entidade']]:[Código do agregado
'[1º Direito']]],6,FALSE)),Table9[[#This Row],[Membro]])</f>
        <v/>
      </c>
      <c r="B19" s="403"/>
      <c r="C19" s="404" t="str">
        <f>IF(Table9[[#This Row],[Código do agregado
'[Entidade']]]="","",(CONCATENATE(VLOOKUP(Table9[[#This Row],[Código do agregado
'[Entidade']]],Table8[[Código do agregado '[Entidade']]:[Código do agregado
'[1º Direito']]],8,FALSE),".",Table9[[#This Row],[Membro]])))</f>
        <v/>
      </c>
      <c r="D19" s="430"/>
      <c r="E19" s="431"/>
      <c r="F19" s="430"/>
      <c r="G19" s="430"/>
      <c r="H19" s="435"/>
      <c r="I19" s="432"/>
      <c r="J19" s="433"/>
      <c r="K19" s="404" t="str">
        <f ca="1">IF(Table9[[#This Row],[Data de nascimento 
(aaaa-mm-dd)]]="","",(IF(B19="","",DATEDIF(J19,NOW(),"y"))))</f>
        <v/>
      </c>
      <c r="L19" s="401"/>
      <c r="M19" s="405"/>
      <c r="N19" s="407"/>
      <c r="O19" s="405"/>
      <c r="P19" s="275" t="str">
        <f t="shared" si="3"/>
        <v>NÃO</v>
      </c>
      <c r="Q19" s="281" t="str">
        <f>IF(Table9[[#This Row],[Código do agregado
'[Entidade']]]="","",IF(B19&lt;&gt;B18,"A",IF(Q18="A","B",IF(Q18="B","C",IF(Q18="C","D",IF(Q18="D","E",IF(Q18="E","F",IF(Q18="F","G",IF(Q18="G","H",IF(Q18="H","I",IF(Q18="K","L",IF(Q18="L","M",IF(Q18="M","N",IF(Q18="N","O",IF(Q18="O","P",IF(Q18="P","Q"))))))))))))))))</f>
        <v/>
      </c>
      <c r="R19" s="282" t="str">
        <f t="shared" si="4"/>
        <v/>
      </c>
      <c r="S19" s="283" t="str">
        <f t="shared" si="5"/>
        <v/>
      </c>
      <c r="T19" s="284" t="str">
        <f t="shared" ca="1" si="6"/>
        <v/>
      </c>
      <c r="U19" s="419"/>
      <c r="V19" s="421" t="str">
        <f>IFERROR(IF(Table9[[#This Row],[Data de nascimento 
(aaaa-mm-dd)]]="","",(IF(B19="","",DATEDIF(J19,VLOOKUP(Table9[[#This Row],[Código do agregado
'[Entidade']]],Table8[[Código do agregado '[Entidade']]:[Denominação do ficheiro pdf correspondente ao documento]],25,FALSE),"y")))),"")</f>
        <v/>
      </c>
      <c r="W19" s="410">
        <f t="shared" si="7"/>
        <v>0</v>
      </c>
      <c r="AC19" s="280"/>
    </row>
    <row r="20" spans="1:29" s="263" customFormat="1" ht="25.05" customHeight="1" x14ac:dyDescent="0.3">
      <c r="A20" s="274" t="str">
        <f>CONCATENATE(+IF(Table9[[#This Row],[Código do agregado
'[Entidade']]]="","",VLOOKUP(Table9[[#This Row],[Código do agregado
'[Entidade']]],Table8[[#All],[Código do agregado '[Entidade']]:[Código do agregado
'[1º Direito']]],6,FALSE)),Table9[[#This Row],[Membro]])</f>
        <v/>
      </c>
      <c r="B20" s="403"/>
      <c r="C20" s="404" t="str">
        <f>IF(Table9[[#This Row],[Código do agregado
'[Entidade']]]="","",(CONCATENATE(VLOOKUP(Table9[[#This Row],[Código do agregado
'[Entidade']]],Table8[[Código do agregado '[Entidade']]:[Código do agregado
'[1º Direito']]],8,FALSE),".",Table9[[#This Row],[Membro]])))</f>
        <v/>
      </c>
      <c r="D20" s="430"/>
      <c r="E20" s="431"/>
      <c r="F20" s="430"/>
      <c r="G20" s="430"/>
      <c r="H20" s="435"/>
      <c r="I20" s="432"/>
      <c r="J20" s="433"/>
      <c r="K20" s="404" t="str">
        <f ca="1">IF(Table9[[#This Row],[Data de nascimento 
(aaaa-mm-dd)]]="","",(IF(B20="","",DATEDIF(J20,NOW(),"y"))))</f>
        <v/>
      </c>
      <c r="L20" s="401"/>
      <c r="M20" s="405"/>
      <c r="N20" s="407"/>
      <c r="O20" s="405"/>
      <c r="P20" s="275" t="str">
        <f t="shared" si="3"/>
        <v>NÃO</v>
      </c>
      <c r="Q20" s="281" t="str">
        <f>IF(Table9[[#This Row],[Código do agregado
'[Entidade']]]="","",IF(B20&lt;&gt;B19,"A",IF(Q19="A","B",IF(Q19="B","C",IF(Q19="C","D",IF(Q19="D","E",IF(Q19="E","F",IF(Q19="F","G",IF(Q19="G","H",IF(Q19="H","I",IF(Q19="K","L",IF(Q19="L","M",IF(Q19="M","N",IF(Q19="N","O",IF(Q19="O","P",IF(Q19="P","Q"))))))))))))))))</f>
        <v/>
      </c>
      <c r="R20" s="282" t="str">
        <f t="shared" si="4"/>
        <v/>
      </c>
      <c r="S20" s="283" t="str">
        <f t="shared" si="5"/>
        <v/>
      </c>
      <c r="T20" s="284" t="str">
        <f t="shared" ca="1" si="6"/>
        <v/>
      </c>
      <c r="U20" s="419"/>
      <c r="V20" s="421" t="str">
        <f>IFERROR(IF(Table9[[#This Row],[Data de nascimento 
(aaaa-mm-dd)]]="","",(IF(B20="","",DATEDIF(J20,VLOOKUP(Table9[[#This Row],[Código do agregado
'[Entidade']]],Table8[[Código do agregado '[Entidade']]:[Denominação do ficheiro pdf correspondente ao documento]],25,FALSE),"y")))),"")</f>
        <v/>
      </c>
      <c r="W20" s="410">
        <f t="shared" si="7"/>
        <v>0</v>
      </c>
      <c r="AC20" s="280"/>
    </row>
    <row r="21" spans="1:29" s="263" customFormat="1" ht="25.05" customHeight="1" x14ac:dyDescent="0.3">
      <c r="A21" s="274" t="str">
        <f>CONCATENATE(+IF(Table9[[#This Row],[Código do agregado
'[Entidade']]]="","",VLOOKUP(Table9[[#This Row],[Código do agregado
'[Entidade']]],Table8[[#All],[Código do agregado '[Entidade']]:[Código do agregado
'[1º Direito']]],6,FALSE)),Table9[[#This Row],[Membro]])</f>
        <v/>
      </c>
      <c r="B21" s="403"/>
      <c r="C21" s="404" t="str">
        <f>IF(Table9[[#This Row],[Código do agregado
'[Entidade']]]="","",(CONCATENATE(VLOOKUP(Table9[[#This Row],[Código do agregado
'[Entidade']]],Table8[[Código do agregado '[Entidade']]:[Código do agregado
'[1º Direito']]],8,FALSE),".",Table9[[#This Row],[Membro]])))</f>
        <v/>
      </c>
      <c r="D21" s="430"/>
      <c r="E21" s="431"/>
      <c r="F21" s="430"/>
      <c r="G21" s="430"/>
      <c r="H21" s="435"/>
      <c r="I21" s="432"/>
      <c r="J21" s="433"/>
      <c r="K21" s="404" t="str">
        <f ca="1">IF(Table9[[#This Row],[Data de nascimento 
(aaaa-mm-dd)]]="","",(IF(B21="","",DATEDIF(J21,NOW(),"y"))))</f>
        <v/>
      </c>
      <c r="L21" s="401"/>
      <c r="M21" s="405"/>
      <c r="N21" s="407"/>
      <c r="O21" s="405"/>
      <c r="P21" s="275" t="str">
        <f t="shared" si="3"/>
        <v>NÃO</v>
      </c>
      <c r="Q21" s="281" t="str">
        <f>IF(Table9[[#This Row],[Código do agregado
'[Entidade']]]="","",IF(B21&lt;&gt;B20,"A",IF(Q20="A","B",IF(Q20="B","C",IF(Q20="C","D",IF(Q20="D","E",IF(Q20="E","F",IF(Q20="F","G",IF(Q20="G","H",IF(Q20="H","I",IF(Q20="K","L",IF(Q20="L","M",IF(Q20="M","N",IF(Q20="N","O",IF(Q20="O","P",IF(Q20="P","Q"))))))))))))))))</f>
        <v/>
      </c>
      <c r="R21" s="282" t="str">
        <f t="shared" si="4"/>
        <v/>
      </c>
      <c r="S21" s="283" t="str">
        <f t="shared" si="5"/>
        <v/>
      </c>
      <c r="T21" s="284" t="str">
        <f t="shared" ca="1" si="6"/>
        <v/>
      </c>
      <c r="U21" s="419"/>
      <c r="V21" s="421" t="str">
        <f>IFERROR(IF(Table9[[#This Row],[Data de nascimento 
(aaaa-mm-dd)]]="","",(IF(B21="","",DATEDIF(J21,VLOOKUP(Table9[[#This Row],[Código do agregado
'[Entidade']]],Table8[[Código do agregado '[Entidade']]:[Denominação do ficheiro pdf correspondente ao documento]],25,FALSE),"y")))),"")</f>
        <v/>
      </c>
      <c r="W21" s="410">
        <f t="shared" si="7"/>
        <v>0</v>
      </c>
      <c r="AC21" s="280"/>
    </row>
    <row r="22" spans="1:29" s="263" customFormat="1" ht="25.05" customHeight="1" x14ac:dyDescent="0.3">
      <c r="A22" s="274" t="str">
        <f>CONCATENATE(+IF(Table9[[#This Row],[Código do agregado
'[Entidade']]]="","",VLOOKUP(Table9[[#This Row],[Código do agregado
'[Entidade']]],Table8[[#All],[Código do agregado '[Entidade']]:[Código do agregado
'[1º Direito']]],6,FALSE)),Table9[[#This Row],[Membro]])</f>
        <v/>
      </c>
      <c r="B22" s="403"/>
      <c r="C22" s="404" t="str">
        <f>IF(Table9[[#This Row],[Código do agregado
'[Entidade']]]="","",(CONCATENATE(VLOOKUP(Table9[[#This Row],[Código do agregado
'[Entidade']]],Table8[[Código do agregado '[Entidade']]:[Código do agregado
'[1º Direito']]],8,FALSE),".",Table9[[#This Row],[Membro]])))</f>
        <v/>
      </c>
      <c r="D22" s="430"/>
      <c r="E22" s="431"/>
      <c r="F22" s="430"/>
      <c r="G22" s="430"/>
      <c r="H22" s="435"/>
      <c r="I22" s="432"/>
      <c r="J22" s="433"/>
      <c r="K22" s="404" t="str">
        <f ca="1">IF(Table9[[#This Row],[Data de nascimento 
(aaaa-mm-dd)]]="","",(IF(B22="","",DATEDIF(J22,NOW(),"y"))))</f>
        <v/>
      </c>
      <c r="L22" s="401"/>
      <c r="M22" s="405"/>
      <c r="N22" s="407"/>
      <c r="O22" s="405"/>
      <c r="P22" s="275" t="str">
        <f t="shared" si="3"/>
        <v>NÃO</v>
      </c>
      <c r="Q22" s="281" t="str">
        <f>IF(Table9[[#This Row],[Código do agregado
'[Entidade']]]="","",IF(B22&lt;&gt;B21,"A",IF(Q21="A","B",IF(Q21="B","C",IF(Q21="C","D",IF(Q21="D","E",IF(Q21="E","F",IF(Q21="F","G",IF(Q21="G","H",IF(Q21="H","I",IF(Q21="K","L",IF(Q21="L","M",IF(Q21="M","N",IF(Q21="N","O",IF(Q21="O","P",IF(Q21="P","Q"))))))))))))))))</f>
        <v/>
      </c>
      <c r="R22" s="282" t="str">
        <f t="shared" si="4"/>
        <v/>
      </c>
      <c r="S22" s="283" t="str">
        <f t="shared" si="5"/>
        <v/>
      </c>
      <c r="T22" s="284" t="str">
        <f t="shared" ca="1" si="6"/>
        <v/>
      </c>
      <c r="U22" s="419"/>
      <c r="V22" s="421" t="str">
        <f>IFERROR(IF(Table9[[#This Row],[Data de nascimento 
(aaaa-mm-dd)]]="","",(IF(B22="","",DATEDIF(J22,VLOOKUP(Table9[[#This Row],[Código do agregado
'[Entidade']]],Table8[[Código do agregado '[Entidade']]:[Denominação do ficheiro pdf correspondente ao documento]],25,FALSE),"y")))),"")</f>
        <v/>
      </c>
      <c r="W22" s="410">
        <f t="shared" si="7"/>
        <v>0</v>
      </c>
      <c r="AC22" s="280"/>
    </row>
    <row r="23" spans="1:29" s="263" customFormat="1" ht="25.05" customHeight="1" x14ac:dyDescent="0.3">
      <c r="A23" s="274" t="str">
        <f>CONCATENATE(+IF(Table9[[#This Row],[Código do agregado
'[Entidade']]]="","",VLOOKUP(Table9[[#This Row],[Código do agregado
'[Entidade']]],Table8[[#All],[Código do agregado '[Entidade']]:[Código do agregado
'[1º Direito']]],6,FALSE)),Table9[[#This Row],[Membro]])</f>
        <v/>
      </c>
      <c r="B23" s="403"/>
      <c r="C23" s="404" t="str">
        <f>IF(Table9[[#This Row],[Código do agregado
'[Entidade']]]="","",(CONCATENATE(VLOOKUP(Table9[[#This Row],[Código do agregado
'[Entidade']]],Table8[[Código do agregado '[Entidade']]:[Código do agregado
'[1º Direito']]],8,FALSE),".",Table9[[#This Row],[Membro]])))</f>
        <v/>
      </c>
      <c r="D23" s="430"/>
      <c r="E23" s="431"/>
      <c r="F23" s="430"/>
      <c r="G23" s="430"/>
      <c r="H23" s="435"/>
      <c r="I23" s="432"/>
      <c r="J23" s="433"/>
      <c r="K23" s="404" t="str">
        <f ca="1">IF(Table9[[#This Row],[Data de nascimento 
(aaaa-mm-dd)]]="","",(IF(B23="","",DATEDIF(J23,NOW(),"y"))))</f>
        <v/>
      </c>
      <c r="L23" s="401"/>
      <c r="M23" s="405"/>
      <c r="N23" s="407"/>
      <c r="O23" s="405"/>
      <c r="P23" s="275" t="str">
        <f t="shared" si="3"/>
        <v>NÃO</v>
      </c>
      <c r="Q23" s="281" t="str">
        <f>IF(Table9[[#This Row],[Código do agregado
'[Entidade']]]="","",IF(B23&lt;&gt;B22,"A",IF(Q22="A","B",IF(Q22="B","C",IF(Q22="C","D",IF(Q22="D","E",IF(Q22="E","F",IF(Q22="F","G",IF(Q22="G","H",IF(Q22="H","I",IF(Q22="K","L",IF(Q22="L","M",IF(Q22="M","N",IF(Q22="N","O",IF(Q22="O","P",IF(Q22="P","Q"))))))))))))))))</f>
        <v/>
      </c>
      <c r="R23" s="282" t="str">
        <f t="shared" si="4"/>
        <v/>
      </c>
      <c r="S23" s="283" t="str">
        <f t="shared" si="5"/>
        <v/>
      </c>
      <c r="T23" s="284" t="str">
        <f t="shared" ca="1" si="6"/>
        <v/>
      </c>
      <c r="U23" s="419"/>
      <c r="V23" s="421" t="str">
        <f>IFERROR(IF(Table9[[#This Row],[Data de nascimento 
(aaaa-mm-dd)]]="","",(IF(B23="","",DATEDIF(J23,VLOOKUP(Table9[[#This Row],[Código do agregado
'[Entidade']]],Table8[[Código do agregado '[Entidade']]:[Denominação do ficheiro pdf correspondente ao documento]],25,FALSE),"y")))),"")</f>
        <v/>
      </c>
      <c r="W23" s="410">
        <f t="shared" si="7"/>
        <v>0</v>
      </c>
      <c r="AC23" s="280"/>
    </row>
    <row r="24" spans="1:29" s="263" customFormat="1" ht="25.05" customHeight="1" x14ac:dyDescent="0.3">
      <c r="A24" s="274" t="str">
        <f>CONCATENATE(+IF(Table9[[#This Row],[Código do agregado
'[Entidade']]]="","",VLOOKUP(Table9[[#This Row],[Código do agregado
'[Entidade']]],Table8[[#All],[Código do agregado '[Entidade']]:[Código do agregado
'[1º Direito']]],6,FALSE)),Table9[[#This Row],[Membro]])</f>
        <v/>
      </c>
      <c r="B24" s="403"/>
      <c r="C24" s="404" t="str">
        <f>IF(Table9[[#This Row],[Código do agregado
'[Entidade']]]="","",(CONCATENATE(VLOOKUP(Table9[[#This Row],[Código do agregado
'[Entidade']]],Table8[[Código do agregado '[Entidade']]:[Código do agregado
'[1º Direito']]],8,FALSE),".",Table9[[#This Row],[Membro]])))</f>
        <v/>
      </c>
      <c r="D24" s="430"/>
      <c r="E24" s="431"/>
      <c r="F24" s="430"/>
      <c r="G24" s="430"/>
      <c r="H24" s="435"/>
      <c r="I24" s="432"/>
      <c r="J24" s="433"/>
      <c r="K24" s="404" t="str">
        <f ca="1">IF(Table9[[#This Row],[Data de nascimento 
(aaaa-mm-dd)]]="","",(IF(B24="","",DATEDIF(J24,NOW(),"y"))))</f>
        <v/>
      </c>
      <c r="L24" s="401"/>
      <c r="M24" s="405"/>
      <c r="N24" s="407"/>
      <c r="O24" s="405"/>
      <c r="P24" s="275" t="str">
        <f t="shared" si="3"/>
        <v>NÃO</v>
      </c>
      <c r="Q24" s="281" t="str">
        <f>IF(Table9[[#This Row],[Código do agregado
'[Entidade']]]="","",IF(B24&lt;&gt;B23,"A",IF(Q23="A","B",IF(Q23="B","C",IF(Q23="C","D",IF(Q23="D","E",IF(Q23="E","F",IF(Q23="F","G",IF(Q23="G","H",IF(Q23="H","I",IF(Q23="K","L",IF(Q23="L","M",IF(Q23="M","N",IF(Q23="N","O",IF(Q23="O","P",IF(Q23="P","Q"))))))))))))))))</f>
        <v/>
      </c>
      <c r="R24" s="282" t="str">
        <f t="shared" si="4"/>
        <v/>
      </c>
      <c r="S24" s="283" t="str">
        <f t="shared" si="5"/>
        <v/>
      </c>
      <c r="T24" s="284" t="str">
        <f t="shared" ca="1" si="6"/>
        <v/>
      </c>
      <c r="U24" s="419"/>
      <c r="V24" s="421" t="str">
        <f>IFERROR(IF(Table9[[#This Row],[Data de nascimento 
(aaaa-mm-dd)]]="","",(IF(B24="","",DATEDIF(J24,VLOOKUP(Table9[[#This Row],[Código do agregado
'[Entidade']]],Table8[[Código do agregado '[Entidade']]:[Denominação do ficheiro pdf correspondente ao documento]],25,FALSE),"y")))),"")</f>
        <v/>
      </c>
      <c r="W24" s="410">
        <f t="shared" si="7"/>
        <v>0</v>
      </c>
      <c r="AC24" s="280"/>
    </row>
    <row r="25" spans="1:29" s="263" customFormat="1" ht="25.05" customHeight="1" x14ac:dyDescent="0.3">
      <c r="A25" s="274" t="str">
        <f>CONCATENATE(+IF(Table9[[#This Row],[Código do agregado
'[Entidade']]]="","",VLOOKUP(Table9[[#This Row],[Código do agregado
'[Entidade']]],Table8[[#All],[Código do agregado '[Entidade']]:[Código do agregado
'[1º Direito']]],6,FALSE)),Table9[[#This Row],[Membro]])</f>
        <v/>
      </c>
      <c r="B25" s="403"/>
      <c r="C25" s="404" t="str">
        <f>IF(Table9[[#This Row],[Código do agregado
'[Entidade']]]="","",(CONCATENATE(VLOOKUP(Table9[[#This Row],[Código do agregado
'[Entidade']]],Table8[[Código do agregado '[Entidade']]:[Código do agregado
'[1º Direito']]],8,FALSE),".",Table9[[#This Row],[Membro]])))</f>
        <v/>
      </c>
      <c r="D25" s="430"/>
      <c r="E25" s="431"/>
      <c r="F25" s="430"/>
      <c r="G25" s="430"/>
      <c r="H25" s="435"/>
      <c r="I25" s="432"/>
      <c r="J25" s="433"/>
      <c r="K25" s="404" t="str">
        <f ca="1">IF(Table9[[#This Row],[Data de nascimento 
(aaaa-mm-dd)]]="","",(IF(B25="","",DATEDIF(J25,NOW(),"y"))))</f>
        <v/>
      </c>
      <c r="L25" s="401"/>
      <c r="M25" s="405"/>
      <c r="N25" s="407"/>
      <c r="O25" s="405"/>
      <c r="P25" s="275" t="str">
        <f t="shared" si="3"/>
        <v>NÃO</v>
      </c>
      <c r="Q25" s="281" t="str">
        <f>IF(Table9[[#This Row],[Código do agregado
'[Entidade']]]="","",IF(B25&lt;&gt;B24,"A",IF(Q24="A","B",IF(Q24="B","C",IF(Q24="C","D",IF(Q24="D","E",IF(Q24="E","F",IF(Q24="F","G",IF(Q24="G","H",IF(Q24="H","I",IF(Q24="K","L",IF(Q24="L","M",IF(Q24="M","N",IF(Q24="N","O",IF(Q24="O","P",IF(Q24="P","Q"))))))))))))))))</f>
        <v/>
      </c>
      <c r="R25" s="282" t="str">
        <f t="shared" si="4"/>
        <v/>
      </c>
      <c r="S25" s="283" t="str">
        <f t="shared" si="5"/>
        <v/>
      </c>
      <c r="T25" s="284" t="str">
        <f t="shared" ca="1" si="6"/>
        <v/>
      </c>
      <c r="U25" s="419"/>
      <c r="V25" s="421" t="str">
        <f>IFERROR(IF(Table9[[#This Row],[Data de nascimento 
(aaaa-mm-dd)]]="","",(IF(B25="","",DATEDIF(J25,VLOOKUP(Table9[[#This Row],[Código do agregado
'[Entidade']]],Table8[[Código do agregado '[Entidade']]:[Denominação do ficheiro pdf correspondente ao documento]],25,FALSE),"y")))),"")</f>
        <v/>
      </c>
      <c r="W25" s="410">
        <f t="shared" si="7"/>
        <v>0</v>
      </c>
      <c r="AC25" s="280"/>
    </row>
    <row r="26" spans="1:29" s="263" customFormat="1" ht="25.05" customHeight="1" x14ac:dyDescent="0.3">
      <c r="A26" s="274" t="str">
        <f>CONCATENATE(+IF(Table9[[#This Row],[Código do agregado
'[Entidade']]]="","",VLOOKUP(Table9[[#This Row],[Código do agregado
'[Entidade']]],Table8[[#All],[Código do agregado '[Entidade']]:[Código do agregado
'[1º Direito']]],6,FALSE)),Table9[[#This Row],[Membro]])</f>
        <v/>
      </c>
      <c r="B26" s="403"/>
      <c r="C26" s="404" t="str">
        <f>IF(Table9[[#This Row],[Código do agregado
'[Entidade']]]="","",(CONCATENATE(VLOOKUP(Table9[[#This Row],[Código do agregado
'[Entidade']]],Table8[[Código do agregado '[Entidade']]:[Código do agregado
'[1º Direito']]],8,FALSE),".",Table9[[#This Row],[Membro]])))</f>
        <v/>
      </c>
      <c r="D26" s="430"/>
      <c r="E26" s="431"/>
      <c r="F26" s="430"/>
      <c r="G26" s="430"/>
      <c r="H26" s="435"/>
      <c r="I26" s="432"/>
      <c r="J26" s="433"/>
      <c r="K26" s="404" t="str">
        <f ca="1">IF(Table9[[#This Row],[Data de nascimento 
(aaaa-mm-dd)]]="","",(IF(B26="","",DATEDIF(J26,NOW(),"y"))))</f>
        <v/>
      </c>
      <c r="L26" s="401"/>
      <c r="M26" s="405"/>
      <c r="N26" s="407"/>
      <c r="O26" s="405"/>
      <c r="P26" s="275" t="str">
        <f t="shared" si="3"/>
        <v>NÃO</v>
      </c>
      <c r="Q26" s="281" t="str">
        <f>IF(Table9[[#This Row],[Código do agregado
'[Entidade']]]="","",IF(B26&lt;&gt;B25,"A",IF(Q25="A","B",IF(Q25="B","C",IF(Q25="C","D",IF(Q25="D","E",IF(Q25="E","F",IF(Q25="F","G",IF(Q25="G","H",IF(Q25="H","I",IF(Q25="K","L",IF(Q25="L","M",IF(Q25="M","N",IF(Q25="N","O",IF(Q25="O","P",IF(Q25="P","Q"))))))))))))))))</f>
        <v/>
      </c>
      <c r="R26" s="282" t="str">
        <f t="shared" si="4"/>
        <v/>
      </c>
      <c r="S26" s="283" t="str">
        <f t="shared" si="5"/>
        <v/>
      </c>
      <c r="T26" s="284" t="str">
        <f t="shared" ca="1" si="6"/>
        <v/>
      </c>
      <c r="U26" s="419"/>
      <c r="V26" s="421" t="str">
        <f>IFERROR(IF(Table9[[#This Row],[Data de nascimento 
(aaaa-mm-dd)]]="","",(IF(B26="","",DATEDIF(J26,VLOOKUP(Table9[[#This Row],[Código do agregado
'[Entidade']]],Table8[[Código do agregado '[Entidade']]:[Denominação do ficheiro pdf correspondente ao documento]],25,FALSE),"y")))),"")</f>
        <v/>
      </c>
      <c r="W26" s="410">
        <f t="shared" si="7"/>
        <v>0</v>
      </c>
      <c r="AC26" s="280"/>
    </row>
    <row r="27" spans="1:29" s="263" customFormat="1" ht="25.05" customHeight="1" x14ac:dyDescent="0.3">
      <c r="A27" s="274" t="str">
        <f>CONCATENATE(+IF(Table9[[#This Row],[Código do agregado
'[Entidade']]]="","",VLOOKUP(Table9[[#This Row],[Código do agregado
'[Entidade']]],Table8[[#All],[Código do agregado '[Entidade']]:[Código do agregado
'[1º Direito']]],6,FALSE)),Table9[[#This Row],[Membro]])</f>
        <v/>
      </c>
      <c r="B27" s="403"/>
      <c r="C27" s="404" t="str">
        <f>IF(Table9[[#This Row],[Código do agregado
'[Entidade']]]="","",(CONCATENATE(VLOOKUP(Table9[[#This Row],[Código do agregado
'[Entidade']]],Table8[[Código do agregado '[Entidade']]:[Código do agregado
'[1º Direito']]],8,FALSE),".",Table9[[#This Row],[Membro]])))</f>
        <v/>
      </c>
      <c r="D27" s="430"/>
      <c r="E27" s="431"/>
      <c r="F27" s="430"/>
      <c r="G27" s="430"/>
      <c r="H27" s="435"/>
      <c r="I27" s="432"/>
      <c r="J27" s="433"/>
      <c r="K27" s="404" t="str">
        <f ca="1">IF(Table9[[#This Row],[Data de nascimento 
(aaaa-mm-dd)]]="","",(IF(B27="","",DATEDIF(J27,NOW(),"y"))))</f>
        <v/>
      </c>
      <c r="L27" s="401"/>
      <c r="M27" s="405"/>
      <c r="N27" s="407"/>
      <c r="O27" s="405"/>
      <c r="P27" s="275" t="str">
        <f t="shared" si="3"/>
        <v>NÃO</v>
      </c>
      <c r="Q27" s="281" t="str">
        <f>IF(Table9[[#This Row],[Código do agregado
'[Entidade']]]="","",IF(B27&lt;&gt;B26,"A",IF(Q26="A","B",IF(Q26="B","C",IF(Q26="C","D",IF(Q26="D","E",IF(Q26="E","F",IF(Q26="F","G",IF(Q26="G","H",IF(Q26="H","I",IF(Q26="K","L",IF(Q26="L","M",IF(Q26="M","N",IF(Q26="N","O",IF(Q26="O","P",IF(Q26="P","Q"))))))))))))))))</f>
        <v/>
      </c>
      <c r="R27" s="282" t="str">
        <f t="shared" si="4"/>
        <v/>
      </c>
      <c r="S27" s="283" t="str">
        <f t="shared" si="5"/>
        <v/>
      </c>
      <c r="T27" s="284" t="str">
        <f t="shared" ca="1" si="6"/>
        <v/>
      </c>
      <c r="U27" s="419"/>
      <c r="V27" s="421" t="str">
        <f>IFERROR(IF(Table9[[#This Row],[Data de nascimento 
(aaaa-mm-dd)]]="","",(IF(B27="","",DATEDIF(J27,VLOOKUP(Table9[[#This Row],[Código do agregado
'[Entidade']]],Table8[[Código do agregado '[Entidade']]:[Denominação do ficheiro pdf correspondente ao documento]],25,FALSE),"y")))),"")</f>
        <v/>
      </c>
      <c r="W27" s="410">
        <f t="shared" si="7"/>
        <v>0</v>
      </c>
      <c r="AC27" s="280"/>
    </row>
    <row r="28" spans="1:29" s="263" customFormat="1" ht="25.05" customHeight="1" x14ac:dyDescent="0.3">
      <c r="A28" s="274" t="str">
        <f>CONCATENATE(+IF(Table9[[#This Row],[Código do agregado
'[Entidade']]]="","",VLOOKUP(Table9[[#This Row],[Código do agregado
'[Entidade']]],Table8[[#All],[Código do agregado '[Entidade']]:[Código do agregado
'[1º Direito']]],6,FALSE)),Table9[[#This Row],[Membro]])</f>
        <v/>
      </c>
      <c r="B28" s="403"/>
      <c r="C28" s="404" t="str">
        <f>IF(Table9[[#This Row],[Código do agregado
'[Entidade']]]="","",(CONCATENATE(VLOOKUP(Table9[[#This Row],[Código do agregado
'[Entidade']]],Table8[[Código do agregado '[Entidade']]:[Código do agregado
'[1º Direito']]],8,FALSE),".",Table9[[#This Row],[Membro]])))</f>
        <v/>
      </c>
      <c r="D28" s="430"/>
      <c r="E28" s="431"/>
      <c r="F28" s="430"/>
      <c r="G28" s="430"/>
      <c r="H28" s="435"/>
      <c r="I28" s="432"/>
      <c r="J28" s="433"/>
      <c r="K28" s="404" t="str">
        <f ca="1">IF(Table9[[#This Row],[Data de nascimento 
(aaaa-mm-dd)]]="","",(IF(B28="","",DATEDIF(J28,NOW(),"y"))))</f>
        <v/>
      </c>
      <c r="L28" s="401"/>
      <c r="M28" s="405"/>
      <c r="N28" s="407"/>
      <c r="O28" s="405"/>
      <c r="P28" s="275" t="str">
        <f t="shared" si="3"/>
        <v>NÃO</v>
      </c>
      <c r="Q28" s="281" t="str">
        <f>IF(Table9[[#This Row],[Código do agregado
'[Entidade']]]="","",IF(B28&lt;&gt;B27,"A",IF(Q27="A","B",IF(Q27="B","C",IF(Q27="C","D",IF(Q27="D","E",IF(Q27="E","F",IF(Q27="F","G",IF(Q27="G","H",IF(Q27="H","I",IF(Q27="K","L",IF(Q27="L","M",IF(Q27="M","N",IF(Q27="N","O",IF(Q27="O","P",IF(Q27="P","Q"))))))))))))))))</f>
        <v/>
      </c>
      <c r="R28" s="282" t="str">
        <f t="shared" si="4"/>
        <v/>
      </c>
      <c r="S28" s="283" t="str">
        <f t="shared" si="5"/>
        <v/>
      </c>
      <c r="T28" s="284" t="str">
        <f t="shared" ca="1" si="6"/>
        <v/>
      </c>
      <c r="U28" s="419"/>
      <c r="V28" s="421" t="str">
        <f>IFERROR(IF(Table9[[#This Row],[Data de nascimento 
(aaaa-mm-dd)]]="","",(IF(B28="","",DATEDIF(J28,VLOOKUP(Table9[[#This Row],[Código do agregado
'[Entidade']]],Table8[[Código do agregado '[Entidade']]:[Denominação do ficheiro pdf correspondente ao documento]],25,FALSE),"y")))),"")</f>
        <v/>
      </c>
      <c r="W28" s="410">
        <f t="shared" si="7"/>
        <v>0</v>
      </c>
      <c r="AC28" s="280"/>
    </row>
    <row r="29" spans="1:29" s="263" customFormat="1" ht="25.05" customHeight="1" x14ac:dyDescent="0.3">
      <c r="A29" s="274" t="str">
        <f>CONCATENATE(+IF(Table9[[#This Row],[Código do agregado
'[Entidade']]]="","",VLOOKUP(Table9[[#This Row],[Código do agregado
'[Entidade']]],Table8[[#All],[Código do agregado '[Entidade']]:[Código do agregado
'[1º Direito']]],6,FALSE)),Table9[[#This Row],[Membro]])</f>
        <v/>
      </c>
      <c r="B29" s="403"/>
      <c r="C29" s="404" t="str">
        <f>IF(Table9[[#This Row],[Código do agregado
'[Entidade']]]="","",(CONCATENATE(VLOOKUP(Table9[[#This Row],[Código do agregado
'[Entidade']]],Table8[[Código do agregado '[Entidade']]:[Código do agregado
'[1º Direito']]],8,FALSE),".",Table9[[#This Row],[Membro]])))</f>
        <v/>
      </c>
      <c r="D29" s="430"/>
      <c r="E29" s="431"/>
      <c r="F29" s="430"/>
      <c r="G29" s="430"/>
      <c r="H29" s="435"/>
      <c r="I29" s="432"/>
      <c r="J29" s="433"/>
      <c r="K29" s="404" t="str">
        <f ca="1">IF(Table9[[#This Row],[Data de nascimento 
(aaaa-mm-dd)]]="","",(IF(B29="","",DATEDIF(J29,NOW(),"y"))))</f>
        <v/>
      </c>
      <c r="L29" s="401"/>
      <c r="M29" s="405"/>
      <c r="N29" s="407"/>
      <c r="O29" s="405"/>
      <c r="P29" s="275" t="str">
        <f t="shared" si="3"/>
        <v>NÃO</v>
      </c>
      <c r="Q29" s="281" t="str">
        <f>IF(Table9[[#This Row],[Código do agregado
'[Entidade']]]="","",IF(B29&lt;&gt;B28,"A",IF(Q28="A","B",IF(Q28="B","C",IF(Q28="C","D",IF(Q28="D","E",IF(Q28="E","F",IF(Q28="F","G",IF(Q28="G","H",IF(Q28="H","I",IF(Q28="K","L",IF(Q28="L","M",IF(Q28="M","N",IF(Q28="N","O",IF(Q28="O","P",IF(Q28="P","Q"))))))))))))))))</f>
        <v/>
      </c>
      <c r="R29" s="282" t="str">
        <f t="shared" si="4"/>
        <v/>
      </c>
      <c r="S29" s="283" t="str">
        <f t="shared" si="5"/>
        <v/>
      </c>
      <c r="T29" s="284" t="str">
        <f t="shared" ca="1" si="6"/>
        <v/>
      </c>
      <c r="U29" s="419"/>
      <c r="V29" s="421" t="str">
        <f>IFERROR(IF(Table9[[#This Row],[Data de nascimento 
(aaaa-mm-dd)]]="","",(IF(B29="","",DATEDIF(J29,VLOOKUP(Table9[[#This Row],[Código do agregado
'[Entidade']]],Table8[[Código do agregado '[Entidade']]:[Denominação do ficheiro pdf correspondente ao documento]],25,FALSE),"y")))),"")</f>
        <v/>
      </c>
      <c r="W29" s="410">
        <f t="shared" si="7"/>
        <v>0</v>
      </c>
      <c r="AC29" s="280"/>
    </row>
    <row r="30" spans="1:29" s="263" customFormat="1" ht="25.05" customHeight="1" x14ac:dyDescent="0.3">
      <c r="A30" s="274" t="str">
        <f>CONCATENATE(+IF(Table9[[#This Row],[Código do agregado
'[Entidade']]]="","",VLOOKUP(Table9[[#This Row],[Código do agregado
'[Entidade']]],Table8[[#All],[Código do agregado '[Entidade']]:[Código do agregado
'[1º Direito']]],6,FALSE)),Table9[[#This Row],[Membro]])</f>
        <v/>
      </c>
      <c r="B30" s="403"/>
      <c r="C30" s="404" t="str">
        <f>IF(Table9[[#This Row],[Código do agregado
'[Entidade']]]="","",(CONCATENATE(VLOOKUP(Table9[[#This Row],[Código do agregado
'[Entidade']]],Table8[[Código do agregado '[Entidade']]:[Código do agregado
'[1º Direito']]],8,FALSE),".",Table9[[#This Row],[Membro]])))</f>
        <v/>
      </c>
      <c r="D30" s="430"/>
      <c r="E30" s="431"/>
      <c r="F30" s="430"/>
      <c r="G30" s="430"/>
      <c r="H30" s="435"/>
      <c r="I30" s="432"/>
      <c r="J30" s="433"/>
      <c r="K30" s="404" t="str">
        <f ca="1">IF(Table9[[#This Row],[Data de nascimento 
(aaaa-mm-dd)]]="","",(IF(B30="","",DATEDIF(J30,NOW(),"y"))))</f>
        <v/>
      </c>
      <c r="L30" s="401"/>
      <c r="M30" s="405"/>
      <c r="N30" s="407"/>
      <c r="O30" s="405"/>
      <c r="P30" s="275" t="str">
        <f t="shared" si="3"/>
        <v>NÃO</v>
      </c>
      <c r="Q30" s="281" t="str">
        <f>IF(Table9[[#This Row],[Código do agregado
'[Entidade']]]="","",IF(B30&lt;&gt;B29,"A",IF(Q29="A","B",IF(Q29="B","C",IF(Q29="C","D",IF(Q29="D","E",IF(Q29="E","F",IF(Q29="F","G",IF(Q29="G","H",IF(Q29="H","I",IF(Q29="K","L",IF(Q29="L","M",IF(Q29="M","N",IF(Q29="N","O",IF(Q29="O","P",IF(Q29="P","Q"))))))))))))))))</f>
        <v/>
      </c>
      <c r="R30" s="282" t="str">
        <f t="shared" si="4"/>
        <v/>
      </c>
      <c r="S30" s="283" t="str">
        <f t="shared" si="5"/>
        <v/>
      </c>
      <c r="T30" s="284" t="str">
        <f t="shared" ca="1" si="6"/>
        <v/>
      </c>
      <c r="U30" s="419"/>
      <c r="V30" s="421" t="str">
        <f>IFERROR(IF(Table9[[#This Row],[Data de nascimento 
(aaaa-mm-dd)]]="","",(IF(B30="","",DATEDIF(J30,VLOOKUP(Table9[[#This Row],[Código do agregado
'[Entidade']]],Table8[[Código do agregado '[Entidade']]:[Denominação do ficheiro pdf correspondente ao documento]],25,FALSE),"y")))),"")</f>
        <v/>
      </c>
      <c r="W30" s="410">
        <f t="shared" si="7"/>
        <v>0</v>
      </c>
      <c r="AC30" s="280"/>
    </row>
    <row r="31" spans="1:29" s="263" customFormat="1" ht="25.05" customHeight="1" x14ac:dyDescent="0.3">
      <c r="A31" s="274" t="str">
        <f>CONCATENATE(+IF(Table9[[#This Row],[Código do agregado
'[Entidade']]]="","",VLOOKUP(Table9[[#This Row],[Código do agregado
'[Entidade']]],Table8[[#All],[Código do agregado '[Entidade']]:[Código do agregado
'[1º Direito']]],6,FALSE)),Table9[[#This Row],[Membro]])</f>
        <v/>
      </c>
      <c r="B31" s="403"/>
      <c r="C31" s="404" t="str">
        <f>IF(Table9[[#This Row],[Código do agregado
'[Entidade']]]="","",(CONCATENATE(VLOOKUP(Table9[[#This Row],[Código do agregado
'[Entidade']]],Table8[[Código do agregado '[Entidade']]:[Código do agregado
'[1º Direito']]],8,FALSE),".",Table9[[#This Row],[Membro]])))</f>
        <v/>
      </c>
      <c r="D31" s="430"/>
      <c r="E31" s="431"/>
      <c r="F31" s="430"/>
      <c r="G31" s="430"/>
      <c r="H31" s="435"/>
      <c r="I31" s="432"/>
      <c r="J31" s="433"/>
      <c r="K31" s="404" t="str">
        <f ca="1">IF(Table9[[#This Row],[Data de nascimento 
(aaaa-mm-dd)]]="","",(IF(B31="","",DATEDIF(J31,NOW(),"y"))))</f>
        <v/>
      </c>
      <c r="L31" s="401"/>
      <c r="M31" s="405"/>
      <c r="N31" s="407"/>
      <c r="O31" s="405"/>
      <c r="P31" s="275" t="str">
        <f t="shared" si="3"/>
        <v>NÃO</v>
      </c>
      <c r="Q31" s="281" t="str">
        <f>IF(Table9[[#This Row],[Código do agregado
'[Entidade']]]="","",IF(B31&lt;&gt;B30,"A",IF(Q30="A","B",IF(Q30="B","C",IF(Q30="C","D",IF(Q30="D","E",IF(Q30="E","F",IF(Q30="F","G",IF(Q30="G","H",IF(Q30="H","I",IF(Q30="K","L",IF(Q30="L","M",IF(Q30="M","N",IF(Q30="N","O",IF(Q30="O","P",IF(Q30="P","Q"))))))))))))))))</f>
        <v/>
      </c>
      <c r="R31" s="282" t="str">
        <f t="shared" si="4"/>
        <v/>
      </c>
      <c r="S31" s="283" t="str">
        <f t="shared" si="5"/>
        <v/>
      </c>
      <c r="T31" s="284" t="str">
        <f t="shared" ca="1" si="6"/>
        <v/>
      </c>
      <c r="U31" s="419"/>
      <c r="V31" s="421" t="str">
        <f>IFERROR(IF(Table9[[#This Row],[Data de nascimento 
(aaaa-mm-dd)]]="","",(IF(B31="","",DATEDIF(J31,VLOOKUP(Table9[[#This Row],[Código do agregado
'[Entidade']]],Table8[[Código do agregado '[Entidade']]:[Denominação do ficheiro pdf correspondente ao documento]],25,FALSE),"y")))),"")</f>
        <v/>
      </c>
      <c r="W31" s="410">
        <f t="shared" si="7"/>
        <v>0</v>
      </c>
      <c r="AC31" s="280"/>
    </row>
    <row r="32" spans="1:29" s="263" customFormat="1" ht="25.05" customHeight="1" x14ac:dyDescent="0.3">
      <c r="A32" s="274" t="str">
        <f>CONCATENATE(+IF(Table9[[#This Row],[Código do agregado
'[Entidade']]]="","",VLOOKUP(Table9[[#This Row],[Código do agregado
'[Entidade']]],Table8[[#All],[Código do agregado '[Entidade']]:[Código do agregado
'[1º Direito']]],6,FALSE)),Table9[[#This Row],[Membro]])</f>
        <v/>
      </c>
      <c r="B32" s="403"/>
      <c r="C32" s="404" t="str">
        <f>IF(Table9[[#This Row],[Código do agregado
'[Entidade']]]="","",(CONCATENATE(VLOOKUP(Table9[[#This Row],[Código do agregado
'[Entidade']]],Table8[[Código do agregado '[Entidade']]:[Código do agregado
'[1º Direito']]],8,FALSE),".",Table9[[#This Row],[Membro]])))</f>
        <v/>
      </c>
      <c r="D32" s="430"/>
      <c r="E32" s="431"/>
      <c r="F32" s="430"/>
      <c r="G32" s="430"/>
      <c r="H32" s="435"/>
      <c r="I32" s="432"/>
      <c r="J32" s="433"/>
      <c r="K32" s="404" t="str">
        <f ca="1">IF(Table9[[#This Row],[Data de nascimento 
(aaaa-mm-dd)]]="","",(IF(B32="","",DATEDIF(J32,NOW(),"y"))))</f>
        <v/>
      </c>
      <c r="L32" s="401"/>
      <c r="M32" s="405"/>
      <c r="N32" s="407"/>
      <c r="O32" s="405"/>
      <c r="P32" s="275" t="str">
        <f t="shared" si="3"/>
        <v>NÃO</v>
      </c>
      <c r="Q32" s="281" t="str">
        <f>IF(Table9[[#This Row],[Código do agregado
'[Entidade']]]="","",IF(B32&lt;&gt;B31,"A",IF(Q31="A","B",IF(Q31="B","C",IF(Q31="C","D",IF(Q31="D","E",IF(Q31="E","F",IF(Q31="F","G",IF(Q31="G","H",IF(Q31="H","I",IF(Q31="K","L",IF(Q31="L","M",IF(Q31="M","N",IF(Q31="N","O",IF(Q31="O","P",IF(Q31="P","Q"))))))))))))))))</f>
        <v/>
      </c>
      <c r="R32" s="282" t="str">
        <f t="shared" si="4"/>
        <v/>
      </c>
      <c r="S32" s="283" t="str">
        <f t="shared" si="5"/>
        <v/>
      </c>
      <c r="T32" s="284" t="str">
        <f t="shared" ca="1" si="6"/>
        <v/>
      </c>
      <c r="U32" s="419"/>
      <c r="V32" s="421" t="str">
        <f>IFERROR(IF(Table9[[#This Row],[Data de nascimento 
(aaaa-mm-dd)]]="","",(IF(B32="","",DATEDIF(J32,VLOOKUP(Table9[[#This Row],[Código do agregado
'[Entidade']]],Table8[[Código do agregado '[Entidade']]:[Denominação do ficheiro pdf correspondente ao documento]],25,FALSE),"y")))),"")</f>
        <v/>
      </c>
      <c r="W32" s="410">
        <f t="shared" si="7"/>
        <v>0</v>
      </c>
      <c r="AC32" s="280"/>
    </row>
    <row r="33" spans="1:29" s="263" customFormat="1" ht="25.05" customHeight="1" x14ac:dyDescent="0.3">
      <c r="A33" s="274" t="str">
        <f>CONCATENATE(+IF(Table9[[#This Row],[Código do agregado
'[Entidade']]]="","",VLOOKUP(Table9[[#This Row],[Código do agregado
'[Entidade']]],Table8[[#All],[Código do agregado '[Entidade']]:[Código do agregado
'[1º Direito']]],6,FALSE)),Table9[[#This Row],[Membro]])</f>
        <v/>
      </c>
      <c r="B33" s="403"/>
      <c r="C33" s="404" t="str">
        <f>IF(Table9[[#This Row],[Código do agregado
'[Entidade']]]="","",(CONCATENATE(VLOOKUP(Table9[[#This Row],[Código do agregado
'[Entidade']]],Table8[[Código do agregado '[Entidade']]:[Código do agregado
'[1º Direito']]],8,FALSE),".",Table9[[#This Row],[Membro]])))</f>
        <v/>
      </c>
      <c r="D33" s="430"/>
      <c r="E33" s="431"/>
      <c r="F33" s="430"/>
      <c r="G33" s="430"/>
      <c r="H33" s="435"/>
      <c r="I33" s="432"/>
      <c r="J33" s="433"/>
      <c r="K33" s="404" t="str">
        <f ca="1">IF(Table9[[#This Row],[Data de nascimento 
(aaaa-mm-dd)]]="","",(IF(B33="","",DATEDIF(J33,NOW(),"y"))))</f>
        <v/>
      </c>
      <c r="L33" s="401"/>
      <c r="M33" s="405"/>
      <c r="N33" s="407"/>
      <c r="O33" s="405"/>
      <c r="P33" s="275" t="str">
        <f t="shared" si="3"/>
        <v>NÃO</v>
      </c>
      <c r="Q33" s="281" t="str">
        <f>IF(Table9[[#This Row],[Código do agregado
'[Entidade']]]="","",IF(B33&lt;&gt;B32,"A",IF(Q32="A","B",IF(Q32="B","C",IF(Q32="C","D",IF(Q32="D","E",IF(Q32="E","F",IF(Q32="F","G",IF(Q32="G","H",IF(Q32="H","I",IF(Q32="K","L",IF(Q32="L","M",IF(Q32="M","N",IF(Q32="N","O",IF(Q32="O","P",IF(Q32="P","Q"))))))))))))))))</f>
        <v/>
      </c>
      <c r="R33" s="282" t="str">
        <f t="shared" si="4"/>
        <v/>
      </c>
      <c r="S33" s="283" t="str">
        <f t="shared" si="5"/>
        <v/>
      </c>
      <c r="T33" s="284" t="str">
        <f t="shared" ca="1" si="6"/>
        <v/>
      </c>
      <c r="U33" s="419"/>
      <c r="V33" s="421" t="str">
        <f>IFERROR(IF(Table9[[#This Row],[Data de nascimento 
(aaaa-mm-dd)]]="","",(IF(B33="","",DATEDIF(J33,VLOOKUP(Table9[[#This Row],[Código do agregado
'[Entidade']]],Table8[[Código do agregado '[Entidade']]:[Denominação do ficheiro pdf correspondente ao documento]],25,FALSE),"y")))),"")</f>
        <v/>
      </c>
      <c r="W33" s="410">
        <f t="shared" si="7"/>
        <v>0</v>
      </c>
      <c r="AC33" s="280"/>
    </row>
    <row r="34" spans="1:29" s="263" customFormat="1" ht="25.05" customHeight="1" x14ac:dyDescent="0.3">
      <c r="A34" s="274" t="str">
        <f>CONCATENATE(+IF(Table9[[#This Row],[Código do agregado
'[Entidade']]]="","",VLOOKUP(Table9[[#This Row],[Código do agregado
'[Entidade']]],Table8[[#All],[Código do agregado '[Entidade']]:[Código do agregado
'[1º Direito']]],6,FALSE)),Table9[[#This Row],[Membro]])</f>
        <v/>
      </c>
      <c r="B34" s="403"/>
      <c r="C34" s="404" t="str">
        <f>IF(Table9[[#This Row],[Código do agregado
'[Entidade']]]="","",(CONCATENATE(VLOOKUP(Table9[[#This Row],[Código do agregado
'[Entidade']]],Table8[[Código do agregado '[Entidade']]:[Código do agregado
'[1º Direito']]],8,FALSE),".",Table9[[#This Row],[Membro]])))</f>
        <v/>
      </c>
      <c r="D34" s="430"/>
      <c r="E34" s="431"/>
      <c r="F34" s="430"/>
      <c r="G34" s="430"/>
      <c r="H34" s="435"/>
      <c r="I34" s="432"/>
      <c r="J34" s="433"/>
      <c r="K34" s="404" t="str">
        <f ca="1">IF(Table9[[#This Row],[Data de nascimento 
(aaaa-mm-dd)]]="","",(IF(B34="","",DATEDIF(J34,NOW(),"y"))))</f>
        <v/>
      </c>
      <c r="L34" s="401"/>
      <c r="M34" s="405"/>
      <c r="N34" s="407"/>
      <c r="O34" s="405"/>
      <c r="P34" s="275" t="str">
        <f t="shared" si="3"/>
        <v>NÃO</v>
      </c>
      <c r="Q34" s="281" t="str">
        <f>IF(Table9[[#This Row],[Código do agregado
'[Entidade']]]="","",IF(B34&lt;&gt;B33,"A",IF(Q33="A","B",IF(Q33="B","C",IF(Q33="C","D",IF(Q33="D","E",IF(Q33="E","F",IF(Q33="F","G",IF(Q33="G","H",IF(Q33="H","I",IF(Q33="K","L",IF(Q33="L","M",IF(Q33="M","N",IF(Q33="N","O",IF(Q33="O","P",IF(Q33="P","Q"))))))))))))))))</f>
        <v/>
      </c>
      <c r="R34" s="282" t="str">
        <f t="shared" si="4"/>
        <v/>
      </c>
      <c r="S34" s="283" t="str">
        <f t="shared" si="5"/>
        <v/>
      </c>
      <c r="T34" s="284" t="str">
        <f t="shared" ca="1" si="6"/>
        <v/>
      </c>
      <c r="U34" s="419"/>
      <c r="V34" s="421" t="str">
        <f>IFERROR(IF(Table9[[#This Row],[Data de nascimento 
(aaaa-mm-dd)]]="","",(IF(B34="","",DATEDIF(J34,VLOOKUP(Table9[[#This Row],[Código do agregado
'[Entidade']]],Table8[[Código do agregado '[Entidade']]:[Denominação do ficheiro pdf correspondente ao documento]],25,FALSE),"y")))),"")</f>
        <v/>
      </c>
      <c r="W34" s="410">
        <f t="shared" si="7"/>
        <v>0</v>
      </c>
      <c r="AC34" s="280"/>
    </row>
    <row r="35" spans="1:29" s="263" customFormat="1" ht="25.05" customHeight="1" x14ac:dyDescent="0.3">
      <c r="A35" s="274" t="str">
        <f>CONCATENATE(+IF(Table9[[#This Row],[Código do agregado
'[Entidade']]]="","",VLOOKUP(Table9[[#This Row],[Código do agregado
'[Entidade']]],Table8[[#All],[Código do agregado '[Entidade']]:[Código do agregado
'[1º Direito']]],6,FALSE)),Table9[[#This Row],[Membro]])</f>
        <v/>
      </c>
      <c r="B35" s="403"/>
      <c r="C35" s="404" t="str">
        <f>IF(Table9[[#This Row],[Código do agregado
'[Entidade']]]="","",(CONCATENATE(VLOOKUP(Table9[[#This Row],[Código do agregado
'[Entidade']]],Table8[[Código do agregado '[Entidade']]:[Código do agregado
'[1º Direito']]],8,FALSE),".",Table9[[#This Row],[Membro]])))</f>
        <v/>
      </c>
      <c r="D35" s="430"/>
      <c r="E35" s="431"/>
      <c r="F35" s="430"/>
      <c r="G35" s="430"/>
      <c r="H35" s="435"/>
      <c r="I35" s="432"/>
      <c r="J35" s="433"/>
      <c r="K35" s="404" t="str">
        <f ca="1">IF(Table9[[#This Row],[Data de nascimento 
(aaaa-mm-dd)]]="","",(IF(B35="","",DATEDIF(J35,NOW(),"y"))))</f>
        <v/>
      </c>
      <c r="L35" s="401"/>
      <c r="M35" s="405"/>
      <c r="N35" s="407"/>
      <c r="O35" s="405"/>
      <c r="P35" s="275" t="str">
        <f t="shared" si="3"/>
        <v>NÃO</v>
      </c>
      <c r="Q35" s="281" t="str">
        <f>IF(Table9[[#This Row],[Código do agregado
'[Entidade']]]="","",IF(B35&lt;&gt;B34,"A",IF(Q34="A","B",IF(Q34="B","C",IF(Q34="C","D",IF(Q34="D","E",IF(Q34="E","F",IF(Q34="F","G",IF(Q34="G","H",IF(Q34="H","I",IF(Q34="K","L",IF(Q34="L","M",IF(Q34="M","N",IF(Q34="N","O",IF(Q34="O","P",IF(Q34="P","Q"))))))))))))))))</f>
        <v/>
      </c>
      <c r="R35" s="282" t="str">
        <f t="shared" si="4"/>
        <v/>
      </c>
      <c r="S35" s="283" t="str">
        <f t="shared" si="5"/>
        <v/>
      </c>
      <c r="T35" s="284" t="str">
        <f t="shared" ca="1" si="6"/>
        <v/>
      </c>
      <c r="U35" s="419"/>
      <c r="V35" s="421" t="str">
        <f>IFERROR(IF(Table9[[#This Row],[Data de nascimento 
(aaaa-mm-dd)]]="","",(IF(B35="","",DATEDIF(J35,VLOOKUP(Table9[[#This Row],[Código do agregado
'[Entidade']]],Table8[[Código do agregado '[Entidade']]:[Denominação do ficheiro pdf correspondente ao documento]],25,FALSE),"y")))),"")</f>
        <v/>
      </c>
      <c r="W35" s="410">
        <f t="shared" si="7"/>
        <v>0</v>
      </c>
      <c r="AC35" s="280"/>
    </row>
    <row r="36" spans="1:29" s="263" customFormat="1" ht="25.05" customHeight="1" x14ac:dyDescent="0.3">
      <c r="A36" s="274" t="str">
        <f>CONCATENATE(+IF(Table9[[#This Row],[Código do agregado
'[Entidade']]]="","",VLOOKUP(Table9[[#This Row],[Código do agregado
'[Entidade']]],Table8[[#All],[Código do agregado '[Entidade']]:[Código do agregado
'[1º Direito']]],6,FALSE)),Table9[[#This Row],[Membro]])</f>
        <v/>
      </c>
      <c r="B36" s="403"/>
      <c r="C36" s="404" t="str">
        <f>IF(Table9[[#This Row],[Código do agregado
'[Entidade']]]="","",(CONCATENATE(VLOOKUP(Table9[[#This Row],[Código do agregado
'[Entidade']]],Table8[[Código do agregado '[Entidade']]:[Código do agregado
'[1º Direito']]],8,FALSE),".",Table9[[#This Row],[Membro]])))</f>
        <v/>
      </c>
      <c r="D36" s="430"/>
      <c r="E36" s="431"/>
      <c r="F36" s="430"/>
      <c r="G36" s="430"/>
      <c r="H36" s="435"/>
      <c r="I36" s="432"/>
      <c r="J36" s="433"/>
      <c r="K36" s="404" t="str">
        <f ca="1">IF(Table9[[#This Row],[Data de nascimento 
(aaaa-mm-dd)]]="","",(IF(B36="","",DATEDIF(J36,NOW(),"y"))))</f>
        <v/>
      </c>
      <c r="L36" s="401"/>
      <c r="M36" s="405"/>
      <c r="N36" s="407"/>
      <c r="O36" s="405"/>
      <c r="P36" s="275" t="str">
        <f t="shared" si="3"/>
        <v>NÃO</v>
      </c>
      <c r="Q36" s="281" t="str">
        <f>IF(Table9[[#This Row],[Código do agregado
'[Entidade']]]="","",IF(B36&lt;&gt;B35,"A",IF(Q35="A","B",IF(Q35="B","C",IF(Q35="C","D",IF(Q35="D","E",IF(Q35="E","F",IF(Q35="F","G",IF(Q35="G","H",IF(Q35="H","I",IF(Q35="K","L",IF(Q35="L","M",IF(Q35="M","N",IF(Q35="N","O",IF(Q35="O","P",IF(Q35="P","Q"))))))))))))))))</f>
        <v/>
      </c>
      <c r="R36" s="282" t="str">
        <f t="shared" si="4"/>
        <v/>
      </c>
      <c r="S36" s="283" t="str">
        <f t="shared" si="5"/>
        <v/>
      </c>
      <c r="T36" s="284" t="str">
        <f t="shared" ca="1" si="6"/>
        <v/>
      </c>
      <c r="U36" s="419"/>
      <c r="V36" s="421" t="str">
        <f>IFERROR(IF(Table9[[#This Row],[Data de nascimento 
(aaaa-mm-dd)]]="","",(IF(B36="","",DATEDIF(J36,VLOOKUP(Table9[[#This Row],[Código do agregado
'[Entidade']]],Table8[[Código do agregado '[Entidade']]:[Denominação do ficheiro pdf correspondente ao documento]],25,FALSE),"y")))),"")</f>
        <v/>
      </c>
      <c r="W36" s="410">
        <f t="shared" si="7"/>
        <v>0</v>
      </c>
      <c r="AC36" s="280"/>
    </row>
    <row r="37" spans="1:29" s="263" customFormat="1" ht="25.05" customHeight="1" x14ac:dyDescent="0.3">
      <c r="A37" s="274" t="str">
        <f>CONCATENATE(+IF(Table9[[#This Row],[Código do agregado
'[Entidade']]]="","",VLOOKUP(Table9[[#This Row],[Código do agregado
'[Entidade']]],Table8[[#All],[Código do agregado '[Entidade']]:[Código do agregado
'[1º Direito']]],6,FALSE)),Table9[[#This Row],[Membro]])</f>
        <v/>
      </c>
      <c r="B37" s="403"/>
      <c r="C37" s="404" t="str">
        <f>IF(Table9[[#This Row],[Código do agregado
'[Entidade']]]="","",(CONCATENATE(VLOOKUP(Table9[[#This Row],[Código do agregado
'[Entidade']]],Table8[[Código do agregado '[Entidade']]:[Código do agregado
'[1º Direito']]],8,FALSE),".",Table9[[#This Row],[Membro]])))</f>
        <v/>
      </c>
      <c r="D37" s="430"/>
      <c r="E37" s="431"/>
      <c r="F37" s="430"/>
      <c r="G37" s="430"/>
      <c r="H37" s="435"/>
      <c r="I37" s="432"/>
      <c r="J37" s="433"/>
      <c r="K37" s="404" t="str">
        <f ca="1">IF(Table9[[#This Row],[Data de nascimento 
(aaaa-mm-dd)]]="","",(IF(B37="","",DATEDIF(J37,NOW(),"y"))))</f>
        <v/>
      </c>
      <c r="L37" s="401"/>
      <c r="M37" s="405"/>
      <c r="N37" s="407"/>
      <c r="O37" s="405"/>
      <c r="P37" s="275" t="str">
        <f t="shared" si="3"/>
        <v>NÃO</v>
      </c>
      <c r="Q37" s="281" t="str">
        <f>IF(Table9[[#This Row],[Código do agregado
'[Entidade']]]="","",IF(B37&lt;&gt;B36,"A",IF(Q36="A","B",IF(Q36="B","C",IF(Q36="C","D",IF(Q36="D","E",IF(Q36="E","F",IF(Q36="F","G",IF(Q36="G","H",IF(Q36="H","I",IF(Q36="K","L",IF(Q36="L","M",IF(Q36="M","N",IF(Q36="N","O",IF(Q36="O","P",IF(Q36="P","Q"))))))))))))))))</f>
        <v/>
      </c>
      <c r="R37" s="282" t="str">
        <f t="shared" si="4"/>
        <v/>
      </c>
      <c r="S37" s="283" t="str">
        <f t="shared" si="5"/>
        <v/>
      </c>
      <c r="T37" s="284" t="str">
        <f t="shared" ca="1" si="6"/>
        <v/>
      </c>
      <c r="U37" s="419"/>
      <c r="V37" s="421" t="str">
        <f>IFERROR(IF(Table9[[#This Row],[Data de nascimento 
(aaaa-mm-dd)]]="","",(IF(B37="","",DATEDIF(J37,VLOOKUP(Table9[[#This Row],[Código do agregado
'[Entidade']]],Table8[[Código do agregado '[Entidade']]:[Denominação do ficheiro pdf correspondente ao documento]],25,FALSE),"y")))),"")</f>
        <v/>
      </c>
      <c r="W37" s="410">
        <f t="shared" si="7"/>
        <v>0</v>
      </c>
      <c r="AC37" s="280"/>
    </row>
    <row r="38" spans="1:29" s="263" customFormat="1" ht="25.05" customHeight="1" x14ac:dyDescent="0.3">
      <c r="A38" s="274" t="str">
        <f>CONCATENATE(+IF(Table9[[#This Row],[Código do agregado
'[Entidade']]]="","",VLOOKUP(Table9[[#This Row],[Código do agregado
'[Entidade']]],Table8[[#All],[Código do agregado '[Entidade']]:[Código do agregado
'[1º Direito']]],6,FALSE)),Table9[[#This Row],[Membro]])</f>
        <v/>
      </c>
      <c r="B38" s="403"/>
      <c r="C38" s="404" t="str">
        <f>IF(Table9[[#This Row],[Código do agregado
'[Entidade']]]="","",(CONCATENATE(VLOOKUP(Table9[[#This Row],[Código do agregado
'[Entidade']]],Table8[[Código do agregado '[Entidade']]:[Código do agregado
'[1º Direito']]],8,FALSE),".",Table9[[#This Row],[Membro]])))</f>
        <v/>
      </c>
      <c r="D38" s="430"/>
      <c r="E38" s="431"/>
      <c r="F38" s="430"/>
      <c r="G38" s="430"/>
      <c r="H38" s="435"/>
      <c r="I38" s="432"/>
      <c r="J38" s="433"/>
      <c r="K38" s="404" t="str">
        <f ca="1">IF(Table9[[#This Row],[Data de nascimento 
(aaaa-mm-dd)]]="","",(IF(B38="","",DATEDIF(J38,NOW(),"y"))))</f>
        <v/>
      </c>
      <c r="L38" s="401"/>
      <c r="M38" s="405"/>
      <c r="N38" s="407"/>
      <c r="O38" s="405"/>
      <c r="P38" s="275" t="str">
        <f t="shared" si="3"/>
        <v>NÃO</v>
      </c>
      <c r="Q38" s="281" t="str">
        <f>IF(Table9[[#This Row],[Código do agregado
'[Entidade']]]="","",IF(B38&lt;&gt;B37,"A",IF(Q37="A","B",IF(Q37="B","C",IF(Q37="C","D",IF(Q37="D","E",IF(Q37="E","F",IF(Q37="F","G",IF(Q37="G","H",IF(Q37="H","I",IF(Q37="K","L",IF(Q37="L","M",IF(Q37="M","N",IF(Q37="N","O",IF(Q37="O","P",IF(Q37="P","Q"))))))))))))))))</f>
        <v/>
      </c>
      <c r="R38" s="282" t="str">
        <f t="shared" si="4"/>
        <v/>
      </c>
      <c r="S38" s="283" t="str">
        <f t="shared" si="5"/>
        <v/>
      </c>
      <c r="T38" s="284" t="str">
        <f t="shared" ca="1" si="6"/>
        <v/>
      </c>
      <c r="U38" s="419"/>
      <c r="V38" s="421" t="str">
        <f>IFERROR(IF(Table9[[#This Row],[Data de nascimento 
(aaaa-mm-dd)]]="","",(IF(B38="","",DATEDIF(J38,VLOOKUP(Table9[[#This Row],[Código do agregado
'[Entidade']]],Table8[[Código do agregado '[Entidade']]:[Denominação do ficheiro pdf correspondente ao documento]],25,FALSE),"y")))),"")</f>
        <v/>
      </c>
      <c r="W38" s="410">
        <f t="shared" si="7"/>
        <v>0</v>
      </c>
      <c r="AC38" s="280"/>
    </row>
    <row r="39" spans="1:29" s="263" customFormat="1" ht="25.05" customHeight="1" x14ac:dyDescent="0.3">
      <c r="A39" s="274" t="str">
        <f>CONCATENATE(+IF(Table9[[#This Row],[Código do agregado
'[Entidade']]]="","",VLOOKUP(Table9[[#This Row],[Código do agregado
'[Entidade']]],Table8[[#All],[Código do agregado '[Entidade']]:[Código do agregado
'[1º Direito']]],6,FALSE)),Table9[[#This Row],[Membro]])</f>
        <v/>
      </c>
      <c r="B39" s="403"/>
      <c r="C39" s="404" t="str">
        <f>IF(Table9[[#This Row],[Código do agregado
'[Entidade']]]="","",(CONCATENATE(VLOOKUP(Table9[[#This Row],[Código do agregado
'[Entidade']]],Table8[[Código do agregado '[Entidade']]:[Código do agregado
'[1º Direito']]],8,FALSE),".",Table9[[#This Row],[Membro]])))</f>
        <v/>
      </c>
      <c r="D39" s="430"/>
      <c r="E39" s="431"/>
      <c r="F39" s="430"/>
      <c r="G39" s="430"/>
      <c r="H39" s="435"/>
      <c r="I39" s="432"/>
      <c r="J39" s="433"/>
      <c r="K39" s="404" t="str">
        <f ca="1">IF(Table9[[#This Row],[Data de nascimento 
(aaaa-mm-dd)]]="","",(IF(B39="","",DATEDIF(J39,NOW(),"y"))))</f>
        <v/>
      </c>
      <c r="L39" s="401"/>
      <c r="M39" s="405"/>
      <c r="N39" s="407"/>
      <c r="O39" s="405"/>
      <c r="P39" s="275" t="str">
        <f t="shared" si="3"/>
        <v>NÃO</v>
      </c>
      <c r="Q39" s="281" t="str">
        <f>IF(Table9[[#This Row],[Código do agregado
'[Entidade']]]="","",IF(B39&lt;&gt;B38,"A",IF(Q38="A","B",IF(Q38="B","C",IF(Q38="C","D",IF(Q38="D","E",IF(Q38="E","F",IF(Q38="F","G",IF(Q38="G","H",IF(Q38="H","I",IF(Q38="K","L",IF(Q38="L","M",IF(Q38="M","N",IF(Q38="N","O",IF(Q38="O","P",IF(Q38="P","Q"))))))))))))))))</f>
        <v/>
      </c>
      <c r="R39" s="282" t="str">
        <f t="shared" si="4"/>
        <v/>
      </c>
      <c r="S39" s="283" t="str">
        <f t="shared" si="5"/>
        <v/>
      </c>
      <c r="T39" s="284" t="str">
        <f t="shared" ca="1" si="6"/>
        <v/>
      </c>
      <c r="U39" s="419"/>
      <c r="V39" s="421" t="str">
        <f>IFERROR(IF(Table9[[#This Row],[Data de nascimento 
(aaaa-mm-dd)]]="","",(IF(B39="","",DATEDIF(J39,VLOOKUP(Table9[[#This Row],[Código do agregado
'[Entidade']]],Table8[[Código do agregado '[Entidade']]:[Denominação do ficheiro pdf correspondente ao documento]],25,FALSE),"y")))),"")</f>
        <v/>
      </c>
      <c r="W39" s="410">
        <f t="shared" si="7"/>
        <v>0</v>
      </c>
      <c r="AC39" s="280"/>
    </row>
    <row r="40" spans="1:29" s="263" customFormat="1" ht="25.05" customHeight="1" x14ac:dyDescent="0.3">
      <c r="A40" s="274" t="str">
        <f>CONCATENATE(+IF(Table9[[#This Row],[Código do agregado
'[Entidade']]]="","",VLOOKUP(Table9[[#This Row],[Código do agregado
'[Entidade']]],Table8[[#All],[Código do agregado '[Entidade']]:[Código do agregado
'[1º Direito']]],6,FALSE)),Table9[[#This Row],[Membro]])</f>
        <v/>
      </c>
      <c r="B40" s="403"/>
      <c r="C40" s="404" t="str">
        <f>IF(Table9[[#This Row],[Código do agregado
'[Entidade']]]="","",(CONCATENATE(VLOOKUP(Table9[[#This Row],[Código do agregado
'[Entidade']]],Table8[[Código do agregado '[Entidade']]:[Código do agregado
'[1º Direito']]],8,FALSE),".",Table9[[#This Row],[Membro]])))</f>
        <v/>
      </c>
      <c r="D40" s="430"/>
      <c r="E40" s="431"/>
      <c r="F40" s="430"/>
      <c r="G40" s="430"/>
      <c r="H40" s="435"/>
      <c r="I40" s="432"/>
      <c r="J40" s="433"/>
      <c r="K40" s="404" t="str">
        <f ca="1">IF(Table9[[#This Row],[Data de nascimento 
(aaaa-mm-dd)]]="","",(IF(B40="","",DATEDIF(J40,NOW(),"y"))))</f>
        <v/>
      </c>
      <c r="L40" s="401"/>
      <c r="M40" s="405"/>
      <c r="N40" s="407"/>
      <c r="O40" s="405"/>
      <c r="P40" s="275" t="str">
        <f t="shared" si="3"/>
        <v>NÃO</v>
      </c>
      <c r="Q40" s="281" t="str">
        <f>IF(Table9[[#This Row],[Código do agregado
'[Entidade']]]="","",IF(B40&lt;&gt;B39,"A",IF(Q39="A","B",IF(Q39="B","C",IF(Q39="C","D",IF(Q39="D","E",IF(Q39="E","F",IF(Q39="F","G",IF(Q39="G","H",IF(Q39="H","I",IF(Q39="K","L",IF(Q39="L","M",IF(Q39="M","N",IF(Q39="N","O",IF(Q39="O","P",IF(Q39="P","Q"))))))))))))))))</f>
        <v/>
      </c>
      <c r="R40" s="282" t="str">
        <f t="shared" si="4"/>
        <v/>
      </c>
      <c r="S40" s="283" t="str">
        <f t="shared" si="5"/>
        <v/>
      </c>
      <c r="T40" s="284" t="str">
        <f t="shared" ca="1" si="6"/>
        <v/>
      </c>
      <c r="U40" s="419"/>
      <c r="V40" s="421" t="str">
        <f>IFERROR(IF(Table9[[#This Row],[Data de nascimento 
(aaaa-mm-dd)]]="","",(IF(B40="","",DATEDIF(J40,VLOOKUP(Table9[[#This Row],[Código do agregado
'[Entidade']]],Table8[[Código do agregado '[Entidade']]:[Denominação do ficheiro pdf correspondente ao documento]],25,FALSE),"y")))),"")</f>
        <v/>
      </c>
      <c r="W40" s="410">
        <f t="shared" si="7"/>
        <v>0</v>
      </c>
      <c r="AC40" s="280"/>
    </row>
    <row r="41" spans="1:29" s="263" customFormat="1" ht="25.05" customHeight="1" x14ac:dyDescent="0.3">
      <c r="A41" s="274" t="str">
        <f>CONCATENATE(+IF(Table9[[#This Row],[Código do agregado
'[Entidade']]]="","",VLOOKUP(Table9[[#This Row],[Código do agregado
'[Entidade']]],Table8[[#All],[Código do agregado '[Entidade']]:[Código do agregado
'[1º Direito']]],6,FALSE)),Table9[[#This Row],[Membro]])</f>
        <v/>
      </c>
      <c r="B41" s="403"/>
      <c r="C41" s="404" t="str">
        <f>IF(Table9[[#This Row],[Código do agregado
'[Entidade']]]="","",(CONCATENATE(VLOOKUP(Table9[[#This Row],[Código do agregado
'[Entidade']]],Table8[[Código do agregado '[Entidade']]:[Código do agregado
'[1º Direito']]],8,FALSE),".",Table9[[#This Row],[Membro]])))</f>
        <v/>
      </c>
      <c r="D41" s="430"/>
      <c r="E41" s="431"/>
      <c r="F41" s="430"/>
      <c r="G41" s="430"/>
      <c r="H41" s="435"/>
      <c r="I41" s="432"/>
      <c r="J41" s="433"/>
      <c r="K41" s="404" t="str">
        <f ca="1">IF(Table9[[#This Row],[Data de nascimento 
(aaaa-mm-dd)]]="","",(IF(B41="","",DATEDIF(J41,NOW(),"y"))))</f>
        <v/>
      </c>
      <c r="L41" s="401"/>
      <c r="M41" s="405"/>
      <c r="N41" s="407"/>
      <c r="O41" s="405"/>
      <c r="P41" s="275" t="str">
        <f t="shared" si="3"/>
        <v>NÃO</v>
      </c>
      <c r="Q41" s="281" t="str">
        <f>IF(Table9[[#This Row],[Código do agregado
'[Entidade']]]="","",IF(B41&lt;&gt;B40,"A",IF(Q40="A","B",IF(Q40="B","C",IF(Q40="C","D",IF(Q40="D","E",IF(Q40="E","F",IF(Q40="F","G",IF(Q40="G","H",IF(Q40="H","I",IF(Q40="K","L",IF(Q40="L","M",IF(Q40="M","N",IF(Q40="N","O",IF(Q40="O","P",IF(Q40="P","Q"))))))))))))))))</f>
        <v/>
      </c>
      <c r="R41" s="282" t="str">
        <f t="shared" si="4"/>
        <v/>
      </c>
      <c r="S41" s="283" t="str">
        <f t="shared" si="5"/>
        <v/>
      </c>
      <c r="T41" s="284" t="str">
        <f t="shared" ca="1" si="6"/>
        <v/>
      </c>
      <c r="U41" s="419"/>
      <c r="V41" s="421" t="str">
        <f>IFERROR(IF(Table9[[#This Row],[Data de nascimento 
(aaaa-mm-dd)]]="","",(IF(B41="","",DATEDIF(J41,VLOOKUP(Table9[[#This Row],[Código do agregado
'[Entidade']]],Table8[[Código do agregado '[Entidade']]:[Denominação do ficheiro pdf correspondente ao documento]],25,FALSE),"y")))),"")</f>
        <v/>
      </c>
      <c r="W41" s="410">
        <f t="shared" si="7"/>
        <v>0</v>
      </c>
      <c r="AC41" s="280"/>
    </row>
    <row r="42" spans="1:29" s="263" customFormat="1" ht="25.05" customHeight="1" x14ac:dyDescent="0.3">
      <c r="A42" s="274" t="str">
        <f>CONCATENATE(+IF(Table9[[#This Row],[Código do agregado
'[Entidade']]]="","",VLOOKUP(Table9[[#This Row],[Código do agregado
'[Entidade']]],Table8[[#All],[Código do agregado '[Entidade']]:[Código do agregado
'[1º Direito']]],6,FALSE)),Table9[[#This Row],[Membro]])</f>
        <v/>
      </c>
      <c r="B42" s="403"/>
      <c r="C42" s="404" t="str">
        <f>IF(Table9[[#This Row],[Código do agregado
'[Entidade']]]="","",(CONCATENATE(VLOOKUP(Table9[[#This Row],[Código do agregado
'[Entidade']]],Table8[[Código do agregado '[Entidade']]:[Código do agregado
'[1º Direito']]],8,FALSE),".",Table9[[#This Row],[Membro]])))</f>
        <v/>
      </c>
      <c r="D42" s="430"/>
      <c r="E42" s="431"/>
      <c r="F42" s="430"/>
      <c r="G42" s="430"/>
      <c r="H42" s="435"/>
      <c r="I42" s="432"/>
      <c r="J42" s="433"/>
      <c r="K42" s="404" t="str">
        <f ca="1">IF(Table9[[#This Row],[Data de nascimento 
(aaaa-mm-dd)]]="","",(IF(B42="","",DATEDIF(J42,NOW(),"y"))))</f>
        <v/>
      </c>
      <c r="L42" s="401"/>
      <c r="M42" s="405"/>
      <c r="N42" s="407"/>
      <c r="O42" s="405"/>
      <c r="P42" s="275" t="str">
        <f t="shared" si="3"/>
        <v>NÃO</v>
      </c>
      <c r="Q42" s="281" t="str">
        <f>IF(Table9[[#This Row],[Código do agregado
'[Entidade']]]="","",IF(B42&lt;&gt;B41,"A",IF(Q41="A","B",IF(Q41="B","C",IF(Q41="C","D",IF(Q41="D","E",IF(Q41="E","F",IF(Q41="F","G",IF(Q41="G","H",IF(Q41="H","I",IF(Q41="K","L",IF(Q41="L","M",IF(Q41="M","N",IF(Q41="N","O",IF(Q41="O","P",IF(Q41="P","Q"))))))))))))))))</f>
        <v/>
      </c>
      <c r="R42" s="282" t="str">
        <f t="shared" si="4"/>
        <v/>
      </c>
      <c r="S42" s="283" t="str">
        <f t="shared" si="5"/>
        <v/>
      </c>
      <c r="T42" s="284" t="str">
        <f t="shared" ca="1" si="6"/>
        <v/>
      </c>
      <c r="U42" s="419"/>
      <c r="V42" s="421" t="str">
        <f>IFERROR(IF(Table9[[#This Row],[Data de nascimento 
(aaaa-mm-dd)]]="","",(IF(B42="","",DATEDIF(J42,VLOOKUP(Table9[[#This Row],[Código do agregado
'[Entidade']]],Table8[[Código do agregado '[Entidade']]:[Denominação do ficheiro pdf correspondente ao documento]],25,FALSE),"y")))),"")</f>
        <v/>
      </c>
      <c r="W42" s="410">
        <f t="shared" si="7"/>
        <v>0</v>
      </c>
      <c r="AC42" s="280"/>
    </row>
    <row r="43" spans="1:29" s="263" customFormat="1" ht="25.05" customHeight="1" x14ac:dyDescent="0.3">
      <c r="A43" s="274" t="str">
        <f>CONCATENATE(+IF(Table9[[#This Row],[Código do agregado
'[Entidade']]]="","",VLOOKUP(Table9[[#This Row],[Código do agregado
'[Entidade']]],Table8[[#All],[Código do agregado '[Entidade']]:[Código do agregado
'[1º Direito']]],6,FALSE)),Table9[[#This Row],[Membro]])</f>
        <v/>
      </c>
      <c r="B43" s="403"/>
      <c r="C43" s="404" t="str">
        <f>IF(Table9[[#This Row],[Código do agregado
'[Entidade']]]="","",(CONCATENATE(VLOOKUP(Table9[[#This Row],[Código do agregado
'[Entidade']]],Table8[[Código do agregado '[Entidade']]:[Código do agregado
'[1º Direito']]],8,FALSE),".",Table9[[#This Row],[Membro]])))</f>
        <v/>
      </c>
      <c r="D43" s="430"/>
      <c r="E43" s="431"/>
      <c r="F43" s="430"/>
      <c r="G43" s="430"/>
      <c r="H43" s="435"/>
      <c r="I43" s="432"/>
      <c r="J43" s="433"/>
      <c r="K43" s="404" t="str">
        <f ca="1">IF(Table9[[#This Row],[Data de nascimento 
(aaaa-mm-dd)]]="","",(IF(B43="","",DATEDIF(J43,NOW(),"y"))))</f>
        <v/>
      </c>
      <c r="L43" s="401"/>
      <c r="M43" s="405"/>
      <c r="N43" s="407"/>
      <c r="O43" s="405"/>
      <c r="P43" s="275" t="str">
        <f t="shared" si="3"/>
        <v>NÃO</v>
      </c>
      <c r="Q43" s="281" t="str">
        <f>IF(Table9[[#This Row],[Código do agregado
'[Entidade']]]="","",IF(B43&lt;&gt;B42,"A",IF(Q42="A","B",IF(Q42="B","C",IF(Q42="C","D",IF(Q42="D","E",IF(Q42="E","F",IF(Q42="F","G",IF(Q42="G","H",IF(Q42="H","I",IF(Q42="K","L",IF(Q42="L","M",IF(Q42="M","N",IF(Q42="N","O",IF(Q42="O","P",IF(Q42="P","Q"))))))))))))))))</f>
        <v/>
      </c>
      <c r="R43" s="282" t="str">
        <f t="shared" si="4"/>
        <v/>
      </c>
      <c r="S43" s="283" t="str">
        <f t="shared" si="5"/>
        <v/>
      </c>
      <c r="T43" s="284" t="str">
        <f t="shared" ca="1" si="6"/>
        <v/>
      </c>
      <c r="U43" s="419"/>
      <c r="V43" s="421" t="str">
        <f>IFERROR(IF(Table9[[#This Row],[Data de nascimento 
(aaaa-mm-dd)]]="","",(IF(B43="","",DATEDIF(J43,VLOOKUP(Table9[[#This Row],[Código do agregado
'[Entidade']]],Table8[[Código do agregado '[Entidade']]:[Denominação do ficheiro pdf correspondente ao documento]],25,FALSE),"y")))),"")</f>
        <v/>
      </c>
      <c r="W43" s="410">
        <f t="shared" si="7"/>
        <v>0</v>
      </c>
      <c r="AC43" s="280"/>
    </row>
    <row r="44" spans="1:29" s="263" customFormat="1" ht="25.05" customHeight="1" x14ac:dyDescent="0.3">
      <c r="A44" s="274" t="str">
        <f>CONCATENATE(+IF(Table9[[#This Row],[Código do agregado
'[Entidade']]]="","",VLOOKUP(Table9[[#This Row],[Código do agregado
'[Entidade']]],Table8[[#All],[Código do agregado '[Entidade']]:[Código do agregado
'[1º Direito']]],6,FALSE)),Table9[[#This Row],[Membro]])</f>
        <v/>
      </c>
      <c r="B44" s="403"/>
      <c r="C44" s="404" t="str">
        <f>IF(Table9[[#This Row],[Código do agregado
'[Entidade']]]="","",(CONCATENATE(VLOOKUP(Table9[[#This Row],[Código do agregado
'[Entidade']]],Table8[[Código do agregado '[Entidade']]:[Código do agregado
'[1º Direito']]],8,FALSE),".",Table9[[#This Row],[Membro]])))</f>
        <v/>
      </c>
      <c r="D44" s="430"/>
      <c r="E44" s="431"/>
      <c r="F44" s="430"/>
      <c r="G44" s="430"/>
      <c r="H44" s="435"/>
      <c r="I44" s="432"/>
      <c r="J44" s="433"/>
      <c r="K44" s="404" t="str">
        <f ca="1">IF(Table9[[#This Row],[Data de nascimento 
(aaaa-mm-dd)]]="","",(IF(B44="","",DATEDIF(J44,NOW(),"y"))))</f>
        <v/>
      </c>
      <c r="L44" s="401"/>
      <c r="M44" s="405"/>
      <c r="N44" s="407"/>
      <c r="O44" s="405"/>
      <c r="P44" s="275" t="str">
        <f t="shared" si="3"/>
        <v>NÃO</v>
      </c>
      <c r="Q44" s="281" t="str">
        <f>IF(Table9[[#This Row],[Código do agregado
'[Entidade']]]="","",IF(B44&lt;&gt;B43,"A",IF(Q43="A","B",IF(Q43="B","C",IF(Q43="C","D",IF(Q43="D","E",IF(Q43="E","F",IF(Q43="F","G",IF(Q43="G","H",IF(Q43="H","I",IF(Q43="K","L",IF(Q43="L","M",IF(Q43="M","N",IF(Q43="N","O",IF(Q43="O","P",IF(Q43="P","Q"))))))))))))))))</f>
        <v/>
      </c>
      <c r="R44" s="282" t="str">
        <f t="shared" si="4"/>
        <v/>
      </c>
      <c r="S44" s="283" t="str">
        <f t="shared" si="5"/>
        <v/>
      </c>
      <c r="T44" s="284" t="str">
        <f t="shared" ca="1" si="6"/>
        <v/>
      </c>
      <c r="U44" s="419"/>
      <c r="V44" s="421" t="str">
        <f>IFERROR(IF(Table9[[#This Row],[Data de nascimento 
(aaaa-mm-dd)]]="","",(IF(B44="","",DATEDIF(J44,VLOOKUP(Table9[[#This Row],[Código do agregado
'[Entidade']]],Table8[[Código do agregado '[Entidade']]:[Denominação do ficheiro pdf correspondente ao documento]],25,FALSE),"y")))),"")</f>
        <v/>
      </c>
      <c r="W44" s="410">
        <f t="shared" si="7"/>
        <v>0</v>
      </c>
      <c r="AC44" s="280"/>
    </row>
    <row r="45" spans="1:29" s="263" customFormat="1" ht="25.05" customHeight="1" x14ac:dyDescent="0.3">
      <c r="A45" s="274" t="str">
        <f>CONCATENATE(+IF(Table9[[#This Row],[Código do agregado
'[Entidade']]]="","",VLOOKUP(Table9[[#This Row],[Código do agregado
'[Entidade']]],Table8[[#All],[Código do agregado '[Entidade']]:[Código do agregado
'[1º Direito']]],6,FALSE)),Table9[[#This Row],[Membro]])</f>
        <v/>
      </c>
      <c r="B45" s="403"/>
      <c r="C45" s="404" t="str">
        <f>IF(Table9[[#This Row],[Código do agregado
'[Entidade']]]="","",(CONCATENATE(VLOOKUP(Table9[[#This Row],[Código do agregado
'[Entidade']]],Table8[[Código do agregado '[Entidade']]:[Código do agregado
'[1º Direito']]],8,FALSE),".",Table9[[#This Row],[Membro]])))</f>
        <v/>
      </c>
      <c r="D45" s="430"/>
      <c r="E45" s="431"/>
      <c r="F45" s="430"/>
      <c r="G45" s="430"/>
      <c r="H45" s="435"/>
      <c r="I45" s="432"/>
      <c r="J45" s="433"/>
      <c r="K45" s="404" t="str">
        <f ca="1">IF(Table9[[#This Row],[Data de nascimento 
(aaaa-mm-dd)]]="","",(IF(B45="","",DATEDIF(J45,NOW(),"y"))))</f>
        <v/>
      </c>
      <c r="L45" s="401"/>
      <c r="M45" s="405"/>
      <c r="N45" s="407"/>
      <c r="O45" s="405"/>
      <c r="P45" s="275" t="str">
        <f t="shared" si="3"/>
        <v>NÃO</v>
      </c>
      <c r="Q45" s="281" t="str">
        <f>IF(Table9[[#This Row],[Código do agregado
'[Entidade']]]="","",IF(B45&lt;&gt;B44,"A",IF(Q44="A","B",IF(Q44="B","C",IF(Q44="C","D",IF(Q44="D","E",IF(Q44="E","F",IF(Q44="F","G",IF(Q44="G","H",IF(Q44="H","I",IF(Q44="K","L",IF(Q44="L","M",IF(Q44="M","N",IF(Q44="N","O",IF(Q44="O","P",IF(Q44="P","Q"))))))))))))))))</f>
        <v/>
      </c>
      <c r="R45" s="282" t="str">
        <f t="shared" si="4"/>
        <v/>
      </c>
      <c r="S45" s="283" t="str">
        <f t="shared" si="5"/>
        <v/>
      </c>
      <c r="T45" s="284" t="str">
        <f t="shared" ca="1" si="6"/>
        <v/>
      </c>
      <c r="U45" s="419"/>
      <c r="V45" s="421" t="str">
        <f>IFERROR(IF(Table9[[#This Row],[Data de nascimento 
(aaaa-mm-dd)]]="","",(IF(B45="","",DATEDIF(J45,VLOOKUP(Table9[[#This Row],[Código do agregado
'[Entidade']]],Table8[[Código do agregado '[Entidade']]:[Denominação do ficheiro pdf correspondente ao documento]],25,FALSE),"y")))),"")</f>
        <v/>
      </c>
      <c r="W45" s="410">
        <f t="shared" si="7"/>
        <v>0</v>
      </c>
      <c r="AC45" s="280"/>
    </row>
    <row r="46" spans="1:29" s="263" customFormat="1" ht="25.05" customHeight="1" x14ac:dyDescent="0.3">
      <c r="A46" s="274" t="str">
        <f>CONCATENATE(+IF(Table9[[#This Row],[Código do agregado
'[Entidade']]]="","",VLOOKUP(Table9[[#This Row],[Código do agregado
'[Entidade']]],Table8[[#All],[Código do agregado '[Entidade']]:[Código do agregado
'[1º Direito']]],6,FALSE)),Table9[[#This Row],[Membro]])</f>
        <v/>
      </c>
      <c r="B46" s="403"/>
      <c r="C46" s="404" t="str">
        <f>IF(Table9[[#This Row],[Código do agregado
'[Entidade']]]="","",(CONCATENATE(VLOOKUP(Table9[[#This Row],[Código do agregado
'[Entidade']]],Table8[[Código do agregado '[Entidade']]:[Código do agregado
'[1º Direito']]],8,FALSE),".",Table9[[#This Row],[Membro]])))</f>
        <v/>
      </c>
      <c r="D46" s="430"/>
      <c r="E46" s="431"/>
      <c r="F46" s="430"/>
      <c r="G46" s="430"/>
      <c r="H46" s="435"/>
      <c r="I46" s="432"/>
      <c r="J46" s="433"/>
      <c r="K46" s="404" t="str">
        <f ca="1">IF(Table9[[#This Row],[Data de nascimento 
(aaaa-mm-dd)]]="","",(IF(B46="","",DATEDIF(J46,NOW(),"y"))))</f>
        <v/>
      </c>
      <c r="L46" s="401"/>
      <c r="M46" s="405"/>
      <c r="N46" s="407"/>
      <c r="O46" s="405"/>
      <c r="P46" s="275" t="str">
        <f t="shared" si="3"/>
        <v>NÃO</v>
      </c>
      <c r="Q46" s="281" t="str">
        <f>IF(Table9[[#This Row],[Código do agregado
'[Entidade']]]="","",IF(B46&lt;&gt;B45,"A",IF(Q45="A","B",IF(Q45="B","C",IF(Q45="C","D",IF(Q45="D","E",IF(Q45="E","F",IF(Q45="F","G",IF(Q45="G","H",IF(Q45="H","I",IF(Q45="K","L",IF(Q45="L","M",IF(Q45="M","N",IF(Q45="N","O",IF(Q45="O","P",IF(Q45="P","Q"))))))))))))))))</f>
        <v/>
      </c>
      <c r="R46" s="282" t="str">
        <f t="shared" si="4"/>
        <v/>
      </c>
      <c r="S46" s="283" t="str">
        <f t="shared" si="5"/>
        <v/>
      </c>
      <c r="T46" s="284" t="str">
        <f t="shared" ca="1" si="6"/>
        <v/>
      </c>
      <c r="U46" s="419"/>
      <c r="V46" s="421" t="str">
        <f>IFERROR(IF(Table9[[#This Row],[Data de nascimento 
(aaaa-mm-dd)]]="","",(IF(B46="","",DATEDIF(J46,VLOOKUP(Table9[[#This Row],[Código do agregado
'[Entidade']]],Table8[[Código do agregado '[Entidade']]:[Denominação do ficheiro pdf correspondente ao documento]],25,FALSE),"y")))),"")</f>
        <v/>
      </c>
      <c r="W46" s="410">
        <f t="shared" si="7"/>
        <v>0</v>
      </c>
      <c r="AC46" s="280"/>
    </row>
    <row r="47" spans="1:29" s="263" customFormat="1" ht="25.05" customHeight="1" x14ac:dyDescent="0.3">
      <c r="A47" s="274" t="str">
        <f>CONCATENATE(+IF(Table9[[#This Row],[Código do agregado
'[Entidade']]]="","",VLOOKUP(Table9[[#This Row],[Código do agregado
'[Entidade']]],Table8[[#All],[Código do agregado '[Entidade']]:[Código do agregado
'[1º Direito']]],6,FALSE)),Table9[[#This Row],[Membro]])</f>
        <v/>
      </c>
      <c r="B47" s="403"/>
      <c r="C47" s="404" t="str">
        <f>IF(Table9[[#This Row],[Código do agregado
'[Entidade']]]="","",(CONCATENATE(VLOOKUP(Table9[[#This Row],[Código do agregado
'[Entidade']]],Table8[[Código do agregado '[Entidade']]:[Código do agregado
'[1º Direito']]],8,FALSE),".",Table9[[#This Row],[Membro]])))</f>
        <v/>
      </c>
      <c r="D47" s="430"/>
      <c r="E47" s="431"/>
      <c r="F47" s="430"/>
      <c r="G47" s="430"/>
      <c r="H47" s="435"/>
      <c r="I47" s="432"/>
      <c r="J47" s="433"/>
      <c r="K47" s="404" t="str">
        <f ca="1">IF(Table9[[#This Row],[Data de nascimento 
(aaaa-mm-dd)]]="","",(IF(B47="","",DATEDIF(J47,NOW(),"y"))))</f>
        <v/>
      </c>
      <c r="L47" s="401"/>
      <c r="M47" s="405"/>
      <c r="N47" s="407"/>
      <c r="O47" s="405"/>
      <c r="P47" s="275" t="str">
        <f t="shared" si="3"/>
        <v>NÃO</v>
      </c>
      <c r="Q47" s="281" t="str">
        <f>IF(Table9[[#This Row],[Código do agregado
'[Entidade']]]="","",IF(B47&lt;&gt;B46,"A",IF(Q46="A","B",IF(Q46="B","C",IF(Q46="C","D",IF(Q46="D","E",IF(Q46="E","F",IF(Q46="F","G",IF(Q46="G","H",IF(Q46="H","I",IF(Q46="K","L",IF(Q46="L","M",IF(Q46="M","N",IF(Q46="N","O",IF(Q46="O","P",IF(Q46="P","Q"))))))))))))))))</f>
        <v/>
      </c>
      <c r="R47" s="282" t="str">
        <f t="shared" si="4"/>
        <v/>
      </c>
      <c r="S47" s="283" t="str">
        <f t="shared" si="5"/>
        <v/>
      </c>
      <c r="T47" s="284" t="str">
        <f t="shared" ca="1" si="6"/>
        <v/>
      </c>
      <c r="U47" s="419"/>
      <c r="V47" s="421" t="str">
        <f>IFERROR(IF(Table9[[#This Row],[Data de nascimento 
(aaaa-mm-dd)]]="","",(IF(B47="","",DATEDIF(J47,VLOOKUP(Table9[[#This Row],[Código do agregado
'[Entidade']]],Table8[[Código do agregado '[Entidade']]:[Denominação do ficheiro pdf correspondente ao documento]],25,FALSE),"y")))),"")</f>
        <v/>
      </c>
      <c r="W47" s="410">
        <f t="shared" si="7"/>
        <v>0</v>
      </c>
      <c r="AC47" s="280"/>
    </row>
    <row r="48" spans="1:29" s="263" customFormat="1" ht="25.05" customHeight="1" x14ac:dyDescent="0.3">
      <c r="A48" s="274" t="str">
        <f>CONCATENATE(+IF(Table9[[#This Row],[Código do agregado
'[Entidade']]]="","",VLOOKUP(Table9[[#This Row],[Código do agregado
'[Entidade']]],Table8[[#All],[Código do agregado '[Entidade']]:[Código do agregado
'[1º Direito']]],6,FALSE)),Table9[[#This Row],[Membro]])</f>
        <v/>
      </c>
      <c r="B48" s="403"/>
      <c r="C48" s="404" t="str">
        <f>IF(Table9[[#This Row],[Código do agregado
'[Entidade']]]="","",(CONCATENATE(VLOOKUP(Table9[[#This Row],[Código do agregado
'[Entidade']]],Table8[[Código do agregado '[Entidade']]:[Código do agregado
'[1º Direito']]],8,FALSE),".",Table9[[#This Row],[Membro]])))</f>
        <v/>
      </c>
      <c r="D48" s="430"/>
      <c r="E48" s="431"/>
      <c r="F48" s="430"/>
      <c r="G48" s="430"/>
      <c r="H48" s="435"/>
      <c r="I48" s="432"/>
      <c r="J48" s="433"/>
      <c r="K48" s="404" t="str">
        <f ca="1">IF(Table9[[#This Row],[Data de nascimento 
(aaaa-mm-dd)]]="","",(IF(B48="","",DATEDIF(J48,NOW(),"y"))))</f>
        <v/>
      </c>
      <c r="L48" s="401"/>
      <c r="M48" s="405"/>
      <c r="N48" s="407"/>
      <c r="O48" s="405"/>
      <c r="P48" s="275" t="str">
        <f t="shared" si="3"/>
        <v>NÃO</v>
      </c>
      <c r="Q48" s="281" t="str">
        <f>IF(Table9[[#This Row],[Código do agregado
'[Entidade']]]="","",IF(B48&lt;&gt;B47,"A",IF(Q47="A","B",IF(Q47="B","C",IF(Q47="C","D",IF(Q47="D","E",IF(Q47="E","F",IF(Q47="F","G",IF(Q47="G","H",IF(Q47="H","I",IF(Q47="K","L",IF(Q47="L","M",IF(Q47="M","N",IF(Q47="N","O",IF(Q47="O","P",IF(Q47="P","Q"))))))))))))))))</f>
        <v/>
      </c>
      <c r="R48" s="282" t="str">
        <f t="shared" si="4"/>
        <v/>
      </c>
      <c r="S48" s="283" t="str">
        <f t="shared" si="5"/>
        <v/>
      </c>
      <c r="T48" s="284" t="str">
        <f t="shared" ca="1" si="6"/>
        <v/>
      </c>
      <c r="U48" s="419"/>
      <c r="V48" s="421" t="str">
        <f>IFERROR(IF(Table9[[#This Row],[Data de nascimento 
(aaaa-mm-dd)]]="","",(IF(B48="","",DATEDIF(J48,VLOOKUP(Table9[[#This Row],[Código do agregado
'[Entidade']]],Table8[[Código do agregado '[Entidade']]:[Denominação do ficheiro pdf correspondente ao documento]],25,FALSE),"y")))),"")</f>
        <v/>
      </c>
      <c r="W48" s="410">
        <f t="shared" si="7"/>
        <v>0</v>
      </c>
      <c r="AC48" s="280"/>
    </row>
    <row r="49" spans="1:29" s="263" customFormat="1" ht="25.05" customHeight="1" x14ac:dyDescent="0.3">
      <c r="A49" s="274" t="str">
        <f>CONCATENATE(+IF(Table9[[#This Row],[Código do agregado
'[Entidade']]]="","",VLOOKUP(Table9[[#This Row],[Código do agregado
'[Entidade']]],Table8[[#All],[Código do agregado '[Entidade']]:[Código do agregado
'[1º Direito']]],6,FALSE)),Table9[[#This Row],[Membro]])</f>
        <v/>
      </c>
      <c r="B49" s="403"/>
      <c r="C49" s="404" t="str">
        <f>IF(Table9[[#This Row],[Código do agregado
'[Entidade']]]="","",(CONCATENATE(VLOOKUP(Table9[[#This Row],[Código do agregado
'[Entidade']]],Table8[[Código do agregado '[Entidade']]:[Código do agregado
'[1º Direito']]],8,FALSE),".",Table9[[#This Row],[Membro]])))</f>
        <v/>
      </c>
      <c r="D49" s="430"/>
      <c r="E49" s="431"/>
      <c r="F49" s="430"/>
      <c r="G49" s="430"/>
      <c r="H49" s="435"/>
      <c r="I49" s="432"/>
      <c r="J49" s="433"/>
      <c r="K49" s="404" t="str">
        <f ca="1">IF(Table9[[#This Row],[Data de nascimento 
(aaaa-mm-dd)]]="","",(IF(B49="","",DATEDIF(J49,NOW(),"y"))))</f>
        <v/>
      </c>
      <c r="L49" s="401"/>
      <c r="M49" s="405"/>
      <c r="N49" s="407"/>
      <c r="O49" s="405"/>
      <c r="P49" s="275" t="str">
        <f t="shared" si="3"/>
        <v>NÃO</v>
      </c>
      <c r="Q49" s="281" t="str">
        <f>IF(Table9[[#This Row],[Código do agregado
'[Entidade']]]="","",IF(B49&lt;&gt;B48,"A",IF(Q48="A","B",IF(Q48="B","C",IF(Q48="C","D",IF(Q48="D","E",IF(Q48="E","F",IF(Q48="F","G",IF(Q48="G","H",IF(Q48="H","I",IF(Q48="K","L",IF(Q48="L","M",IF(Q48="M","N",IF(Q48="N","O",IF(Q48="O","P",IF(Q48="P","Q"))))))))))))))))</f>
        <v/>
      </c>
      <c r="R49" s="282" t="str">
        <f t="shared" si="4"/>
        <v/>
      </c>
      <c r="S49" s="283" t="str">
        <f t="shared" si="5"/>
        <v/>
      </c>
      <c r="T49" s="284" t="str">
        <f t="shared" ca="1" si="6"/>
        <v/>
      </c>
      <c r="U49" s="419"/>
      <c r="V49" s="421" t="str">
        <f>IFERROR(IF(Table9[[#This Row],[Data de nascimento 
(aaaa-mm-dd)]]="","",(IF(B49="","",DATEDIF(J49,VLOOKUP(Table9[[#This Row],[Código do agregado
'[Entidade']]],Table8[[Código do agregado '[Entidade']]:[Denominação do ficheiro pdf correspondente ao documento]],25,FALSE),"y")))),"")</f>
        <v/>
      </c>
      <c r="W49" s="410">
        <f t="shared" si="7"/>
        <v>0</v>
      </c>
      <c r="AC49" s="280"/>
    </row>
    <row r="50" spans="1:29" s="263" customFormat="1" ht="25.05" customHeight="1" x14ac:dyDescent="0.3">
      <c r="A50" s="274" t="str">
        <f>CONCATENATE(+IF(Table9[[#This Row],[Código do agregado
'[Entidade']]]="","",VLOOKUP(Table9[[#This Row],[Código do agregado
'[Entidade']]],Table8[[#All],[Código do agregado '[Entidade']]:[Código do agregado
'[1º Direito']]],6,FALSE)),Table9[[#This Row],[Membro]])</f>
        <v/>
      </c>
      <c r="B50" s="403"/>
      <c r="C50" s="404" t="str">
        <f>IF(Table9[[#This Row],[Código do agregado
'[Entidade']]]="","",(CONCATENATE(VLOOKUP(Table9[[#This Row],[Código do agregado
'[Entidade']]],Table8[[Código do agregado '[Entidade']]:[Código do agregado
'[1º Direito']]],8,FALSE),".",Table9[[#This Row],[Membro]])))</f>
        <v/>
      </c>
      <c r="D50" s="430"/>
      <c r="E50" s="431"/>
      <c r="F50" s="430"/>
      <c r="G50" s="430"/>
      <c r="H50" s="435"/>
      <c r="I50" s="432"/>
      <c r="J50" s="433"/>
      <c r="K50" s="404" t="str">
        <f ca="1">IF(Table9[[#This Row],[Data de nascimento 
(aaaa-mm-dd)]]="","",(IF(B50="","",DATEDIF(J50,NOW(),"y"))))</f>
        <v/>
      </c>
      <c r="L50" s="401"/>
      <c r="M50" s="405"/>
      <c r="N50" s="407"/>
      <c r="O50" s="405"/>
      <c r="P50" s="275" t="str">
        <f t="shared" si="3"/>
        <v>NÃO</v>
      </c>
      <c r="Q50" s="281" t="str">
        <f>IF(Table9[[#This Row],[Código do agregado
'[Entidade']]]="","",IF(B50&lt;&gt;B49,"A",IF(Q49="A","B",IF(Q49="B","C",IF(Q49="C","D",IF(Q49="D","E",IF(Q49="E","F",IF(Q49="F","G",IF(Q49="G","H",IF(Q49="H","I",IF(Q49="K","L",IF(Q49="L","M",IF(Q49="M","N",IF(Q49="N","O",IF(Q49="O","P",IF(Q49="P","Q"))))))))))))))))</f>
        <v/>
      </c>
      <c r="R50" s="282" t="str">
        <f t="shared" si="4"/>
        <v/>
      </c>
      <c r="S50" s="283" t="str">
        <f t="shared" si="5"/>
        <v/>
      </c>
      <c r="T50" s="284" t="str">
        <f t="shared" ca="1" si="6"/>
        <v/>
      </c>
      <c r="U50" s="419"/>
      <c r="V50" s="421" t="str">
        <f>IFERROR(IF(Table9[[#This Row],[Data de nascimento 
(aaaa-mm-dd)]]="","",(IF(B50="","",DATEDIF(J50,VLOOKUP(Table9[[#This Row],[Código do agregado
'[Entidade']]],Table8[[Código do agregado '[Entidade']]:[Denominação do ficheiro pdf correspondente ao documento]],25,FALSE),"y")))),"")</f>
        <v/>
      </c>
      <c r="W50" s="410">
        <f t="shared" si="7"/>
        <v>0</v>
      </c>
      <c r="AC50" s="280"/>
    </row>
    <row r="51" spans="1:29" s="263" customFormat="1" ht="25.05" customHeight="1" x14ac:dyDescent="0.3">
      <c r="A51" s="274" t="str">
        <f>CONCATENATE(+IF(Table9[[#This Row],[Código do agregado
'[Entidade']]]="","",VLOOKUP(Table9[[#This Row],[Código do agregado
'[Entidade']]],Table8[[#All],[Código do agregado '[Entidade']]:[Código do agregado
'[1º Direito']]],6,FALSE)),Table9[[#This Row],[Membro]])</f>
        <v/>
      </c>
      <c r="B51" s="403"/>
      <c r="C51" s="404" t="str">
        <f>IF(Table9[[#This Row],[Código do agregado
'[Entidade']]]="","",(CONCATENATE(VLOOKUP(Table9[[#This Row],[Código do agregado
'[Entidade']]],Table8[[Código do agregado '[Entidade']]:[Código do agregado
'[1º Direito']]],8,FALSE),".",Table9[[#This Row],[Membro]])))</f>
        <v/>
      </c>
      <c r="D51" s="430"/>
      <c r="E51" s="431"/>
      <c r="F51" s="430"/>
      <c r="G51" s="430"/>
      <c r="H51" s="435"/>
      <c r="I51" s="432"/>
      <c r="J51" s="433"/>
      <c r="K51" s="404" t="str">
        <f ca="1">IF(Table9[[#This Row],[Data de nascimento 
(aaaa-mm-dd)]]="","",(IF(B51="","",DATEDIF(J51,NOW(),"y"))))</f>
        <v/>
      </c>
      <c r="L51" s="401"/>
      <c r="M51" s="405"/>
      <c r="N51" s="407"/>
      <c r="O51" s="405"/>
      <c r="P51" s="275" t="str">
        <f t="shared" si="3"/>
        <v>NÃO</v>
      </c>
      <c r="Q51" s="281" t="str">
        <f>IF(Table9[[#This Row],[Código do agregado
'[Entidade']]]="","",IF(B51&lt;&gt;B50,"A",IF(Q50="A","B",IF(Q50="B","C",IF(Q50="C","D",IF(Q50="D","E",IF(Q50="E","F",IF(Q50="F","G",IF(Q50="G","H",IF(Q50="H","I",IF(Q50="K","L",IF(Q50="L","M",IF(Q50="M","N",IF(Q50="N","O",IF(Q50="O","P",IF(Q50="P","Q"))))))))))))))))</f>
        <v/>
      </c>
      <c r="R51" s="282" t="str">
        <f t="shared" si="4"/>
        <v/>
      </c>
      <c r="S51" s="283" t="str">
        <f t="shared" si="5"/>
        <v/>
      </c>
      <c r="T51" s="284" t="str">
        <f t="shared" ca="1" si="6"/>
        <v/>
      </c>
      <c r="U51" s="419"/>
      <c r="V51" s="421" t="str">
        <f>IFERROR(IF(Table9[[#This Row],[Data de nascimento 
(aaaa-mm-dd)]]="","",(IF(B51="","",DATEDIF(J51,VLOOKUP(Table9[[#This Row],[Código do agregado
'[Entidade']]],Table8[[Código do agregado '[Entidade']]:[Denominação do ficheiro pdf correspondente ao documento]],25,FALSE),"y")))),"")</f>
        <v/>
      </c>
      <c r="W51" s="410">
        <f t="shared" si="7"/>
        <v>0</v>
      </c>
      <c r="AC51" s="280"/>
    </row>
    <row r="52" spans="1:29" s="263" customFormat="1" ht="25.05" customHeight="1" x14ac:dyDescent="0.3">
      <c r="A52" s="274" t="str">
        <f>CONCATENATE(+IF(Table9[[#This Row],[Código do agregado
'[Entidade']]]="","",VLOOKUP(Table9[[#This Row],[Código do agregado
'[Entidade']]],Table8[[#All],[Código do agregado '[Entidade']]:[Código do agregado
'[1º Direito']]],6,FALSE)),Table9[[#This Row],[Membro]])</f>
        <v/>
      </c>
      <c r="B52" s="403"/>
      <c r="C52" s="404" t="str">
        <f>IF(Table9[[#This Row],[Código do agregado
'[Entidade']]]="","",(CONCATENATE(VLOOKUP(Table9[[#This Row],[Código do agregado
'[Entidade']]],Table8[[Código do agregado '[Entidade']]:[Código do agregado
'[1º Direito']]],8,FALSE),".",Table9[[#This Row],[Membro]])))</f>
        <v/>
      </c>
      <c r="D52" s="430"/>
      <c r="E52" s="431"/>
      <c r="F52" s="430"/>
      <c r="G52" s="430"/>
      <c r="H52" s="435"/>
      <c r="I52" s="432"/>
      <c r="J52" s="433"/>
      <c r="K52" s="404" t="str">
        <f ca="1">IF(Table9[[#This Row],[Data de nascimento 
(aaaa-mm-dd)]]="","",(IF(B52="","",DATEDIF(J52,NOW(),"y"))))</f>
        <v/>
      </c>
      <c r="L52" s="401"/>
      <c r="M52" s="405"/>
      <c r="N52" s="407"/>
      <c r="O52" s="405"/>
      <c r="P52" s="275" t="str">
        <f t="shared" si="3"/>
        <v>NÃO</v>
      </c>
      <c r="Q52" s="281" t="str">
        <f>IF(Table9[[#This Row],[Código do agregado
'[Entidade']]]="","",IF(B52&lt;&gt;B51,"A",IF(Q51="A","B",IF(Q51="B","C",IF(Q51="C","D",IF(Q51="D","E",IF(Q51="E","F",IF(Q51="F","G",IF(Q51="G","H",IF(Q51="H","I",IF(Q51="K","L",IF(Q51="L","M",IF(Q51="M","N",IF(Q51="N","O",IF(Q51="O","P",IF(Q51="P","Q"))))))))))))))))</f>
        <v/>
      </c>
      <c r="R52" s="282" t="str">
        <f t="shared" si="4"/>
        <v/>
      </c>
      <c r="S52" s="283" t="str">
        <f t="shared" si="5"/>
        <v/>
      </c>
      <c r="T52" s="284" t="str">
        <f t="shared" ca="1" si="6"/>
        <v/>
      </c>
      <c r="U52" s="419"/>
      <c r="V52" s="421" t="str">
        <f>IFERROR(IF(Table9[[#This Row],[Data de nascimento 
(aaaa-mm-dd)]]="","",(IF(B52="","",DATEDIF(J52,VLOOKUP(Table9[[#This Row],[Código do agregado
'[Entidade']]],Table8[[Código do agregado '[Entidade']]:[Denominação do ficheiro pdf correspondente ao documento]],25,FALSE),"y")))),"")</f>
        <v/>
      </c>
      <c r="W52" s="410">
        <f t="shared" si="7"/>
        <v>0</v>
      </c>
      <c r="AC52" s="280"/>
    </row>
    <row r="53" spans="1:29" s="263" customFormat="1" ht="25.05" customHeight="1" x14ac:dyDescent="0.3">
      <c r="A53" s="274" t="str">
        <f>CONCATENATE(+IF(Table9[[#This Row],[Código do agregado
'[Entidade']]]="","",VLOOKUP(Table9[[#This Row],[Código do agregado
'[Entidade']]],Table8[[#All],[Código do agregado '[Entidade']]:[Código do agregado
'[1º Direito']]],6,FALSE)),Table9[[#This Row],[Membro]])</f>
        <v/>
      </c>
      <c r="B53" s="403"/>
      <c r="C53" s="404" t="str">
        <f>IF(Table9[[#This Row],[Código do agregado
'[Entidade']]]="","",(CONCATENATE(VLOOKUP(Table9[[#This Row],[Código do agregado
'[Entidade']]],Table8[[Código do agregado '[Entidade']]:[Código do agregado
'[1º Direito']]],8,FALSE),".",Table9[[#This Row],[Membro]])))</f>
        <v/>
      </c>
      <c r="D53" s="430"/>
      <c r="E53" s="431"/>
      <c r="F53" s="430"/>
      <c r="G53" s="430"/>
      <c r="H53" s="435"/>
      <c r="I53" s="432"/>
      <c r="J53" s="433"/>
      <c r="K53" s="404" t="str">
        <f ca="1">IF(Table9[[#This Row],[Data de nascimento 
(aaaa-mm-dd)]]="","",(IF(B53="","",DATEDIF(J53,NOW(),"y"))))</f>
        <v/>
      </c>
      <c r="L53" s="401"/>
      <c r="M53" s="405"/>
      <c r="N53" s="407"/>
      <c r="O53" s="405"/>
      <c r="P53" s="275" t="str">
        <f t="shared" si="3"/>
        <v>NÃO</v>
      </c>
      <c r="Q53" s="281" t="str">
        <f>IF(Table9[[#This Row],[Código do agregado
'[Entidade']]]="","",IF(B53&lt;&gt;B52,"A",IF(Q52="A","B",IF(Q52="B","C",IF(Q52="C","D",IF(Q52="D","E",IF(Q52="E","F",IF(Q52="F","G",IF(Q52="G","H",IF(Q52="H","I",IF(Q52="K","L",IF(Q52="L","M",IF(Q52="M","N",IF(Q52="N","O",IF(Q52="O","P",IF(Q52="P","Q"))))))))))))))))</f>
        <v/>
      </c>
      <c r="R53" s="282" t="str">
        <f t="shared" si="4"/>
        <v/>
      </c>
      <c r="S53" s="283" t="str">
        <f t="shared" si="5"/>
        <v/>
      </c>
      <c r="T53" s="284" t="str">
        <f t="shared" ca="1" si="6"/>
        <v/>
      </c>
      <c r="U53" s="419"/>
      <c r="V53" s="421" t="str">
        <f>IFERROR(IF(Table9[[#This Row],[Data de nascimento 
(aaaa-mm-dd)]]="","",(IF(B53="","",DATEDIF(J53,VLOOKUP(Table9[[#This Row],[Código do agregado
'[Entidade']]],Table8[[Código do agregado '[Entidade']]:[Denominação do ficheiro pdf correspondente ao documento]],25,FALSE),"y")))),"")</f>
        <v/>
      </c>
      <c r="W53" s="410">
        <f t="shared" si="7"/>
        <v>0</v>
      </c>
      <c r="AC53" s="280"/>
    </row>
    <row r="54" spans="1:29" s="263" customFormat="1" ht="25.05" customHeight="1" x14ac:dyDescent="0.3">
      <c r="A54" s="274" t="str">
        <f>CONCATENATE(+IF(Table9[[#This Row],[Código do agregado
'[Entidade']]]="","",VLOOKUP(Table9[[#This Row],[Código do agregado
'[Entidade']]],Table8[[#All],[Código do agregado '[Entidade']]:[Código do agregado
'[1º Direito']]],6,FALSE)),Table9[[#This Row],[Membro]])</f>
        <v/>
      </c>
      <c r="B54" s="403"/>
      <c r="C54" s="404" t="str">
        <f>IF(Table9[[#This Row],[Código do agregado
'[Entidade']]]="","",(CONCATENATE(VLOOKUP(Table9[[#This Row],[Código do agregado
'[Entidade']]],Table8[[Código do agregado '[Entidade']]:[Código do agregado
'[1º Direito']]],8,FALSE),".",Table9[[#This Row],[Membro]])))</f>
        <v/>
      </c>
      <c r="D54" s="430"/>
      <c r="E54" s="431"/>
      <c r="F54" s="430"/>
      <c r="G54" s="430"/>
      <c r="H54" s="435"/>
      <c r="I54" s="432"/>
      <c r="J54" s="433"/>
      <c r="K54" s="404" t="str">
        <f ca="1">IF(Table9[[#This Row],[Data de nascimento 
(aaaa-mm-dd)]]="","",(IF(B54="","",DATEDIF(J54,NOW(),"y"))))</f>
        <v/>
      </c>
      <c r="L54" s="401"/>
      <c r="M54" s="405"/>
      <c r="N54" s="407"/>
      <c r="O54" s="405"/>
      <c r="P54" s="275" t="str">
        <f t="shared" si="3"/>
        <v>NÃO</v>
      </c>
      <c r="Q54" s="281" t="str">
        <f>IF(Table9[[#This Row],[Código do agregado
'[Entidade']]]="","",IF(B54&lt;&gt;B53,"A",IF(Q53="A","B",IF(Q53="B","C",IF(Q53="C","D",IF(Q53="D","E",IF(Q53="E","F",IF(Q53="F","G",IF(Q53="G","H",IF(Q53="H","I",IF(Q53="K","L",IF(Q53="L","M",IF(Q53="M","N",IF(Q53="N","O",IF(Q53="O","P",IF(Q53="P","Q"))))))))))))))))</f>
        <v/>
      </c>
      <c r="R54" s="282" t="str">
        <f t="shared" si="4"/>
        <v/>
      </c>
      <c r="S54" s="283" t="str">
        <f t="shared" si="5"/>
        <v/>
      </c>
      <c r="T54" s="284" t="str">
        <f t="shared" ca="1" si="6"/>
        <v/>
      </c>
      <c r="U54" s="419"/>
      <c r="V54" s="421" t="str">
        <f>IFERROR(IF(Table9[[#This Row],[Data de nascimento 
(aaaa-mm-dd)]]="","",(IF(B54="","",DATEDIF(J54,VLOOKUP(Table9[[#This Row],[Código do agregado
'[Entidade']]],Table8[[Código do agregado '[Entidade']]:[Denominação do ficheiro pdf correspondente ao documento]],25,FALSE),"y")))),"")</f>
        <v/>
      </c>
      <c r="W54" s="410">
        <f t="shared" si="7"/>
        <v>0</v>
      </c>
      <c r="AC54" s="280"/>
    </row>
    <row r="55" spans="1:29" s="263" customFormat="1" ht="25.05" customHeight="1" x14ac:dyDescent="0.3">
      <c r="A55" s="274" t="str">
        <f>CONCATENATE(+IF(Table9[[#This Row],[Código do agregado
'[Entidade']]]="","",VLOOKUP(Table9[[#This Row],[Código do agregado
'[Entidade']]],Table8[[#All],[Código do agregado '[Entidade']]:[Código do agregado
'[1º Direito']]],6,FALSE)),Table9[[#This Row],[Membro]])</f>
        <v/>
      </c>
      <c r="B55" s="403"/>
      <c r="C55" s="404" t="str">
        <f>IF(Table9[[#This Row],[Código do agregado
'[Entidade']]]="","",(CONCATENATE(VLOOKUP(Table9[[#This Row],[Código do agregado
'[Entidade']]],Table8[[Código do agregado '[Entidade']]:[Código do agregado
'[1º Direito']]],8,FALSE),".",Table9[[#This Row],[Membro]])))</f>
        <v/>
      </c>
      <c r="D55" s="430"/>
      <c r="E55" s="431"/>
      <c r="F55" s="430"/>
      <c r="G55" s="430"/>
      <c r="H55" s="435"/>
      <c r="I55" s="432"/>
      <c r="J55" s="433"/>
      <c r="K55" s="404" t="str">
        <f ca="1">IF(Table9[[#This Row],[Data de nascimento 
(aaaa-mm-dd)]]="","",(IF(B55="","",DATEDIF(J55,NOW(),"y"))))</f>
        <v/>
      </c>
      <c r="L55" s="401"/>
      <c r="M55" s="405"/>
      <c r="N55" s="407"/>
      <c r="O55" s="405"/>
      <c r="P55" s="275" t="str">
        <f t="shared" si="3"/>
        <v>NÃO</v>
      </c>
      <c r="Q55" s="281" t="str">
        <f>IF(Table9[[#This Row],[Código do agregado
'[Entidade']]]="","",IF(B55&lt;&gt;B54,"A",IF(Q54="A","B",IF(Q54="B","C",IF(Q54="C","D",IF(Q54="D","E",IF(Q54="E","F",IF(Q54="F","G",IF(Q54="G","H",IF(Q54="H","I",IF(Q54="K","L",IF(Q54="L","M",IF(Q54="M","N",IF(Q54="N","O",IF(Q54="O","P",IF(Q54="P","Q"))))))))))))))))</f>
        <v/>
      </c>
      <c r="R55" s="282" t="str">
        <f t="shared" si="4"/>
        <v/>
      </c>
      <c r="S55" s="283" t="str">
        <f t="shared" si="5"/>
        <v/>
      </c>
      <c r="T55" s="284" t="str">
        <f t="shared" ca="1" si="6"/>
        <v/>
      </c>
      <c r="U55" s="419"/>
      <c r="V55" s="421" t="str">
        <f>IFERROR(IF(Table9[[#This Row],[Data de nascimento 
(aaaa-mm-dd)]]="","",(IF(B55="","",DATEDIF(J55,VLOOKUP(Table9[[#This Row],[Código do agregado
'[Entidade']]],Table8[[Código do agregado '[Entidade']]:[Denominação do ficheiro pdf correspondente ao documento]],25,FALSE),"y")))),"")</f>
        <v/>
      </c>
      <c r="W55" s="410">
        <f t="shared" si="7"/>
        <v>0</v>
      </c>
      <c r="AC55" s="280"/>
    </row>
    <row r="56" spans="1:29" s="263" customFormat="1" ht="25.05" customHeight="1" x14ac:dyDescent="0.3">
      <c r="A56" s="274" t="str">
        <f>CONCATENATE(+IF(Table9[[#This Row],[Código do agregado
'[Entidade']]]="","",VLOOKUP(Table9[[#This Row],[Código do agregado
'[Entidade']]],Table8[[#All],[Código do agregado '[Entidade']]:[Código do agregado
'[1º Direito']]],6,FALSE)),Table9[[#This Row],[Membro]])</f>
        <v/>
      </c>
      <c r="B56" s="403"/>
      <c r="C56" s="404" t="str">
        <f>IF(Table9[[#This Row],[Código do agregado
'[Entidade']]]="","",(CONCATENATE(VLOOKUP(Table9[[#This Row],[Código do agregado
'[Entidade']]],Table8[[Código do agregado '[Entidade']]:[Código do agregado
'[1º Direito']]],8,FALSE),".",Table9[[#This Row],[Membro]])))</f>
        <v/>
      </c>
      <c r="D56" s="430"/>
      <c r="E56" s="431"/>
      <c r="F56" s="430"/>
      <c r="G56" s="430"/>
      <c r="H56" s="435"/>
      <c r="I56" s="432"/>
      <c r="J56" s="433"/>
      <c r="K56" s="404" t="str">
        <f ca="1">IF(Table9[[#This Row],[Data de nascimento 
(aaaa-mm-dd)]]="","",(IF(B56="","",DATEDIF(J56,NOW(),"y"))))</f>
        <v/>
      </c>
      <c r="L56" s="401"/>
      <c r="M56" s="405"/>
      <c r="N56" s="407"/>
      <c r="O56" s="405"/>
      <c r="P56" s="275" t="str">
        <f t="shared" si="3"/>
        <v>NÃO</v>
      </c>
      <c r="Q56" s="281" t="str">
        <f>IF(Table9[[#This Row],[Código do agregado
'[Entidade']]]="","",IF(B56&lt;&gt;B55,"A",IF(Q55="A","B",IF(Q55="B","C",IF(Q55="C","D",IF(Q55="D","E",IF(Q55="E","F",IF(Q55="F","G",IF(Q55="G","H",IF(Q55="H","I",IF(Q55="K","L",IF(Q55="L","M",IF(Q55="M","N",IF(Q55="N","O",IF(Q55="O","P",IF(Q55="P","Q"))))))))))))))))</f>
        <v/>
      </c>
      <c r="R56" s="282" t="str">
        <f t="shared" si="4"/>
        <v/>
      </c>
      <c r="S56" s="283" t="str">
        <f t="shared" si="5"/>
        <v/>
      </c>
      <c r="T56" s="284" t="str">
        <f t="shared" ca="1" si="6"/>
        <v/>
      </c>
      <c r="U56" s="419"/>
      <c r="V56" s="421" t="str">
        <f>IFERROR(IF(Table9[[#This Row],[Data de nascimento 
(aaaa-mm-dd)]]="","",(IF(B56="","",DATEDIF(J56,VLOOKUP(Table9[[#This Row],[Código do agregado
'[Entidade']]],Table8[[Código do agregado '[Entidade']]:[Denominação do ficheiro pdf correspondente ao documento]],25,FALSE),"y")))),"")</f>
        <v/>
      </c>
      <c r="W56" s="410">
        <f t="shared" si="7"/>
        <v>0</v>
      </c>
      <c r="AC56" s="280"/>
    </row>
    <row r="57" spans="1:29" s="263" customFormat="1" ht="25.05" customHeight="1" x14ac:dyDescent="0.3">
      <c r="A57" s="274" t="str">
        <f>CONCATENATE(+IF(Table9[[#This Row],[Código do agregado
'[Entidade']]]="","",VLOOKUP(Table9[[#This Row],[Código do agregado
'[Entidade']]],Table8[[#All],[Código do agregado '[Entidade']]:[Código do agregado
'[1º Direito']]],6,FALSE)),Table9[[#This Row],[Membro]])</f>
        <v/>
      </c>
      <c r="B57" s="403"/>
      <c r="C57" s="404" t="str">
        <f>IF(Table9[[#This Row],[Código do agregado
'[Entidade']]]="","",(CONCATENATE(VLOOKUP(Table9[[#This Row],[Código do agregado
'[Entidade']]],Table8[[Código do agregado '[Entidade']]:[Código do agregado
'[1º Direito']]],8,FALSE),".",Table9[[#This Row],[Membro]])))</f>
        <v/>
      </c>
      <c r="D57" s="430"/>
      <c r="E57" s="431"/>
      <c r="F57" s="430"/>
      <c r="G57" s="430"/>
      <c r="H57" s="435"/>
      <c r="I57" s="432"/>
      <c r="J57" s="433"/>
      <c r="K57" s="404" t="str">
        <f ca="1">IF(Table9[[#This Row],[Data de nascimento 
(aaaa-mm-dd)]]="","",(IF(B57="","",DATEDIF(J57,NOW(),"y"))))</f>
        <v/>
      </c>
      <c r="L57" s="401"/>
      <c r="M57" s="405"/>
      <c r="N57" s="407"/>
      <c r="O57" s="405"/>
      <c r="P57" s="275" t="str">
        <f t="shared" si="3"/>
        <v>NÃO</v>
      </c>
      <c r="Q57" s="281" t="str">
        <f>IF(Table9[[#This Row],[Código do agregado
'[Entidade']]]="","",IF(B57&lt;&gt;B56,"A",IF(Q56="A","B",IF(Q56="B","C",IF(Q56="C","D",IF(Q56="D","E",IF(Q56="E","F",IF(Q56="F","G",IF(Q56="G","H",IF(Q56="H","I",IF(Q56="K","L",IF(Q56="L","M",IF(Q56="M","N",IF(Q56="N","O",IF(Q56="O","P",IF(Q56="P","Q"))))))))))))))))</f>
        <v/>
      </c>
      <c r="R57" s="282" t="str">
        <f t="shared" si="4"/>
        <v/>
      </c>
      <c r="S57" s="283" t="str">
        <f t="shared" si="5"/>
        <v/>
      </c>
      <c r="T57" s="284" t="str">
        <f t="shared" ca="1" si="6"/>
        <v/>
      </c>
      <c r="U57" s="419"/>
      <c r="V57" s="421" t="str">
        <f>IFERROR(IF(Table9[[#This Row],[Data de nascimento 
(aaaa-mm-dd)]]="","",(IF(B57="","",DATEDIF(J57,VLOOKUP(Table9[[#This Row],[Código do agregado
'[Entidade']]],Table8[[Código do agregado '[Entidade']]:[Denominação do ficheiro pdf correspondente ao documento]],25,FALSE),"y")))),"")</f>
        <v/>
      </c>
      <c r="W57" s="410">
        <f t="shared" si="7"/>
        <v>0</v>
      </c>
      <c r="AC57" s="280"/>
    </row>
    <row r="58" spans="1:29" s="263" customFormat="1" ht="25.05" customHeight="1" x14ac:dyDescent="0.3">
      <c r="A58" s="274" t="str">
        <f>CONCATENATE(+IF(Table9[[#This Row],[Código do agregado
'[Entidade']]]="","",VLOOKUP(Table9[[#This Row],[Código do agregado
'[Entidade']]],Table8[[#All],[Código do agregado '[Entidade']]:[Código do agregado
'[1º Direito']]],6,FALSE)),Table9[[#This Row],[Membro]])</f>
        <v/>
      </c>
      <c r="B58" s="403"/>
      <c r="C58" s="404" t="str">
        <f>IF(Table9[[#This Row],[Código do agregado
'[Entidade']]]="","",(CONCATENATE(VLOOKUP(Table9[[#This Row],[Código do agregado
'[Entidade']]],Table8[[Código do agregado '[Entidade']]:[Código do agregado
'[1º Direito']]],8,FALSE),".",Table9[[#This Row],[Membro]])))</f>
        <v/>
      </c>
      <c r="D58" s="430"/>
      <c r="E58" s="431"/>
      <c r="F58" s="430"/>
      <c r="G58" s="430"/>
      <c r="H58" s="435"/>
      <c r="I58" s="432"/>
      <c r="J58" s="433"/>
      <c r="K58" s="404" t="str">
        <f ca="1">IF(Table9[[#This Row],[Data de nascimento 
(aaaa-mm-dd)]]="","",(IF(B58="","",DATEDIF(J58,NOW(),"y"))))</f>
        <v/>
      </c>
      <c r="L58" s="401"/>
      <c r="M58" s="405"/>
      <c r="N58" s="407"/>
      <c r="O58" s="405"/>
      <c r="P58" s="275" t="str">
        <f t="shared" si="3"/>
        <v>NÃO</v>
      </c>
      <c r="Q58" s="281" t="str">
        <f>IF(Table9[[#This Row],[Código do agregado
'[Entidade']]]="","",IF(B58&lt;&gt;B57,"A",IF(Q57="A","B",IF(Q57="B","C",IF(Q57="C","D",IF(Q57="D","E",IF(Q57="E","F",IF(Q57="F","G",IF(Q57="G","H",IF(Q57="H","I",IF(Q57="K","L",IF(Q57="L","M",IF(Q57="M","N",IF(Q57="N","O",IF(Q57="O","P",IF(Q57="P","Q"))))))))))))))))</f>
        <v/>
      </c>
      <c r="R58" s="282" t="str">
        <f t="shared" si="4"/>
        <v/>
      </c>
      <c r="S58" s="283" t="str">
        <f t="shared" si="5"/>
        <v/>
      </c>
      <c r="T58" s="284" t="str">
        <f t="shared" ca="1" si="6"/>
        <v/>
      </c>
      <c r="U58" s="419"/>
      <c r="V58" s="421" t="str">
        <f>IFERROR(IF(Table9[[#This Row],[Data de nascimento 
(aaaa-mm-dd)]]="","",(IF(B58="","",DATEDIF(J58,VLOOKUP(Table9[[#This Row],[Código do agregado
'[Entidade']]],Table8[[Código do agregado '[Entidade']]:[Denominação do ficheiro pdf correspondente ao documento]],25,FALSE),"y")))),"")</f>
        <v/>
      </c>
      <c r="W58" s="410">
        <f t="shared" si="7"/>
        <v>0</v>
      </c>
      <c r="AC58" s="280"/>
    </row>
    <row r="59" spans="1:29" s="263" customFormat="1" ht="25.05" customHeight="1" x14ac:dyDescent="0.3">
      <c r="A59" s="274" t="str">
        <f>CONCATENATE(+IF(Table9[[#This Row],[Código do agregado
'[Entidade']]]="","",VLOOKUP(Table9[[#This Row],[Código do agregado
'[Entidade']]],Table8[[#All],[Código do agregado '[Entidade']]:[Código do agregado
'[1º Direito']]],6,FALSE)),Table9[[#This Row],[Membro]])</f>
        <v/>
      </c>
      <c r="B59" s="403"/>
      <c r="C59" s="404" t="str">
        <f>IF(Table9[[#This Row],[Código do agregado
'[Entidade']]]="","",(CONCATENATE(VLOOKUP(Table9[[#This Row],[Código do agregado
'[Entidade']]],Table8[[Código do agregado '[Entidade']]:[Código do agregado
'[1º Direito']]],8,FALSE),".",Table9[[#This Row],[Membro]])))</f>
        <v/>
      </c>
      <c r="D59" s="430"/>
      <c r="E59" s="431"/>
      <c r="F59" s="430"/>
      <c r="G59" s="430"/>
      <c r="H59" s="435"/>
      <c r="I59" s="432"/>
      <c r="J59" s="433"/>
      <c r="K59" s="404" t="str">
        <f ca="1">IF(Table9[[#This Row],[Data de nascimento 
(aaaa-mm-dd)]]="","",(IF(B59="","",DATEDIF(J59,NOW(),"y"))))</f>
        <v/>
      </c>
      <c r="L59" s="401"/>
      <c r="M59" s="405"/>
      <c r="N59" s="407"/>
      <c r="O59" s="405"/>
      <c r="P59" s="275" t="str">
        <f t="shared" si="3"/>
        <v>NÃO</v>
      </c>
      <c r="Q59" s="281" t="str">
        <f>IF(Table9[[#This Row],[Código do agregado
'[Entidade']]]="","",IF(B59&lt;&gt;B58,"A",IF(Q58="A","B",IF(Q58="B","C",IF(Q58="C","D",IF(Q58="D","E",IF(Q58="E","F",IF(Q58="F","G",IF(Q58="G","H",IF(Q58="H","I",IF(Q58="K","L",IF(Q58="L","M",IF(Q58="M","N",IF(Q58="N","O",IF(Q58="O","P",IF(Q58="P","Q"))))))))))))))))</f>
        <v/>
      </c>
      <c r="R59" s="282" t="str">
        <f t="shared" si="4"/>
        <v/>
      </c>
      <c r="S59" s="283" t="str">
        <f t="shared" si="5"/>
        <v/>
      </c>
      <c r="T59" s="284" t="str">
        <f t="shared" ca="1" si="6"/>
        <v/>
      </c>
      <c r="U59" s="419"/>
      <c r="V59" s="421" t="str">
        <f>IFERROR(IF(Table9[[#This Row],[Data de nascimento 
(aaaa-mm-dd)]]="","",(IF(B59="","",DATEDIF(J59,VLOOKUP(Table9[[#This Row],[Código do agregado
'[Entidade']]],Table8[[Código do agregado '[Entidade']]:[Denominação do ficheiro pdf correspondente ao documento]],25,FALSE),"y")))),"")</f>
        <v/>
      </c>
      <c r="W59" s="410">
        <f t="shared" si="7"/>
        <v>0</v>
      </c>
      <c r="AC59" s="280"/>
    </row>
    <row r="60" spans="1:29" s="263" customFormat="1" ht="25.05" customHeight="1" x14ac:dyDescent="0.3">
      <c r="A60" s="274" t="str">
        <f>CONCATENATE(+IF(Table9[[#This Row],[Código do agregado
'[Entidade']]]="","",VLOOKUP(Table9[[#This Row],[Código do agregado
'[Entidade']]],Table8[[#All],[Código do agregado '[Entidade']]:[Código do agregado
'[1º Direito']]],6,FALSE)),Table9[[#This Row],[Membro]])</f>
        <v/>
      </c>
      <c r="B60" s="403"/>
      <c r="C60" s="404" t="str">
        <f>IF(Table9[[#This Row],[Código do agregado
'[Entidade']]]="","",(CONCATENATE(VLOOKUP(Table9[[#This Row],[Código do agregado
'[Entidade']]],Table8[[Código do agregado '[Entidade']]:[Código do agregado
'[1º Direito']]],8,FALSE),".",Table9[[#This Row],[Membro]])))</f>
        <v/>
      </c>
      <c r="D60" s="430"/>
      <c r="E60" s="431"/>
      <c r="F60" s="430"/>
      <c r="G60" s="430"/>
      <c r="H60" s="435"/>
      <c r="I60" s="432"/>
      <c r="J60" s="433"/>
      <c r="K60" s="404" t="str">
        <f ca="1">IF(Table9[[#This Row],[Data de nascimento 
(aaaa-mm-dd)]]="","",(IF(B60="","",DATEDIF(J60,NOW(),"y"))))</f>
        <v/>
      </c>
      <c r="L60" s="401"/>
      <c r="M60" s="405"/>
      <c r="N60" s="407"/>
      <c r="O60" s="405"/>
      <c r="P60" s="275" t="str">
        <f t="shared" si="3"/>
        <v>NÃO</v>
      </c>
      <c r="Q60" s="281" t="str">
        <f>IF(Table9[[#This Row],[Código do agregado
'[Entidade']]]="","",IF(B60&lt;&gt;B59,"A",IF(Q59="A","B",IF(Q59="B","C",IF(Q59="C","D",IF(Q59="D","E",IF(Q59="E","F",IF(Q59="F","G",IF(Q59="G","H",IF(Q59="H","I",IF(Q59="K","L",IF(Q59="L","M",IF(Q59="M","N",IF(Q59="N","O",IF(Q59="O","P",IF(Q59="P","Q"))))))))))))))))</f>
        <v/>
      </c>
      <c r="R60" s="282" t="str">
        <f t="shared" si="4"/>
        <v/>
      </c>
      <c r="S60" s="283" t="str">
        <f t="shared" si="5"/>
        <v/>
      </c>
      <c r="T60" s="284" t="str">
        <f t="shared" ca="1" si="6"/>
        <v/>
      </c>
      <c r="U60" s="419"/>
      <c r="V60" s="421" t="str">
        <f>IFERROR(IF(Table9[[#This Row],[Data de nascimento 
(aaaa-mm-dd)]]="","",(IF(B60="","",DATEDIF(J60,VLOOKUP(Table9[[#This Row],[Código do agregado
'[Entidade']]],Table8[[Código do agregado '[Entidade']]:[Denominação do ficheiro pdf correspondente ao documento]],25,FALSE),"y")))),"")</f>
        <v/>
      </c>
      <c r="W60" s="410">
        <f t="shared" si="7"/>
        <v>0</v>
      </c>
      <c r="AC60" s="280"/>
    </row>
    <row r="61" spans="1:29" s="263" customFormat="1" ht="25.05" customHeight="1" x14ac:dyDescent="0.3">
      <c r="A61" s="274" t="str">
        <f>CONCATENATE(+IF(Table9[[#This Row],[Código do agregado
'[Entidade']]]="","",VLOOKUP(Table9[[#This Row],[Código do agregado
'[Entidade']]],Table8[[#All],[Código do agregado '[Entidade']]:[Código do agregado
'[1º Direito']]],6,FALSE)),Table9[[#This Row],[Membro]])</f>
        <v/>
      </c>
      <c r="B61" s="403"/>
      <c r="C61" s="404" t="str">
        <f>IF(Table9[[#This Row],[Código do agregado
'[Entidade']]]="","",(CONCATENATE(VLOOKUP(Table9[[#This Row],[Código do agregado
'[Entidade']]],Table8[[Código do agregado '[Entidade']]:[Código do agregado
'[1º Direito']]],8,FALSE),".",Table9[[#This Row],[Membro]])))</f>
        <v/>
      </c>
      <c r="D61" s="430"/>
      <c r="E61" s="431"/>
      <c r="F61" s="430"/>
      <c r="G61" s="430"/>
      <c r="H61" s="435"/>
      <c r="I61" s="432"/>
      <c r="J61" s="433"/>
      <c r="K61" s="404" t="str">
        <f ca="1">IF(Table9[[#This Row],[Data de nascimento 
(aaaa-mm-dd)]]="","",(IF(B61="","",DATEDIF(J61,NOW(),"y"))))</f>
        <v/>
      </c>
      <c r="L61" s="401"/>
      <c r="M61" s="405"/>
      <c r="N61" s="407"/>
      <c r="O61" s="405"/>
      <c r="P61" s="275" t="str">
        <f t="shared" si="3"/>
        <v>NÃO</v>
      </c>
      <c r="Q61" s="281" t="str">
        <f>IF(Table9[[#This Row],[Código do agregado
'[Entidade']]]="","",IF(B61&lt;&gt;B60,"A",IF(Q60="A","B",IF(Q60="B","C",IF(Q60="C","D",IF(Q60="D","E",IF(Q60="E","F",IF(Q60="F","G",IF(Q60="G","H",IF(Q60="H","I",IF(Q60="K","L",IF(Q60="L","M",IF(Q60="M","N",IF(Q60="N","O",IF(Q60="O","P",IF(Q60="P","Q"))))))))))))))))</f>
        <v/>
      </c>
      <c r="R61" s="282" t="str">
        <f t="shared" si="4"/>
        <v/>
      </c>
      <c r="S61" s="283" t="str">
        <f t="shared" si="5"/>
        <v/>
      </c>
      <c r="T61" s="284" t="str">
        <f t="shared" ca="1" si="6"/>
        <v/>
      </c>
      <c r="U61" s="419"/>
      <c r="V61" s="421" t="str">
        <f>IFERROR(IF(Table9[[#This Row],[Data de nascimento 
(aaaa-mm-dd)]]="","",(IF(B61="","",DATEDIF(J61,VLOOKUP(Table9[[#This Row],[Código do agregado
'[Entidade']]],Table8[[Código do agregado '[Entidade']]:[Denominação do ficheiro pdf correspondente ao documento]],25,FALSE),"y")))),"")</f>
        <v/>
      </c>
      <c r="W61" s="410">
        <f t="shared" si="7"/>
        <v>0</v>
      </c>
      <c r="AC61" s="280"/>
    </row>
    <row r="62" spans="1:29" s="263" customFormat="1" ht="25.05" customHeight="1" x14ac:dyDescent="0.3">
      <c r="A62" s="274" t="str">
        <f>CONCATENATE(+IF(Table9[[#This Row],[Código do agregado
'[Entidade']]]="","",VLOOKUP(Table9[[#This Row],[Código do agregado
'[Entidade']]],Table8[[#All],[Código do agregado '[Entidade']]:[Código do agregado
'[1º Direito']]],6,FALSE)),Table9[[#This Row],[Membro]])</f>
        <v/>
      </c>
      <c r="B62" s="403"/>
      <c r="C62" s="404" t="str">
        <f>IF(Table9[[#This Row],[Código do agregado
'[Entidade']]]="","",(CONCATENATE(VLOOKUP(Table9[[#This Row],[Código do agregado
'[Entidade']]],Table8[[Código do agregado '[Entidade']]:[Código do agregado
'[1º Direito']]],8,FALSE),".",Table9[[#This Row],[Membro]])))</f>
        <v/>
      </c>
      <c r="D62" s="430"/>
      <c r="E62" s="431"/>
      <c r="F62" s="430"/>
      <c r="G62" s="430"/>
      <c r="H62" s="435"/>
      <c r="I62" s="432"/>
      <c r="J62" s="433"/>
      <c r="K62" s="404" t="str">
        <f ca="1">IF(Table9[[#This Row],[Data de nascimento 
(aaaa-mm-dd)]]="","",(IF(B62="","",DATEDIF(J62,NOW(),"y"))))</f>
        <v/>
      </c>
      <c r="L62" s="401"/>
      <c r="M62" s="405"/>
      <c r="N62" s="407"/>
      <c r="O62" s="405"/>
      <c r="P62" s="275" t="str">
        <f t="shared" si="3"/>
        <v>NÃO</v>
      </c>
      <c r="Q62" s="281" t="str">
        <f>IF(Table9[[#This Row],[Código do agregado
'[Entidade']]]="","",IF(B62&lt;&gt;B61,"A",IF(Q61="A","B",IF(Q61="B","C",IF(Q61="C","D",IF(Q61="D","E",IF(Q61="E","F",IF(Q61="F","G",IF(Q61="G","H",IF(Q61="H","I",IF(Q61="K","L",IF(Q61="L","M",IF(Q61="M","N",IF(Q61="N","O",IF(Q61="O","P",IF(Q61="P","Q"))))))))))))))))</f>
        <v/>
      </c>
      <c r="R62" s="282" t="str">
        <f t="shared" si="4"/>
        <v/>
      </c>
      <c r="S62" s="283" t="str">
        <f t="shared" si="5"/>
        <v/>
      </c>
      <c r="T62" s="284" t="str">
        <f t="shared" ca="1" si="6"/>
        <v/>
      </c>
      <c r="U62" s="419"/>
      <c r="V62" s="421" t="str">
        <f>IFERROR(IF(Table9[[#This Row],[Data de nascimento 
(aaaa-mm-dd)]]="","",(IF(B62="","",DATEDIF(J62,VLOOKUP(Table9[[#This Row],[Código do agregado
'[Entidade']]],Table8[[Código do agregado '[Entidade']]:[Denominação do ficheiro pdf correspondente ao documento]],25,FALSE),"y")))),"")</f>
        <v/>
      </c>
      <c r="W62" s="410">
        <f t="shared" si="7"/>
        <v>0</v>
      </c>
      <c r="AC62" s="280"/>
    </row>
    <row r="63" spans="1:29" s="263" customFormat="1" ht="25.05" customHeight="1" x14ac:dyDescent="0.3">
      <c r="A63" s="274" t="str">
        <f>CONCATENATE(+IF(Table9[[#This Row],[Código do agregado
'[Entidade']]]="","",VLOOKUP(Table9[[#This Row],[Código do agregado
'[Entidade']]],Table8[[#All],[Código do agregado '[Entidade']]:[Código do agregado
'[1º Direito']]],6,FALSE)),Table9[[#This Row],[Membro]])</f>
        <v/>
      </c>
      <c r="B63" s="403"/>
      <c r="C63" s="404" t="str">
        <f>IF(Table9[[#This Row],[Código do agregado
'[Entidade']]]="","",(CONCATENATE(VLOOKUP(Table9[[#This Row],[Código do agregado
'[Entidade']]],Table8[[Código do agregado '[Entidade']]:[Código do agregado
'[1º Direito']]],8,FALSE),".",Table9[[#This Row],[Membro]])))</f>
        <v/>
      </c>
      <c r="D63" s="430"/>
      <c r="E63" s="431"/>
      <c r="F63" s="430"/>
      <c r="G63" s="430"/>
      <c r="H63" s="435"/>
      <c r="I63" s="432"/>
      <c r="J63" s="433"/>
      <c r="K63" s="404" t="str">
        <f ca="1">IF(Table9[[#This Row],[Data de nascimento 
(aaaa-mm-dd)]]="","",(IF(B63="","",DATEDIF(J63,NOW(),"y"))))</f>
        <v/>
      </c>
      <c r="L63" s="401"/>
      <c r="M63" s="405"/>
      <c r="N63" s="407"/>
      <c r="O63" s="405"/>
      <c r="P63" s="275" t="str">
        <f t="shared" si="3"/>
        <v>NÃO</v>
      </c>
      <c r="Q63" s="281" t="str">
        <f>IF(Table9[[#This Row],[Código do agregado
'[Entidade']]]="","",IF(B63&lt;&gt;B62,"A",IF(Q62="A","B",IF(Q62="B","C",IF(Q62="C","D",IF(Q62="D","E",IF(Q62="E","F",IF(Q62="F","G",IF(Q62="G","H",IF(Q62="H","I",IF(Q62="K","L",IF(Q62="L","M",IF(Q62="M","N",IF(Q62="N","O",IF(Q62="O","P",IF(Q62="P","Q"))))))))))))))))</f>
        <v/>
      </c>
      <c r="R63" s="282" t="str">
        <f t="shared" si="4"/>
        <v/>
      </c>
      <c r="S63" s="283" t="str">
        <f t="shared" si="5"/>
        <v/>
      </c>
      <c r="T63" s="284" t="str">
        <f t="shared" ca="1" si="6"/>
        <v/>
      </c>
      <c r="U63" s="419"/>
      <c r="V63" s="421" t="str">
        <f>IFERROR(IF(Table9[[#This Row],[Data de nascimento 
(aaaa-mm-dd)]]="","",(IF(B63="","",DATEDIF(J63,VLOOKUP(Table9[[#This Row],[Código do agregado
'[Entidade']]],Table8[[Código do agregado '[Entidade']]:[Denominação do ficheiro pdf correspondente ao documento]],25,FALSE),"y")))),"")</f>
        <v/>
      </c>
      <c r="W63" s="410">
        <f t="shared" si="7"/>
        <v>0</v>
      </c>
      <c r="AC63" s="280"/>
    </row>
    <row r="64" spans="1:29" s="263" customFormat="1" ht="25.05" customHeight="1" x14ac:dyDescent="0.3">
      <c r="A64" s="274" t="str">
        <f>CONCATENATE(+IF(Table9[[#This Row],[Código do agregado
'[Entidade']]]="","",VLOOKUP(Table9[[#This Row],[Código do agregado
'[Entidade']]],Table8[[#All],[Código do agregado '[Entidade']]:[Código do agregado
'[1º Direito']]],6,FALSE)),Table9[[#This Row],[Membro]])</f>
        <v/>
      </c>
      <c r="B64" s="403"/>
      <c r="C64" s="404" t="str">
        <f>IF(Table9[[#This Row],[Código do agregado
'[Entidade']]]="","",(CONCATENATE(VLOOKUP(Table9[[#This Row],[Código do agregado
'[Entidade']]],Table8[[Código do agregado '[Entidade']]:[Código do agregado
'[1º Direito']]],8,FALSE),".",Table9[[#This Row],[Membro]])))</f>
        <v/>
      </c>
      <c r="D64" s="430"/>
      <c r="E64" s="431"/>
      <c r="F64" s="430"/>
      <c r="G64" s="430"/>
      <c r="H64" s="435"/>
      <c r="I64" s="432"/>
      <c r="J64" s="433"/>
      <c r="K64" s="404" t="str">
        <f ca="1">IF(Table9[[#This Row],[Data de nascimento 
(aaaa-mm-dd)]]="","",(IF(B64="","",DATEDIF(J64,NOW(),"y"))))</f>
        <v/>
      </c>
      <c r="L64" s="401"/>
      <c r="M64" s="405"/>
      <c r="N64" s="407"/>
      <c r="O64" s="405"/>
      <c r="P64" s="275" t="str">
        <f t="shared" si="3"/>
        <v>NÃO</v>
      </c>
      <c r="Q64" s="281" t="str">
        <f>IF(Table9[[#This Row],[Código do agregado
'[Entidade']]]="","",IF(B64&lt;&gt;B63,"A",IF(Q63="A","B",IF(Q63="B","C",IF(Q63="C","D",IF(Q63="D","E",IF(Q63="E","F",IF(Q63="F","G",IF(Q63="G","H",IF(Q63="H","I",IF(Q63="K","L",IF(Q63="L","M",IF(Q63="M","N",IF(Q63="N","O",IF(Q63="O","P",IF(Q63="P","Q"))))))))))))))))</f>
        <v/>
      </c>
      <c r="R64" s="282" t="str">
        <f t="shared" si="4"/>
        <v/>
      </c>
      <c r="S64" s="283" t="str">
        <f t="shared" si="5"/>
        <v/>
      </c>
      <c r="T64" s="284" t="str">
        <f t="shared" ca="1" si="6"/>
        <v/>
      </c>
      <c r="U64" s="419"/>
      <c r="V64" s="421" t="str">
        <f>IFERROR(IF(Table9[[#This Row],[Data de nascimento 
(aaaa-mm-dd)]]="","",(IF(B64="","",DATEDIF(J64,VLOOKUP(Table9[[#This Row],[Código do agregado
'[Entidade']]],Table8[[Código do agregado '[Entidade']]:[Denominação do ficheiro pdf correspondente ao documento]],25,FALSE),"y")))),"")</f>
        <v/>
      </c>
      <c r="W64" s="410">
        <f t="shared" si="7"/>
        <v>0</v>
      </c>
      <c r="AC64" s="280"/>
    </row>
    <row r="65" spans="1:29" s="263" customFormat="1" ht="25.05" customHeight="1" x14ac:dyDescent="0.3">
      <c r="A65" s="274" t="str">
        <f>CONCATENATE(+IF(Table9[[#This Row],[Código do agregado
'[Entidade']]]="","",VLOOKUP(Table9[[#This Row],[Código do agregado
'[Entidade']]],Table8[[#All],[Código do agregado '[Entidade']]:[Código do agregado
'[1º Direito']]],6,FALSE)),Table9[[#This Row],[Membro]])</f>
        <v/>
      </c>
      <c r="B65" s="403"/>
      <c r="C65" s="404" t="str">
        <f>IF(Table9[[#This Row],[Código do agregado
'[Entidade']]]="","",(CONCATENATE(VLOOKUP(Table9[[#This Row],[Código do agregado
'[Entidade']]],Table8[[Código do agregado '[Entidade']]:[Código do agregado
'[1º Direito']]],8,FALSE),".",Table9[[#This Row],[Membro]])))</f>
        <v/>
      </c>
      <c r="D65" s="430"/>
      <c r="E65" s="431"/>
      <c r="F65" s="430"/>
      <c r="G65" s="430"/>
      <c r="H65" s="435"/>
      <c r="I65" s="432"/>
      <c r="J65" s="433"/>
      <c r="K65" s="404" t="str">
        <f ca="1">IF(Table9[[#This Row],[Data de nascimento 
(aaaa-mm-dd)]]="","",(IF(B65="","",DATEDIF(J65,NOW(),"y"))))</f>
        <v/>
      </c>
      <c r="L65" s="401"/>
      <c r="M65" s="405"/>
      <c r="N65" s="407"/>
      <c r="O65" s="405"/>
      <c r="P65" s="275" t="str">
        <f t="shared" si="3"/>
        <v>NÃO</v>
      </c>
      <c r="Q65" s="281" t="str">
        <f>IF(Table9[[#This Row],[Código do agregado
'[Entidade']]]="","",IF(B65&lt;&gt;B64,"A",IF(Q64="A","B",IF(Q64="B","C",IF(Q64="C","D",IF(Q64="D","E",IF(Q64="E","F",IF(Q64="F","G",IF(Q64="G","H",IF(Q64="H","I",IF(Q64="K","L",IF(Q64="L","M",IF(Q64="M","N",IF(Q64="N","O",IF(Q64="O","P",IF(Q64="P","Q"))))))))))))))))</f>
        <v/>
      </c>
      <c r="R65" s="282" t="str">
        <f t="shared" si="4"/>
        <v/>
      </c>
      <c r="S65" s="283" t="str">
        <f t="shared" si="5"/>
        <v/>
      </c>
      <c r="T65" s="284" t="str">
        <f t="shared" ca="1" si="6"/>
        <v/>
      </c>
      <c r="U65" s="419"/>
      <c r="V65" s="421" t="str">
        <f>IFERROR(IF(Table9[[#This Row],[Data de nascimento 
(aaaa-mm-dd)]]="","",(IF(B65="","",DATEDIF(J65,VLOOKUP(Table9[[#This Row],[Código do agregado
'[Entidade']]],Table8[[Código do agregado '[Entidade']]:[Denominação do ficheiro pdf correspondente ao documento]],25,FALSE),"y")))),"")</f>
        <v/>
      </c>
      <c r="W65" s="410">
        <f t="shared" si="7"/>
        <v>0</v>
      </c>
      <c r="AC65" s="280"/>
    </row>
    <row r="66" spans="1:29" s="263" customFormat="1" ht="25.05" customHeight="1" x14ac:dyDescent="0.3">
      <c r="A66" s="274" t="str">
        <f>CONCATENATE(+IF(Table9[[#This Row],[Código do agregado
'[Entidade']]]="","",VLOOKUP(Table9[[#This Row],[Código do agregado
'[Entidade']]],Table8[[#All],[Código do agregado '[Entidade']]:[Código do agregado
'[1º Direito']]],6,FALSE)),Table9[[#This Row],[Membro]])</f>
        <v/>
      </c>
      <c r="B66" s="403"/>
      <c r="C66" s="404" t="str">
        <f>IF(Table9[[#This Row],[Código do agregado
'[Entidade']]]="","",(CONCATENATE(VLOOKUP(Table9[[#This Row],[Código do agregado
'[Entidade']]],Table8[[Código do agregado '[Entidade']]:[Código do agregado
'[1º Direito']]],8,FALSE),".",Table9[[#This Row],[Membro]])))</f>
        <v/>
      </c>
      <c r="D66" s="430"/>
      <c r="E66" s="431"/>
      <c r="F66" s="430"/>
      <c r="G66" s="430"/>
      <c r="H66" s="435"/>
      <c r="I66" s="432"/>
      <c r="J66" s="433"/>
      <c r="K66" s="404" t="str">
        <f ca="1">IF(Table9[[#This Row],[Data de nascimento 
(aaaa-mm-dd)]]="","",(IF(B66="","",DATEDIF(J66,NOW(),"y"))))</f>
        <v/>
      </c>
      <c r="L66" s="401"/>
      <c r="M66" s="405"/>
      <c r="N66" s="407"/>
      <c r="O66" s="405"/>
      <c r="P66" s="275" t="str">
        <f t="shared" si="3"/>
        <v>NÃO</v>
      </c>
      <c r="Q66" s="281" t="str">
        <f>IF(Table9[[#This Row],[Código do agregado
'[Entidade']]]="","",IF(B66&lt;&gt;B65,"A",IF(Q65="A","B",IF(Q65="B","C",IF(Q65="C","D",IF(Q65="D","E",IF(Q65="E","F",IF(Q65="F","G",IF(Q65="G","H",IF(Q65="H","I",IF(Q65="K","L",IF(Q65="L","M",IF(Q65="M","N",IF(Q65="N","O",IF(Q65="O","P",IF(Q65="P","Q"))))))))))))))))</f>
        <v/>
      </c>
      <c r="R66" s="282" t="str">
        <f t="shared" si="4"/>
        <v/>
      </c>
      <c r="S66" s="283" t="str">
        <f t="shared" si="5"/>
        <v/>
      </c>
      <c r="T66" s="284" t="str">
        <f t="shared" ca="1" si="6"/>
        <v/>
      </c>
      <c r="U66" s="419"/>
      <c r="V66" s="421" t="str">
        <f>IFERROR(IF(Table9[[#This Row],[Data de nascimento 
(aaaa-mm-dd)]]="","",(IF(B66="","",DATEDIF(J66,VLOOKUP(Table9[[#This Row],[Código do agregado
'[Entidade']]],Table8[[Código do agregado '[Entidade']]:[Denominação do ficheiro pdf correspondente ao documento]],25,FALSE),"y")))),"")</f>
        <v/>
      </c>
      <c r="W66" s="410">
        <f t="shared" si="7"/>
        <v>0</v>
      </c>
      <c r="AC66" s="280"/>
    </row>
    <row r="67" spans="1:29" s="263" customFormat="1" ht="25.05" customHeight="1" x14ac:dyDescent="0.3">
      <c r="A67" s="274" t="str">
        <f>CONCATENATE(+IF(Table9[[#This Row],[Código do agregado
'[Entidade']]]="","",VLOOKUP(Table9[[#This Row],[Código do agregado
'[Entidade']]],Table8[[#All],[Código do agregado '[Entidade']]:[Código do agregado
'[1º Direito']]],6,FALSE)),Table9[[#This Row],[Membro]])</f>
        <v/>
      </c>
      <c r="B67" s="403"/>
      <c r="C67" s="404" t="str">
        <f>IF(Table9[[#This Row],[Código do agregado
'[Entidade']]]="","",(CONCATENATE(VLOOKUP(Table9[[#This Row],[Código do agregado
'[Entidade']]],Table8[[Código do agregado '[Entidade']]:[Código do agregado
'[1º Direito']]],8,FALSE),".",Table9[[#This Row],[Membro]])))</f>
        <v/>
      </c>
      <c r="D67" s="430"/>
      <c r="E67" s="431"/>
      <c r="F67" s="430"/>
      <c r="G67" s="430"/>
      <c r="H67" s="435"/>
      <c r="I67" s="432"/>
      <c r="J67" s="433"/>
      <c r="K67" s="404" t="str">
        <f ca="1">IF(Table9[[#This Row],[Data de nascimento 
(aaaa-mm-dd)]]="","",(IF(B67="","",DATEDIF(J67,NOW(),"y"))))</f>
        <v/>
      </c>
      <c r="L67" s="401"/>
      <c r="M67" s="405"/>
      <c r="N67" s="407"/>
      <c r="O67" s="405"/>
      <c r="P67" s="275" t="str">
        <f t="shared" si="3"/>
        <v>NÃO</v>
      </c>
      <c r="Q67" s="281" t="str">
        <f>IF(Table9[[#This Row],[Código do agregado
'[Entidade']]]="","",IF(B67&lt;&gt;B66,"A",IF(Q66="A","B",IF(Q66="B","C",IF(Q66="C","D",IF(Q66="D","E",IF(Q66="E","F",IF(Q66="F","G",IF(Q66="G","H",IF(Q66="H","I",IF(Q66="K","L",IF(Q66="L","M",IF(Q66="M","N",IF(Q66="N","O",IF(Q66="O","P",IF(Q66="P","Q"))))))))))))))))</f>
        <v/>
      </c>
      <c r="R67" s="282" t="str">
        <f t="shared" si="4"/>
        <v/>
      </c>
      <c r="S67" s="283" t="str">
        <f t="shared" si="5"/>
        <v/>
      </c>
      <c r="T67" s="284" t="str">
        <f t="shared" ca="1" si="6"/>
        <v/>
      </c>
      <c r="U67" s="419"/>
      <c r="V67" s="421" t="str">
        <f>IFERROR(IF(Table9[[#This Row],[Data de nascimento 
(aaaa-mm-dd)]]="","",(IF(B67="","",DATEDIF(J67,VLOOKUP(Table9[[#This Row],[Código do agregado
'[Entidade']]],Table8[[Código do agregado '[Entidade']]:[Denominação do ficheiro pdf correspondente ao documento]],25,FALSE),"y")))),"")</f>
        <v/>
      </c>
      <c r="W67" s="410">
        <f t="shared" si="7"/>
        <v>0</v>
      </c>
      <c r="AC67" s="280"/>
    </row>
    <row r="68" spans="1:29" s="263" customFormat="1" ht="25.05" customHeight="1" x14ac:dyDescent="0.3">
      <c r="A68" s="274" t="str">
        <f>CONCATENATE(+IF(Table9[[#This Row],[Código do agregado
'[Entidade']]]="","",VLOOKUP(Table9[[#This Row],[Código do agregado
'[Entidade']]],Table8[[#All],[Código do agregado '[Entidade']]:[Código do agregado
'[1º Direito']]],6,FALSE)),Table9[[#This Row],[Membro]])</f>
        <v/>
      </c>
      <c r="B68" s="403"/>
      <c r="C68" s="404" t="str">
        <f>IF(Table9[[#This Row],[Código do agregado
'[Entidade']]]="","",(CONCATENATE(VLOOKUP(Table9[[#This Row],[Código do agregado
'[Entidade']]],Table8[[Código do agregado '[Entidade']]:[Código do agregado
'[1º Direito']]],8,FALSE),".",Table9[[#This Row],[Membro]])))</f>
        <v/>
      </c>
      <c r="D68" s="430"/>
      <c r="E68" s="431"/>
      <c r="F68" s="430"/>
      <c r="G68" s="430"/>
      <c r="H68" s="435"/>
      <c r="I68" s="432"/>
      <c r="J68" s="433"/>
      <c r="K68" s="404" t="str">
        <f ca="1">IF(Table9[[#This Row],[Data de nascimento 
(aaaa-mm-dd)]]="","",(IF(B68="","",DATEDIF(J68,NOW(),"y"))))</f>
        <v/>
      </c>
      <c r="L68" s="401"/>
      <c r="M68" s="405"/>
      <c r="N68" s="407"/>
      <c r="O68" s="405"/>
      <c r="P68" s="275" t="str">
        <f t="shared" si="3"/>
        <v>NÃO</v>
      </c>
      <c r="Q68" s="281" t="str">
        <f>IF(Table9[[#This Row],[Código do agregado
'[Entidade']]]="","",IF(B68&lt;&gt;B67,"A",IF(Q67="A","B",IF(Q67="B","C",IF(Q67="C","D",IF(Q67="D","E",IF(Q67="E","F",IF(Q67="F","G",IF(Q67="G","H",IF(Q67="H","I",IF(Q67="K","L",IF(Q67="L","M",IF(Q67="M","N",IF(Q67="N","O",IF(Q67="O","P",IF(Q67="P","Q"))))))))))))))))</f>
        <v/>
      </c>
      <c r="R68" s="282" t="str">
        <f t="shared" si="4"/>
        <v/>
      </c>
      <c r="S68" s="283" t="str">
        <f t="shared" si="5"/>
        <v/>
      </c>
      <c r="T68" s="284" t="str">
        <f t="shared" ca="1" si="6"/>
        <v/>
      </c>
      <c r="U68" s="419"/>
      <c r="V68" s="421" t="str">
        <f>IFERROR(IF(Table9[[#This Row],[Data de nascimento 
(aaaa-mm-dd)]]="","",(IF(B68="","",DATEDIF(J68,VLOOKUP(Table9[[#This Row],[Código do agregado
'[Entidade']]],Table8[[Código do agregado '[Entidade']]:[Denominação do ficheiro pdf correspondente ao documento]],25,FALSE),"y")))),"")</f>
        <v/>
      </c>
      <c r="W68" s="410">
        <f t="shared" si="7"/>
        <v>0</v>
      </c>
      <c r="AC68" s="280"/>
    </row>
    <row r="69" spans="1:29" s="263" customFormat="1" ht="25.05" customHeight="1" x14ac:dyDescent="0.3">
      <c r="A69" s="274" t="str">
        <f>CONCATENATE(+IF(Table9[[#This Row],[Código do agregado
'[Entidade']]]="","",VLOOKUP(Table9[[#This Row],[Código do agregado
'[Entidade']]],Table8[[#All],[Código do agregado '[Entidade']]:[Código do agregado
'[1º Direito']]],6,FALSE)),Table9[[#This Row],[Membro]])</f>
        <v/>
      </c>
      <c r="B69" s="403"/>
      <c r="C69" s="404" t="str">
        <f>IF(Table9[[#This Row],[Código do agregado
'[Entidade']]]="","",(CONCATENATE(VLOOKUP(Table9[[#This Row],[Código do agregado
'[Entidade']]],Table8[[Código do agregado '[Entidade']]:[Código do agregado
'[1º Direito']]],8,FALSE),".",Table9[[#This Row],[Membro]])))</f>
        <v/>
      </c>
      <c r="D69" s="430"/>
      <c r="E69" s="431"/>
      <c r="F69" s="430"/>
      <c r="G69" s="430"/>
      <c r="H69" s="435"/>
      <c r="I69" s="432"/>
      <c r="J69" s="433"/>
      <c r="K69" s="404" t="str">
        <f ca="1">IF(Table9[[#This Row],[Data de nascimento 
(aaaa-mm-dd)]]="","",(IF(B69="","",DATEDIF(J69,NOW(),"y"))))</f>
        <v/>
      </c>
      <c r="L69" s="401"/>
      <c r="M69" s="405"/>
      <c r="N69" s="407"/>
      <c r="O69" s="405"/>
      <c r="P69" s="275" t="str">
        <f t="shared" si="3"/>
        <v>NÃO</v>
      </c>
      <c r="Q69" s="281" t="str">
        <f>IF(Table9[[#This Row],[Código do agregado
'[Entidade']]]="","",IF(B69&lt;&gt;B68,"A",IF(Q68="A","B",IF(Q68="B","C",IF(Q68="C","D",IF(Q68="D","E",IF(Q68="E","F",IF(Q68="F","G",IF(Q68="G","H",IF(Q68="H","I",IF(Q68="K","L",IF(Q68="L","M",IF(Q68="M","N",IF(Q68="N","O",IF(Q68="O","P",IF(Q68="P","Q"))))))))))))))))</f>
        <v/>
      </c>
      <c r="R69" s="282" t="str">
        <f t="shared" si="4"/>
        <v/>
      </c>
      <c r="S69" s="283" t="str">
        <f t="shared" si="5"/>
        <v/>
      </c>
      <c r="T69" s="284" t="str">
        <f t="shared" ca="1" si="6"/>
        <v/>
      </c>
      <c r="U69" s="419"/>
      <c r="V69" s="421" t="str">
        <f>IFERROR(IF(Table9[[#This Row],[Data de nascimento 
(aaaa-mm-dd)]]="","",(IF(B69="","",DATEDIF(J69,VLOOKUP(Table9[[#This Row],[Código do agregado
'[Entidade']]],Table8[[Código do agregado '[Entidade']]:[Denominação do ficheiro pdf correspondente ao documento]],25,FALSE),"y")))),"")</f>
        <v/>
      </c>
      <c r="W69" s="410">
        <f t="shared" si="7"/>
        <v>0</v>
      </c>
      <c r="AC69" s="280"/>
    </row>
    <row r="70" spans="1:29" s="263" customFormat="1" ht="25.05" customHeight="1" x14ac:dyDescent="0.3">
      <c r="A70" s="274" t="str">
        <f>CONCATENATE(+IF(Table9[[#This Row],[Código do agregado
'[Entidade']]]="","",VLOOKUP(Table9[[#This Row],[Código do agregado
'[Entidade']]],Table8[[#All],[Código do agregado '[Entidade']]:[Código do agregado
'[1º Direito']]],6,FALSE)),Table9[[#This Row],[Membro]])</f>
        <v/>
      </c>
      <c r="B70" s="403"/>
      <c r="C70" s="404" t="str">
        <f>IF(Table9[[#This Row],[Código do agregado
'[Entidade']]]="","",(CONCATENATE(VLOOKUP(Table9[[#This Row],[Código do agregado
'[Entidade']]],Table8[[Código do agregado '[Entidade']]:[Código do agregado
'[1º Direito']]],8,FALSE),".",Table9[[#This Row],[Membro]])))</f>
        <v/>
      </c>
      <c r="D70" s="430"/>
      <c r="E70" s="431"/>
      <c r="F70" s="430"/>
      <c r="G70" s="430"/>
      <c r="H70" s="435"/>
      <c r="I70" s="432"/>
      <c r="J70" s="433"/>
      <c r="K70" s="404" t="str">
        <f ca="1">IF(Table9[[#This Row],[Data de nascimento 
(aaaa-mm-dd)]]="","",(IF(B70="","",DATEDIF(J70,NOW(),"y"))))</f>
        <v/>
      </c>
      <c r="L70" s="401"/>
      <c r="M70" s="405"/>
      <c r="N70" s="407"/>
      <c r="O70" s="405"/>
      <c r="P70" s="275" t="str">
        <f t="shared" ref="P70:P133" si="8">IF(B70&lt;&gt;"",IF(AND(B70&lt;&gt;"",OR(I70="",J70="",M70="",N70="",AND(O70="",S70="Rend"))),"NÃO","SIM"),"NÃO")</f>
        <v>NÃO</v>
      </c>
      <c r="Q70" s="281" t="str">
        <f>IF(Table9[[#This Row],[Código do agregado
'[Entidade']]]="","",IF(B70&lt;&gt;B69,"A",IF(Q69="A","B",IF(Q69="B","C",IF(Q69="C","D",IF(Q69="D","E",IF(Q69="E","F",IF(Q69="F","G",IF(Q69="G","H",IF(Q69="H","I",IF(Q69="K","L",IF(Q69="L","M",IF(Q69="M","N",IF(Q69="N","O",IF(Q69="O","P",IF(Q69="P","Q"))))))))))))))))</f>
        <v/>
      </c>
      <c r="R70" s="282" t="str">
        <f t="shared" ref="R70:R133" si="9">IFERROR(IF(OR(RIGHT(I70,1)-(11-((9*LEFT(I70,1)+8*MID(I70,2,1)+7*MID(I70,3,1)+6*MID(I70,4,1)+5*MID(I70,5,1)+4*MID(I70,6,1)+3*MID(I70,7,1)+2*MID(I70,8,1))-(11*INT((9*LEFT(I70,1)+8*MID(I70,2,1)+7*MID(I70,3,1)+6*MID(I70,4,1)+5*MID(I70,5,1)+4*MID(I70,6,1)+3*MID(I70,7,1)+2*MID(I70,8,1))/11))))=0,RIGHT(I70,1)-(11-((9*LEFT(I70,1)+8*MID(I70,2,1)+7*MID(I70,3,1)+6*MID(I70,4,1)+5*MID(I70,5,1)+4*MID(I70,6,1)+3*MID(I70,7,1)+2*MID(I70,8,1))-(11*INT((9*LEFT(I70,1)+8*MID(I70,2,1)+7*MID(I70,3,1)+6*MID(I70,4,1)+5*MID(I70,5,1)+4*MID(I70,6,1)+3*MID(I70,7,1)+2*MID(I70,8,1))/11))))=-11,RIGHT(I70,1)-(11-((9*LEFT(I70,1)+8*MID(I70,2,1)+7*MID(I70,3,1)+6*MID(I70,4,1)+5*MID(I70,5,1)+4*MID(I70,6,1)+3*MID(I70,7,1)+2*MID(I70,8,1))-(11*INT((9*LEFT(I70,1)+8*MID(I70,2,1)+7*MID(I70,3,1)+6*MID(I70,4,1)+5*MID(I70,5,1)+4*MID(I70,6,1)+3*MID(I70,7,1)+2*MID(I70,8,1))/11))))=-10),"","X"),"")</f>
        <v/>
      </c>
      <c r="S70" s="283" t="str">
        <f t="shared" ref="S70:S133" si="10">IF(RIGHT(C70,1)="A","",IF(C70="","",IF(OR(K70&gt;65,AND(K70&gt;17,K70&lt;26)),"Rend","")))</f>
        <v/>
      </c>
      <c r="T70" s="284" t="str">
        <f t="shared" ref="T70:T133" ca="1" si="11">IF(OR(K70&lt;18,AND(O70="Não",S70="Rend")),"Dep","")</f>
        <v/>
      </c>
      <c r="U70" s="419"/>
      <c r="V70" s="421" t="str">
        <f>IFERROR(IF(Table9[[#This Row],[Data de nascimento 
(aaaa-mm-dd)]]="","",(IF(B70="","",DATEDIF(J70,VLOOKUP(Table9[[#This Row],[Código do agregado
'[Entidade']]],Table8[[Código do agregado '[Entidade']]:[Denominação do ficheiro pdf correspondente ao documento]],25,FALSE),"y")))),"")</f>
        <v/>
      </c>
      <c r="W70" s="410">
        <f t="shared" ref="W70:W133" si="12">IF(AND(V70&gt;=15,V70&lt;=29),1,0)</f>
        <v>0</v>
      </c>
      <c r="AC70" s="280"/>
    </row>
    <row r="71" spans="1:29" s="263" customFormat="1" ht="25.05" customHeight="1" x14ac:dyDescent="0.3">
      <c r="A71" s="274" t="str">
        <f>CONCATENATE(+IF(Table9[[#This Row],[Código do agregado
'[Entidade']]]="","",VLOOKUP(Table9[[#This Row],[Código do agregado
'[Entidade']]],Table8[[#All],[Código do agregado '[Entidade']]:[Código do agregado
'[1º Direito']]],6,FALSE)),Table9[[#This Row],[Membro]])</f>
        <v/>
      </c>
      <c r="B71" s="403"/>
      <c r="C71" s="404" t="str">
        <f>IF(Table9[[#This Row],[Código do agregado
'[Entidade']]]="","",(CONCATENATE(VLOOKUP(Table9[[#This Row],[Código do agregado
'[Entidade']]],Table8[[Código do agregado '[Entidade']]:[Código do agregado
'[1º Direito']]],8,FALSE),".",Table9[[#This Row],[Membro]])))</f>
        <v/>
      </c>
      <c r="D71" s="430"/>
      <c r="E71" s="431"/>
      <c r="F71" s="430"/>
      <c r="G71" s="430"/>
      <c r="H71" s="435"/>
      <c r="I71" s="432"/>
      <c r="J71" s="433"/>
      <c r="K71" s="404" t="str">
        <f ca="1">IF(Table9[[#This Row],[Data de nascimento 
(aaaa-mm-dd)]]="","",(IF(B71="","",DATEDIF(J71,NOW(),"y"))))</f>
        <v/>
      </c>
      <c r="L71" s="401"/>
      <c r="M71" s="405"/>
      <c r="N71" s="407"/>
      <c r="O71" s="405"/>
      <c r="P71" s="275" t="str">
        <f t="shared" si="8"/>
        <v>NÃO</v>
      </c>
      <c r="Q71" s="281" t="str">
        <f>IF(Table9[[#This Row],[Código do agregado
'[Entidade']]]="","",IF(B71&lt;&gt;B70,"A",IF(Q70="A","B",IF(Q70="B","C",IF(Q70="C","D",IF(Q70="D","E",IF(Q70="E","F",IF(Q70="F","G",IF(Q70="G","H",IF(Q70="H","I",IF(Q70="K","L",IF(Q70="L","M",IF(Q70="M","N",IF(Q70="N","O",IF(Q70="O","P",IF(Q70="P","Q"))))))))))))))))</f>
        <v/>
      </c>
      <c r="R71" s="282" t="str">
        <f t="shared" si="9"/>
        <v/>
      </c>
      <c r="S71" s="283" t="str">
        <f t="shared" si="10"/>
        <v/>
      </c>
      <c r="T71" s="284" t="str">
        <f t="shared" ca="1" si="11"/>
        <v/>
      </c>
      <c r="U71" s="419"/>
      <c r="V71" s="421" t="str">
        <f>IFERROR(IF(Table9[[#This Row],[Data de nascimento 
(aaaa-mm-dd)]]="","",(IF(B71="","",DATEDIF(J71,VLOOKUP(Table9[[#This Row],[Código do agregado
'[Entidade']]],Table8[[Código do agregado '[Entidade']]:[Denominação do ficheiro pdf correspondente ao documento]],25,FALSE),"y")))),"")</f>
        <v/>
      </c>
      <c r="W71" s="410">
        <f t="shared" si="12"/>
        <v>0</v>
      </c>
      <c r="AC71" s="280"/>
    </row>
    <row r="72" spans="1:29" s="263" customFormat="1" ht="25.05" customHeight="1" x14ac:dyDescent="0.3">
      <c r="A72" s="274" t="str">
        <f>CONCATENATE(+IF(Table9[[#This Row],[Código do agregado
'[Entidade']]]="","",VLOOKUP(Table9[[#This Row],[Código do agregado
'[Entidade']]],Table8[[#All],[Código do agregado '[Entidade']]:[Código do agregado
'[1º Direito']]],6,FALSE)),Table9[[#This Row],[Membro]])</f>
        <v/>
      </c>
      <c r="B72" s="403"/>
      <c r="C72" s="404" t="str">
        <f>IF(Table9[[#This Row],[Código do agregado
'[Entidade']]]="","",(CONCATENATE(VLOOKUP(Table9[[#This Row],[Código do agregado
'[Entidade']]],Table8[[Código do agregado '[Entidade']]:[Código do agregado
'[1º Direito']]],8,FALSE),".",Table9[[#This Row],[Membro]])))</f>
        <v/>
      </c>
      <c r="D72" s="430"/>
      <c r="E72" s="431"/>
      <c r="F72" s="430"/>
      <c r="G72" s="430"/>
      <c r="H72" s="435"/>
      <c r="I72" s="432"/>
      <c r="J72" s="433"/>
      <c r="K72" s="404" t="str">
        <f ca="1">IF(Table9[[#This Row],[Data de nascimento 
(aaaa-mm-dd)]]="","",(IF(B72="","",DATEDIF(J72,NOW(),"y"))))</f>
        <v/>
      </c>
      <c r="L72" s="401"/>
      <c r="M72" s="405"/>
      <c r="N72" s="407"/>
      <c r="O72" s="405"/>
      <c r="P72" s="275" t="str">
        <f t="shared" si="8"/>
        <v>NÃO</v>
      </c>
      <c r="Q72" s="281" t="str">
        <f>IF(Table9[[#This Row],[Código do agregado
'[Entidade']]]="","",IF(B72&lt;&gt;B71,"A",IF(Q71="A","B",IF(Q71="B","C",IF(Q71="C","D",IF(Q71="D","E",IF(Q71="E","F",IF(Q71="F","G",IF(Q71="G","H",IF(Q71="H","I",IF(Q71="K","L",IF(Q71="L","M",IF(Q71="M","N",IF(Q71="N","O",IF(Q71="O","P",IF(Q71="P","Q"))))))))))))))))</f>
        <v/>
      </c>
      <c r="R72" s="282" t="str">
        <f t="shared" si="9"/>
        <v/>
      </c>
      <c r="S72" s="283" t="str">
        <f t="shared" si="10"/>
        <v/>
      </c>
      <c r="T72" s="284" t="str">
        <f t="shared" ca="1" si="11"/>
        <v/>
      </c>
      <c r="U72" s="419"/>
      <c r="V72" s="421" t="str">
        <f>IFERROR(IF(Table9[[#This Row],[Data de nascimento 
(aaaa-mm-dd)]]="","",(IF(B72="","",DATEDIF(J72,VLOOKUP(Table9[[#This Row],[Código do agregado
'[Entidade']]],Table8[[Código do agregado '[Entidade']]:[Denominação do ficheiro pdf correspondente ao documento]],25,FALSE),"y")))),"")</f>
        <v/>
      </c>
      <c r="W72" s="410">
        <f t="shared" si="12"/>
        <v>0</v>
      </c>
      <c r="AC72" s="280"/>
    </row>
    <row r="73" spans="1:29" s="263" customFormat="1" ht="25.05" customHeight="1" x14ac:dyDescent="0.3">
      <c r="A73" s="274" t="str">
        <f>CONCATENATE(+IF(Table9[[#This Row],[Código do agregado
'[Entidade']]]="","",VLOOKUP(Table9[[#This Row],[Código do agregado
'[Entidade']]],Table8[[#All],[Código do agregado '[Entidade']]:[Código do agregado
'[1º Direito']]],6,FALSE)),Table9[[#This Row],[Membro]])</f>
        <v/>
      </c>
      <c r="B73" s="403"/>
      <c r="C73" s="404" t="str">
        <f>IF(Table9[[#This Row],[Código do agregado
'[Entidade']]]="","",(CONCATENATE(VLOOKUP(Table9[[#This Row],[Código do agregado
'[Entidade']]],Table8[[Código do agregado '[Entidade']]:[Código do agregado
'[1º Direito']]],8,FALSE),".",Table9[[#This Row],[Membro]])))</f>
        <v/>
      </c>
      <c r="D73" s="430"/>
      <c r="E73" s="431"/>
      <c r="F73" s="430"/>
      <c r="G73" s="430"/>
      <c r="H73" s="435"/>
      <c r="I73" s="432"/>
      <c r="J73" s="433"/>
      <c r="K73" s="404" t="str">
        <f ca="1">IF(Table9[[#This Row],[Data de nascimento 
(aaaa-mm-dd)]]="","",(IF(B73="","",DATEDIF(J73,NOW(),"y"))))</f>
        <v/>
      </c>
      <c r="L73" s="401"/>
      <c r="M73" s="405"/>
      <c r="N73" s="407"/>
      <c r="O73" s="405"/>
      <c r="P73" s="275" t="str">
        <f t="shared" si="8"/>
        <v>NÃO</v>
      </c>
      <c r="Q73" s="281" t="str">
        <f>IF(Table9[[#This Row],[Código do agregado
'[Entidade']]]="","",IF(B73&lt;&gt;B72,"A",IF(Q72="A","B",IF(Q72="B","C",IF(Q72="C","D",IF(Q72="D","E",IF(Q72="E","F",IF(Q72="F","G",IF(Q72="G","H",IF(Q72="H","I",IF(Q72="K","L",IF(Q72="L","M",IF(Q72="M","N",IF(Q72="N","O",IF(Q72="O","P",IF(Q72="P","Q"))))))))))))))))</f>
        <v/>
      </c>
      <c r="R73" s="282" t="str">
        <f t="shared" si="9"/>
        <v/>
      </c>
      <c r="S73" s="283" t="str">
        <f t="shared" si="10"/>
        <v/>
      </c>
      <c r="T73" s="284" t="str">
        <f t="shared" ca="1" si="11"/>
        <v/>
      </c>
      <c r="U73" s="419"/>
      <c r="V73" s="421" t="str">
        <f>IFERROR(IF(Table9[[#This Row],[Data de nascimento 
(aaaa-mm-dd)]]="","",(IF(B73="","",DATEDIF(J73,VLOOKUP(Table9[[#This Row],[Código do agregado
'[Entidade']]],Table8[[Código do agregado '[Entidade']]:[Denominação do ficheiro pdf correspondente ao documento]],25,FALSE),"y")))),"")</f>
        <v/>
      </c>
      <c r="W73" s="410">
        <f t="shared" si="12"/>
        <v>0</v>
      </c>
      <c r="AC73" s="280"/>
    </row>
    <row r="74" spans="1:29" s="263" customFormat="1" ht="25.05" customHeight="1" x14ac:dyDescent="0.3">
      <c r="A74" s="274" t="str">
        <f>CONCATENATE(+IF(Table9[[#This Row],[Código do agregado
'[Entidade']]]="","",VLOOKUP(Table9[[#This Row],[Código do agregado
'[Entidade']]],Table8[[#All],[Código do agregado '[Entidade']]:[Código do agregado
'[1º Direito']]],6,FALSE)),Table9[[#This Row],[Membro]])</f>
        <v/>
      </c>
      <c r="B74" s="403"/>
      <c r="C74" s="404" t="str">
        <f>IF(Table9[[#This Row],[Código do agregado
'[Entidade']]]="","",(CONCATENATE(VLOOKUP(Table9[[#This Row],[Código do agregado
'[Entidade']]],Table8[[Código do agregado '[Entidade']]:[Código do agregado
'[1º Direito']]],8,FALSE),".",Table9[[#This Row],[Membro]])))</f>
        <v/>
      </c>
      <c r="D74" s="430"/>
      <c r="E74" s="431"/>
      <c r="F74" s="430"/>
      <c r="G74" s="430"/>
      <c r="H74" s="435"/>
      <c r="I74" s="432"/>
      <c r="J74" s="433"/>
      <c r="K74" s="404" t="str">
        <f ca="1">IF(Table9[[#This Row],[Data de nascimento 
(aaaa-mm-dd)]]="","",(IF(B74="","",DATEDIF(J74,NOW(),"y"))))</f>
        <v/>
      </c>
      <c r="L74" s="401"/>
      <c r="M74" s="405"/>
      <c r="N74" s="407"/>
      <c r="O74" s="405"/>
      <c r="P74" s="275" t="str">
        <f t="shared" si="8"/>
        <v>NÃO</v>
      </c>
      <c r="Q74" s="281" t="str">
        <f>IF(Table9[[#This Row],[Código do agregado
'[Entidade']]]="","",IF(B74&lt;&gt;B73,"A",IF(Q73="A","B",IF(Q73="B","C",IF(Q73="C","D",IF(Q73="D","E",IF(Q73="E","F",IF(Q73="F","G",IF(Q73="G","H",IF(Q73="H","I",IF(Q73="K","L",IF(Q73="L","M",IF(Q73="M","N",IF(Q73="N","O",IF(Q73="O","P",IF(Q73="P","Q"))))))))))))))))</f>
        <v/>
      </c>
      <c r="R74" s="282" t="str">
        <f t="shared" si="9"/>
        <v/>
      </c>
      <c r="S74" s="283" t="str">
        <f t="shared" si="10"/>
        <v/>
      </c>
      <c r="T74" s="284" t="str">
        <f t="shared" ca="1" si="11"/>
        <v/>
      </c>
      <c r="U74" s="419"/>
      <c r="V74" s="421" t="str">
        <f>IFERROR(IF(Table9[[#This Row],[Data de nascimento 
(aaaa-mm-dd)]]="","",(IF(B74="","",DATEDIF(J74,VLOOKUP(Table9[[#This Row],[Código do agregado
'[Entidade']]],Table8[[Código do agregado '[Entidade']]:[Denominação do ficheiro pdf correspondente ao documento]],25,FALSE),"y")))),"")</f>
        <v/>
      </c>
      <c r="W74" s="410">
        <f t="shared" si="12"/>
        <v>0</v>
      </c>
      <c r="AC74" s="280"/>
    </row>
    <row r="75" spans="1:29" s="263" customFormat="1" ht="25.05" customHeight="1" x14ac:dyDescent="0.3">
      <c r="A75" s="274" t="str">
        <f>CONCATENATE(+IF(Table9[[#This Row],[Código do agregado
'[Entidade']]]="","",VLOOKUP(Table9[[#This Row],[Código do agregado
'[Entidade']]],Table8[[#All],[Código do agregado '[Entidade']]:[Código do agregado
'[1º Direito']]],6,FALSE)),Table9[[#This Row],[Membro]])</f>
        <v/>
      </c>
      <c r="B75" s="403"/>
      <c r="C75" s="404" t="str">
        <f>IF(Table9[[#This Row],[Código do agregado
'[Entidade']]]="","",(CONCATENATE(VLOOKUP(Table9[[#This Row],[Código do agregado
'[Entidade']]],Table8[[Código do agregado '[Entidade']]:[Código do agregado
'[1º Direito']]],8,FALSE),".",Table9[[#This Row],[Membro]])))</f>
        <v/>
      </c>
      <c r="D75" s="430"/>
      <c r="E75" s="431"/>
      <c r="F75" s="430"/>
      <c r="G75" s="430"/>
      <c r="H75" s="435"/>
      <c r="I75" s="432"/>
      <c r="J75" s="433"/>
      <c r="K75" s="404" t="str">
        <f ca="1">IF(Table9[[#This Row],[Data de nascimento 
(aaaa-mm-dd)]]="","",(IF(B75="","",DATEDIF(J75,NOW(),"y"))))</f>
        <v/>
      </c>
      <c r="L75" s="401"/>
      <c r="M75" s="405"/>
      <c r="N75" s="407"/>
      <c r="O75" s="405"/>
      <c r="P75" s="275" t="str">
        <f t="shared" si="8"/>
        <v>NÃO</v>
      </c>
      <c r="Q75" s="281" t="str">
        <f>IF(Table9[[#This Row],[Código do agregado
'[Entidade']]]="","",IF(B75&lt;&gt;B74,"A",IF(Q74="A","B",IF(Q74="B","C",IF(Q74="C","D",IF(Q74="D","E",IF(Q74="E","F",IF(Q74="F","G",IF(Q74="G","H",IF(Q74="H","I",IF(Q74="K","L",IF(Q74="L","M",IF(Q74="M","N",IF(Q74="N","O",IF(Q74="O","P",IF(Q74="P","Q"))))))))))))))))</f>
        <v/>
      </c>
      <c r="R75" s="282" t="str">
        <f t="shared" si="9"/>
        <v/>
      </c>
      <c r="S75" s="283" t="str">
        <f t="shared" si="10"/>
        <v/>
      </c>
      <c r="T75" s="284" t="str">
        <f t="shared" ca="1" si="11"/>
        <v/>
      </c>
      <c r="U75" s="419"/>
      <c r="V75" s="421" t="str">
        <f>IFERROR(IF(Table9[[#This Row],[Data de nascimento 
(aaaa-mm-dd)]]="","",(IF(B75="","",DATEDIF(J75,VLOOKUP(Table9[[#This Row],[Código do agregado
'[Entidade']]],Table8[[Código do agregado '[Entidade']]:[Denominação do ficheiro pdf correspondente ao documento]],25,FALSE),"y")))),"")</f>
        <v/>
      </c>
      <c r="W75" s="410">
        <f t="shared" si="12"/>
        <v>0</v>
      </c>
      <c r="AC75" s="280"/>
    </row>
    <row r="76" spans="1:29" s="263" customFormat="1" ht="25.05" customHeight="1" x14ac:dyDescent="0.3">
      <c r="A76" s="274" t="str">
        <f>CONCATENATE(+IF(Table9[[#This Row],[Código do agregado
'[Entidade']]]="","",VLOOKUP(Table9[[#This Row],[Código do agregado
'[Entidade']]],Table8[[#All],[Código do agregado '[Entidade']]:[Código do agregado
'[1º Direito']]],6,FALSE)),Table9[[#This Row],[Membro]])</f>
        <v/>
      </c>
      <c r="B76" s="403"/>
      <c r="C76" s="404" t="str">
        <f>IF(Table9[[#This Row],[Código do agregado
'[Entidade']]]="","",(CONCATENATE(VLOOKUP(Table9[[#This Row],[Código do agregado
'[Entidade']]],Table8[[Código do agregado '[Entidade']]:[Código do agregado
'[1º Direito']]],8,FALSE),".",Table9[[#This Row],[Membro]])))</f>
        <v/>
      </c>
      <c r="D76" s="430"/>
      <c r="E76" s="431"/>
      <c r="F76" s="430"/>
      <c r="G76" s="430"/>
      <c r="H76" s="435"/>
      <c r="I76" s="432"/>
      <c r="J76" s="433"/>
      <c r="K76" s="404" t="str">
        <f ca="1">IF(Table9[[#This Row],[Data de nascimento 
(aaaa-mm-dd)]]="","",(IF(B76="","",DATEDIF(J76,NOW(),"y"))))</f>
        <v/>
      </c>
      <c r="L76" s="401"/>
      <c r="M76" s="405"/>
      <c r="N76" s="407"/>
      <c r="O76" s="405"/>
      <c r="P76" s="275" t="str">
        <f t="shared" si="8"/>
        <v>NÃO</v>
      </c>
      <c r="Q76" s="281" t="str">
        <f>IF(Table9[[#This Row],[Código do agregado
'[Entidade']]]="","",IF(B76&lt;&gt;B75,"A",IF(Q75="A","B",IF(Q75="B","C",IF(Q75="C","D",IF(Q75="D","E",IF(Q75="E","F",IF(Q75="F","G",IF(Q75="G","H",IF(Q75="H","I",IF(Q75="K","L",IF(Q75="L","M",IF(Q75="M","N",IF(Q75="N","O",IF(Q75="O","P",IF(Q75="P","Q"))))))))))))))))</f>
        <v/>
      </c>
      <c r="R76" s="282" t="str">
        <f t="shared" si="9"/>
        <v/>
      </c>
      <c r="S76" s="283" t="str">
        <f t="shared" si="10"/>
        <v/>
      </c>
      <c r="T76" s="284" t="str">
        <f t="shared" ca="1" si="11"/>
        <v/>
      </c>
      <c r="U76" s="419"/>
      <c r="V76" s="421" t="str">
        <f>IFERROR(IF(Table9[[#This Row],[Data de nascimento 
(aaaa-mm-dd)]]="","",(IF(B76="","",DATEDIF(J76,VLOOKUP(Table9[[#This Row],[Código do agregado
'[Entidade']]],Table8[[Código do agregado '[Entidade']]:[Denominação do ficheiro pdf correspondente ao documento]],25,FALSE),"y")))),"")</f>
        <v/>
      </c>
      <c r="W76" s="410">
        <f t="shared" si="12"/>
        <v>0</v>
      </c>
      <c r="AC76" s="280"/>
    </row>
    <row r="77" spans="1:29" s="263" customFormat="1" ht="25.05" customHeight="1" x14ac:dyDescent="0.3">
      <c r="A77" s="274" t="str">
        <f>CONCATENATE(+IF(Table9[[#This Row],[Código do agregado
'[Entidade']]]="","",VLOOKUP(Table9[[#This Row],[Código do agregado
'[Entidade']]],Table8[[#All],[Código do agregado '[Entidade']]:[Código do agregado
'[1º Direito']]],6,FALSE)),Table9[[#This Row],[Membro]])</f>
        <v/>
      </c>
      <c r="B77" s="403"/>
      <c r="C77" s="404" t="str">
        <f>IF(Table9[[#This Row],[Código do agregado
'[Entidade']]]="","",(CONCATENATE(VLOOKUP(Table9[[#This Row],[Código do agregado
'[Entidade']]],Table8[[Código do agregado '[Entidade']]:[Código do agregado
'[1º Direito']]],8,FALSE),".",Table9[[#This Row],[Membro]])))</f>
        <v/>
      </c>
      <c r="D77" s="430"/>
      <c r="E77" s="431"/>
      <c r="F77" s="430"/>
      <c r="G77" s="430"/>
      <c r="H77" s="435"/>
      <c r="I77" s="432"/>
      <c r="J77" s="433"/>
      <c r="K77" s="404" t="str">
        <f ca="1">IF(Table9[[#This Row],[Data de nascimento 
(aaaa-mm-dd)]]="","",(IF(B77="","",DATEDIF(J77,NOW(),"y"))))</f>
        <v/>
      </c>
      <c r="L77" s="401"/>
      <c r="M77" s="405"/>
      <c r="N77" s="407"/>
      <c r="O77" s="405"/>
      <c r="P77" s="275" t="str">
        <f t="shared" si="8"/>
        <v>NÃO</v>
      </c>
      <c r="Q77" s="281" t="str">
        <f>IF(Table9[[#This Row],[Código do agregado
'[Entidade']]]="","",IF(B77&lt;&gt;B76,"A",IF(Q76="A","B",IF(Q76="B","C",IF(Q76="C","D",IF(Q76="D","E",IF(Q76="E","F",IF(Q76="F","G",IF(Q76="G","H",IF(Q76="H","I",IF(Q76="K","L",IF(Q76="L","M",IF(Q76="M","N",IF(Q76="N","O",IF(Q76="O","P",IF(Q76="P","Q"))))))))))))))))</f>
        <v/>
      </c>
      <c r="R77" s="282" t="str">
        <f t="shared" si="9"/>
        <v/>
      </c>
      <c r="S77" s="283" t="str">
        <f t="shared" si="10"/>
        <v/>
      </c>
      <c r="T77" s="284" t="str">
        <f t="shared" ca="1" si="11"/>
        <v/>
      </c>
      <c r="U77" s="419"/>
      <c r="V77" s="421" t="str">
        <f>IFERROR(IF(Table9[[#This Row],[Data de nascimento 
(aaaa-mm-dd)]]="","",(IF(B77="","",DATEDIF(J77,VLOOKUP(Table9[[#This Row],[Código do agregado
'[Entidade']]],Table8[[Código do agregado '[Entidade']]:[Denominação do ficheiro pdf correspondente ao documento]],25,FALSE),"y")))),"")</f>
        <v/>
      </c>
      <c r="W77" s="410">
        <f t="shared" si="12"/>
        <v>0</v>
      </c>
      <c r="AC77" s="280"/>
    </row>
    <row r="78" spans="1:29" s="263" customFormat="1" ht="25.05" customHeight="1" x14ac:dyDescent="0.3">
      <c r="A78" s="274" t="str">
        <f>CONCATENATE(+IF(Table9[[#This Row],[Código do agregado
'[Entidade']]]="","",VLOOKUP(Table9[[#This Row],[Código do agregado
'[Entidade']]],Table8[[#All],[Código do agregado '[Entidade']]:[Código do agregado
'[1º Direito']]],6,FALSE)),Table9[[#This Row],[Membro]])</f>
        <v/>
      </c>
      <c r="B78" s="403"/>
      <c r="C78" s="404" t="str">
        <f>IF(Table9[[#This Row],[Código do agregado
'[Entidade']]]="","",(CONCATENATE(VLOOKUP(Table9[[#This Row],[Código do agregado
'[Entidade']]],Table8[[Código do agregado '[Entidade']]:[Código do agregado
'[1º Direito']]],8,FALSE),".",Table9[[#This Row],[Membro]])))</f>
        <v/>
      </c>
      <c r="D78" s="430"/>
      <c r="E78" s="431"/>
      <c r="F78" s="430"/>
      <c r="G78" s="430"/>
      <c r="H78" s="435"/>
      <c r="I78" s="432"/>
      <c r="J78" s="433"/>
      <c r="K78" s="404" t="str">
        <f ca="1">IF(Table9[[#This Row],[Data de nascimento 
(aaaa-mm-dd)]]="","",(IF(B78="","",DATEDIF(J78,NOW(),"y"))))</f>
        <v/>
      </c>
      <c r="L78" s="401"/>
      <c r="M78" s="405"/>
      <c r="N78" s="407"/>
      <c r="O78" s="405"/>
      <c r="P78" s="275" t="str">
        <f t="shared" si="8"/>
        <v>NÃO</v>
      </c>
      <c r="Q78" s="281" t="str">
        <f>IF(Table9[[#This Row],[Código do agregado
'[Entidade']]]="","",IF(B78&lt;&gt;B77,"A",IF(Q77="A","B",IF(Q77="B","C",IF(Q77="C","D",IF(Q77="D","E",IF(Q77="E","F",IF(Q77="F","G",IF(Q77="G","H",IF(Q77="H","I",IF(Q77="K","L",IF(Q77="L","M",IF(Q77="M","N",IF(Q77="N","O",IF(Q77="O","P",IF(Q77="P","Q"))))))))))))))))</f>
        <v/>
      </c>
      <c r="R78" s="282" t="str">
        <f t="shared" si="9"/>
        <v/>
      </c>
      <c r="S78" s="283" t="str">
        <f t="shared" si="10"/>
        <v/>
      </c>
      <c r="T78" s="284" t="str">
        <f t="shared" ca="1" si="11"/>
        <v/>
      </c>
      <c r="U78" s="419"/>
      <c r="V78" s="421" t="str">
        <f>IFERROR(IF(Table9[[#This Row],[Data de nascimento 
(aaaa-mm-dd)]]="","",(IF(B78="","",DATEDIF(J78,VLOOKUP(Table9[[#This Row],[Código do agregado
'[Entidade']]],Table8[[Código do agregado '[Entidade']]:[Denominação do ficheiro pdf correspondente ao documento]],25,FALSE),"y")))),"")</f>
        <v/>
      </c>
      <c r="W78" s="410">
        <f t="shared" si="12"/>
        <v>0</v>
      </c>
      <c r="AC78" s="280"/>
    </row>
    <row r="79" spans="1:29" s="263" customFormat="1" ht="25.05" customHeight="1" x14ac:dyDescent="0.3">
      <c r="A79" s="274" t="str">
        <f>CONCATENATE(+IF(Table9[[#This Row],[Código do agregado
'[Entidade']]]="","",VLOOKUP(Table9[[#This Row],[Código do agregado
'[Entidade']]],Table8[[#All],[Código do agregado '[Entidade']]:[Código do agregado
'[1º Direito']]],6,FALSE)),Table9[[#This Row],[Membro]])</f>
        <v/>
      </c>
      <c r="B79" s="403"/>
      <c r="C79" s="404" t="str">
        <f>IF(Table9[[#This Row],[Código do agregado
'[Entidade']]]="","",(CONCATENATE(VLOOKUP(Table9[[#This Row],[Código do agregado
'[Entidade']]],Table8[[Código do agregado '[Entidade']]:[Código do agregado
'[1º Direito']]],8,FALSE),".",Table9[[#This Row],[Membro]])))</f>
        <v/>
      </c>
      <c r="D79" s="430"/>
      <c r="E79" s="431"/>
      <c r="F79" s="430"/>
      <c r="G79" s="430"/>
      <c r="H79" s="435"/>
      <c r="I79" s="432"/>
      <c r="J79" s="433"/>
      <c r="K79" s="404" t="str">
        <f ca="1">IF(Table9[[#This Row],[Data de nascimento 
(aaaa-mm-dd)]]="","",(IF(B79="","",DATEDIF(J79,NOW(),"y"))))</f>
        <v/>
      </c>
      <c r="L79" s="401"/>
      <c r="M79" s="405"/>
      <c r="N79" s="407"/>
      <c r="O79" s="405"/>
      <c r="P79" s="275" t="str">
        <f t="shared" si="8"/>
        <v>NÃO</v>
      </c>
      <c r="Q79" s="281" t="str">
        <f>IF(Table9[[#This Row],[Código do agregado
'[Entidade']]]="","",IF(B79&lt;&gt;B78,"A",IF(Q78="A","B",IF(Q78="B","C",IF(Q78="C","D",IF(Q78="D","E",IF(Q78="E","F",IF(Q78="F","G",IF(Q78="G","H",IF(Q78="H","I",IF(Q78="K","L",IF(Q78="L","M",IF(Q78="M","N",IF(Q78="N","O",IF(Q78="O","P",IF(Q78="P","Q"))))))))))))))))</f>
        <v/>
      </c>
      <c r="R79" s="282" t="str">
        <f t="shared" si="9"/>
        <v/>
      </c>
      <c r="S79" s="283" t="str">
        <f t="shared" si="10"/>
        <v/>
      </c>
      <c r="T79" s="284" t="str">
        <f t="shared" ca="1" si="11"/>
        <v/>
      </c>
      <c r="U79" s="419"/>
      <c r="V79" s="421" t="str">
        <f>IFERROR(IF(Table9[[#This Row],[Data de nascimento 
(aaaa-mm-dd)]]="","",(IF(B79="","",DATEDIF(J79,VLOOKUP(Table9[[#This Row],[Código do agregado
'[Entidade']]],Table8[[Código do agregado '[Entidade']]:[Denominação do ficheiro pdf correspondente ao documento]],25,FALSE),"y")))),"")</f>
        <v/>
      </c>
      <c r="W79" s="410">
        <f t="shared" si="12"/>
        <v>0</v>
      </c>
      <c r="AC79" s="280"/>
    </row>
    <row r="80" spans="1:29" s="263" customFormat="1" ht="25.05" customHeight="1" x14ac:dyDescent="0.3">
      <c r="A80" s="274" t="str">
        <f>CONCATENATE(+IF(Table9[[#This Row],[Código do agregado
'[Entidade']]]="","",VLOOKUP(Table9[[#This Row],[Código do agregado
'[Entidade']]],Table8[[#All],[Código do agregado '[Entidade']]:[Código do agregado
'[1º Direito']]],6,FALSE)),Table9[[#This Row],[Membro]])</f>
        <v/>
      </c>
      <c r="B80" s="403"/>
      <c r="C80" s="404" t="str">
        <f>IF(Table9[[#This Row],[Código do agregado
'[Entidade']]]="","",(CONCATENATE(VLOOKUP(Table9[[#This Row],[Código do agregado
'[Entidade']]],Table8[[Código do agregado '[Entidade']]:[Código do agregado
'[1º Direito']]],8,FALSE),".",Table9[[#This Row],[Membro]])))</f>
        <v/>
      </c>
      <c r="D80" s="430"/>
      <c r="E80" s="431"/>
      <c r="F80" s="430"/>
      <c r="G80" s="430"/>
      <c r="H80" s="435"/>
      <c r="I80" s="432"/>
      <c r="J80" s="433"/>
      <c r="K80" s="404" t="str">
        <f ca="1">IF(Table9[[#This Row],[Data de nascimento 
(aaaa-mm-dd)]]="","",(IF(B80="","",DATEDIF(J80,NOW(),"y"))))</f>
        <v/>
      </c>
      <c r="L80" s="401"/>
      <c r="M80" s="405"/>
      <c r="N80" s="407"/>
      <c r="O80" s="405"/>
      <c r="P80" s="275" t="str">
        <f t="shared" si="8"/>
        <v>NÃO</v>
      </c>
      <c r="Q80" s="281" t="str">
        <f>IF(Table9[[#This Row],[Código do agregado
'[Entidade']]]="","",IF(B80&lt;&gt;B79,"A",IF(Q79="A","B",IF(Q79="B","C",IF(Q79="C","D",IF(Q79="D","E",IF(Q79="E","F",IF(Q79="F","G",IF(Q79="G","H",IF(Q79="H","I",IF(Q79="K","L",IF(Q79="L","M",IF(Q79="M","N",IF(Q79="N","O",IF(Q79="O","P",IF(Q79="P","Q"))))))))))))))))</f>
        <v/>
      </c>
      <c r="R80" s="282" t="str">
        <f t="shared" si="9"/>
        <v/>
      </c>
      <c r="S80" s="283" t="str">
        <f t="shared" si="10"/>
        <v/>
      </c>
      <c r="T80" s="284" t="str">
        <f t="shared" ca="1" si="11"/>
        <v/>
      </c>
      <c r="U80" s="419"/>
      <c r="V80" s="421" t="str">
        <f>IFERROR(IF(Table9[[#This Row],[Data de nascimento 
(aaaa-mm-dd)]]="","",(IF(B80="","",DATEDIF(J80,VLOOKUP(Table9[[#This Row],[Código do agregado
'[Entidade']]],Table8[[Código do agregado '[Entidade']]:[Denominação do ficheiro pdf correspondente ao documento]],25,FALSE),"y")))),"")</f>
        <v/>
      </c>
      <c r="W80" s="410">
        <f t="shared" si="12"/>
        <v>0</v>
      </c>
      <c r="AC80" s="280"/>
    </row>
    <row r="81" spans="1:29" s="263" customFormat="1" ht="25.05" customHeight="1" x14ac:dyDescent="0.3">
      <c r="A81" s="274" t="str">
        <f>CONCATENATE(+IF(Table9[[#This Row],[Código do agregado
'[Entidade']]]="","",VLOOKUP(Table9[[#This Row],[Código do agregado
'[Entidade']]],Table8[[#All],[Código do agregado '[Entidade']]:[Código do agregado
'[1º Direito']]],6,FALSE)),Table9[[#This Row],[Membro]])</f>
        <v/>
      </c>
      <c r="B81" s="403"/>
      <c r="C81" s="404" t="str">
        <f>IF(Table9[[#This Row],[Código do agregado
'[Entidade']]]="","",(CONCATENATE(VLOOKUP(Table9[[#This Row],[Código do agregado
'[Entidade']]],Table8[[Código do agregado '[Entidade']]:[Código do agregado
'[1º Direito']]],8,FALSE),".",Table9[[#This Row],[Membro]])))</f>
        <v/>
      </c>
      <c r="D81" s="430"/>
      <c r="E81" s="431"/>
      <c r="F81" s="430"/>
      <c r="G81" s="430"/>
      <c r="H81" s="435"/>
      <c r="I81" s="432"/>
      <c r="J81" s="433"/>
      <c r="K81" s="404" t="str">
        <f ca="1">IF(Table9[[#This Row],[Data de nascimento 
(aaaa-mm-dd)]]="","",(IF(B81="","",DATEDIF(J81,NOW(),"y"))))</f>
        <v/>
      </c>
      <c r="L81" s="401"/>
      <c r="M81" s="405"/>
      <c r="N81" s="407"/>
      <c r="O81" s="405"/>
      <c r="P81" s="275" t="str">
        <f t="shared" si="8"/>
        <v>NÃO</v>
      </c>
      <c r="Q81" s="281" t="str">
        <f>IF(Table9[[#This Row],[Código do agregado
'[Entidade']]]="","",IF(B81&lt;&gt;B80,"A",IF(Q80="A","B",IF(Q80="B","C",IF(Q80="C","D",IF(Q80="D","E",IF(Q80="E","F",IF(Q80="F","G",IF(Q80="G","H",IF(Q80="H","I",IF(Q80="K","L",IF(Q80="L","M",IF(Q80="M","N",IF(Q80="N","O",IF(Q80="O","P",IF(Q80="P","Q"))))))))))))))))</f>
        <v/>
      </c>
      <c r="R81" s="282" t="str">
        <f t="shared" si="9"/>
        <v/>
      </c>
      <c r="S81" s="283" t="str">
        <f t="shared" si="10"/>
        <v/>
      </c>
      <c r="T81" s="284" t="str">
        <f t="shared" ca="1" si="11"/>
        <v/>
      </c>
      <c r="U81" s="419"/>
      <c r="V81" s="421" t="str">
        <f>IFERROR(IF(Table9[[#This Row],[Data de nascimento 
(aaaa-mm-dd)]]="","",(IF(B81="","",DATEDIF(J81,VLOOKUP(Table9[[#This Row],[Código do agregado
'[Entidade']]],Table8[[Código do agregado '[Entidade']]:[Denominação do ficheiro pdf correspondente ao documento]],25,FALSE),"y")))),"")</f>
        <v/>
      </c>
      <c r="W81" s="410">
        <f t="shared" si="12"/>
        <v>0</v>
      </c>
      <c r="AC81" s="280"/>
    </row>
    <row r="82" spans="1:29" s="263" customFormat="1" ht="25.05" customHeight="1" x14ac:dyDescent="0.3">
      <c r="A82" s="274" t="str">
        <f>CONCATENATE(+IF(Table9[[#This Row],[Código do agregado
'[Entidade']]]="","",VLOOKUP(Table9[[#This Row],[Código do agregado
'[Entidade']]],Table8[[#All],[Código do agregado '[Entidade']]:[Código do agregado
'[1º Direito']]],6,FALSE)),Table9[[#This Row],[Membro]])</f>
        <v/>
      </c>
      <c r="B82" s="403"/>
      <c r="C82" s="404" t="str">
        <f>IF(Table9[[#This Row],[Código do agregado
'[Entidade']]]="","",(CONCATENATE(VLOOKUP(Table9[[#This Row],[Código do agregado
'[Entidade']]],Table8[[Código do agregado '[Entidade']]:[Código do agregado
'[1º Direito']]],8,FALSE),".",Table9[[#This Row],[Membro]])))</f>
        <v/>
      </c>
      <c r="D82" s="430"/>
      <c r="E82" s="431"/>
      <c r="F82" s="430"/>
      <c r="G82" s="430"/>
      <c r="H82" s="435"/>
      <c r="I82" s="432"/>
      <c r="J82" s="433"/>
      <c r="K82" s="404" t="str">
        <f ca="1">IF(Table9[[#This Row],[Data de nascimento 
(aaaa-mm-dd)]]="","",(IF(B82="","",DATEDIF(J82,NOW(),"y"))))</f>
        <v/>
      </c>
      <c r="L82" s="401"/>
      <c r="M82" s="405"/>
      <c r="N82" s="407"/>
      <c r="O82" s="405"/>
      <c r="P82" s="275" t="str">
        <f t="shared" si="8"/>
        <v>NÃO</v>
      </c>
      <c r="Q82" s="281" t="str">
        <f>IF(Table9[[#This Row],[Código do agregado
'[Entidade']]]="","",IF(B82&lt;&gt;B81,"A",IF(Q81="A","B",IF(Q81="B","C",IF(Q81="C","D",IF(Q81="D","E",IF(Q81="E","F",IF(Q81="F","G",IF(Q81="G","H",IF(Q81="H","I",IF(Q81="K","L",IF(Q81="L","M",IF(Q81="M","N",IF(Q81="N","O",IF(Q81="O","P",IF(Q81="P","Q"))))))))))))))))</f>
        <v/>
      </c>
      <c r="R82" s="282" t="str">
        <f t="shared" si="9"/>
        <v/>
      </c>
      <c r="S82" s="283" t="str">
        <f t="shared" si="10"/>
        <v/>
      </c>
      <c r="T82" s="284" t="str">
        <f t="shared" ca="1" si="11"/>
        <v/>
      </c>
      <c r="U82" s="419"/>
      <c r="V82" s="421" t="str">
        <f>IFERROR(IF(Table9[[#This Row],[Data de nascimento 
(aaaa-mm-dd)]]="","",(IF(B82="","",DATEDIF(J82,VLOOKUP(Table9[[#This Row],[Código do agregado
'[Entidade']]],Table8[[Código do agregado '[Entidade']]:[Denominação do ficheiro pdf correspondente ao documento]],25,FALSE),"y")))),"")</f>
        <v/>
      </c>
      <c r="W82" s="410">
        <f t="shared" si="12"/>
        <v>0</v>
      </c>
      <c r="AC82" s="280"/>
    </row>
    <row r="83" spans="1:29" s="263" customFormat="1" ht="25.05" customHeight="1" x14ac:dyDescent="0.3">
      <c r="A83" s="274" t="str">
        <f>CONCATENATE(+IF(Table9[[#This Row],[Código do agregado
'[Entidade']]]="","",VLOOKUP(Table9[[#This Row],[Código do agregado
'[Entidade']]],Table8[[#All],[Código do agregado '[Entidade']]:[Código do agregado
'[1º Direito']]],6,FALSE)),Table9[[#This Row],[Membro]])</f>
        <v/>
      </c>
      <c r="B83" s="403"/>
      <c r="C83" s="404" t="str">
        <f>IF(Table9[[#This Row],[Código do agregado
'[Entidade']]]="","",(CONCATENATE(VLOOKUP(Table9[[#This Row],[Código do agregado
'[Entidade']]],Table8[[Código do agregado '[Entidade']]:[Código do agregado
'[1º Direito']]],8,FALSE),".",Table9[[#This Row],[Membro]])))</f>
        <v/>
      </c>
      <c r="D83" s="430"/>
      <c r="E83" s="431"/>
      <c r="F83" s="430"/>
      <c r="G83" s="430"/>
      <c r="H83" s="435"/>
      <c r="I83" s="432"/>
      <c r="J83" s="433"/>
      <c r="K83" s="404" t="str">
        <f ca="1">IF(Table9[[#This Row],[Data de nascimento 
(aaaa-mm-dd)]]="","",(IF(B83="","",DATEDIF(J83,NOW(),"y"))))</f>
        <v/>
      </c>
      <c r="L83" s="401"/>
      <c r="M83" s="405"/>
      <c r="N83" s="407"/>
      <c r="O83" s="405"/>
      <c r="P83" s="275" t="str">
        <f t="shared" si="8"/>
        <v>NÃO</v>
      </c>
      <c r="Q83" s="281" t="str">
        <f>IF(Table9[[#This Row],[Código do agregado
'[Entidade']]]="","",IF(B83&lt;&gt;B82,"A",IF(Q82="A","B",IF(Q82="B","C",IF(Q82="C","D",IF(Q82="D","E",IF(Q82="E","F",IF(Q82="F","G",IF(Q82="G","H",IF(Q82="H","I",IF(Q82="K","L",IF(Q82="L","M",IF(Q82="M","N",IF(Q82="N","O",IF(Q82="O","P",IF(Q82="P","Q"))))))))))))))))</f>
        <v/>
      </c>
      <c r="R83" s="282" t="str">
        <f t="shared" si="9"/>
        <v/>
      </c>
      <c r="S83" s="283" t="str">
        <f t="shared" si="10"/>
        <v/>
      </c>
      <c r="T83" s="284" t="str">
        <f t="shared" ca="1" si="11"/>
        <v/>
      </c>
      <c r="U83" s="419"/>
      <c r="V83" s="421" t="str">
        <f>IFERROR(IF(Table9[[#This Row],[Data de nascimento 
(aaaa-mm-dd)]]="","",(IF(B83="","",DATEDIF(J83,VLOOKUP(Table9[[#This Row],[Código do agregado
'[Entidade']]],Table8[[Código do agregado '[Entidade']]:[Denominação do ficheiro pdf correspondente ao documento]],25,FALSE),"y")))),"")</f>
        <v/>
      </c>
      <c r="W83" s="410">
        <f t="shared" si="12"/>
        <v>0</v>
      </c>
      <c r="AC83" s="280"/>
    </row>
    <row r="84" spans="1:29" s="263" customFormat="1" ht="25.05" customHeight="1" x14ac:dyDescent="0.3">
      <c r="A84" s="274" t="str">
        <f>CONCATENATE(+IF(Table9[[#This Row],[Código do agregado
'[Entidade']]]="","",VLOOKUP(Table9[[#This Row],[Código do agregado
'[Entidade']]],Table8[[#All],[Código do agregado '[Entidade']]:[Código do agregado
'[1º Direito']]],6,FALSE)),Table9[[#This Row],[Membro]])</f>
        <v/>
      </c>
      <c r="B84" s="403"/>
      <c r="C84" s="404" t="str">
        <f>IF(Table9[[#This Row],[Código do agregado
'[Entidade']]]="","",(CONCATENATE(VLOOKUP(Table9[[#This Row],[Código do agregado
'[Entidade']]],Table8[[Código do agregado '[Entidade']]:[Código do agregado
'[1º Direito']]],8,FALSE),".",Table9[[#This Row],[Membro]])))</f>
        <v/>
      </c>
      <c r="D84" s="430"/>
      <c r="E84" s="431"/>
      <c r="F84" s="430"/>
      <c r="G84" s="430"/>
      <c r="H84" s="435"/>
      <c r="I84" s="432"/>
      <c r="J84" s="433"/>
      <c r="K84" s="404" t="str">
        <f ca="1">IF(Table9[[#This Row],[Data de nascimento 
(aaaa-mm-dd)]]="","",(IF(B84="","",DATEDIF(J84,NOW(),"y"))))</f>
        <v/>
      </c>
      <c r="L84" s="401"/>
      <c r="M84" s="405"/>
      <c r="N84" s="407"/>
      <c r="O84" s="405"/>
      <c r="P84" s="275" t="str">
        <f t="shared" si="8"/>
        <v>NÃO</v>
      </c>
      <c r="Q84" s="281" t="str">
        <f>IF(Table9[[#This Row],[Código do agregado
'[Entidade']]]="","",IF(B84&lt;&gt;B83,"A",IF(Q83="A","B",IF(Q83="B","C",IF(Q83="C","D",IF(Q83="D","E",IF(Q83="E","F",IF(Q83="F","G",IF(Q83="G","H",IF(Q83="H","I",IF(Q83="K","L",IF(Q83="L","M",IF(Q83="M","N",IF(Q83="N","O",IF(Q83="O","P",IF(Q83="P","Q"))))))))))))))))</f>
        <v/>
      </c>
      <c r="R84" s="282" t="str">
        <f t="shared" si="9"/>
        <v/>
      </c>
      <c r="S84" s="283" t="str">
        <f t="shared" si="10"/>
        <v/>
      </c>
      <c r="T84" s="284" t="str">
        <f t="shared" ca="1" si="11"/>
        <v/>
      </c>
      <c r="U84" s="419"/>
      <c r="V84" s="421" t="str">
        <f>IFERROR(IF(Table9[[#This Row],[Data de nascimento 
(aaaa-mm-dd)]]="","",(IF(B84="","",DATEDIF(J84,VLOOKUP(Table9[[#This Row],[Código do agregado
'[Entidade']]],Table8[[Código do agregado '[Entidade']]:[Denominação do ficheiro pdf correspondente ao documento]],25,FALSE),"y")))),"")</f>
        <v/>
      </c>
      <c r="W84" s="410">
        <f t="shared" si="12"/>
        <v>0</v>
      </c>
      <c r="AC84" s="280"/>
    </row>
    <row r="85" spans="1:29" s="263" customFormat="1" ht="25.05" customHeight="1" x14ac:dyDescent="0.3">
      <c r="A85" s="274" t="str">
        <f>CONCATENATE(+IF(Table9[[#This Row],[Código do agregado
'[Entidade']]]="","",VLOOKUP(Table9[[#This Row],[Código do agregado
'[Entidade']]],Table8[[#All],[Código do agregado '[Entidade']]:[Código do agregado
'[1º Direito']]],6,FALSE)),Table9[[#This Row],[Membro]])</f>
        <v/>
      </c>
      <c r="B85" s="403"/>
      <c r="C85" s="404" t="str">
        <f>IF(Table9[[#This Row],[Código do agregado
'[Entidade']]]="","",(CONCATENATE(VLOOKUP(Table9[[#This Row],[Código do agregado
'[Entidade']]],Table8[[Código do agregado '[Entidade']]:[Código do agregado
'[1º Direito']]],8,FALSE),".",Table9[[#This Row],[Membro]])))</f>
        <v/>
      </c>
      <c r="D85" s="430"/>
      <c r="E85" s="431"/>
      <c r="F85" s="430"/>
      <c r="G85" s="430"/>
      <c r="H85" s="435"/>
      <c r="I85" s="432"/>
      <c r="J85" s="433"/>
      <c r="K85" s="404" t="str">
        <f ca="1">IF(Table9[[#This Row],[Data de nascimento 
(aaaa-mm-dd)]]="","",(IF(B85="","",DATEDIF(J85,NOW(),"y"))))</f>
        <v/>
      </c>
      <c r="L85" s="401"/>
      <c r="M85" s="405"/>
      <c r="N85" s="407"/>
      <c r="O85" s="405"/>
      <c r="P85" s="275" t="str">
        <f t="shared" si="8"/>
        <v>NÃO</v>
      </c>
      <c r="Q85" s="281" t="str">
        <f>IF(Table9[[#This Row],[Código do agregado
'[Entidade']]]="","",IF(B85&lt;&gt;B84,"A",IF(Q84="A","B",IF(Q84="B","C",IF(Q84="C","D",IF(Q84="D","E",IF(Q84="E","F",IF(Q84="F","G",IF(Q84="G","H",IF(Q84="H","I",IF(Q84="K","L",IF(Q84="L","M",IF(Q84="M","N",IF(Q84="N","O",IF(Q84="O","P",IF(Q84="P","Q"))))))))))))))))</f>
        <v/>
      </c>
      <c r="R85" s="282" t="str">
        <f t="shared" si="9"/>
        <v/>
      </c>
      <c r="S85" s="283" t="str">
        <f t="shared" si="10"/>
        <v/>
      </c>
      <c r="T85" s="284" t="str">
        <f t="shared" ca="1" si="11"/>
        <v/>
      </c>
      <c r="U85" s="419"/>
      <c r="V85" s="421" t="str">
        <f>IFERROR(IF(Table9[[#This Row],[Data de nascimento 
(aaaa-mm-dd)]]="","",(IF(B85="","",DATEDIF(J85,VLOOKUP(Table9[[#This Row],[Código do agregado
'[Entidade']]],Table8[[Código do agregado '[Entidade']]:[Denominação do ficheiro pdf correspondente ao documento]],25,FALSE),"y")))),"")</f>
        <v/>
      </c>
      <c r="W85" s="410">
        <f t="shared" si="12"/>
        <v>0</v>
      </c>
      <c r="AC85" s="280"/>
    </row>
    <row r="86" spans="1:29" s="263" customFormat="1" ht="25.05" customHeight="1" x14ac:dyDescent="0.3">
      <c r="A86" s="274" t="str">
        <f>CONCATENATE(+IF(Table9[[#This Row],[Código do agregado
'[Entidade']]]="","",VLOOKUP(Table9[[#This Row],[Código do agregado
'[Entidade']]],Table8[[#All],[Código do agregado '[Entidade']]:[Código do agregado
'[1º Direito']]],6,FALSE)),Table9[[#This Row],[Membro]])</f>
        <v/>
      </c>
      <c r="B86" s="403"/>
      <c r="C86" s="404" t="str">
        <f>IF(Table9[[#This Row],[Código do agregado
'[Entidade']]]="","",(CONCATENATE(VLOOKUP(Table9[[#This Row],[Código do agregado
'[Entidade']]],Table8[[Código do agregado '[Entidade']]:[Código do agregado
'[1º Direito']]],8,FALSE),".",Table9[[#This Row],[Membro]])))</f>
        <v/>
      </c>
      <c r="D86" s="430"/>
      <c r="E86" s="431"/>
      <c r="F86" s="430"/>
      <c r="G86" s="430"/>
      <c r="H86" s="435"/>
      <c r="I86" s="432"/>
      <c r="J86" s="433"/>
      <c r="K86" s="404" t="str">
        <f ca="1">IF(Table9[[#This Row],[Data de nascimento 
(aaaa-mm-dd)]]="","",(IF(B86="","",DATEDIF(J86,NOW(),"y"))))</f>
        <v/>
      </c>
      <c r="L86" s="401"/>
      <c r="M86" s="405"/>
      <c r="N86" s="407"/>
      <c r="O86" s="405"/>
      <c r="P86" s="275" t="str">
        <f t="shared" si="8"/>
        <v>NÃO</v>
      </c>
      <c r="Q86" s="281" t="str">
        <f>IF(Table9[[#This Row],[Código do agregado
'[Entidade']]]="","",IF(B86&lt;&gt;B85,"A",IF(Q85="A","B",IF(Q85="B","C",IF(Q85="C","D",IF(Q85="D","E",IF(Q85="E","F",IF(Q85="F","G",IF(Q85="G","H",IF(Q85="H","I",IF(Q85="K","L",IF(Q85="L","M",IF(Q85="M","N",IF(Q85="N","O",IF(Q85="O","P",IF(Q85="P","Q"))))))))))))))))</f>
        <v/>
      </c>
      <c r="R86" s="282" t="str">
        <f t="shared" si="9"/>
        <v/>
      </c>
      <c r="S86" s="283" t="str">
        <f t="shared" si="10"/>
        <v/>
      </c>
      <c r="T86" s="284" t="str">
        <f t="shared" ca="1" si="11"/>
        <v/>
      </c>
      <c r="U86" s="419"/>
      <c r="V86" s="421" t="str">
        <f>IFERROR(IF(Table9[[#This Row],[Data de nascimento 
(aaaa-mm-dd)]]="","",(IF(B86="","",DATEDIF(J86,VLOOKUP(Table9[[#This Row],[Código do agregado
'[Entidade']]],Table8[[Código do agregado '[Entidade']]:[Denominação do ficheiro pdf correspondente ao documento]],25,FALSE),"y")))),"")</f>
        <v/>
      </c>
      <c r="W86" s="410">
        <f t="shared" si="12"/>
        <v>0</v>
      </c>
      <c r="AC86" s="280"/>
    </row>
    <row r="87" spans="1:29" s="263" customFormat="1" ht="25.05" customHeight="1" x14ac:dyDescent="0.3">
      <c r="A87" s="274" t="str">
        <f>CONCATENATE(+IF(Table9[[#This Row],[Código do agregado
'[Entidade']]]="","",VLOOKUP(Table9[[#This Row],[Código do agregado
'[Entidade']]],Table8[[#All],[Código do agregado '[Entidade']]:[Código do agregado
'[1º Direito']]],6,FALSE)),Table9[[#This Row],[Membro]])</f>
        <v/>
      </c>
      <c r="B87" s="403"/>
      <c r="C87" s="404" t="str">
        <f>IF(Table9[[#This Row],[Código do agregado
'[Entidade']]]="","",(CONCATENATE(VLOOKUP(Table9[[#This Row],[Código do agregado
'[Entidade']]],Table8[[Código do agregado '[Entidade']]:[Código do agregado
'[1º Direito']]],8,FALSE),".",Table9[[#This Row],[Membro]])))</f>
        <v/>
      </c>
      <c r="D87" s="430"/>
      <c r="E87" s="431"/>
      <c r="F87" s="430"/>
      <c r="G87" s="430"/>
      <c r="H87" s="435"/>
      <c r="I87" s="432"/>
      <c r="J87" s="433"/>
      <c r="K87" s="404" t="str">
        <f ca="1">IF(Table9[[#This Row],[Data de nascimento 
(aaaa-mm-dd)]]="","",(IF(B87="","",DATEDIF(J87,NOW(),"y"))))</f>
        <v/>
      </c>
      <c r="L87" s="401"/>
      <c r="M87" s="405"/>
      <c r="N87" s="407"/>
      <c r="O87" s="405"/>
      <c r="P87" s="275" t="str">
        <f t="shared" si="8"/>
        <v>NÃO</v>
      </c>
      <c r="Q87" s="281" t="str">
        <f>IF(Table9[[#This Row],[Código do agregado
'[Entidade']]]="","",IF(B87&lt;&gt;B86,"A",IF(Q86="A","B",IF(Q86="B","C",IF(Q86="C","D",IF(Q86="D","E",IF(Q86="E","F",IF(Q86="F","G",IF(Q86="G","H",IF(Q86="H","I",IF(Q86="K","L",IF(Q86="L","M",IF(Q86="M","N",IF(Q86="N","O",IF(Q86="O","P",IF(Q86="P","Q"))))))))))))))))</f>
        <v/>
      </c>
      <c r="R87" s="282" t="str">
        <f t="shared" si="9"/>
        <v/>
      </c>
      <c r="S87" s="283" t="str">
        <f t="shared" si="10"/>
        <v/>
      </c>
      <c r="T87" s="284" t="str">
        <f t="shared" ca="1" si="11"/>
        <v/>
      </c>
      <c r="U87" s="419"/>
      <c r="V87" s="421" t="str">
        <f>IFERROR(IF(Table9[[#This Row],[Data de nascimento 
(aaaa-mm-dd)]]="","",(IF(B87="","",DATEDIF(J87,VLOOKUP(Table9[[#This Row],[Código do agregado
'[Entidade']]],Table8[[Código do agregado '[Entidade']]:[Denominação do ficheiro pdf correspondente ao documento]],25,FALSE),"y")))),"")</f>
        <v/>
      </c>
      <c r="W87" s="410">
        <f t="shared" si="12"/>
        <v>0</v>
      </c>
      <c r="AC87" s="280"/>
    </row>
    <row r="88" spans="1:29" s="263" customFormat="1" ht="25.05" customHeight="1" x14ac:dyDescent="0.3">
      <c r="A88" s="274" t="str">
        <f>CONCATENATE(+IF(Table9[[#This Row],[Código do agregado
'[Entidade']]]="","",VLOOKUP(Table9[[#This Row],[Código do agregado
'[Entidade']]],Table8[[#All],[Código do agregado '[Entidade']]:[Código do agregado
'[1º Direito']]],6,FALSE)),Table9[[#This Row],[Membro]])</f>
        <v/>
      </c>
      <c r="B88" s="403"/>
      <c r="C88" s="404" t="str">
        <f>IF(Table9[[#This Row],[Código do agregado
'[Entidade']]]="","",(CONCATENATE(VLOOKUP(Table9[[#This Row],[Código do agregado
'[Entidade']]],Table8[[Código do agregado '[Entidade']]:[Código do agregado
'[1º Direito']]],8,FALSE),".",Table9[[#This Row],[Membro]])))</f>
        <v/>
      </c>
      <c r="D88" s="430"/>
      <c r="E88" s="431"/>
      <c r="F88" s="430"/>
      <c r="G88" s="430"/>
      <c r="H88" s="435"/>
      <c r="I88" s="432"/>
      <c r="J88" s="433"/>
      <c r="K88" s="404" t="str">
        <f ca="1">IF(Table9[[#This Row],[Data de nascimento 
(aaaa-mm-dd)]]="","",(IF(B88="","",DATEDIF(J88,NOW(),"y"))))</f>
        <v/>
      </c>
      <c r="L88" s="401"/>
      <c r="M88" s="405"/>
      <c r="N88" s="407"/>
      <c r="O88" s="405"/>
      <c r="P88" s="275" t="str">
        <f t="shared" si="8"/>
        <v>NÃO</v>
      </c>
      <c r="Q88" s="281" t="str">
        <f>IF(Table9[[#This Row],[Código do agregado
'[Entidade']]]="","",IF(B88&lt;&gt;B87,"A",IF(Q87="A","B",IF(Q87="B","C",IF(Q87="C","D",IF(Q87="D","E",IF(Q87="E","F",IF(Q87="F","G",IF(Q87="G","H",IF(Q87="H","I",IF(Q87="K","L",IF(Q87="L","M",IF(Q87="M","N",IF(Q87="N","O",IF(Q87="O","P",IF(Q87="P","Q"))))))))))))))))</f>
        <v/>
      </c>
      <c r="R88" s="282" t="str">
        <f t="shared" si="9"/>
        <v/>
      </c>
      <c r="S88" s="283" t="str">
        <f t="shared" si="10"/>
        <v/>
      </c>
      <c r="T88" s="284" t="str">
        <f t="shared" ca="1" si="11"/>
        <v/>
      </c>
      <c r="U88" s="419"/>
      <c r="V88" s="421" t="str">
        <f>IFERROR(IF(Table9[[#This Row],[Data de nascimento 
(aaaa-mm-dd)]]="","",(IF(B88="","",DATEDIF(J88,VLOOKUP(Table9[[#This Row],[Código do agregado
'[Entidade']]],Table8[[Código do agregado '[Entidade']]:[Denominação do ficheiro pdf correspondente ao documento]],25,FALSE),"y")))),"")</f>
        <v/>
      </c>
      <c r="W88" s="410">
        <f t="shared" si="12"/>
        <v>0</v>
      </c>
      <c r="AC88" s="280"/>
    </row>
    <row r="89" spans="1:29" s="263" customFormat="1" ht="25.05" customHeight="1" x14ac:dyDescent="0.3">
      <c r="A89" s="274" t="str">
        <f>CONCATENATE(+IF(Table9[[#This Row],[Código do agregado
'[Entidade']]]="","",VLOOKUP(Table9[[#This Row],[Código do agregado
'[Entidade']]],Table8[[#All],[Código do agregado '[Entidade']]:[Código do agregado
'[1º Direito']]],6,FALSE)),Table9[[#This Row],[Membro]])</f>
        <v/>
      </c>
      <c r="B89" s="403"/>
      <c r="C89" s="404" t="str">
        <f>IF(Table9[[#This Row],[Código do agregado
'[Entidade']]]="","",(CONCATENATE(VLOOKUP(Table9[[#This Row],[Código do agregado
'[Entidade']]],Table8[[Código do agregado '[Entidade']]:[Código do agregado
'[1º Direito']]],8,FALSE),".",Table9[[#This Row],[Membro]])))</f>
        <v/>
      </c>
      <c r="D89" s="430"/>
      <c r="E89" s="431"/>
      <c r="F89" s="430"/>
      <c r="G89" s="430"/>
      <c r="H89" s="435"/>
      <c r="I89" s="432"/>
      <c r="J89" s="433"/>
      <c r="K89" s="404" t="str">
        <f ca="1">IF(Table9[[#This Row],[Data de nascimento 
(aaaa-mm-dd)]]="","",(IF(B89="","",DATEDIF(J89,NOW(),"y"))))</f>
        <v/>
      </c>
      <c r="L89" s="401"/>
      <c r="M89" s="405"/>
      <c r="N89" s="407"/>
      <c r="O89" s="405"/>
      <c r="P89" s="275" t="str">
        <f t="shared" si="8"/>
        <v>NÃO</v>
      </c>
      <c r="Q89" s="281" t="str">
        <f>IF(Table9[[#This Row],[Código do agregado
'[Entidade']]]="","",IF(B89&lt;&gt;B88,"A",IF(Q88="A","B",IF(Q88="B","C",IF(Q88="C","D",IF(Q88="D","E",IF(Q88="E","F",IF(Q88="F","G",IF(Q88="G","H",IF(Q88="H","I",IF(Q88="K","L",IF(Q88="L","M",IF(Q88="M","N",IF(Q88="N","O",IF(Q88="O","P",IF(Q88="P","Q"))))))))))))))))</f>
        <v/>
      </c>
      <c r="R89" s="282" t="str">
        <f t="shared" si="9"/>
        <v/>
      </c>
      <c r="S89" s="283" t="str">
        <f t="shared" si="10"/>
        <v/>
      </c>
      <c r="T89" s="284" t="str">
        <f t="shared" ca="1" si="11"/>
        <v/>
      </c>
      <c r="U89" s="419"/>
      <c r="V89" s="421" t="str">
        <f>IFERROR(IF(Table9[[#This Row],[Data de nascimento 
(aaaa-mm-dd)]]="","",(IF(B89="","",DATEDIF(J89,VLOOKUP(Table9[[#This Row],[Código do agregado
'[Entidade']]],Table8[[Código do agregado '[Entidade']]:[Denominação do ficheiro pdf correspondente ao documento]],25,FALSE),"y")))),"")</f>
        <v/>
      </c>
      <c r="W89" s="410">
        <f t="shared" si="12"/>
        <v>0</v>
      </c>
      <c r="AC89" s="280"/>
    </row>
    <row r="90" spans="1:29" s="263" customFormat="1" ht="25.05" customHeight="1" x14ac:dyDescent="0.3">
      <c r="A90" s="274" t="str">
        <f>CONCATENATE(+IF(Table9[[#This Row],[Código do agregado
'[Entidade']]]="","",VLOOKUP(Table9[[#This Row],[Código do agregado
'[Entidade']]],Table8[[#All],[Código do agregado '[Entidade']]:[Código do agregado
'[1º Direito']]],6,FALSE)),Table9[[#This Row],[Membro]])</f>
        <v/>
      </c>
      <c r="B90" s="403"/>
      <c r="C90" s="404" t="str">
        <f>IF(Table9[[#This Row],[Código do agregado
'[Entidade']]]="","",(CONCATENATE(VLOOKUP(Table9[[#This Row],[Código do agregado
'[Entidade']]],Table8[[Código do agregado '[Entidade']]:[Código do agregado
'[1º Direito']]],8,FALSE),".",Table9[[#This Row],[Membro]])))</f>
        <v/>
      </c>
      <c r="D90" s="430"/>
      <c r="E90" s="431"/>
      <c r="F90" s="430"/>
      <c r="G90" s="430"/>
      <c r="H90" s="435"/>
      <c r="I90" s="432"/>
      <c r="J90" s="433"/>
      <c r="K90" s="404" t="str">
        <f ca="1">IF(Table9[[#This Row],[Data de nascimento 
(aaaa-mm-dd)]]="","",(IF(B90="","",DATEDIF(J90,NOW(),"y"))))</f>
        <v/>
      </c>
      <c r="L90" s="401"/>
      <c r="M90" s="405"/>
      <c r="N90" s="407"/>
      <c r="O90" s="405"/>
      <c r="P90" s="275" t="str">
        <f t="shared" si="8"/>
        <v>NÃO</v>
      </c>
      <c r="Q90" s="281" t="str">
        <f>IF(Table9[[#This Row],[Código do agregado
'[Entidade']]]="","",IF(B90&lt;&gt;B89,"A",IF(Q89="A","B",IF(Q89="B","C",IF(Q89="C","D",IF(Q89="D","E",IF(Q89="E","F",IF(Q89="F","G",IF(Q89="G","H",IF(Q89="H","I",IF(Q89="K","L",IF(Q89="L","M",IF(Q89="M","N",IF(Q89="N","O",IF(Q89="O","P",IF(Q89="P","Q"))))))))))))))))</f>
        <v/>
      </c>
      <c r="R90" s="282" t="str">
        <f t="shared" si="9"/>
        <v/>
      </c>
      <c r="S90" s="283" t="str">
        <f t="shared" si="10"/>
        <v/>
      </c>
      <c r="T90" s="284" t="str">
        <f t="shared" ca="1" si="11"/>
        <v/>
      </c>
      <c r="U90" s="419"/>
      <c r="V90" s="421" t="str">
        <f>IFERROR(IF(Table9[[#This Row],[Data de nascimento 
(aaaa-mm-dd)]]="","",(IF(B90="","",DATEDIF(J90,VLOOKUP(Table9[[#This Row],[Código do agregado
'[Entidade']]],Table8[[Código do agregado '[Entidade']]:[Denominação do ficheiro pdf correspondente ao documento]],25,FALSE),"y")))),"")</f>
        <v/>
      </c>
      <c r="W90" s="410">
        <f t="shared" si="12"/>
        <v>0</v>
      </c>
      <c r="AC90" s="280"/>
    </row>
    <row r="91" spans="1:29" s="263" customFormat="1" ht="25.05" customHeight="1" x14ac:dyDescent="0.3">
      <c r="A91" s="274" t="str">
        <f>CONCATENATE(+IF(Table9[[#This Row],[Código do agregado
'[Entidade']]]="","",VLOOKUP(Table9[[#This Row],[Código do agregado
'[Entidade']]],Table8[[#All],[Código do agregado '[Entidade']]:[Código do agregado
'[1º Direito']]],6,FALSE)),Table9[[#This Row],[Membro]])</f>
        <v/>
      </c>
      <c r="B91" s="403"/>
      <c r="C91" s="404" t="str">
        <f>IF(Table9[[#This Row],[Código do agregado
'[Entidade']]]="","",(CONCATENATE(VLOOKUP(Table9[[#This Row],[Código do agregado
'[Entidade']]],Table8[[Código do agregado '[Entidade']]:[Código do agregado
'[1º Direito']]],8,FALSE),".",Table9[[#This Row],[Membro]])))</f>
        <v/>
      </c>
      <c r="D91" s="430"/>
      <c r="E91" s="431"/>
      <c r="F91" s="430"/>
      <c r="G91" s="430"/>
      <c r="H91" s="435"/>
      <c r="I91" s="432"/>
      <c r="J91" s="433"/>
      <c r="K91" s="404" t="str">
        <f ca="1">IF(Table9[[#This Row],[Data de nascimento 
(aaaa-mm-dd)]]="","",(IF(B91="","",DATEDIF(J91,NOW(),"y"))))</f>
        <v/>
      </c>
      <c r="L91" s="401"/>
      <c r="M91" s="405"/>
      <c r="N91" s="407"/>
      <c r="O91" s="405"/>
      <c r="P91" s="275" t="str">
        <f t="shared" si="8"/>
        <v>NÃO</v>
      </c>
      <c r="Q91" s="281" t="str">
        <f>IF(Table9[[#This Row],[Código do agregado
'[Entidade']]]="","",IF(B91&lt;&gt;B90,"A",IF(Q90="A","B",IF(Q90="B","C",IF(Q90="C","D",IF(Q90="D","E",IF(Q90="E","F",IF(Q90="F","G",IF(Q90="G","H",IF(Q90="H","I",IF(Q90="K","L",IF(Q90="L","M",IF(Q90="M","N",IF(Q90="N","O",IF(Q90="O","P",IF(Q90="P","Q"))))))))))))))))</f>
        <v/>
      </c>
      <c r="R91" s="282" t="str">
        <f t="shared" si="9"/>
        <v/>
      </c>
      <c r="S91" s="283" t="str">
        <f t="shared" si="10"/>
        <v/>
      </c>
      <c r="T91" s="284" t="str">
        <f t="shared" ca="1" si="11"/>
        <v/>
      </c>
      <c r="U91" s="419"/>
      <c r="V91" s="421" t="str">
        <f>IFERROR(IF(Table9[[#This Row],[Data de nascimento 
(aaaa-mm-dd)]]="","",(IF(B91="","",DATEDIF(J91,VLOOKUP(Table9[[#This Row],[Código do agregado
'[Entidade']]],Table8[[Código do agregado '[Entidade']]:[Denominação do ficheiro pdf correspondente ao documento]],25,FALSE),"y")))),"")</f>
        <v/>
      </c>
      <c r="W91" s="410">
        <f t="shared" si="12"/>
        <v>0</v>
      </c>
      <c r="AC91" s="280"/>
    </row>
    <row r="92" spans="1:29" s="263" customFormat="1" ht="25.05" customHeight="1" x14ac:dyDescent="0.3">
      <c r="A92" s="274" t="str">
        <f>CONCATENATE(+IF(Table9[[#This Row],[Código do agregado
'[Entidade']]]="","",VLOOKUP(Table9[[#This Row],[Código do agregado
'[Entidade']]],Table8[[#All],[Código do agregado '[Entidade']]:[Código do agregado
'[1º Direito']]],6,FALSE)),Table9[[#This Row],[Membro]])</f>
        <v/>
      </c>
      <c r="B92" s="403"/>
      <c r="C92" s="404" t="str">
        <f>IF(Table9[[#This Row],[Código do agregado
'[Entidade']]]="","",(CONCATENATE(VLOOKUP(Table9[[#This Row],[Código do agregado
'[Entidade']]],Table8[[Código do agregado '[Entidade']]:[Código do agregado
'[1º Direito']]],8,FALSE),".",Table9[[#This Row],[Membro]])))</f>
        <v/>
      </c>
      <c r="D92" s="430"/>
      <c r="E92" s="431"/>
      <c r="F92" s="430"/>
      <c r="G92" s="430"/>
      <c r="H92" s="435"/>
      <c r="I92" s="432"/>
      <c r="J92" s="433"/>
      <c r="K92" s="404" t="str">
        <f ca="1">IF(Table9[[#This Row],[Data de nascimento 
(aaaa-mm-dd)]]="","",(IF(B92="","",DATEDIF(J92,NOW(),"y"))))</f>
        <v/>
      </c>
      <c r="L92" s="401"/>
      <c r="M92" s="405"/>
      <c r="N92" s="407"/>
      <c r="O92" s="405"/>
      <c r="P92" s="275" t="str">
        <f t="shared" si="8"/>
        <v>NÃO</v>
      </c>
      <c r="Q92" s="281" t="str">
        <f>IF(Table9[[#This Row],[Código do agregado
'[Entidade']]]="","",IF(B92&lt;&gt;B91,"A",IF(Q91="A","B",IF(Q91="B","C",IF(Q91="C","D",IF(Q91="D","E",IF(Q91="E","F",IF(Q91="F","G",IF(Q91="G","H",IF(Q91="H","I",IF(Q91="K","L",IF(Q91="L","M",IF(Q91="M","N",IF(Q91="N","O",IF(Q91="O","P",IF(Q91="P","Q"))))))))))))))))</f>
        <v/>
      </c>
      <c r="R92" s="282" t="str">
        <f t="shared" si="9"/>
        <v/>
      </c>
      <c r="S92" s="283" t="str">
        <f t="shared" si="10"/>
        <v/>
      </c>
      <c r="T92" s="284" t="str">
        <f t="shared" ca="1" si="11"/>
        <v/>
      </c>
      <c r="U92" s="419"/>
      <c r="V92" s="421" t="str">
        <f>IFERROR(IF(Table9[[#This Row],[Data de nascimento 
(aaaa-mm-dd)]]="","",(IF(B92="","",DATEDIF(J92,VLOOKUP(Table9[[#This Row],[Código do agregado
'[Entidade']]],Table8[[Código do agregado '[Entidade']]:[Denominação do ficheiro pdf correspondente ao documento]],25,FALSE),"y")))),"")</f>
        <v/>
      </c>
      <c r="W92" s="410">
        <f t="shared" si="12"/>
        <v>0</v>
      </c>
      <c r="AC92" s="280"/>
    </row>
    <row r="93" spans="1:29" s="263" customFormat="1" ht="25.05" customHeight="1" x14ac:dyDescent="0.3">
      <c r="A93" s="274" t="str">
        <f>CONCATENATE(+IF(Table9[[#This Row],[Código do agregado
'[Entidade']]]="","",VLOOKUP(Table9[[#This Row],[Código do agregado
'[Entidade']]],Table8[[#All],[Código do agregado '[Entidade']]:[Código do agregado
'[1º Direito']]],6,FALSE)),Table9[[#This Row],[Membro]])</f>
        <v/>
      </c>
      <c r="B93" s="403"/>
      <c r="C93" s="404" t="str">
        <f>IF(Table9[[#This Row],[Código do agregado
'[Entidade']]]="","",(CONCATENATE(VLOOKUP(Table9[[#This Row],[Código do agregado
'[Entidade']]],Table8[[Código do agregado '[Entidade']]:[Código do agregado
'[1º Direito']]],8,FALSE),".",Table9[[#This Row],[Membro]])))</f>
        <v/>
      </c>
      <c r="D93" s="430"/>
      <c r="E93" s="431"/>
      <c r="F93" s="430"/>
      <c r="G93" s="430"/>
      <c r="H93" s="435"/>
      <c r="I93" s="432"/>
      <c r="J93" s="433"/>
      <c r="K93" s="404" t="str">
        <f ca="1">IF(Table9[[#This Row],[Data de nascimento 
(aaaa-mm-dd)]]="","",(IF(B93="","",DATEDIF(J93,NOW(),"y"))))</f>
        <v/>
      </c>
      <c r="L93" s="401"/>
      <c r="M93" s="405"/>
      <c r="N93" s="407"/>
      <c r="O93" s="405"/>
      <c r="P93" s="275" t="str">
        <f t="shared" si="8"/>
        <v>NÃO</v>
      </c>
      <c r="Q93" s="281" t="str">
        <f>IF(Table9[[#This Row],[Código do agregado
'[Entidade']]]="","",IF(B93&lt;&gt;B92,"A",IF(Q92="A","B",IF(Q92="B","C",IF(Q92="C","D",IF(Q92="D","E",IF(Q92="E","F",IF(Q92="F","G",IF(Q92="G","H",IF(Q92="H","I",IF(Q92="K","L",IF(Q92="L","M",IF(Q92="M","N",IF(Q92="N","O",IF(Q92="O","P",IF(Q92="P","Q"))))))))))))))))</f>
        <v/>
      </c>
      <c r="R93" s="282" t="str">
        <f t="shared" si="9"/>
        <v/>
      </c>
      <c r="S93" s="283" t="str">
        <f t="shared" si="10"/>
        <v/>
      </c>
      <c r="T93" s="284" t="str">
        <f t="shared" ca="1" si="11"/>
        <v/>
      </c>
      <c r="U93" s="419"/>
      <c r="V93" s="421" t="str">
        <f>IFERROR(IF(Table9[[#This Row],[Data de nascimento 
(aaaa-mm-dd)]]="","",(IF(B93="","",DATEDIF(J93,VLOOKUP(Table9[[#This Row],[Código do agregado
'[Entidade']]],Table8[[Código do agregado '[Entidade']]:[Denominação do ficheiro pdf correspondente ao documento]],25,FALSE),"y")))),"")</f>
        <v/>
      </c>
      <c r="W93" s="410">
        <f t="shared" si="12"/>
        <v>0</v>
      </c>
      <c r="AC93" s="280"/>
    </row>
    <row r="94" spans="1:29" s="263" customFormat="1" ht="25.05" customHeight="1" x14ac:dyDescent="0.3">
      <c r="A94" s="274" t="str">
        <f>CONCATENATE(+IF(Table9[[#This Row],[Código do agregado
'[Entidade']]]="","",VLOOKUP(Table9[[#This Row],[Código do agregado
'[Entidade']]],Table8[[#All],[Código do agregado '[Entidade']]:[Código do agregado
'[1º Direito']]],6,FALSE)),Table9[[#This Row],[Membro]])</f>
        <v/>
      </c>
      <c r="B94" s="403"/>
      <c r="C94" s="404" t="str">
        <f>IF(Table9[[#This Row],[Código do agregado
'[Entidade']]]="","",(CONCATENATE(VLOOKUP(Table9[[#This Row],[Código do agregado
'[Entidade']]],Table8[[Código do agregado '[Entidade']]:[Código do agregado
'[1º Direito']]],8,FALSE),".",Table9[[#This Row],[Membro]])))</f>
        <v/>
      </c>
      <c r="D94" s="430"/>
      <c r="E94" s="431"/>
      <c r="F94" s="430"/>
      <c r="G94" s="430"/>
      <c r="H94" s="435"/>
      <c r="I94" s="432"/>
      <c r="J94" s="433"/>
      <c r="K94" s="404" t="str">
        <f ca="1">IF(Table9[[#This Row],[Data de nascimento 
(aaaa-mm-dd)]]="","",(IF(B94="","",DATEDIF(J94,NOW(),"y"))))</f>
        <v/>
      </c>
      <c r="L94" s="401"/>
      <c r="M94" s="405"/>
      <c r="N94" s="407"/>
      <c r="O94" s="405"/>
      <c r="P94" s="275" t="str">
        <f t="shared" si="8"/>
        <v>NÃO</v>
      </c>
      <c r="Q94" s="281" t="str">
        <f>IF(Table9[[#This Row],[Código do agregado
'[Entidade']]]="","",IF(B94&lt;&gt;B93,"A",IF(Q93="A","B",IF(Q93="B","C",IF(Q93="C","D",IF(Q93="D","E",IF(Q93="E","F",IF(Q93="F","G",IF(Q93="G","H",IF(Q93="H","I",IF(Q93="K","L",IF(Q93="L","M",IF(Q93="M","N",IF(Q93="N","O",IF(Q93="O","P",IF(Q93="P","Q"))))))))))))))))</f>
        <v/>
      </c>
      <c r="R94" s="282" t="str">
        <f t="shared" si="9"/>
        <v/>
      </c>
      <c r="S94" s="283" t="str">
        <f t="shared" si="10"/>
        <v/>
      </c>
      <c r="T94" s="284" t="str">
        <f t="shared" ca="1" si="11"/>
        <v/>
      </c>
      <c r="U94" s="419"/>
      <c r="V94" s="421" t="str">
        <f>IFERROR(IF(Table9[[#This Row],[Data de nascimento 
(aaaa-mm-dd)]]="","",(IF(B94="","",DATEDIF(J94,VLOOKUP(Table9[[#This Row],[Código do agregado
'[Entidade']]],Table8[[Código do agregado '[Entidade']]:[Denominação do ficheiro pdf correspondente ao documento]],25,FALSE),"y")))),"")</f>
        <v/>
      </c>
      <c r="W94" s="410">
        <f t="shared" si="12"/>
        <v>0</v>
      </c>
      <c r="AC94" s="280"/>
    </row>
    <row r="95" spans="1:29" s="263" customFormat="1" ht="25.05" customHeight="1" x14ac:dyDescent="0.3">
      <c r="A95" s="274" t="str">
        <f>CONCATENATE(+IF(Table9[[#This Row],[Código do agregado
'[Entidade']]]="","",VLOOKUP(Table9[[#This Row],[Código do agregado
'[Entidade']]],Table8[[#All],[Código do agregado '[Entidade']]:[Código do agregado
'[1º Direito']]],6,FALSE)),Table9[[#This Row],[Membro]])</f>
        <v/>
      </c>
      <c r="B95" s="403"/>
      <c r="C95" s="404" t="str">
        <f>IF(Table9[[#This Row],[Código do agregado
'[Entidade']]]="","",(CONCATENATE(VLOOKUP(Table9[[#This Row],[Código do agregado
'[Entidade']]],Table8[[Código do agregado '[Entidade']]:[Código do agregado
'[1º Direito']]],8,FALSE),".",Table9[[#This Row],[Membro]])))</f>
        <v/>
      </c>
      <c r="D95" s="430"/>
      <c r="E95" s="431"/>
      <c r="F95" s="430"/>
      <c r="G95" s="430"/>
      <c r="H95" s="435"/>
      <c r="I95" s="432"/>
      <c r="J95" s="433"/>
      <c r="K95" s="404" t="str">
        <f ca="1">IF(Table9[[#This Row],[Data de nascimento 
(aaaa-mm-dd)]]="","",(IF(B95="","",DATEDIF(J95,NOW(),"y"))))</f>
        <v/>
      </c>
      <c r="L95" s="401"/>
      <c r="M95" s="405"/>
      <c r="N95" s="407"/>
      <c r="O95" s="405"/>
      <c r="P95" s="275" t="str">
        <f t="shared" si="8"/>
        <v>NÃO</v>
      </c>
      <c r="Q95" s="281" t="str">
        <f>IF(Table9[[#This Row],[Código do agregado
'[Entidade']]]="","",IF(B95&lt;&gt;B94,"A",IF(Q94="A","B",IF(Q94="B","C",IF(Q94="C","D",IF(Q94="D","E",IF(Q94="E","F",IF(Q94="F","G",IF(Q94="G","H",IF(Q94="H","I",IF(Q94="K","L",IF(Q94="L","M",IF(Q94="M","N",IF(Q94="N","O",IF(Q94="O","P",IF(Q94="P","Q"))))))))))))))))</f>
        <v/>
      </c>
      <c r="R95" s="282" t="str">
        <f t="shared" si="9"/>
        <v/>
      </c>
      <c r="S95" s="283" t="str">
        <f t="shared" si="10"/>
        <v/>
      </c>
      <c r="T95" s="284" t="str">
        <f t="shared" ca="1" si="11"/>
        <v/>
      </c>
      <c r="U95" s="419"/>
      <c r="V95" s="421" t="str">
        <f>IFERROR(IF(Table9[[#This Row],[Data de nascimento 
(aaaa-mm-dd)]]="","",(IF(B95="","",DATEDIF(J95,VLOOKUP(Table9[[#This Row],[Código do agregado
'[Entidade']]],Table8[[Código do agregado '[Entidade']]:[Denominação do ficheiro pdf correspondente ao documento]],25,FALSE),"y")))),"")</f>
        <v/>
      </c>
      <c r="W95" s="410">
        <f t="shared" si="12"/>
        <v>0</v>
      </c>
      <c r="AC95" s="280"/>
    </row>
    <row r="96" spans="1:29" s="263" customFormat="1" ht="25.05" customHeight="1" x14ac:dyDescent="0.3">
      <c r="A96" s="274" t="str">
        <f>CONCATENATE(+IF(Table9[[#This Row],[Código do agregado
'[Entidade']]]="","",VLOOKUP(Table9[[#This Row],[Código do agregado
'[Entidade']]],Table8[[#All],[Código do agregado '[Entidade']]:[Código do agregado
'[1º Direito']]],6,FALSE)),Table9[[#This Row],[Membro]])</f>
        <v/>
      </c>
      <c r="B96" s="403"/>
      <c r="C96" s="404" t="str">
        <f>IF(Table9[[#This Row],[Código do agregado
'[Entidade']]]="","",(CONCATENATE(VLOOKUP(Table9[[#This Row],[Código do agregado
'[Entidade']]],Table8[[Código do agregado '[Entidade']]:[Código do agregado
'[1º Direito']]],8,FALSE),".",Table9[[#This Row],[Membro]])))</f>
        <v/>
      </c>
      <c r="D96" s="430"/>
      <c r="E96" s="431"/>
      <c r="F96" s="430"/>
      <c r="G96" s="430"/>
      <c r="H96" s="435"/>
      <c r="I96" s="432"/>
      <c r="J96" s="433"/>
      <c r="K96" s="404" t="str">
        <f ca="1">IF(Table9[[#This Row],[Data de nascimento 
(aaaa-mm-dd)]]="","",(IF(B96="","",DATEDIF(J96,NOW(),"y"))))</f>
        <v/>
      </c>
      <c r="L96" s="401"/>
      <c r="M96" s="405"/>
      <c r="N96" s="407"/>
      <c r="O96" s="405"/>
      <c r="P96" s="275" t="str">
        <f t="shared" si="8"/>
        <v>NÃO</v>
      </c>
      <c r="Q96" s="281" t="str">
        <f>IF(Table9[[#This Row],[Código do agregado
'[Entidade']]]="","",IF(B96&lt;&gt;B95,"A",IF(Q95="A","B",IF(Q95="B","C",IF(Q95="C","D",IF(Q95="D","E",IF(Q95="E","F",IF(Q95="F","G",IF(Q95="G","H",IF(Q95="H","I",IF(Q95="K","L",IF(Q95="L","M",IF(Q95="M","N",IF(Q95="N","O",IF(Q95="O","P",IF(Q95="P","Q"))))))))))))))))</f>
        <v/>
      </c>
      <c r="R96" s="282" t="str">
        <f t="shared" si="9"/>
        <v/>
      </c>
      <c r="S96" s="283" t="str">
        <f t="shared" si="10"/>
        <v/>
      </c>
      <c r="T96" s="284" t="str">
        <f t="shared" ca="1" si="11"/>
        <v/>
      </c>
      <c r="U96" s="419"/>
      <c r="V96" s="421" t="str">
        <f>IFERROR(IF(Table9[[#This Row],[Data de nascimento 
(aaaa-mm-dd)]]="","",(IF(B96="","",DATEDIF(J96,VLOOKUP(Table9[[#This Row],[Código do agregado
'[Entidade']]],Table8[[Código do agregado '[Entidade']]:[Denominação do ficheiro pdf correspondente ao documento]],25,FALSE),"y")))),"")</f>
        <v/>
      </c>
      <c r="W96" s="410">
        <f t="shared" si="12"/>
        <v>0</v>
      </c>
      <c r="AC96" s="280"/>
    </row>
    <row r="97" spans="1:29" s="263" customFormat="1" ht="25.05" customHeight="1" x14ac:dyDescent="0.3">
      <c r="A97" s="274" t="str">
        <f>CONCATENATE(+IF(Table9[[#This Row],[Código do agregado
'[Entidade']]]="","",VLOOKUP(Table9[[#This Row],[Código do agregado
'[Entidade']]],Table8[[#All],[Código do agregado '[Entidade']]:[Código do agregado
'[1º Direito']]],6,FALSE)),Table9[[#This Row],[Membro]])</f>
        <v/>
      </c>
      <c r="B97" s="403"/>
      <c r="C97" s="404" t="str">
        <f>IF(Table9[[#This Row],[Código do agregado
'[Entidade']]]="","",(CONCATENATE(VLOOKUP(Table9[[#This Row],[Código do agregado
'[Entidade']]],Table8[[Código do agregado '[Entidade']]:[Código do agregado
'[1º Direito']]],8,FALSE),".",Table9[[#This Row],[Membro]])))</f>
        <v/>
      </c>
      <c r="D97" s="430"/>
      <c r="E97" s="431"/>
      <c r="F97" s="430"/>
      <c r="G97" s="430"/>
      <c r="H97" s="435"/>
      <c r="I97" s="432"/>
      <c r="J97" s="433"/>
      <c r="K97" s="404" t="str">
        <f ca="1">IF(Table9[[#This Row],[Data de nascimento 
(aaaa-mm-dd)]]="","",(IF(B97="","",DATEDIF(J97,NOW(),"y"))))</f>
        <v/>
      </c>
      <c r="L97" s="401"/>
      <c r="M97" s="405"/>
      <c r="N97" s="407"/>
      <c r="O97" s="405"/>
      <c r="P97" s="275" t="str">
        <f t="shared" si="8"/>
        <v>NÃO</v>
      </c>
      <c r="Q97" s="281" t="str">
        <f>IF(Table9[[#This Row],[Código do agregado
'[Entidade']]]="","",IF(B97&lt;&gt;B96,"A",IF(Q96="A","B",IF(Q96="B","C",IF(Q96="C","D",IF(Q96="D","E",IF(Q96="E","F",IF(Q96="F","G",IF(Q96="G","H",IF(Q96="H","I",IF(Q96="K","L",IF(Q96="L","M",IF(Q96="M","N",IF(Q96="N","O",IF(Q96="O","P",IF(Q96="P","Q"))))))))))))))))</f>
        <v/>
      </c>
      <c r="R97" s="282" t="str">
        <f t="shared" si="9"/>
        <v/>
      </c>
      <c r="S97" s="283" t="str">
        <f t="shared" si="10"/>
        <v/>
      </c>
      <c r="T97" s="284" t="str">
        <f t="shared" ca="1" si="11"/>
        <v/>
      </c>
      <c r="U97" s="419"/>
      <c r="V97" s="421" t="str">
        <f>IFERROR(IF(Table9[[#This Row],[Data de nascimento 
(aaaa-mm-dd)]]="","",(IF(B97="","",DATEDIF(J97,VLOOKUP(Table9[[#This Row],[Código do agregado
'[Entidade']]],Table8[[Código do agregado '[Entidade']]:[Denominação do ficheiro pdf correspondente ao documento]],25,FALSE),"y")))),"")</f>
        <v/>
      </c>
      <c r="W97" s="410">
        <f t="shared" si="12"/>
        <v>0</v>
      </c>
      <c r="AC97" s="280"/>
    </row>
    <row r="98" spans="1:29" s="263" customFormat="1" ht="25.05" customHeight="1" x14ac:dyDescent="0.3">
      <c r="A98" s="274" t="str">
        <f>CONCATENATE(+IF(Table9[[#This Row],[Código do agregado
'[Entidade']]]="","",VLOOKUP(Table9[[#This Row],[Código do agregado
'[Entidade']]],Table8[[#All],[Código do agregado '[Entidade']]:[Código do agregado
'[1º Direito']]],6,FALSE)),Table9[[#This Row],[Membro]])</f>
        <v/>
      </c>
      <c r="B98" s="403"/>
      <c r="C98" s="404" t="str">
        <f>IF(Table9[[#This Row],[Código do agregado
'[Entidade']]]="","",(CONCATENATE(VLOOKUP(Table9[[#This Row],[Código do agregado
'[Entidade']]],Table8[[Código do agregado '[Entidade']]:[Código do agregado
'[1º Direito']]],8,FALSE),".",Table9[[#This Row],[Membro]])))</f>
        <v/>
      </c>
      <c r="D98" s="430"/>
      <c r="E98" s="431"/>
      <c r="F98" s="430"/>
      <c r="G98" s="430"/>
      <c r="H98" s="435"/>
      <c r="I98" s="432"/>
      <c r="J98" s="433"/>
      <c r="K98" s="404" t="str">
        <f ca="1">IF(Table9[[#This Row],[Data de nascimento 
(aaaa-mm-dd)]]="","",(IF(B98="","",DATEDIF(J98,NOW(),"y"))))</f>
        <v/>
      </c>
      <c r="L98" s="401"/>
      <c r="M98" s="405"/>
      <c r="N98" s="407"/>
      <c r="O98" s="405"/>
      <c r="P98" s="275" t="str">
        <f t="shared" si="8"/>
        <v>NÃO</v>
      </c>
      <c r="Q98" s="281" t="str">
        <f>IF(Table9[[#This Row],[Código do agregado
'[Entidade']]]="","",IF(B98&lt;&gt;B97,"A",IF(Q97="A","B",IF(Q97="B","C",IF(Q97="C","D",IF(Q97="D","E",IF(Q97="E","F",IF(Q97="F","G",IF(Q97="G","H",IF(Q97="H","I",IF(Q97="K","L",IF(Q97="L","M",IF(Q97="M","N",IF(Q97="N","O",IF(Q97="O","P",IF(Q97="P","Q"))))))))))))))))</f>
        <v/>
      </c>
      <c r="R98" s="282" t="str">
        <f t="shared" si="9"/>
        <v/>
      </c>
      <c r="S98" s="283" t="str">
        <f t="shared" si="10"/>
        <v/>
      </c>
      <c r="T98" s="284" t="str">
        <f t="shared" ca="1" si="11"/>
        <v/>
      </c>
      <c r="U98" s="419"/>
      <c r="V98" s="421" t="str">
        <f>IFERROR(IF(Table9[[#This Row],[Data de nascimento 
(aaaa-mm-dd)]]="","",(IF(B98="","",DATEDIF(J98,VLOOKUP(Table9[[#This Row],[Código do agregado
'[Entidade']]],Table8[[Código do agregado '[Entidade']]:[Denominação do ficheiro pdf correspondente ao documento]],25,FALSE),"y")))),"")</f>
        <v/>
      </c>
      <c r="W98" s="410">
        <f t="shared" si="12"/>
        <v>0</v>
      </c>
      <c r="AC98" s="280"/>
    </row>
    <row r="99" spans="1:29" s="263" customFormat="1" ht="25.05" customHeight="1" x14ac:dyDescent="0.3">
      <c r="A99" s="274" t="str">
        <f>CONCATENATE(+IF(Table9[[#This Row],[Código do agregado
'[Entidade']]]="","",VLOOKUP(Table9[[#This Row],[Código do agregado
'[Entidade']]],Table8[[#All],[Código do agregado '[Entidade']]:[Código do agregado
'[1º Direito']]],6,FALSE)),Table9[[#This Row],[Membro]])</f>
        <v/>
      </c>
      <c r="B99" s="403"/>
      <c r="C99" s="404" t="str">
        <f>IF(Table9[[#This Row],[Código do agregado
'[Entidade']]]="","",(CONCATENATE(VLOOKUP(Table9[[#This Row],[Código do agregado
'[Entidade']]],Table8[[Código do agregado '[Entidade']]:[Código do agregado
'[1º Direito']]],8,FALSE),".",Table9[[#This Row],[Membro]])))</f>
        <v/>
      </c>
      <c r="D99" s="430"/>
      <c r="E99" s="431"/>
      <c r="F99" s="430"/>
      <c r="G99" s="430"/>
      <c r="H99" s="435"/>
      <c r="I99" s="432"/>
      <c r="J99" s="433"/>
      <c r="K99" s="404" t="str">
        <f ca="1">IF(Table9[[#This Row],[Data de nascimento 
(aaaa-mm-dd)]]="","",(IF(B99="","",DATEDIF(J99,NOW(),"y"))))</f>
        <v/>
      </c>
      <c r="L99" s="401"/>
      <c r="M99" s="405"/>
      <c r="N99" s="407"/>
      <c r="O99" s="405"/>
      <c r="P99" s="275" t="str">
        <f t="shared" si="8"/>
        <v>NÃO</v>
      </c>
      <c r="Q99" s="281" t="str">
        <f>IF(Table9[[#This Row],[Código do agregado
'[Entidade']]]="","",IF(B99&lt;&gt;B98,"A",IF(Q98="A","B",IF(Q98="B","C",IF(Q98="C","D",IF(Q98="D","E",IF(Q98="E","F",IF(Q98="F","G",IF(Q98="G","H",IF(Q98="H","I",IF(Q98="K","L",IF(Q98="L","M",IF(Q98="M","N",IF(Q98="N","O",IF(Q98="O","P",IF(Q98="P","Q"))))))))))))))))</f>
        <v/>
      </c>
      <c r="R99" s="282" t="str">
        <f t="shared" si="9"/>
        <v/>
      </c>
      <c r="S99" s="283" t="str">
        <f t="shared" si="10"/>
        <v/>
      </c>
      <c r="T99" s="284" t="str">
        <f t="shared" ca="1" si="11"/>
        <v/>
      </c>
      <c r="U99" s="419"/>
      <c r="V99" s="421" t="str">
        <f>IFERROR(IF(Table9[[#This Row],[Data de nascimento 
(aaaa-mm-dd)]]="","",(IF(B99="","",DATEDIF(J99,VLOOKUP(Table9[[#This Row],[Código do agregado
'[Entidade']]],Table8[[Código do agregado '[Entidade']]:[Denominação do ficheiro pdf correspondente ao documento]],25,FALSE),"y")))),"")</f>
        <v/>
      </c>
      <c r="W99" s="410">
        <f t="shared" si="12"/>
        <v>0</v>
      </c>
      <c r="AC99" s="280"/>
    </row>
    <row r="100" spans="1:29" s="263" customFormat="1" ht="25.05" customHeight="1" x14ac:dyDescent="0.3">
      <c r="A100" s="274" t="str">
        <f>CONCATENATE(+IF(Table9[[#This Row],[Código do agregado
'[Entidade']]]="","",VLOOKUP(Table9[[#This Row],[Código do agregado
'[Entidade']]],Table8[[#All],[Código do agregado '[Entidade']]:[Código do agregado
'[1º Direito']]],6,FALSE)),Table9[[#This Row],[Membro]])</f>
        <v/>
      </c>
      <c r="B100" s="403"/>
      <c r="C100" s="404" t="str">
        <f>IF(Table9[[#This Row],[Código do agregado
'[Entidade']]]="","",(CONCATENATE(VLOOKUP(Table9[[#This Row],[Código do agregado
'[Entidade']]],Table8[[Código do agregado '[Entidade']]:[Código do agregado
'[1º Direito']]],8,FALSE),".",Table9[[#This Row],[Membro]])))</f>
        <v/>
      </c>
      <c r="D100" s="430"/>
      <c r="E100" s="431"/>
      <c r="F100" s="430"/>
      <c r="G100" s="430"/>
      <c r="H100" s="435"/>
      <c r="I100" s="432"/>
      <c r="J100" s="433"/>
      <c r="K100" s="404" t="str">
        <f ca="1">IF(Table9[[#This Row],[Data de nascimento 
(aaaa-mm-dd)]]="","",(IF(B100="","",DATEDIF(J100,NOW(),"y"))))</f>
        <v/>
      </c>
      <c r="L100" s="401"/>
      <c r="M100" s="405"/>
      <c r="N100" s="407"/>
      <c r="O100" s="405"/>
      <c r="P100" s="275" t="str">
        <f t="shared" si="8"/>
        <v>NÃO</v>
      </c>
      <c r="Q100" s="281" t="str">
        <f>IF(Table9[[#This Row],[Código do agregado
'[Entidade']]]="","",IF(B100&lt;&gt;B99,"A",IF(Q99="A","B",IF(Q99="B","C",IF(Q99="C","D",IF(Q99="D","E",IF(Q99="E","F",IF(Q99="F","G",IF(Q99="G","H",IF(Q99="H","I",IF(Q99="K","L",IF(Q99="L","M",IF(Q99="M","N",IF(Q99="N","O",IF(Q99="O","P",IF(Q99="P","Q"))))))))))))))))</f>
        <v/>
      </c>
      <c r="R100" s="282" t="str">
        <f t="shared" si="9"/>
        <v/>
      </c>
      <c r="S100" s="283" t="str">
        <f t="shared" si="10"/>
        <v/>
      </c>
      <c r="T100" s="284" t="str">
        <f t="shared" ca="1" si="11"/>
        <v/>
      </c>
      <c r="U100" s="419"/>
      <c r="V100" s="421" t="str">
        <f>IFERROR(IF(Table9[[#This Row],[Data de nascimento 
(aaaa-mm-dd)]]="","",(IF(B100="","",DATEDIF(J100,VLOOKUP(Table9[[#This Row],[Código do agregado
'[Entidade']]],Table8[[Código do agregado '[Entidade']]:[Denominação do ficheiro pdf correspondente ao documento]],25,FALSE),"y")))),"")</f>
        <v/>
      </c>
      <c r="W100" s="410">
        <f t="shared" si="12"/>
        <v>0</v>
      </c>
      <c r="AC100" s="280"/>
    </row>
    <row r="101" spans="1:29" s="263" customFormat="1" ht="25.05" customHeight="1" x14ac:dyDescent="0.3">
      <c r="A101" s="274" t="str">
        <f>CONCATENATE(+IF(Table9[[#This Row],[Código do agregado
'[Entidade']]]="","",VLOOKUP(Table9[[#This Row],[Código do agregado
'[Entidade']]],Table8[[#All],[Código do agregado '[Entidade']]:[Código do agregado
'[1º Direito']]],6,FALSE)),Table9[[#This Row],[Membro]])</f>
        <v/>
      </c>
      <c r="B101" s="403"/>
      <c r="C101" s="404" t="str">
        <f>IF(Table9[[#This Row],[Código do agregado
'[Entidade']]]="","",(CONCATENATE(VLOOKUP(Table9[[#This Row],[Código do agregado
'[Entidade']]],Table8[[Código do agregado '[Entidade']]:[Código do agregado
'[1º Direito']]],8,FALSE),".",Table9[[#This Row],[Membro]])))</f>
        <v/>
      </c>
      <c r="D101" s="430"/>
      <c r="E101" s="431"/>
      <c r="F101" s="430"/>
      <c r="G101" s="430"/>
      <c r="H101" s="435"/>
      <c r="I101" s="432"/>
      <c r="J101" s="433"/>
      <c r="K101" s="404" t="str">
        <f ca="1">IF(Table9[[#This Row],[Data de nascimento 
(aaaa-mm-dd)]]="","",(IF(B101="","",DATEDIF(J101,NOW(),"y"))))</f>
        <v/>
      </c>
      <c r="L101" s="401"/>
      <c r="M101" s="405"/>
      <c r="N101" s="407"/>
      <c r="O101" s="405"/>
      <c r="P101" s="275" t="str">
        <f t="shared" si="8"/>
        <v>NÃO</v>
      </c>
      <c r="Q101" s="281" t="str">
        <f>IF(Table9[[#This Row],[Código do agregado
'[Entidade']]]="","",IF(B101&lt;&gt;B100,"A",IF(Q100="A","B",IF(Q100="B","C",IF(Q100="C","D",IF(Q100="D","E",IF(Q100="E","F",IF(Q100="F","G",IF(Q100="G","H",IF(Q100="H","I",IF(Q100="K","L",IF(Q100="L","M",IF(Q100="M","N",IF(Q100="N","O",IF(Q100="O","P",IF(Q100="P","Q"))))))))))))))))</f>
        <v/>
      </c>
      <c r="R101" s="282" t="str">
        <f t="shared" si="9"/>
        <v/>
      </c>
      <c r="S101" s="283" t="str">
        <f t="shared" si="10"/>
        <v/>
      </c>
      <c r="T101" s="284" t="str">
        <f t="shared" ca="1" si="11"/>
        <v/>
      </c>
      <c r="U101" s="419"/>
      <c r="V101" s="421" t="str">
        <f>IFERROR(IF(Table9[[#This Row],[Data de nascimento 
(aaaa-mm-dd)]]="","",(IF(B101="","",DATEDIF(J101,VLOOKUP(Table9[[#This Row],[Código do agregado
'[Entidade']]],Table8[[Código do agregado '[Entidade']]:[Denominação do ficheiro pdf correspondente ao documento]],25,FALSE),"y")))),"")</f>
        <v/>
      </c>
      <c r="W101" s="410">
        <f t="shared" si="12"/>
        <v>0</v>
      </c>
      <c r="AC101" s="280"/>
    </row>
    <row r="102" spans="1:29" s="263" customFormat="1" ht="25.05" customHeight="1" x14ac:dyDescent="0.3">
      <c r="A102" s="274" t="str">
        <f>CONCATENATE(+IF(Table9[[#This Row],[Código do agregado
'[Entidade']]]="","",VLOOKUP(Table9[[#This Row],[Código do agregado
'[Entidade']]],Table8[[#All],[Código do agregado '[Entidade']]:[Código do agregado
'[1º Direito']]],6,FALSE)),Table9[[#This Row],[Membro]])</f>
        <v/>
      </c>
      <c r="B102" s="403"/>
      <c r="C102" s="404" t="str">
        <f>IF(Table9[[#This Row],[Código do agregado
'[Entidade']]]="","",(CONCATENATE(VLOOKUP(Table9[[#This Row],[Código do agregado
'[Entidade']]],Table8[[Código do agregado '[Entidade']]:[Código do agregado
'[1º Direito']]],8,FALSE),".",Table9[[#This Row],[Membro]])))</f>
        <v/>
      </c>
      <c r="D102" s="430"/>
      <c r="E102" s="431"/>
      <c r="F102" s="430"/>
      <c r="G102" s="430"/>
      <c r="H102" s="435"/>
      <c r="I102" s="432"/>
      <c r="J102" s="433"/>
      <c r="K102" s="404" t="str">
        <f ca="1">IF(Table9[[#This Row],[Data de nascimento 
(aaaa-mm-dd)]]="","",(IF(B102="","",DATEDIF(J102,NOW(),"y"))))</f>
        <v/>
      </c>
      <c r="L102" s="401"/>
      <c r="M102" s="405"/>
      <c r="N102" s="407"/>
      <c r="O102" s="405"/>
      <c r="P102" s="275" t="str">
        <f t="shared" si="8"/>
        <v>NÃO</v>
      </c>
      <c r="Q102" s="281" t="str">
        <f>IF(Table9[[#This Row],[Código do agregado
'[Entidade']]]="","",IF(B102&lt;&gt;B101,"A",IF(Q101="A","B",IF(Q101="B","C",IF(Q101="C","D",IF(Q101="D","E",IF(Q101="E","F",IF(Q101="F","G",IF(Q101="G","H",IF(Q101="H","I",IF(Q101="K","L",IF(Q101="L","M",IF(Q101="M","N",IF(Q101="N","O",IF(Q101="O","P",IF(Q101="P","Q"))))))))))))))))</f>
        <v/>
      </c>
      <c r="R102" s="282" t="str">
        <f t="shared" si="9"/>
        <v/>
      </c>
      <c r="S102" s="283" t="str">
        <f t="shared" si="10"/>
        <v/>
      </c>
      <c r="T102" s="284" t="str">
        <f t="shared" ca="1" si="11"/>
        <v/>
      </c>
      <c r="U102" s="419"/>
      <c r="V102" s="421" t="str">
        <f>IFERROR(IF(Table9[[#This Row],[Data de nascimento 
(aaaa-mm-dd)]]="","",(IF(B102="","",DATEDIF(J102,VLOOKUP(Table9[[#This Row],[Código do agregado
'[Entidade']]],Table8[[Código do agregado '[Entidade']]:[Denominação do ficheiro pdf correspondente ao documento]],25,FALSE),"y")))),"")</f>
        <v/>
      </c>
      <c r="W102" s="410">
        <f t="shared" si="12"/>
        <v>0</v>
      </c>
      <c r="AC102" s="280"/>
    </row>
    <row r="103" spans="1:29" s="263" customFormat="1" ht="25.05" customHeight="1" thickBot="1" x14ac:dyDescent="0.35">
      <c r="A103" s="274" t="str">
        <f>CONCATENATE(+IF(Table9[[#This Row],[Código do agregado
'[Entidade']]]="","",VLOOKUP(Table9[[#This Row],[Código do agregado
'[Entidade']]],Table8[[#All],[Código do agregado '[Entidade']]:[Código do agregado
'[1º Direito']]],6,FALSE)),Table9[[#This Row],[Membro]])</f>
        <v/>
      </c>
      <c r="B103" s="403"/>
      <c r="C103" s="404" t="str">
        <f>IF(Table9[[#This Row],[Código do agregado
'[Entidade']]]="","",(CONCATENATE(VLOOKUP(Table9[[#This Row],[Código do agregado
'[Entidade']]],Table8[[Código do agregado '[Entidade']]:[Código do agregado
'[1º Direito']]],8,FALSE),".",Table9[[#This Row],[Membro]])))</f>
        <v/>
      </c>
      <c r="D103" s="430"/>
      <c r="E103" s="431"/>
      <c r="F103" s="430"/>
      <c r="G103" s="430"/>
      <c r="H103" s="435"/>
      <c r="I103" s="432"/>
      <c r="J103" s="433"/>
      <c r="K103" s="404" t="str">
        <f ca="1">IF(Table9[[#This Row],[Data de nascimento 
(aaaa-mm-dd)]]="","",(IF(B103="","",DATEDIF(J103,NOW(),"y"))))</f>
        <v/>
      </c>
      <c r="L103" s="401"/>
      <c r="M103" s="405"/>
      <c r="N103" s="407"/>
      <c r="O103" s="405"/>
      <c r="P103" s="275" t="str">
        <f t="shared" si="8"/>
        <v>NÃO</v>
      </c>
      <c r="Q103" s="281" t="str">
        <f>IF(Table9[[#This Row],[Código do agregado
'[Entidade']]]="","",IF(B103&lt;&gt;B102,"A",IF(Q102="A","B",IF(Q102="B","C",IF(Q102="C","D",IF(Q102="D","E",IF(Q102="E","F",IF(Q102="F","G",IF(Q102="G","H",IF(Q102="H","I",IF(Q102="K","L",IF(Q102="L","M",IF(Q102="M","N",IF(Q102="N","O",IF(Q102="O","P",IF(Q102="P","Q"))))))))))))))))</f>
        <v/>
      </c>
      <c r="R103" s="282" t="str">
        <f t="shared" si="9"/>
        <v/>
      </c>
      <c r="S103" s="283" t="str">
        <f t="shared" si="10"/>
        <v/>
      </c>
      <c r="T103" s="284" t="str">
        <f t="shared" ca="1" si="11"/>
        <v/>
      </c>
      <c r="U103" s="419"/>
      <c r="V103" s="421" t="str">
        <f>IFERROR(IF(Table9[[#This Row],[Data de nascimento 
(aaaa-mm-dd)]]="","",(IF(B103="","",DATEDIF(J103,VLOOKUP(Table9[[#This Row],[Código do agregado
'[Entidade']]],Table8[[Código do agregado '[Entidade']]:[Denominação do ficheiro pdf correspondente ao documento]],25,FALSE),"y")))),"")</f>
        <v/>
      </c>
      <c r="W103" s="410">
        <f t="shared" si="12"/>
        <v>0</v>
      </c>
      <c r="AC103" s="280"/>
    </row>
    <row r="104" spans="1:29" s="263" customFormat="1" ht="25.05" hidden="1" customHeight="1" x14ac:dyDescent="0.3">
      <c r="A104" s="274" t="str">
        <f>CONCATENATE(+IF(Table9[[#This Row],[Código do agregado
'[Entidade']]]="","",VLOOKUP(Table9[[#This Row],[Código do agregado
'[Entidade']]],Table8[[#All],[Código do agregado '[Entidade']]:[Código do agregado
'[1º Direito']]],6,FALSE)),Table9[[#This Row],[Membro]])</f>
        <v/>
      </c>
      <c r="B104" s="403"/>
      <c r="C104" s="404" t="str">
        <f>IF(Table9[[#This Row],[Código do agregado
'[Entidade']]]="","",(CONCATENATE(VLOOKUP(Table9[[#This Row],[Código do agregado
'[Entidade']]],Table8[[Código do agregado '[Entidade']]:[Código do agregado
'[1º Direito']]],8,FALSE),".",Table9[[#This Row],[Membro]])))</f>
        <v/>
      </c>
      <c r="D104" s="430"/>
      <c r="E104" s="431"/>
      <c r="F104" s="430"/>
      <c r="G104" s="430"/>
      <c r="H104" s="435"/>
      <c r="I104" s="432"/>
      <c r="J104" s="433"/>
      <c r="K104" s="404" t="str">
        <f ca="1">IF(Table9[[#This Row],[Data de nascimento 
(aaaa-mm-dd)]]="","",(IF(B104="","",DATEDIF(J104,NOW(),"y"))))</f>
        <v/>
      </c>
      <c r="L104" s="401"/>
      <c r="M104" s="405"/>
      <c r="N104" s="407"/>
      <c r="O104" s="405"/>
      <c r="P104" s="275" t="str">
        <f t="shared" si="8"/>
        <v>NÃO</v>
      </c>
      <c r="Q104" s="281" t="str">
        <f>IF(Table9[[#This Row],[Código do agregado
'[Entidade']]]="","",IF(B104&lt;&gt;B103,"A",IF(Q103="A","B",IF(Q103="B","C",IF(Q103="C","D",IF(Q103="D","E",IF(Q103="E","F",IF(Q103="F","G",IF(Q103="G","H",IF(Q103="H","I",IF(Q103="K","L",IF(Q103="L","M",IF(Q103="M","N",IF(Q103="N","O",IF(Q103="O","P",IF(Q103="P","Q"))))))))))))))))</f>
        <v/>
      </c>
      <c r="R104" s="282" t="str">
        <f t="shared" si="9"/>
        <v/>
      </c>
      <c r="S104" s="283" t="str">
        <f t="shared" si="10"/>
        <v/>
      </c>
      <c r="T104" s="284" t="str">
        <f t="shared" ca="1" si="11"/>
        <v/>
      </c>
      <c r="U104" s="419"/>
      <c r="V104" s="421" t="str">
        <f>IFERROR(IF(Table9[[#This Row],[Data de nascimento 
(aaaa-mm-dd)]]="","",(IF(B104="","",DATEDIF(J104,VLOOKUP(Table9[[#This Row],[Código do agregado
'[Entidade']]],Table8[[Código do agregado '[Entidade']]:[Denominação do ficheiro pdf correspondente ao documento]],25,FALSE),"y")))),"")</f>
        <v/>
      </c>
      <c r="W104" s="410">
        <f t="shared" si="12"/>
        <v>0</v>
      </c>
      <c r="AC104" s="280"/>
    </row>
    <row r="105" spans="1:29" s="263" customFormat="1" ht="25.05" hidden="1" customHeight="1" x14ac:dyDescent="0.3">
      <c r="A105" s="274" t="str">
        <f>CONCATENATE(+IF(Table9[[#This Row],[Código do agregado
'[Entidade']]]="","",VLOOKUP(Table9[[#This Row],[Código do agregado
'[Entidade']]],Table8[[#All],[Código do agregado '[Entidade']]:[Código do agregado
'[1º Direito']]],6,FALSE)),Table9[[#This Row],[Membro]])</f>
        <v/>
      </c>
      <c r="B105" s="403"/>
      <c r="C105" s="404" t="str">
        <f>IF(Table9[[#This Row],[Código do agregado
'[Entidade']]]="","",(CONCATENATE(VLOOKUP(Table9[[#This Row],[Código do agregado
'[Entidade']]],Table8[[Código do agregado '[Entidade']]:[Código do agregado
'[1º Direito']]],8,FALSE),".",Table9[[#This Row],[Membro]])))</f>
        <v/>
      </c>
      <c r="D105" s="430"/>
      <c r="E105" s="431"/>
      <c r="F105" s="430"/>
      <c r="G105" s="430"/>
      <c r="H105" s="435"/>
      <c r="I105" s="432"/>
      <c r="J105" s="433"/>
      <c r="K105" s="404" t="str">
        <f ca="1">IF(Table9[[#This Row],[Data de nascimento 
(aaaa-mm-dd)]]="","",(IF(B105="","",DATEDIF(J105,NOW(),"y"))))</f>
        <v/>
      </c>
      <c r="L105" s="401"/>
      <c r="M105" s="405"/>
      <c r="N105" s="407"/>
      <c r="O105" s="405"/>
      <c r="P105" s="275" t="str">
        <f t="shared" si="8"/>
        <v>NÃO</v>
      </c>
      <c r="Q105" s="281" t="str">
        <f>IF(Table9[[#This Row],[Código do agregado
'[Entidade']]]="","",IF(B105&lt;&gt;B104,"A",IF(Q104="A","B",IF(Q104="B","C",IF(Q104="C","D",IF(Q104="D","E",IF(Q104="E","F",IF(Q104="F","G",IF(Q104="G","H",IF(Q104="H","I",IF(Q104="K","L",IF(Q104="L","M",IF(Q104="M","N",IF(Q104="N","O",IF(Q104="O","P",IF(Q104="P","Q"))))))))))))))))</f>
        <v/>
      </c>
      <c r="R105" s="282" t="str">
        <f t="shared" si="9"/>
        <v/>
      </c>
      <c r="S105" s="283" t="str">
        <f t="shared" si="10"/>
        <v/>
      </c>
      <c r="T105" s="284" t="str">
        <f t="shared" ca="1" si="11"/>
        <v/>
      </c>
      <c r="U105" s="419"/>
      <c r="V105" s="421" t="str">
        <f>IFERROR(IF(Table9[[#This Row],[Data de nascimento 
(aaaa-mm-dd)]]="","",(IF(B105="","",DATEDIF(J105,VLOOKUP(Table9[[#This Row],[Código do agregado
'[Entidade']]],Table8[[Código do agregado '[Entidade']]:[Denominação do ficheiro pdf correspondente ao documento]],25,FALSE),"y")))),"")</f>
        <v/>
      </c>
      <c r="W105" s="410">
        <f t="shared" si="12"/>
        <v>0</v>
      </c>
      <c r="AC105" s="280"/>
    </row>
    <row r="106" spans="1:29" s="263" customFormat="1" ht="25.05" hidden="1" customHeight="1" x14ac:dyDescent="0.3">
      <c r="A106" s="274" t="str">
        <f>CONCATENATE(+IF(Table9[[#This Row],[Código do agregado
'[Entidade']]]="","",VLOOKUP(Table9[[#This Row],[Código do agregado
'[Entidade']]],Table8[[#All],[Código do agregado '[Entidade']]:[Código do agregado
'[1º Direito']]],6,FALSE)),Table9[[#This Row],[Membro]])</f>
        <v/>
      </c>
      <c r="B106" s="403"/>
      <c r="C106" s="404" t="str">
        <f>IF(Table9[[#This Row],[Código do agregado
'[Entidade']]]="","",(CONCATENATE(VLOOKUP(Table9[[#This Row],[Código do agregado
'[Entidade']]],Table8[[Código do agregado '[Entidade']]:[Código do agregado
'[1º Direito']]],8,FALSE),".",Table9[[#This Row],[Membro]])))</f>
        <v/>
      </c>
      <c r="D106" s="430"/>
      <c r="E106" s="431"/>
      <c r="F106" s="430"/>
      <c r="G106" s="430"/>
      <c r="H106" s="435"/>
      <c r="I106" s="432"/>
      <c r="J106" s="433"/>
      <c r="K106" s="404" t="str">
        <f ca="1">IF(Table9[[#This Row],[Data de nascimento 
(aaaa-mm-dd)]]="","",(IF(B106="","",DATEDIF(J106,NOW(),"y"))))</f>
        <v/>
      </c>
      <c r="L106" s="401"/>
      <c r="M106" s="405"/>
      <c r="N106" s="407"/>
      <c r="O106" s="405"/>
      <c r="P106" s="275" t="str">
        <f t="shared" si="8"/>
        <v>NÃO</v>
      </c>
      <c r="Q106" s="281" t="str">
        <f>IF(Table9[[#This Row],[Código do agregado
'[Entidade']]]="","",IF(B106&lt;&gt;B105,"A",IF(Q105="A","B",IF(Q105="B","C",IF(Q105="C","D",IF(Q105="D","E",IF(Q105="E","F",IF(Q105="F","G",IF(Q105="G","H",IF(Q105="H","I",IF(Q105="K","L",IF(Q105="L","M",IF(Q105="M","N",IF(Q105="N","O",IF(Q105="O","P",IF(Q105="P","Q"))))))))))))))))</f>
        <v/>
      </c>
      <c r="R106" s="282" t="str">
        <f t="shared" si="9"/>
        <v/>
      </c>
      <c r="S106" s="283" t="str">
        <f t="shared" si="10"/>
        <v/>
      </c>
      <c r="T106" s="284" t="str">
        <f t="shared" ca="1" si="11"/>
        <v/>
      </c>
      <c r="U106" s="419"/>
      <c r="V106" s="421" t="str">
        <f>IFERROR(IF(Table9[[#This Row],[Data de nascimento 
(aaaa-mm-dd)]]="","",(IF(B106="","",DATEDIF(J106,VLOOKUP(Table9[[#This Row],[Código do agregado
'[Entidade']]],Table8[[Código do agregado '[Entidade']]:[Denominação do ficheiro pdf correspondente ao documento]],25,FALSE),"y")))),"")</f>
        <v/>
      </c>
      <c r="W106" s="410">
        <f t="shared" si="12"/>
        <v>0</v>
      </c>
      <c r="AC106" s="280"/>
    </row>
    <row r="107" spans="1:29" s="263" customFormat="1" ht="25.05" hidden="1" customHeight="1" x14ac:dyDescent="0.3">
      <c r="A107" s="274" t="str">
        <f>CONCATENATE(+IF(Table9[[#This Row],[Código do agregado
'[Entidade']]]="","",VLOOKUP(Table9[[#This Row],[Código do agregado
'[Entidade']]],Table8[[#All],[Código do agregado '[Entidade']]:[Código do agregado
'[1º Direito']]],6,FALSE)),Table9[[#This Row],[Membro]])</f>
        <v/>
      </c>
      <c r="B107" s="403"/>
      <c r="C107" s="404" t="str">
        <f>IF(Table9[[#This Row],[Código do agregado
'[Entidade']]]="","",(CONCATENATE(VLOOKUP(Table9[[#This Row],[Código do agregado
'[Entidade']]],Table8[[Código do agregado '[Entidade']]:[Código do agregado
'[1º Direito']]],8,FALSE),".",Table9[[#This Row],[Membro]])))</f>
        <v/>
      </c>
      <c r="D107" s="430"/>
      <c r="E107" s="431"/>
      <c r="F107" s="430"/>
      <c r="G107" s="430"/>
      <c r="H107" s="435"/>
      <c r="I107" s="432"/>
      <c r="J107" s="433"/>
      <c r="K107" s="404" t="str">
        <f ca="1">IF(Table9[[#This Row],[Data de nascimento 
(aaaa-mm-dd)]]="","",(IF(B107="","",DATEDIF(J107,NOW(),"y"))))</f>
        <v/>
      </c>
      <c r="L107" s="401"/>
      <c r="M107" s="405"/>
      <c r="N107" s="407"/>
      <c r="O107" s="405"/>
      <c r="P107" s="275" t="str">
        <f t="shared" si="8"/>
        <v>NÃO</v>
      </c>
      <c r="Q107" s="281" t="str">
        <f>IF(Table9[[#This Row],[Código do agregado
'[Entidade']]]="","",IF(B107&lt;&gt;B106,"A",IF(Q106="A","B",IF(Q106="B","C",IF(Q106="C","D",IF(Q106="D","E",IF(Q106="E","F",IF(Q106="F","G",IF(Q106="G","H",IF(Q106="H","I",IF(Q106="K","L",IF(Q106="L","M",IF(Q106="M","N",IF(Q106="N","O",IF(Q106="O","P",IF(Q106="P","Q"))))))))))))))))</f>
        <v/>
      </c>
      <c r="R107" s="282" t="str">
        <f t="shared" si="9"/>
        <v/>
      </c>
      <c r="S107" s="283" t="str">
        <f t="shared" si="10"/>
        <v/>
      </c>
      <c r="T107" s="284" t="str">
        <f t="shared" ca="1" si="11"/>
        <v/>
      </c>
      <c r="U107" s="419"/>
      <c r="V107" s="421" t="str">
        <f>IFERROR(IF(Table9[[#This Row],[Data de nascimento 
(aaaa-mm-dd)]]="","",(IF(B107="","",DATEDIF(J107,VLOOKUP(Table9[[#This Row],[Código do agregado
'[Entidade']]],Table8[[Código do agregado '[Entidade']]:[Denominação do ficheiro pdf correspondente ao documento]],25,FALSE),"y")))),"")</f>
        <v/>
      </c>
      <c r="W107" s="410">
        <f t="shared" si="12"/>
        <v>0</v>
      </c>
      <c r="AC107" s="280"/>
    </row>
    <row r="108" spans="1:29" s="263" customFormat="1" ht="25.05" hidden="1" customHeight="1" x14ac:dyDescent="0.3">
      <c r="A108" s="274" t="str">
        <f>CONCATENATE(+IF(Table9[[#This Row],[Código do agregado
'[Entidade']]]="","",VLOOKUP(Table9[[#This Row],[Código do agregado
'[Entidade']]],Table8[[#All],[Código do agregado '[Entidade']]:[Código do agregado
'[1º Direito']]],6,FALSE)),Table9[[#This Row],[Membro]])</f>
        <v/>
      </c>
      <c r="B108" s="403"/>
      <c r="C108" s="404" t="str">
        <f>IF(Table9[[#This Row],[Código do agregado
'[Entidade']]]="","",(CONCATENATE(VLOOKUP(Table9[[#This Row],[Código do agregado
'[Entidade']]],Table8[[Código do agregado '[Entidade']]:[Código do agregado
'[1º Direito']]],8,FALSE),".",Table9[[#This Row],[Membro]])))</f>
        <v/>
      </c>
      <c r="D108" s="430"/>
      <c r="E108" s="431"/>
      <c r="F108" s="430"/>
      <c r="G108" s="430"/>
      <c r="H108" s="435"/>
      <c r="I108" s="432"/>
      <c r="J108" s="433"/>
      <c r="K108" s="404" t="str">
        <f ca="1">IF(Table9[[#This Row],[Data de nascimento 
(aaaa-mm-dd)]]="","",(IF(B108="","",DATEDIF(J108,NOW(),"y"))))</f>
        <v/>
      </c>
      <c r="L108" s="401"/>
      <c r="M108" s="405"/>
      <c r="N108" s="407"/>
      <c r="O108" s="405"/>
      <c r="P108" s="275" t="str">
        <f t="shared" si="8"/>
        <v>NÃO</v>
      </c>
      <c r="Q108" s="281" t="str">
        <f>IF(Table9[[#This Row],[Código do agregado
'[Entidade']]]="","",IF(B108&lt;&gt;B107,"A",IF(Q107="A","B",IF(Q107="B","C",IF(Q107="C","D",IF(Q107="D","E",IF(Q107="E","F",IF(Q107="F","G",IF(Q107="G","H",IF(Q107="H","I",IF(Q107="K","L",IF(Q107="L","M",IF(Q107="M","N",IF(Q107="N","O",IF(Q107="O","P",IF(Q107="P","Q"))))))))))))))))</f>
        <v/>
      </c>
      <c r="R108" s="282" t="str">
        <f t="shared" si="9"/>
        <v/>
      </c>
      <c r="S108" s="283" t="str">
        <f t="shared" si="10"/>
        <v/>
      </c>
      <c r="T108" s="284" t="str">
        <f t="shared" ca="1" si="11"/>
        <v/>
      </c>
      <c r="U108" s="419"/>
      <c r="V108" s="421" t="str">
        <f>IFERROR(IF(Table9[[#This Row],[Data de nascimento 
(aaaa-mm-dd)]]="","",(IF(B108="","",DATEDIF(J108,VLOOKUP(Table9[[#This Row],[Código do agregado
'[Entidade']]],Table8[[Código do agregado '[Entidade']]:[Denominação do ficheiro pdf correspondente ao documento]],25,FALSE),"y")))),"")</f>
        <v/>
      </c>
      <c r="W108" s="410">
        <f t="shared" si="12"/>
        <v>0</v>
      </c>
      <c r="AC108" s="280"/>
    </row>
    <row r="109" spans="1:29" s="263" customFormat="1" ht="25.05" hidden="1" customHeight="1" x14ac:dyDescent="0.3">
      <c r="A109" s="274" t="str">
        <f>CONCATENATE(+IF(Table9[[#This Row],[Código do agregado
'[Entidade']]]="","",VLOOKUP(Table9[[#This Row],[Código do agregado
'[Entidade']]],Table8[[#All],[Código do agregado '[Entidade']]:[Código do agregado
'[1º Direito']]],6,FALSE)),Table9[[#This Row],[Membro]])</f>
        <v/>
      </c>
      <c r="B109" s="403"/>
      <c r="C109" s="404" t="str">
        <f>IF(Table9[[#This Row],[Código do agregado
'[Entidade']]]="","",(CONCATENATE(VLOOKUP(Table9[[#This Row],[Código do agregado
'[Entidade']]],Table8[[Código do agregado '[Entidade']]:[Código do agregado
'[1º Direito']]],8,FALSE),".",Table9[[#This Row],[Membro]])))</f>
        <v/>
      </c>
      <c r="D109" s="430"/>
      <c r="E109" s="431"/>
      <c r="F109" s="430"/>
      <c r="G109" s="430"/>
      <c r="H109" s="435"/>
      <c r="I109" s="432"/>
      <c r="J109" s="433"/>
      <c r="K109" s="404" t="str">
        <f ca="1">IF(Table9[[#This Row],[Data de nascimento 
(aaaa-mm-dd)]]="","",(IF(B109="","",DATEDIF(J109,NOW(),"y"))))</f>
        <v/>
      </c>
      <c r="L109" s="401"/>
      <c r="M109" s="405"/>
      <c r="N109" s="407"/>
      <c r="O109" s="405"/>
      <c r="P109" s="275" t="str">
        <f t="shared" si="8"/>
        <v>NÃO</v>
      </c>
      <c r="Q109" s="281" t="str">
        <f>IF(Table9[[#This Row],[Código do agregado
'[Entidade']]]="","",IF(B109&lt;&gt;B108,"A",IF(Q108="A","B",IF(Q108="B","C",IF(Q108="C","D",IF(Q108="D","E",IF(Q108="E","F",IF(Q108="F","G",IF(Q108="G","H",IF(Q108="H","I",IF(Q108="K","L",IF(Q108="L","M",IF(Q108="M","N",IF(Q108="N","O",IF(Q108="O","P",IF(Q108="P","Q"))))))))))))))))</f>
        <v/>
      </c>
      <c r="R109" s="282" t="str">
        <f t="shared" si="9"/>
        <v/>
      </c>
      <c r="S109" s="283" t="str">
        <f t="shared" si="10"/>
        <v/>
      </c>
      <c r="T109" s="284" t="str">
        <f t="shared" ca="1" si="11"/>
        <v/>
      </c>
      <c r="U109" s="419"/>
      <c r="V109" s="421" t="str">
        <f>IFERROR(IF(Table9[[#This Row],[Data de nascimento 
(aaaa-mm-dd)]]="","",(IF(B109="","",DATEDIF(J109,VLOOKUP(Table9[[#This Row],[Código do agregado
'[Entidade']]],Table8[[Código do agregado '[Entidade']]:[Denominação do ficheiro pdf correspondente ao documento]],25,FALSE),"y")))),"")</f>
        <v/>
      </c>
      <c r="W109" s="410">
        <f t="shared" si="12"/>
        <v>0</v>
      </c>
      <c r="AC109" s="280"/>
    </row>
    <row r="110" spans="1:29" s="263" customFormat="1" ht="25.05" hidden="1" customHeight="1" x14ac:dyDescent="0.3">
      <c r="A110" s="274" t="str">
        <f>CONCATENATE(+IF(Table9[[#This Row],[Código do agregado
'[Entidade']]]="","",VLOOKUP(Table9[[#This Row],[Código do agregado
'[Entidade']]],Table8[[#All],[Código do agregado '[Entidade']]:[Código do agregado
'[1º Direito']]],6,FALSE)),Table9[[#This Row],[Membro]])</f>
        <v/>
      </c>
      <c r="B110" s="403"/>
      <c r="C110" s="404" t="str">
        <f>IF(Table9[[#This Row],[Código do agregado
'[Entidade']]]="","",(CONCATENATE(VLOOKUP(Table9[[#This Row],[Código do agregado
'[Entidade']]],Table8[[Código do agregado '[Entidade']]:[Código do agregado
'[1º Direito']]],8,FALSE),".",Table9[[#This Row],[Membro]])))</f>
        <v/>
      </c>
      <c r="D110" s="430"/>
      <c r="E110" s="431"/>
      <c r="F110" s="430"/>
      <c r="G110" s="430"/>
      <c r="H110" s="435"/>
      <c r="I110" s="432"/>
      <c r="J110" s="433"/>
      <c r="K110" s="404" t="str">
        <f ca="1">IF(Table9[[#This Row],[Data de nascimento 
(aaaa-mm-dd)]]="","",(IF(B110="","",DATEDIF(J110,NOW(),"y"))))</f>
        <v/>
      </c>
      <c r="L110" s="401"/>
      <c r="M110" s="405"/>
      <c r="N110" s="407"/>
      <c r="O110" s="405"/>
      <c r="P110" s="275" t="str">
        <f t="shared" si="8"/>
        <v>NÃO</v>
      </c>
      <c r="Q110" s="281" t="str">
        <f>IF(Table9[[#This Row],[Código do agregado
'[Entidade']]]="","",IF(B110&lt;&gt;B109,"A",IF(Q109="A","B",IF(Q109="B","C",IF(Q109="C","D",IF(Q109="D","E",IF(Q109="E","F",IF(Q109="F","G",IF(Q109="G","H",IF(Q109="H","I",IF(Q109="K","L",IF(Q109="L","M",IF(Q109="M","N",IF(Q109="N","O",IF(Q109="O","P",IF(Q109="P","Q"))))))))))))))))</f>
        <v/>
      </c>
      <c r="R110" s="282" t="str">
        <f t="shared" si="9"/>
        <v/>
      </c>
      <c r="S110" s="283" t="str">
        <f t="shared" si="10"/>
        <v/>
      </c>
      <c r="T110" s="284" t="str">
        <f t="shared" ca="1" si="11"/>
        <v/>
      </c>
      <c r="U110" s="419"/>
      <c r="V110" s="421" t="str">
        <f>IFERROR(IF(Table9[[#This Row],[Data de nascimento 
(aaaa-mm-dd)]]="","",(IF(B110="","",DATEDIF(J110,VLOOKUP(Table9[[#This Row],[Código do agregado
'[Entidade']]],Table8[[Código do agregado '[Entidade']]:[Denominação do ficheiro pdf correspondente ao documento]],25,FALSE),"y")))),"")</f>
        <v/>
      </c>
      <c r="W110" s="410">
        <f t="shared" si="12"/>
        <v>0</v>
      </c>
      <c r="AC110" s="280"/>
    </row>
    <row r="111" spans="1:29" s="263" customFormat="1" ht="25.05" hidden="1" customHeight="1" x14ac:dyDescent="0.3">
      <c r="A111" s="274" t="str">
        <f>CONCATENATE(+IF(Table9[[#This Row],[Código do agregado
'[Entidade']]]="","",VLOOKUP(Table9[[#This Row],[Código do agregado
'[Entidade']]],Table8[[#All],[Código do agregado '[Entidade']]:[Código do agregado
'[1º Direito']]],6,FALSE)),Table9[[#This Row],[Membro]])</f>
        <v/>
      </c>
      <c r="B111" s="403"/>
      <c r="C111" s="404" t="str">
        <f>IF(Table9[[#This Row],[Código do agregado
'[Entidade']]]="","",(CONCATENATE(VLOOKUP(Table9[[#This Row],[Código do agregado
'[Entidade']]],Table8[[Código do agregado '[Entidade']]:[Código do agregado
'[1º Direito']]],8,FALSE),".",Table9[[#This Row],[Membro]])))</f>
        <v/>
      </c>
      <c r="D111" s="430"/>
      <c r="E111" s="431"/>
      <c r="F111" s="430"/>
      <c r="G111" s="430"/>
      <c r="H111" s="435"/>
      <c r="I111" s="432"/>
      <c r="J111" s="433"/>
      <c r="K111" s="404" t="str">
        <f ca="1">IF(Table9[[#This Row],[Data de nascimento 
(aaaa-mm-dd)]]="","",(IF(B111="","",DATEDIF(J111,NOW(),"y"))))</f>
        <v/>
      </c>
      <c r="L111" s="401"/>
      <c r="M111" s="405"/>
      <c r="N111" s="407"/>
      <c r="O111" s="405"/>
      <c r="P111" s="275" t="str">
        <f t="shared" si="8"/>
        <v>NÃO</v>
      </c>
      <c r="Q111" s="281" t="str">
        <f>IF(Table9[[#This Row],[Código do agregado
'[Entidade']]]="","",IF(B111&lt;&gt;B110,"A",IF(Q110="A","B",IF(Q110="B","C",IF(Q110="C","D",IF(Q110="D","E",IF(Q110="E","F",IF(Q110="F","G",IF(Q110="G","H",IF(Q110="H","I",IF(Q110="K","L",IF(Q110="L","M",IF(Q110="M","N",IF(Q110="N","O",IF(Q110="O","P",IF(Q110="P","Q"))))))))))))))))</f>
        <v/>
      </c>
      <c r="R111" s="282" t="str">
        <f t="shared" si="9"/>
        <v/>
      </c>
      <c r="S111" s="283" t="str">
        <f t="shared" si="10"/>
        <v/>
      </c>
      <c r="T111" s="284" t="str">
        <f t="shared" ca="1" si="11"/>
        <v/>
      </c>
      <c r="U111" s="419"/>
      <c r="V111" s="421" t="str">
        <f>IFERROR(IF(Table9[[#This Row],[Data de nascimento 
(aaaa-mm-dd)]]="","",(IF(B111="","",DATEDIF(J111,VLOOKUP(Table9[[#This Row],[Código do agregado
'[Entidade']]],Table8[[Código do agregado '[Entidade']]:[Denominação do ficheiro pdf correspondente ao documento]],25,FALSE),"y")))),"")</f>
        <v/>
      </c>
      <c r="W111" s="410">
        <f t="shared" si="12"/>
        <v>0</v>
      </c>
      <c r="AC111" s="280"/>
    </row>
    <row r="112" spans="1:29" s="263" customFormat="1" ht="25.05" hidden="1" customHeight="1" x14ac:dyDescent="0.3">
      <c r="A112" s="274" t="str">
        <f>CONCATENATE(+IF(Table9[[#This Row],[Código do agregado
'[Entidade']]]="","",VLOOKUP(Table9[[#This Row],[Código do agregado
'[Entidade']]],Table8[[#All],[Código do agregado '[Entidade']]:[Código do agregado
'[1º Direito']]],6,FALSE)),Table9[[#This Row],[Membro]])</f>
        <v/>
      </c>
      <c r="B112" s="403"/>
      <c r="C112" s="404" t="str">
        <f>IF(Table9[[#This Row],[Código do agregado
'[Entidade']]]="","",(CONCATENATE(VLOOKUP(Table9[[#This Row],[Código do agregado
'[Entidade']]],Table8[[Código do agregado '[Entidade']]:[Código do agregado
'[1º Direito']]],8,FALSE),".",Table9[[#This Row],[Membro]])))</f>
        <v/>
      </c>
      <c r="D112" s="430"/>
      <c r="E112" s="431"/>
      <c r="F112" s="430"/>
      <c r="G112" s="430"/>
      <c r="H112" s="435"/>
      <c r="I112" s="432"/>
      <c r="J112" s="433"/>
      <c r="K112" s="404" t="str">
        <f ca="1">IF(Table9[[#This Row],[Data de nascimento 
(aaaa-mm-dd)]]="","",(IF(B112="","",DATEDIF(J112,NOW(),"y"))))</f>
        <v/>
      </c>
      <c r="L112" s="401"/>
      <c r="M112" s="405"/>
      <c r="N112" s="407"/>
      <c r="O112" s="405"/>
      <c r="P112" s="275" t="str">
        <f t="shared" si="8"/>
        <v>NÃO</v>
      </c>
      <c r="Q112" s="281" t="str">
        <f>IF(Table9[[#This Row],[Código do agregado
'[Entidade']]]="","",IF(B112&lt;&gt;B111,"A",IF(Q111="A","B",IF(Q111="B","C",IF(Q111="C","D",IF(Q111="D","E",IF(Q111="E","F",IF(Q111="F","G",IF(Q111="G","H",IF(Q111="H","I",IF(Q111="K","L",IF(Q111="L","M",IF(Q111="M","N",IF(Q111="N","O",IF(Q111="O","P",IF(Q111="P","Q"))))))))))))))))</f>
        <v/>
      </c>
      <c r="R112" s="282" t="str">
        <f t="shared" si="9"/>
        <v/>
      </c>
      <c r="S112" s="283" t="str">
        <f t="shared" si="10"/>
        <v/>
      </c>
      <c r="T112" s="284" t="str">
        <f t="shared" ca="1" si="11"/>
        <v/>
      </c>
      <c r="U112" s="419"/>
      <c r="V112" s="421" t="str">
        <f>IFERROR(IF(Table9[[#This Row],[Data de nascimento 
(aaaa-mm-dd)]]="","",(IF(B112="","",DATEDIF(J112,VLOOKUP(Table9[[#This Row],[Código do agregado
'[Entidade']]],Table8[[Código do agregado '[Entidade']]:[Denominação do ficheiro pdf correspondente ao documento]],25,FALSE),"y")))),"")</f>
        <v/>
      </c>
      <c r="W112" s="410">
        <f t="shared" si="12"/>
        <v>0</v>
      </c>
      <c r="AC112" s="280"/>
    </row>
    <row r="113" spans="1:29" s="263" customFormat="1" ht="25.05" hidden="1" customHeight="1" x14ac:dyDescent="0.3">
      <c r="A113" s="274" t="str">
        <f>CONCATENATE(+IF(Table9[[#This Row],[Código do agregado
'[Entidade']]]="","",VLOOKUP(Table9[[#This Row],[Código do agregado
'[Entidade']]],Table8[[#All],[Código do agregado '[Entidade']]:[Código do agregado
'[1º Direito']]],6,FALSE)),Table9[[#This Row],[Membro]])</f>
        <v/>
      </c>
      <c r="B113" s="403"/>
      <c r="C113" s="404" t="str">
        <f>IF(Table9[[#This Row],[Código do agregado
'[Entidade']]]="","",(CONCATENATE(VLOOKUP(Table9[[#This Row],[Código do agregado
'[Entidade']]],Table8[[Código do agregado '[Entidade']]:[Código do agregado
'[1º Direito']]],8,FALSE),".",Table9[[#This Row],[Membro]])))</f>
        <v/>
      </c>
      <c r="D113" s="430"/>
      <c r="E113" s="431"/>
      <c r="F113" s="430"/>
      <c r="G113" s="430"/>
      <c r="H113" s="435"/>
      <c r="I113" s="432"/>
      <c r="J113" s="433"/>
      <c r="K113" s="404" t="str">
        <f ca="1">IF(Table9[[#This Row],[Data de nascimento 
(aaaa-mm-dd)]]="","",(IF(B113="","",DATEDIF(J113,NOW(),"y"))))</f>
        <v/>
      </c>
      <c r="L113" s="401"/>
      <c r="M113" s="405"/>
      <c r="N113" s="407"/>
      <c r="O113" s="405"/>
      <c r="P113" s="275" t="str">
        <f t="shared" si="8"/>
        <v>NÃO</v>
      </c>
      <c r="Q113" s="281" t="str">
        <f>IF(Table9[[#This Row],[Código do agregado
'[Entidade']]]="","",IF(B113&lt;&gt;B112,"A",IF(Q112="A","B",IF(Q112="B","C",IF(Q112="C","D",IF(Q112="D","E",IF(Q112="E","F",IF(Q112="F","G",IF(Q112="G","H",IF(Q112="H","I",IF(Q112="K","L",IF(Q112="L","M",IF(Q112="M","N",IF(Q112="N","O",IF(Q112="O","P",IF(Q112="P","Q"))))))))))))))))</f>
        <v/>
      </c>
      <c r="R113" s="282" t="str">
        <f t="shared" si="9"/>
        <v/>
      </c>
      <c r="S113" s="283" t="str">
        <f t="shared" si="10"/>
        <v/>
      </c>
      <c r="T113" s="284" t="str">
        <f t="shared" ca="1" si="11"/>
        <v/>
      </c>
      <c r="U113" s="419"/>
      <c r="V113" s="421" t="str">
        <f>IFERROR(IF(Table9[[#This Row],[Data de nascimento 
(aaaa-mm-dd)]]="","",(IF(B113="","",DATEDIF(J113,VLOOKUP(Table9[[#This Row],[Código do agregado
'[Entidade']]],Table8[[Código do agregado '[Entidade']]:[Denominação do ficheiro pdf correspondente ao documento]],25,FALSE),"y")))),"")</f>
        <v/>
      </c>
      <c r="W113" s="410">
        <f t="shared" si="12"/>
        <v>0</v>
      </c>
      <c r="AC113" s="280"/>
    </row>
    <row r="114" spans="1:29" s="263" customFormat="1" ht="25.05" hidden="1" customHeight="1" x14ac:dyDescent="0.3">
      <c r="A114" s="274" t="str">
        <f>CONCATENATE(+IF(Table9[[#This Row],[Código do agregado
'[Entidade']]]="","",VLOOKUP(Table9[[#This Row],[Código do agregado
'[Entidade']]],Table8[[#All],[Código do agregado '[Entidade']]:[Código do agregado
'[1º Direito']]],6,FALSE)),Table9[[#This Row],[Membro]])</f>
        <v/>
      </c>
      <c r="B114" s="403"/>
      <c r="C114" s="404" t="str">
        <f>IF(Table9[[#This Row],[Código do agregado
'[Entidade']]]="","",(CONCATENATE(VLOOKUP(Table9[[#This Row],[Código do agregado
'[Entidade']]],Table8[[Código do agregado '[Entidade']]:[Código do agregado
'[1º Direito']]],8,FALSE),".",Table9[[#This Row],[Membro]])))</f>
        <v/>
      </c>
      <c r="D114" s="430"/>
      <c r="E114" s="431"/>
      <c r="F114" s="430"/>
      <c r="G114" s="430"/>
      <c r="H114" s="435"/>
      <c r="I114" s="432"/>
      <c r="J114" s="433"/>
      <c r="K114" s="404" t="str">
        <f ca="1">IF(Table9[[#This Row],[Data de nascimento 
(aaaa-mm-dd)]]="","",(IF(B114="","",DATEDIF(J114,NOW(),"y"))))</f>
        <v/>
      </c>
      <c r="L114" s="401"/>
      <c r="M114" s="405"/>
      <c r="N114" s="407"/>
      <c r="O114" s="405"/>
      <c r="P114" s="275" t="str">
        <f t="shared" si="8"/>
        <v>NÃO</v>
      </c>
      <c r="Q114" s="281" t="str">
        <f>IF(Table9[[#This Row],[Código do agregado
'[Entidade']]]="","",IF(B114&lt;&gt;B113,"A",IF(Q113="A","B",IF(Q113="B","C",IF(Q113="C","D",IF(Q113="D","E",IF(Q113="E","F",IF(Q113="F","G",IF(Q113="G","H",IF(Q113="H","I",IF(Q113="K","L",IF(Q113="L","M",IF(Q113="M","N",IF(Q113="N","O",IF(Q113="O","P",IF(Q113="P","Q"))))))))))))))))</f>
        <v/>
      </c>
      <c r="R114" s="282" t="str">
        <f t="shared" si="9"/>
        <v/>
      </c>
      <c r="S114" s="283" t="str">
        <f t="shared" si="10"/>
        <v/>
      </c>
      <c r="T114" s="284" t="str">
        <f t="shared" ca="1" si="11"/>
        <v/>
      </c>
      <c r="U114" s="419"/>
      <c r="V114" s="421" t="str">
        <f>IFERROR(IF(Table9[[#This Row],[Data de nascimento 
(aaaa-mm-dd)]]="","",(IF(B114="","",DATEDIF(J114,VLOOKUP(Table9[[#This Row],[Código do agregado
'[Entidade']]],Table8[[Código do agregado '[Entidade']]:[Denominação do ficheiro pdf correspondente ao documento]],25,FALSE),"y")))),"")</f>
        <v/>
      </c>
      <c r="W114" s="410">
        <f t="shared" si="12"/>
        <v>0</v>
      </c>
      <c r="AC114" s="280"/>
    </row>
    <row r="115" spans="1:29" s="263" customFormat="1" ht="25.05" hidden="1" customHeight="1" x14ac:dyDescent="0.3">
      <c r="A115" s="274" t="str">
        <f>CONCATENATE(+IF(Table9[[#This Row],[Código do agregado
'[Entidade']]]="","",VLOOKUP(Table9[[#This Row],[Código do agregado
'[Entidade']]],Table8[[#All],[Código do agregado '[Entidade']]:[Código do agregado
'[1º Direito']]],6,FALSE)),Table9[[#This Row],[Membro]])</f>
        <v/>
      </c>
      <c r="B115" s="403"/>
      <c r="C115" s="404" t="str">
        <f>IF(Table9[[#This Row],[Código do agregado
'[Entidade']]]="","",(CONCATENATE(VLOOKUP(Table9[[#This Row],[Código do agregado
'[Entidade']]],Table8[[Código do agregado '[Entidade']]:[Código do agregado
'[1º Direito']]],8,FALSE),".",Table9[[#This Row],[Membro]])))</f>
        <v/>
      </c>
      <c r="D115" s="430"/>
      <c r="E115" s="431"/>
      <c r="F115" s="430"/>
      <c r="G115" s="430"/>
      <c r="H115" s="435"/>
      <c r="I115" s="432"/>
      <c r="J115" s="433"/>
      <c r="K115" s="404" t="str">
        <f ca="1">IF(Table9[[#This Row],[Data de nascimento 
(aaaa-mm-dd)]]="","",(IF(B115="","",DATEDIF(J115,NOW(),"y"))))</f>
        <v/>
      </c>
      <c r="L115" s="401"/>
      <c r="M115" s="405"/>
      <c r="N115" s="407"/>
      <c r="O115" s="405"/>
      <c r="P115" s="275" t="str">
        <f t="shared" si="8"/>
        <v>NÃO</v>
      </c>
      <c r="Q115" s="281" t="str">
        <f>IF(Table9[[#This Row],[Código do agregado
'[Entidade']]]="","",IF(B115&lt;&gt;B114,"A",IF(Q114="A","B",IF(Q114="B","C",IF(Q114="C","D",IF(Q114="D","E",IF(Q114="E","F",IF(Q114="F","G",IF(Q114="G","H",IF(Q114="H","I",IF(Q114="K","L",IF(Q114="L","M",IF(Q114="M","N",IF(Q114="N","O",IF(Q114="O","P",IF(Q114="P","Q"))))))))))))))))</f>
        <v/>
      </c>
      <c r="R115" s="282" t="str">
        <f t="shared" si="9"/>
        <v/>
      </c>
      <c r="S115" s="283" t="str">
        <f t="shared" si="10"/>
        <v/>
      </c>
      <c r="T115" s="284" t="str">
        <f t="shared" ca="1" si="11"/>
        <v/>
      </c>
      <c r="U115" s="419"/>
      <c r="V115" s="421" t="str">
        <f>IFERROR(IF(Table9[[#This Row],[Data de nascimento 
(aaaa-mm-dd)]]="","",(IF(B115="","",DATEDIF(J115,VLOOKUP(Table9[[#This Row],[Código do agregado
'[Entidade']]],Table8[[Código do agregado '[Entidade']]:[Denominação do ficheiro pdf correspondente ao documento]],25,FALSE),"y")))),"")</f>
        <v/>
      </c>
      <c r="W115" s="410">
        <f t="shared" si="12"/>
        <v>0</v>
      </c>
      <c r="AC115" s="280"/>
    </row>
    <row r="116" spans="1:29" s="263" customFormat="1" ht="25.05" hidden="1" customHeight="1" x14ac:dyDescent="0.3">
      <c r="A116" s="274" t="str">
        <f>CONCATENATE(+IF(Table9[[#This Row],[Código do agregado
'[Entidade']]]="","",VLOOKUP(Table9[[#This Row],[Código do agregado
'[Entidade']]],Table8[[#All],[Código do agregado '[Entidade']]:[Código do agregado
'[1º Direito']]],6,FALSE)),Table9[[#This Row],[Membro]])</f>
        <v/>
      </c>
      <c r="B116" s="403"/>
      <c r="C116" s="404" t="str">
        <f>IF(Table9[[#This Row],[Código do agregado
'[Entidade']]]="","",(CONCATENATE(VLOOKUP(Table9[[#This Row],[Código do agregado
'[Entidade']]],Table8[[Código do agregado '[Entidade']]:[Código do agregado
'[1º Direito']]],8,FALSE),".",Table9[[#This Row],[Membro]])))</f>
        <v/>
      </c>
      <c r="D116" s="430"/>
      <c r="E116" s="431"/>
      <c r="F116" s="430"/>
      <c r="G116" s="430"/>
      <c r="H116" s="435"/>
      <c r="I116" s="432"/>
      <c r="J116" s="433"/>
      <c r="K116" s="404" t="str">
        <f ca="1">IF(Table9[[#This Row],[Data de nascimento 
(aaaa-mm-dd)]]="","",(IF(B116="","",DATEDIF(J116,NOW(),"y"))))</f>
        <v/>
      </c>
      <c r="L116" s="401"/>
      <c r="M116" s="405"/>
      <c r="N116" s="407"/>
      <c r="O116" s="405"/>
      <c r="P116" s="275" t="str">
        <f t="shared" si="8"/>
        <v>NÃO</v>
      </c>
      <c r="Q116" s="281" t="str">
        <f>IF(Table9[[#This Row],[Código do agregado
'[Entidade']]]="","",IF(B116&lt;&gt;B115,"A",IF(Q115="A","B",IF(Q115="B","C",IF(Q115="C","D",IF(Q115="D","E",IF(Q115="E","F",IF(Q115="F","G",IF(Q115="G","H",IF(Q115="H","I",IF(Q115="K","L",IF(Q115="L","M",IF(Q115="M","N",IF(Q115="N","O",IF(Q115="O","P",IF(Q115="P","Q"))))))))))))))))</f>
        <v/>
      </c>
      <c r="R116" s="282" t="str">
        <f t="shared" si="9"/>
        <v/>
      </c>
      <c r="S116" s="283" t="str">
        <f t="shared" si="10"/>
        <v/>
      </c>
      <c r="T116" s="284" t="str">
        <f t="shared" ca="1" si="11"/>
        <v/>
      </c>
      <c r="U116" s="419"/>
      <c r="V116" s="421" t="str">
        <f>IFERROR(IF(Table9[[#This Row],[Data de nascimento 
(aaaa-mm-dd)]]="","",(IF(B116="","",DATEDIF(J116,VLOOKUP(Table9[[#This Row],[Código do agregado
'[Entidade']]],Table8[[Código do agregado '[Entidade']]:[Denominação do ficheiro pdf correspondente ao documento]],25,FALSE),"y")))),"")</f>
        <v/>
      </c>
      <c r="W116" s="410">
        <f t="shared" si="12"/>
        <v>0</v>
      </c>
      <c r="AC116" s="280"/>
    </row>
    <row r="117" spans="1:29" s="263" customFormat="1" ht="25.05" hidden="1" customHeight="1" x14ac:dyDescent="0.3">
      <c r="A117" s="274" t="str">
        <f>CONCATENATE(+IF(Table9[[#This Row],[Código do agregado
'[Entidade']]]="","",VLOOKUP(Table9[[#This Row],[Código do agregado
'[Entidade']]],Table8[[#All],[Código do agregado '[Entidade']]:[Código do agregado
'[1º Direito']]],6,FALSE)),Table9[[#This Row],[Membro]])</f>
        <v/>
      </c>
      <c r="B117" s="403"/>
      <c r="C117" s="404" t="str">
        <f>IF(Table9[[#This Row],[Código do agregado
'[Entidade']]]="","",(CONCATENATE(VLOOKUP(Table9[[#This Row],[Código do agregado
'[Entidade']]],Table8[[Código do agregado '[Entidade']]:[Código do agregado
'[1º Direito']]],8,FALSE),".",Table9[[#This Row],[Membro]])))</f>
        <v/>
      </c>
      <c r="D117" s="430"/>
      <c r="E117" s="431"/>
      <c r="F117" s="430"/>
      <c r="G117" s="430"/>
      <c r="H117" s="435"/>
      <c r="I117" s="432"/>
      <c r="J117" s="433"/>
      <c r="K117" s="404" t="str">
        <f ca="1">IF(Table9[[#This Row],[Data de nascimento 
(aaaa-mm-dd)]]="","",(IF(B117="","",DATEDIF(J117,NOW(),"y"))))</f>
        <v/>
      </c>
      <c r="L117" s="401"/>
      <c r="M117" s="405"/>
      <c r="N117" s="407"/>
      <c r="O117" s="405"/>
      <c r="P117" s="275" t="str">
        <f t="shared" si="8"/>
        <v>NÃO</v>
      </c>
      <c r="Q117" s="281" t="str">
        <f>IF(Table9[[#This Row],[Código do agregado
'[Entidade']]]="","",IF(B117&lt;&gt;B116,"A",IF(Q116="A","B",IF(Q116="B","C",IF(Q116="C","D",IF(Q116="D","E",IF(Q116="E","F",IF(Q116="F","G",IF(Q116="G","H",IF(Q116="H","I",IF(Q116="K","L",IF(Q116="L","M",IF(Q116="M","N",IF(Q116="N","O",IF(Q116="O","P",IF(Q116="P","Q"))))))))))))))))</f>
        <v/>
      </c>
      <c r="R117" s="282" t="str">
        <f t="shared" si="9"/>
        <v/>
      </c>
      <c r="S117" s="283" t="str">
        <f t="shared" si="10"/>
        <v/>
      </c>
      <c r="T117" s="284" t="str">
        <f t="shared" ca="1" si="11"/>
        <v/>
      </c>
      <c r="U117" s="419"/>
      <c r="V117" s="421" t="str">
        <f>IFERROR(IF(Table9[[#This Row],[Data de nascimento 
(aaaa-mm-dd)]]="","",(IF(B117="","",DATEDIF(J117,VLOOKUP(Table9[[#This Row],[Código do agregado
'[Entidade']]],Table8[[Código do agregado '[Entidade']]:[Denominação do ficheiro pdf correspondente ao documento]],25,FALSE),"y")))),"")</f>
        <v/>
      </c>
      <c r="W117" s="410">
        <f t="shared" si="12"/>
        <v>0</v>
      </c>
      <c r="AC117" s="280"/>
    </row>
    <row r="118" spans="1:29" s="263" customFormat="1" ht="25.05" hidden="1" customHeight="1" x14ac:dyDescent="0.3">
      <c r="A118" s="274" t="str">
        <f>CONCATENATE(+IF(Table9[[#This Row],[Código do agregado
'[Entidade']]]="","",VLOOKUP(Table9[[#This Row],[Código do agregado
'[Entidade']]],Table8[[#All],[Código do agregado '[Entidade']]:[Código do agregado
'[1º Direito']]],6,FALSE)),Table9[[#This Row],[Membro]])</f>
        <v/>
      </c>
      <c r="B118" s="403"/>
      <c r="C118" s="404" t="str">
        <f>IF(Table9[[#This Row],[Código do agregado
'[Entidade']]]="","",(CONCATENATE(VLOOKUP(Table9[[#This Row],[Código do agregado
'[Entidade']]],Table8[[Código do agregado '[Entidade']]:[Código do agregado
'[1º Direito']]],8,FALSE),".",Table9[[#This Row],[Membro]])))</f>
        <v/>
      </c>
      <c r="D118" s="430"/>
      <c r="E118" s="431"/>
      <c r="F118" s="430"/>
      <c r="G118" s="430"/>
      <c r="H118" s="435"/>
      <c r="I118" s="432"/>
      <c r="J118" s="433"/>
      <c r="K118" s="404" t="str">
        <f ca="1">IF(Table9[[#This Row],[Data de nascimento 
(aaaa-mm-dd)]]="","",(IF(B118="","",DATEDIF(J118,NOW(),"y"))))</f>
        <v/>
      </c>
      <c r="L118" s="401"/>
      <c r="M118" s="405"/>
      <c r="N118" s="407"/>
      <c r="O118" s="405"/>
      <c r="P118" s="275" t="str">
        <f t="shared" si="8"/>
        <v>NÃO</v>
      </c>
      <c r="Q118" s="281" t="str">
        <f>IF(Table9[[#This Row],[Código do agregado
'[Entidade']]]="","",IF(B118&lt;&gt;B117,"A",IF(Q117="A","B",IF(Q117="B","C",IF(Q117="C","D",IF(Q117="D","E",IF(Q117="E","F",IF(Q117="F","G",IF(Q117="G","H",IF(Q117="H","I",IF(Q117="K","L",IF(Q117="L","M",IF(Q117="M","N",IF(Q117="N","O",IF(Q117="O","P",IF(Q117="P","Q"))))))))))))))))</f>
        <v/>
      </c>
      <c r="R118" s="282" t="str">
        <f t="shared" si="9"/>
        <v/>
      </c>
      <c r="S118" s="283" t="str">
        <f t="shared" si="10"/>
        <v/>
      </c>
      <c r="T118" s="284" t="str">
        <f t="shared" ca="1" si="11"/>
        <v/>
      </c>
      <c r="U118" s="419"/>
      <c r="V118" s="421" t="str">
        <f>IFERROR(IF(Table9[[#This Row],[Data de nascimento 
(aaaa-mm-dd)]]="","",(IF(B118="","",DATEDIF(J118,VLOOKUP(Table9[[#This Row],[Código do agregado
'[Entidade']]],Table8[[Código do agregado '[Entidade']]:[Denominação do ficheiro pdf correspondente ao documento]],25,FALSE),"y")))),"")</f>
        <v/>
      </c>
      <c r="W118" s="410">
        <f t="shared" si="12"/>
        <v>0</v>
      </c>
      <c r="AC118" s="280"/>
    </row>
    <row r="119" spans="1:29" s="263" customFormat="1" ht="25.05" hidden="1" customHeight="1" x14ac:dyDescent="0.3">
      <c r="A119" s="274" t="str">
        <f>CONCATENATE(+IF(Table9[[#This Row],[Código do agregado
'[Entidade']]]="","",VLOOKUP(Table9[[#This Row],[Código do agregado
'[Entidade']]],Table8[[#All],[Código do agregado '[Entidade']]:[Código do agregado
'[1º Direito']]],6,FALSE)),Table9[[#This Row],[Membro]])</f>
        <v/>
      </c>
      <c r="B119" s="403"/>
      <c r="C119" s="404" t="str">
        <f>IF(Table9[[#This Row],[Código do agregado
'[Entidade']]]="","",(CONCATENATE(VLOOKUP(Table9[[#This Row],[Código do agregado
'[Entidade']]],Table8[[Código do agregado '[Entidade']]:[Código do agregado
'[1º Direito']]],8,FALSE),".",Table9[[#This Row],[Membro]])))</f>
        <v/>
      </c>
      <c r="D119" s="430"/>
      <c r="E119" s="431"/>
      <c r="F119" s="430"/>
      <c r="G119" s="430"/>
      <c r="H119" s="435"/>
      <c r="I119" s="432"/>
      <c r="J119" s="433"/>
      <c r="K119" s="404" t="str">
        <f ca="1">IF(Table9[[#This Row],[Data de nascimento 
(aaaa-mm-dd)]]="","",(IF(B119="","",DATEDIF(J119,NOW(),"y"))))</f>
        <v/>
      </c>
      <c r="L119" s="401"/>
      <c r="M119" s="405"/>
      <c r="N119" s="407"/>
      <c r="O119" s="405"/>
      <c r="P119" s="275" t="str">
        <f t="shared" si="8"/>
        <v>NÃO</v>
      </c>
      <c r="Q119" s="281" t="str">
        <f>IF(Table9[[#This Row],[Código do agregado
'[Entidade']]]="","",IF(B119&lt;&gt;B118,"A",IF(Q118="A","B",IF(Q118="B","C",IF(Q118="C","D",IF(Q118="D","E",IF(Q118="E","F",IF(Q118="F","G",IF(Q118="G","H",IF(Q118="H","I",IF(Q118="K","L",IF(Q118="L","M",IF(Q118="M","N",IF(Q118="N","O",IF(Q118="O","P",IF(Q118="P","Q"))))))))))))))))</f>
        <v/>
      </c>
      <c r="R119" s="282" t="str">
        <f t="shared" si="9"/>
        <v/>
      </c>
      <c r="S119" s="283" t="str">
        <f t="shared" si="10"/>
        <v/>
      </c>
      <c r="T119" s="284" t="str">
        <f t="shared" ca="1" si="11"/>
        <v/>
      </c>
      <c r="U119" s="419"/>
      <c r="V119" s="421" t="str">
        <f>IFERROR(IF(Table9[[#This Row],[Data de nascimento 
(aaaa-mm-dd)]]="","",(IF(B119="","",DATEDIF(J119,VLOOKUP(Table9[[#This Row],[Código do agregado
'[Entidade']]],Table8[[Código do agregado '[Entidade']]:[Denominação do ficheiro pdf correspondente ao documento]],25,FALSE),"y")))),"")</f>
        <v/>
      </c>
      <c r="W119" s="410">
        <f t="shared" si="12"/>
        <v>0</v>
      </c>
      <c r="AC119" s="280"/>
    </row>
    <row r="120" spans="1:29" s="263" customFormat="1" ht="25.05" hidden="1" customHeight="1" x14ac:dyDescent="0.3">
      <c r="A120" s="274" t="str">
        <f>CONCATENATE(+IF(Table9[[#This Row],[Código do agregado
'[Entidade']]]="","",VLOOKUP(Table9[[#This Row],[Código do agregado
'[Entidade']]],Table8[[#All],[Código do agregado '[Entidade']]:[Código do agregado
'[1º Direito']]],6,FALSE)),Table9[[#This Row],[Membro]])</f>
        <v/>
      </c>
      <c r="B120" s="403"/>
      <c r="C120" s="404" t="str">
        <f>IF(Table9[[#This Row],[Código do agregado
'[Entidade']]]="","",(CONCATENATE(VLOOKUP(Table9[[#This Row],[Código do agregado
'[Entidade']]],Table8[[Código do agregado '[Entidade']]:[Código do agregado
'[1º Direito']]],8,FALSE),".",Table9[[#This Row],[Membro]])))</f>
        <v/>
      </c>
      <c r="D120" s="430"/>
      <c r="E120" s="431"/>
      <c r="F120" s="430"/>
      <c r="G120" s="430"/>
      <c r="H120" s="435"/>
      <c r="I120" s="432"/>
      <c r="J120" s="433"/>
      <c r="K120" s="404" t="str">
        <f ca="1">IF(Table9[[#This Row],[Data de nascimento 
(aaaa-mm-dd)]]="","",(IF(B120="","",DATEDIF(J120,NOW(),"y"))))</f>
        <v/>
      </c>
      <c r="L120" s="401"/>
      <c r="M120" s="405"/>
      <c r="N120" s="407"/>
      <c r="O120" s="405"/>
      <c r="P120" s="275" t="str">
        <f t="shared" si="8"/>
        <v>NÃO</v>
      </c>
      <c r="Q120" s="281" t="str">
        <f>IF(Table9[[#This Row],[Código do agregado
'[Entidade']]]="","",IF(B120&lt;&gt;B119,"A",IF(Q119="A","B",IF(Q119="B","C",IF(Q119="C","D",IF(Q119="D","E",IF(Q119="E","F",IF(Q119="F","G",IF(Q119="G","H",IF(Q119="H","I",IF(Q119="K","L",IF(Q119="L","M",IF(Q119="M","N",IF(Q119="N","O",IF(Q119="O","P",IF(Q119="P","Q"))))))))))))))))</f>
        <v/>
      </c>
      <c r="R120" s="282" t="str">
        <f t="shared" si="9"/>
        <v/>
      </c>
      <c r="S120" s="283" t="str">
        <f t="shared" si="10"/>
        <v/>
      </c>
      <c r="T120" s="284" t="str">
        <f t="shared" ca="1" si="11"/>
        <v/>
      </c>
      <c r="U120" s="419"/>
      <c r="V120" s="421" t="str">
        <f>IFERROR(IF(Table9[[#This Row],[Data de nascimento 
(aaaa-mm-dd)]]="","",(IF(B120="","",DATEDIF(J120,VLOOKUP(Table9[[#This Row],[Código do agregado
'[Entidade']]],Table8[[Código do agregado '[Entidade']]:[Denominação do ficheiro pdf correspondente ao documento]],25,FALSE),"y")))),"")</f>
        <v/>
      </c>
      <c r="W120" s="410">
        <f t="shared" si="12"/>
        <v>0</v>
      </c>
      <c r="AC120" s="280"/>
    </row>
    <row r="121" spans="1:29" s="263" customFormat="1" ht="25.05" hidden="1" customHeight="1" x14ac:dyDescent="0.3">
      <c r="A121" s="274" t="str">
        <f>CONCATENATE(+IF(Table9[[#This Row],[Código do agregado
'[Entidade']]]="","",VLOOKUP(Table9[[#This Row],[Código do agregado
'[Entidade']]],Table8[[#All],[Código do agregado '[Entidade']]:[Código do agregado
'[1º Direito']]],6,FALSE)),Table9[[#This Row],[Membro]])</f>
        <v/>
      </c>
      <c r="B121" s="403"/>
      <c r="C121" s="404" t="str">
        <f>IF(Table9[[#This Row],[Código do agregado
'[Entidade']]]="","",(CONCATENATE(VLOOKUP(Table9[[#This Row],[Código do agregado
'[Entidade']]],Table8[[Código do agregado '[Entidade']]:[Código do agregado
'[1º Direito']]],8,FALSE),".",Table9[[#This Row],[Membro]])))</f>
        <v/>
      </c>
      <c r="D121" s="430"/>
      <c r="E121" s="431"/>
      <c r="F121" s="430"/>
      <c r="G121" s="430"/>
      <c r="H121" s="435"/>
      <c r="I121" s="432"/>
      <c r="J121" s="433"/>
      <c r="K121" s="404" t="str">
        <f ca="1">IF(Table9[[#This Row],[Data de nascimento 
(aaaa-mm-dd)]]="","",(IF(B121="","",DATEDIF(J121,NOW(),"y"))))</f>
        <v/>
      </c>
      <c r="L121" s="401"/>
      <c r="M121" s="405"/>
      <c r="N121" s="407"/>
      <c r="O121" s="405"/>
      <c r="P121" s="275" t="str">
        <f t="shared" si="8"/>
        <v>NÃO</v>
      </c>
      <c r="Q121" s="281" t="str">
        <f>IF(Table9[[#This Row],[Código do agregado
'[Entidade']]]="","",IF(B121&lt;&gt;B120,"A",IF(Q120="A","B",IF(Q120="B","C",IF(Q120="C","D",IF(Q120="D","E",IF(Q120="E","F",IF(Q120="F","G",IF(Q120="G","H",IF(Q120="H","I",IF(Q120="K","L",IF(Q120="L","M",IF(Q120="M","N",IF(Q120="N","O",IF(Q120="O","P",IF(Q120="P","Q"))))))))))))))))</f>
        <v/>
      </c>
      <c r="R121" s="282" t="str">
        <f t="shared" si="9"/>
        <v/>
      </c>
      <c r="S121" s="283" t="str">
        <f t="shared" si="10"/>
        <v/>
      </c>
      <c r="T121" s="284" t="str">
        <f t="shared" ca="1" si="11"/>
        <v/>
      </c>
      <c r="U121" s="419"/>
      <c r="V121" s="421" t="str">
        <f>IFERROR(IF(Table9[[#This Row],[Data de nascimento 
(aaaa-mm-dd)]]="","",(IF(B121="","",DATEDIF(J121,VLOOKUP(Table9[[#This Row],[Código do agregado
'[Entidade']]],Table8[[Código do agregado '[Entidade']]:[Denominação do ficheiro pdf correspondente ao documento]],25,FALSE),"y")))),"")</f>
        <v/>
      </c>
      <c r="W121" s="410">
        <f t="shared" si="12"/>
        <v>0</v>
      </c>
      <c r="AC121" s="280"/>
    </row>
    <row r="122" spans="1:29" s="263" customFormat="1" ht="25.05" hidden="1" customHeight="1" x14ac:dyDescent="0.3">
      <c r="A122" s="274" t="str">
        <f>CONCATENATE(+IF(Table9[[#This Row],[Código do agregado
'[Entidade']]]="","",VLOOKUP(Table9[[#This Row],[Código do agregado
'[Entidade']]],Table8[[#All],[Código do agregado '[Entidade']]:[Código do agregado
'[1º Direito']]],6,FALSE)),Table9[[#This Row],[Membro]])</f>
        <v/>
      </c>
      <c r="B122" s="403"/>
      <c r="C122" s="404" t="str">
        <f>IF(Table9[[#This Row],[Código do agregado
'[Entidade']]]="","",(CONCATENATE(VLOOKUP(Table9[[#This Row],[Código do agregado
'[Entidade']]],Table8[[Código do agregado '[Entidade']]:[Código do agregado
'[1º Direito']]],8,FALSE),".",Table9[[#This Row],[Membro]])))</f>
        <v/>
      </c>
      <c r="D122" s="430"/>
      <c r="E122" s="431"/>
      <c r="F122" s="430"/>
      <c r="G122" s="430"/>
      <c r="H122" s="435"/>
      <c r="I122" s="432"/>
      <c r="J122" s="433"/>
      <c r="K122" s="404" t="str">
        <f ca="1">IF(Table9[[#This Row],[Data de nascimento 
(aaaa-mm-dd)]]="","",(IF(B122="","",DATEDIF(J122,NOW(),"y"))))</f>
        <v/>
      </c>
      <c r="L122" s="401"/>
      <c r="M122" s="405"/>
      <c r="N122" s="407"/>
      <c r="O122" s="405"/>
      <c r="P122" s="275" t="str">
        <f t="shared" si="8"/>
        <v>NÃO</v>
      </c>
      <c r="Q122" s="281" t="str">
        <f>IF(Table9[[#This Row],[Código do agregado
'[Entidade']]]="","",IF(B122&lt;&gt;B121,"A",IF(Q121="A","B",IF(Q121="B","C",IF(Q121="C","D",IF(Q121="D","E",IF(Q121="E","F",IF(Q121="F","G",IF(Q121="G","H",IF(Q121="H","I",IF(Q121="K","L",IF(Q121="L","M",IF(Q121="M","N",IF(Q121="N","O",IF(Q121="O","P",IF(Q121="P","Q"))))))))))))))))</f>
        <v/>
      </c>
      <c r="R122" s="282" t="str">
        <f t="shared" si="9"/>
        <v/>
      </c>
      <c r="S122" s="283" t="str">
        <f t="shared" si="10"/>
        <v/>
      </c>
      <c r="T122" s="284" t="str">
        <f t="shared" ca="1" si="11"/>
        <v/>
      </c>
      <c r="U122" s="419"/>
      <c r="V122" s="421" t="str">
        <f>IFERROR(IF(Table9[[#This Row],[Data de nascimento 
(aaaa-mm-dd)]]="","",(IF(B122="","",DATEDIF(J122,VLOOKUP(Table9[[#This Row],[Código do agregado
'[Entidade']]],Table8[[Código do agregado '[Entidade']]:[Denominação do ficheiro pdf correspondente ao documento]],25,FALSE),"y")))),"")</f>
        <v/>
      </c>
      <c r="W122" s="410">
        <f t="shared" si="12"/>
        <v>0</v>
      </c>
      <c r="AC122" s="280"/>
    </row>
    <row r="123" spans="1:29" s="263" customFormat="1" ht="25.05" hidden="1" customHeight="1" x14ac:dyDescent="0.3">
      <c r="A123" s="274" t="str">
        <f>CONCATENATE(+IF(Table9[[#This Row],[Código do agregado
'[Entidade']]]="","",VLOOKUP(Table9[[#This Row],[Código do agregado
'[Entidade']]],Table8[[#All],[Código do agregado '[Entidade']]:[Código do agregado
'[1º Direito']]],6,FALSE)),Table9[[#This Row],[Membro]])</f>
        <v/>
      </c>
      <c r="B123" s="403"/>
      <c r="C123" s="404" t="str">
        <f>IF(Table9[[#This Row],[Código do agregado
'[Entidade']]]="","",(CONCATENATE(VLOOKUP(Table9[[#This Row],[Código do agregado
'[Entidade']]],Table8[[Código do agregado '[Entidade']]:[Código do agregado
'[1º Direito']]],8,FALSE),".",Table9[[#This Row],[Membro]])))</f>
        <v/>
      </c>
      <c r="D123" s="430"/>
      <c r="E123" s="431"/>
      <c r="F123" s="430"/>
      <c r="G123" s="430"/>
      <c r="H123" s="435"/>
      <c r="I123" s="432"/>
      <c r="J123" s="433"/>
      <c r="K123" s="404" t="str">
        <f ca="1">IF(Table9[[#This Row],[Data de nascimento 
(aaaa-mm-dd)]]="","",(IF(B123="","",DATEDIF(J123,NOW(),"y"))))</f>
        <v/>
      </c>
      <c r="L123" s="401"/>
      <c r="M123" s="405"/>
      <c r="N123" s="407"/>
      <c r="O123" s="405"/>
      <c r="P123" s="275" t="str">
        <f t="shared" si="8"/>
        <v>NÃO</v>
      </c>
      <c r="Q123" s="281" t="str">
        <f>IF(Table9[[#This Row],[Código do agregado
'[Entidade']]]="","",IF(B123&lt;&gt;B122,"A",IF(Q122="A","B",IF(Q122="B","C",IF(Q122="C","D",IF(Q122="D","E",IF(Q122="E","F",IF(Q122="F","G",IF(Q122="G","H",IF(Q122="H","I",IF(Q122="K","L",IF(Q122="L","M",IF(Q122="M","N",IF(Q122="N","O",IF(Q122="O","P",IF(Q122="P","Q"))))))))))))))))</f>
        <v/>
      </c>
      <c r="R123" s="282" t="str">
        <f t="shared" si="9"/>
        <v/>
      </c>
      <c r="S123" s="283" t="str">
        <f t="shared" si="10"/>
        <v/>
      </c>
      <c r="T123" s="284" t="str">
        <f t="shared" ca="1" si="11"/>
        <v/>
      </c>
      <c r="U123" s="419"/>
      <c r="V123" s="421" t="str">
        <f>IFERROR(IF(Table9[[#This Row],[Data de nascimento 
(aaaa-mm-dd)]]="","",(IF(B123="","",DATEDIF(J123,VLOOKUP(Table9[[#This Row],[Código do agregado
'[Entidade']]],Table8[[Código do agregado '[Entidade']]:[Denominação do ficheiro pdf correspondente ao documento]],25,FALSE),"y")))),"")</f>
        <v/>
      </c>
      <c r="W123" s="410">
        <f t="shared" si="12"/>
        <v>0</v>
      </c>
      <c r="AC123" s="280"/>
    </row>
    <row r="124" spans="1:29" s="263" customFormat="1" ht="25.05" hidden="1" customHeight="1" x14ac:dyDescent="0.3">
      <c r="A124" s="274" t="str">
        <f>CONCATENATE(+IF(Table9[[#This Row],[Código do agregado
'[Entidade']]]="","",VLOOKUP(Table9[[#This Row],[Código do agregado
'[Entidade']]],Table8[[#All],[Código do agregado '[Entidade']]:[Código do agregado
'[1º Direito']]],6,FALSE)),Table9[[#This Row],[Membro]])</f>
        <v/>
      </c>
      <c r="B124" s="403"/>
      <c r="C124" s="404" t="str">
        <f>IF(Table9[[#This Row],[Código do agregado
'[Entidade']]]="","",(CONCATENATE(VLOOKUP(Table9[[#This Row],[Código do agregado
'[Entidade']]],Table8[[Código do agregado '[Entidade']]:[Código do agregado
'[1º Direito']]],8,FALSE),".",Table9[[#This Row],[Membro]])))</f>
        <v/>
      </c>
      <c r="D124" s="430"/>
      <c r="E124" s="431"/>
      <c r="F124" s="430"/>
      <c r="G124" s="430"/>
      <c r="H124" s="435"/>
      <c r="I124" s="432"/>
      <c r="J124" s="433"/>
      <c r="K124" s="404" t="str">
        <f ca="1">IF(Table9[[#This Row],[Data de nascimento 
(aaaa-mm-dd)]]="","",(IF(B124="","",DATEDIF(J124,NOW(),"y"))))</f>
        <v/>
      </c>
      <c r="L124" s="401"/>
      <c r="M124" s="405"/>
      <c r="N124" s="407"/>
      <c r="O124" s="405"/>
      <c r="P124" s="275" t="str">
        <f t="shared" si="8"/>
        <v>NÃO</v>
      </c>
      <c r="Q124" s="281" t="str">
        <f>IF(Table9[[#This Row],[Código do agregado
'[Entidade']]]="","",IF(B124&lt;&gt;B123,"A",IF(Q123="A","B",IF(Q123="B","C",IF(Q123="C","D",IF(Q123="D","E",IF(Q123="E","F",IF(Q123="F","G",IF(Q123="G","H",IF(Q123="H","I",IF(Q123="K","L",IF(Q123="L","M",IF(Q123="M","N",IF(Q123="N","O",IF(Q123="O","P",IF(Q123="P","Q"))))))))))))))))</f>
        <v/>
      </c>
      <c r="R124" s="282" t="str">
        <f t="shared" si="9"/>
        <v/>
      </c>
      <c r="S124" s="283" t="str">
        <f t="shared" si="10"/>
        <v/>
      </c>
      <c r="T124" s="284" t="str">
        <f t="shared" ca="1" si="11"/>
        <v/>
      </c>
      <c r="U124" s="419"/>
      <c r="V124" s="421" t="str">
        <f>IFERROR(IF(Table9[[#This Row],[Data de nascimento 
(aaaa-mm-dd)]]="","",(IF(B124="","",DATEDIF(J124,VLOOKUP(Table9[[#This Row],[Código do agregado
'[Entidade']]],Table8[[Código do agregado '[Entidade']]:[Denominação do ficheiro pdf correspondente ao documento]],25,FALSE),"y")))),"")</f>
        <v/>
      </c>
      <c r="W124" s="410">
        <f t="shared" si="12"/>
        <v>0</v>
      </c>
      <c r="AC124" s="280"/>
    </row>
    <row r="125" spans="1:29" s="263" customFormat="1" ht="25.05" hidden="1" customHeight="1" x14ac:dyDescent="0.3">
      <c r="A125" s="274" t="str">
        <f>CONCATENATE(+IF(Table9[[#This Row],[Código do agregado
'[Entidade']]]="","",VLOOKUP(Table9[[#This Row],[Código do agregado
'[Entidade']]],Table8[[#All],[Código do agregado '[Entidade']]:[Código do agregado
'[1º Direito']]],6,FALSE)),Table9[[#This Row],[Membro]])</f>
        <v/>
      </c>
      <c r="B125" s="403"/>
      <c r="C125" s="404" t="str">
        <f>IF(Table9[[#This Row],[Código do agregado
'[Entidade']]]="","",(CONCATENATE(VLOOKUP(Table9[[#This Row],[Código do agregado
'[Entidade']]],Table8[[Código do agregado '[Entidade']]:[Código do agregado
'[1º Direito']]],8,FALSE),".",Table9[[#This Row],[Membro]])))</f>
        <v/>
      </c>
      <c r="D125" s="430"/>
      <c r="E125" s="431"/>
      <c r="F125" s="430"/>
      <c r="G125" s="430"/>
      <c r="H125" s="435"/>
      <c r="I125" s="432"/>
      <c r="J125" s="433"/>
      <c r="K125" s="404" t="str">
        <f ca="1">IF(Table9[[#This Row],[Data de nascimento 
(aaaa-mm-dd)]]="","",(IF(B125="","",DATEDIF(J125,NOW(),"y"))))</f>
        <v/>
      </c>
      <c r="L125" s="401"/>
      <c r="M125" s="405"/>
      <c r="N125" s="407"/>
      <c r="O125" s="405"/>
      <c r="P125" s="275" t="str">
        <f t="shared" si="8"/>
        <v>NÃO</v>
      </c>
      <c r="Q125" s="281" t="str">
        <f>IF(Table9[[#This Row],[Código do agregado
'[Entidade']]]="","",IF(B125&lt;&gt;B124,"A",IF(Q124="A","B",IF(Q124="B","C",IF(Q124="C","D",IF(Q124="D","E",IF(Q124="E","F",IF(Q124="F","G",IF(Q124="G","H",IF(Q124="H","I",IF(Q124="K","L",IF(Q124="L","M",IF(Q124="M","N",IF(Q124="N","O",IF(Q124="O","P",IF(Q124="P","Q"))))))))))))))))</f>
        <v/>
      </c>
      <c r="R125" s="282" t="str">
        <f t="shared" si="9"/>
        <v/>
      </c>
      <c r="S125" s="283" t="str">
        <f t="shared" si="10"/>
        <v/>
      </c>
      <c r="T125" s="284" t="str">
        <f t="shared" ca="1" si="11"/>
        <v/>
      </c>
      <c r="U125" s="419"/>
      <c r="V125" s="421" t="str">
        <f>IFERROR(IF(Table9[[#This Row],[Data de nascimento 
(aaaa-mm-dd)]]="","",(IF(B125="","",DATEDIF(J125,VLOOKUP(Table9[[#This Row],[Código do agregado
'[Entidade']]],Table8[[Código do agregado '[Entidade']]:[Denominação do ficheiro pdf correspondente ao documento]],25,FALSE),"y")))),"")</f>
        <v/>
      </c>
      <c r="W125" s="410">
        <f t="shared" si="12"/>
        <v>0</v>
      </c>
      <c r="AC125" s="280"/>
    </row>
    <row r="126" spans="1:29" s="263" customFormat="1" ht="25.05" hidden="1" customHeight="1" x14ac:dyDescent="0.3">
      <c r="A126" s="274" t="str">
        <f>CONCATENATE(+IF(Table9[[#This Row],[Código do agregado
'[Entidade']]]="","",VLOOKUP(Table9[[#This Row],[Código do agregado
'[Entidade']]],Table8[[#All],[Código do agregado '[Entidade']]:[Código do agregado
'[1º Direito']]],6,FALSE)),Table9[[#This Row],[Membro]])</f>
        <v/>
      </c>
      <c r="B126" s="403"/>
      <c r="C126" s="404" t="str">
        <f>IF(Table9[[#This Row],[Código do agregado
'[Entidade']]]="","",(CONCATENATE(VLOOKUP(Table9[[#This Row],[Código do agregado
'[Entidade']]],Table8[[Código do agregado '[Entidade']]:[Código do agregado
'[1º Direito']]],8,FALSE),".",Table9[[#This Row],[Membro]])))</f>
        <v/>
      </c>
      <c r="D126" s="430"/>
      <c r="E126" s="431"/>
      <c r="F126" s="430"/>
      <c r="G126" s="430"/>
      <c r="H126" s="435"/>
      <c r="I126" s="432"/>
      <c r="J126" s="433"/>
      <c r="K126" s="404" t="str">
        <f ca="1">IF(Table9[[#This Row],[Data de nascimento 
(aaaa-mm-dd)]]="","",(IF(B126="","",DATEDIF(J126,NOW(),"y"))))</f>
        <v/>
      </c>
      <c r="L126" s="401"/>
      <c r="M126" s="405"/>
      <c r="N126" s="407"/>
      <c r="O126" s="405"/>
      <c r="P126" s="275" t="str">
        <f t="shared" si="8"/>
        <v>NÃO</v>
      </c>
      <c r="Q126" s="281" t="str">
        <f>IF(Table9[[#This Row],[Código do agregado
'[Entidade']]]="","",IF(B126&lt;&gt;B125,"A",IF(Q125="A","B",IF(Q125="B","C",IF(Q125="C","D",IF(Q125="D","E",IF(Q125="E","F",IF(Q125="F","G",IF(Q125="G","H",IF(Q125="H","I",IF(Q125="K","L",IF(Q125="L","M",IF(Q125="M","N",IF(Q125="N","O",IF(Q125="O","P",IF(Q125="P","Q"))))))))))))))))</f>
        <v/>
      </c>
      <c r="R126" s="282" t="str">
        <f t="shared" si="9"/>
        <v/>
      </c>
      <c r="S126" s="283" t="str">
        <f t="shared" si="10"/>
        <v/>
      </c>
      <c r="T126" s="284" t="str">
        <f t="shared" ca="1" si="11"/>
        <v/>
      </c>
      <c r="U126" s="419"/>
      <c r="V126" s="421" t="str">
        <f>IFERROR(IF(Table9[[#This Row],[Data de nascimento 
(aaaa-mm-dd)]]="","",(IF(B126="","",DATEDIF(J126,VLOOKUP(Table9[[#This Row],[Código do agregado
'[Entidade']]],Table8[[Código do agregado '[Entidade']]:[Denominação do ficheiro pdf correspondente ao documento]],25,FALSE),"y")))),"")</f>
        <v/>
      </c>
      <c r="W126" s="410">
        <f t="shared" si="12"/>
        <v>0</v>
      </c>
      <c r="AC126" s="280"/>
    </row>
    <row r="127" spans="1:29" s="263" customFormat="1" ht="25.05" hidden="1" customHeight="1" x14ac:dyDescent="0.3">
      <c r="A127" s="274" t="str">
        <f>CONCATENATE(+IF(Table9[[#This Row],[Código do agregado
'[Entidade']]]="","",VLOOKUP(Table9[[#This Row],[Código do agregado
'[Entidade']]],Table8[[#All],[Código do agregado '[Entidade']]:[Código do agregado
'[1º Direito']]],6,FALSE)),Table9[[#This Row],[Membro]])</f>
        <v/>
      </c>
      <c r="B127" s="403"/>
      <c r="C127" s="404" t="str">
        <f>IF(Table9[[#This Row],[Código do agregado
'[Entidade']]]="","",(CONCATENATE(VLOOKUP(Table9[[#This Row],[Código do agregado
'[Entidade']]],Table8[[Código do agregado '[Entidade']]:[Código do agregado
'[1º Direito']]],8,FALSE),".",Table9[[#This Row],[Membro]])))</f>
        <v/>
      </c>
      <c r="D127" s="430"/>
      <c r="E127" s="431"/>
      <c r="F127" s="430"/>
      <c r="G127" s="430"/>
      <c r="H127" s="435"/>
      <c r="I127" s="432"/>
      <c r="J127" s="433"/>
      <c r="K127" s="404" t="str">
        <f ca="1">IF(Table9[[#This Row],[Data de nascimento 
(aaaa-mm-dd)]]="","",(IF(B127="","",DATEDIF(J127,NOW(),"y"))))</f>
        <v/>
      </c>
      <c r="L127" s="401"/>
      <c r="M127" s="405"/>
      <c r="N127" s="407"/>
      <c r="O127" s="405"/>
      <c r="P127" s="275" t="str">
        <f t="shared" si="8"/>
        <v>NÃO</v>
      </c>
      <c r="Q127" s="281" t="str">
        <f>IF(Table9[[#This Row],[Código do agregado
'[Entidade']]]="","",IF(B127&lt;&gt;B126,"A",IF(Q126="A","B",IF(Q126="B","C",IF(Q126="C","D",IF(Q126="D","E",IF(Q126="E","F",IF(Q126="F","G",IF(Q126="G","H",IF(Q126="H","I",IF(Q126="K","L",IF(Q126="L","M",IF(Q126="M","N",IF(Q126="N","O",IF(Q126="O","P",IF(Q126="P","Q"))))))))))))))))</f>
        <v/>
      </c>
      <c r="R127" s="282" t="str">
        <f t="shared" si="9"/>
        <v/>
      </c>
      <c r="S127" s="283" t="str">
        <f t="shared" si="10"/>
        <v/>
      </c>
      <c r="T127" s="284" t="str">
        <f t="shared" ca="1" si="11"/>
        <v/>
      </c>
      <c r="U127" s="419"/>
      <c r="V127" s="421" t="str">
        <f>IFERROR(IF(Table9[[#This Row],[Data de nascimento 
(aaaa-mm-dd)]]="","",(IF(B127="","",DATEDIF(J127,VLOOKUP(Table9[[#This Row],[Código do agregado
'[Entidade']]],Table8[[Código do agregado '[Entidade']]:[Denominação do ficheiro pdf correspondente ao documento]],25,FALSE),"y")))),"")</f>
        <v/>
      </c>
      <c r="W127" s="410">
        <f t="shared" si="12"/>
        <v>0</v>
      </c>
      <c r="AC127" s="280"/>
    </row>
    <row r="128" spans="1:29" s="263" customFormat="1" ht="25.05" hidden="1" customHeight="1" x14ac:dyDescent="0.3">
      <c r="A128" s="274" t="str">
        <f>CONCATENATE(+IF(Table9[[#This Row],[Código do agregado
'[Entidade']]]="","",VLOOKUP(Table9[[#This Row],[Código do agregado
'[Entidade']]],Table8[[#All],[Código do agregado '[Entidade']]:[Código do agregado
'[1º Direito']]],6,FALSE)),Table9[[#This Row],[Membro]])</f>
        <v/>
      </c>
      <c r="B128" s="403"/>
      <c r="C128" s="404" t="str">
        <f>IF(Table9[[#This Row],[Código do agregado
'[Entidade']]]="","",(CONCATENATE(VLOOKUP(Table9[[#This Row],[Código do agregado
'[Entidade']]],Table8[[Código do agregado '[Entidade']]:[Código do agregado
'[1º Direito']]],8,FALSE),".",Table9[[#This Row],[Membro]])))</f>
        <v/>
      </c>
      <c r="D128" s="430"/>
      <c r="E128" s="431"/>
      <c r="F128" s="430"/>
      <c r="G128" s="430"/>
      <c r="H128" s="435"/>
      <c r="I128" s="432"/>
      <c r="J128" s="433"/>
      <c r="K128" s="404" t="str">
        <f ca="1">IF(Table9[[#This Row],[Data de nascimento 
(aaaa-mm-dd)]]="","",(IF(B128="","",DATEDIF(J128,NOW(),"y"))))</f>
        <v/>
      </c>
      <c r="L128" s="401"/>
      <c r="M128" s="405"/>
      <c r="N128" s="407"/>
      <c r="O128" s="405"/>
      <c r="P128" s="275" t="str">
        <f t="shared" si="8"/>
        <v>NÃO</v>
      </c>
      <c r="Q128" s="281" t="str">
        <f>IF(Table9[[#This Row],[Código do agregado
'[Entidade']]]="","",IF(B128&lt;&gt;B127,"A",IF(Q127="A","B",IF(Q127="B","C",IF(Q127="C","D",IF(Q127="D","E",IF(Q127="E","F",IF(Q127="F","G",IF(Q127="G","H",IF(Q127="H","I",IF(Q127="K","L",IF(Q127="L","M",IF(Q127="M","N",IF(Q127="N","O",IF(Q127="O","P",IF(Q127="P","Q"))))))))))))))))</f>
        <v/>
      </c>
      <c r="R128" s="282" t="str">
        <f t="shared" si="9"/>
        <v/>
      </c>
      <c r="S128" s="283" t="str">
        <f t="shared" si="10"/>
        <v/>
      </c>
      <c r="T128" s="284" t="str">
        <f t="shared" ca="1" si="11"/>
        <v/>
      </c>
      <c r="U128" s="419"/>
      <c r="V128" s="421" t="str">
        <f>IFERROR(IF(Table9[[#This Row],[Data de nascimento 
(aaaa-mm-dd)]]="","",(IF(B128="","",DATEDIF(J128,VLOOKUP(Table9[[#This Row],[Código do agregado
'[Entidade']]],Table8[[Código do agregado '[Entidade']]:[Denominação do ficheiro pdf correspondente ao documento]],25,FALSE),"y")))),"")</f>
        <v/>
      </c>
      <c r="W128" s="410">
        <f t="shared" si="12"/>
        <v>0</v>
      </c>
      <c r="AC128" s="280"/>
    </row>
    <row r="129" spans="1:29" s="263" customFormat="1" ht="25.05" hidden="1" customHeight="1" x14ac:dyDescent="0.3">
      <c r="A129" s="274" t="str">
        <f>CONCATENATE(+IF(Table9[[#This Row],[Código do agregado
'[Entidade']]]="","",VLOOKUP(Table9[[#This Row],[Código do agregado
'[Entidade']]],Table8[[#All],[Código do agregado '[Entidade']]:[Código do agregado
'[1º Direito']]],6,FALSE)),Table9[[#This Row],[Membro]])</f>
        <v/>
      </c>
      <c r="B129" s="403"/>
      <c r="C129" s="404" t="str">
        <f>IF(Table9[[#This Row],[Código do agregado
'[Entidade']]]="","",(CONCATENATE(VLOOKUP(Table9[[#This Row],[Código do agregado
'[Entidade']]],Table8[[Código do agregado '[Entidade']]:[Código do agregado
'[1º Direito']]],8,FALSE),".",Table9[[#This Row],[Membro]])))</f>
        <v/>
      </c>
      <c r="D129" s="430"/>
      <c r="E129" s="431"/>
      <c r="F129" s="430"/>
      <c r="G129" s="430"/>
      <c r="H129" s="435"/>
      <c r="I129" s="432"/>
      <c r="J129" s="433"/>
      <c r="K129" s="404" t="str">
        <f ca="1">IF(Table9[[#This Row],[Data de nascimento 
(aaaa-mm-dd)]]="","",(IF(B129="","",DATEDIF(J129,NOW(),"y"))))</f>
        <v/>
      </c>
      <c r="L129" s="401"/>
      <c r="M129" s="405"/>
      <c r="N129" s="407"/>
      <c r="O129" s="405"/>
      <c r="P129" s="275" t="str">
        <f t="shared" si="8"/>
        <v>NÃO</v>
      </c>
      <c r="Q129" s="281" t="str">
        <f>IF(Table9[[#This Row],[Código do agregado
'[Entidade']]]="","",IF(B129&lt;&gt;B128,"A",IF(Q128="A","B",IF(Q128="B","C",IF(Q128="C","D",IF(Q128="D","E",IF(Q128="E","F",IF(Q128="F","G",IF(Q128="G","H",IF(Q128="H","I",IF(Q128="K","L",IF(Q128="L","M",IF(Q128="M","N",IF(Q128="N","O",IF(Q128="O","P",IF(Q128="P","Q"))))))))))))))))</f>
        <v/>
      </c>
      <c r="R129" s="282" t="str">
        <f t="shared" si="9"/>
        <v/>
      </c>
      <c r="S129" s="283" t="str">
        <f t="shared" si="10"/>
        <v/>
      </c>
      <c r="T129" s="284" t="str">
        <f t="shared" ca="1" si="11"/>
        <v/>
      </c>
      <c r="U129" s="419"/>
      <c r="V129" s="421" t="str">
        <f>IFERROR(IF(Table9[[#This Row],[Data de nascimento 
(aaaa-mm-dd)]]="","",(IF(B129="","",DATEDIF(J129,VLOOKUP(Table9[[#This Row],[Código do agregado
'[Entidade']]],Table8[[Código do agregado '[Entidade']]:[Denominação do ficheiro pdf correspondente ao documento]],25,FALSE),"y")))),"")</f>
        <v/>
      </c>
      <c r="W129" s="410">
        <f t="shared" si="12"/>
        <v>0</v>
      </c>
      <c r="AC129" s="280"/>
    </row>
    <row r="130" spans="1:29" s="263" customFormat="1" ht="25.05" hidden="1" customHeight="1" x14ac:dyDescent="0.3">
      <c r="A130" s="274" t="str">
        <f>CONCATENATE(+IF(Table9[[#This Row],[Código do agregado
'[Entidade']]]="","",VLOOKUP(Table9[[#This Row],[Código do agregado
'[Entidade']]],Table8[[#All],[Código do agregado '[Entidade']]:[Código do agregado
'[1º Direito']]],6,FALSE)),Table9[[#This Row],[Membro]])</f>
        <v/>
      </c>
      <c r="B130" s="403"/>
      <c r="C130" s="404" t="str">
        <f>IF(Table9[[#This Row],[Código do agregado
'[Entidade']]]="","",(CONCATENATE(VLOOKUP(Table9[[#This Row],[Código do agregado
'[Entidade']]],Table8[[Código do agregado '[Entidade']]:[Código do agregado
'[1º Direito']]],8,FALSE),".",Table9[[#This Row],[Membro]])))</f>
        <v/>
      </c>
      <c r="D130" s="430"/>
      <c r="E130" s="431"/>
      <c r="F130" s="430"/>
      <c r="G130" s="430"/>
      <c r="H130" s="435"/>
      <c r="I130" s="432"/>
      <c r="J130" s="433"/>
      <c r="K130" s="404" t="str">
        <f ca="1">IF(Table9[[#This Row],[Data de nascimento 
(aaaa-mm-dd)]]="","",(IF(B130="","",DATEDIF(J130,NOW(),"y"))))</f>
        <v/>
      </c>
      <c r="L130" s="401"/>
      <c r="M130" s="405"/>
      <c r="N130" s="407"/>
      <c r="O130" s="405"/>
      <c r="P130" s="275" t="str">
        <f t="shared" si="8"/>
        <v>NÃO</v>
      </c>
      <c r="Q130" s="281" t="str">
        <f>IF(Table9[[#This Row],[Código do agregado
'[Entidade']]]="","",IF(B130&lt;&gt;B129,"A",IF(Q129="A","B",IF(Q129="B","C",IF(Q129="C","D",IF(Q129="D","E",IF(Q129="E","F",IF(Q129="F","G",IF(Q129="G","H",IF(Q129="H","I",IF(Q129="K","L",IF(Q129="L","M",IF(Q129="M","N",IF(Q129="N","O",IF(Q129="O","P",IF(Q129="P","Q"))))))))))))))))</f>
        <v/>
      </c>
      <c r="R130" s="282" t="str">
        <f t="shared" si="9"/>
        <v/>
      </c>
      <c r="S130" s="283" t="str">
        <f t="shared" si="10"/>
        <v/>
      </c>
      <c r="T130" s="284" t="str">
        <f t="shared" ca="1" si="11"/>
        <v/>
      </c>
      <c r="U130" s="419"/>
      <c r="V130" s="421" t="str">
        <f>IFERROR(IF(Table9[[#This Row],[Data de nascimento 
(aaaa-mm-dd)]]="","",(IF(B130="","",DATEDIF(J130,VLOOKUP(Table9[[#This Row],[Código do agregado
'[Entidade']]],Table8[[Código do agregado '[Entidade']]:[Denominação do ficheiro pdf correspondente ao documento]],25,FALSE),"y")))),"")</f>
        <v/>
      </c>
      <c r="W130" s="410">
        <f t="shared" si="12"/>
        <v>0</v>
      </c>
      <c r="AC130" s="280"/>
    </row>
    <row r="131" spans="1:29" s="263" customFormat="1" ht="25.05" hidden="1" customHeight="1" x14ac:dyDescent="0.3">
      <c r="A131" s="274" t="str">
        <f>CONCATENATE(+IF(Table9[[#This Row],[Código do agregado
'[Entidade']]]="","",VLOOKUP(Table9[[#This Row],[Código do agregado
'[Entidade']]],Table8[[#All],[Código do agregado '[Entidade']]:[Código do agregado
'[1º Direito']]],6,FALSE)),Table9[[#This Row],[Membro]])</f>
        <v/>
      </c>
      <c r="B131" s="403"/>
      <c r="C131" s="404" t="str">
        <f>IF(Table9[[#This Row],[Código do agregado
'[Entidade']]]="","",(CONCATENATE(VLOOKUP(Table9[[#This Row],[Código do agregado
'[Entidade']]],Table8[[Código do agregado '[Entidade']]:[Código do agregado
'[1º Direito']]],8,FALSE),".",Table9[[#This Row],[Membro]])))</f>
        <v/>
      </c>
      <c r="D131" s="430"/>
      <c r="E131" s="431"/>
      <c r="F131" s="430"/>
      <c r="G131" s="430"/>
      <c r="H131" s="435"/>
      <c r="I131" s="432"/>
      <c r="J131" s="433"/>
      <c r="K131" s="404" t="str">
        <f ca="1">IF(Table9[[#This Row],[Data de nascimento 
(aaaa-mm-dd)]]="","",(IF(B131="","",DATEDIF(J131,NOW(),"y"))))</f>
        <v/>
      </c>
      <c r="L131" s="401"/>
      <c r="M131" s="405"/>
      <c r="N131" s="407"/>
      <c r="O131" s="405"/>
      <c r="P131" s="275" t="str">
        <f t="shared" si="8"/>
        <v>NÃO</v>
      </c>
      <c r="Q131" s="281" t="str">
        <f>IF(Table9[[#This Row],[Código do agregado
'[Entidade']]]="","",IF(B131&lt;&gt;B130,"A",IF(Q130="A","B",IF(Q130="B","C",IF(Q130="C","D",IF(Q130="D","E",IF(Q130="E","F",IF(Q130="F","G",IF(Q130="G","H",IF(Q130="H","I",IF(Q130="K","L",IF(Q130="L","M",IF(Q130="M","N",IF(Q130="N","O",IF(Q130="O","P",IF(Q130="P","Q"))))))))))))))))</f>
        <v/>
      </c>
      <c r="R131" s="282" t="str">
        <f t="shared" si="9"/>
        <v/>
      </c>
      <c r="S131" s="283" t="str">
        <f t="shared" si="10"/>
        <v/>
      </c>
      <c r="T131" s="284" t="str">
        <f t="shared" ca="1" si="11"/>
        <v/>
      </c>
      <c r="U131" s="419"/>
      <c r="V131" s="421" t="str">
        <f>IFERROR(IF(Table9[[#This Row],[Data de nascimento 
(aaaa-mm-dd)]]="","",(IF(B131="","",DATEDIF(J131,VLOOKUP(Table9[[#This Row],[Código do agregado
'[Entidade']]],Table8[[Código do agregado '[Entidade']]:[Denominação do ficheiro pdf correspondente ao documento]],25,FALSE),"y")))),"")</f>
        <v/>
      </c>
      <c r="W131" s="410">
        <f t="shared" si="12"/>
        <v>0</v>
      </c>
      <c r="AC131" s="280"/>
    </row>
    <row r="132" spans="1:29" s="263" customFormat="1" ht="25.05" hidden="1" customHeight="1" x14ac:dyDescent="0.3">
      <c r="A132" s="274" t="str">
        <f>CONCATENATE(+IF(Table9[[#This Row],[Código do agregado
'[Entidade']]]="","",VLOOKUP(Table9[[#This Row],[Código do agregado
'[Entidade']]],Table8[[#All],[Código do agregado '[Entidade']]:[Código do agregado
'[1º Direito']]],6,FALSE)),Table9[[#This Row],[Membro]])</f>
        <v/>
      </c>
      <c r="B132" s="403"/>
      <c r="C132" s="404" t="str">
        <f>IF(Table9[[#This Row],[Código do agregado
'[Entidade']]]="","",(CONCATENATE(VLOOKUP(Table9[[#This Row],[Código do agregado
'[Entidade']]],Table8[[Código do agregado '[Entidade']]:[Código do agregado
'[1º Direito']]],8,FALSE),".",Table9[[#This Row],[Membro]])))</f>
        <v/>
      </c>
      <c r="D132" s="430"/>
      <c r="E132" s="431"/>
      <c r="F132" s="430"/>
      <c r="G132" s="430"/>
      <c r="H132" s="435"/>
      <c r="I132" s="432"/>
      <c r="J132" s="433"/>
      <c r="K132" s="404" t="str">
        <f ca="1">IF(Table9[[#This Row],[Data de nascimento 
(aaaa-mm-dd)]]="","",(IF(B132="","",DATEDIF(J132,NOW(),"y"))))</f>
        <v/>
      </c>
      <c r="L132" s="401"/>
      <c r="M132" s="405"/>
      <c r="N132" s="407"/>
      <c r="O132" s="405"/>
      <c r="P132" s="275" t="str">
        <f t="shared" si="8"/>
        <v>NÃO</v>
      </c>
      <c r="Q132" s="281" t="str">
        <f>IF(Table9[[#This Row],[Código do agregado
'[Entidade']]]="","",IF(B132&lt;&gt;B131,"A",IF(Q131="A","B",IF(Q131="B","C",IF(Q131="C","D",IF(Q131="D","E",IF(Q131="E","F",IF(Q131="F","G",IF(Q131="G","H",IF(Q131="H","I",IF(Q131="K","L",IF(Q131="L","M",IF(Q131="M","N",IF(Q131="N","O",IF(Q131="O","P",IF(Q131="P","Q"))))))))))))))))</f>
        <v/>
      </c>
      <c r="R132" s="282" t="str">
        <f t="shared" si="9"/>
        <v/>
      </c>
      <c r="S132" s="283" t="str">
        <f t="shared" si="10"/>
        <v/>
      </c>
      <c r="T132" s="284" t="str">
        <f t="shared" ca="1" si="11"/>
        <v/>
      </c>
      <c r="U132" s="419"/>
      <c r="V132" s="421" t="str">
        <f>IFERROR(IF(Table9[[#This Row],[Data de nascimento 
(aaaa-mm-dd)]]="","",(IF(B132="","",DATEDIF(J132,VLOOKUP(Table9[[#This Row],[Código do agregado
'[Entidade']]],Table8[[Código do agregado '[Entidade']]:[Denominação do ficheiro pdf correspondente ao documento]],25,FALSE),"y")))),"")</f>
        <v/>
      </c>
      <c r="W132" s="410">
        <f t="shared" si="12"/>
        <v>0</v>
      </c>
      <c r="AC132" s="280"/>
    </row>
    <row r="133" spans="1:29" s="263" customFormat="1" ht="25.05" hidden="1" customHeight="1" x14ac:dyDescent="0.3">
      <c r="A133" s="274" t="str">
        <f>CONCATENATE(+IF(Table9[[#This Row],[Código do agregado
'[Entidade']]]="","",VLOOKUP(Table9[[#This Row],[Código do agregado
'[Entidade']]],Table8[[#All],[Código do agregado '[Entidade']]:[Código do agregado
'[1º Direito']]],6,FALSE)),Table9[[#This Row],[Membro]])</f>
        <v/>
      </c>
      <c r="B133" s="403"/>
      <c r="C133" s="404" t="str">
        <f>IF(Table9[[#This Row],[Código do agregado
'[Entidade']]]="","",(CONCATENATE(VLOOKUP(Table9[[#This Row],[Código do agregado
'[Entidade']]],Table8[[Código do agregado '[Entidade']]:[Código do agregado
'[1º Direito']]],8,FALSE),".",Table9[[#This Row],[Membro]])))</f>
        <v/>
      </c>
      <c r="D133" s="430"/>
      <c r="E133" s="431"/>
      <c r="F133" s="430"/>
      <c r="G133" s="430"/>
      <c r="H133" s="435"/>
      <c r="I133" s="432"/>
      <c r="J133" s="433"/>
      <c r="K133" s="404" t="str">
        <f ca="1">IF(Table9[[#This Row],[Data de nascimento 
(aaaa-mm-dd)]]="","",(IF(B133="","",DATEDIF(J133,NOW(),"y"))))</f>
        <v/>
      </c>
      <c r="L133" s="401"/>
      <c r="M133" s="405"/>
      <c r="N133" s="407"/>
      <c r="O133" s="405"/>
      <c r="P133" s="275" t="str">
        <f t="shared" si="8"/>
        <v>NÃO</v>
      </c>
      <c r="Q133" s="281" t="str">
        <f>IF(Table9[[#This Row],[Código do agregado
'[Entidade']]]="","",IF(B133&lt;&gt;B132,"A",IF(Q132="A","B",IF(Q132="B","C",IF(Q132="C","D",IF(Q132="D","E",IF(Q132="E","F",IF(Q132="F","G",IF(Q132="G","H",IF(Q132="H","I",IF(Q132="K","L",IF(Q132="L","M",IF(Q132="M","N",IF(Q132="N","O",IF(Q132="O","P",IF(Q132="P","Q"))))))))))))))))</f>
        <v/>
      </c>
      <c r="R133" s="282" t="str">
        <f t="shared" si="9"/>
        <v/>
      </c>
      <c r="S133" s="283" t="str">
        <f t="shared" si="10"/>
        <v/>
      </c>
      <c r="T133" s="284" t="str">
        <f t="shared" ca="1" si="11"/>
        <v/>
      </c>
      <c r="U133" s="419"/>
      <c r="V133" s="421" t="str">
        <f>IFERROR(IF(Table9[[#This Row],[Data de nascimento 
(aaaa-mm-dd)]]="","",(IF(B133="","",DATEDIF(J133,VLOOKUP(Table9[[#This Row],[Código do agregado
'[Entidade']]],Table8[[Código do agregado '[Entidade']]:[Denominação do ficheiro pdf correspondente ao documento]],25,FALSE),"y")))),"")</f>
        <v/>
      </c>
      <c r="W133" s="410">
        <f t="shared" si="12"/>
        <v>0</v>
      </c>
      <c r="AC133" s="280"/>
    </row>
    <row r="134" spans="1:29" s="263" customFormat="1" ht="25.05" hidden="1" customHeight="1" x14ac:dyDescent="0.3">
      <c r="A134" s="274" t="str">
        <f>CONCATENATE(+IF(Table9[[#This Row],[Código do agregado
'[Entidade']]]="","",VLOOKUP(Table9[[#This Row],[Código do agregado
'[Entidade']]],Table8[[#All],[Código do agregado '[Entidade']]:[Código do agregado
'[1º Direito']]],6,FALSE)),Table9[[#This Row],[Membro]])</f>
        <v/>
      </c>
      <c r="B134" s="403"/>
      <c r="C134" s="404" t="str">
        <f>IF(Table9[[#This Row],[Código do agregado
'[Entidade']]]="","",(CONCATENATE(VLOOKUP(Table9[[#This Row],[Código do agregado
'[Entidade']]],Table8[[Código do agregado '[Entidade']]:[Código do agregado
'[1º Direito']]],8,FALSE),".",Table9[[#This Row],[Membro]])))</f>
        <v/>
      </c>
      <c r="D134" s="430"/>
      <c r="E134" s="431"/>
      <c r="F134" s="430"/>
      <c r="G134" s="430"/>
      <c r="H134" s="435"/>
      <c r="I134" s="432"/>
      <c r="J134" s="433"/>
      <c r="K134" s="404" t="str">
        <f ca="1">IF(Table9[[#This Row],[Data de nascimento 
(aaaa-mm-dd)]]="","",(IF(B134="","",DATEDIF(J134,NOW(),"y"))))</f>
        <v/>
      </c>
      <c r="L134" s="401"/>
      <c r="M134" s="405"/>
      <c r="N134" s="407"/>
      <c r="O134" s="405"/>
      <c r="P134" s="275" t="str">
        <f t="shared" ref="P134:P197" si="13">IF(B134&lt;&gt;"",IF(AND(B134&lt;&gt;"",OR(I134="",J134="",M134="",N134="",AND(O134="",S134="Rend"))),"NÃO","SIM"),"NÃO")</f>
        <v>NÃO</v>
      </c>
      <c r="Q134" s="281" t="str">
        <f>IF(Table9[[#This Row],[Código do agregado
'[Entidade']]]="","",IF(B134&lt;&gt;B133,"A",IF(Q133="A","B",IF(Q133="B","C",IF(Q133="C","D",IF(Q133="D","E",IF(Q133="E","F",IF(Q133="F","G",IF(Q133="G","H",IF(Q133="H","I",IF(Q133="K","L",IF(Q133="L","M",IF(Q133="M","N",IF(Q133="N","O",IF(Q133="O","P",IF(Q133="P","Q"))))))))))))))))</f>
        <v/>
      </c>
      <c r="R134" s="282" t="str">
        <f t="shared" ref="R134:R197" si="14">IFERROR(IF(OR(RIGHT(I134,1)-(11-((9*LEFT(I134,1)+8*MID(I134,2,1)+7*MID(I134,3,1)+6*MID(I134,4,1)+5*MID(I134,5,1)+4*MID(I134,6,1)+3*MID(I134,7,1)+2*MID(I134,8,1))-(11*INT((9*LEFT(I134,1)+8*MID(I134,2,1)+7*MID(I134,3,1)+6*MID(I134,4,1)+5*MID(I134,5,1)+4*MID(I134,6,1)+3*MID(I134,7,1)+2*MID(I134,8,1))/11))))=0,RIGHT(I134,1)-(11-((9*LEFT(I134,1)+8*MID(I134,2,1)+7*MID(I134,3,1)+6*MID(I134,4,1)+5*MID(I134,5,1)+4*MID(I134,6,1)+3*MID(I134,7,1)+2*MID(I134,8,1))-(11*INT((9*LEFT(I134,1)+8*MID(I134,2,1)+7*MID(I134,3,1)+6*MID(I134,4,1)+5*MID(I134,5,1)+4*MID(I134,6,1)+3*MID(I134,7,1)+2*MID(I134,8,1))/11))))=-11,RIGHT(I134,1)-(11-((9*LEFT(I134,1)+8*MID(I134,2,1)+7*MID(I134,3,1)+6*MID(I134,4,1)+5*MID(I134,5,1)+4*MID(I134,6,1)+3*MID(I134,7,1)+2*MID(I134,8,1))-(11*INT((9*LEFT(I134,1)+8*MID(I134,2,1)+7*MID(I134,3,1)+6*MID(I134,4,1)+5*MID(I134,5,1)+4*MID(I134,6,1)+3*MID(I134,7,1)+2*MID(I134,8,1))/11))))=-10),"","X"),"")</f>
        <v/>
      </c>
      <c r="S134" s="283" t="str">
        <f t="shared" ref="S134:S197" si="15">IF(RIGHT(C134,1)="A","",IF(C134="","",IF(OR(K134&gt;65,AND(K134&gt;17,K134&lt;26)),"Rend","")))</f>
        <v/>
      </c>
      <c r="T134" s="284" t="str">
        <f t="shared" ref="T134:T197" ca="1" si="16">IF(OR(K134&lt;18,AND(O134="Não",S134="Rend")),"Dep","")</f>
        <v/>
      </c>
      <c r="U134" s="419"/>
      <c r="V134" s="421" t="str">
        <f>IFERROR(IF(Table9[[#This Row],[Data de nascimento 
(aaaa-mm-dd)]]="","",(IF(B134="","",DATEDIF(J134,VLOOKUP(Table9[[#This Row],[Código do agregado
'[Entidade']]],Table8[[Código do agregado '[Entidade']]:[Denominação do ficheiro pdf correspondente ao documento]],25,FALSE),"y")))),"")</f>
        <v/>
      </c>
      <c r="W134" s="410">
        <f t="shared" ref="W134:W197" si="17">IF(AND(V134&gt;=15,V134&lt;=29),1,0)</f>
        <v>0</v>
      </c>
      <c r="AC134" s="280"/>
    </row>
    <row r="135" spans="1:29" s="263" customFormat="1" ht="25.05" hidden="1" customHeight="1" x14ac:dyDescent="0.3">
      <c r="A135" s="274" t="str">
        <f>CONCATENATE(+IF(Table9[[#This Row],[Código do agregado
'[Entidade']]]="","",VLOOKUP(Table9[[#This Row],[Código do agregado
'[Entidade']]],Table8[[#All],[Código do agregado '[Entidade']]:[Código do agregado
'[1º Direito']]],6,FALSE)),Table9[[#This Row],[Membro]])</f>
        <v/>
      </c>
      <c r="B135" s="403"/>
      <c r="C135" s="404" t="str">
        <f>IF(Table9[[#This Row],[Código do agregado
'[Entidade']]]="","",(CONCATENATE(VLOOKUP(Table9[[#This Row],[Código do agregado
'[Entidade']]],Table8[[Código do agregado '[Entidade']]:[Código do agregado
'[1º Direito']]],8,FALSE),".",Table9[[#This Row],[Membro]])))</f>
        <v/>
      </c>
      <c r="D135" s="430"/>
      <c r="E135" s="431"/>
      <c r="F135" s="430"/>
      <c r="G135" s="430"/>
      <c r="H135" s="435"/>
      <c r="I135" s="432"/>
      <c r="J135" s="433"/>
      <c r="K135" s="404" t="str">
        <f ca="1">IF(Table9[[#This Row],[Data de nascimento 
(aaaa-mm-dd)]]="","",(IF(B135="","",DATEDIF(J135,NOW(),"y"))))</f>
        <v/>
      </c>
      <c r="L135" s="401"/>
      <c r="M135" s="405"/>
      <c r="N135" s="407"/>
      <c r="O135" s="405"/>
      <c r="P135" s="275" t="str">
        <f t="shared" si="13"/>
        <v>NÃO</v>
      </c>
      <c r="Q135" s="281" t="str">
        <f>IF(Table9[[#This Row],[Código do agregado
'[Entidade']]]="","",IF(B135&lt;&gt;B134,"A",IF(Q134="A","B",IF(Q134="B","C",IF(Q134="C","D",IF(Q134="D","E",IF(Q134="E","F",IF(Q134="F","G",IF(Q134="G","H",IF(Q134="H","I",IF(Q134="K","L",IF(Q134="L","M",IF(Q134="M","N",IF(Q134="N","O",IF(Q134="O","P",IF(Q134="P","Q"))))))))))))))))</f>
        <v/>
      </c>
      <c r="R135" s="282" t="str">
        <f t="shared" si="14"/>
        <v/>
      </c>
      <c r="S135" s="283" t="str">
        <f t="shared" si="15"/>
        <v/>
      </c>
      <c r="T135" s="284" t="str">
        <f t="shared" ca="1" si="16"/>
        <v/>
      </c>
      <c r="U135" s="419"/>
      <c r="V135" s="421" t="str">
        <f>IFERROR(IF(Table9[[#This Row],[Data de nascimento 
(aaaa-mm-dd)]]="","",(IF(B135="","",DATEDIF(J135,VLOOKUP(Table9[[#This Row],[Código do agregado
'[Entidade']]],Table8[[Código do agregado '[Entidade']]:[Denominação do ficheiro pdf correspondente ao documento]],25,FALSE),"y")))),"")</f>
        <v/>
      </c>
      <c r="W135" s="410">
        <f t="shared" si="17"/>
        <v>0</v>
      </c>
      <c r="AC135" s="280"/>
    </row>
    <row r="136" spans="1:29" s="263" customFormat="1" ht="25.05" hidden="1" customHeight="1" x14ac:dyDescent="0.3">
      <c r="A136" s="274" t="str">
        <f>CONCATENATE(+IF(Table9[[#This Row],[Código do agregado
'[Entidade']]]="","",VLOOKUP(Table9[[#This Row],[Código do agregado
'[Entidade']]],Table8[[#All],[Código do agregado '[Entidade']]:[Código do agregado
'[1º Direito']]],6,FALSE)),Table9[[#This Row],[Membro]])</f>
        <v/>
      </c>
      <c r="B136" s="403"/>
      <c r="C136" s="404" t="str">
        <f>IF(Table9[[#This Row],[Código do agregado
'[Entidade']]]="","",(CONCATENATE(VLOOKUP(Table9[[#This Row],[Código do agregado
'[Entidade']]],Table8[[Código do agregado '[Entidade']]:[Código do agregado
'[1º Direito']]],8,FALSE),".",Table9[[#This Row],[Membro]])))</f>
        <v/>
      </c>
      <c r="D136" s="430"/>
      <c r="E136" s="431"/>
      <c r="F136" s="430"/>
      <c r="G136" s="430"/>
      <c r="H136" s="435"/>
      <c r="I136" s="432"/>
      <c r="J136" s="433"/>
      <c r="K136" s="404" t="str">
        <f ca="1">IF(Table9[[#This Row],[Data de nascimento 
(aaaa-mm-dd)]]="","",(IF(B136="","",DATEDIF(J136,NOW(),"y"))))</f>
        <v/>
      </c>
      <c r="L136" s="401"/>
      <c r="M136" s="405"/>
      <c r="N136" s="407"/>
      <c r="O136" s="405"/>
      <c r="P136" s="275" t="str">
        <f t="shared" si="13"/>
        <v>NÃO</v>
      </c>
      <c r="Q136" s="281" t="str">
        <f>IF(Table9[[#This Row],[Código do agregado
'[Entidade']]]="","",IF(B136&lt;&gt;B135,"A",IF(Q135="A","B",IF(Q135="B","C",IF(Q135="C","D",IF(Q135="D","E",IF(Q135="E","F",IF(Q135="F","G",IF(Q135="G","H",IF(Q135="H","I",IF(Q135="K","L",IF(Q135="L","M",IF(Q135="M","N",IF(Q135="N","O",IF(Q135="O","P",IF(Q135="P","Q"))))))))))))))))</f>
        <v/>
      </c>
      <c r="R136" s="282" t="str">
        <f t="shared" si="14"/>
        <v/>
      </c>
      <c r="S136" s="283" t="str">
        <f t="shared" si="15"/>
        <v/>
      </c>
      <c r="T136" s="284" t="str">
        <f t="shared" ca="1" si="16"/>
        <v/>
      </c>
      <c r="U136" s="419"/>
      <c r="V136" s="421" t="str">
        <f>IFERROR(IF(Table9[[#This Row],[Data de nascimento 
(aaaa-mm-dd)]]="","",(IF(B136="","",DATEDIF(J136,VLOOKUP(Table9[[#This Row],[Código do agregado
'[Entidade']]],Table8[[Código do agregado '[Entidade']]:[Denominação do ficheiro pdf correspondente ao documento]],25,FALSE),"y")))),"")</f>
        <v/>
      </c>
      <c r="W136" s="410">
        <f t="shared" si="17"/>
        <v>0</v>
      </c>
      <c r="AC136" s="280"/>
    </row>
    <row r="137" spans="1:29" s="263" customFormat="1" ht="25.05" hidden="1" customHeight="1" x14ac:dyDescent="0.3">
      <c r="A137" s="274" t="str">
        <f>CONCATENATE(+IF(Table9[[#This Row],[Código do agregado
'[Entidade']]]="","",VLOOKUP(Table9[[#This Row],[Código do agregado
'[Entidade']]],Table8[[#All],[Código do agregado '[Entidade']]:[Código do agregado
'[1º Direito']]],6,FALSE)),Table9[[#This Row],[Membro]])</f>
        <v/>
      </c>
      <c r="B137" s="403"/>
      <c r="C137" s="404" t="str">
        <f>IF(Table9[[#This Row],[Código do agregado
'[Entidade']]]="","",(CONCATENATE(VLOOKUP(Table9[[#This Row],[Código do agregado
'[Entidade']]],Table8[[Código do agregado '[Entidade']]:[Código do agregado
'[1º Direito']]],8,FALSE),".",Table9[[#This Row],[Membro]])))</f>
        <v/>
      </c>
      <c r="D137" s="430"/>
      <c r="E137" s="431"/>
      <c r="F137" s="430"/>
      <c r="G137" s="430"/>
      <c r="H137" s="435"/>
      <c r="I137" s="432"/>
      <c r="J137" s="433"/>
      <c r="K137" s="404" t="str">
        <f ca="1">IF(Table9[[#This Row],[Data de nascimento 
(aaaa-mm-dd)]]="","",(IF(B137="","",DATEDIF(J137,NOW(),"y"))))</f>
        <v/>
      </c>
      <c r="L137" s="401"/>
      <c r="M137" s="405"/>
      <c r="N137" s="407"/>
      <c r="O137" s="405"/>
      <c r="P137" s="275" t="str">
        <f t="shared" si="13"/>
        <v>NÃO</v>
      </c>
      <c r="Q137" s="281" t="str">
        <f>IF(Table9[[#This Row],[Código do agregado
'[Entidade']]]="","",IF(B137&lt;&gt;B136,"A",IF(Q136="A","B",IF(Q136="B","C",IF(Q136="C","D",IF(Q136="D","E",IF(Q136="E","F",IF(Q136="F","G",IF(Q136="G","H",IF(Q136="H","I",IF(Q136="K","L",IF(Q136="L","M",IF(Q136="M","N",IF(Q136="N","O",IF(Q136="O","P",IF(Q136="P","Q"))))))))))))))))</f>
        <v/>
      </c>
      <c r="R137" s="282" t="str">
        <f t="shared" si="14"/>
        <v/>
      </c>
      <c r="S137" s="283" t="str">
        <f t="shared" si="15"/>
        <v/>
      </c>
      <c r="T137" s="284" t="str">
        <f t="shared" ca="1" si="16"/>
        <v/>
      </c>
      <c r="U137" s="419"/>
      <c r="V137" s="421" t="str">
        <f>IFERROR(IF(Table9[[#This Row],[Data de nascimento 
(aaaa-mm-dd)]]="","",(IF(B137="","",DATEDIF(J137,VLOOKUP(Table9[[#This Row],[Código do agregado
'[Entidade']]],Table8[[Código do agregado '[Entidade']]:[Denominação do ficheiro pdf correspondente ao documento]],25,FALSE),"y")))),"")</f>
        <v/>
      </c>
      <c r="W137" s="410">
        <f t="shared" si="17"/>
        <v>0</v>
      </c>
      <c r="AC137" s="280"/>
    </row>
    <row r="138" spans="1:29" s="263" customFormat="1" ht="25.05" hidden="1" customHeight="1" x14ac:dyDescent="0.3">
      <c r="A138" s="274" t="str">
        <f>CONCATENATE(+IF(Table9[[#This Row],[Código do agregado
'[Entidade']]]="","",VLOOKUP(Table9[[#This Row],[Código do agregado
'[Entidade']]],Table8[[#All],[Código do agregado '[Entidade']]:[Código do agregado
'[1º Direito']]],6,FALSE)),Table9[[#This Row],[Membro]])</f>
        <v/>
      </c>
      <c r="B138" s="403"/>
      <c r="C138" s="404" t="str">
        <f>IF(Table9[[#This Row],[Código do agregado
'[Entidade']]]="","",(CONCATENATE(VLOOKUP(Table9[[#This Row],[Código do agregado
'[Entidade']]],Table8[[Código do agregado '[Entidade']]:[Código do agregado
'[1º Direito']]],8,FALSE),".",Table9[[#This Row],[Membro]])))</f>
        <v/>
      </c>
      <c r="D138" s="430"/>
      <c r="E138" s="431"/>
      <c r="F138" s="430"/>
      <c r="G138" s="430"/>
      <c r="H138" s="435"/>
      <c r="I138" s="432"/>
      <c r="J138" s="433"/>
      <c r="K138" s="404" t="str">
        <f ca="1">IF(Table9[[#This Row],[Data de nascimento 
(aaaa-mm-dd)]]="","",(IF(B138="","",DATEDIF(J138,NOW(),"y"))))</f>
        <v/>
      </c>
      <c r="L138" s="401"/>
      <c r="M138" s="405"/>
      <c r="N138" s="407"/>
      <c r="O138" s="405"/>
      <c r="P138" s="275" t="str">
        <f t="shared" si="13"/>
        <v>NÃO</v>
      </c>
      <c r="Q138" s="281" t="str">
        <f>IF(Table9[[#This Row],[Código do agregado
'[Entidade']]]="","",IF(B138&lt;&gt;B137,"A",IF(Q137="A","B",IF(Q137="B","C",IF(Q137="C","D",IF(Q137="D","E",IF(Q137="E","F",IF(Q137="F","G",IF(Q137="G","H",IF(Q137="H","I",IF(Q137="K","L",IF(Q137="L","M",IF(Q137="M","N",IF(Q137="N","O",IF(Q137="O","P",IF(Q137="P","Q"))))))))))))))))</f>
        <v/>
      </c>
      <c r="R138" s="282" t="str">
        <f t="shared" si="14"/>
        <v/>
      </c>
      <c r="S138" s="283" t="str">
        <f t="shared" si="15"/>
        <v/>
      </c>
      <c r="T138" s="284" t="str">
        <f t="shared" ca="1" si="16"/>
        <v/>
      </c>
      <c r="U138" s="419"/>
      <c r="V138" s="421" t="str">
        <f>IFERROR(IF(Table9[[#This Row],[Data de nascimento 
(aaaa-mm-dd)]]="","",(IF(B138="","",DATEDIF(J138,VLOOKUP(Table9[[#This Row],[Código do agregado
'[Entidade']]],Table8[[Código do agregado '[Entidade']]:[Denominação do ficheiro pdf correspondente ao documento]],25,FALSE),"y")))),"")</f>
        <v/>
      </c>
      <c r="W138" s="410">
        <f t="shared" si="17"/>
        <v>0</v>
      </c>
      <c r="AC138" s="280"/>
    </row>
    <row r="139" spans="1:29" s="263" customFormat="1" ht="25.05" hidden="1" customHeight="1" x14ac:dyDescent="0.3">
      <c r="A139" s="274" t="str">
        <f>CONCATENATE(+IF(Table9[[#This Row],[Código do agregado
'[Entidade']]]="","",VLOOKUP(Table9[[#This Row],[Código do agregado
'[Entidade']]],Table8[[#All],[Código do agregado '[Entidade']]:[Código do agregado
'[1º Direito']]],6,FALSE)),Table9[[#This Row],[Membro]])</f>
        <v/>
      </c>
      <c r="B139" s="403"/>
      <c r="C139" s="404" t="str">
        <f>IF(Table9[[#This Row],[Código do agregado
'[Entidade']]]="","",(CONCATENATE(VLOOKUP(Table9[[#This Row],[Código do agregado
'[Entidade']]],Table8[[Código do agregado '[Entidade']]:[Código do agregado
'[1º Direito']]],8,FALSE),".",Table9[[#This Row],[Membro]])))</f>
        <v/>
      </c>
      <c r="D139" s="430"/>
      <c r="E139" s="431"/>
      <c r="F139" s="430"/>
      <c r="G139" s="430"/>
      <c r="H139" s="435"/>
      <c r="I139" s="432"/>
      <c r="J139" s="433"/>
      <c r="K139" s="404" t="str">
        <f ca="1">IF(Table9[[#This Row],[Data de nascimento 
(aaaa-mm-dd)]]="","",(IF(B139="","",DATEDIF(J139,NOW(),"y"))))</f>
        <v/>
      </c>
      <c r="L139" s="401"/>
      <c r="M139" s="405"/>
      <c r="N139" s="407"/>
      <c r="O139" s="405"/>
      <c r="P139" s="275" t="str">
        <f t="shared" si="13"/>
        <v>NÃO</v>
      </c>
      <c r="Q139" s="281" t="str">
        <f>IF(Table9[[#This Row],[Código do agregado
'[Entidade']]]="","",IF(B139&lt;&gt;B138,"A",IF(Q138="A","B",IF(Q138="B","C",IF(Q138="C","D",IF(Q138="D","E",IF(Q138="E","F",IF(Q138="F","G",IF(Q138="G","H",IF(Q138="H","I",IF(Q138="K","L",IF(Q138="L","M",IF(Q138="M","N",IF(Q138="N","O",IF(Q138="O","P",IF(Q138="P","Q"))))))))))))))))</f>
        <v/>
      </c>
      <c r="R139" s="282" t="str">
        <f t="shared" si="14"/>
        <v/>
      </c>
      <c r="S139" s="283" t="str">
        <f t="shared" si="15"/>
        <v/>
      </c>
      <c r="T139" s="284" t="str">
        <f t="shared" ca="1" si="16"/>
        <v/>
      </c>
      <c r="U139" s="419"/>
      <c r="V139" s="421" t="str">
        <f>IFERROR(IF(Table9[[#This Row],[Data de nascimento 
(aaaa-mm-dd)]]="","",(IF(B139="","",DATEDIF(J139,VLOOKUP(Table9[[#This Row],[Código do agregado
'[Entidade']]],Table8[[Código do agregado '[Entidade']]:[Denominação do ficheiro pdf correspondente ao documento]],25,FALSE),"y")))),"")</f>
        <v/>
      </c>
      <c r="W139" s="410">
        <f t="shared" si="17"/>
        <v>0</v>
      </c>
      <c r="AC139" s="280"/>
    </row>
    <row r="140" spans="1:29" s="263" customFormat="1" ht="25.05" hidden="1" customHeight="1" x14ac:dyDescent="0.3">
      <c r="A140" s="274" t="str">
        <f>CONCATENATE(+IF(Table9[[#This Row],[Código do agregado
'[Entidade']]]="","",VLOOKUP(Table9[[#This Row],[Código do agregado
'[Entidade']]],Table8[[#All],[Código do agregado '[Entidade']]:[Código do agregado
'[1º Direito']]],6,FALSE)),Table9[[#This Row],[Membro]])</f>
        <v/>
      </c>
      <c r="B140" s="403"/>
      <c r="C140" s="404" t="str">
        <f>IF(Table9[[#This Row],[Código do agregado
'[Entidade']]]="","",(CONCATENATE(VLOOKUP(Table9[[#This Row],[Código do agregado
'[Entidade']]],Table8[[Código do agregado '[Entidade']]:[Código do agregado
'[1º Direito']]],8,FALSE),".",Table9[[#This Row],[Membro]])))</f>
        <v/>
      </c>
      <c r="D140" s="430"/>
      <c r="E140" s="431"/>
      <c r="F140" s="430"/>
      <c r="G140" s="430"/>
      <c r="H140" s="435"/>
      <c r="I140" s="432"/>
      <c r="J140" s="433"/>
      <c r="K140" s="404" t="str">
        <f ca="1">IF(Table9[[#This Row],[Data de nascimento 
(aaaa-mm-dd)]]="","",(IF(B140="","",DATEDIF(J140,NOW(),"y"))))</f>
        <v/>
      </c>
      <c r="L140" s="401"/>
      <c r="M140" s="405"/>
      <c r="N140" s="407"/>
      <c r="O140" s="405"/>
      <c r="P140" s="275" t="str">
        <f t="shared" si="13"/>
        <v>NÃO</v>
      </c>
      <c r="Q140" s="281" t="str">
        <f>IF(Table9[[#This Row],[Código do agregado
'[Entidade']]]="","",IF(B140&lt;&gt;B139,"A",IF(Q139="A","B",IF(Q139="B","C",IF(Q139="C","D",IF(Q139="D","E",IF(Q139="E","F",IF(Q139="F","G",IF(Q139="G","H",IF(Q139="H","I",IF(Q139="K","L",IF(Q139="L","M",IF(Q139="M","N",IF(Q139="N","O",IF(Q139="O","P",IF(Q139="P","Q"))))))))))))))))</f>
        <v/>
      </c>
      <c r="R140" s="282" t="str">
        <f t="shared" si="14"/>
        <v/>
      </c>
      <c r="S140" s="283" t="str">
        <f t="shared" si="15"/>
        <v/>
      </c>
      <c r="T140" s="284" t="str">
        <f t="shared" ca="1" si="16"/>
        <v/>
      </c>
      <c r="U140" s="419"/>
      <c r="V140" s="421" t="str">
        <f>IFERROR(IF(Table9[[#This Row],[Data de nascimento 
(aaaa-mm-dd)]]="","",(IF(B140="","",DATEDIF(J140,VLOOKUP(Table9[[#This Row],[Código do agregado
'[Entidade']]],Table8[[Código do agregado '[Entidade']]:[Denominação do ficheiro pdf correspondente ao documento]],25,FALSE),"y")))),"")</f>
        <v/>
      </c>
      <c r="W140" s="410">
        <f t="shared" si="17"/>
        <v>0</v>
      </c>
      <c r="AC140" s="280"/>
    </row>
    <row r="141" spans="1:29" s="263" customFormat="1" ht="25.05" hidden="1" customHeight="1" x14ac:dyDescent="0.3">
      <c r="A141" s="274" t="str">
        <f>CONCATENATE(+IF(Table9[[#This Row],[Código do agregado
'[Entidade']]]="","",VLOOKUP(Table9[[#This Row],[Código do agregado
'[Entidade']]],Table8[[#All],[Código do agregado '[Entidade']]:[Código do agregado
'[1º Direito']]],6,FALSE)),Table9[[#This Row],[Membro]])</f>
        <v/>
      </c>
      <c r="B141" s="403"/>
      <c r="C141" s="404" t="str">
        <f>IF(Table9[[#This Row],[Código do agregado
'[Entidade']]]="","",(CONCATENATE(VLOOKUP(Table9[[#This Row],[Código do agregado
'[Entidade']]],Table8[[Código do agregado '[Entidade']]:[Código do agregado
'[1º Direito']]],8,FALSE),".",Table9[[#This Row],[Membro]])))</f>
        <v/>
      </c>
      <c r="D141" s="430"/>
      <c r="E141" s="431"/>
      <c r="F141" s="430"/>
      <c r="G141" s="430"/>
      <c r="H141" s="435"/>
      <c r="I141" s="432"/>
      <c r="J141" s="433"/>
      <c r="K141" s="404" t="str">
        <f ca="1">IF(Table9[[#This Row],[Data de nascimento 
(aaaa-mm-dd)]]="","",(IF(B141="","",DATEDIF(J141,NOW(),"y"))))</f>
        <v/>
      </c>
      <c r="L141" s="401"/>
      <c r="M141" s="405"/>
      <c r="N141" s="407"/>
      <c r="O141" s="405"/>
      <c r="P141" s="275" t="str">
        <f t="shared" si="13"/>
        <v>NÃO</v>
      </c>
      <c r="Q141" s="281" t="str">
        <f>IF(Table9[[#This Row],[Código do agregado
'[Entidade']]]="","",IF(B141&lt;&gt;B140,"A",IF(Q140="A","B",IF(Q140="B","C",IF(Q140="C","D",IF(Q140="D","E",IF(Q140="E","F",IF(Q140="F","G",IF(Q140="G","H",IF(Q140="H","I",IF(Q140="K","L",IF(Q140="L","M",IF(Q140="M","N",IF(Q140="N","O",IF(Q140="O","P",IF(Q140="P","Q"))))))))))))))))</f>
        <v/>
      </c>
      <c r="R141" s="282" t="str">
        <f t="shared" si="14"/>
        <v/>
      </c>
      <c r="S141" s="283" t="str">
        <f t="shared" si="15"/>
        <v/>
      </c>
      <c r="T141" s="284" t="str">
        <f t="shared" ca="1" si="16"/>
        <v/>
      </c>
      <c r="U141" s="419"/>
      <c r="V141" s="421" t="str">
        <f>IFERROR(IF(Table9[[#This Row],[Data de nascimento 
(aaaa-mm-dd)]]="","",(IF(B141="","",DATEDIF(J141,VLOOKUP(Table9[[#This Row],[Código do agregado
'[Entidade']]],Table8[[Código do agregado '[Entidade']]:[Denominação do ficheiro pdf correspondente ao documento]],25,FALSE),"y")))),"")</f>
        <v/>
      </c>
      <c r="W141" s="410">
        <f t="shared" si="17"/>
        <v>0</v>
      </c>
      <c r="AC141" s="280"/>
    </row>
    <row r="142" spans="1:29" s="263" customFormat="1" ht="25.05" hidden="1" customHeight="1" x14ac:dyDescent="0.3">
      <c r="A142" s="274" t="str">
        <f>CONCATENATE(+IF(Table9[[#This Row],[Código do agregado
'[Entidade']]]="","",VLOOKUP(Table9[[#This Row],[Código do agregado
'[Entidade']]],Table8[[#All],[Código do agregado '[Entidade']]:[Código do agregado
'[1º Direito']]],6,FALSE)),Table9[[#This Row],[Membro]])</f>
        <v/>
      </c>
      <c r="B142" s="403"/>
      <c r="C142" s="404" t="str">
        <f>IF(Table9[[#This Row],[Código do agregado
'[Entidade']]]="","",(CONCATENATE(VLOOKUP(Table9[[#This Row],[Código do agregado
'[Entidade']]],Table8[[Código do agregado '[Entidade']]:[Código do agregado
'[1º Direito']]],8,FALSE),".",Table9[[#This Row],[Membro]])))</f>
        <v/>
      </c>
      <c r="D142" s="430"/>
      <c r="E142" s="431"/>
      <c r="F142" s="430"/>
      <c r="G142" s="430"/>
      <c r="H142" s="435"/>
      <c r="I142" s="432"/>
      <c r="J142" s="433"/>
      <c r="K142" s="404" t="str">
        <f ca="1">IF(Table9[[#This Row],[Data de nascimento 
(aaaa-mm-dd)]]="","",(IF(B142="","",DATEDIF(J142,NOW(),"y"))))</f>
        <v/>
      </c>
      <c r="L142" s="401"/>
      <c r="M142" s="405"/>
      <c r="N142" s="407"/>
      <c r="O142" s="405"/>
      <c r="P142" s="275" t="str">
        <f t="shared" si="13"/>
        <v>NÃO</v>
      </c>
      <c r="Q142" s="281" t="str">
        <f>IF(Table9[[#This Row],[Código do agregado
'[Entidade']]]="","",IF(B142&lt;&gt;B141,"A",IF(Q141="A","B",IF(Q141="B","C",IF(Q141="C","D",IF(Q141="D","E",IF(Q141="E","F",IF(Q141="F","G",IF(Q141="G","H",IF(Q141="H","I",IF(Q141="K","L",IF(Q141="L","M",IF(Q141="M","N",IF(Q141="N","O",IF(Q141="O","P",IF(Q141="P","Q"))))))))))))))))</f>
        <v/>
      </c>
      <c r="R142" s="282" t="str">
        <f t="shared" si="14"/>
        <v/>
      </c>
      <c r="S142" s="283" t="str">
        <f t="shared" si="15"/>
        <v/>
      </c>
      <c r="T142" s="284" t="str">
        <f t="shared" ca="1" si="16"/>
        <v/>
      </c>
      <c r="U142" s="419"/>
      <c r="V142" s="421" t="str">
        <f>IFERROR(IF(Table9[[#This Row],[Data de nascimento 
(aaaa-mm-dd)]]="","",(IF(B142="","",DATEDIF(J142,VLOOKUP(Table9[[#This Row],[Código do agregado
'[Entidade']]],Table8[[Código do agregado '[Entidade']]:[Denominação do ficheiro pdf correspondente ao documento]],25,FALSE),"y")))),"")</f>
        <v/>
      </c>
      <c r="W142" s="410">
        <f t="shared" si="17"/>
        <v>0</v>
      </c>
      <c r="AC142" s="280"/>
    </row>
    <row r="143" spans="1:29" s="263" customFormat="1" ht="25.05" hidden="1" customHeight="1" x14ac:dyDescent="0.3">
      <c r="A143" s="274" t="str">
        <f>CONCATENATE(+IF(Table9[[#This Row],[Código do agregado
'[Entidade']]]="","",VLOOKUP(Table9[[#This Row],[Código do agregado
'[Entidade']]],Table8[[#All],[Código do agregado '[Entidade']]:[Código do agregado
'[1º Direito']]],6,FALSE)),Table9[[#This Row],[Membro]])</f>
        <v/>
      </c>
      <c r="B143" s="403"/>
      <c r="C143" s="404" t="str">
        <f>IF(Table9[[#This Row],[Código do agregado
'[Entidade']]]="","",(CONCATENATE(VLOOKUP(Table9[[#This Row],[Código do agregado
'[Entidade']]],Table8[[Código do agregado '[Entidade']]:[Código do agregado
'[1º Direito']]],8,FALSE),".",Table9[[#This Row],[Membro]])))</f>
        <v/>
      </c>
      <c r="D143" s="430"/>
      <c r="E143" s="431"/>
      <c r="F143" s="430"/>
      <c r="G143" s="430"/>
      <c r="H143" s="435"/>
      <c r="I143" s="432"/>
      <c r="J143" s="433"/>
      <c r="K143" s="404" t="str">
        <f ca="1">IF(Table9[[#This Row],[Data de nascimento 
(aaaa-mm-dd)]]="","",(IF(B143="","",DATEDIF(J143,NOW(),"y"))))</f>
        <v/>
      </c>
      <c r="L143" s="401"/>
      <c r="M143" s="405"/>
      <c r="N143" s="407"/>
      <c r="O143" s="405"/>
      <c r="P143" s="275" t="str">
        <f t="shared" si="13"/>
        <v>NÃO</v>
      </c>
      <c r="Q143" s="281" t="str">
        <f>IF(Table9[[#This Row],[Código do agregado
'[Entidade']]]="","",IF(B143&lt;&gt;B142,"A",IF(Q142="A","B",IF(Q142="B","C",IF(Q142="C","D",IF(Q142="D","E",IF(Q142="E","F",IF(Q142="F","G",IF(Q142="G","H",IF(Q142="H","I",IF(Q142="K","L",IF(Q142="L","M",IF(Q142="M","N",IF(Q142="N","O",IF(Q142="O","P",IF(Q142="P","Q"))))))))))))))))</f>
        <v/>
      </c>
      <c r="R143" s="282" t="str">
        <f t="shared" si="14"/>
        <v/>
      </c>
      <c r="S143" s="283" t="str">
        <f t="shared" si="15"/>
        <v/>
      </c>
      <c r="T143" s="284" t="str">
        <f t="shared" ca="1" si="16"/>
        <v/>
      </c>
      <c r="U143" s="419"/>
      <c r="V143" s="421" t="str">
        <f>IFERROR(IF(Table9[[#This Row],[Data de nascimento 
(aaaa-mm-dd)]]="","",(IF(B143="","",DATEDIF(J143,VLOOKUP(Table9[[#This Row],[Código do agregado
'[Entidade']]],Table8[[Código do agregado '[Entidade']]:[Denominação do ficheiro pdf correspondente ao documento]],25,FALSE),"y")))),"")</f>
        <v/>
      </c>
      <c r="W143" s="410">
        <f t="shared" si="17"/>
        <v>0</v>
      </c>
      <c r="AC143" s="280"/>
    </row>
    <row r="144" spans="1:29" s="263" customFormat="1" ht="25.05" hidden="1" customHeight="1" x14ac:dyDescent="0.3">
      <c r="A144" s="274" t="str">
        <f>CONCATENATE(+IF(Table9[[#This Row],[Código do agregado
'[Entidade']]]="","",VLOOKUP(Table9[[#This Row],[Código do agregado
'[Entidade']]],Table8[[#All],[Código do agregado '[Entidade']]:[Código do agregado
'[1º Direito']]],6,FALSE)),Table9[[#This Row],[Membro]])</f>
        <v/>
      </c>
      <c r="B144" s="403"/>
      <c r="C144" s="404" t="str">
        <f>IF(Table9[[#This Row],[Código do agregado
'[Entidade']]]="","",(CONCATENATE(VLOOKUP(Table9[[#This Row],[Código do agregado
'[Entidade']]],Table8[[Código do agregado '[Entidade']]:[Código do agregado
'[1º Direito']]],8,FALSE),".",Table9[[#This Row],[Membro]])))</f>
        <v/>
      </c>
      <c r="D144" s="430"/>
      <c r="E144" s="431"/>
      <c r="F144" s="430"/>
      <c r="G144" s="430"/>
      <c r="H144" s="435"/>
      <c r="I144" s="432"/>
      <c r="J144" s="433"/>
      <c r="K144" s="404" t="str">
        <f ca="1">IF(Table9[[#This Row],[Data de nascimento 
(aaaa-mm-dd)]]="","",(IF(B144="","",DATEDIF(J144,NOW(),"y"))))</f>
        <v/>
      </c>
      <c r="L144" s="401"/>
      <c r="M144" s="405"/>
      <c r="N144" s="407"/>
      <c r="O144" s="405"/>
      <c r="P144" s="275" t="str">
        <f t="shared" si="13"/>
        <v>NÃO</v>
      </c>
      <c r="Q144" s="281" t="str">
        <f>IF(Table9[[#This Row],[Código do agregado
'[Entidade']]]="","",IF(B144&lt;&gt;B143,"A",IF(Q143="A","B",IF(Q143="B","C",IF(Q143="C","D",IF(Q143="D","E",IF(Q143="E","F",IF(Q143="F","G",IF(Q143="G","H",IF(Q143="H","I",IF(Q143="K","L",IF(Q143="L","M",IF(Q143="M","N",IF(Q143="N","O",IF(Q143="O","P",IF(Q143="P","Q"))))))))))))))))</f>
        <v/>
      </c>
      <c r="R144" s="282" t="str">
        <f t="shared" si="14"/>
        <v/>
      </c>
      <c r="S144" s="283" t="str">
        <f t="shared" si="15"/>
        <v/>
      </c>
      <c r="T144" s="284" t="str">
        <f t="shared" ca="1" si="16"/>
        <v/>
      </c>
      <c r="U144" s="419"/>
      <c r="V144" s="421" t="str">
        <f>IFERROR(IF(Table9[[#This Row],[Data de nascimento 
(aaaa-mm-dd)]]="","",(IF(B144="","",DATEDIF(J144,VLOOKUP(Table9[[#This Row],[Código do agregado
'[Entidade']]],Table8[[Código do agregado '[Entidade']]:[Denominação do ficheiro pdf correspondente ao documento]],25,FALSE),"y")))),"")</f>
        <v/>
      </c>
      <c r="W144" s="410">
        <f t="shared" si="17"/>
        <v>0</v>
      </c>
      <c r="AC144" s="280"/>
    </row>
    <row r="145" spans="1:29" s="263" customFormat="1" ht="25.05" hidden="1" customHeight="1" x14ac:dyDescent="0.3">
      <c r="A145" s="274" t="str">
        <f>CONCATENATE(+IF(Table9[[#This Row],[Código do agregado
'[Entidade']]]="","",VLOOKUP(Table9[[#This Row],[Código do agregado
'[Entidade']]],Table8[[#All],[Código do agregado '[Entidade']]:[Código do agregado
'[1º Direito']]],6,FALSE)),Table9[[#This Row],[Membro]])</f>
        <v/>
      </c>
      <c r="B145" s="403"/>
      <c r="C145" s="404" t="str">
        <f>IF(Table9[[#This Row],[Código do agregado
'[Entidade']]]="","",(CONCATENATE(VLOOKUP(Table9[[#This Row],[Código do agregado
'[Entidade']]],Table8[[Código do agregado '[Entidade']]:[Código do agregado
'[1º Direito']]],8,FALSE),".",Table9[[#This Row],[Membro]])))</f>
        <v/>
      </c>
      <c r="D145" s="430"/>
      <c r="E145" s="431"/>
      <c r="F145" s="430"/>
      <c r="G145" s="430"/>
      <c r="H145" s="435"/>
      <c r="I145" s="432"/>
      <c r="J145" s="433"/>
      <c r="K145" s="404" t="str">
        <f ca="1">IF(Table9[[#This Row],[Data de nascimento 
(aaaa-mm-dd)]]="","",(IF(B145="","",DATEDIF(J145,NOW(),"y"))))</f>
        <v/>
      </c>
      <c r="L145" s="401"/>
      <c r="M145" s="405"/>
      <c r="N145" s="407"/>
      <c r="O145" s="405"/>
      <c r="P145" s="275" t="str">
        <f t="shared" si="13"/>
        <v>NÃO</v>
      </c>
      <c r="Q145" s="281" t="str">
        <f>IF(Table9[[#This Row],[Código do agregado
'[Entidade']]]="","",IF(B145&lt;&gt;B144,"A",IF(Q144="A","B",IF(Q144="B","C",IF(Q144="C","D",IF(Q144="D","E",IF(Q144="E","F",IF(Q144="F","G",IF(Q144="G","H",IF(Q144="H","I",IF(Q144="K","L",IF(Q144="L","M",IF(Q144="M","N",IF(Q144="N","O",IF(Q144="O","P",IF(Q144="P","Q"))))))))))))))))</f>
        <v/>
      </c>
      <c r="R145" s="282" t="str">
        <f t="shared" si="14"/>
        <v/>
      </c>
      <c r="S145" s="283" t="str">
        <f t="shared" si="15"/>
        <v/>
      </c>
      <c r="T145" s="284" t="str">
        <f t="shared" ca="1" si="16"/>
        <v/>
      </c>
      <c r="U145" s="419"/>
      <c r="V145" s="421" t="str">
        <f>IFERROR(IF(Table9[[#This Row],[Data de nascimento 
(aaaa-mm-dd)]]="","",(IF(B145="","",DATEDIF(J145,VLOOKUP(Table9[[#This Row],[Código do agregado
'[Entidade']]],Table8[[Código do agregado '[Entidade']]:[Denominação do ficheiro pdf correspondente ao documento]],25,FALSE),"y")))),"")</f>
        <v/>
      </c>
      <c r="W145" s="410">
        <f t="shared" si="17"/>
        <v>0</v>
      </c>
      <c r="AC145" s="280"/>
    </row>
    <row r="146" spans="1:29" s="263" customFormat="1" ht="25.05" hidden="1" customHeight="1" x14ac:dyDescent="0.3">
      <c r="A146" s="274" t="str">
        <f>CONCATENATE(+IF(Table9[[#This Row],[Código do agregado
'[Entidade']]]="","",VLOOKUP(Table9[[#This Row],[Código do agregado
'[Entidade']]],Table8[[#All],[Código do agregado '[Entidade']]:[Código do agregado
'[1º Direito']]],6,FALSE)),Table9[[#This Row],[Membro]])</f>
        <v/>
      </c>
      <c r="B146" s="403"/>
      <c r="C146" s="404" t="str">
        <f>IF(Table9[[#This Row],[Código do agregado
'[Entidade']]]="","",(CONCATENATE(VLOOKUP(Table9[[#This Row],[Código do agregado
'[Entidade']]],Table8[[Código do agregado '[Entidade']]:[Código do agregado
'[1º Direito']]],8,FALSE),".",Table9[[#This Row],[Membro]])))</f>
        <v/>
      </c>
      <c r="D146" s="430"/>
      <c r="E146" s="431"/>
      <c r="F146" s="430"/>
      <c r="G146" s="430"/>
      <c r="H146" s="435"/>
      <c r="I146" s="432"/>
      <c r="J146" s="433"/>
      <c r="K146" s="404" t="str">
        <f ca="1">IF(Table9[[#This Row],[Data de nascimento 
(aaaa-mm-dd)]]="","",(IF(B146="","",DATEDIF(J146,NOW(),"y"))))</f>
        <v/>
      </c>
      <c r="L146" s="401"/>
      <c r="M146" s="405"/>
      <c r="N146" s="407"/>
      <c r="O146" s="405"/>
      <c r="P146" s="275" t="str">
        <f t="shared" si="13"/>
        <v>NÃO</v>
      </c>
      <c r="Q146" s="281" t="str">
        <f>IF(Table9[[#This Row],[Código do agregado
'[Entidade']]]="","",IF(B146&lt;&gt;B145,"A",IF(Q145="A","B",IF(Q145="B","C",IF(Q145="C","D",IF(Q145="D","E",IF(Q145="E","F",IF(Q145="F","G",IF(Q145="G","H",IF(Q145="H","I",IF(Q145="K","L",IF(Q145="L","M",IF(Q145="M","N",IF(Q145="N","O",IF(Q145="O","P",IF(Q145="P","Q"))))))))))))))))</f>
        <v/>
      </c>
      <c r="R146" s="282" t="str">
        <f t="shared" si="14"/>
        <v/>
      </c>
      <c r="S146" s="283" t="str">
        <f t="shared" si="15"/>
        <v/>
      </c>
      <c r="T146" s="284" t="str">
        <f t="shared" ca="1" si="16"/>
        <v/>
      </c>
      <c r="U146" s="419"/>
      <c r="V146" s="421" t="str">
        <f>IFERROR(IF(Table9[[#This Row],[Data de nascimento 
(aaaa-mm-dd)]]="","",(IF(B146="","",DATEDIF(J146,VLOOKUP(Table9[[#This Row],[Código do agregado
'[Entidade']]],Table8[[Código do agregado '[Entidade']]:[Denominação do ficheiro pdf correspondente ao documento]],25,FALSE),"y")))),"")</f>
        <v/>
      </c>
      <c r="W146" s="410">
        <f t="shared" si="17"/>
        <v>0</v>
      </c>
      <c r="AC146" s="280"/>
    </row>
    <row r="147" spans="1:29" s="263" customFormat="1" ht="25.05" hidden="1" customHeight="1" x14ac:dyDescent="0.3">
      <c r="A147" s="274" t="str">
        <f>CONCATENATE(+IF(Table9[[#This Row],[Código do agregado
'[Entidade']]]="","",VLOOKUP(Table9[[#This Row],[Código do agregado
'[Entidade']]],Table8[[#All],[Código do agregado '[Entidade']]:[Código do agregado
'[1º Direito']]],6,FALSE)),Table9[[#This Row],[Membro]])</f>
        <v/>
      </c>
      <c r="B147" s="403"/>
      <c r="C147" s="404" t="str">
        <f>IF(Table9[[#This Row],[Código do agregado
'[Entidade']]]="","",(CONCATENATE(VLOOKUP(Table9[[#This Row],[Código do agregado
'[Entidade']]],Table8[[Código do agregado '[Entidade']]:[Código do agregado
'[1º Direito']]],8,FALSE),".",Table9[[#This Row],[Membro]])))</f>
        <v/>
      </c>
      <c r="D147" s="430"/>
      <c r="E147" s="431"/>
      <c r="F147" s="430"/>
      <c r="G147" s="430"/>
      <c r="H147" s="435"/>
      <c r="I147" s="432"/>
      <c r="J147" s="433"/>
      <c r="K147" s="404" t="str">
        <f ca="1">IF(Table9[[#This Row],[Data de nascimento 
(aaaa-mm-dd)]]="","",(IF(B147="","",DATEDIF(J147,NOW(),"y"))))</f>
        <v/>
      </c>
      <c r="L147" s="401"/>
      <c r="M147" s="405"/>
      <c r="N147" s="407"/>
      <c r="O147" s="405"/>
      <c r="P147" s="275" t="str">
        <f t="shared" si="13"/>
        <v>NÃO</v>
      </c>
      <c r="Q147" s="281" t="str">
        <f>IF(Table9[[#This Row],[Código do agregado
'[Entidade']]]="","",IF(B147&lt;&gt;B146,"A",IF(Q146="A","B",IF(Q146="B","C",IF(Q146="C","D",IF(Q146="D","E",IF(Q146="E","F",IF(Q146="F","G",IF(Q146="G","H",IF(Q146="H","I",IF(Q146="K","L",IF(Q146="L","M",IF(Q146="M","N",IF(Q146="N","O",IF(Q146="O","P",IF(Q146="P","Q"))))))))))))))))</f>
        <v/>
      </c>
      <c r="R147" s="282" t="str">
        <f t="shared" si="14"/>
        <v/>
      </c>
      <c r="S147" s="283" t="str">
        <f t="shared" si="15"/>
        <v/>
      </c>
      <c r="T147" s="284" t="str">
        <f t="shared" ca="1" si="16"/>
        <v/>
      </c>
      <c r="U147" s="419"/>
      <c r="V147" s="421" t="str">
        <f>IFERROR(IF(Table9[[#This Row],[Data de nascimento 
(aaaa-mm-dd)]]="","",(IF(B147="","",DATEDIF(J147,VLOOKUP(Table9[[#This Row],[Código do agregado
'[Entidade']]],Table8[[Código do agregado '[Entidade']]:[Denominação do ficheiro pdf correspondente ao documento]],25,FALSE),"y")))),"")</f>
        <v/>
      </c>
      <c r="W147" s="410">
        <f t="shared" si="17"/>
        <v>0</v>
      </c>
      <c r="AC147" s="280"/>
    </row>
    <row r="148" spans="1:29" s="263" customFormat="1" ht="25.05" hidden="1" customHeight="1" x14ac:dyDescent="0.3">
      <c r="A148" s="274" t="str">
        <f>CONCATENATE(+IF(Table9[[#This Row],[Código do agregado
'[Entidade']]]="","",VLOOKUP(Table9[[#This Row],[Código do agregado
'[Entidade']]],Table8[[#All],[Código do agregado '[Entidade']]:[Código do agregado
'[1º Direito']]],6,FALSE)),Table9[[#This Row],[Membro]])</f>
        <v/>
      </c>
      <c r="B148" s="403"/>
      <c r="C148" s="404" t="str">
        <f>IF(Table9[[#This Row],[Código do agregado
'[Entidade']]]="","",(CONCATENATE(VLOOKUP(Table9[[#This Row],[Código do agregado
'[Entidade']]],Table8[[Código do agregado '[Entidade']]:[Código do agregado
'[1º Direito']]],8,FALSE),".",Table9[[#This Row],[Membro]])))</f>
        <v/>
      </c>
      <c r="D148" s="430"/>
      <c r="E148" s="431"/>
      <c r="F148" s="430"/>
      <c r="G148" s="430"/>
      <c r="H148" s="435"/>
      <c r="I148" s="432"/>
      <c r="J148" s="433"/>
      <c r="K148" s="404" t="str">
        <f ca="1">IF(Table9[[#This Row],[Data de nascimento 
(aaaa-mm-dd)]]="","",(IF(B148="","",DATEDIF(J148,NOW(),"y"))))</f>
        <v/>
      </c>
      <c r="L148" s="401"/>
      <c r="M148" s="405"/>
      <c r="N148" s="407"/>
      <c r="O148" s="405"/>
      <c r="P148" s="275" t="str">
        <f t="shared" si="13"/>
        <v>NÃO</v>
      </c>
      <c r="Q148" s="281" t="str">
        <f>IF(Table9[[#This Row],[Código do agregado
'[Entidade']]]="","",IF(B148&lt;&gt;B147,"A",IF(Q147="A","B",IF(Q147="B","C",IF(Q147="C","D",IF(Q147="D","E",IF(Q147="E","F",IF(Q147="F","G",IF(Q147="G","H",IF(Q147="H","I",IF(Q147="K","L",IF(Q147="L","M",IF(Q147="M","N",IF(Q147="N","O",IF(Q147="O","P",IF(Q147="P","Q"))))))))))))))))</f>
        <v/>
      </c>
      <c r="R148" s="282" t="str">
        <f t="shared" si="14"/>
        <v/>
      </c>
      <c r="S148" s="283" t="str">
        <f t="shared" si="15"/>
        <v/>
      </c>
      <c r="T148" s="284" t="str">
        <f t="shared" ca="1" si="16"/>
        <v/>
      </c>
      <c r="U148" s="419"/>
      <c r="V148" s="421" t="str">
        <f>IFERROR(IF(Table9[[#This Row],[Data de nascimento 
(aaaa-mm-dd)]]="","",(IF(B148="","",DATEDIF(J148,VLOOKUP(Table9[[#This Row],[Código do agregado
'[Entidade']]],Table8[[Código do agregado '[Entidade']]:[Denominação do ficheiro pdf correspondente ao documento]],25,FALSE),"y")))),"")</f>
        <v/>
      </c>
      <c r="W148" s="410">
        <f t="shared" si="17"/>
        <v>0</v>
      </c>
      <c r="AC148" s="280"/>
    </row>
    <row r="149" spans="1:29" s="263" customFormat="1" ht="25.05" hidden="1" customHeight="1" x14ac:dyDescent="0.3">
      <c r="A149" s="274" t="str">
        <f>CONCATENATE(+IF(Table9[[#This Row],[Código do agregado
'[Entidade']]]="","",VLOOKUP(Table9[[#This Row],[Código do agregado
'[Entidade']]],Table8[[#All],[Código do agregado '[Entidade']]:[Código do agregado
'[1º Direito']]],6,FALSE)),Table9[[#This Row],[Membro]])</f>
        <v/>
      </c>
      <c r="B149" s="403"/>
      <c r="C149" s="404" t="str">
        <f>IF(Table9[[#This Row],[Código do agregado
'[Entidade']]]="","",(CONCATENATE(VLOOKUP(Table9[[#This Row],[Código do agregado
'[Entidade']]],Table8[[Código do agregado '[Entidade']]:[Código do agregado
'[1º Direito']]],8,FALSE),".",Table9[[#This Row],[Membro]])))</f>
        <v/>
      </c>
      <c r="D149" s="430"/>
      <c r="E149" s="431"/>
      <c r="F149" s="430"/>
      <c r="G149" s="430"/>
      <c r="H149" s="435"/>
      <c r="I149" s="432"/>
      <c r="J149" s="433"/>
      <c r="K149" s="404" t="str">
        <f ca="1">IF(Table9[[#This Row],[Data de nascimento 
(aaaa-mm-dd)]]="","",(IF(B149="","",DATEDIF(J149,NOW(),"y"))))</f>
        <v/>
      </c>
      <c r="L149" s="401"/>
      <c r="M149" s="405"/>
      <c r="N149" s="407"/>
      <c r="O149" s="405"/>
      <c r="P149" s="275" t="str">
        <f t="shared" si="13"/>
        <v>NÃO</v>
      </c>
      <c r="Q149" s="281" t="str">
        <f>IF(Table9[[#This Row],[Código do agregado
'[Entidade']]]="","",IF(B149&lt;&gt;B148,"A",IF(Q148="A","B",IF(Q148="B","C",IF(Q148="C","D",IF(Q148="D","E",IF(Q148="E","F",IF(Q148="F","G",IF(Q148="G","H",IF(Q148="H","I",IF(Q148="K","L",IF(Q148="L","M",IF(Q148="M","N",IF(Q148="N","O",IF(Q148="O","P",IF(Q148="P","Q"))))))))))))))))</f>
        <v/>
      </c>
      <c r="R149" s="282" t="str">
        <f t="shared" si="14"/>
        <v/>
      </c>
      <c r="S149" s="283" t="str">
        <f t="shared" si="15"/>
        <v/>
      </c>
      <c r="T149" s="284" t="str">
        <f t="shared" ca="1" si="16"/>
        <v/>
      </c>
      <c r="U149" s="419"/>
      <c r="V149" s="421" t="str">
        <f>IFERROR(IF(Table9[[#This Row],[Data de nascimento 
(aaaa-mm-dd)]]="","",(IF(B149="","",DATEDIF(J149,VLOOKUP(Table9[[#This Row],[Código do agregado
'[Entidade']]],Table8[[Código do agregado '[Entidade']]:[Denominação do ficheiro pdf correspondente ao documento]],25,FALSE),"y")))),"")</f>
        <v/>
      </c>
      <c r="W149" s="410">
        <f t="shared" si="17"/>
        <v>0</v>
      </c>
      <c r="AC149" s="280"/>
    </row>
    <row r="150" spans="1:29" s="263" customFormat="1" ht="25.05" hidden="1" customHeight="1" x14ac:dyDescent="0.3">
      <c r="A150" s="274" t="str">
        <f>CONCATENATE(+IF(Table9[[#This Row],[Código do agregado
'[Entidade']]]="","",VLOOKUP(Table9[[#This Row],[Código do agregado
'[Entidade']]],Table8[[#All],[Código do agregado '[Entidade']]:[Código do agregado
'[1º Direito']]],6,FALSE)),Table9[[#This Row],[Membro]])</f>
        <v/>
      </c>
      <c r="B150" s="403"/>
      <c r="C150" s="404" t="str">
        <f>IF(Table9[[#This Row],[Código do agregado
'[Entidade']]]="","",(CONCATENATE(VLOOKUP(Table9[[#This Row],[Código do agregado
'[Entidade']]],Table8[[Código do agregado '[Entidade']]:[Código do agregado
'[1º Direito']]],8,FALSE),".",Table9[[#This Row],[Membro]])))</f>
        <v/>
      </c>
      <c r="D150" s="430"/>
      <c r="E150" s="431"/>
      <c r="F150" s="430"/>
      <c r="G150" s="430"/>
      <c r="H150" s="435"/>
      <c r="I150" s="432"/>
      <c r="J150" s="433"/>
      <c r="K150" s="404" t="str">
        <f ca="1">IF(Table9[[#This Row],[Data de nascimento 
(aaaa-mm-dd)]]="","",(IF(B150="","",DATEDIF(J150,NOW(),"y"))))</f>
        <v/>
      </c>
      <c r="L150" s="401"/>
      <c r="M150" s="405"/>
      <c r="N150" s="407"/>
      <c r="O150" s="405"/>
      <c r="P150" s="275" t="str">
        <f t="shared" si="13"/>
        <v>NÃO</v>
      </c>
      <c r="Q150" s="281" t="str">
        <f>IF(Table9[[#This Row],[Código do agregado
'[Entidade']]]="","",IF(B150&lt;&gt;B149,"A",IF(Q149="A","B",IF(Q149="B","C",IF(Q149="C","D",IF(Q149="D","E",IF(Q149="E","F",IF(Q149="F","G",IF(Q149="G","H",IF(Q149="H","I",IF(Q149="K","L",IF(Q149="L","M",IF(Q149="M","N",IF(Q149="N","O",IF(Q149="O","P",IF(Q149="P","Q"))))))))))))))))</f>
        <v/>
      </c>
      <c r="R150" s="282" t="str">
        <f t="shared" si="14"/>
        <v/>
      </c>
      <c r="S150" s="283" t="str">
        <f t="shared" si="15"/>
        <v/>
      </c>
      <c r="T150" s="284" t="str">
        <f t="shared" ca="1" si="16"/>
        <v/>
      </c>
      <c r="U150" s="419"/>
      <c r="V150" s="421" t="str">
        <f>IFERROR(IF(Table9[[#This Row],[Data de nascimento 
(aaaa-mm-dd)]]="","",(IF(B150="","",DATEDIF(J150,VLOOKUP(Table9[[#This Row],[Código do agregado
'[Entidade']]],Table8[[Código do agregado '[Entidade']]:[Denominação do ficheiro pdf correspondente ao documento]],25,FALSE),"y")))),"")</f>
        <v/>
      </c>
      <c r="W150" s="410">
        <f t="shared" si="17"/>
        <v>0</v>
      </c>
      <c r="AC150" s="280"/>
    </row>
    <row r="151" spans="1:29" s="263" customFormat="1" ht="25.05" hidden="1" customHeight="1" x14ac:dyDescent="0.3">
      <c r="A151" s="274" t="str">
        <f>CONCATENATE(+IF(Table9[[#This Row],[Código do agregado
'[Entidade']]]="","",VLOOKUP(Table9[[#This Row],[Código do agregado
'[Entidade']]],Table8[[#All],[Código do agregado '[Entidade']]:[Código do agregado
'[1º Direito']]],6,FALSE)),Table9[[#This Row],[Membro]])</f>
        <v/>
      </c>
      <c r="B151" s="403"/>
      <c r="C151" s="404" t="str">
        <f>IF(Table9[[#This Row],[Código do agregado
'[Entidade']]]="","",(CONCATENATE(VLOOKUP(Table9[[#This Row],[Código do agregado
'[Entidade']]],Table8[[Código do agregado '[Entidade']]:[Código do agregado
'[1º Direito']]],8,FALSE),".",Table9[[#This Row],[Membro]])))</f>
        <v/>
      </c>
      <c r="D151" s="430"/>
      <c r="E151" s="431"/>
      <c r="F151" s="430"/>
      <c r="G151" s="430"/>
      <c r="H151" s="435"/>
      <c r="I151" s="432"/>
      <c r="J151" s="433"/>
      <c r="K151" s="404" t="str">
        <f ca="1">IF(Table9[[#This Row],[Data de nascimento 
(aaaa-mm-dd)]]="","",(IF(B151="","",DATEDIF(J151,NOW(),"y"))))</f>
        <v/>
      </c>
      <c r="L151" s="401"/>
      <c r="M151" s="405"/>
      <c r="N151" s="407"/>
      <c r="O151" s="405"/>
      <c r="P151" s="275" t="str">
        <f t="shared" si="13"/>
        <v>NÃO</v>
      </c>
      <c r="Q151" s="281" t="str">
        <f>IF(Table9[[#This Row],[Código do agregado
'[Entidade']]]="","",IF(B151&lt;&gt;B150,"A",IF(Q150="A","B",IF(Q150="B","C",IF(Q150="C","D",IF(Q150="D","E",IF(Q150="E","F",IF(Q150="F","G",IF(Q150="G","H",IF(Q150="H","I",IF(Q150="K","L",IF(Q150="L","M",IF(Q150="M","N",IF(Q150="N","O",IF(Q150="O","P",IF(Q150="P","Q"))))))))))))))))</f>
        <v/>
      </c>
      <c r="R151" s="282" t="str">
        <f t="shared" si="14"/>
        <v/>
      </c>
      <c r="S151" s="283" t="str">
        <f t="shared" si="15"/>
        <v/>
      </c>
      <c r="T151" s="284" t="str">
        <f t="shared" ca="1" si="16"/>
        <v/>
      </c>
      <c r="U151" s="419"/>
      <c r="V151" s="421" t="str">
        <f>IFERROR(IF(Table9[[#This Row],[Data de nascimento 
(aaaa-mm-dd)]]="","",(IF(B151="","",DATEDIF(J151,VLOOKUP(Table9[[#This Row],[Código do agregado
'[Entidade']]],Table8[[Código do agregado '[Entidade']]:[Denominação do ficheiro pdf correspondente ao documento]],25,FALSE),"y")))),"")</f>
        <v/>
      </c>
      <c r="W151" s="410">
        <f t="shared" si="17"/>
        <v>0</v>
      </c>
      <c r="AC151" s="280"/>
    </row>
    <row r="152" spans="1:29" s="263" customFormat="1" ht="25.05" hidden="1" customHeight="1" x14ac:dyDescent="0.3">
      <c r="A152" s="274" t="str">
        <f>CONCATENATE(+IF(Table9[[#This Row],[Código do agregado
'[Entidade']]]="","",VLOOKUP(Table9[[#This Row],[Código do agregado
'[Entidade']]],Table8[[#All],[Código do agregado '[Entidade']]:[Código do agregado
'[1º Direito']]],6,FALSE)),Table9[[#This Row],[Membro]])</f>
        <v/>
      </c>
      <c r="B152" s="403"/>
      <c r="C152" s="404" t="str">
        <f>IF(Table9[[#This Row],[Código do agregado
'[Entidade']]]="","",(CONCATENATE(VLOOKUP(Table9[[#This Row],[Código do agregado
'[Entidade']]],Table8[[Código do agregado '[Entidade']]:[Código do agregado
'[1º Direito']]],8,FALSE),".",Table9[[#This Row],[Membro]])))</f>
        <v/>
      </c>
      <c r="D152" s="430"/>
      <c r="E152" s="431"/>
      <c r="F152" s="430"/>
      <c r="G152" s="430"/>
      <c r="H152" s="435"/>
      <c r="I152" s="432"/>
      <c r="J152" s="433"/>
      <c r="K152" s="404" t="str">
        <f ca="1">IF(Table9[[#This Row],[Data de nascimento 
(aaaa-mm-dd)]]="","",(IF(B152="","",DATEDIF(J152,NOW(),"y"))))</f>
        <v/>
      </c>
      <c r="L152" s="401"/>
      <c r="M152" s="405"/>
      <c r="N152" s="407"/>
      <c r="O152" s="405"/>
      <c r="P152" s="275" t="str">
        <f t="shared" si="13"/>
        <v>NÃO</v>
      </c>
      <c r="Q152" s="281" t="str">
        <f>IF(Table9[[#This Row],[Código do agregado
'[Entidade']]]="","",IF(B152&lt;&gt;B151,"A",IF(Q151="A","B",IF(Q151="B","C",IF(Q151="C","D",IF(Q151="D","E",IF(Q151="E","F",IF(Q151="F","G",IF(Q151="G","H",IF(Q151="H","I",IF(Q151="K","L",IF(Q151="L","M",IF(Q151="M","N",IF(Q151="N","O",IF(Q151="O","P",IF(Q151="P","Q"))))))))))))))))</f>
        <v/>
      </c>
      <c r="R152" s="282" t="str">
        <f t="shared" si="14"/>
        <v/>
      </c>
      <c r="S152" s="283" t="str">
        <f t="shared" si="15"/>
        <v/>
      </c>
      <c r="T152" s="284" t="str">
        <f t="shared" ca="1" si="16"/>
        <v/>
      </c>
      <c r="U152" s="419"/>
      <c r="V152" s="421" t="str">
        <f>IFERROR(IF(Table9[[#This Row],[Data de nascimento 
(aaaa-mm-dd)]]="","",(IF(B152="","",DATEDIF(J152,VLOOKUP(Table9[[#This Row],[Código do agregado
'[Entidade']]],Table8[[Código do agregado '[Entidade']]:[Denominação do ficheiro pdf correspondente ao documento]],25,FALSE),"y")))),"")</f>
        <v/>
      </c>
      <c r="W152" s="410">
        <f t="shared" si="17"/>
        <v>0</v>
      </c>
      <c r="AC152" s="280"/>
    </row>
    <row r="153" spans="1:29" s="263" customFormat="1" ht="25.05" hidden="1" customHeight="1" x14ac:dyDescent="0.3">
      <c r="A153" s="274" t="str">
        <f>CONCATENATE(+IF(Table9[[#This Row],[Código do agregado
'[Entidade']]]="","",VLOOKUP(Table9[[#This Row],[Código do agregado
'[Entidade']]],Table8[[#All],[Código do agregado '[Entidade']]:[Código do agregado
'[1º Direito']]],6,FALSE)),Table9[[#This Row],[Membro]])</f>
        <v/>
      </c>
      <c r="B153" s="403"/>
      <c r="C153" s="404" t="str">
        <f>IF(Table9[[#This Row],[Código do agregado
'[Entidade']]]="","",(CONCATENATE(VLOOKUP(Table9[[#This Row],[Código do agregado
'[Entidade']]],Table8[[Código do agregado '[Entidade']]:[Código do agregado
'[1º Direito']]],8,FALSE),".",Table9[[#This Row],[Membro]])))</f>
        <v/>
      </c>
      <c r="D153" s="430"/>
      <c r="E153" s="431"/>
      <c r="F153" s="430"/>
      <c r="G153" s="430"/>
      <c r="H153" s="435"/>
      <c r="I153" s="432"/>
      <c r="J153" s="433"/>
      <c r="K153" s="404" t="str">
        <f ca="1">IF(Table9[[#This Row],[Data de nascimento 
(aaaa-mm-dd)]]="","",(IF(B153="","",DATEDIF(J153,NOW(),"y"))))</f>
        <v/>
      </c>
      <c r="L153" s="401"/>
      <c r="M153" s="405"/>
      <c r="N153" s="407"/>
      <c r="O153" s="405"/>
      <c r="P153" s="275" t="str">
        <f t="shared" si="13"/>
        <v>NÃO</v>
      </c>
      <c r="Q153" s="281" t="str">
        <f>IF(Table9[[#This Row],[Código do agregado
'[Entidade']]]="","",IF(B153&lt;&gt;B152,"A",IF(Q152="A","B",IF(Q152="B","C",IF(Q152="C","D",IF(Q152="D","E",IF(Q152="E","F",IF(Q152="F","G",IF(Q152="G","H",IF(Q152="H","I",IF(Q152="K","L",IF(Q152="L","M",IF(Q152="M","N",IF(Q152="N","O",IF(Q152="O","P",IF(Q152="P","Q"))))))))))))))))</f>
        <v/>
      </c>
      <c r="R153" s="282" t="str">
        <f t="shared" si="14"/>
        <v/>
      </c>
      <c r="S153" s="283" t="str">
        <f t="shared" si="15"/>
        <v/>
      </c>
      <c r="T153" s="284" t="str">
        <f t="shared" ca="1" si="16"/>
        <v/>
      </c>
      <c r="U153" s="419"/>
      <c r="V153" s="421" t="str">
        <f>IFERROR(IF(Table9[[#This Row],[Data de nascimento 
(aaaa-mm-dd)]]="","",(IF(B153="","",DATEDIF(J153,VLOOKUP(Table9[[#This Row],[Código do agregado
'[Entidade']]],Table8[[Código do agregado '[Entidade']]:[Denominação do ficheiro pdf correspondente ao documento]],25,FALSE),"y")))),"")</f>
        <v/>
      </c>
      <c r="W153" s="410">
        <f t="shared" si="17"/>
        <v>0</v>
      </c>
      <c r="AC153" s="280"/>
    </row>
    <row r="154" spans="1:29" s="263" customFormat="1" ht="25.05" hidden="1" customHeight="1" x14ac:dyDescent="0.3">
      <c r="A154" s="274" t="str">
        <f>CONCATENATE(+IF(Table9[[#This Row],[Código do agregado
'[Entidade']]]="","",VLOOKUP(Table9[[#This Row],[Código do agregado
'[Entidade']]],Table8[[#All],[Código do agregado '[Entidade']]:[Código do agregado
'[1º Direito']]],6,FALSE)),Table9[[#This Row],[Membro]])</f>
        <v/>
      </c>
      <c r="B154" s="403"/>
      <c r="C154" s="404" t="str">
        <f>IF(Table9[[#This Row],[Código do agregado
'[Entidade']]]="","",(CONCATENATE(VLOOKUP(Table9[[#This Row],[Código do agregado
'[Entidade']]],Table8[[Código do agregado '[Entidade']]:[Código do agregado
'[1º Direito']]],8,FALSE),".",Table9[[#This Row],[Membro]])))</f>
        <v/>
      </c>
      <c r="D154" s="430"/>
      <c r="E154" s="431"/>
      <c r="F154" s="430"/>
      <c r="G154" s="430"/>
      <c r="H154" s="435"/>
      <c r="I154" s="432"/>
      <c r="J154" s="433"/>
      <c r="K154" s="404" t="str">
        <f ca="1">IF(Table9[[#This Row],[Data de nascimento 
(aaaa-mm-dd)]]="","",(IF(B154="","",DATEDIF(J154,NOW(),"y"))))</f>
        <v/>
      </c>
      <c r="L154" s="401"/>
      <c r="M154" s="405"/>
      <c r="N154" s="407"/>
      <c r="O154" s="405"/>
      <c r="P154" s="275" t="str">
        <f t="shared" si="13"/>
        <v>NÃO</v>
      </c>
      <c r="Q154" s="281" t="str">
        <f>IF(Table9[[#This Row],[Código do agregado
'[Entidade']]]="","",IF(B154&lt;&gt;B153,"A",IF(Q153="A","B",IF(Q153="B","C",IF(Q153="C","D",IF(Q153="D","E",IF(Q153="E","F",IF(Q153="F","G",IF(Q153="G","H",IF(Q153="H","I",IF(Q153="K","L",IF(Q153="L","M",IF(Q153="M","N",IF(Q153="N","O",IF(Q153="O","P",IF(Q153="P","Q"))))))))))))))))</f>
        <v/>
      </c>
      <c r="R154" s="282" t="str">
        <f t="shared" si="14"/>
        <v/>
      </c>
      <c r="S154" s="283" t="str">
        <f t="shared" si="15"/>
        <v/>
      </c>
      <c r="T154" s="284" t="str">
        <f t="shared" ca="1" si="16"/>
        <v/>
      </c>
      <c r="U154" s="419"/>
      <c r="V154" s="421" t="str">
        <f>IFERROR(IF(Table9[[#This Row],[Data de nascimento 
(aaaa-mm-dd)]]="","",(IF(B154="","",DATEDIF(J154,VLOOKUP(Table9[[#This Row],[Código do agregado
'[Entidade']]],Table8[[Código do agregado '[Entidade']]:[Denominação do ficheiro pdf correspondente ao documento]],25,FALSE),"y")))),"")</f>
        <v/>
      </c>
      <c r="W154" s="410">
        <f t="shared" si="17"/>
        <v>0</v>
      </c>
      <c r="AC154" s="280"/>
    </row>
    <row r="155" spans="1:29" s="263" customFormat="1" ht="25.05" hidden="1" customHeight="1" x14ac:dyDescent="0.3">
      <c r="A155" s="274" t="str">
        <f>CONCATENATE(+IF(Table9[[#This Row],[Código do agregado
'[Entidade']]]="","",VLOOKUP(Table9[[#This Row],[Código do agregado
'[Entidade']]],Table8[[#All],[Código do agregado '[Entidade']]:[Código do agregado
'[1º Direito']]],6,FALSE)),Table9[[#This Row],[Membro]])</f>
        <v/>
      </c>
      <c r="B155" s="403"/>
      <c r="C155" s="404" t="str">
        <f>IF(Table9[[#This Row],[Código do agregado
'[Entidade']]]="","",(CONCATENATE(VLOOKUP(Table9[[#This Row],[Código do agregado
'[Entidade']]],Table8[[Código do agregado '[Entidade']]:[Código do agregado
'[1º Direito']]],8,FALSE),".",Table9[[#This Row],[Membro]])))</f>
        <v/>
      </c>
      <c r="D155" s="430"/>
      <c r="E155" s="431"/>
      <c r="F155" s="430"/>
      <c r="G155" s="430"/>
      <c r="H155" s="435"/>
      <c r="I155" s="432"/>
      <c r="J155" s="433"/>
      <c r="K155" s="404" t="str">
        <f ca="1">IF(Table9[[#This Row],[Data de nascimento 
(aaaa-mm-dd)]]="","",(IF(B155="","",DATEDIF(J155,NOW(),"y"))))</f>
        <v/>
      </c>
      <c r="L155" s="401"/>
      <c r="M155" s="405"/>
      <c r="N155" s="407"/>
      <c r="O155" s="405"/>
      <c r="P155" s="275" t="str">
        <f t="shared" si="13"/>
        <v>NÃO</v>
      </c>
      <c r="Q155" s="281" t="str">
        <f>IF(Table9[[#This Row],[Código do agregado
'[Entidade']]]="","",IF(B155&lt;&gt;B154,"A",IF(Q154="A","B",IF(Q154="B","C",IF(Q154="C","D",IF(Q154="D","E",IF(Q154="E","F",IF(Q154="F","G",IF(Q154="G","H",IF(Q154="H","I",IF(Q154="K","L",IF(Q154="L","M",IF(Q154="M","N",IF(Q154="N","O",IF(Q154="O","P",IF(Q154="P","Q"))))))))))))))))</f>
        <v/>
      </c>
      <c r="R155" s="282" t="str">
        <f t="shared" si="14"/>
        <v/>
      </c>
      <c r="S155" s="283" t="str">
        <f t="shared" si="15"/>
        <v/>
      </c>
      <c r="T155" s="284" t="str">
        <f t="shared" ca="1" si="16"/>
        <v/>
      </c>
      <c r="U155" s="419"/>
      <c r="V155" s="421" t="str">
        <f>IFERROR(IF(Table9[[#This Row],[Data de nascimento 
(aaaa-mm-dd)]]="","",(IF(B155="","",DATEDIF(J155,VLOOKUP(Table9[[#This Row],[Código do agregado
'[Entidade']]],Table8[[Código do agregado '[Entidade']]:[Denominação do ficheiro pdf correspondente ao documento]],25,FALSE),"y")))),"")</f>
        <v/>
      </c>
      <c r="W155" s="410">
        <f t="shared" si="17"/>
        <v>0</v>
      </c>
      <c r="AC155" s="280"/>
    </row>
    <row r="156" spans="1:29" s="263" customFormat="1" ht="25.05" hidden="1" customHeight="1" x14ac:dyDescent="0.3">
      <c r="A156" s="274" t="str">
        <f>CONCATENATE(+IF(Table9[[#This Row],[Código do agregado
'[Entidade']]]="","",VLOOKUP(Table9[[#This Row],[Código do agregado
'[Entidade']]],Table8[[#All],[Código do agregado '[Entidade']]:[Código do agregado
'[1º Direito']]],6,FALSE)),Table9[[#This Row],[Membro]])</f>
        <v/>
      </c>
      <c r="B156" s="403"/>
      <c r="C156" s="404" t="str">
        <f>IF(Table9[[#This Row],[Código do agregado
'[Entidade']]]="","",(CONCATENATE(VLOOKUP(Table9[[#This Row],[Código do agregado
'[Entidade']]],Table8[[Código do agregado '[Entidade']]:[Código do agregado
'[1º Direito']]],8,FALSE),".",Table9[[#This Row],[Membro]])))</f>
        <v/>
      </c>
      <c r="D156" s="430"/>
      <c r="E156" s="431"/>
      <c r="F156" s="430"/>
      <c r="G156" s="430"/>
      <c r="H156" s="435"/>
      <c r="I156" s="432"/>
      <c r="J156" s="433"/>
      <c r="K156" s="404" t="str">
        <f ca="1">IF(Table9[[#This Row],[Data de nascimento 
(aaaa-mm-dd)]]="","",(IF(B156="","",DATEDIF(J156,NOW(),"y"))))</f>
        <v/>
      </c>
      <c r="L156" s="401"/>
      <c r="M156" s="405"/>
      <c r="N156" s="407"/>
      <c r="O156" s="405"/>
      <c r="P156" s="275" t="str">
        <f t="shared" si="13"/>
        <v>NÃO</v>
      </c>
      <c r="Q156" s="281" t="str">
        <f>IF(Table9[[#This Row],[Código do agregado
'[Entidade']]]="","",IF(B156&lt;&gt;B155,"A",IF(Q155="A","B",IF(Q155="B","C",IF(Q155="C","D",IF(Q155="D","E",IF(Q155="E","F",IF(Q155="F","G",IF(Q155="G","H",IF(Q155="H","I",IF(Q155="K","L",IF(Q155="L","M",IF(Q155="M","N",IF(Q155="N","O",IF(Q155="O","P",IF(Q155="P","Q"))))))))))))))))</f>
        <v/>
      </c>
      <c r="R156" s="282" t="str">
        <f t="shared" si="14"/>
        <v/>
      </c>
      <c r="S156" s="283" t="str">
        <f t="shared" si="15"/>
        <v/>
      </c>
      <c r="T156" s="284" t="str">
        <f t="shared" ca="1" si="16"/>
        <v/>
      </c>
      <c r="U156" s="419"/>
      <c r="V156" s="421" t="str">
        <f>IFERROR(IF(Table9[[#This Row],[Data de nascimento 
(aaaa-mm-dd)]]="","",(IF(B156="","",DATEDIF(J156,VLOOKUP(Table9[[#This Row],[Código do agregado
'[Entidade']]],Table8[[Código do agregado '[Entidade']]:[Denominação do ficheiro pdf correspondente ao documento]],25,FALSE),"y")))),"")</f>
        <v/>
      </c>
      <c r="W156" s="410">
        <f t="shared" si="17"/>
        <v>0</v>
      </c>
      <c r="AC156" s="280"/>
    </row>
    <row r="157" spans="1:29" s="263" customFormat="1" ht="25.05" hidden="1" customHeight="1" x14ac:dyDescent="0.3">
      <c r="A157" s="274" t="str">
        <f>CONCATENATE(+IF(Table9[[#This Row],[Código do agregado
'[Entidade']]]="","",VLOOKUP(Table9[[#This Row],[Código do agregado
'[Entidade']]],Table8[[#All],[Código do agregado '[Entidade']]:[Código do agregado
'[1º Direito']]],6,FALSE)),Table9[[#This Row],[Membro]])</f>
        <v/>
      </c>
      <c r="B157" s="403"/>
      <c r="C157" s="404" t="str">
        <f>IF(Table9[[#This Row],[Código do agregado
'[Entidade']]]="","",(CONCATENATE(VLOOKUP(Table9[[#This Row],[Código do agregado
'[Entidade']]],Table8[[Código do agregado '[Entidade']]:[Código do agregado
'[1º Direito']]],8,FALSE),".",Table9[[#This Row],[Membro]])))</f>
        <v/>
      </c>
      <c r="D157" s="430"/>
      <c r="E157" s="431"/>
      <c r="F157" s="430"/>
      <c r="G157" s="430"/>
      <c r="H157" s="435"/>
      <c r="I157" s="432"/>
      <c r="J157" s="433"/>
      <c r="K157" s="404" t="str">
        <f ca="1">IF(Table9[[#This Row],[Data de nascimento 
(aaaa-mm-dd)]]="","",(IF(B157="","",DATEDIF(J157,NOW(),"y"))))</f>
        <v/>
      </c>
      <c r="L157" s="401"/>
      <c r="M157" s="405"/>
      <c r="N157" s="407"/>
      <c r="O157" s="405"/>
      <c r="P157" s="275" t="str">
        <f t="shared" si="13"/>
        <v>NÃO</v>
      </c>
      <c r="Q157" s="281" t="str">
        <f>IF(Table9[[#This Row],[Código do agregado
'[Entidade']]]="","",IF(B157&lt;&gt;B156,"A",IF(Q156="A","B",IF(Q156="B","C",IF(Q156="C","D",IF(Q156="D","E",IF(Q156="E","F",IF(Q156="F","G",IF(Q156="G","H",IF(Q156="H","I",IF(Q156="K","L",IF(Q156="L","M",IF(Q156="M","N",IF(Q156="N","O",IF(Q156="O","P",IF(Q156="P","Q"))))))))))))))))</f>
        <v/>
      </c>
      <c r="R157" s="282" t="str">
        <f t="shared" si="14"/>
        <v/>
      </c>
      <c r="S157" s="283" t="str">
        <f t="shared" si="15"/>
        <v/>
      </c>
      <c r="T157" s="284" t="str">
        <f t="shared" ca="1" si="16"/>
        <v/>
      </c>
      <c r="U157" s="419"/>
      <c r="V157" s="421" t="str">
        <f>IFERROR(IF(Table9[[#This Row],[Data de nascimento 
(aaaa-mm-dd)]]="","",(IF(B157="","",DATEDIF(J157,VLOOKUP(Table9[[#This Row],[Código do agregado
'[Entidade']]],Table8[[Código do agregado '[Entidade']]:[Denominação do ficheiro pdf correspondente ao documento]],25,FALSE),"y")))),"")</f>
        <v/>
      </c>
      <c r="W157" s="410">
        <f t="shared" si="17"/>
        <v>0</v>
      </c>
      <c r="AC157" s="280"/>
    </row>
    <row r="158" spans="1:29" s="263" customFormat="1" ht="25.05" hidden="1" customHeight="1" x14ac:dyDescent="0.3">
      <c r="A158" s="274" t="str">
        <f>CONCATENATE(+IF(Table9[[#This Row],[Código do agregado
'[Entidade']]]="","",VLOOKUP(Table9[[#This Row],[Código do agregado
'[Entidade']]],Table8[[#All],[Código do agregado '[Entidade']]:[Código do agregado
'[1º Direito']]],6,FALSE)),Table9[[#This Row],[Membro]])</f>
        <v/>
      </c>
      <c r="B158" s="403"/>
      <c r="C158" s="404" t="str">
        <f>IF(Table9[[#This Row],[Código do agregado
'[Entidade']]]="","",(CONCATENATE(VLOOKUP(Table9[[#This Row],[Código do agregado
'[Entidade']]],Table8[[Código do agregado '[Entidade']]:[Código do agregado
'[1º Direito']]],8,FALSE),".",Table9[[#This Row],[Membro]])))</f>
        <v/>
      </c>
      <c r="D158" s="430"/>
      <c r="E158" s="431"/>
      <c r="F158" s="430"/>
      <c r="G158" s="430"/>
      <c r="H158" s="435"/>
      <c r="I158" s="432"/>
      <c r="J158" s="433"/>
      <c r="K158" s="404" t="str">
        <f ca="1">IF(Table9[[#This Row],[Data de nascimento 
(aaaa-mm-dd)]]="","",(IF(B158="","",DATEDIF(J158,NOW(),"y"))))</f>
        <v/>
      </c>
      <c r="L158" s="401"/>
      <c r="M158" s="405"/>
      <c r="N158" s="407"/>
      <c r="O158" s="405"/>
      <c r="P158" s="275" t="str">
        <f t="shared" si="13"/>
        <v>NÃO</v>
      </c>
      <c r="Q158" s="281" t="str">
        <f>IF(Table9[[#This Row],[Código do agregado
'[Entidade']]]="","",IF(B158&lt;&gt;B157,"A",IF(Q157="A","B",IF(Q157="B","C",IF(Q157="C","D",IF(Q157="D","E",IF(Q157="E","F",IF(Q157="F","G",IF(Q157="G","H",IF(Q157="H","I",IF(Q157="K","L",IF(Q157="L","M",IF(Q157="M","N",IF(Q157="N","O",IF(Q157="O","P",IF(Q157="P","Q"))))))))))))))))</f>
        <v/>
      </c>
      <c r="R158" s="282" t="str">
        <f t="shared" si="14"/>
        <v/>
      </c>
      <c r="S158" s="283" t="str">
        <f t="shared" si="15"/>
        <v/>
      </c>
      <c r="T158" s="284" t="str">
        <f t="shared" ca="1" si="16"/>
        <v/>
      </c>
      <c r="U158" s="419"/>
      <c r="V158" s="421" t="str">
        <f>IFERROR(IF(Table9[[#This Row],[Data de nascimento 
(aaaa-mm-dd)]]="","",(IF(B158="","",DATEDIF(J158,VLOOKUP(Table9[[#This Row],[Código do agregado
'[Entidade']]],Table8[[Código do agregado '[Entidade']]:[Denominação do ficheiro pdf correspondente ao documento]],25,FALSE),"y")))),"")</f>
        <v/>
      </c>
      <c r="W158" s="410">
        <f t="shared" si="17"/>
        <v>0</v>
      </c>
      <c r="AC158" s="280"/>
    </row>
    <row r="159" spans="1:29" s="263" customFormat="1" ht="25.05" hidden="1" customHeight="1" x14ac:dyDescent="0.3">
      <c r="A159" s="274" t="str">
        <f>CONCATENATE(+IF(Table9[[#This Row],[Código do agregado
'[Entidade']]]="","",VLOOKUP(Table9[[#This Row],[Código do agregado
'[Entidade']]],Table8[[#All],[Código do agregado '[Entidade']]:[Código do agregado
'[1º Direito']]],6,FALSE)),Table9[[#This Row],[Membro]])</f>
        <v/>
      </c>
      <c r="B159" s="403"/>
      <c r="C159" s="404" t="str">
        <f>IF(Table9[[#This Row],[Código do agregado
'[Entidade']]]="","",(CONCATENATE(VLOOKUP(Table9[[#This Row],[Código do agregado
'[Entidade']]],Table8[[Código do agregado '[Entidade']]:[Código do agregado
'[1º Direito']]],8,FALSE),".",Table9[[#This Row],[Membro]])))</f>
        <v/>
      </c>
      <c r="D159" s="430"/>
      <c r="E159" s="431"/>
      <c r="F159" s="430"/>
      <c r="G159" s="430"/>
      <c r="H159" s="435"/>
      <c r="I159" s="432"/>
      <c r="J159" s="433"/>
      <c r="K159" s="404" t="str">
        <f ca="1">IF(Table9[[#This Row],[Data de nascimento 
(aaaa-mm-dd)]]="","",(IF(B159="","",DATEDIF(J159,NOW(),"y"))))</f>
        <v/>
      </c>
      <c r="L159" s="401"/>
      <c r="M159" s="405"/>
      <c r="N159" s="407"/>
      <c r="O159" s="405"/>
      <c r="P159" s="275" t="str">
        <f t="shared" si="13"/>
        <v>NÃO</v>
      </c>
      <c r="Q159" s="281" t="str">
        <f>IF(Table9[[#This Row],[Código do agregado
'[Entidade']]]="","",IF(B159&lt;&gt;B158,"A",IF(Q158="A","B",IF(Q158="B","C",IF(Q158="C","D",IF(Q158="D","E",IF(Q158="E","F",IF(Q158="F","G",IF(Q158="G","H",IF(Q158="H","I",IF(Q158="K","L",IF(Q158="L","M",IF(Q158="M","N",IF(Q158="N","O",IF(Q158="O","P",IF(Q158="P","Q"))))))))))))))))</f>
        <v/>
      </c>
      <c r="R159" s="282" t="str">
        <f t="shared" si="14"/>
        <v/>
      </c>
      <c r="S159" s="283" t="str">
        <f t="shared" si="15"/>
        <v/>
      </c>
      <c r="T159" s="284" t="str">
        <f t="shared" ca="1" si="16"/>
        <v/>
      </c>
      <c r="U159" s="419"/>
      <c r="V159" s="421" t="str">
        <f>IFERROR(IF(Table9[[#This Row],[Data de nascimento 
(aaaa-mm-dd)]]="","",(IF(B159="","",DATEDIF(J159,VLOOKUP(Table9[[#This Row],[Código do agregado
'[Entidade']]],Table8[[Código do agregado '[Entidade']]:[Denominação do ficheiro pdf correspondente ao documento]],25,FALSE),"y")))),"")</f>
        <v/>
      </c>
      <c r="W159" s="410">
        <f t="shared" si="17"/>
        <v>0</v>
      </c>
      <c r="AC159" s="280"/>
    </row>
    <row r="160" spans="1:29" s="263" customFormat="1" ht="25.05" hidden="1" customHeight="1" x14ac:dyDescent="0.3">
      <c r="A160" s="274" t="str">
        <f>CONCATENATE(+IF(Table9[[#This Row],[Código do agregado
'[Entidade']]]="","",VLOOKUP(Table9[[#This Row],[Código do agregado
'[Entidade']]],Table8[[#All],[Código do agregado '[Entidade']]:[Código do agregado
'[1º Direito']]],6,FALSE)),Table9[[#This Row],[Membro]])</f>
        <v/>
      </c>
      <c r="B160" s="403"/>
      <c r="C160" s="404" t="str">
        <f>IF(Table9[[#This Row],[Código do agregado
'[Entidade']]]="","",(CONCATENATE(VLOOKUP(Table9[[#This Row],[Código do agregado
'[Entidade']]],Table8[[Código do agregado '[Entidade']]:[Código do agregado
'[1º Direito']]],8,FALSE),".",Table9[[#This Row],[Membro]])))</f>
        <v/>
      </c>
      <c r="D160" s="430"/>
      <c r="E160" s="431"/>
      <c r="F160" s="430"/>
      <c r="G160" s="430"/>
      <c r="H160" s="435"/>
      <c r="I160" s="432"/>
      <c r="J160" s="433"/>
      <c r="K160" s="404" t="str">
        <f ca="1">IF(Table9[[#This Row],[Data de nascimento 
(aaaa-mm-dd)]]="","",(IF(B160="","",DATEDIF(J160,NOW(),"y"))))</f>
        <v/>
      </c>
      <c r="L160" s="401"/>
      <c r="M160" s="405"/>
      <c r="N160" s="407"/>
      <c r="O160" s="405"/>
      <c r="P160" s="275" t="str">
        <f t="shared" si="13"/>
        <v>NÃO</v>
      </c>
      <c r="Q160" s="281" t="str">
        <f>IF(Table9[[#This Row],[Código do agregado
'[Entidade']]]="","",IF(B160&lt;&gt;B159,"A",IF(Q159="A","B",IF(Q159="B","C",IF(Q159="C","D",IF(Q159="D","E",IF(Q159="E","F",IF(Q159="F","G",IF(Q159="G","H",IF(Q159="H","I",IF(Q159="K","L",IF(Q159="L","M",IF(Q159="M","N",IF(Q159="N","O",IF(Q159="O","P",IF(Q159="P","Q"))))))))))))))))</f>
        <v/>
      </c>
      <c r="R160" s="282" t="str">
        <f t="shared" si="14"/>
        <v/>
      </c>
      <c r="S160" s="283" t="str">
        <f t="shared" si="15"/>
        <v/>
      </c>
      <c r="T160" s="284" t="str">
        <f t="shared" ca="1" si="16"/>
        <v/>
      </c>
      <c r="U160" s="419"/>
      <c r="V160" s="421" t="str">
        <f>IFERROR(IF(Table9[[#This Row],[Data de nascimento 
(aaaa-mm-dd)]]="","",(IF(B160="","",DATEDIF(J160,VLOOKUP(Table9[[#This Row],[Código do agregado
'[Entidade']]],Table8[[Código do agregado '[Entidade']]:[Denominação do ficheiro pdf correspondente ao documento]],25,FALSE),"y")))),"")</f>
        <v/>
      </c>
      <c r="W160" s="410">
        <f t="shared" si="17"/>
        <v>0</v>
      </c>
      <c r="AC160" s="280"/>
    </row>
    <row r="161" spans="1:29" s="263" customFormat="1" ht="25.05" hidden="1" customHeight="1" x14ac:dyDescent="0.3">
      <c r="A161" s="274" t="str">
        <f>CONCATENATE(+IF(Table9[[#This Row],[Código do agregado
'[Entidade']]]="","",VLOOKUP(Table9[[#This Row],[Código do agregado
'[Entidade']]],Table8[[#All],[Código do agregado '[Entidade']]:[Código do agregado
'[1º Direito']]],6,FALSE)),Table9[[#This Row],[Membro]])</f>
        <v/>
      </c>
      <c r="B161" s="403"/>
      <c r="C161" s="404" t="str">
        <f>IF(Table9[[#This Row],[Código do agregado
'[Entidade']]]="","",(CONCATENATE(VLOOKUP(Table9[[#This Row],[Código do agregado
'[Entidade']]],Table8[[Código do agregado '[Entidade']]:[Código do agregado
'[1º Direito']]],8,FALSE),".",Table9[[#This Row],[Membro]])))</f>
        <v/>
      </c>
      <c r="D161" s="430"/>
      <c r="E161" s="431"/>
      <c r="F161" s="430"/>
      <c r="G161" s="430"/>
      <c r="H161" s="435"/>
      <c r="I161" s="432"/>
      <c r="J161" s="433"/>
      <c r="K161" s="404" t="str">
        <f ca="1">IF(Table9[[#This Row],[Data de nascimento 
(aaaa-mm-dd)]]="","",(IF(B161="","",DATEDIF(J161,NOW(),"y"))))</f>
        <v/>
      </c>
      <c r="L161" s="401"/>
      <c r="M161" s="405"/>
      <c r="N161" s="407"/>
      <c r="O161" s="405"/>
      <c r="P161" s="275" t="str">
        <f t="shared" si="13"/>
        <v>NÃO</v>
      </c>
      <c r="Q161" s="281" t="str">
        <f>IF(Table9[[#This Row],[Código do agregado
'[Entidade']]]="","",IF(B161&lt;&gt;B160,"A",IF(Q160="A","B",IF(Q160="B","C",IF(Q160="C","D",IF(Q160="D","E",IF(Q160="E","F",IF(Q160="F","G",IF(Q160="G","H",IF(Q160="H","I",IF(Q160="K","L",IF(Q160="L","M",IF(Q160="M","N",IF(Q160="N","O",IF(Q160="O","P",IF(Q160="P","Q"))))))))))))))))</f>
        <v/>
      </c>
      <c r="R161" s="282" t="str">
        <f t="shared" si="14"/>
        <v/>
      </c>
      <c r="S161" s="283" t="str">
        <f t="shared" si="15"/>
        <v/>
      </c>
      <c r="T161" s="284" t="str">
        <f t="shared" ca="1" si="16"/>
        <v/>
      </c>
      <c r="U161" s="419"/>
      <c r="V161" s="421" t="str">
        <f>IFERROR(IF(Table9[[#This Row],[Data de nascimento 
(aaaa-mm-dd)]]="","",(IF(B161="","",DATEDIF(J161,VLOOKUP(Table9[[#This Row],[Código do agregado
'[Entidade']]],Table8[[Código do agregado '[Entidade']]:[Denominação do ficheiro pdf correspondente ao documento]],25,FALSE),"y")))),"")</f>
        <v/>
      </c>
      <c r="W161" s="410">
        <f t="shared" si="17"/>
        <v>0</v>
      </c>
      <c r="AC161" s="280"/>
    </row>
    <row r="162" spans="1:29" s="263" customFormat="1" ht="25.05" hidden="1" customHeight="1" x14ac:dyDescent="0.3">
      <c r="A162" s="274" t="str">
        <f>CONCATENATE(+IF(Table9[[#This Row],[Código do agregado
'[Entidade']]]="","",VLOOKUP(Table9[[#This Row],[Código do agregado
'[Entidade']]],Table8[[#All],[Código do agregado '[Entidade']]:[Código do agregado
'[1º Direito']]],6,FALSE)),Table9[[#This Row],[Membro]])</f>
        <v/>
      </c>
      <c r="B162" s="403"/>
      <c r="C162" s="404" t="str">
        <f>IF(Table9[[#This Row],[Código do agregado
'[Entidade']]]="","",(CONCATENATE(VLOOKUP(Table9[[#This Row],[Código do agregado
'[Entidade']]],Table8[[Código do agregado '[Entidade']]:[Código do agregado
'[1º Direito']]],8,FALSE),".",Table9[[#This Row],[Membro]])))</f>
        <v/>
      </c>
      <c r="D162" s="430"/>
      <c r="E162" s="431"/>
      <c r="F162" s="430"/>
      <c r="G162" s="430"/>
      <c r="H162" s="435"/>
      <c r="I162" s="432"/>
      <c r="J162" s="433"/>
      <c r="K162" s="404" t="str">
        <f ca="1">IF(Table9[[#This Row],[Data de nascimento 
(aaaa-mm-dd)]]="","",(IF(B162="","",DATEDIF(J162,NOW(),"y"))))</f>
        <v/>
      </c>
      <c r="L162" s="401"/>
      <c r="M162" s="405"/>
      <c r="N162" s="407"/>
      <c r="O162" s="405"/>
      <c r="P162" s="275" t="str">
        <f t="shared" si="13"/>
        <v>NÃO</v>
      </c>
      <c r="Q162" s="281" t="str">
        <f>IF(Table9[[#This Row],[Código do agregado
'[Entidade']]]="","",IF(B162&lt;&gt;B161,"A",IF(Q161="A","B",IF(Q161="B","C",IF(Q161="C","D",IF(Q161="D","E",IF(Q161="E","F",IF(Q161="F","G",IF(Q161="G","H",IF(Q161="H","I",IF(Q161="K","L",IF(Q161="L","M",IF(Q161="M","N",IF(Q161="N","O",IF(Q161="O","P",IF(Q161="P","Q"))))))))))))))))</f>
        <v/>
      </c>
      <c r="R162" s="282" t="str">
        <f t="shared" si="14"/>
        <v/>
      </c>
      <c r="S162" s="283" t="str">
        <f t="shared" si="15"/>
        <v/>
      </c>
      <c r="T162" s="284" t="str">
        <f t="shared" ca="1" si="16"/>
        <v/>
      </c>
      <c r="U162" s="419"/>
      <c r="V162" s="421" t="str">
        <f>IFERROR(IF(Table9[[#This Row],[Data de nascimento 
(aaaa-mm-dd)]]="","",(IF(B162="","",DATEDIF(J162,VLOOKUP(Table9[[#This Row],[Código do agregado
'[Entidade']]],Table8[[Código do agregado '[Entidade']]:[Denominação do ficheiro pdf correspondente ao documento]],25,FALSE),"y")))),"")</f>
        <v/>
      </c>
      <c r="W162" s="410">
        <f t="shared" si="17"/>
        <v>0</v>
      </c>
      <c r="AC162" s="280"/>
    </row>
    <row r="163" spans="1:29" s="263" customFormat="1" ht="25.05" hidden="1" customHeight="1" x14ac:dyDescent="0.3">
      <c r="A163" s="274" t="str">
        <f>CONCATENATE(+IF(Table9[[#This Row],[Código do agregado
'[Entidade']]]="","",VLOOKUP(Table9[[#This Row],[Código do agregado
'[Entidade']]],Table8[[#All],[Código do agregado '[Entidade']]:[Código do agregado
'[1º Direito']]],6,FALSE)),Table9[[#This Row],[Membro]])</f>
        <v/>
      </c>
      <c r="B163" s="403"/>
      <c r="C163" s="404" t="str">
        <f>IF(Table9[[#This Row],[Código do agregado
'[Entidade']]]="","",(CONCATENATE(VLOOKUP(Table9[[#This Row],[Código do agregado
'[Entidade']]],Table8[[Código do agregado '[Entidade']]:[Código do agregado
'[1º Direito']]],8,FALSE),".",Table9[[#This Row],[Membro]])))</f>
        <v/>
      </c>
      <c r="D163" s="430"/>
      <c r="E163" s="431"/>
      <c r="F163" s="430"/>
      <c r="G163" s="430"/>
      <c r="H163" s="435"/>
      <c r="I163" s="432"/>
      <c r="J163" s="433"/>
      <c r="K163" s="404" t="str">
        <f ca="1">IF(Table9[[#This Row],[Data de nascimento 
(aaaa-mm-dd)]]="","",(IF(B163="","",DATEDIF(J163,NOW(),"y"))))</f>
        <v/>
      </c>
      <c r="L163" s="401"/>
      <c r="M163" s="405"/>
      <c r="N163" s="407"/>
      <c r="O163" s="405"/>
      <c r="P163" s="275" t="str">
        <f t="shared" si="13"/>
        <v>NÃO</v>
      </c>
      <c r="Q163" s="281" t="str">
        <f>IF(Table9[[#This Row],[Código do agregado
'[Entidade']]]="","",IF(B163&lt;&gt;B162,"A",IF(Q162="A","B",IF(Q162="B","C",IF(Q162="C","D",IF(Q162="D","E",IF(Q162="E","F",IF(Q162="F","G",IF(Q162="G","H",IF(Q162="H","I",IF(Q162="K","L",IF(Q162="L","M",IF(Q162="M","N",IF(Q162="N","O",IF(Q162="O","P",IF(Q162="P","Q"))))))))))))))))</f>
        <v/>
      </c>
      <c r="R163" s="282" t="str">
        <f t="shared" si="14"/>
        <v/>
      </c>
      <c r="S163" s="283" t="str">
        <f t="shared" si="15"/>
        <v/>
      </c>
      <c r="T163" s="284" t="str">
        <f t="shared" ca="1" si="16"/>
        <v/>
      </c>
      <c r="U163" s="419"/>
      <c r="V163" s="421" t="str">
        <f>IFERROR(IF(Table9[[#This Row],[Data de nascimento 
(aaaa-mm-dd)]]="","",(IF(B163="","",DATEDIF(J163,VLOOKUP(Table9[[#This Row],[Código do agregado
'[Entidade']]],Table8[[Código do agregado '[Entidade']]:[Denominação do ficheiro pdf correspondente ao documento]],25,FALSE),"y")))),"")</f>
        <v/>
      </c>
      <c r="W163" s="410">
        <f t="shared" si="17"/>
        <v>0</v>
      </c>
      <c r="AC163" s="280"/>
    </row>
    <row r="164" spans="1:29" s="263" customFormat="1" ht="25.05" hidden="1" customHeight="1" x14ac:dyDescent="0.3">
      <c r="A164" s="274" t="str">
        <f>CONCATENATE(+IF(Table9[[#This Row],[Código do agregado
'[Entidade']]]="","",VLOOKUP(Table9[[#This Row],[Código do agregado
'[Entidade']]],Table8[[#All],[Código do agregado '[Entidade']]:[Código do agregado
'[1º Direito']]],6,FALSE)),Table9[[#This Row],[Membro]])</f>
        <v/>
      </c>
      <c r="B164" s="403"/>
      <c r="C164" s="404" t="str">
        <f>IF(Table9[[#This Row],[Código do agregado
'[Entidade']]]="","",(CONCATENATE(VLOOKUP(Table9[[#This Row],[Código do agregado
'[Entidade']]],Table8[[Código do agregado '[Entidade']]:[Código do agregado
'[1º Direito']]],8,FALSE),".",Table9[[#This Row],[Membro]])))</f>
        <v/>
      </c>
      <c r="D164" s="430"/>
      <c r="E164" s="431"/>
      <c r="F164" s="430"/>
      <c r="G164" s="430"/>
      <c r="H164" s="435"/>
      <c r="I164" s="432"/>
      <c r="J164" s="433"/>
      <c r="K164" s="404" t="str">
        <f ca="1">IF(Table9[[#This Row],[Data de nascimento 
(aaaa-mm-dd)]]="","",(IF(B164="","",DATEDIF(J164,NOW(),"y"))))</f>
        <v/>
      </c>
      <c r="L164" s="401"/>
      <c r="M164" s="405"/>
      <c r="N164" s="407"/>
      <c r="O164" s="405"/>
      <c r="P164" s="275" t="str">
        <f t="shared" si="13"/>
        <v>NÃO</v>
      </c>
      <c r="Q164" s="281" t="str">
        <f>IF(Table9[[#This Row],[Código do agregado
'[Entidade']]]="","",IF(B164&lt;&gt;B163,"A",IF(Q163="A","B",IF(Q163="B","C",IF(Q163="C","D",IF(Q163="D","E",IF(Q163="E","F",IF(Q163="F","G",IF(Q163="G","H",IF(Q163="H","I",IF(Q163="K","L",IF(Q163="L","M",IF(Q163="M","N",IF(Q163="N","O",IF(Q163="O","P",IF(Q163="P","Q"))))))))))))))))</f>
        <v/>
      </c>
      <c r="R164" s="282" t="str">
        <f t="shared" si="14"/>
        <v/>
      </c>
      <c r="S164" s="283" t="str">
        <f t="shared" si="15"/>
        <v/>
      </c>
      <c r="T164" s="284" t="str">
        <f t="shared" ca="1" si="16"/>
        <v/>
      </c>
      <c r="U164" s="419"/>
      <c r="V164" s="421" t="str">
        <f>IFERROR(IF(Table9[[#This Row],[Data de nascimento 
(aaaa-mm-dd)]]="","",(IF(B164="","",DATEDIF(J164,VLOOKUP(Table9[[#This Row],[Código do agregado
'[Entidade']]],Table8[[Código do agregado '[Entidade']]:[Denominação do ficheiro pdf correspondente ao documento]],25,FALSE),"y")))),"")</f>
        <v/>
      </c>
      <c r="W164" s="410">
        <f t="shared" si="17"/>
        <v>0</v>
      </c>
      <c r="AC164" s="280"/>
    </row>
    <row r="165" spans="1:29" s="263" customFormat="1" ht="25.05" hidden="1" customHeight="1" x14ac:dyDescent="0.3">
      <c r="A165" s="274" t="str">
        <f>CONCATENATE(+IF(Table9[[#This Row],[Código do agregado
'[Entidade']]]="","",VLOOKUP(Table9[[#This Row],[Código do agregado
'[Entidade']]],Table8[[#All],[Código do agregado '[Entidade']]:[Código do agregado
'[1º Direito']]],6,FALSE)),Table9[[#This Row],[Membro]])</f>
        <v/>
      </c>
      <c r="B165" s="403"/>
      <c r="C165" s="404" t="str">
        <f>IF(Table9[[#This Row],[Código do agregado
'[Entidade']]]="","",(CONCATENATE(VLOOKUP(Table9[[#This Row],[Código do agregado
'[Entidade']]],Table8[[Código do agregado '[Entidade']]:[Código do agregado
'[1º Direito']]],8,FALSE),".",Table9[[#This Row],[Membro]])))</f>
        <v/>
      </c>
      <c r="D165" s="430"/>
      <c r="E165" s="431"/>
      <c r="F165" s="430"/>
      <c r="G165" s="430"/>
      <c r="H165" s="435"/>
      <c r="I165" s="432"/>
      <c r="J165" s="433"/>
      <c r="K165" s="404" t="str">
        <f ca="1">IF(Table9[[#This Row],[Data de nascimento 
(aaaa-mm-dd)]]="","",(IF(B165="","",DATEDIF(J165,NOW(),"y"))))</f>
        <v/>
      </c>
      <c r="L165" s="401"/>
      <c r="M165" s="405"/>
      <c r="N165" s="407"/>
      <c r="O165" s="405"/>
      <c r="P165" s="275" t="str">
        <f t="shared" si="13"/>
        <v>NÃO</v>
      </c>
      <c r="Q165" s="281" t="str">
        <f>IF(Table9[[#This Row],[Código do agregado
'[Entidade']]]="","",IF(B165&lt;&gt;B164,"A",IF(Q164="A","B",IF(Q164="B","C",IF(Q164="C","D",IF(Q164="D","E",IF(Q164="E","F",IF(Q164="F","G",IF(Q164="G","H",IF(Q164="H","I",IF(Q164="K","L",IF(Q164="L","M",IF(Q164="M","N",IF(Q164="N","O",IF(Q164="O","P",IF(Q164="P","Q"))))))))))))))))</f>
        <v/>
      </c>
      <c r="R165" s="282" t="str">
        <f t="shared" si="14"/>
        <v/>
      </c>
      <c r="S165" s="283" t="str">
        <f t="shared" si="15"/>
        <v/>
      </c>
      <c r="T165" s="284" t="str">
        <f t="shared" ca="1" si="16"/>
        <v/>
      </c>
      <c r="U165" s="419"/>
      <c r="V165" s="421" t="str">
        <f>IFERROR(IF(Table9[[#This Row],[Data de nascimento 
(aaaa-mm-dd)]]="","",(IF(B165="","",DATEDIF(J165,VLOOKUP(Table9[[#This Row],[Código do agregado
'[Entidade']]],Table8[[Código do agregado '[Entidade']]:[Denominação do ficheiro pdf correspondente ao documento]],25,FALSE),"y")))),"")</f>
        <v/>
      </c>
      <c r="W165" s="410">
        <f t="shared" si="17"/>
        <v>0</v>
      </c>
      <c r="AC165" s="280"/>
    </row>
    <row r="166" spans="1:29" s="263" customFormat="1" ht="25.05" hidden="1" customHeight="1" x14ac:dyDescent="0.3">
      <c r="A166" s="274" t="str">
        <f>CONCATENATE(+IF(Table9[[#This Row],[Código do agregado
'[Entidade']]]="","",VLOOKUP(Table9[[#This Row],[Código do agregado
'[Entidade']]],Table8[[#All],[Código do agregado '[Entidade']]:[Código do agregado
'[1º Direito']]],6,FALSE)),Table9[[#This Row],[Membro]])</f>
        <v/>
      </c>
      <c r="B166" s="403"/>
      <c r="C166" s="404" t="str">
        <f>IF(Table9[[#This Row],[Código do agregado
'[Entidade']]]="","",(CONCATENATE(VLOOKUP(Table9[[#This Row],[Código do agregado
'[Entidade']]],Table8[[Código do agregado '[Entidade']]:[Código do agregado
'[1º Direito']]],8,FALSE),".",Table9[[#This Row],[Membro]])))</f>
        <v/>
      </c>
      <c r="D166" s="430"/>
      <c r="E166" s="431"/>
      <c r="F166" s="430"/>
      <c r="G166" s="430"/>
      <c r="H166" s="435"/>
      <c r="I166" s="432"/>
      <c r="J166" s="433"/>
      <c r="K166" s="404" t="str">
        <f ca="1">IF(Table9[[#This Row],[Data de nascimento 
(aaaa-mm-dd)]]="","",(IF(B166="","",DATEDIF(J166,NOW(),"y"))))</f>
        <v/>
      </c>
      <c r="L166" s="401"/>
      <c r="M166" s="405"/>
      <c r="N166" s="407"/>
      <c r="O166" s="405"/>
      <c r="P166" s="275" t="str">
        <f t="shared" si="13"/>
        <v>NÃO</v>
      </c>
      <c r="Q166" s="281" t="str">
        <f>IF(Table9[[#This Row],[Código do agregado
'[Entidade']]]="","",IF(B166&lt;&gt;B165,"A",IF(Q165="A","B",IF(Q165="B","C",IF(Q165="C","D",IF(Q165="D","E",IF(Q165="E","F",IF(Q165="F","G",IF(Q165="G","H",IF(Q165="H","I",IF(Q165="K","L",IF(Q165="L","M",IF(Q165="M","N",IF(Q165="N","O",IF(Q165="O","P",IF(Q165="P","Q"))))))))))))))))</f>
        <v/>
      </c>
      <c r="R166" s="282" t="str">
        <f t="shared" si="14"/>
        <v/>
      </c>
      <c r="S166" s="283" t="str">
        <f t="shared" si="15"/>
        <v/>
      </c>
      <c r="T166" s="284" t="str">
        <f t="shared" ca="1" si="16"/>
        <v/>
      </c>
      <c r="U166" s="419"/>
      <c r="V166" s="421" t="str">
        <f>IFERROR(IF(Table9[[#This Row],[Data de nascimento 
(aaaa-mm-dd)]]="","",(IF(B166="","",DATEDIF(J166,VLOOKUP(Table9[[#This Row],[Código do agregado
'[Entidade']]],Table8[[Código do agregado '[Entidade']]:[Denominação do ficheiro pdf correspondente ao documento]],25,FALSE),"y")))),"")</f>
        <v/>
      </c>
      <c r="W166" s="410">
        <f t="shared" si="17"/>
        <v>0</v>
      </c>
      <c r="AC166" s="280"/>
    </row>
    <row r="167" spans="1:29" s="263" customFormat="1" ht="25.05" hidden="1" customHeight="1" x14ac:dyDescent="0.3">
      <c r="A167" s="274" t="str">
        <f>CONCATENATE(+IF(Table9[[#This Row],[Código do agregado
'[Entidade']]]="","",VLOOKUP(Table9[[#This Row],[Código do agregado
'[Entidade']]],Table8[[#All],[Código do agregado '[Entidade']]:[Código do agregado
'[1º Direito']]],6,FALSE)),Table9[[#This Row],[Membro]])</f>
        <v/>
      </c>
      <c r="B167" s="403"/>
      <c r="C167" s="404" t="str">
        <f>IF(Table9[[#This Row],[Código do agregado
'[Entidade']]]="","",(CONCATENATE(VLOOKUP(Table9[[#This Row],[Código do agregado
'[Entidade']]],Table8[[Código do agregado '[Entidade']]:[Código do agregado
'[1º Direito']]],8,FALSE),".",Table9[[#This Row],[Membro]])))</f>
        <v/>
      </c>
      <c r="D167" s="430"/>
      <c r="E167" s="431"/>
      <c r="F167" s="430"/>
      <c r="G167" s="430"/>
      <c r="H167" s="435"/>
      <c r="I167" s="432"/>
      <c r="J167" s="433"/>
      <c r="K167" s="404" t="str">
        <f ca="1">IF(Table9[[#This Row],[Data de nascimento 
(aaaa-mm-dd)]]="","",(IF(B167="","",DATEDIF(J167,NOW(),"y"))))</f>
        <v/>
      </c>
      <c r="L167" s="401"/>
      <c r="M167" s="405"/>
      <c r="N167" s="407"/>
      <c r="O167" s="405"/>
      <c r="P167" s="275" t="str">
        <f t="shared" si="13"/>
        <v>NÃO</v>
      </c>
      <c r="Q167" s="281" t="str">
        <f>IF(Table9[[#This Row],[Código do agregado
'[Entidade']]]="","",IF(B167&lt;&gt;B166,"A",IF(Q166="A","B",IF(Q166="B","C",IF(Q166="C","D",IF(Q166="D","E",IF(Q166="E","F",IF(Q166="F","G",IF(Q166="G","H",IF(Q166="H","I",IF(Q166="K","L",IF(Q166="L","M",IF(Q166="M","N",IF(Q166="N","O",IF(Q166="O","P",IF(Q166="P","Q"))))))))))))))))</f>
        <v/>
      </c>
      <c r="R167" s="282" t="str">
        <f t="shared" si="14"/>
        <v/>
      </c>
      <c r="S167" s="283" t="str">
        <f t="shared" si="15"/>
        <v/>
      </c>
      <c r="T167" s="284" t="str">
        <f t="shared" ca="1" si="16"/>
        <v/>
      </c>
      <c r="U167" s="419"/>
      <c r="V167" s="421" t="str">
        <f>IFERROR(IF(Table9[[#This Row],[Data de nascimento 
(aaaa-mm-dd)]]="","",(IF(B167="","",DATEDIF(J167,VLOOKUP(Table9[[#This Row],[Código do agregado
'[Entidade']]],Table8[[Código do agregado '[Entidade']]:[Denominação do ficheiro pdf correspondente ao documento]],25,FALSE),"y")))),"")</f>
        <v/>
      </c>
      <c r="W167" s="410">
        <f t="shared" si="17"/>
        <v>0</v>
      </c>
      <c r="AC167" s="280"/>
    </row>
    <row r="168" spans="1:29" s="263" customFormat="1" ht="25.05" hidden="1" customHeight="1" x14ac:dyDescent="0.3">
      <c r="A168" s="274" t="str">
        <f>CONCATENATE(+IF(Table9[[#This Row],[Código do agregado
'[Entidade']]]="","",VLOOKUP(Table9[[#This Row],[Código do agregado
'[Entidade']]],Table8[[#All],[Código do agregado '[Entidade']]:[Código do agregado
'[1º Direito']]],6,FALSE)),Table9[[#This Row],[Membro]])</f>
        <v/>
      </c>
      <c r="B168" s="403"/>
      <c r="C168" s="404" t="str">
        <f>IF(Table9[[#This Row],[Código do agregado
'[Entidade']]]="","",(CONCATENATE(VLOOKUP(Table9[[#This Row],[Código do agregado
'[Entidade']]],Table8[[Código do agregado '[Entidade']]:[Código do agregado
'[1º Direito']]],8,FALSE),".",Table9[[#This Row],[Membro]])))</f>
        <v/>
      </c>
      <c r="D168" s="430"/>
      <c r="E168" s="431"/>
      <c r="F168" s="430"/>
      <c r="G168" s="430"/>
      <c r="H168" s="435"/>
      <c r="I168" s="432"/>
      <c r="J168" s="433"/>
      <c r="K168" s="404" t="str">
        <f ca="1">IF(Table9[[#This Row],[Data de nascimento 
(aaaa-mm-dd)]]="","",(IF(B168="","",DATEDIF(J168,NOW(),"y"))))</f>
        <v/>
      </c>
      <c r="L168" s="401"/>
      <c r="M168" s="405"/>
      <c r="N168" s="407"/>
      <c r="O168" s="405"/>
      <c r="P168" s="275" t="str">
        <f t="shared" si="13"/>
        <v>NÃO</v>
      </c>
      <c r="Q168" s="281" t="str">
        <f>IF(Table9[[#This Row],[Código do agregado
'[Entidade']]]="","",IF(B168&lt;&gt;B167,"A",IF(Q167="A","B",IF(Q167="B","C",IF(Q167="C","D",IF(Q167="D","E",IF(Q167="E","F",IF(Q167="F","G",IF(Q167="G","H",IF(Q167="H","I",IF(Q167="K","L",IF(Q167="L","M",IF(Q167="M","N",IF(Q167="N","O",IF(Q167="O","P",IF(Q167="P","Q"))))))))))))))))</f>
        <v/>
      </c>
      <c r="R168" s="282" t="str">
        <f t="shared" si="14"/>
        <v/>
      </c>
      <c r="S168" s="283" t="str">
        <f t="shared" si="15"/>
        <v/>
      </c>
      <c r="T168" s="284" t="str">
        <f t="shared" ca="1" si="16"/>
        <v/>
      </c>
      <c r="U168" s="419"/>
      <c r="V168" s="421" t="str">
        <f>IFERROR(IF(Table9[[#This Row],[Data de nascimento 
(aaaa-mm-dd)]]="","",(IF(B168="","",DATEDIF(J168,VLOOKUP(Table9[[#This Row],[Código do agregado
'[Entidade']]],Table8[[Código do agregado '[Entidade']]:[Denominação do ficheiro pdf correspondente ao documento]],25,FALSE),"y")))),"")</f>
        <v/>
      </c>
      <c r="W168" s="410">
        <f t="shared" si="17"/>
        <v>0</v>
      </c>
      <c r="AC168" s="280"/>
    </row>
    <row r="169" spans="1:29" s="263" customFormat="1" ht="25.05" hidden="1" customHeight="1" x14ac:dyDescent="0.3">
      <c r="A169" s="274" t="str">
        <f>CONCATENATE(+IF(Table9[[#This Row],[Código do agregado
'[Entidade']]]="","",VLOOKUP(Table9[[#This Row],[Código do agregado
'[Entidade']]],Table8[[#All],[Código do agregado '[Entidade']]:[Código do agregado
'[1º Direito']]],6,FALSE)),Table9[[#This Row],[Membro]])</f>
        <v/>
      </c>
      <c r="B169" s="403"/>
      <c r="C169" s="404" t="str">
        <f>IF(Table9[[#This Row],[Código do agregado
'[Entidade']]]="","",(CONCATENATE(VLOOKUP(Table9[[#This Row],[Código do agregado
'[Entidade']]],Table8[[Código do agregado '[Entidade']]:[Código do agregado
'[1º Direito']]],8,FALSE),".",Table9[[#This Row],[Membro]])))</f>
        <v/>
      </c>
      <c r="D169" s="430"/>
      <c r="E169" s="431"/>
      <c r="F169" s="430"/>
      <c r="G169" s="430"/>
      <c r="H169" s="435"/>
      <c r="I169" s="432"/>
      <c r="J169" s="433"/>
      <c r="K169" s="404" t="str">
        <f ca="1">IF(Table9[[#This Row],[Data de nascimento 
(aaaa-mm-dd)]]="","",(IF(B169="","",DATEDIF(J169,NOW(),"y"))))</f>
        <v/>
      </c>
      <c r="L169" s="401"/>
      <c r="M169" s="405"/>
      <c r="N169" s="407"/>
      <c r="O169" s="405"/>
      <c r="P169" s="275" t="str">
        <f t="shared" si="13"/>
        <v>NÃO</v>
      </c>
      <c r="Q169" s="281" t="str">
        <f>IF(Table9[[#This Row],[Código do agregado
'[Entidade']]]="","",IF(B169&lt;&gt;B168,"A",IF(Q168="A","B",IF(Q168="B","C",IF(Q168="C","D",IF(Q168="D","E",IF(Q168="E","F",IF(Q168="F","G",IF(Q168="G","H",IF(Q168="H","I",IF(Q168="K","L",IF(Q168="L","M",IF(Q168="M","N",IF(Q168="N","O",IF(Q168="O","P",IF(Q168="P","Q"))))))))))))))))</f>
        <v/>
      </c>
      <c r="R169" s="282" t="str">
        <f t="shared" si="14"/>
        <v/>
      </c>
      <c r="S169" s="283" t="str">
        <f t="shared" si="15"/>
        <v/>
      </c>
      <c r="T169" s="284" t="str">
        <f t="shared" ca="1" si="16"/>
        <v/>
      </c>
      <c r="U169" s="419"/>
      <c r="V169" s="421" t="str">
        <f>IFERROR(IF(Table9[[#This Row],[Data de nascimento 
(aaaa-mm-dd)]]="","",(IF(B169="","",DATEDIF(J169,VLOOKUP(Table9[[#This Row],[Código do agregado
'[Entidade']]],Table8[[Código do agregado '[Entidade']]:[Denominação do ficheiro pdf correspondente ao documento]],25,FALSE),"y")))),"")</f>
        <v/>
      </c>
      <c r="W169" s="410">
        <f t="shared" si="17"/>
        <v>0</v>
      </c>
      <c r="AC169" s="280"/>
    </row>
    <row r="170" spans="1:29" s="263" customFormat="1" ht="25.05" hidden="1" customHeight="1" x14ac:dyDescent="0.3">
      <c r="A170" s="274" t="str">
        <f>CONCATENATE(+IF(Table9[[#This Row],[Código do agregado
'[Entidade']]]="","",VLOOKUP(Table9[[#This Row],[Código do agregado
'[Entidade']]],Table8[[#All],[Código do agregado '[Entidade']]:[Código do agregado
'[1º Direito']]],6,FALSE)),Table9[[#This Row],[Membro]])</f>
        <v/>
      </c>
      <c r="B170" s="403"/>
      <c r="C170" s="404" t="str">
        <f>IF(Table9[[#This Row],[Código do agregado
'[Entidade']]]="","",(CONCATENATE(VLOOKUP(Table9[[#This Row],[Código do agregado
'[Entidade']]],Table8[[Código do agregado '[Entidade']]:[Código do agregado
'[1º Direito']]],8,FALSE),".",Table9[[#This Row],[Membro]])))</f>
        <v/>
      </c>
      <c r="D170" s="430"/>
      <c r="E170" s="431"/>
      <c r="F170" s="430"/>
      <c r="G170" s="430"/>
      <c r="H170" s="435"/>
      <c r="I170" s="432"/>
      <c r="J170" s="433"/>
      <c r="K170" s="404" t="str">
        <f ca="1">IF(Table9[[#This Row],[Data de nascimento 
(aaaa-mm-dd)]]="","",(IF(B170="","",DATEDIF(J170,NOW(),"y"))))</f>
        <v/>
      </c>
      <c r="L170" s="401"/>
      <c r="M170" s="405"/>
      <c r="N170" s="407"/>
      <c r="O170" s="405"/>
      <c r="P170" s="275" t="str">
        <f t="shared" si="13"/>
        <v>NÃO</v>
      </c>
      <c r="Q170" s="281" t="str">
        <f>IF(Table9[[#This Row],[Código do agregado
'[Entidade']]]="","",IF(B170&lt;&gt;B169,"A",IF(Q169="A","B",IF(Q169="B","C",IF(Q169="C","D",IF(Q169="D","E",IF(Q169="E","F",IF(Q169="F","G",IF(Q169="G","H",IF(Q169="H","I",IF(Q169="K","L",IF(Q169="L","M",IF(Q169="M","N",IF(Q169="N","O",IF(Q169="O","P",IF(Q169="P","Q"))))))))))))))))</f>
        <v/>
      </c>
      <c r="R170" s="282" t="str">
        <f t="shared" si="14"/>
        <v/>
      </c>
      <c r="S170" s="283" t="str">
        <f t="shared" si="15"/>
        <v/>
      </c>
      <c r="T170" s="284" t="str">
        <f t="shared" ca="1" si="16"/>
        <v/>
      </c>
      <c r="U170" s="419"/>
      <c r="V170" s="421" t="str">
        <f>IFERROR(IF(Table9[[#This Row],[Data de nascimento 
(aaaa-mm-dd)]]="","",(IF(B170="","",DATEDIF(J170,VLOOKUP(Table9[[#This Row],[Código do agregado
'[Entidade']]],Table8[[Código do agregado '[Entidade']]:[Denominação do ficheiro pdf correspondente ao documento]],25,FALSE),"y")))),"")</f>
        <v/>
      </c>
      <c r="W170" s="410">
        <f t="shared" si="17"/>
        <v>0</v>
      </c>
      <c r="AC170" s="280"/>
    </row>
    <row r="171" spans="1:29" s="263" customFormat="1" ht="25.05" hidden="1" customHeight="1" x14ac:dyDescent="0.3">
      <c r="A171" s="274" t="str">
        <f>CONCATENATE(+IF(Table9[[#This Row],[Código do agregado
'[Entidade']]]="","",VLOOKUP(Table9[[#This Row],[Código do agregado
'[Entidade']]],Table8[[#All],[Código do agregado '[Entidade']]:[Código do agregado
'[1º Direito']]],6,FALSE)),Table9[[#This Row],[Membro]])</f>
        <v/>
      </c>
      <c r="B171" s="403"/>
      <c r="C171" s="404" t="str">
        <f>IF(Table9[[#This Row],[Código do agregado
'[Entidade']]]="","",(CONCATENATE(VLOOKUP(Table9[[#This Row],[Código do agregado
'[Entidade']]],Table8[[Código do agregado '[Entidade']]:[Código do agregado
'[1º Direito']]],8,FALSE),".",Table9[[#This Row],[Membro]])))</f>
        <v/>
      </c>
      <c r="D171" s="430"/>
      <c r="E171" s="431"/>
      <c r="F171" s="430"/>
      <c r="G171" s="430"/>
      <c r="H171" s="435"/>
      <c r="I171" s="432"/>
      <c r="J171" s="433"/>
      <c r="K171" s="404" t="str">
        <f ca="1">IF(Table9[[#This Row],[Data de nascimento 
(aaaa-mm-dd)]]="","",(IF(B171="","",DATEDIF(J171,NOW(),"y"))))</f>
        <v/>
      </c>
      <c r="L171" s="401"/>
      <c r="M171" s="405"/>
      <c r="N171" s="407"/>
      <c r="O171" s="405"/>
      <c r="P171" s="275" t="str">
        <f t="shared" si="13"/>
        <v>NÃO</v>
      </c>
      <c r="Q171" s="281" t="str">
        <f>IF(Table9[[#This Row],[Código do agregado
'[Entidade']]]="","",IF(B171&lt;&gt;B170,"A",IF(Q170="A","B",IF(Q170="B","C",IF(Q170="C","D",IF(Q170="D","E",IF(Q170="E","F",IF(Q170="F","G",IF(Q170="G","H",IF(Q170="H","I",IF(Q170="K","L",IF(Q170="L","M",IF(Q170="M","N",IF(Q170="N","O",IF(Q170="O","P",IF(Q170="P","Q"))))))))))))))))</f>
        <v/>
      </c>
      <c r="R171" s="282" t="str">
        <f t="shared" si="14"/>
        <v/>
      </c>
      <c r="S171" s="283" t="str">
        <f t="shared" si="15"/>
        <v/>
      </c>
      <c r="T171" s="284" t="str">
        <f t="shared" ca="1" si="16"/>
        <v/>
      </c>
      <c r="U171" s="419"/>
      <c r="V171" s="421" t="str">
        <f>IFERROR(IF(Table9[[#This Row],[Data de nascimento 
(aaaa-mm-dd)]]="","",(IF(B171="","",DATEDIF(J171,VLOOKUP(Table9[[#This Row],[Código do agregado
'[Entidade']]],Table8[[Código do agregado '[Entidade']]:[Denominação do ficheiro pdf correspondente ao documento]],25,FALSE),"y")))),"")</f>
        <v/>
      </c>
      <c r="W171" s="410">
        <f t="shared" si="17"/>
        <v>0</v>
      </c>
      <c r="AC171" s="280"/>
    </row>
    <row r="172" spans="1:29" s="263" customFormat="1" ht="25.05" hidden="1" customHeight="1" x14ac:dyDescent="0.3">
      <c r="A172" s="274" t="str">
        <f>CONCATENATE(+IF(Table9[[#This Row],[Código do agregado
'[Entidade']]]="","",VLOOKUP(Table9[[#This Row],[Código do agregado
'[Entidade']]],Table8[[#All],[Código do agregado '[Entidade']]:[Código do agregado
'[1º Direito']]],6,FALSE)),Table9[[#This Row],[Membro]])</f>
        <v/>
      </c>
      <c r="B172" s="403"/>
      <c r="C172" s="404" t="str">
        <f>IF(Table9[[#This Row],[Código do agregado
'[Entidade']]]="","",(CONCATENATE(VLOOKUP(Table9[[#This Row],[Código do agregado
'[Entidade']]],Table8[[Código do agregado '[Entidade']]:[Código do agregado
'[1º Direito']]],8,FALSE),".",Table9[[#This Row],[Membro]])))</f>
        <v/>
      </c>
      <c r="D172" s="430"/>
      <c r="E172" s="431"/>
      <c r="F172" s="430"/>
      <c r="G172" s="430"/>
      <c r="H172" s="435"/>
      <c r="I172" s="432"/>
      <c r="J172" s="433"/>
      <c r="K172" s="404" t="str">
        <f ca="1">IF(Table9[[#This Row],[Data de nascimento 
(aaaa-mm-dd)]]="","",(IF(B172="","",DATEDIF(J172,NOW(),"y"))))</f>
        <v/>
      </c>
      <c r="L172" s="401"/>
      <c r="M172" s="405"/>
      <c r="N172" s="407"/>
      <c r="O172" s="405"/>
      <c r="P172" s="275" t="str">
        <f t="shared" si="13"/>
        <v>NÃO</v>
      </c>
      <c r="Q172" s="281" t="str">
        <f>IF(Table9[[#This Row],[Código do agregado
'[Entidade']]]="","",IF(B172&lt;&gt;B171,"A",IF(Q171="A","B",IF(Q171="B","C",IF(Q171="C","D",IF(Q171="D","E",IF(Q171="E","F",IF(Q171="F","G",IF(Q171="G","H",IF(Q171="H","I",IF(Q171="K","L",IF(Q171="L","M",IF(Q171="M","N",IF(Q171="N","O",IF(Q171="O","P",IF(Q171="P","Q"))))))))))))))))</f>
        <v/>
      </c>
      <c r="R172" s="282" t="str">
        <f t="shared" si="14"/>
        <v/>
      </c>
      <c r="S172" s="283" t="str">
        <f t="shared" si="15"/>
        <v/>
      </c>
      <c r="T172" s="284" t="str">
        <f t="shared" ca="1" si="16"/>
        <v/>
      </c>
      <c r="U172" s="419"/>
      <c r="V172" s="421" t="str">
        <f>IFERROR(IF(Table9[[#This Row],[Data de nascimento 
(aaaa-mm-dd)]]="","",(IF(B172="","",DATEDIF(J172,VLOOKUP(Table9[[#This Row],[Código do agregado
'[Entidade']]],Table8[[Código do agregado '[Entidade']]:[Denominação do ficheiro pdf correspondente ao documento]],25,FALSE),"y")))),"")</f>
        <v/>
      </c>
      <c r="W172" s="410">
        <f t="shared" si="17"/>
        <v>0</v>
      </c>
      <c r="AC172" s="280"/>
    </row>
    <row r="173" spans="1:29" s="263" customFormat="1" ht="25.05" hidden="1" customHeight="1" x14ac:dyDescent="0.3">
      <c r="A173" s="274" t="str">
        <f>CONCATENATE(+IF(Table9[[#This Row],[Código do agregado
'[Entidade']]]="","",VLOOKUP(Table9[[#This Row],[Código do agregado
'[Entidade']]],Table8[[#All],[Código do agregado '[Entidade']]:[Código do agregado
'[1º Direito']]],6,FALSE)),Table9[[#This Row],[Membro]])</f>
        <v/>
      </c>
      <c r="B173" s="403"/>
      <c r="C173" s="404" t="str">
        <f>IF(Table9[[#This Row],[Código do agregado
'[Entidade']]]="","",(CONCATENATE(VLOOKUP(Table9[[#This Row],[Código do agregado
'[Entidade']]],Table8[[Código do agregado '[Entidade']]:[Código do agregado
'[1º Direito']]],8,FALSE),".",Table9[[#This Row],[Membro]])))</f>
        <v/>
      </c>
      <c r="D173" s="430"/>
      <c r="E173" s="431"/>
      <c r="F173" s="430"/>
      <c r="G173" s="430"/>
      <c r="H173" s="435"/>
      <c r="I173" s="432"/>
      <c r="J173" s="433"/>
      <c r="K173" s="404" t="str">
        <f ca="1">IF(Table9[[#This Row],[Data de nascimento 
(aaaa-mm-dd)]]="","",(IF(B173="","",DATEDIF(J173,NOW(),"y"))))</f>
        <v/>
      </c>
      <c r="L173" s="401"/>
      <c r="M173" s="405"/>
      <c r="N173" s="407"/>
      <c r="O173" s="405"/>
      <c r="P173" s="275" t="str">
        <f t="shared" si="13"/>
        <v>NÃO</v>
      </c>
      <c r="Q173" s="281" t="str">
        <f>IF(Table9[[#This Row],[Código do agregado
'[Entidade']]]="","",IF(B173&lt;&gt;B172,"A",IF(Q172="A","B",IF(Q172="B","C",IF(Q172="C","D",IF(Q172="D","E",IF(Q172="E","F",IF(Q172="F","G",IF(Q172="G","H",IF(Q172="H","I",IF(Q172="K","L",IF(Q172="L","M",IF(Q172="M","N",IF(Q172="N","O",IF(Q172="O","P",IF(Q172="P","Q"))))))))))))))))</f>
        <v/>
      </c>
      <c r="R173" s="282" t="str">
        <f t="shared" si="14"/>
        <v/>
      </c>
      <c r="S173" s="283" t="str">
        <f t="shared" si="15"/>
        <v/>
      </c>
      <c r="T173" s="284" t="str">
        <f t="shared" ca="1" si="16"/>
        <v/>
      </c>
      <c r="U173" s="419"/>
      <c r="V173" s="421" t="str">
        <f>IFERROR(IF(Table9[[#This Row],[Data de nascimento 
(aaaa-mm-dd)]]="","",(IF(B173="","",DATEDIF(J173,VLOOKUP(Table9[[#This Row],[Código do agregado
'[Entidade']]],Table8[[Código do agregado '[Entidade']]:[Denominação do ficheiro pdf correspondente ao documento]],25,FALSE),"y")))),"")</f>
        <v/>
      </c>
      <c r="W173" s="410">
        <f t="shared" si="17"/>
        <v>0</v>
      </c>
      <c r="AC173" s="280"/>
    </row>
    <row r="174" spans="1:29" s="263" customFormat="1" ht="25.05" hidden="1" customHeight="1" x14ac:dyDescent="0.3">
      <c r="A174" s="274" t="str">
        <f>CONCATENATE(+IF(Table9[[#This Row],[Código do agregado
'[Entidade']]]="","",VLOOKUP(Table9[[#This Row],[Código do agregado
'[Entidade']]],Table8[[#All],[Código do agregado '[Entidade']]:[Código do agregado
'[1º Direito']]],6,FALSE)),Table9[[#This Row],[Membro]])</f>
        <v/>
      </c>
      <c r="B174" s="403"/>
      <c r="C174" s="404" t="str">
        <f>IF(Table9[[#This Row],[Código do agregado
'[Entidade']]]="","",(CONCATENATE(VLOOKUP(Table9[[#This Row],[Código do agregado
'[Entidade']]],Table8[[Código do agregado '[Entidade']]:[Código do agregado
'[1º Direito']]],8,FALSE),".",Table9[[#This Row],[Membro]])))</f>
        <v/>
      </c>
      <c r="D174" s="430"/>
      <c r="E174" s="431"/>
      <c r="F174" s="430"/>
      <c r="G174" s="430"/>
      <c r="H174" s="435"/>
      <c r="I174" s="432"/>
      <c r="J174" s="433"/>
      <c r="K174" s="404" t="str">
        <f ca="1">IF(Table9[[#This Row],[Data de nascimento 
(aaaa-mm-dd)]]="","",(IF(B174="","",DATEDIF(J174,NOW(),"y"))))</f>
        <v/>
      </c>
      <c r="L174" s="401"/>
      <c r="M174" s="405"/>
      <c r="N174" s="407"/>
      <c r="O174" s="405"/>
      <c r="P174" s="275" t="str">
        <f t="shared" si="13"/>
        <v>NÃO</v>
      </c>
      <c r="Q174" s="281" t="str">
        <f>IF(Table9[[#This Row],[Código do agregado
'[Entidade']]]="","",IF(B174&lt;&gt;B173,"A",IF(Q173="A","B",IF(Q173="B","C",IF(Q173="C","D",IF(Q173="D","E",IF(Q173="E","F",IF(Q173="F","G",IF(Q173="G","H",IF(Q173="H","I",IF(Q173="K","L",IF(Q173="L","M",IF(Q173="M","N",IF(Q173="N","O",IF(Q173="O","P",IF(Q173="P","Q"))))))))))))))))</f>
        <v/>
      </c>
      <c r="R174" s="282" t="str">
        <f t="shared" si="14"/>
        <v/>
      </c>
      <c r="S174" s="283" t="str">
        <f t="shared" si="15"/>
        <v/>
      </c>
      <c r="T174" s="284" t="str">
        <f t="shared" ca="1" si="16"/>
        <v/>
      </c>
      <c r="U174" s="419"/>
      <c r="V174" s="421" t="str">
        <f>IFERROR(IF(Table9[[#This Row],[Data de nascimento 
(aaaa-mm-dd)]]="","",(IF(B174="","",DATEDIF(J174,VLOOKUP(Table9[[#This Row],[Código do agregado
'[Entidade']]],Table8[[Código do agregado '[Entidade']]:[Denominação do ficheiro pdf correspondente ao documento]],25,FALSE),"y")))),"")</f>
        <v/>
      </c>
      <c r="W174" s="410">
        <f t="shared" si="17"/>
        <v>0</v>
      </c>
      <c r="AC174" s="280"/>
    </row>
    <row r="175" spans="1:29" s="263" customFormat="1" ht="25.05" hidden="1" customHeight="1" x14ac:dyDescent="0.3">
      <c r="A175" s="274" t="str">
        <f>CONCATENATE(+IF(Table9[[#This Row],[Código do agregado
'[Entidade']]]="","",VLOOKUP(Table9[[#This Row],[Código do agregado
'[Entidade']]],Table8[[#All],[Código do agregado '[Entidade']]:[Código do agregado
'[1º Direito']]],6,FALSE)),Table9[[#This Row],[Membro]])</f>
        <v/>
      </c>
      <c r="B175" s="403"/>
      <c r="C175" s="404" t="str">
        <f>IF(Table9[[#This Row],[Código do agregado
'[Entidade']]]="","",(CONCATENATE(VLOOKUP(Table9[[#This Row],[Código do agregado
'[Entidade']]],Table8[[Código do agregado '[Entidade']]:[Código do agregado
'[1º Direito']]],8,FALSE),".",Table9[[#This Row],[Membro]])))</f>
        <v/>
      </c>
      <c r="D175" s="430"/>
      <c r="E175" s="431"/>
      <c r="F175" s="430"/>
      <c r="G175" s="430"/>
      <c r="H175" s="435"/>
      <c r="I175" s="432"/>
      <c r="J175" s="433"/>
      <c r="K175" s="404" t="str">
        <f ca="1">IF(Table9[[#This Row],[Data de nascimento 
(aaaa-mm-dd)]]="","",(IF(B175="","",DATEDIF(J175,NOW(),"y"))))</f>
        <v/>
      </c>
      <c r="L175" s="401"/>
      <c r="M175" s="405"/>
      <c r="N175" s="407"/>
      <c r="O175" s="405"/>
      <c r="P175" s="275" t="str">
        <f t="shared" si="13"/>
        <v>NÃO</v>
      </c>
      <c r="Q175" s="281" t="str">
        <f>IF(Table9[[#This Row],[Código do agregado
'[Entidade']]]="","",IF(B175&lt;&gt;B174,"A",IF(Q174="A","B",IF(Q174="B","C",IF(Q174="C","D",IF(Q174="D","E",IF(Q174="E","F",IF(Q174="F","G",IF(Q174="G","H",IF(Q174="H","I",IF(Q174="K","L",IF(Q174="L","M",IF(Q174="M","N",IF(Q174="N","O",IF(Q174="O","P",IF(Q174="P","Q"))))))))))))))))</f>
        <v/>
      </c>
      <c r="R175" s="282" t="str">
        <f t="shared" si="14"/>
        <v/>
      </c>
      <c r="S175" s="283" t="str">
        <f t="shared" si="15"/>
        <v/>
      </c>
      <c r="T175" s="284" t="str">
        <f t="shared" ca="1" si="16"/>
        <v/>
      </c>
      <c r="U175" s="419"/>
      <c r="V175" s="421" t="str">
        <f>IFERROR(IF(Table9[[#This Row],[Data de nascimento 
(aaaa-mm-dd)]]="","",(IF(B175="","",DATEDIF(J175,VLOOKUP(Table9[[#This Row],[Código do agregado
'[Entidade']]],Table8[[Código do agregado '[Entidade']]:[Denominação do ficheiro pdf correspondente ao documento]],25,FALSE),"y")))),"")</f>
        <v/>
      </c>
      <c r="W175" s="410">
        <f t="shared" si="17"/>
        <v>0</v>
      </c>
      <c r="AC175" s="280"/>
    </row>
    <row r="176" spans="1:29" s="263" customFormat="1" ht="25.05" hidden="1" customHeight="1" x14ac:dyDescent="0.3">
      <c r="A176" s="274" t="str">
        <f>CONCATENATE(+IF(Table9[[#This Row],[Código do agregado
'[Entidade']]]="","",VLOOKUP(Table9[[#This Row],[Código do agregado
'[Entidade']]],Table8[[#All],[Código do agregado '[Entidade']]:[Código do agregado
'[1º Direito']]],6,FALSE)),Table9[[#This Row],[Membro]])</f>
        <v/>
      </c>
      <c r="B176" s="403"/>
      <c r="C176" s="404" t="str">
        <f>IF(Table9[[#This Row],[Código do agregado
'[Entidade']]]="","",(CONCATENATE(VLOOKUP(Table9[[#This Row],[Código do agregado
'[Entidade']]],Table8[[Código do agregado '[Entidade']]:[Código do agregado
'[1º Direito']]],8,FALSE),".",Table9[[#This Row],[Membro]])))</f>
        <v/>
      </c>
      <c r="D176" s="430"/>
      <c r="E176" s="431"/>
      <c r="F176" s="430"/>
      <c r="G176" s="430"/>
      <c r="H176" s="435"/>
      <c r="I176" s="432"/>
      <c r="J176" s="433"/>
      <c r="K176" s="404" t="str">
        <f ca="1">IF(Table9[[#This Row],[Data de nascimento 
(aaaa-mm-dd)]]="","",(IF(B176="","",DATEDIF(J176,NOW(),"y"))))</f>
        <v/>
      </c>
      <c r="L176" s="401"/>
      <c r="M176" s="405"/>
      <c r="N176" s="407"/>
      <c r="O176" s="405"/>
      <c r="P176" s="275" t="str">
        <f t="shared" si="13"/>
        <v>NÃO</v>
      </c>
      <c r="Q176" s="281" t="str">
        <f>IF(Table9[[#This Row],[Código do agregado
'[Entidade']]]="","",IF(B176&lt;&gt;B175,"A",IF(Q175="A","B",IF(Q175="B","C",IF(Q175="C","D",IF(Q175="D","E",IF(Q175="E","F",IF(Q175="F","G",IF(Q175="G","H",IF(Q175="H","I",IF(Q175="K","L",IF(Q175="L","M",IF(Q175="M","N",IF(Q175="N","O",IF(Q175="O","P",IF(Q175="P","Q"))))))))))))))))</f>
        <v/>
      </c>
      <c r="R176" s="282" t="str">
        <f t="shared" si="14"/>
        <v/>
      </c>
      <c r="S176" s="283" t="str">
        <f t="shared" si="15"/>
        <v/>
      </c>
      <c r="T176" s="284" t="str">
        <f t="shared" ca="1" si="16"/>
        <v/>
      </c>
      <c r="U176" s="419"/>
      <c r="V176" s="421" t="str">
        <f>IFERROR(IF(Table9[[#This Row],[Data de nascimento 
(aaaa-mm-dd)]]="","",(IF(B176="","",DATEDIF(J176,VLOOKUP(Table9[[#This Row],[Código do agregado
'[Entidade']]],Table8[[Código do agregado '[Entidade']]:[Denominação do ficheiro pdf correspondente ao documento]],25,FALSE),"y")))),"")</f>
        <v/>
      </c>
      <c r="W176" s="410">
        <f t="shared" si="17"/>
        <v>0</v>
      </c>
      <c r="AC176" s="280"/>
    </row>
    <row r="177" spans="1:29" s="263" customFormat="1" ht="25.05" hidden="1" customHeight="1" x14ac:dyDescent="0.3">
      <c r="A177" s="274" t="str">
        <f>CONCATENATE(+IF(Table9[[#This Row],[Código do agregado
'[Entidade']]]="","",VLOOKUP(Table9[[#This Row],[Código do agregado
'[Entidade']]],Table8[[#All],[Código do agregado '[Entidade']]:[Código do agregado
'[1º Direito']]],6,FALSE)),Table9[[#This Row],[Membro]])</f>
        <v/>
      </c>
      <c r="B177" s="403"/>
      <c r="C177" s="404" t="str">
        <f>IF(Table9[[#This Row],[Código do agregado
'[Entidade']]]="","",(CONCATENATE(VLOOKUP(Table9[[#This Row],[Código do agregado
'[Entidade']]],Table8[[Código do agregado '[Entidade']]:[Código do agregado
'[1º Direito']]],8,FALSE),".",Table9[[#This Row],[Membro]])))</f>
        <v/>
      </c>
      <c r="D177" s="430"/>
      <c r="E177" s="431"/>
      <c r="F177" s="430"/>
      <c r="G177" s="430"/>
      <c r="H177" s="435"/>
      <c r="I177" s="432"/>
      <c r="J177" s="433"/>
      <c r="K177" s="404" t="str">
        <f ca="1">IF(Table9[[#This Row],[Data de nascimento 
(aaaa-mm-dd)]]="","",(IF(B177="","",DATEDIF(J177,NOW(),"y"))))</f>
        <v/>
      </c>
      <c r="L177" s="401"/>
      <c r="M177" s="405"/>
      <c r="N177" s="407"/>
      <c r="O177" s="405"/>
      <c r="P177" s="275" t="str">
        <f t="shared" si="13"/>
        <v>NÃO</v>
      </c>
      <c r="Q177" s="281" t="str">
        <f>IF(Table9[[#This Row],[Código do agregado
'[Entidade']]]="","",IF(B177&lt;&gt;B176,"A",IF(Q176="A","B",IF(Q176="B","C",IF(Q176="C","D",IF(Q176="D","E",IF(Q176="E","F",IF(Q176="F","G",IF(Q176="G","H",IF(Q176="H","I",IF(Q176="K","L",IF(Q176="L","M",IF(Q176="M","N",IF(Q176="N","O",IF(Q176="O","P",IF(Q176="P","Q"))))))))))))))))</f>
        <v/>
      </c>
      <c r="R177" s="282" t="str">
        <f t="shared" si="14"/>
        <v/>
      </c>
      <c r="S177" s="283" t="str">
        <f t="shared" si="15"/>
        <v/>
      </c>
      <c r="T177" s="284" t="str">
        <f t="shared" ca="1" si="16"/>
        <v/>
      </c>
      <c r="U177" s="419"/>
      <c r="V177" s="421" t="str">
        <f>IFERROR(IF(Table9[[#This Row],[Data de nascimento 
(aaaa-mm-dd)]]="","",(IF(B177="","",DATEDIF(J177,VLOOKUP(Table9[[#This Row],[Código do agregado
'[Entidade']]],Table8[[Código do agregado '[Entidade']]:[Denominação do ficheiro pdf correspondente ao documento]],25,FALSE),"y")))),"")</f>
        <v/>
      </c>
      <c r="W177" s="410">
        <f t="shared" si="17"/>
        <v>0</v>
      </c>
      <c r="AC177" s="280"/>
    </row>
    <row r="178" spans="1:29" s="263" customFormat="1" ht="25.05" hidden="1" customHeight="1" x14ac:dyDescent="0.3">
      <c r="A178" s="274" t="str">
        <f>CONCATENATE(+IF(Table9[[#This Row],[Código do agregado
'[Entidade']]]="","",VLOOKUP(Table9[[#This Row],[Código do agregado
'[Entidade']]],Table8[[#All],[Código do agregado '[Entidade']]:[Código do agregado
'[1º Direito']]],6,FALSE)),Table9[[#This Row],[Membro]])</f>
        <v/>
      </c>
      <c r="B178" s="403"/>
      <c r="C178" s="404" t="str">
        <f>IF(Table9[[#This Row],[Código do agregado
'[Entidade']]]="","",(CONCATENATE(VLOOKUP(Table9[[#This Row],[Código do agregado
'[Entidade']]],Table8[[Código do agregado '[Entidade']]:[Código do agregado
'[1º Direito']]],8,FALSE),".",Table9[[#This Row],[Membro]])))</f>
        <v/>
      </c>
      <c r="D178" s="430"/>
      <c r="E178" s="431"/>
      <c r="F178" s="430"/>
      <c r="G178" s="430"/>
      <c r="H178" s="435"/>
      <c r="I178" s="432"/>
      <c r="J178" s="433"/>
      <c r="K178" s="404" t="str">
        <f ca="1">IF(Table9[[#This Row],[Data de nascimento 
(aaaa-mm-dd)]]="","",(IF(B178="","",DATEDIF(J178,NOW(),"y"))))</f>
        <v/>
      </c>
      <c r="L178" s="401"/>
      <c r="M178" s="405"/>
      <c r="N178" s="407"/>
      <c r="O178" s="405"/>
      <c r="P178" s="275" t="str">
        <f t="shared" si="13"/>
        <v>NÃO</v>
      </c>
      <c r="Q178" s="281" t="str">
        <f>IF(Table9[[#This Row],[Código do agregado
'[Entidade']]]="","",IF(B178&lt;&gt;B177,"A",IF(Q177="A","B",IF(Q177="B","C",IF(Q177="C","D",IF(Q177="D","E",IF(Q177="E","F",IF(Q177="F","G",IF(Q177="G","H",IF(Q177="H","I",IF(Q177="K","L",IF(Q177="L","M",IF(Q177="M","N",IF(Q177="N","O",IF(Q177="O","P",IF(Q177="P","Q"))))))))))))))))</f>
        <v/>
      </c>
      <c r="R178" s="282" t="str">
        <f t="shared" si="14"/>
        <v/>
      </c>
      <c r="S178" s="283" t="str">
        <f t="shared" si="15"/>
        <v/>
      </c>
      <c r="T178" s="284" t="str">
        <f t="shared" ca="1" si="16"/>
        <v/>
      </c>
      <c r="U178" s="419"/>
      <c r="V178" s="421" t="str">
        <f>IFERROR(IF(Table9[[#This Row],[Data de nascimento 
(aaaa-mm-dd)]]="","",(IF(B178="","",DATEDIF(J178,VLOOKUP(Table9[[#This Row],[Código do agregado
'[Entidade']]],Table8[[Código do agregado '[Entidade']]:[Denominação do ficheiro pdf correspondente ao documento]],25,FALSE),"y")))),"")</f>
        <v/>
      </c>
      <c r="W178" s="410">
        <f t="shared" si="17"/>
        <v>0</v>
      </c>
      <c r="AC178" s="280"/>
    </row>
    <row r="179" spans="1:29" s="263" customFormat="1" ht="25.05" hidden="1" customHeight="1" x14ac:dyDescent="0.3">
      <c r="A179" s="274" t="str">
        <f>CONCATENATE(+IF(Table9[[#This Row],[Código do agregado
'[Entidade']]]="","",VLOOKUP(Table9[[#This Row],[Código do agregado
'[Entidade']]],Table8[[#All],[Código do agregado '[Entidade']]:[Código do agregado
'[1º Direito']]],6,FALSE)),Table9[[#This Row],[Membro]])</f>
        <v/>
      </c>
      <c r="B179" s="403"/>
      <c r="C179" s="404" t="str">
        <f>IF(Table9[[#This Row],[Código do agregado
'[Entidade']]]="","",(CONCATENATE(VLOOKUP(Table9[[#This Row],[Código do agregado
'[Entidade']]],Table8[[Código do agregado '[Entidade']]:[Código do agregado
'[1º Direito']]],8,FALSE),".",Table9[[#This Row],[Membro]])))</f>
        <v/>
      </c>
      <c r="D179" s="430"/>
      <c r="E179" s="431"/>
      <c r="F179" s="430"/>
      <c r="G179" s="430"/>
      <c r="H179" s="435"/>
      <c r="I179" s="432"/>
      <c r="J179" s="433"/>
      <c r="K179" s="404" t="str">
        <f ca="1">IF(Table9[[#This Row],[Data de nascimento 
(aaaa-mm-dd)]]="","",(IF(B179="","",DATEDIF(J179,NOW(),"y"))))</f>
        <v/>
      </c>
      <c r="L179" s="401"/>
      <c r="M179" s="405"/>
      <c r="N179" s="407"/>
      <c r="O179" s="405"/>
      <c r="P179" s="275" t="str">
        <f t="shared" si="13"/>
        <v>NÃO</v>
      </c>
      <c r="Q179" s="281" t="str">
        <f>IF(Table9[[#This Row],[Código do agregado
'[Entidade']]]="","",IF(B179&lt;&gt;B178,"A",IF(Q178="A","B",IF(Q178="B","C",IF(Q178="C","D",IF(Q178="D","E",IF(Q178="E","F",IF(Q178="F","G",IF(Q178="G","H",IF(Q178="H","I",IF(Q178="K","L",IF(Q178="L","M",IF(Q178="M","N",IF(Q178="N","O",IF(Q178="O","P",IF(Q178="P","Q"))))))))))))))))</f>
        <v/>
      </c>
      <c r="R179" s="282" t="str">
        <f t="shared" si="14"/>
        <v/>
      </c>
      <c r="S179" s="283" t="str">
        <f t="shared" si="15"/>
        <v/>
      </c>
      <c r="T179" s="284" t="str">
        <f t="shared" ca="1" si="16"/>
        <v/>
      </c>
      <c r="U179" s="419"/>
      <c r="V179" s="421" t="str">
        <f>IFERROR(IF(Table9[[#This Row],[Data de nascimento 
(aaaa-mm-dd)]]="","",(IF(B179="","",DATEDIF(J179,VLOOKUP(Table9[[#This Row],[Código do agregado
'[Entidade']]],Table8[[Código do agregado '[Entidade']]:[Denominação do ficheiro pdf correspondente ao documento]],25,FALSE),"y")))),"")</f>
        <v/>
      </c>
      <c r="W179" s="410">
        <f t="shared" si="17"/>
        <v>0</v>
      </c>
      <c r="AC179" s="280"/>
    </row>
    <row r="180" spans="1:29" s="263" customFormat="1" ht="25.05" hidden="1" customHeight="1" x14ac:dyDescent="0.3">
      <c r="A180" s="274" t="str">
        <f>CONCATENATE(+IF(Table9[[#This Row],[Código do agregado
'[Entidade']]]="","",VLOOKUP(Table9[[#This Row],[Código do agregado
'[Entidade']]],Table8[[#All],[Código do agregado '[Entidade']]:[Código do agregado
'[1º Direito']]],6,FALSE)),Table9[[#This Row],[Membro]])</f>
        <v/>
      </c>
      <c r="B180" s="403"/>
      <c r="C180" s="404" t="str">
        <f>IF(Table9[[#This Row],[Código do agregado
'[Entidade']]]="","",(CONCATENATE(VLOOKUP(Table9[[#This Row],[Código do agregado
'[Entidade']]],Table8[[Código do agregado '[Entidade']]:[Código do agregado
'[1º Direito']]],8,FALSE),".",Table9[[#This Row],[Membro]])))</f>
        <v/>
      </c>
      <c r="D180" s="430"/>
      <c r="E180" s="431"/>
      <c r="F180" s="430"/>
      <c r="G180" s="430"/>
      <c r="H180" s="435"/>
      <c r="I180" s="432"/>
      <c r="J180" s="433"/>
      <c r="K180" s="404" t="str">
        <f ca="1">IF(Table9[[#This Row],[Data de nascimento 
(aaaa-mm-dd)]]="","",(IF(B180="","",DATEDIF(J180,NOW(),"y"))))</f>
        <v/>
      </c>
      <c r="L180" s="401"/>
      <c r="M180" s="405"/>
      <c r="N180" s="407"/>
      <c r="O180" s="405"/>
      <c r="P180" s="275" t="str">
        <f t="shared" si="13"/>
        <v>NÃO</v>
      </c>
      <c r="Q180" s="281" t="str">
        <f>IF(Table9[[#This Row],[Código do agregado
'[Entidade']]]="","",IF(B180&lt;&gt;B179,"A",IF(Q179="A","B",IF(Q179="B","C",IF(Q179="C","D",IF(Q179="D","E",IF(Q179="E","F",IF(Q179="F","G",IF(Q179="G","H",IF(Q179="H","I",IF(Q179="K","L",IF(Q179="L","M",IF(Q179="M","N",IF(Q179="N","O",IF(Q179="O","P",IF(Q179="P","Q"))))))))))))))))</f>
        <v/>
      </c>
      <c r="R180" s="282" t="str">
        <f t="shared" si="14"/>
        <v/>
      </c>
      <c r="S180" s="283" t="str">
        <f t="shared" si="15"/>
        <v/>
      </c>
      <c r="T180" s="284" t="str">
        <f t="shared" ca="1" si="16"/>
        <v/>
      </c>
      <c r="U180" s="419"/>
      <c r="V180" s="421" t="str">
        <f>IFERROR(IF(Table9[[#This Row],[Data de nascimento 
(aaaa-mm-dd)]]="","",(IF(B180="","",DATEDIF(J180,VLOOKUP(Table9[[#This Row],[Código do agregado
'[Entidade']]],Table8[[Código do agregado '[Entidade']]:[Denominação do ficheiro pdf correspondente ao documento]],25,FALSE),"y")))),"")</f>
        <v/>
      </c>
      <c r="W180" s="410">
        <f t="shared" si="17"/>
        <v>0</v>
      </c>
      <c r="AC180" s="280"/>
    </row>
    <row r="181" spans="1:29" s="263" customFormat="1" ht="25.05" hidden="1" customHeight="1" x14ac:dyDescent="0.3">
      <c r="A181" s="274" t="str">
        <f>CONCATENATE(+IF(Table9[[#This Row],[Código do agregado
'[Entidade']]]="","",VLOOKUP(Table9[[#This Row],[Código do agregado
'[Entidade']]],Table8[[#All],[Código do agregado '[Entidade']]:[Código do agregado
'[1º Direito']]],6,FALSE)),Table9[[#This Row],[Membro]])</f>
        <v/>
      </c>
      <c r="B181" s="403"/>
      <c r="C181" s="404" t="str">
        <f>IF(Table9[[#This Row],[Código do agregado
'[Entidade']]]="","",(CONCATENATE(VLOOKUP(Table9[[#This Row],[Código do agregado
'[Entidade']]],Table8[[Código do agregado '[Entidade']]:[Código do agregado
'[1º Direito']]],8,FALSE),".",Table9[[#This Row],[Membro]])))</f>
        <v/>
      </c>
      <c r="D181" s="430"/>
      <c r="E181" s="431"/>
      <c r="F181" s="430"/>
      <c r="G181" s="430"/>
      <c r="H181" s="435"/>
      <c r="I181" s="432"/>
      <c r="J181" s="433"/>
      <c r="K181" s="404" t="str">
        <f ca="1">IF(Table9[[#This Row],[Data de nascimento 
(aaaa-mm-dd)]]="","",(IF(B181="","",DATEDIF(J181,NOW(),"y"))))</f>
        <v/>
      </c>
      <c r="L181" s="401"/>
      <c r="M181" s="405"/>
      <c r="N181" s="407"/>
      <c r="O181" s="405"/>
      <c r="P181" s="275" t="str">
        <f t="shared" si="13"/>
        <v>NÃO</v>
      </c>
      <c r="Q181" s="281" t="str">
        <f>IF(Table9[[#This Row],[Código do agregado
'[Entidade']]]="","",IF(B181&lt;&gt;B180,"A",IF(Q180="A","B",IF(Q180="B","C",IF(Q180="C","D",IF(Q180="D","E",IF(Q180="E","F",IF(Q180="F","G",IF(Q180="G","H",IF(Q180="H","I",IF(Q180="K","L",IF(Q180="L","M",IF(Q180="M","N",IF(Q180="N","O",IF(Q180="O","P",IF(Q180="P","Q"))))))))))))))))</f>
        <v/>
      </c>
      <c r="R181" s="282" t="str">
        <f t="shared" si="14"/>
        <v/>
      </c>
      <c r="S181" s="283" t="str">
        <f t="shared" si="15"/>
        <v/>
      </c>
      <c r="T181" s="284" t="str">
        <f t="shared" ca="1" si="16"/>
        <v/>
      </c>
      <c r="U181" s="419"/>
      <c r="V181" s="421" t="str">
        <f>IFERROR(IF(Table9[[#This Row],[Data de nascimento 
(aaaa-mm-dd)]]="","",(IF(B181="","",DATEDIF(J181,VLOOKUP(Table9[[#This Row],[Código do agregado
'[Entidade']]],Table8[[Código do agregado '[Entidade']]:[Denominação do ficheiro pdf correspondente ao documento]],25,FALSE),"y")))),"")</f>
        <v/>
      </c>
      <c r="W181" s="410">
        <f t="shared" si="17"/>
        <v>0</v>
      </c>
      <c r="AC181" s="280"/>
    </row>
    <row r="182" spans="1:29" s="263" customFormat="1" ht="25.05" hidden="1" customHeight="1" x14ac:dyDescent="0.3">
      <c r="A182" s="274" t="str">
        <f>CONCATENATE(+IF(Table9[[#This Row],[Código do agregado
'[Entidade']]]="","",VLOOKUP(Table9[[#This Row],[Código do agregado
'[Entidade']]],Table8[[#All],[Código do agregado '[Entidade']]:[Código do agregado
'[1º Direito']]],6,FALSE)),Table9[[#This Row],[Membro]])</f>
        <v/>
      </c>
      <c r="B182" s="403"/>
      <c r="C182" s="404" t="str">
        <f>IF(Table9[[#This Row],[Código do agregado
'[Entidade']]]="","",(CONCATENATE(VLOOKUP(Table9[[#This Row],[Código do agregado
'[Entidade']]],Table8[[Código do agregado '[Entidade']]:[Código do agregado
'[1º Direito']]],8,FALSE),".",Table9[[#This Row],[Membro]])))</f>
        <v/>
      </c>
      <c r="D182" s="430"/>
      <c r="E182" s="431"/>
      <c r="F182" s="430"/>
      <c r="G182" s="430"/>
      <c r="H182" s="435"/>
      <c r="I182" s="432"/>
      <c r="J182" s="433"/>
      <c r="K182" s="404" t="str">
        <f ca="1">IF(Table9[[#This Row],[Data de nascimento 
(aaaa-mm-dd)]]="","",(IF(B182="","",DATEDIF(J182,NOW(),"y"))))</f>
        <v/>
      </c>
      <c r="L182" s="401"/>
      <c r="M182" s="405"/>
      <c r="N182" s="407"/>
      <c r="O182" s="405"/>
      <c r="P182" s="275" t="str">
        <f t="shared" si="13"/>
        <v>NÃO</v>
      </c>
      <c r="Q182" s="281" t="str">
        <f>IF(Table9[[#This Row],[Código do agregado
'[Entidade']]]="","",IF(B182&lt;&gt;B181,"A",IF(Q181="A","B",IF(Q181="B","C",IF(Q181="C","D",IF(Q181="D","E",IF(Q181="E","F",IF(Q181="F","G",IF(Q181="G","H",IF(Q181="H","I",IF(Q181="K","L",IF(Q181="L","M",IF(Q181="M","N",IF(Q181="N","O",IF(Q181="O","P",IF(Q181="P","Q"))))))))))))))))</f>
        <v/>
      </c>
      <c r="R182" s="282" t="str">
        <f t="shared" si="14"/>
        <v/>
      </c>
      <c r="S182" s="283" t="str">
        <f t="shared" si="15"/>
        <v/>
      </c>
      <c r="T182" s="284" t="str">
        <f t="shared" ca="1" si="16"/>
        <v/>
      </c>
      <c r="U182" s="419"/>
      <c r="V182" s="421" t="str">
        <f>IFERROR(IF(Table9[[#This Row],[Data de nascimento 
(aaaa-mm-dd)]]="","",(IF(B182="","",DATEDIF(J182,VLOOKUP(Table9[[#This Row],[Código do agregado
'[Entidade']]],Table8[[Código do agregado '[Entidade']]:[Denominação do ficheiro pdf correspondente ao documento]],25,FALSE),"y")))),"")</f>
        <v/>
      </c>
      <c r="W182" s="410">
        <f t="shared" si="17"/>
        <v>0</v>
      </c>
      <c r="AC182" s="280"/>
    </row>
    <row r="183" spans="1:29" s="263" customFormat="1" ht="25.05" hidden="1" customHeight="1" x14ac:dyDescent="0.3">
      <c r="A183" s="274" t="str">
        <f>CONCATENATE(+IF(Table9[[#This Row],[Código do agregado
'[Entidade']]]="","",VLOOKUP(Table9[[#This Row],[Código do agregado
'[Entidade']]],Table8[[#All],[Código do agregado '[Entidade']]:[Código do agregado
'[1º Direito']]],6,FALSE)),Table9[[#This Row],[Membro]])</f>
        <v/>
      </c>
      <c r="B183" s="403"/>
      <c r="C183" s="404" t="str">
        <f>IF(Table9[[#This Row],[Código do agregado
'[Entidade']]]="","",(CONCATENATE(VLOOKUP(Table9[[#This Row],[Código do agregado
'[Entidade']]],Table8[[Código do agregado '[Entidade']]:[Código do agregado
'[1º Direito']]],8,FALSE),".",Table9[[#This Row],[Membro]])))</f>
        <v/>
      </c>
      <c r="D183" s="430"/>
      <c r="E183" s="431"/>
      <c r="F183" s="430"/>
      <c r="G183" s="430"/>
      <c r="H183" s="435"/>
      <c r="I183" s="432"/>
      <c r="J183" s="433"/>
      <c r="K183" s="404" t="str">
        <f ca="1">IF(Table9[[#This Row],[Data de nascimento 
(aaaa-mm-dd)]]="","",(IF(B183="","",DATEDIF(J183,NOW(),"y"))))</f>
        <v/>
      </c>
      <c r="L183" s="401"/>
      <c r="M183" s="405"/>
      <c r="N183" s="407"/>
      <c r="O183" s="405"/>
      <c r="P183" s="275" t="str">
        <f t="shared" si="13"/>
        <v>NÃO</v>
      </c>
      <c r="Q183" s="281" t="str">
        <f>IF(Table9[[#This Row],[Código do agregado
'[Entidade']]]="","",IF(B183&lt;&gt;B182,"A",IF(Q182="A","B",IF(Q182="B","C",IF(Q182="C","D",IF(Q182="D","E",IF(Q182="E","F",IF(Q182="F","G",IF(Q182="G","H",IF(Q182="H","I",IF(Q182="K","L",IF(Q182="L","M",IF(Q182="M","N",IF(Q182="N","O",IF(Q182="O","P",IF(Q182="P","Q"))))))))))))))))</f>
        <v/>
      </c>
      <c r="R183" s="282" t="str">
        <f t="shared" si="14"/>
        <v/>
      </c>
      <c r="S183" s="283" t="str">
        <f t="shared" si="15"/>
        <v/>
      </c>
      <c r="T183" s="284" t="str">
        <f t="shared" ca="1" si="16"/>
        <v/>
      </c>
      <c r="U183" s="419"/>
      <c r="V183" s="421" t="str">
        <f>IFERROR(IF(Table9[[#This Row],[Data de nascimento 
(aaaa-mm-dd)]]="","",(IF(B183="","",DATEDIF(J183,VLOOKUP(Table9[[#This Row],[Código do agregado
'[Entidade']]],Table8[[Código do agregado '[Entidade']]:[Denominação do ficheiro pdf correspondente ao documento]],25,FALSE),"y")))),"")</f>
        <v/>
      </c>
      <c r="W183" s="410">
        <f t="shared" si="17"/>
        <v>0</v>
      </c>
      <c r="AC183" s="280"/>
    </row>
    <row r="184" spans="1:29" s="263" customFormat="1" ht="25.05" hidden="1" customHeight="1" x14ac:dyDescent="0.3">
      <c r="A184" s="274" t="str">
        <f>CONCATENATE(+IF(Table9[[#This Row],[Código do agregado
'[Entidade']]]="","",VLOOKUP(Table9[[#This Row],[Código do agregado
'[Entidade']]],Table8[[#All],[Código do agregado '[Entidade']]:[Código do agregado
'[1º Direito']]],6,FALSE)),Table9[[#This Row],[Membro]])</f>
        <v/>
      </c>
      <c r="B184" s="403"/>
      <c r="C184" s="404" t="str">
        <f>IF(Table9[[#This Row],[Código do agregado
'[Entidade']]]="","",(CONCATENATE(VLOOKUP(Table9[[#This Row],[Código do agregado
'[Entidade']]],Table8[[Código do agregado '[Entidade']]:[Código do agregado
'[1º Direito']]],8,FALSE),".",Table9[[#This Row],[Membro]])))</f>
        <v/>
      </c>
      <c r="D184" s="430"/>
      <c r="E184" s="431"/>
      <c r="F184" s="430"/>
      <c r="G184" s="430"/>
      <c r="H184" s="435"/>
      <c r="I184" s="432"/>
      <c r="J184" s="433"/>
      <c r="K184" s="404" t="str">
        <f ca="1">IF(Table9[[#This Row],[Data de nascimento 
(aaaa-mm-dd)]]="","",(IF(B184="","",DATEDIF(J184,NOW(),"y"))))</f>
        <v/>
      </c>
      <c r="L184" s="401"/>
      <c r="M184" s="405"/>
      <c r="N184" s="407"/>
      <c r="O184" s="405"/>
      <c r="P184" s="275" t="str">
        <f t="shared" si="13"/>
        <v>NÃO</v>
      </c>
      <c r="Q184" s="281" t="str">
        <f>IF(Table9[[#This Row],[Código do agregado
'[Entidade']]]="","",IF(B184&lt;&gt;B183,"A",IF(Q183="A","B",IF(Q183="B","C",IF(Q183="C","D",IF(Q183="D","E",IF(Q183="E","F",IF(Q183="F","G",IF(Q183="G","H",IF(Q183="H","I",IF(Q183="K","L",IF(Q183="L","M",IF(Q183="M","N",IF(Q183="N","O",IF(Q183="O","P",IF(Q183="P","Q"))))))))))))))))</f>
        <v/>
      </c>
      <c r="R184" s="282" t="str">
        <f t="shared" si="14"/>
        <v/>
      </c>
      <c r="S184" s="283" t="str">
        <f t="shared" si="15"/>
        <v/>
      </c>
      <c r="T184" s="284" t="str">
        <f t="shared" ca="1" si="16"/>
        <v/>
      </c>
      <c r="U184" s="419"/>
      <c r="V184" s="421" t="str">
        <f>IFERROR(IF(Table9[[#This Row],[Data de nascimento 
(aaaa-mm-dd)]]="","",(IF(B184="","",DATEDIF(J184,VLOOKUP(Table9[[#This Row],[Código do agregado
'[Entidade']]],Table8[[Código do agregado '[Entidade']]:[Denominação do ficheiro pdf correspondente ao documento]],25,FALSE),"y")))),"")</f>
        <v/>
      </c>
      <c r="W184" s="410">
        <f t="shared" si="17"/>
        <v>0</v>
      </c>
      <c r="AC184" s="280"/>
    </row>
    <row r="185" spans="1:29" s="263" customFormat="1" ht="25.05" hidden="1" customHeight="1" x14ac:dyDescent="0.3">
      <c r="A185" s="274" t="str">
        <f>CONCATENATE(+IF(Table9[[#This Row],[Código do agregado
'[Entidade']]]="","",VLOOKUP(Table9[[#This Row],[Código do agregado
'[Entidade']]],Table8[[#All],[Código do agregado '[Entidade']]:[Código do agregado
'[1º Direito']]],6,FALSE)),Table9[[#This Row],[Membro]])</f>
        <v/>
      </c>
      <c r="B185" s="403"/>
      <c r="C185" s="404" t="str">
        <f>IF(Table9[[#This Row],[Código do agregado
'[Entidade']]]="","",(CONCATENATE(VLOOKUP(Table9[[#This Row],[Código do agregado
'[Entidade']]],Table8[[Código do agregado '[Entidade']]:[Código do agregado
'[1º Direito']]],8,FALSE),".",Table9[[#This Row],[Membro]])))</f>
        <v/>
      </c>
      <c r="D185" s="430"/>
      <c r="E185" s="431"/>
      <c r="F185" s="430"/>
      <c r="G185" s="430"/>
      <c r="H185" s="435"/>
      <c r="I185" s="432"/>
      <c r="J185" s="433"/>
      <c r="K185" s="404" t="str">
        <f ca="1">IF(Table9[[#This Row],[Data de nascimento 
(aaaa-mm-dd)]]="","",(IF(B185="","",DATEDIF(J185,NOW(),"y"))))</f>
        <v/>
      </c>
      <c r="L185" s="401"/>
      <c r="M185" s="405"/>
      <c r="N185" s="407"/>
      <c r="O185" s="405"/>
      <c r="P185" s="275" t="str">
        <f t="shared" si="13"/>
        <v>NÃO</v>
      </c>
      <c r="Q185" s="281" t="str">
        <f>IF(Table9[[#This Row],[Código do agregado
'[Entidade']]]="","",IF(B185&lt;&gt;B184,"A",IF(Q184="A","B",IF(Q184="B","C",IF(Q184="C","D",IF(Q184="D","E",IF(Q184="E","F",IF(Q184="F","G",IF(Q184="G","H",IF(Q184="H","I",IF(Q184="K","L",IF(Q184="L","M",IF(Q184="M","N",IF(Q184="N","O",IF(Q184="O","P",IF(Q184="P","Q"))))))))))))))))</f>
        <v/>
      </c>
      <c r="R185" s="282" t="str">
        <f t="shared" si="14"/>
        <v/>
      </c>
      <c r="S185" s="283" t="str">
        <f t="shared" si="15"/>
        <v/>
      </c>
      <c r="T185" s="284" t="str">
        <f t="shared" ca="1" si="16"/>
        <v/>
      </c>
      <c r="U185" s="419"/>
      <c r="V185" s="421" t="str">
        <f>IFERROR(IF(Table9[[#This Row],[Data de nascimento 
(aaaa-mm-dd)]]="","",(IF(B185="","",DATEDIF(J185,VLOOKUP(Table9[[#This Row],[Código do agregado
'[Entidade']]],Table8[[Código do agregado '[Entidade']]:[Denominação do ficheiro pdf correspondente ao documento]],25,FALSE),"y")))),"")</f>
        <v/>
      </c>
      <c r="W185" s="410">
        <f t="shared" si="17"/>
        <v>0</v>
      </c>
      <c r="AC185" s="280"/>
    </row>
    <row r="186" spans="1:29" s="263" customFormat="1" ht="25.05" hidden="1" customHeight="1" x14ac:dyDescent="0.3">
      <c r="A186" s="274" t="str">
        <f>CONCATENATE(+IF(Table9[[#This Row],[Código do agregado
'[Entidade']]]="","",VLOOKUP(Table9[[#This Row],[Código do agregado
'[Entidade']]],Table8[[#All],[Código do agregado '[Entidade']]:[Código do agregado
'[1º Direito']]],6,FALSE)),Table9[[#This Row],[Membro]])</f>
        <v/>
      </c>
      <c r="B186" s="403"/>
      <c r="C186" s="404" t="str">
        <f>IF(Table9[[#This Row],[Código do agregado
'[Entidade']]]="","",(CONCATENATE(VLOOKUP(Table9[[#This Row],[Código do agregado
'[Entidade']]],Table8[[Código do agregado '[Entidade']]:[Código do agregado
'[1º Direito']]],8,FALSE),".",Table9[[#This Row],[Membro]])))</f>
        <v/>
      </c>
      <c r="D186" s="430"/>
      <c r="E186" s="431"/>
      <c r="F186" s="430"/>
      <c r="G186" s="430"/>
      <c r="H186" s="435"/>
      <c r="I186" s="432"/>
      <c r="J186" s="433"/>
      <c r="K186" s="404" t="str">
        <f ca="1">IF(Table9[[#This Row],[Data de nascimento 
(aaaa-mm-dd)]]="","",(IF(B186="","",DATEDIF(J186,NOW(),"y"))))</f>
        <v/>
      </c>
      <c r="L186" s="401"/>
      <c r="M186" s="405"/>
      <c r="N186" s="407"/>
      <c r="O186" s="405"/>
      <c r="P186" s="275" t="str">
        <f t="shared" si="13"/>
        <v>NÃO</v>
      </c>
      <c r="Q186" s="281" t="str">
        <f>IF(Table9[[#This Row],[Código do agregado
'[Entidade']]]="","",IF(B186&lt;&gt;B185,"A",IF(Q185="A","B",IF(Q185="B","C",IF(Q185="C","D",IF(Q185="D","E",IF(Q185="E","F",IF(Q185="F","G",IF(Q185="G","H",IF(Q185="H","I",IF(Q185="K","L",IF(Q185="L","M",IF(Q185="M","N",IF(Q185="N","O",IF(Q185="O","P",IF(Q185="P","Q"))))))))))))))))</f>
        <v/>
      </c>
      <c r="R186" s="282" t="str">
        <f t="shared" si="14"/>
        <v/>
      </c>
      <c r="S186" s="283" t="str">
        <f t="shared" si="15"/>
        <v/>
      </c>
      <c r="T186" s="284" t="str">
        <f t="shared" ca="1" si="16"/>
        <v/>
      </c>
      <c r="U186" s="419"/>
      <c r="V186" s="421" t="str">
        <f>IFERROR(IF(Table9[[#This Row],[Data de nascimento 
(aaaa-mm-dd)]]="","",(IF(B186="","",DATEDIF(J186,VLOOKUP(Table9[[#This Row],[Código do agregado
'[Entidade']]],Table8[[Código do agregado '[Entidade']]:[Denominação do ficheiro pdf correspondente ao documento]],25,FALSE),"y")))),"")</f>
        <v/>
      </c>
      <c r="W186" s="410">
        <f t="shared" si="17"/>
        <v>0</v>
      </c>
      <c r="AC186" s="280"/>
    </row>
    <row r="187" spans="1:29" s="263" customFormat="1" ht="25.05" hidden="1" customHeight="1" x14ac:dyDescent="0.3">
      <c r="A187" s="274" t="str">
        <f>CONCATENATE(+IF(Table9[[#This Row],[Código do agregado
'[Entidade']]]="","",VLOOKUP(Table9[[#This Row],[Código do agregado
'[Entidade']]],Table8[[#All],[Código do agregado '[Entidade']]:[Código do agregado
'[1º Direito']]],6,FALSE)),Table9[[#This Row],[Membro]])</f>
        <v/>
      </c>
      <c r="B187" s="403"/>
      <c r="C187" s="404" t="str">
        <f>IF(Table9[[#This Row],[Código do agregado
'[Entidade']]]="","",(CONCATENATE(VLOOKUP(Table9[[#This Row],[Código do agregado
'[Entidade']]],Table8[[Código do agregado '[Entidade']]:[Código do agregado
'[1º Direito']]],8,FALSE),".",Table9[[#This Row],[Membro]])))</f>
        <v/>
      </c>
      <c r="D187" s="430"/>
      <c r="E187" s="431"/>
      <c r="F187" s="430"/>
      <c r="G187" s="430"/>
      <c r="H187" s="435"/>
      <c r="I187" s="432"/>
      <c r="J187" s="433"/>
      <c r="K187" s="404" t="str">
        <f ca="1">IF(Table9[[#This Row],[Data de nascimento 
(aaaa-mm-dd)]]="","",(IF(B187="","",DATEDIF(J187,NOW(),"y"))))</f>
        <v/>
      </c>
      <c r="L187" s="401"/>
      <c r="M187" s="405"/>
      <c r="N187" s="407"/>
      <c r="O187" s="405"/>
      <c r="P187" s="275" t="str">
        <f t="shared" si="13"/>
        <v>NÃO</v>
      </c>
      <c r="Q187" s="281" t="str">
        <f>IF(Table9[[#This Row],[Código do agregado
'[Entidade']]]="","",IF(B187&lt;&gt;B186,"A",IF(Q186="A","B",IF(Q186="B","C",IF(Q186="C","D",IF(Q186="D","E",IF(Q186="E","F",IF(Q186="F","G",IF(Q186="G","H",IF(Q186="H","I",IF(Q186="K","L",IF(Q186="L","M",IF(Q186="M","N",IF(Q186="N","O",IF(Q186="O","P",IF(Q186="P","Q"))))))))))))))))</f>
        <v/>
      </c>
      <c r="R187" s="282" t="str">
        <f t="shared" si="14"/>
        <v/>
      </c>
      <c r="S187" s="283" t="str">
        <f t="shared" si="15"/>
        <v/>
      </c>
      <c r="T187" s="284" t="str">
        <f t="shared" ca="1" si="16"/>
        <v/>
      </c>
      <c r="U187" s="419"/>
      <c r="V187" s="421" t="str">
        <f>IFERROR(IF(Table9[[#This Row],[Data de nascimento 
(aaaa-mm-dd)]]="","",(IF(B187="","",DATEDIF(J187,VLOOKUP(Table9[[#This Row],[Código do agregado
'[Entidade']]],Table8[[Código do agregado '[Entidade']]:[Denominação do ficheiro pdf correspondente ao documento]],25,FALSE),"y")))),"")</f>
        <v/>
      </c>
      <c r="W187" s="410">
        <f t="shared" si="17"/>
        <v>0</v>
      </c>
      <c r="AC187" s="280"/>
    </row>
    <row r="188" spans="1:29" s="263" customFormat="1" ht="25.05" hidden="1" customHeight="1" x14ac:dyDescent="0.3">
      <c r="A188" s="274" t="str">
        <f>CONCATENATE(+IF(Table9[[#This Row],[Código do agregado
'[Entidade']]]="","",VLOOKUP(Table9[[#This Row],[Código do agregado
'[Entidade']]],Table8[[#All],[Código do agregado '[Entidade']]:[Código do agregado
'[1º Direito']]],6,FALSE)),Table9[[#This Row],[Membro]])</f>
        <v/>
      </c>
      <c r="B188" s="403"/>
      <c r="C188" s="404" t="str">
        <f>IF(Table9[[#This Row],[Código do agregado
'[Entidade']]]="","",(CONCATENATE(VLOOKUP(Table9[[#This Row],[Código do agregado
'[Entidade']]],Table8[[Código do agregado '[Entidade']]:[Código do agregado
'[1º Direito']]],8,FALSE),".",Table9[[#This Row],[Membro]])))</f>
        <v/>
      </c>
      <c r="D188" s="430"/>
      <c r="E188" s="431"/>
      <c r="F188" s="430"/>
      <c r="G188" s="430"/>
      <c r="H188" s="435"/>
      <c r="I188" s="432"/>
      <c r="J188" s="433"/>
      <c r="K188" s="404" t="str">
        <f ca="1">IF(Table9[[#This Row],[Data de nascimento 
(aaaa-mm-dd)]]="","",(IF(B188="","",DATEDIF(J188,NOW(),"y"))))</f>
        <v/>
      </c>
      <c r="L188" s="401"/>
      <c r="M188" s="405"/>
      <c r="N188" s="407"/>
      <c r="O188" s="405"/>
      <c r="P188" s="275" t="str">
        <f t="shared" si="13"/>
        <v>NÃO</v>
      </c>
      <c r="Q188" s="281" t="str">
        <f>IF(Table9[[#This Row],[Código do agregado
'[Entidade']]]="","",IF(B188&lt;&gt;B187,"A",IF(Q187="A","B",IF(Q187="B","C",IF(Q187="C","D",IF(Q187="D","E",IF(Q187="E","F",IF(Q187="F","G",IF(Q187="G","H",IF(Q187="H","I",IF(Q187="K","L",IF(Q187="L","M",IF(Q187="M","N",IF(Q187="N","O",IF(Q187="O","P",IF(Q187="P","Q"))))))))))))))))</f>
        <v/>
      </c>
      <c r="R188" s="282" t="str">
        <f t="shared" si="14"/>
        <v/>
      </c>
      <c r="S188" s="283" t="str">
        <f t="shared" si="15"/>
        <v/>
      </c>
      <c r="T188" s="284" t="str">
        <f t="shared" ca="1" si="16"/>
        <v/>
      </c>
      <c r="U188" s="419"/>
      <c r="V188" s="421" t="str">
        <f>IFERROR(IF(Table9[[#This Row],[Data de nascimento 
(aaaa-mm-dd)]]="","",(IF(B188="","",DATEDIF(J188,VLOOKUP(Table9[[#This Row],[Código do agregado
'[Entidade']]],Table8[[Código do agregado '[Entidade']]:[Denominação do ficheiro pdf correspondente ao documento]],25,FALSE),"y")))),"")</f>
        <v/>
      </c>
      <c r="W188" s="410">
        <f t="shared" si="17"/>
        <v>0</v>
      </c>
      <c r="AC188" s="280"/>
    </row>
    <row r="189" spans="1:29" s="263" customFormat="1" ht="25.05" hidden="1" customHeight="1" x14ac:dyDescent="0.3">
      <c r="A189" s="274" t="str">
        <f>CONCATENATE(+IF(Table9[[#This Row],[Código do agregado
'[Entidade']]]="","",VLOOKUP(Table9[[#This Row],[Código do agregado
'[Entidade']]],Table8[[#All],[Código do agregado '[Entidade']]:[Código do agregado
'[1º Direito']]],6,FALSE)),Table9[[#This Row],[Membro]])</f>
        <v/>
      </c>
      <c r="B189" s="403"/>
      <c r="C189" s="404" t="str">
        <f>IF(Table9[[#This Row],[Código do agregado
'[Entidade']]]="","",(CONCATENATE(VLOOKUP(Table9[[#This Row],[Código do agregado
'[Entidade']]],Table8[[Código do agregado '[Entidade']]:[Código do agregado
'[1º Direito']]],8,FALSE),".",Table9[[#This Row],[Membro]])))</f>
        <v/>
      </c>
      <c r="D189" s="430"/>
      <c r="E189" s="431"/>
      <c r="F189" s="430"/>
      <c r="G189" s="430"/>
      <c r="H189" s="435"/>
      <c r="I189" s="432"/>
      <c r="J189" s="433"/>
      <c r="K189" s="404" t="str">
        <f ca="1">IF(Table9[[#This Row],[Data de nascimento 
(aaaa-mm-dd)]]="","",(IF(B189="","",DATEDIF(J189,NOW(),"y"))))</f>
        <v/>
      </c>
      <c r="L189" s="401"/>
      <c r="M189" s="405"/>
      <c r="N189" s="407"/>
      <c r="O189" s="405"/>
      <c r="P189" s="275" t="str">
        <f t="shared" si="13"/>
        <v>NÃO</v>
      </c>
      <c r="Q189" s="281" t="str">
        <f>IF(Table9[[#This Row],[Código do agregado
'[Entidade']]]="","",IF(B189&lt;&gt;B188,"A",IF(Q188="A","B",IF(Q188="B","C",IF(Q188="C","D",IF(Q188="D","E",IF(Q188="E","F",IF(Q188="F","G",IF(Q188="G","H",IF(Q188="H","I",IF(Q188="K","L",IF(Q188="L","M",IF(Q188="M","N",IF(Q188="N","O",IF(Q188="O","P",IF(Q188="P","Q"))))))))))))))))</f>
        <v/>
      </c>
      <c r="R189" s="282" t="str">
        <f t="shared" si="14"/>
        <v/>
      </c>
      <c r="S189" s="283" t="str">
        <f t="shared" si="15"/>
        <v/>
      </c>
      <c r="T189" s="284" t="str">
        <f t="shared" ca="1" si="16"/>
        <v/>
      </c>
      <c r="U189" s="419"/>
      <c r="V189" s="421" t="str">
        <f>IFERROR(IF(Table9[[#This Row],[Data de nascimento 
(aaaa-mm-dd)]]="","",(IF(B189="","",DATEDIF(J189,VLOOKUP(Table9[[#This Row],[Código do agregado
'[Entidade']]],Table8[[Código do agregado '[Entidade']]:[Denominação do ficheiro pdf correspondente ao documento]],25,FALSE),"y")))),"")</f>
        <v/>
      </c>
      <c r="W189" s="410">
        <f t="shared" si="17"/>
        <v>0</v>
      </c>
      <c r="AC189" s="280"/>
    </row>
    <row r="190" spans="1:29" s="263" customFormat="1" ht="25.05" hidden="1" customHeight="1" x14ac:dyDescent="0.3">
      <c r="A190" s="274" t="str">
        <f>CONCATENATE(+IF(Table9[[#This Row],[Código do agregado
'[Entidade']]]="","",VLOOKUP(Table9[[#This Row],[Código do agregado
'[Entidade']]],Table8[[#All],[Código do agregado '[Entidade']]:[Código do agregado
'[1º Direito']]],6,FALSE)),Table9[[#This Row],[Membro]])</f>
        <v/>
      </c>
      <c r="B190" s="403"/>
      <c r="C190" s="404" t="str">
        <f>IF(Table9[[#This Row],[Código do agregado
'[Entidade']]]="","",(CONCATENATE(VLOOKUP(Table9[[#This Row],[Código do agregado
'[Entidade']]],Table8[[Código do agregado '[Entidade']]:[Código do agregado
'[1º Direito']]],8,FALSE),".",Table9[[#This Row],[Membro]])))</f>
        <v/>
      </c>
      <c r="D190" s="430"/>
      <c r="E190" s="431"/>
      <c r="F190" s="430"/>
      <c r="G190" s="430"/>
      <c r="H190" s="435"/>
      <c r="I190" s="432"/>
      <c r="J190" s="433"/>
      <c r="K190" s="404" t="str">
        <f ca="1">IF(Table9[[#This Row],[Data de nascimento 
(aaaa-mm-dd)]]="","",(IF(B190="","",DATEDIF(J190,NOW(),"y"))))</f>
        <v/>
      </c>
      <c r="L190" s="401"/>
      <c r="M190" s="405"/>
      <c r="N190" s="407"/>
      <c r="O190" s="405"/>
      <c r="P190" s="275" t="str">
        <f t="shared" si="13"/>
        <v>NÃO</v>
      </c>
      <c r="Q190" s="281" t="str">
        <f>IF(Table9[[#This Row],[Código do agregado
'[Entidade']]]="","",IF(B190&lt;&gt;B189,"A",IF(Q189="A","B",IF(Q189="B","C",IF(Q189="C","D",IF(Q189="D","E",IF(Q189="E","F",IF(Q189="F","G",IF(Q189="G","H",IF(Q189="H","I",IF(Q189="K","L",IF(Q189="L","M",IF(Q189="M","N",IF(Q189="N","O",IF(Q189="O","P",IF(Q189="P","Q"))))))))))))))))</f>
        <v/>
      </c>
      <c r="R190" s="282" t="str">
        <f t="shared" si="14"/>
        <v/>
      </c>
      <c r="S190" s="283" t="str">
        <f t="shared" si="15"/>
        <v/>
      </c>
      <c r="T190" s="284" t="str">
        <f t="shared" ca="1" si="16"/>
        <v/>
      </c>
      <c r="U190" s="419"/>
      <c r="V190" s="421" t="str">
        <f>IFERROR(IF(Table9[[#This Row],[Data de nascimento 
(aaaa-mm-dd)]]="","",(IF(B190="","",DATEDIF(J190,VLOOKUP(Table9[[#This Row],[Código do agregado
'[Entidade']]],Table8[[Código do agregado '[Entidade']]:[Denominação do ficheiro pdf correspondente ao documento]],25,FALSE),"y")))),"")</f>
        <v/>
      </c>
      <c r="W190" s="410">
        <f t="shared" si="17"/>
        <v>0</v>
      </c>
      <c r="AC190" s="280"/>
    </row>
    <row r="191" spans="1:29" s="263" customFormat="1" ht="25.05" hidden="1" customHeight="1" x14ac:dyDescent="0.3">
      <c r="A191" s="274" t="str">
        <f>CONCATENATE(+IF(Table9[[#This Row],[Código do agregado
'[Entidade']]]="","",VLOOKUP(Table9[[#This Row],[Código do agregado
'[Entidade']]],Table8[[#All],[Código do agregado '[Entidade']]:[Código do agregado
'[1º Direito']]],6,FALSE)),Table9[[#This Row],[Membro]])</f>
        <v/>
      </c>
      <c r="B191" s="403"/>
      <c r="C191" s="404" t="str">
        <f>IF(Table9[[#This Row],[Código do agregado
'[Entidade']]]="","",(CONCATENATE(VLOOKUP(Table9[[#This Row],[Código do agregado
'[Entidade']]],Table8[[Código do agregado '[Entidade']]:[Código do agregado
'[1º Direito']]],8,FALSE),".",Table9[[#This Row],[Membro]])))</f>
        <v/>
      </c>
      <c r="D191" s="430"/>
      <c r="E191" s="431"/>
      <c r="F191" s="430"/>
      <c r="G191" s="430"/>
      <c r="H191" s="435"/>
      <c r="I191" s="432"/>
      <c r="J191" s="433"/>
      <c r="K191" s="404" t="str">
        <f ca="1">IF(Table9[[#This Row],[Data de nascimento 
(aaaa-mm-dd)]]="","",(IF(B191="","",DATEDIF(J191,NOW(),"y"))))</f>
        <v/>
      </c>
      <c r="L191" s="401"/>
      <c r="M191" s="405"/>
      <c r="N191" s="407"/>
      <c r="O191" s="405"/>
      <c r="P191" s="275" t="str">
        <f t="shared" si="13"/>
        <v>NÃO</v>
      </c>
      <c r="Q191" s="281" t="str">
        <f>IF(Table9[[#This Row],[Código do agregado
'[Entidade']]]="","",IF(B191&lt;&gt;B190,"A",IF(Q190="A","B",IF(Q190="B","C",IF(Q190="C","D",IF(Q190="D","E",IF(Q190="E","F",IF(Q190="F","G",IF(Q190="G","H",IF(Q190="H","I",IF(Q190="K","L",IF(Q190="L","M",IF(Q190="M","N",IF(Q190="N","O",IF(Q190="O","P",IF(Q190="P","Q"))))))))))))))))</f>
        <v/>
      </c>
      <c r="R191" s="282" t="str">
        <f t="shared" si="14"/>
        <v/>
      </c>
      <c r="S191" s="283" t="str">
        <f t="shared" si="15"/>
        <v/>
      </c>
      <c r="T191" s="284" t="str">
        <f t="shared" ca="1" si="16"/>
        <v/>
      </c>
      <c r="U191" s="419"/>
      <c r="V191" s="421" t="str">
        <f>IFERROR(IF(Table9[[#This Row],[Data de nascimento 
(aaaa-mm-dd)]]="","",(IF(B191="","",DATEDIF(J191,VLOOKUP(Table9[[#This Row],[Código do agregado
'[Entidade']]],Table8[[Código do agregado '[Entidade']]:[Denominação do ficheiro pdf correspondente ao documento]],25,FALSE),"y")))),"")</f>
        <v/>
      </c>
      <c r="W191" s="410">
        <f t="shared" si="17"/>
        <v>0</v>
      </c>
      <c r="AC191" s="280"/>
    </row>
    <row r="192" spans="1:29" s="263" customFormat="1" ht="25.05" hidden="1" customHeight="1" x14ac:dyDescent="0.3">
      <c r="A192" s="274" t="str">
        <f>CONCATENATE(+IF(Table9[[#This Row],[Código do agregado
'[Entidade']]]="","",VLOOKUP(Table9[[#This Row],[Código do agregado
'[Entidade']]],Table8[[#All],[Código do agregado '[Entidade']]:[Código do agregado
'[1º Direito']]],6,FALSE)),Table9[[#This Row],[Membro]])</f>
        <v/>
      </c>
      <c r="B192" s="403"/>
      <c r="C192" s="404" t="str">
        <f>IF(Table9[[#This Row],[Código do agregado
'[Entidade']]]="","",(CONCATENATE(VLOOKUP(Table9[[#This Row],[Código do agregado
'[Entidade']]],Table8[[Código do agregado '[Entidade']]:[Código do agregado
'[1º Direito']]],8,FALSE),".",Table9[[#This Row],[Membro]])))</f>
        <v/>
      </c>
      <c r="D192" s="430"/>
      <c r="E192" s="431"/>
      <c r="F192" s="430"/>
      <c r="G192" s="430"/>
      <c r="H192" s="435"/>
      <c r="I192" s="432"/>
      <c r="J192" s="433"/>
      <c r="K192" s="404" t="str">
        <f ca="1">IF(Table9[[#This Row],[Data de nascimento 
(aaaa-mm-dd)]]="","",(IF(B192="","",DATEDIF(J192,NOW(),"y"))))</f>
        <v/>
      </c>
      <c r="L192" s="401"/>
      <c r="M192" s="405"/>
      <c r="N192" s="407"/>
      <c r="O192" s="405"/>
      <c r="P192" s="275" t="str">
        <f t="shared" si="13"/>
        <v>NÃO</v>
      </c>
      <c r="Q192" s="281" t="str">
        <f>IF(Table9[[#This Row],[Código do agregado
'[Entidade']]]="","",IF(B192&lt;&gt;B191,"A",IF(Q191="A","B",IF(Q191="B","C",IF(Q191="C","D",IF(Q191="D","E",IF(Q191="E","F",IF(Q191="F","G",IF(Q191="G","H",IF(Q191="H","I",IF(Q191="K","L",IF(Q191="L","M",IF(Q191="M","N",IF(Q191="N","O",IF(Q191="O","P",IF(Q191="P","Q"))))))))))))))))</f>
        <v/>
      </c>
      <c r="R192" s="282" t="str">
        <f t="shared" si="14"/>
        <v/>
      </c>
      <c r="S192" s="283" t="str">
        <f t="shared" si="15"/>
        <v/>
      </c>
      <c r="T192" s="284" t="str">
        <f t="shared" ca="1" si="16"/>
        <v/>
      </c>
      <c r="U192" s="419"/>
      <c r="V192" s="421" t="str">
        <f>IFERROR(IF(Table9[[#This Row],[Data de nascimento 
(aaaa-mm-dd)]]="","",(IF(B192="","",DATEDIF(J192,VLOOKUP(Table9[[#This Row],[Código do agregado
'[Entidade']]],Table8[[Código do agregado '[Entidade']]:[Denominação do ficheiro pdf correspondente ao documento]],25,FALSE),"y")))),"")</f>
        <v/>
      </c>
      <c r="W192" s="410">
        <f t="shared" si="17"/>
        <v>0</v>
      </c>
      <c r="AC192" s="280"/>
    </row>
    <row r="193" spans="1:29" s="263" customFormat="1" ht="25.05" hidden="1" customHeight="1" x14ac:dyDescent="0.3">
      <c r="A193" s="274" t="str">
        <f>CONCATENATE(+IF(Table9[[#This Row],[Código do agregado
'[Entidade']]]="","",VLOOKUP(Table9[[#This Row],[Código do agregado
'[Entidade']]],Table8[[#All],[Código do agregado '[Entidade']]:[Código do agregado
'[1º Direito']]],6,FALSE)),Table9[[#This Row],[Membro]])</f>
        <v/>
      </c>
      <c r="B193" s="403"/>
      <c r="C193" s="404" t="str">
        <f>IF(Table9[[#This Row],[Código do agregado
'[Entidade']]]="","",(CONCATENATE(VLOOKUP(Table9[[#This Row],[Código do agregado
'[Entidade']]],Table8[[Código do agregado '[Entidade']]:[Código do agregado
'[1º Direito']]],8,FALSE),".",Table9[[#This Row],[Membro]])))</f>
        <v/>
      </c>
      <c r="D193" s="430"/>
      <c r="E193" s="431"/>
      <c r="F193" s="430"/>
      <c r="G193" s="430"/>
      <c r="H193" s="435"/>
      <c r="I193" s="432"/>
      <c r="J193" s="433"/>
      <c r="K193" s="404" t="str">
        <f ca="1">IF(Table9[[#This Row],[Data de nascimento 
(aaaa-mm-dd)]]="","",(IF(B193="","",DATEDIF(J193,NOW(),"y"))))</f>
        <v/>
      </c>
      <c r="L193" s="401"/>
      <c r="M193" s="405"/>
      <c r="N193" s="407"/>
      <c r="O193" s="405"/>
      <c r="P193" s="275" t="str">
        <f t="shared" si="13"/>
        <v>NÃO</v>
      </c>
      <c r="Q193" s="281" t="str">
        <f>IF(Table9[[#This Row],[Código do agregado
'[Entidade']]]="","",IF(B193&lt;&gt;B192,"A",IF(Q192="A","B",IF(Q192="B","C",IF(Q192="C","D",IF(Q192="D","E",IF(Q192="E","F",IF(Q192="F","G",IF(Q192="G","H",IF(Q192="H","I",IF(Q192="K","L",IF(Q192="L","M",IF(Q192="M","N",IF(Q192="N","O",IF(Q192="O","P",IF(Q192="P","Q"))))))))))))))))</f>
        <v/>
      </c>
      <c r="R193" s="282" t="str">
        <f t="shared" si="14"/>
        <v/>
      </c>
      <c r="S193" s="283" t="str">
        <f t="shared" si="15"/>
        <v/>
      </c>
      <c r="T193" s="284" t="str">
        <f t="shared" ca="1" si="16"/>
        <v/>
      </c>
      <c r="U193" s="419"/>
      <c r="V193" s="421" t="str">
        <f>IFERROR(IF(Table9[[#This Row],[Data de nascimento 
(aaaa-mm-dd)]]="","",(IF(B193="","",DATEDIF(J193,VLOOKUP(Table9[[#This Row],[Código do agregado
'[Entidade']]],Table8[[Código do agregado '[Entidade']]:[Denominação do ficheiro pdf correspondente ao documento]],25,FALSE),"y")))),"")</f>
        <v/>
      </c>
      <c r="W193" s="410">
        <f t="shared" si="17"/>
        <v>0</v>
      </c>
      <c r="AC193" s="280"/>
    </row>
    <row r="194" spans="1:29" s="263" customFormat="1" ht="25.05" hidden="1" customHeight="1" x14ac:dyDescent="0.3">
      <c r="A194" s="274" t="str">
        <f>CONCATENATE(+IF(Table9[[#This Row],[Código do agregado
'[Entidade']]]="","",VLOOKUP(Table9[[#This Row],[Código do agregado
'[Entidade']]],Table8[[#All],[Código do agregado '[Entidade']]:[Código do agregado
'[1º Direito']]],6,FALSE)),Table9[[#This Row],[Membro]])</f>
        <v/>
      </c>
      <c r="B194" s="403"/>
      <c r="C194" s="404" t="str">
        <f>IF(Table9[[#This Row],[Código do agregado
'[Entidade']]]="","",(CONCATENATE(VLOOKUP(Table9[[#This Row],[Código do agregado
'[Entidade']]],Table8[[Código do agregado '[Entidade']]:[Código do agregado
'[1º Direito']]],8,FALSE),".",Table9[[#This Row],[Membro]])))</f>
        <v/>
      </c>
      <c r="D194" s="430"/>
      <c r="E194" s="431"/>
      <c r="F194" s="430"/>
      <c r="G194" s="430"/>
      <c r="H194" s="435"/>
      <c r="I194" s="432"/>
      <c r="J194" s="433"/>
      <c r="K194" s="404" t="str">
        <f ca="1">IF(Table9[[#This Row],[Data de nascimento 
(aaaa-mm-dd)]]="","",(IF(B194="","",DATEDIF(J194,NOW(),"y"))))</f>
        <v/>
      </c>
      <c r="L194" s="401"/>
      <c r="M194" s="405"/>
      <c r="N194" s="407"/>
      <c r="O194" s="405"/>
      <c r="P194" s="275" t="str">
        <f t="shared" si="13"/>
        <v>NÃO</v>
      </c>
      <c r="Q194" s="281" t="str">
        <f>IF(Table9[[#This Row],[Código do agregado
'[Entidade']]]="","",IF(B194&lt;&gt;B193,"A",IF(Q193="A","B",IF(Q193="B","C",IF(Q193="C","D",IF(Q193="D","E",IF(Q193="E","F",IF(Q193="F","G",IF(Q193="G","H",IF(Q193="H","I",IF(Q193="K","L",IF(Q193="L","M",IF(Q193="M","N",IF(Q193="N","O",IF(Q193="O","P",IF(Q193="P","Q"))))))))))))))))</f>
        <v/>
      </c>
      <c r="R194" s="282" t="str">
        <f t="shared" si="14"/>
        <v/>
      </c>
      <c r="S194" s="283" t="str">
        <f t="shared" si="15"/>
        <v/>
      </c>
      <c r="T194" s="284" t="str">
        <f t="shared" ca="1" si="16"/>
        <v/>
      </c>
      <c r="U194" s="419"/>
      <c r="V194" s="421" t="str">
        <f>IFERROR(IF(Table9[[#This Row],[Data de nascimento 
(aaaa-mm-dd)]]="","",(IF(B194="","",DATEDIF(J194,VLOOKUP(Table9[[#This Row],[Código do agregado
'[Entidade']]],Table8[[Código do agregado '[Entidade']]:[Denominação do ficheiro pdf correspondente ao documento]],25,FALSE),"y")))),"")</f>
        <v/>
      </c>
      <c r="W194" s="410">
        <f t="shared" si="17"/>
        <v>0</v>
      </c>
      <c r="AC194" s="280"/>
    </row>
    <row r="195" spans="1:29" s="263" customFormat="1" ht="25.05" hidden="1" customHeight="1" x14ac:dyDescent="0.3">
      <c r="A195" s="274" t="str">
        <f>CONCATENATE(+IF(Table9[[#This Row],[Código do agregado
'[Entidade']]]="","",VLOOKUP(Table9[[#This Row],[Código do agregado
'[Entidade']]],Table8[[#All],[Código do agregado '[Entidade']]:[Código do agregado
'[1º Direito']]],6,FALSE)),Table9[[#This Row],[Membro]])</f>
        <v/>
      </c>
      <c r="B195" s="403"/>
      <c r="C195" s="404" t="str">
        <f>IF(Table9[[#This Row],[Código do agregado
'[Entidade']]]="","",(CONCATENATE(VLOOKUP(Table9[[#This Row],[Código do agregado
'[Entidade']]],Table8[[Código do agregado '[Entidade']]:[Código do agregado
'[1º Direito']]],8,FALSE),".",Table9[[#This Row],[Membro]])))</f>
        <v/>
      </c>
      <c r="D195" s="430"/>
      <c r="E195" s="431"/>
      <c r="F195" s="430"/>
      <c r="G195" s="430"/>
      <c r="H195" s="435"/>
      <c r="I195" s="432"/>
      <c r="J195" s="433"/>
      <c r="K195" s="404" t="str">
        <f ca="1">IF(Table9[[#This Row],[Data de nascimento 
(aaaa-mm-dd)]]="","",(IF(B195="","",DATEDIF(J195,NOW(),"y"))))</f>
        <v/>
      </c>
      <c r="L195" s="401"/>
      <c r="M195" s="405"/>
      <c r="N195" s="407"/>
      <c r="O195" s="405"/>
      <c r="P195" s="275" t="str">
        <f t="shared" si="13"/>
        <v>NÃO</v>
      </c>
      <c r="Q195" s="281" t="str">
        <f>IF(Table9[[#This Row],[Código do agregado
'[Entidade']]]="","",IF(B195&lt;&gt;B194,"A",IF(Q194="A","B",IF(Q194="B","C",IF(Q194="C","D",IF(Q194="D","E",IF(Q194="E","F",IF(Q194="F","G",IF(Q194="G","H",IF(Q194="H","I",IF(Q194="K","L",IF(Q194="L","M",IF(Q194="M","N",IF(Q194="N","O",IF(Q194="O","P",IF(Q194="P","Q"))))))))))))))))</f>
        <v/>
      </c>
      <c r="R195" s="282" t="str">
        <f t="shared" si="14"/>
        <v/>
      </c>
      <c r="S195" s="283" t="str">
        <f t="shared" si="15"/>
        <v/>
      </c>
      <c r="T195" s="284" t="str">
        <f t="shared" ca="1" si="16"/>
        <v/>
      </c>
      <c r="U195" s="419"/>
      <c r="V195" s="421" t="str">
        <f>IFERROR(IF(Table9[[#This Row],[Data de nascimento 
(aaaa-mm-dd)]]="","",(IF(B195="","",DATEDIF(J195,VLOOKUP(Table9[[#This Row],[Código do agregado
'[Entidade']]],Table8[[Código do agregado '[Entidade']]:[Denominação do ficheiro pdf correspondente ao documento]],25,FALSE),"y")))),"")</f>
        <v/>
      </c>
      <c r="W195" s="410">
        <f t="shared" si="17"/>
        <v>0</v>
      </c>
      <c r="AC195" s="280"/>
    </row>
    <row r="196" spans="1:29" s="263" customFormat="1" ht="25.05" hidden="1" customHeight="1" x14ac:dyDescent="0.3">
      <c r="A196" s="274" t="str">
        <f>CONCATENATE(+IF(Table9[[#This Row],[Código do agregado
'[Entidade']]]="","",VLOOKUP(Table9[[#This Row],[Código do agregado
'[Entidade']]],Table8[[#All],[Código do agregado '[Entidade']]:[Código do agregado
'[1º Direito']]],6,FALSE)),Table9[[#This Row],[Membro]])</f>
        <v/>
      </c>
      <c r="B196" s="403"/>
      <c r="C196" s="404" t="str">
        <f>IF(Table9[[#This Row],[Código do agregado
'[Entidade']]]="","",(CONCATENATE(VLOOKUP(Table9[[#This Row],[Código do agregado
'[Entidade']]],Table8[[Código do agregado '[Entidade']]:[Código do agregado
'[1º Direito']]],8,FALSE),".",Table9[[#This Row],[Membro]])))</f>
        <v/>
      </c>
      <c r="D196" s="430"/>
      <c r="E196" s="431"/>
      <c r="F196" s="430"/>
      <c r="G196" s="430"/>
      <c r="H196" s="435"/>
      <c r="I196" s="432"/>
      <c r="J196" s="433"/>
      <c r="K196" s="404" t="str">
        <f ca="1">IF(Table9[[#This Row],[Data de nascimento 
(aaaa-mm-dd)]]="","",(IF(B196="","",DATEDIF(J196,NOW(),"y"))))</f>
        <v/>
      </c>
      <c r="L196" s="401"/>
      <c r="M196" s="405"/>
      <c r="N196" s="407"/>
      <c r="O196" s="405"/>
      <c r="P196" s="275" t="str">
        <f t="shared" si="13"/>
        <v>NÃO</v>
      </c>
      <c r="Q196" s="281" t="str">
        <f>IF(Table9[[#This Row],[Código do agregado
'[Entidade']]]="","",IF(B196&lt;&gt;B195,"A",IF(Q195="A","B",IF(Q195="B","C",IF(Q195="C","D",IF(Q195="D","E",IF(Q195="E","F",IF(Q195="F","G",IF(Q195="G","H",IF(Q195="H","I",IF(Q195="K","L",IF(Q195="L","M",IF(Q195="M","N",IF(Q195="N","O",IF(Q195="O","P",IF(Q195="P","Q"))))))))))))))))</f>
        <v/>
      </c>
      <c r="R196" s="282" t="str">
        <f t="shared" si="14"/>
        <v/>
      </c>
      <c r="S196" s="283" t="str">
        <f t="shared" si="15"/>
        <v/>
      </c>
      <c r="T196" s="284" t="str">
        <f t="shared" ca="1" si="16"/>
        <v/>
      </c>
      <c r="U196" s="419"/>
      <c r="V196" s="421" t="str">
        <f>IFERROR(IF(Table9[[#This Row],[Data de nascimento 
(aaaa-mm-dd)]]="","",(IF(B196="","",DATEDIF(J196,VLOOKUP(Table9[[#This Row],[Código do agregado
'[Entidade']]],Table8[[Código do agregado '[Entidade']]:[Denominação do ficheiro pdf correspondente ao documento]],25,FALSE),"y")))),"")</f>
        <v/>
      </c>
      <c r="W196" s="410">
        <f t="shared" si="17"/>
        <v>0</v>
      </c>
      <c r="AC196" s="280"/>
    </row>
    <row r="197" spans="1:29" s="263" customFormat="1" ht="25.05" hidden="1" customHeight="1" x14ac:dyDescent="0.3">
      <c r="A197" s="274" t="str">
        <f>CONCATENATE(+IF(Table9[[#This Row],[Código do agregado
'[Entidade']]]="","",VLOOKUP(Table9[[#This Row],[Código do agregado
'[Entidade']]],Table8[[#All],[Código do agregado '[Entidade']]:[Código do agregado
'[1º Direito']]],6,FALSE)),Table9[[#This Row],[Membro]])</f>
        <v/>
      </c>
      <c r="B197" s="403"/>
      <c r="C197" s="404" t="str">
        <f>IF(Table9[[#This Row],[Código do agregado
'[Entidade']]]="","",(CONCATENATE(VLOOKUP(Table9[[#This Row],[Código do agregado
'[Entidade']]],Table8[[Código do agregado '[Entidade']]:[Código do agregado
'[1º Direito']]],8,FALSE),".",Table9[[#This Row],[Membro]])))</f>
        <v/>
      </c>
      <c r="D197" s="430"/>
      <c r="E197" s="431"/>
      <c r="F197" s="430"/>
      <c r="G197" s="430"/>
      <c r="H197" s="435"/>
      <c r="I197" s="432"/>
      <c r="J197" s="433"/>
      <c r="K197" s="404" t="str">
        <f ca="1">IF(Table9[[#This Row],[Data de nascimento 
(aaaa-mm-dd)]]="","",(IF(B197="","",DATEDIF(J197,NOW(),"y"))))</f>
        <v/>
      </c>
      <c r="L197" s="401"/>
      <c r="M197" s="405"/>
      <c r="N197" s="407"/>
      <c r="O197" s="405"/>
      <c r="P197" s="275" t="str">
        <f t="shared" si="13"/>
        <v>NÃO</v>
      </c>
      <c r="Q197" s="281" t="str">
        <f>IF(Table9[[#This Row],[Código do agregado
'[Entidade']]]="","",IF(B197&lt;&gt;B196,"A",IF(Q196="A","B",IF(Q196="B","C",IF(Q196="C","D",IF(Q196="D","E",IF(Q196="E","F",IF(Q196="F","G",IF(Q196="G","H",IF(Q196="H","I",IF(Q196="K","L",IF(Q196="L","M",IF(Q196="M","N",IF(Q196="N","O",IF(Q196="O","P",IF(Q196="P","Q"))))))))))))))))</f>
        <v/>
      </c>
      <c r="R197" s="282" t="str">
        <f t="shared" si="14"/>
        <v/>
      </c>
      <c r="S197" s="283" t="str">
        <f t="shared" si="15"/>
        <v/>
      </c>
      <c r="T197" s="284" t="str">
        <f t="shared" ca="1" si="16"/>
        <v/>
      </c>
      <c r="U197" s="419"/>
      <c r="V197" s="421" t="str">
        <f>IFERROR(IF(Table9[[#This Row],[Data de nascimento 
(aaaa-mm-dd)]]="","",(IF(B197="","",DATEDIF(J197,VLOOKUP(Table9[[#This Row],[Código do agregado
'[Entidade']]],Table8[[Código do agregado '[Entidade']]:[Denominação do ficheiro pdf correspondente ao documento]],25,FALSE),"y")))),"")</f>
        <v/>
      </c>
      <c r="W197" s="410">
        <f t="shared" si="17"/>
        <v>0</v>
      </c>
      <c r="AC197" s="280"/>
    </row>
    <row r="198" spans="1:29" s="263" customFormat="1" ht="25.05" hidden="1" customHeight="1" x14ac:dyDescent="0.3">
      <c r="A198" s="274" t="str">
        <f>CONCATENATE(+IF(Table9[[#This Row],[Código do agregado
'[Entidade']]]="","",VLOOKUP(Table9[[#This Row],[Código do agregado
'[Entidade']]],Table8[[#All],[Código do agregado '[Entidade']]:[Código do agregado
'[1º Direito']]],6,FALSE)),Table9[[#This Row],[Membro]])</f>
        <v/>
      </c>
      <c r="B198" s="403"/>
      <c r="C198" s="404" t="str">
        <f>IF(Table9[[#This Row],[Código do agregado
'[Entidade']]]="","",(CONCATENATE(VLOOKUP(Table9[[#This Row],[Código do agregado
'[Entidade']]],Table8[[Código do agregado '[Entidade']]:[Código do agregado
'[1º Direito']]],8,FALSE),".",Table9[[#This Row],[Membro]])))</f>
        <v/>
      </c>
      <c r="D198" s="430"/>
      <c r="E198" s="431"/>
      <c r="F198" s="430"/>
      <c r="G198" s="430"/>
      <c r="H198" s="435"/>
      <c r="I198" s="432"/>
      <c r="J198" s="433"/>
      <c r="K198" s="404" t="str">
        <f ca="1">IF(Table9[[#This Row],[Data de nascimento 
(aaaa-mm-dd)]]="","",(IF(B198="","",DATEDIF(J198,NOW(),"y"))))</f>
        <v/>
      </c>
      <c r="L198" s="401"/>
      <c r="M198" s="405"/>
      <c r="N198" s="407"/>
      <c r="O198" s="405"/>
      <c r="P198" s="275" t="str">
        <f t="shared" ref="P198:P261" si="18">IF(B198&lt;&gt;"",IF(AND(B198&lt;&gt;"",OR(I198="",J198="",M198="",N198="",AND(O198="",S198="Rend"))),"NÃO","SIM"),"NÃO")</f>
        <v>NÃO</v>
      </c>
      <c r="Q198" s="281" t="str">
        <f>IF(Table9[[#This Row],[Código do agregado
'[Entidade']]]="","",IF(B198&lt;&gt;B197,"A",IF(Q197="A","B",IF(Q197="B","C",IF(Q197="C","D",IF(Q197="D","E",IF(Q197="E","F",IF(Q197="F","G",IF(Q197="G","H",IF(Q197="H","I",IF(Q197="K","L",IF(Q197="L","M",IF(Q197="M","N",IF(Q197="N","O",IF(Q197="O","P",IF(Q197="P","Q"))))))))))))))))</f>
        <v/>
      </c>
      <c r="R198" s="282" t="str">
        <f t="shared" ref="R198:R261" si="19">IFERROR(IF(OR(RIGHT(I198,1)-(11-((9*LEFT(I198,1)+8*MID(I198,2,1)+7*MID(I198,3,1)+6*MID(I198,4,1)+5*MID(I198,5,1)+4*MID(I198,6,1)+3*MID(I198,7,1)+2*MID(I198,8,1))-(11*INT((9*LEFT(I198,1)+8*MID(I198,2,1)+7*MID(I198,3,1)+6*MID(I198,4,1)+5*MID(I198,5,1)+4*MID(I198,6,1)+3*MID(I198,7,1)+2*MID(I198,8,1))/11))))=0,RIGHT(I198,1)-(11-((9*LEFT(I198,1)+8*MID(I198,2,1)+7*MID(I198,3,1)+6*MID(I198,4,1)+5*MID(I198,5,1)+4*MID(I198,6,1)+3*MID(I198,7,1)+2*MID(I198,8,1))-(11*INT((9*LEFT(I198,1)+8*MID(I198,2,1)+7*MID(I198,3,1)+6*MID(I198,4,1)+5*MID(I198,5,1)+4*MID(I198,6,1)+3*MID(I198,7,1)+2*MID(I198,8,1))/11))))=-11,RIGHT(I198,1)-(11-((9*LEFT(I198,1)+8*MID(I198,2,1)+7*MID(I198,3,1)+6*MID(I198,4,1)+5*MID(I198,5,1)+4*MID(I198,6,1)+3*MID(I198,7,1)+2*MID(I198,8,1))-(11*INT((9*LEFT(I198,1)+8*MID(I198,2,1)+7*MID(I198,3,1)+6*MID(I198,4,1)+5*MID(I198,5,1)+4*MID(I198,6,1)+3*MID(I198,7,1)+2*MID(I198,8,1))/11))))=-10),"","X"),"")</f>
        <v/>
      </c>
      <c r="S198" s="283" t="str">
        <f t="shared" ref="S198:S261" si="20">IF(RIGHT(C198,1)="A","",IF(C198="","",IF(OR(K198&gt;65,AND(K198&gt;17,K198&lt;26)),"Rend","")))</f>
        <v/>
      </c>
      <c r="T198" s="284" t="str">
        <f t="shared" ref="T198:T261" ca="1" si="21">IF(OR(K198&lt;18,AND(O198="Não",S198="Rend")),"Dep","")</f>
        <v/>
      </c>
      <c r="U198" s="419"/>
      <c r="V198" s="421" t="str">
        <f>IFERROR(IF(Table9[[#This Row],[Data de nascimento 
(aaaa-mm-dd)]]="","",(IF(B198="","",DATEDIF(J198,VLOOKUP(Table9[[#This Row],[Código do agregado
'[Entidade']]],Table8[[Código do agregado '[Entidade']]:[Denominação do ficheiro pdf correspondente ao documento]],25,FALSE),"y")))),"")</f>
        <v/>
      </c>
      <c r="W198" s="410">
        <f t="shared" ref="W198:W261" si="22">IF(AND(V198&gt;=15,V198&lt;=29),1,0)</f>
        <v>0</v>
      </c>
      <c r="AC198" s="280"/>
    </row>
    <row r="199" spans="1:29" s="263" customFormat="1" ht="25.05" hidden="1" customHeight="1" x14ac:dyDescent="0.3">
      <c r="A199" s="274" t="str">
        <f>CONCATENATE(+IF(Table9[[#This Row],[Código do agregado
'[Entidade']]]="","",VLOOKUP(Table9[[#This Row],[Código do agregado
'[Entidade']]],Table8[[#All],[Código do agregado '[Entidade']]:[Código do agregado
'[1º Direito']]],6,FALSE)),Table9[[#This Row],[Membro]])</f>
        <v/>
      </c>
      <c r="B199" s="403"/>
      <c r="C199" s="404" t="str">
        <f>IF(Table9[[#This Row],[Código do agregado
'[Entidade']]]="","",(CONCATENATE(VLOOKUP(Table9[[#This Row],[Código do agregado
'[Entidade']]],Table8[[Código do agregado '[Entidade']]:[Código do agregado
'[1º Direito']]],8,FALSE),".",Table9[[#This Row],[Membro]])))</f>
        <v/>
      </c>
      <c r="D199" s="430"/>
      <c r="E199" s="431"/>
      <c r="F199" s="430"/>
      <c r="G199" s="430"/>
      <c r="H199" s="435"/>
      <c r="I199" s="432"/>
      <c r="J199" s="433"/>
      <c r="K199" s="404" t="str">
        <f ca="1">IF(Table9[[#This Row],[Data de nascimento 
(aaaa-mm-dd)]]="","",(IF(B199="","",DATEDIF(J199,NOW(),"y"))))</f>
        <v/>
      </c>
      <c r="L199" s="401"/>
      <c r="M199" s="405"/>
      <c r="N199" s="407"/>
      <c r="O199" s="405"/>
      <c r="P199" s="275" t="str">
        <f t="shared" si="18"/>
        <v>NÃO</v>
      </c>
      <c r="Q199" s="281" t="str">
        <f>IF(Table9[[#This Row],[Código do agregado
'[Entidade']]]="","",IF(B199&lt;&gt;B198,"A",IF(Q198="A","B",IF(Q198="B","C",IF(Q198="C","D",IF(Q198="D","E",IF(Q198="E","F",IF(Q198="F","G",IF(Q198="G","H",IF(Q198="H","I",IF(Q198="K","L",IF(Q198="L","M",IF(Q198="M","N",IF(Q198="N","O",IF(Q198="O","P",IF(Q198="P","Q"))))))))))))))))</f>
        <v/>
      </c>
      <c r="R199" s="282" t="str">
        <f t="shared" si="19"/>
        <v/>
      </c>
      <c r="S199" s="283" t="str">
        <f t="shared" si="20"/>
        <v/>
      </c>
      <c r="T199" s="284" t="str">
        <f t="shared" ca="1" si="21"/>
        <v/>
      </c>
      <c r="U199" s="419"/>
      <c r="V199" s="421" t="str">
        <f>IFERROR(IF(Table9[[#This Row],[Data de nascimento 
(aaaa-mm-dd)]]="","",(IF(B199="","",DATEDIF(J199,VLOOKUP(Table9[[#This Row],[Código do agregado
'[Entidade']]],Table8[[Código do agregado '[Entidade']]:[Denominação do ficheiro pdf correspondente ao documento]],25,FALSE),"y")))),"")</f>
        <v/>
      </c>
      <c r="W199" s="410">
        <f t="shared" si="22"/>
        <v>0</v>
      </c>
      <c r="AC199" s="280"/>
    </row>
    <row r="200" spans="1:29" s="263" customFormat="1" ht="25.05" hidden="1" customHeight="1" x14ac:dyDescent="0.3">
      <c r="A200" s="274" t="str">
        <f>CONCATENATE(+IF(Table9[[#This Row],[Código do agregado
'[Entidade']]]="","",VLOOKUP(Table9[[#This Row],[Código do agregado
'[Entidade']]],Table8[[#All],[Código do agregado '[Entidade']]:[Código do agregado
'[1º Direito']]],6,FALSE)),Table9[[#This Row],[Membro]])</f>
        <v/>
      </c>
      <c r="B200" s="403"/>
      <c r="C200" s="404" t="str">
        <f>IF(Table9[[#This Row],[Código do agregado
'[Entidade']]]="","",(CONCATENATE(VLOOKUP(Table9[[#This Row],[Código do agregado
'[Entidade']]],Table8[[Código do agregado '[Entidade']]:[Código do agregado
'[1º Direito']]],8,FALSE),".",Table9[[#This Row],[Membro]])))</f>
        <v/>
      </c>
      <c r="D200" s="430"/>
      <c r="E200" s="431"/>
      <c r="F200" s="430"/>
      <c r="G200" s="430"/>
      <c r="H200" s="435"/>
      <c r="I200" s="432"/>
      <c r="J200" s="433"/>
      <c r="K200" s="404" t="str">
        <f ca="1">IF(Table9[[#This Row],[Data de nascimento 
(aaaa-mm-dd)]]="","",(IF(B200="","",DATEDIF(J200,NOW(),"y"))))</f>
        <v/>
      </c>
      <c r="L200" s="401"/>
      <c r="M200" s="405"/>
      <c r="N200" s="407"/>
      <c r="O200" s="405"/>
      <c r="P200" s="275" t="str">
        <f t="shared" si="18"/>
        <v>NÃO</v>
      </c>
      <c r="Q200" s="281" t="str">
        <f>IF(Table9[[#This Row],[Código do agregado
'[Entidade']]]="","",IF(B200&lt;&gt;B199,"A",IF(Q199="A","B",IF(Q199="B","C",IF(Q199="C","D",IF(Q199="D","E",IF(Q199="E","F",IF(Q199="F","G",IF(Q199="G","H",IF(Q199="H","I",IF(Q199="K","L",IF(Q199="L","M",IF(Q199="M","N",IF(Q199="N","O",IF(Q199="O","P",IF(Q199="P","Q"))))))))))))))))</f>
        <v/>
      </c>
      <c r="R200" s="282" t="str">
        <f t="shared" si="19"/>
        <v/>
      </c>
      <c r="S200" s="283" t="str">
        <f t="shared" si="20"/>
        <v/>
      </c>
      <c r="T200" s="284" t="str">
        <f t="shared" ca="1" si="21"/>
        <v/>
      </c>
      <c r="U200" s="419"/>
      <c r="V200" s="421" t="str">
        <f>IFERROR(IF(Table9[[#This Row],[Data de nascimento 
(aaaa-mm-dd)]]="","",(IF(B200="","",DATEDIF(J200,VLOOKUP(Table9[[#This Row],[Código do agregado
'[Entidade']]],Table8[[Código do agregado '[Entidade']]:[Denominação do ficheiro pdf correspondente ao documento]],25,FALSE),"y")))),"")</f>
        <v/>
      </c>
      <c r="W200" s="410">
        <f t="shared" si="22"/>
        <v>0</v>
      </c>
      <c r="AC200" s="280"/>
    </row>
    <row r="201" spans="1:29" s="263" customFormat="1" ht="25.05" hidden="1" customHeight="1" x14ac:dyDescent="0.3">
      <c r="A201" s="274" t="str">
        <f>CONCATENATE(+IF(Table9[[#This Row],[Código do agregado
'[Entidade']]]="","",VLOOKUP(Table9[[#This Row],[Código do agregado
'[Entidade']]],Table8[[#All],[Código do agregado '[Entidade']]:[Código do agregado
'[1º Direito']]],6,FALSE)),Table9[[#This Row],[Membro]])</f>
        <v/>
      </c>
      <c r="B201" s="403"/>
      <c r="C201" s="404" t="str">
        <f>IF(Table9[[#This Row],[Código do agregado
'[Entidade']]]="","",(CONCATENATE(VLOOKUP(Table9[[#This Row],[Código do agregado
'[Entidade']]],Table8[[Código do agregado '[Entidade']]:[Código do agregado
'[1º Direito']]],8,FALSE),".",Table9[[#This Row],[Membro]])))</f>
        <v/>
      </c>
      <c r="D201" s="430"/>
      <c r="E201" s="431"/>
      <c r="F201" s="430"/>
      <c r="G201" s="430"/>
      <c r="H201" s="435"/>
      <c r="I201" s="432"/>
      <c r="J201" s="433"/>
      <c r="K201" s="404" t="str">
        <f ca="1">IF(Table9[[#This Row],[Data de nascimento 
(aaaa-mm-dd)]]="","",(IF(B201="","",DATEDIF(J201,NOW(),"y"))))</f>
        <v/>
      </c>
      <c r="L201" s="401"/>
      <c r="M201" s="405"/>
      <c r="N201" s="407"/>
      <c r="O201" s="405"/>
      <c r="P201" s="275" t="str">
        <f t="shared" si="18"/>
        <v>NÃO</v>
      </c>
      <c r="Q201" s="281" t="str">
        <f>IF(Table9[[#This Row],[Código do agregado
'[Entidade']]]="","",IF(B201&lt;&gt;B200,"A",IF(Q200="A","B",IF(Q200="B","C",IF(Q200="C","D",IF(Q200="D","E",IF(Q200="E","F",IF(Q200="F","G",IF(Q200="G","H",IF(Q200="H","I",IF(Q200="K","L",IF(Q200="L","M",IF(Q200="M","N",IF(Q200="N","O",IF(Q200="O","P",IF(Q200="P","Q"))))))))))))))))</f>
        <v/>
      </c>
      <c r="R201" s="282" t="str">
        <f t="shared" si="19"/>
        <v/>
      </c>
      <c r="S201" s="283" t="str">
        <f t="shared" si="20"/>
        <v/>
      </c>
      <c r="T201" s="284" t="str">
        <f t="shared" ca="1" si="21"/>
        <v/>
      </c>
      <c r="U201" s="419"/>
      <c r="V201" s="421" t="str">
        <f>IFERROR(IF(Table9[[#This Row],[Data de nascimento 
(aaaa-mm-dd)]]="","",(IF(B201="","",DATEDIF(J201,VLOOKUP(Table9[[#This Row],[Código do agregado
'[Entidade']]],Table8[[Código do agregado '[Entidade']]:[Denominação do ficheiro pdf correspondente ao documento]],25,FALSE),"y")))),"")</f>
        <v/>
      </c>
      <c r="W201" s="410">
        <f t="shared" si="22"/>
        <v>0</v>
      </c>
      <c r="AC201" s="280"/>
    </row>
    <row r="202" spans="1:29" s="263" customFormat="1" ht="25.05" hidden="1" customHeight="1" x14ac:dyDescent="0.3">
      <c r="A202" s="274" t="str">
        <f>CONCATENATE(+IF(Table9[[#This Row],[Código do agregado
'[Entidade']]]="","",VLOOKUP(Table9[[#This Row],[Código do agregado
'[Entidade']]],Table8[[#All],[Código do agregado '[Entidade']]:[Código do agregado
'[1º Direito']]],6,FALSE)),Table9[[#This Row],[Membro]])</f>
        <v/>
      </c>
      <c r="B202" s="403"/>
      <c r="C202" s="404" t="str">
        <f>IF(Table9[[#This Row],[Código do agregado
'[Entidade']]]="","",(CONCATENATE(VLOOKUP(Table9[[#This Row],[Código do agregado
'[Entidade']]],Table8[[Código do agregado '[Entidade']]:[Código do agregado
'[1º Direito']]],8,FALSE),".",Table9[[#This Row],[Membro]])))</f>
        <v/>
      </c>
      <c r="D202" s="430"/>
      <c r="E202" s="431"/>
      <c r="F202" s="430"/>
      <c r="G202" s="430"/>
      <c r="H202" s="435"/>
      <c r="I202" s="432"/>
      <c r="J202" s="433"/>
      <c r="K202" s="404" t="str">
        <f ca="1">IF(Table9[[#This Row],[Data de nascimento 
(aaaa-mm-dd)]]="","",(IF(B202="","",DATEDIF(J202,NOW(),"y"))))</f>
        <v/>
      </c>
      <c r="L202" s="401"/>
      <c r="M202" s="405"/>
      <c r="N202" s="407"/>
      <c r="O202" s="405"/>
      <c r="P202" s="275" t="str">
        <f t="shared" si="18"/>
        <v>NÃO</v>
      </c>
      <c r="Q202" s="281" t="str">
        <f>IF(Table9[[#This Row],[Código do agregado
'[Entidade']]]="","",IF(B202&lt;&gt;B201,"A",IF(Q201="A","B",IF(Q201="B","C",IF(Q201="C","D",IF(Q201="D","E",IF(Q201="E","F",IF(Q201="F","G",IF(Q201="G","H",IF(Q201="H","I",IF(Q201="K","L",IF(Q201="L","M",IF(Q201="M","N",IF(Q201="N","O",IF(Q201="O","P",IF(Q201="P","Q"))))))))))))))))</f>
        <v/>
      </c>
      <c r="R202" s="282" t="str">
        <f t="shared" si="19"/>
        <v/>
      </c>
      <c r="S202" s="283" t="str">
        <f t="shared" si="20"/>
        <v/>
      </c>
      <c r="T202" s="284" t="str">
        <f t="shared" ca="1" si="21"/>
        <v/>
      </c>
      <c r="U202" s="419"/>
      <c r="V202" s="421" t="str">
        <f>IFERROR(IF(Table9[[#This Row],[Data de nascimento 
(aaaa-mm-dd)]]="","",(IF(B202="","",DATEDIF(J202,VLOOKUP(Table9[[#This Row],[Código do agregado
'[Entidade']]],Table8[[Código do agregado '[Entidade']]:[Denominação do ficheiro pdf correspondente ao documento]],25,FALSE),"y")))),"")</f>
        <v/>
      </c>
      <c r="W202" s="410">
        <f t="shared" si="22"/>
        <v>0</v>
      </c>
      <c r="AC202" s="280"/>
    </row>
    <row r="203" spans="1:29" s="263" customFormat="1" ht="25.05" hidden="1" customHeight="1" x14ac:dyDescent="0.3">
      <c r="A203" s="274" t="str">
        <f>CONCATENATE(+IF(Table9[[#This Row],[Código do agregado
'[Entidade']]]="","",VLOOKUP(Table9[[#This Row],[Código do agregado
'[Entidade']]],Table8[[#All],[Código do agregado '[Entidade']]:[Código do agregado
'[1º Direito']]],6,FALSE)),Table9[[#This Row],[Membro]])</f>
        <v/>
      </c>
      <c r="B203" s="403"/>
      <c r="C203" s="404" t="str">
        <f>IF(Table9[[#This Row],[Código do agregado
'[Entidade']]]="","",(CONCATENATE(VLOOKUP(Table9[[#This Row],[Código do agregado
'[Entidade']]],Table8[[Código do agregado '[Entidade']]:[Código do agregado
'[1º Direito']]],8,FALSE),".",Table9[[#This Row],[Membro]])))</f>
        <v/>
      </c>
      <c r="D203" s="430"/>
      <c r="E203" s="431"/>
      <c r="F203" s="430"/>
      <c r="G203" s="430"/>
      <c r="H203" s="435"/>
      <c r="I203" s="432"/>
      <c r="J203" s="433"/>
      <c r="K203" s="404" t="str">
        <f ca="1">IF(Table9[[#This Row],[Data de nascimento 
(aaaa-mm-dd)]]="","",(IF(B203="","",DATEDIF(J203,NOW(),"y"))))</f>
        <v/>
      </c>
      <c r="L203" s="401"/>
      <c r="M203" s="405"/>
      <c r="N203" s="407"/>
      <c r="O203" s="405"/>
      <c r="P203" s="275" t="str">
        <f t="shared" si="18"/>
        <v>NÃO</v>
      </c>
      <c r="Q203" s="281" t="str">
        <f>IF(Table9[[#This Row],[Código do agregado
'[Entidade']]]="","",IF(B203&lt;&gt;B202,"A",IF(Q202="A","B",IF(Q202="B","C",IF(Q202="C","D",IF(Q202="D","E",IF(Q202="E","F",IF(Q202="F","G",IF(Q202="G","H",IF(Q202="H","I",IF(Q202="K","L",IF(Q202="L","M",IF(Q202="M","N",IF(Q202="N","O",IF(Q202="O","P",IF(Q202="P","Q"))))))))))))))))</f>
        <v/>
      </c>
      <c r="R203" s="282" t="str">
        <f t="shared" si="19"/>
        <v/>
      </c>
      <c r="S203" s="283" t="str">
        <f t="shared" si="20"/>
        <v/>
      </c>
      <c r="T203" s="284" t="str">
        <f t="shared" ca="1" si="21"/>
        <v/>
      </c>
      <c r="U203" s="419"/>
      <c r="V203" s="421" t="str">
        <f>IFERROR(IF(Table9[[#This Row],[Data de nascimento 
(aaaa-mm-dd)]]="","",(IF(B203="","",DATEDIF(J203,VLOOKUP(Table9[[#This Row],[Código do agregado
'[Entidade']]],Table8[[Código do agregado '[Entidade']]:[Denominação do ficheiro pdf correspondente ao documento]],25,FALSE),"y")))),"")</f>
        <v/>
      </c>
      <c r="W203" s="410">
        <f t="shared" si="22"/>
        <v>0</v>
      </c>
      <c r="AC203" s="280"/>
    </row>
    <row r="204" spans="1:29" s="263" customFormat="1" ht="25.05" hidden="1" customHeight="1" x14ac:dyDescent="0.3">
      <c r="A204" s="274" t="str">
        <f>CONCATENATE(+IF(Table9[[#This Row],[Código do agregado
'[Entidade']]]="","",VLOOKUP(Table9[[#This Row],[Código do agregado
'[Entidade']]],Table8[[#All],[Código do agregado '[Entidade']]:[Código do agregado
'[1º Direito']]],6,FALSE)),Table9[[#This Row],[Membro]])</f>
        <v/>
      </c>
      <c r="B204" s="403"/>
      <c r="C204" s="404" t="str">
        <f>IF(Table9[[#This Row],[Código do agregado
'[Entidade']]]="","",(CONCATENATE(VLOOKUP(Table9[[#This Row],[Código do agregado
'[Entidade']]],Table8[[Código do agregado '[Entidade']]:[Código do agregado
'[1º Direito']]],8,FALSE),".",Table9[[#This Row],[Membro]])))</f>
        <v/>
      </c>
      <c r="D204" s="430"/>
      <c r="E204" s="431"/>
      <c r="F204" s="430"/>
      <c r="G204" s="430"/>
      <c r="H204" s="435"/>
      <c r="I204" s="432"/>
      <c r="J204" s="433"/>
      <c r="K204" s="404" t="str">
        <f ca="1">IF(Table9[[#This Row],[Data de nascimento 
(aaaa-mm-dd)]]="","",(IF(B204="","",DATEDIF(J204,NOW(),"y"))))</f>
        <v/>
      </c>
      <c r="L204" s="401"/>
      <c r="M204" s="405"/>
      <c r="N204" s="407"/>
      <c r="O204" s="405"/>
      <c r="P204" s="275" t="str">
        <f t="shared" si="18"/>
        <v>NÃO</v>
      </c>
      <c r="Q204" s="281" t="str">
        <f>IF(Table9[[#This Row],[Código do agregado
'[Entidade']]]="","",IF(B204&lt;&gt;B203,"A",IF(Q203="A","B",IF(Q203="B","C",IF(Q203="C","D",IF(Q203="D","E",IF(Q203="E","F",IF(Q203="F","G",IF(Q203="G","H",IF(Q203="H","I",IF(Q203="K","L",IF(Q203="L","M",IF(Q203="M","N",IF(Q203="N","O",IF(Q203="O","P",IF(Q203="P","Q"))))))))))))))))</f>
        <v/>
      </c>
      <c r="R204" s="282" t="str">
        <f t="shared" si="19"/>
        <v/>
      </c>
      <c r="S204" s="283" t="str">
        <f t="shared" si="20"/>
        <v/>
      </c>
      <c r="T204" s="284" t="str">
        <f t="shared" ca="1" si="21"/>
        <v/>
      </c>
      <c r="U204" s="419"/>
      <c r="V204" s="421" t="str">
        <f>IFERROR(IF(Table9[[#This Row],[Data de nascimento 
(aaaa-mm-dd)]]="","",(IF(B204="","",DATEDIF(J204,VLOOKUP(Table9[[#This Row],[Código do agregado
'[Entidade']]],Table8[[Código do agregado '[Entidade']]:[Denominação do ficheiro pdf correspondente ao documento]],25,FALSE),"y")))),"")</f>
        <v/>
      </c>
      <c r="W204" s="410">
        <f t="shared" si="22"/>
        <v>0</v>
      </c>
      <c r="AC204" s="280"/>
    </row>
    <row r="205" spans="1:29" s="263" customFormat="1" ht="25.05" hidden="1" customHeight="1" x14ac:dyDescent="0.3">
      <c r="A205" s="274" t="str">
        <f>CONCATENATE(+IF(Table9[[#This Row],[Código do agregado
'[Entidade']]]="","",VLOOKUP(Table9[[#This Row],[Código do agregado
'[Entidade']]],Table8[[#All],[Código do agregado '[Entidade']]:[Código do agregado
'[1º Direito']]],6,FALSE)),Table9[[#This Row],[Membro]])</f>
        <v/>
      </c>
      <c r="B205" s="403"/>
      <c r="C205" s="404" t="str">
        <f>IF(Table9[[#This Row],[Código do agregado
'[Entidade']]]="","",(CONCATENATE(VLOOKUP(Table9[[#This Row],[Código do agregado
'[Entidade']]],Table8[[Código do agregado '[Entidade']]:[Código do agregado
'[1º Direito']]],8,FALSE),".",Table9[[#This Row],[Membro]])))</f>
        <v/>
      </c>
      <c r="D205" s="430"/>
      <c r="E205" s="431"/>
      <c r="F205" s="430"/>
      <c r="G205" s="430"/>
      <c r="H205" s="435"/>
      <c r="I205" s="432"/>
      <c r="J205" s="433"/>
      <c r="K205" s="404" t="str">
        <f ca="1">IF(Table9[[#This Row],[Data de nascimento 
(aaaa-mm-dd)]]="","",(IF(B205="","",DATEDIF(J205,NOW(),"y"))))</f>
        <v/>
      </c>
      <c r="L205" s="401"/>
      <c r="M205" s="405"/>
      <c r="N205" s="407"/>
      <c r="O205" s="405"/>
      <c r="P205" s="275" t="str">
        <f t="shared" si="18"/>
        <v>NÃO</v>
      </c>
      <c r="Q205" s="281" t="str">
        <f>IF(Table9[[#This Row],[Código do agregado
'[Entidade']]]="","",IF(B205&lt;&gt;B204,"A",IF(Q204="A","B",IF(Q204="B","C",IF(Q204="C","D",IF(Q204="D","E",IF(Q204="E","F",IF(Q204="F","G",IF(Q204="G","H",IF(Q204="H","I",IF(Q204="K","L",IF(Q204="L","M",IF(Q204="M","N",IF(Q204="N","O",IF(Q204="O","P",IF(Q204="P","Q"))))))))))))))))</f>
        <v/>
      </c>
      <c r="R205" s="282" t="str">
        <f t="shared" si="19"/>
        <v/>
      </c>
      <c r="S205" s="283" t="str">
        <f t="shared" si="20"/>
        <v/>
      </c>
      <c r="T205" s="284" t="str">
        <f t="shared" ca="1" si="21"/>
        <v/>
      </c>
      <c r="U205" s="419"/>
      <c r="V205" s="421" t="str">
        <f>IFERROR(IF(Table9[[#This Row],[Data de nascimento 
(aaaa-mm-dd)]]="","",(IF(B205="","",DATEDIF(J205,VLOOKUP(Table9[[#This Row],[Código do agregado
'[Entidade']]],Table8[[Código do agregado '[Entidade']]:[Denominação do ficheiro pdf correspondente ao documento]],25,FALSE),"y")))),"")</f>
        <v/>
      </c>
      <c r="W205" s="410">
        <f t="shared" si="22"/>
        <v>0</v>
      </c>
      <c r="AC205" s="280"/>
    </row>
    <row r="206" spans="1:29" s="263" customFormat="1" ht="25.05" hidden="1" customHeight="1" x14ac:dyDescent="0.3">
      <c r="A206" s="274" t="str">
        <f>CONCATENATE(+IF(Table9[[#This Row],[Código do agregado
'[Entidade']]]="","",VLOOKUP(Table9[[#This Row],[Código do agregado
'[Entidade']]],Table8[[#All],[Código do agregado '[Entidade']]:[Código do agregado
'[1º Direito']]],6,FALSE)),Table9[[#This Row],[Membro]])</f>
        <v/>
      </c>
      <c r="B206" s="403"/>
      <c r="C206" s="404" t="str">
        <f>IF(Table9[[#This Row],[Código do agregado
'[Entidade']]]="","",(CONCATENATE(VLOOKUP(Table9[[#This Row],[Código do agregado
'[Entidade']]],Table8[[Código do agregado '[Entidade']]:[Código do agregado
'[1º Direito']]],8,FALSE),".",Table9[[#This Row],[Membro]])))</f>
        <v/>
      </c>
      <c r="D206" s="430"/>
      <c r="E206" s="431"/>
      <c r="F206" s="430"/>
      <c r="G206" s="430"/>
      <c r="H206" s="435"/>
      <c r="I206" s="432"/>
      <c r="J206" s="433"/>
      <c r="K206" s="404" t="str">
        <f ca="1">IF(Table9[[#This Row],[Data de nascimento 
(aaaa-mm-dd)]]="","",(IF(B206="","",DATEDIF(J206,NOW(),"y"))))</f>
        <v/>
      </c>
      <c r="L206" s="401"/>
      <c r="M206" s="405"/>
      <c r="N206" s="407"/>
      <c r="O206" s="405"/>
      <c r="P206" s="275" t="str">
        <f t="shared" si="18"/>
        <v>NÃO</v>
      </c>
      <c r="Q206" s="281" t="str">
        <f>IF(Table9[[#This Row],[Código do agregado
'[Entidade']]]="","",IF(B206&lt;&gt;B205,"A",IF(Q205="A","B",IF(Q205="B","C",IF(Q205="C","D",IF(Q205="D","E",IF(Q205="E","F",IF(Q205="F","G",IF(Q205="G","H",IF(Q205="H","I",IF(Q205="K","L",IF(Q205="L","M",IF(Q205="M","N",IF(Q205="N","O",IF(Q205="O","P",IF(Q205="P","Q"))))))))))))))))</f>
        <v/>
      </c>
      <c r="R206" s="282" t="str">
        <f t="shared" si="19"/>
        <v/>
      </c>
      <c r="S206" s="283" t="str">
        <f t="shared" si="20"/>
        <v/>
      </c>
      <c r="T206" s="284" t="str">
        <f t="shared" ca="1" si="21"/>
        <v/>
      </c>
      <c r="U206" s="419"/>
      <c r="V206" s="421" t="str">
        <f>IFERROR(IF(Table9[[#This Row],[Data de nascimento 
(aaaa-mm-dd)]]="","",(IF(B206="","",DATEDIF(J206,VLOOKUP(Table9[[#This Row],[Código do agregado
'[Entidade']]],Table8[[Código do agregado '[Entidade']]:[Denominação do ficheiro pdf correspondente ao documento]],25,FALSE),"y")))),"")</f>
        <v/>
      </c>
      <c r="W206" s="410">
        <f t="shared" si="22"/>
        <v>0</v>
      </c>
      <c r="AC206" s="280"/>
    </row>
    <row r="207" spans="1:29" s="263" customFormat="1" ht="25.05" hidden="1" customHeight="1" x14ac:dyDescent="0.3">
      <c r="A207" s="274" t="str">
        <f>CONCATENATE(+IF(Table9[[#This Row],[Código do agregado
'[Entidade']]]="","",VLOOKUP(Table9[[#This Row],[Código do agregado
'[Entidade']]],Table8[[#All],[Código do agregado '[Entidade']]:[Código do agregado
'[1º Direito']]],6,FALSE)),Table9[[#This Row],[Membro]])</f>
        <v/>
      </c>
      <c r="B207" s="403"/>
      <c r="C207" s="404" t="str">
        <f>IF(Table9[[#This Row],[Código do agregado
'[Entidade']]]="","",(CONCATENATE(VLOOKUP(Table9[[#This Row],[Código do agregado
'[Entidade']]],Table8[[Código do agregado '[Entidade']]:[Código do agregado
'[1º Direito']]],8,FALSE),".",Table9[[#This Row],[Membro]])))</f>
        <v/>
      </c>
      <c r="D207" s="430"/>
      <c r="E207" s="431"/>
      <c r="F207" s="430"/>
      <c r="G207" s="430"/>
      <c r="H207" s="435"/>
      <c r="I207" s="432"/>
      <c r="J207" s="433"/>
      <c r="K207" s="404" t="str">
        <f ca="1">IF(Table9[[#This Row],[Data de nascimento 
(aaaa-mm-dd)]]="","",(IF(B207="","",DATEDIF(J207,NOW(),"y"))))</f>
        <v/>
      </c>
      <c r="L207" s="401"/>
      <c r="M207" s="405"/>
      <c r="N207" s="407"/>
      <c r="O207" s="405"/>
      <c r="P207" s="275" t="str">
        <f t="shared" si="18"/>
        <v>NÃO</v>
      </c>
      <c r="Q207" s="281" t="str">
        <f>IF(Table9[[#This Row],[Código do agregado
'[Entidade']]]="","",IF(B207&lt;&gt;B206,"A",IF(Q206="A","B",IF(Q206="B","C",IF(Q206="C","D",IF(Q206="D","E",IF(Q206="E","F",IF(Q206="F","G",IF(Q206="G","H",IF(Q206="H","I",IF(Q206="K","L",IF(Q206="L","M",IF(Q206="M","N",IF(Q206="N","O",IF(Q206="O","P",IF(Q206="P","Q"))))))))))))))))</f>
        <v/>
      </c>
      <c r="R207" s="282" t="str">
        <f t="shared" si="19"/>
        <v/>
      </c>
      <c r="S207" s="283" t="str">
        <f t="shared" si="20"/>
        <v/>
      </c>
      <c r="T207" s="284" t="str">
        <f t="shared" ca="1" si="21"/>
        <v/>
      </c>
      <c r="U207" s="419"/>
      <c r="V207" s="421" t="str">
        <f>IFERROR(IF(Table9[[#This Row],[Data de nascimento 
(aaaa-mm-dd)]]="","",(IF(B207="","",DATEDIF(J207,VLOOKUP(Table9[[#This Row],[Código do agregado
'[Entidade']]],Table8[[Código do agregado '[Entidade']]:[Denominação do ficheiro pdf correspondente ao documento]],25,FALSE),"y")))),"")</f>
        <v/>
      </c>
      <c r="W207" s="410">
        <f t="shared" si="22"/>
        <v>0</v>
      </c>
      <c r="AC207" s="280"/>
    </row>
    <row r="208" spans="1:29" s="263" customFormat="1" ht="25.05" hidden="1" customHeight="1" x14ac:dyDescent="0.3">
      <c r="A208" s="274" t="str">
        <f>CONCATENATE(+IF(Table9[[#This Row],[Código do agregado
'[Entidade']]]="","",VLOOKUP(Table9[[#This Row],[Código do agregado
'[Entidade']]],Table8[[#All],[Código do agregado '[Entidade']]:[Código do agregado
'[1º Direito']]],6,FALSE)),Table9[[#This Row],[Membro]])</f>
        <v/>
      </c>
      <c r="B208" s="403"/>
      <c r="C208" s="404" t="str">
        <f>IF(Table9[[#This Row],[Código do agregado
'[Entidade']]]="","",(CONCATENATE(VLOOKUP(Table9[[#This Row],[Código do agregado
'[Entidade']]],Table8[[Código do agregado '[Entidade']]:[Código do agregado
'[1º Direito']]],8,FALSE),".",Table9[[#This Row],[Membro]])))</f>
        <v/>
      </c>
      <c r="D208" s="430"/>
      <c r="E208" s="431"/>
      <c r="F208" s="430"/>
      <c r="G208" s="430"/>
      <c r="H208" s="435"/>
      <c r="I208" s="432"/>
      <c r="J208" s="433"/>
      <c r="K208" s="404" t="str">
        <f ca="1">IF(Table9[[#This Row],[Data de nascimento 
(aaaa-mm-dd)]]="","",(IF(B208="","",DATEDIF(J208,NOW(),"y"))))</f>
        <v/>
      </c>
      <c r="L208" s="401"/>
      <c r="M208" s="405"/>
      <c r="N208" s="407"/>
      <c r="O208" s="405"/>
      <c r="P208" s="275" t="str">
        <f t="shared" si="18"/>
        <v>NÃO</v>
      </c>
      <c r="Q208" s="281" t="str">
        <f>IF(Table9[[#This Row],[Código do agregado
'[Entidade']]]="","",IF(B208&lt;&gt;B207,"A",IF(Q207="A","B",IF(Q207="B","C",IF(Q207="C","D",IF(Q207="D","E",IF(Q207="E","F",IF(Q207="F","G",IF(Q207="G","H",IF(Q207="H","I",IF(Q207="K","L",IF(Q207="L","M",IF(Q207="M","N",IF(Q207="N","O",IF(Q207="O","P",IF(Q207="P","Q"))))))))))))))))</f>
        <v/>
      </c>
      <c r="R208" s="282" t="str">
        <f t="shared" si="19"/>
        <v/>
      </c>
      <c r="S208" s="283" t="str">
        <f t="shared" si="20"/>
        <v/>
      </c>
      <c r="T208" s="284" t="str">
        <f t="shared" ca="1" si="21"/>
        <v/>
      </c>
      <c r="U208" s="419"/>
      <c r="V208" s="421" t="str">
        <f>IFERROR(IF(Table9[[#This Row],[Data de nascimento 
(aaaa-mm-dd)]]="","",(IF(B208="","",DATEDIF(J208,VLOOKUP(Table9[[#This Row],[Código do agregado
'[Entidade']]],Table8[[Código do agregado '[Entidade']]:[Denominação do ficheiro pdf correspondente ao documento]],25,FALSE),"y")))),"")</f>
        <v/>
      </c>
      <c r="W208" s="410">
        <f t="shared" si="22"/>
        <v>0</v>
      </c>
      <c r="AC208" s="280"/>
    </row>
    <row r="209" spans="1:29" s="263" customFormat="1" ht="25.05" hidden="1" customHeight="1" x14ac:dyDescent="0.3">
      <c r="A209" s="274" t="str">
        <f>CONCATENATE(+IF(Table9[[#This Row],[Código do agregado
'[Entidade']]]="","",VLOOKUP(Table9[[#This Row],[Código do agregado
'[Entidade']]],Table8[[#All],[Código do agregado '[Entidade']]:[Código do agregado
'[1º Direito']]],6,FALSE)),Table9[[#This Row],[Membro]])</f>
        <v/>
      </c>
      <c r="B209" s="403"/>
      <c r="C209" s="404" t="str">
        <f>IF(Table9[[#This Row],[Código do agregado
'[Entidade']]]="","",(CONCATENATE(VLOOKUP(Table9[[#This Row],[Código do agregado
'[Entidade']]],Table8[[Código do agregado '[Entidade']]:[Código do agregado
'[1º Direito']]],8,FALSE),".",Table9[[#This Row],[Membro]])))</f>
        <v/>
      </c>
      <c r="D209" s="430"/>
      <c r="E209" s="431"/>
      <c r="F209" s="430"/>
      <c r="G209" s="430"/>
      <c r="H209" s="435"/>
      <c r="I209" s="432"/>
      <c r="J209" s="433"/>
      <c r="K209" s="404" t="str">
        <f ca="1">IF(Table9[[#This Row],[Data de nascimento 
(aaaa-mm-dd)]]="","",(IF(B209="","",DATEDIF(J209,NOW(),"y"))))</f>
        <v/>
      </c>
      <c r="L209" s="401"/>
      <c r="M209" s="405"/>
      <c r="N209" s="407"/>
      <c r="O209" s="405"/>
      <c r="P209" s="275" t="str">
        <f t="shared" si="18"/>
        <v>NÃO</v>
      </c>
      <c r="Q209" s="281" t="str">
        <f>IF(Table9[[#This Row],[Código do agregado
'[Entidade']]]="","",IF(B209&lt;&gt;B208,"A",IF(Q208="A","B",IF(Q208="B","C",IF(Q208="C","D",IF(Q208="D","E",IF(Q208="E","F",IF(Q208="F","G",IF(Q208="G","H",IF(Q208="H","I",IF(Q208="K","L",IF(Q208="L","M",IF(Q208="M","N",IF(Q208="N","O",IF(Q208="O","P",IF(Q208="P","Q"))))))))))))))))</f>
        <v/>
      </c>
      <c r="R209" s="282" t="str">
        <f t="shared" si="19"/>
        <v/>
      </c>
      <c r="S209" s="283" t="str">
        <f t="shared" si="20"/>
        <v/>
      </c>
      <c r="T209" s="284" t="str">
        <f t="shared" ca="1" si="21"/>
        <v/>
      </c>
      <c r="U209" s="419"/>
      <c r="V209" s="421" t="str">
        <f>IFERROR(IF(Table9[[#This Row],[Data de nascimento 
(aaaa-mm-dd)]]="","",(IF(B209="","",DATEDIF(J209,VLOOKUP(Table9[[#This Row],[Código do agregado
'[Entidade']]],Table8[[Código do agregado '[Entidade']]:[Denominação do ficheiro pdf correspondente ao documento]],25,FALSE),"y")))),"")</f>
        <v/>
      </c>
      <c r="W209" s="410">
        <f t="shared" si="22"/>
        <v>0</v>
      </c>
      <c r="AC209" s="280"/>
    </row>
    <row r="210" spans="1:29" s="263" customFormat="1" ht="25.05" hidden="1" customHeight="1" x14ac:dyDescent="0.3">
      <c r="A210" s="274" t="str">
        <f>CONCATENATE(+IF(Table9[[#This Row],[Código do agregado
'[Entidade']]]="","",VLOOKUP(Table9[[#This Row],[Código do agregado
'[Entidade']]],Table8[[#All],[Código do agregado '[Entidade']]:[Código do agregado
'[1º Direito']]],6,FALSE)),Table9[[#This Row],[Membro]])</f>
        <v/>
      </c>
      <c r="B210" s="403"/>
      <c r="C210" s="404" t="str">
        <f>IF(Table9[[#This Row],[Código do agregado
'[Entidade']]]="","",(CONCATENATE(VLOOKUP(Table9[[#This Row],[Código do agregado
'[Entidade']]],Table8[[Código do agregado '[Entidade']]:[Código do agregado
'[1º Direito']]],8,FALSE),".",Table9[[#This Row],[Membro]])))</f>
        <v/>
      </c>
      <c r="D210" s="430"/>
      <c r="E210" s="431"/>
      <c r="F210" s="430"/>
      <c r="G210" s="430"/>
      <c r="H210" s="435"/>
      <c r="I210" s="432"/>
      <c r="J210" s="433"/>
      <c r="K210" s="404" t="str">
        <f ca="1">IF(Table9[[#This Row],[Data de nascimento 
(aaaa-mm-dd)]]="","",(IF(B210="","",DATEDIF(J210,NOW(),"y"))))</f>
        <v/>
      </c>
      <c r="L210" s="401"/>
      <c r="M210" s="405"/>
      <c r="N210" s="407"/>
      <c r="O210" s="405"/>
      <c r="P210" s="275" t="str">
        <f t="shared" si="18"/>
        <v>NÃO</v>
      </c>
      <c r="Q210" s="281" t="str">
        <f>IF(Table9[[#This Row],[Código do agregado
'[Entidade']]]="","",IF(B210&lt;&gt;B209,"A",IF(Q209="A","B",IF(Q209="B","C",IF(Q209="C","D",IF(Q209="D","E",IF(Q209="E","F",IF(Q209="F","G",IF(Q209="G","H",IF(Q209="H","I",IF(Q209="K","L",IF(Q209="L","M",IF(Q209="M","N",IF(Q209="N","O",IF(Q209="O","P",IF(Q209="P","Q"))))))))))))))))</f>
        <v/>
      </c>
      <c r="R210" s="282" t="str">
        <f t="shared" si="19"/>
        <v/>
      </c>
      <c r="S210" s="283" t="str">
        <f t="shared" si="20"/>
        <v/>
      </c>
      <c r="T210" s="284" t="str">
        <f t="shared" ca="1" si="21"/>
        <v/>
      </c>
      <c r="U210" s="419"/>
      <c r="V210" s="421" t="str">
        <f>IFERROR(IF(Table9[[#This Row],[Data de nascimento 
(aaaa-mm-dd)]]="","",(IF(B210="","",DATEDIF(J210,VLOOKUP(Table9[[#This Row],[Código do agregado
'[Entidade']]],Table8[[Código do agregado '[Entidade']]:[Denominação do ficheiro pdf correspondente ao documento]],25,FALSE),"y")))),"")</f>
        <v/>
      </c>
      <c r="W210" s="410">
        <f t="shared" si="22"/>
        <v>0</v>
      </c>
      <c r="AC210" s="280"/>
    </row>
    <row r="211" spans="1:29" s="263" customFormat="1" ht="25.05" hidden="1" customHeight="1" x14ac:dyDescent="0.3">
      <c r="A211" s="274" t="str">
        <f>CONCATENATE(+IF(Table9[[#This Row],[Código do agregado
'[Entidade']]]="","",VLOOKUP(Table9[[#This Row],[Código do agregado
'[Entidade']]],Table8[[#All],[Código do agregado '[Entidade']]:[Código do agregado
'[1º Direito']]],6,FALSE)),Table9[[#This Row],[Membro]])</f>
        <v/>
      </c>
      <c r="B211" s="403"/>
      <c r="C211" s="404" t="str">
        <f>IF(Table9[[#This Row],[Código do agregado
'[Entidade']]]="","",(CONCATENATE(VLOOKUP(Table9[[#This Row],[Código do agregado
'[Entidade']]],Table8[[Código do agregado '[Entidade']]:[Código do agregado
'[1º Direito']]],8,FALSE),".",Table9[[#This Row],[Membro]])))</f>
        <v/>
      </c>
      <c r="D211" s="430"/>
      <c r="E211" s="431"/>
      <c r="F211" s="430"/>
      <c r="G211" s="430"/>
      <c r="H211" s="435"/>
      <c r="I211" s="432"/>
      <c r="J211" s="433"/>
      <c r="K211" s="404" t="str">
        <f ca="1">IF(Table9[[#This Row],[Data de nascimento 
(aaaa-mm-dd)]]="","",(IF(B211="","",DATEDIF(J211,NOW(),"y"))))</f>
        <v/>
      </c>
      <c r="L211" s="401"/>
      <c r="M211" s="405"/>
      <c r="N211" s="407"/>
      <c r="O211" s="405"/>
      <c r="P211" s="275" t="str">
        <f t="shared" si="18"/>
        <v>NÃO</v>
      </c>
      <c r="Q211" s="281" t="str">
        <f>IF(Table9[[#This Row],[Código do agregado
'[Entidade']]]="","",IF(B211&lt;&gt;B210,"A",IF(Q210="A","B",IF(Q210="B","C",IF(Q210="C","D",IF(Q210="D","E",IF(Q210="E","F",IF(Q210="F","G",IF(Q210="G","H",IF(Q210="H","I",IF(Q210="K","L",IF(Q210="L","M",IF(Q210="M","N",IF(Q210="N","O",IF(Q210="O","P",IF(Q210="P","Q"))))))))))))))))</f>
        <v/>
      </c>
      <c r="R211" s="282" t="str">
        <f t="shared" si="19"/>
        <v/>
      </c>
      <c r="S211" s="283" t="str">
        <f t="shared" si="20"/>
        <v/>
      </c>
      <c r="T211" s="284" t="str">
        <f t="shared" ca="1" si="21"/>
        <v/>
      </c>
      <c r="U211" s="419"/>
      <c r="V211" s="421" t="str">
        <f>IFERROR(IF(Table9[[#This Row],[Data de nascimento 
(aaaa-mm-dd)]]="","",(IF(B211="","",DATEDIF(J211,VLOOKUP(Table9[[#This Row],[Código do agregado
'[Entidade']]],Table8[[Código do agregado '[Entidade']]:[Denominação do ficheiro pdf correspondente ao documento]],25,FALSE),"y")))),"")</f>
        <v/>
      </c>
      <c r="W211" s="410">
        <f t="shared" si="22"/>
        <v>0</v>
      </c>
      <c r="AC211" s="280"/>
    </row>
    <row r="212" spans="1:29" s="263" customFormat="1" ht="25.05" hidden="1" customHeight="1" x14ac:dyDescent="0.3">
      <c r="A212" s="274" t="str">
        <f>CONCATENATE(+IF(Table9[[#This Row],[Código do agregado
'[Entidade']]]="","",VLOOKUP(Table9[[#This Row],[Código do agregado
'[Entidade']]],Table8[[#All],[Código do agregado '[Entidade']]:[Código do agregado
'[1º Direito']]],6,FALSE)),Table9[[#This Row],[Membro]])</f>
        <v/>
      </c>
      <c r="B212" s="403"/>
      <c r="C212" s="404" t="str">
        <f>IF(Table9[[#This Row],[Código do agregado
'[Entidade']]]="","",(CONCATENATE(VLOOKUP(Table9[[#This Row],[Código do agregado
'[Entidade']]],Table8[[Código do agregado '[Entidade']]:[Código do agregado
'[1º Direito']]],8,FALSE),".",Table9[[#This Row],[Membro]])))</f>
        <v/>
      </c>
      <c r="D212" s="430"/>
      <c r="E212" s="431"/>
      <c r="F212" s="430"/>
      <c r="G212" s="430"/>
      <c r="H212" s="435"/>
      <c r="I212" s="432"/>
      <c r="J212" s="433"/>
      <c r="K212" s="404" t="str">
        <f ca="1">IF(Table9[[#This Row],[Data de nascimento 
(aaaa-mm-dd)]]="","",(IF(B212="","",DATEDIF(J212,NOW(),"y"))))</f>
        <v/>
      </c>
      <c r="L212" s="401"/>
      <c r="M212" s="405"/>
      <c r="N212" s="407"/>
      <c r="O212" s="405"/>
      <c r="P212" s="275" t="str">
        <f t="shared" si="18"/>
        <v>NÃO</v>
      </c>
      <c r="Q212" s="281" t="str">
        <f>IF(Table9[[#This Row],[Código do agregado
'[Entidade']]]="","",IF(B212&lt;&gt;B211,"A",IF(Q211="A","B",IF(Q211="B","C",IF(Q211="C","D",IF(Q211="D","E",IF(Q211="E","F",IF(Q211="F","G",IF(Q211="G","H",IF(Q211="H","I",IF(Q211="K","L",IF(Q211="L","M",IF(Q211="M","N",IF(Q211="N","O",IF(Q211="O","P",IF(Q211="P","Q"))))))))))))))))</f>
        <v/>
      </c>
      <c r="R212" s="282" t="str">
        <f t="shared" si="19"/>
        <v/>
      </c>
      <c r="S212" s="283" t="str">
        <f t="shared" si="20"/>
        <v/>
      </c>
      <c r="T212" s="284" t="str">
        <f t="shared" ca="1" si="21"/>
        <v/>
      </c>
      <c r="U212" s="419"/>
      <c r="V212" s="421" t="str">
        <f>IFERROR(IF(Table9[[#This Row],[Data de nascimento 
(aaaa-mm-dd)]]="","",(IF(B212="","",DATEDIF(J212,VLOOKUP(Table9[[#This Row],[Código do agregado
'[Entidade']]],Table8[[Código do agregado '[Entidade']]:[Denominação do ficheiro pdf correspondente ao documento]],25,FALSE),"y")))),"")</f>
        <v/>
      </c>
      <c r="W212" s="410">
        <f t="shared" si="22"/>
        <v>0</v>
      </c>
      <c r="AC212" s="280"/>
    </row>
    <row r="213" spans="1:29" s="263" customFormat="1" ht="25.05" hidden="1" customHeight="1" x14ac:dyDescent="0.3">
      <c r="A213" s="274" t="str">
        <f>CONCATENATE(+IF(Table9[[#This Row],[Código do agregado
'[Entidade']]]="","",VLOOKUP(Table9[[#This Row],[Código do agregado
'[Entidade']]],Table8[[#All],[Código do agregado '[Entidade']]:[Código do agregado
'[1º Direito']]],6,FALSE)),Table9[[#This Row],[Membro]])</f>
        <v/>
      </c>
      <c r="B213" s="403"/>
      <c r="C213" s="404" t="str">
        <f>IF(Table9[[#This Row],[Código do agregado
'[Entidade']]]="","",(CONCATENATE(VLOOKUP(Table9[[#This Row],[Código do agregado
'[Entidade']]],Table8[[Código do agregado '[Entidade']]:[Código do agregado
'[1º Direito']]],8,FALSE),".",Table9[[#This Row],[Membro]])))</f>
        <v/>
      </c>
      <c r="D213" s="430"/>
      <c r="E213" s="431"/>
      <c r="F213" s="430"/>
      <c r="G213" s="430"/>
      <c r="H213" s="435"/>
      <c r="I213" s="432"/>
      <c r="J213" s="433"/>
      <c r="K213" s="404" t="str">
        <f ca="1">IF(Table9[[#This Row],[Data de nascimento 
(aaaa-mm-dd)]]="","",(IF(B213="","",DATEDIF(J213,NOW(),"y"))))</f>
        <v/>
      </c>
      <c r="L213" s="401"/>
      <c r="M213" s="405"/>
      <c r="N213" s="407"/>
      <c r="O213" s="405"/>
      <c r="P213" s="275" t="str">
        <f t="shared" si="18"/>
        <v>NÃO</v>
      </c>
      <c r="Q213" s="281" t="str">
        <f>IF(Table9[[#This Row],[Código do agregado
'[Entidade']]]="","",IF(B213&lt;&gt;B212,"A",IF(Q212="A","B",IF(Q212="B","C",IF(Q212="C","D",IF(Q212="D","E",IF(Q212="E","F",IF(Q212="F","G",IF(Q212="G","H",IF(Q212="H","I",IF(Q212="K","L",IF(Q212="L","M",IF(Q212="M","N",IF(Q212="N","O",IF(Q212="O","P",IF(Q212="P","Q"))))))))))))))))</f>
        <v/>
      </c>
      <c r="R213" s="282" t="str">
        <f t="shared" si="19"/>
        <v/>
      </c>
      <c r="S213" s="283" t="str">
        <f t="shared" si="20"/>
        <v/>
      </c>
      <c r="T213" s="284" t="str">
        <f t="shared" ca="1" si="21"/>
        <v/>
      </c>
      <c r="U213" s="419"/>
      <c r="V213" s="421" t="str">
        <f>IFERROR(IF(Table9[[#This Row],[Data de nascimento 
(aaaa-mm-dd)]]="","",(IF(B213="","",DATEDIF(J213,VLOOKUP(Table9[[#This Row],[Código do agregado
'[Entidade']]],Table8[[Código do agregado '[Entidade']]:[Denominação do ficheiro pdf correspondente ao documento]],25,FALSE),"y")))),"")</f>
        <v/>
      </c>
      <c r="W213" s="410">
        <f t="shared" si="22"/>
        <v>0</v>
      </c>
      <c r="AC213" s="280"/>
    </row>
    <row r="214" spans="1:29" s="263" customFormat="1" ht="25.05" hidden="1" customHeight="1" x14ac:dyDescent="0.3">
      <c r="A214" s="274" t="str">
        <f>CONCATENATE(+IF(Table9[[#This Row],[Código do agregado
'[Entidade']]]="","",VLOOKUP(Table9[[#This Row],[Código do agregado
'[Entidade']]],Table8[[#All],[Código do agregado '[Entidade']]:[Código do agregado
'[1º Direito']]],6,FALSE)),Table9[[#This Row],[Membro]])</f>
        <v/>
      </c>
      <c r="B214" s="403"/>
      <c r="C214" s="404" t="str">
        <f>IF(Table9[[#This Row],[Código do agregado
'[Entidade']]]="","",(CONCATENATE(VLOOKUP(Table9[[#This Row],[Código do agregado
'[Entidade']]],Table8[[Código do agregado '[Entidade']]:[Código do agregado
'[1º Direito']]],8,FALSE),".",Table9[[#This Row],[Membro]])))</f>
        <v/>
      </c>
      <c r="D214" s="430"/>
      <c r="E214" s="431"/>
      <c r="F214" s="430"/>
      <c r="G214" s="430"/>
      <c r="H214" s="435"/>
      <c r="I214" s="432"/>
      <c r="J214" s="433"/>
      <c r="K214" s="404" t="str">
        <f ca="1">IF(Table9[[#This Row],[Data de nascimento 
(aaaa-mm-dd)]]="","",(IF(B214="","",DATEDIF(J214,NOW(),"y"))))</f>
        <v/>
      </c>
      <c r="L214" s="401"/>
      <c r="M214" s="405"/>
      <c r="N214" s="407"/>
      <c r="O214" s="405"/>
      <c r="P214" s="275" t="str">
        <f t="shared" si="18"/>
        <v>NÃO</v>
      </c>
      <c r="Q214" s="281" t="str">
        <f>IF(Table9[[#This Row],[Código do agregado
'[Entidade']]]="","",IF(B214&lt;&gt;B213,"A",IF(Q213="A","B",IF(Q213="B","C",IF(Q213="C","D",IF(Q213="D","E",IF(Q213="E","F",IF(Q213="F","G",IF(Q213="G","H",IF(Q213="H","I",IF(Q213="K","L",IF(Q213="L","M",IF(Q213="M","N",IF(Q213="N","O",IF(Q213="O","P",IF(Q213="P","Q"))))))))))))))))</f>
        <v/>
      </c>
      <c r="R214" s="282" t="str">
        <f t="shared" si="19"/>
        <v/>
      </c>
      <c r="S214" s="283" t="str">
        <f t="shared" si="20"/>
        <v/>
      </c>
      <c r="T214" s="284" t="str">
        <f t="shared" ca="1" si="21"/>
        <v/>
      </c>
      <c r="U214" s="419"/>
      <c r="V214" s="421" t="str">
        <f>IFERROR(IF(Table9[[#This Row],[Data de nascimento 
(aaaa-mm-dd)]]="","",(IF(B214="","",DATEDIF(J214,VLOOKUP(Table9[[#This Row],[Código do agregado
'[Entidade']]],Table8[[Código do agregado '[Entidade']]:[Denominação do ficheiro pdf correspondente ao documento]],25,FALSE),"y")))),"")</f>
        <v/>
      </c>
      <c r="W214" s="410">
        <f t="shared" si="22"/>
        <v>0</v>
      </c>
      <c r="AC214" s="280"/>
    </row>
    <row r="215" spans="1:29" s="263" customFormat="1" ht="25.05" hidden="1" customHeight="1" x14ac:dyDescent="0.3">
      <c r="A215" s="274" t="str">
        <f>CONCATENATE(+IF(Table9[[#This Row],[Código do agregado
'[Entidade']]]="","",VLOOKUP(Table9[[#This Row],[Código do agregado
'[Entidade']]],Table8[[#All],[Código do agregado '[Entidade']]:[Código do agregado
'[1º Direito']]],6,FALSE)),Table9[[#This Row],[Membro]])</f>
        <v/>
      </c>
      <c r="B215" s="403"/>
      <c r="C215" s="404" t="str">
        <f>IF(Table9[[#This Row],[Código do agregado
'[Entidade']]]="","",(CONCATENATE(VLOOKUP(Table9[[#This Row],[Código do agregado
'[Entidade']]],Table8[[Código do agregado '[Entidade']]:[Código do agregado
'[1º Direito']]],8,FALSE),".",Table9[[#This Row],[Membro]])))</f>
        <v/>
      </c>
      <c r="D215" s="430"/>
      <c r="E215" s="431"/>
      <c r="F215" s="430"/>
      <c r="G215" s="430"/>
      <c r="H215" s="435"/>
      <c r="I215" s="432"/>
      <c r="J215" s="433"/>
      <c r="K215" s="404" t="str">
        <f ca="1">IF(Table9[[#This Row],[Data de nascimento 
(aaaa-mm-dd)]]="","",(IF(B215="","",DATEDIF(J215,NOW(),"y"))))</f>
        <v/>
      </c>
      <c r="L215" s="401"/>
      <c r="M215" s="405"/>
      <c r="N215" s="407"/>
      <c r="O215" s="405"/>
      <c r="P215" s="275" t="str">
        <f t="shared" si="18"/>
        <v>NÃO</v>
      </c>
      <c r="Q215" s="281" t="str">
        <f>IF(Table9[[#This Row],[Código do agregado
'[Entidade']]]="","",IF(B215&lt;&gt;B214,"A",IF(Q214="A","B",IF(Q214="B","C",IF(Q214="C","D",IF(Q214="D","E",IF(Q214="E","F",IF(Q214="F","G",IF(Q214="G","H",IF(Q214="H","I",IF(Q214="K","L",IF(Q214="L","M",IF(Q214="M","N",IF(Q214="N","O",IF(Q214="O","P",IF(Q214="P","Q"))))))))))))))))</f>
        <v/>
      </c>
      <c r="R215" s="282" t="str">
        <f t="shared" si="19"/>
        <v/>
      </c>
      <c r="S215" s="283" t="str">
        <f t="shared" si="20"/>
        <v/>
      </c>
      <c r="T215" s="284" t="str">
        <f t="shared" ca="1" si="21"/>
        <v/>
      </c>
      <c r="U215" s="419"/>
      <c r="V215" s="421" t="str">
        <f>IFERROR(IF(Table9[[#This Row],[Data de nascimento 
(aaaa-mm-dd)]]="","",(IF(B215="","",DATEDIF(J215,VLOOKUP(Table9[[#This Row],[Código do agregado
'[Entidade']]],Table8[[Código do agregado '[Entidade']]:[Denominação do ficheiro pdf correspondente ao documento]],25,FALSE),"y")))),"")</f>
        <v/>
      </c>
      <c r="W215" s="410">
        <f t="shared" si="22"/>
        <v>0</v>
      </c>
      <c r="AC215" s="280"/>
    </row>
    <row r="216" spans="1:29" s="263" customFormat="1" ht="25.05" hidden="1" customHeight="1" x14ac:dyDescent="0.3">
      <c r="A216" s="274" t="str">
        <f>CONCATENATE(+IF(Table9[[#This Row],[Código do agregado
'[Entidade']]]="","",VLOOKUP(Table9[[#This Row],[Código do agregado
'[Entidade']]],Table8[[#All],[Código do agregado '[Entidade']]:[Código do agregado
'[1º Direito']]],6,FALSE)),Table9[[#This Row],[Membro]])</f>
        <v/>
      </c>
      <c r="B216" s="403"/>
      <c r="C216" s="404" t="str">
        <f>IF(Table9[[#This Row],[Código do agregado
'[Entidade']]]="","",(CONCATENATE(VLOOKUP(Table9[[#This Row],[Código do agregado
'[Entidade']]],Table8[[Código do agregado '[Entidade']]:[Código do agregado
'[1º Direito']]],8,FALSE),".",Table9[[#This Row],[Membro]])))</f>
        <v/>
      </c>
      <c r="D216" s="430"/>
      <c r="E216" s="431"/>
      <c r="F216" s="430"/>
      <c r="G216" s="430"/>
      <c r="H216" s="435"/>
      <c r="I216" s="432"/>
      <c r="J216" s="433"/>
      <c r="K216" s="404" t="str">
        <f ca="1">IF(Table9[[#This Row],[Data de nascimento 
(aaaa-mm-dd)]]="","",(IF(B216="","",DATEDIF(J216,NOW(),"y"))))</f>
        <v/>
      </c>
      <c r="L216" s="401"/>
      <c r="M216" s="405"/>
      <c r="N216" s="407"/>
      <c r="O216" s="405"/>
      <c r="P216" s="275" t="str">
        <f t="shared" si="18"/>
        <v>NÃO</v>
      </c>
      <c r="Q216" s="281" t="str">
        <f>IF(Table9[[#This Row],[Código do agregado
'[Entidade']]]="","",IF(B216&lt;&gt;B215,"A",IF(Q215="A","B",IF(Q215="B","C",IF(Q215="C","D",IF(Q215="D","E",IF(Q215="E","F",IF(Q215="F","G",IF(Q215="G","H",IF(Q215="H","I",IF(Q215="K","L",IF(Q215="L","M",IF(Q215="M","N",IF(Q215="N","O",IF(Q215="O","P",IF(Q215="P","Q"))))))))))))))))</f>
        <v/>
      </c>
      <c r="R216" s="282" t="str">
        <f t="shared" si="19"/>
        <v/>
      </c>
      <c r="S216" s="283" t="str">
        <f t="shared" si="20"/>
        <v/>
      </c>
      <c r="T216" s="284" t="str">
        <f t="shared" ca="1" si="21"/>
        <v/>
      </c>
      <c r="U216" s="419"/>
      <c r="V216" s="421" t="str">
        <f>IFERROR(IF(Table9[[#This Row],[Data de nascimento 
(aaaa-mm-dd)]]="","",(IF(B216="","",DATEDIF(J216,VLOOKUP(Table9[[#This Row],[Código do agregado
'[Entidade']]],Table8[[Código do agregado '[Entidade']]:[Denominação do ficheiro pdf correspondente ao documento]],25,FALSE),"y")))),"")</f>
        <v/>
      </c>
      <c r="W216" s="410">
        <f t="shared" si="22"/>
        <v>0</v>
      </c>
      <c r="AC216" s="280"/>
    </row>
    <row r="217" spans="1:29" s="263" customFormat="1" ht="25.05" hidden="1" customHeight="1" x14ac:dyDescent="0.3">
      <c r="A217" s="274" t="str">
        <f>CONCATENATE(+IF(Table9[[#This Row],[Código do agregado
'[Entidade']]]="","",VLOOKUP(Table9[[#This Row],[Código do agregado
'[Entidade']]],Table8[[#All],[Código do agregado '[Entidade']]:[Código do agregado
'[1º Direito']]],6,FALSE)),Table9[[#This Row],[Membro]])</f>
        <v/>
      </c>
      <c r="B217" s="403"/>
      <c r="C217" s="404" t="str">
        <f>IF(Table9[[#This Row],[Código do agregado
'[Entidade']]]="","",(CONCATENATE(VLOOKUP(Table9[[#This Row],[Código do agregado
'[Entidade']]],Table8[[Código do agregado '[Entidade']]:[Código do agregado
'[1º Direito']]],8,FALSE),".",Table9[[#This Row],[Membro]])))</f>
        <v/>
      </c>
      <c r="D217" s="430"/>
      <c r="E217" s="431"/>
      <c r="F217" s="430"/>
      <c r="G217" s="430"/>
      <c r="H217" s="435"/>
      <c r="I217" s="432"/>
      <c r="J217" s="433"/>
      <c r="K217" s="404" t="str">
        <f ca="1">IF(Table9[[#This Row],[Data de nascimento 
(aaaa-mm-dd)]]="","",(IF(B217="","",DATEDIF(J217,NOW(),"y"))))</f>
        <v/>
      </c>
      <c r="L217" s="401"/>
      <c r="M217" s="405"/>
      <c r="N217" s="407"/>
      <c r="O217" s="405"/>
      <c r="P217" s="275" t="str">
        <f t="shared" si="18"/>
        <v>NÃO</v>
      </c>
      <c r="Q217" s="281" t="str">
        <f>IF(Table9[[#This Row],[Código do agregado
'[Entidade']]]="","",IF(B217&lt;&gt;B216,"A",IF(Q216="A","B",IF(Q216="B","C",IF(Q216="C","D",IF(Q216="D","E",IF(Q216="E","F",IF(Q216="F","G",IF(Q216="G","H",IF(Q216="H","I",IF(Q216="K","L",IF(Q216="L","M",IF(Q216="M","N",IF(Q216="N","O",IF(Q216="O","P",IF(Q216="P","Q"))))))))))))))))</f>
        <v/>
      </c>
      <c r="R217" s="282" t="str">
        <f t="shared" si="19"/>
        <v/>
      </c>
      <c r="S217" s="283" t="str">
        <f t="shared" si="20"/>
        <v/>
      </c>
      <c r="T217" s="284" t="str">
        <f t="shared" ca="1" si="21"/>
        <v/>
      </c>
      <c r="U217" s="419"/>
      <c r="V217" s="421" t="str">
        <f>IFERROR(IF(Table9[[#This Row],[Data de nascimento 
(aaaa-mm-dd)]]="","",(IF(B217="","",DATEDIF(J217,VLOOKUP(Table9[[#This Row],[Código do agregado
'[Entidade']]],Table8[[Código do agregado '[Entidade']]:[Denominação do ficheiro pdf correspondente ao documento]],25,FALSE),"y")))),"")</f>
        <v/>
      </c>
      <c r="W217" s="410">
        <f t="shared" si="22"/>
        <v>0</v>
      </c>
      <c r="AC217" s="280"/>
    </row>
    <row r="218" spans="1:29" s="263" customFormat="1" ht="25.05" hidden="1" customHeight="1" x14ac:dyDescent="0.3">
      <c r="A218" s="274" t="str">
        <f>CONCATENATE(+IF(Table9[[#This Row],[Código do agregado
'[Entidade']]]="","",VLOOKUP(Table9[[#This Row],[Código do agregado
'[Entidade']]],Table8[[#All],[Código do agregado '[Entidade']]:[Código do agregado
'[1º Direito']]],6,FALSE)),Table9[[#This Row],[Membro]])</f>
        <v/>
      </c>
      <c r="B218" s="403"/>
      <c r="C218" s="404" t="str">
        <f>IF(Table9[[#This Row],[Código do agregado
'[Entidade']]]="","",(CONCATENATE(VLOOKUP(Table9[[#This Row],[Código do agregado
'[Entidade']]],Table8[[Código do agregado '[Entidade']]:[Código do agregado
'[1º Direito']]],8,FALSE),".",Table9[[#This Row],[Membro]])))</f>
        <v/>
      </c>
      <c r="D218" s="430"/>
      <c r="E218" s="431"/>
      <c r="F218" s="430"/>
      <c r="G218" s="430"/>
      <c r="H218" s="435"/>
      <c r="I218" s="432"/>
      <c r="J218" s="433"/>
      <c r="K218" s="404" t="str">
        <f ca="1">IF(Table9[[#This Row],[Data de nascimento 
(aaaa-mm-dd)]]="","",(IF(B218="","",DATEDIF(J218,NOW(),"y"))))</f>
        <v/>
      </c>
      <c r="L218" s="401"/>
      <c r="M218" s="405"/>
      <c r="N218" s="407"/>
      <c r="O218" s="405"/>
      <c r="P218" s="275" t="str">
        <f t="shared" si="18"/>
        <v>NÃO</v>
      </c>
      <c r="Q218" s="281" t="str">
        <f>IF(Table9[[#This Row],[Código do agregado
'[Entidade']]]="","",IF(B218&lt;&gt;B217,"A",IF(Q217="A","B",IF(Q217="B","C",IF(Q217="C","D",IF(Q217="D","E",IF(Q217="E","F",IF(Q217="F","G",IF(Q217="G","H",IF(Q217="H","I",IF(Q217="K","L",IF(Q217="L","M",IF(Q217="M","N",IF(Q217="N","O",IF(Q217="O","P",IF(Q217="P","Q"))))))))))))))))</f>
        <v/>
      </c>
      <c r="R218" s="282" t="str">
        <f t="shared" si="19"/>
        <v/>
      </c>
      <c r="S218" s="283" t="str">
        <f t="shared" si="20"/>
        <v/>
      </c>
      <c r="T218" s="284" t="str">
        <f t="shared" ca="1" si="21"/>
        <v/>
      </c>
      <c r="U218" s="419"/>
      <c r="V218" s="421" t="str">
        <f>IFERROR(IF(Table9[[#This Row],[Data de nascimento 
(aaaa-mm-dd)]]="","",(IF(B218="","",DATEDIF(J218,VLOOKUP(Table9[[#This Row],[Código do agregado
'[Entidade']]],Table8[[Código do agregado '[Entidade']]:[Denominação do ficheiro pdf correspondente ao documento]],25,FALSE),"y")))),"")</f>
        <v/>
      </c>
      <c r="W218" s="410">
        <f t="shared" si="22"/>
        <v>0</v>
      </c>
      <c r="AC218" s="280"/>
    </row>
    <row r="219" spans="1:29" s="263" customFormat="1" ht="25.05" hidden="1" customHeight="1" x14ac:dyDescent="0.3">
      <c r="A219" s="274" t="str">
        <f>CONCATENATE(+IF(Table9[[#This Row],[Código do agregado
'[Entidade']]]="","",VLOOKUP(Table9[[#This Row],[Código do agregado
'[Entidade']]],Table8[[#All],[Código do agregado '[Entidade']]:[Código do agregado
'[1º Direito']]],6,FALSE)),Table9[[#This Row],[Membro]])</f>
        <v/>
      </c>
      <c r="B219" s="403"/>
      <c r="C219" s="404" t="str">
        <f>IF(Table9[[#This Row],[Código do agregado
'[Entidade']]]="","",(CONCATENATE(VLOOKUP(Table9[[#This Row],[Código do agregado
'[Entidade']]],Table8[[Código do agregado '[Entidade']]:[Código do agregado
'[1º Direito']]],8,FALSE),".",Table9[[#This Row],[Membro]])))</f>
        <v/>
      </c>
      <c r="D219" s="430"/>
      <c r="E219" s="431"/>
      <c r="F219" s="430"/>
      <c r="G219" s="430"/>
      <c r="H219" s="435"/>
      <c r="I219" s="432"/>
      <c r="J219" s="433"/>
      <c r="K219" s="404" t="str">
        <f ca="1">IF(Table9[[#This Row],[Data de nascimento 
(aaaa-mm-dd)]]="","",(IF(B219="","",DATEDIF(J219,NOW(),"y"))))</f>
        <v/>
      </c>
      <c r="L219" s="401"/>
      <c r="M219" s="405"/>
      <c r="N219" s="407"/>
      <c r="O219" s="405"/>
      <c r="P219" s="275" t="str">
        <f t="shared" si="18"/>
        <v>NÃO</v>
      </c>
      <c r="Q219" s="281" t="str">
        <f>IF(Table9[[#This Row],[Código do agregado
'[Entidade']]]="","",IF(B219&lt;&gt;B218,"A",IF(Q218="A","B",IF(Q218="B","C",IF(Q218="C","D",IF(Q218="D","E",IF(Q218="E","F",IF(Q218="F","G",IF(Q218="G","H",IF(Q218="H","I",IF(Q218="K","L",IF(Q218="L","M",IF(Q218="M","N",IF(Q218="N","O",IF(Q218="O","P",IF(Q218="P","Q"))))))))))))))))</f>
        <v/>
      </c>
      <c r="R219" s="282" t="str">
        <f t="shared" si="19"/>
        <v/>
      </c>
      <c r="S219" s="283" t="str">
        <f t="shared" si="20"/>
        <v/>
      </c>
      <c r="T219" s="284" t="str">
        <f t="shared" ca="1" si="21"/>
        <v/>
      </c>
      <c r="U219" s="419"/>
      <c r="V219" s="421" t="str">
        <f>IFERROR(IF(Table9[[#This Row],[Data de nascimento 
(aaaa-mm-dd)]]="","",(IF(B219="","",DATEDIF(J219,VLOOKUP(Table9[[#This Row],[Código do agregado
'[Entidade']]],Table8[[Código do agregado '[Entidade']]:[Denominação do ficheiro pdf correspondente ao documento]],25,FALSE),"y")))),"")</f>
        <v/>
      </c>
      <c r="W219" s="410">
        <f t="shared" si="22"/>
        <v>0</v>
      </c>
      <c r="AC219" s="280"/>
    </row>
    <row r="220" spans="1:29" s="263" customFormat="1" ht="25.05" hidden="1" customHeight="1" x14ac:dyDescent="0.3">
      <c r="A220" s="274" t="str">
        <f>CONCATENATE(+IF(Table9[[#This Row],[Código do agregado
'[Entidade']]]="","",VLOOKUP(Table9[[#This Row],[Código do agregado
'[Entidade']]],Table8[[#All],[Código do agregado '[Entidade']]:[Código do agregado
'[1º Direito']]],6,FALSE)),Table9[[#This Row],[Membro]])</f>
        <v/>
      </c>
      <c r="B220" s="403"/>
      <c r="C220" s="404" t="str">
        <f>IF(Table9[[#This Row],[Código do agregado
'[Entidade']]]="","",(CONCATENATE(VLOOKUP(Table9[[#This Row],[Código do agregado
'[Entidade']]],Table8[[Código do agregado '[Entidade']]:[Código do agregado
'[1º Direito']]],8,FALSE),".",Table9[[#This Row],[Membro]])))</f>
        <v/>
      </c>
      <c r="D220" s="430"/>
      <c r="E220" s="431"/>
      <c r="F220" s="430"/>
      <c r="G220" s="430"/>
      <c r="H220" s="435"/>
      <c r="I220" s="432"/>
      <c r="J220" s="433"/>
      <c r="K220" s="404" t="str">
        <f ca="1">IF(Table9[[#This Row],[Data de nascimento 
(aaaa-mm-dd)]]="","",(IF(B220="","",DATEDIF(J220,NOW(),"y"))))</f>
        <v/>
      </c>
      <c r="L220" s="401"/>
      <c r="M220" s="405"/>
      <c r="N220" s="407"/>
      <c r="O220" s="405"/>
      <c r="P220" s="275" t="str">
        <f t="shared" si="18"/>
        <v>NÃO</v>
      </c>
      <c r="Q220" s="281" t="str">
        <f>IF(Table9[[#This Row],[Código do agregado
'[Entidade']]]="","",IF(B220&lt;&gt;B219,"A",IF(Q219="A","B",IF(Q219="B","C",IF(Q219="C","D",IF(Q219="D","E",IF(Q219="E","F",IF(Q219="F","G",IF(Q219="G","H",IF(Q219="H","I",IF(Q219="K","L",IF(Q219="L","M",IF(Q219="M","N",IF(Q219="N","O",IF(Q219="O","P",IF(Q219="P","Q"))))))))))))))))</f>
        <v/>
      </c>
      <c r="R220" s="282" t="str">
        <f t="shared" si="19"/>
        <v/>
      </c>
      <c r="S220" s="283" t="str">
        <f t="shared" si="20"/>
        <v/>
      </c>
      <c r="T220" s="284" t="str">
        <f t="shared" ca="1" si="21"/>
        <v/>
      </c>
      <c r="U220" s="419"/>
      <c r="V220" s="421" t="str">
        <f>IFERROR(IF(Table9[[#This Row],[Data de nascimento 
(aaaa-mm-dd)]]="","",(IF(B220="","",DATEDIF(J220,VLOOKUP(Table9[[#This Row],[Código do agregado
'[Entidade']]],Table8[[Código do agregado '[Entidade']]:[Denominação do ficheiro pdf correspondente ao documento]],25,FALSE),"y")))),"")</f>
        <v/>
      </c>
      <c r="W220" s="410">
        <f t="shared" si="22"/>
        <v>0</v>
      </c>
      <c r="AC220" s="280"/>
    </row>
    <row r="221" spans="1:29" s="263" customFormat="1" ht="25.05" hidden="1" customHeight="1" x14ac:dyDescent="0.3">
      <c r="A221" s="274" t="str">
        <f>CONCATENATE(+IF(Table9[[#This Row],[Código do agregado
'[Entidade']]]="","",VLOOKUP(Table9[[#This Row],[Código do agregado
'[Entidade']]],Table8[[#All],[Código do agregado '[Entidade']]:[Código do agregado
'[1º Direito']]],6,FALSE)),Table9[[#This Row],[Membro]])</f>
        <v/>
      </c>
      <c r="B221" s="403"/>
      <c r="C221" s="404" t="str">
        <f>IF(Table9[[#This Row],[Código do agregado
'[Entidade']]]="","",(CONCATENATE(VLOOKUP(Table9[[#This Row],[Código do agregado
'[Entidade']]],Table8[[Código do agregado '[Entidade']]:[Código do agregado
'[1º Direito']]],8,FALSE),".",Table9[[#This Row],[Membro]])))</f>
        <v/>
      </c>
      <c r="D221" s="430"/>
      <c r="E221" s="431"/>
      <c r="F221" s="430"/>
      <c r="G221" s="430"/>
      <c r="H221" s="435"/>
      <c r="I221" s="432"/>
      <c r="J221" s="433"/>
      <c r="K221" s="404" t="str">
        <f ca="1">IF(Table9[[#This Row],[Data de nascimento 
(aaaa-mm-dd)]]="","",(IF(B221="","",DATEDIF(J221,NOW(),"y"))))</f>
        <v/>
      </c>
      <c r="L221" s="401"/>
      <c r="M221" s="405"/>
      <c r="N221" s="407"/>
      <c r="O221" s="405"/>
      <c r="P221" s="275" t="str">
        <f t="shared" si="18"/>
        <v>NÃO</v>
      </c>
      <c r="Q221" s="281" t="str">
        <f>IF(Table9[[#This Row],[Código do agregado
'[Entidade']]]="","",IF(B221&lt;&gt;B220,"A",IF(Q220="A","B",IF(Q220="B","C",IF(Q220="C","D",IF(Q220="D","E",IF(Q220="E","F",IF(Q220="F","G",IF(Q220="G","H",IF(Q220="H","I",IF(Q220="K","L",IF(Q220="L","M",IF(Q220="M","N",IF(Q220="N","O",IF(Q220="O","P",IF(Q220="P","Q"))))))))))))))))</f>
        <v/>
      </c>
      <c r="R221" s="282" t="str">
        <f t="shared" si="19"/>
        <v/>
      </c>
      <c r="S221" s="283" t="str">
        <f t="shared" si="20"/>
        <v/>
      </c>
      <c r="T221" s="284" t="str">
        <f t="shared" ca="1" si="21"/>
        <v/>
      </c>
      <c r="U221" s="419"/>
      <c r="V221" s="421" t="str">
        <f>IFERROR(IF(Table9[[#This Row],[Data de nascimento 
(aaaa-mm-dd)]]="","",(IF(B221="","",DATEDIF(J221,VLOOKUP(Table9[[#This Row],[Código do agregado
'[Entidade']]],Table8[[Código do agregado '[Entidade']]:[Denominação do ficheiro pdf correspondente ao documento]],25,FALSE),"y")))),"")</f>
        <v/>
      </c>
      <c r="W221" s="410">
        <f t="shared" si="22"/>
        <v>0</v>
      </c>
      <c r="AC221" s="280"/>
    </row>
    <row r="222" spans="1:29" s="263" customFormat="1" ht="25.05" hidden="1" customHeight="1" x14ac:dyDescent="0.3">
      <c r="A222" s="274" t="str">
        <f>CONCATENATE(+IF(Table9[[#This Row],[Código do agregado
'[Entidade']]]="","",VLOOKUP(Table9[[#This Row],[Código do agregado
'[Entidade']]],Table8[[#All],[Código do agregado '[Entidade']]:[Código do agregado
'[1º Direito']]],6,FALSE)),Table9[[#This Row],[Membro]])</f>
        <v/>
      </c>
      <c r="B222" s="403"/>
      <c r="C222" s="404" t="str">
        <f>IF(Table9[[#This Row],[Código do agregado
'[Entidade']]]="","",(CONCATENATE(VLOOKUP(Table9[[#This Row],[Código do agregado
'[Entidade']]],Table8[[Código do agregado '[Entidade']]:[Código do agregado
'[1º Direito']]],8,FALSE),".",Table9[[#This Row],[Membro]])))</f>
        <v/>
      </c>
      <c r="D222" s="430"/>
      <c r="E222" s="431"/>
      <c r="F222" s="430"/>
      <c r="G222" s="430"/>
      <c r="H222" s="435"/>
      <c r="I222" s="432"/>
      <c r="J222" s="433"/>
      <c r="K222" s="404" t="str">
        <f ca="1">IF(Table9[[#This Row],[Data de nascimento 
(aaaa-mm-dd)]]="","",(IF(B222="","",DATEDIF(J222,NOW(),"y"))))</f>
        <v/>
      </c>
      <c r="L222" s="401"/>
      <c r="M222" s="405"/>
      <c r="N222" s="407"/>
      <c r="O222" s="405"/>
      <c r="P222" s="275" t="str">
        <f t="shared" si="18"/>
        <v>NÃO</v>
      </c>
      <c r="Q222" s="281" t="str">
        <f>IF(Table9[[#This Row],[Código do agregado
'[Entidade']]]="","",IF(B222&lt;&gt;B221,"A",IF(Q221="A","B",IF(Q221="B","C",IF(Q221="C","D",IF(Q221="D","E",IF(Q221="E","F",IF(Q221="F","G",IF(Q221="G","H",IF(Q221="H","I",IF(Q221="K","L",IF(Q221="L","M",IF(Q221="M","N",IF(Q221="N","O",IF(Q221="O","P",IF(Q221="P","Q"))))))))))))))))</f>
        <v/>
      </c>
      <c r="R222" s="282" t="str">
        <f t="shared" si="19"/>
        <v/>
      </c>
      <c r="S222" s="283" t="str">
        <f t="shared" si="20"/>
        <v/>
      </c>
      <c r="T222" s="284" t="str">
        <f t="shared" ca="1" si="21"/>
        <v/>
      </c>
      <c r="U222" s="419"/>
      <c r="V222" s="421" t="str">
        <f>IFERROR(IF(Table9[[#This Row],[Data de nascimento 
(aaaa-mm-dd)]]="","",(IF(B222="","",DATEDIF(J222,VLOOKUP(Table9[[#This Row],[Código do agregado
'[Entidade']]],Table8[[Código do agregado '[Entidade']]:[Denominação do ficheiro pdf correspondente ao documento]],25,FALSE),"y")))),"")</f>
        <v/>
      </c>
      <c r="W222" s="410">
        <f t="shared" si="22"/>
        <v>0</v>
      </c>
      <c r="AC222" s="280"/>
    </row>
    <row r="223" spans="1:29" s="263" customFormat="1" ht="25.05" hidden="1" customHeight="1" x14ac:dyDescent="0.3">
      <c r="A223" s="274" t="str">
        <f>CONCATENATE(+IF(Table9[[#This Row],[Código do agregado
'[Entidade']]]="","",VLOOKUP(Table9[[#This Row],[Código do agregado
'[Entidade']]],Table8[[#All],[Código do agregado '[Entidade']]:[Código do agregado
'[1º Direito']]],6,FALSE)),Table9[[#This Row],[Membro]])</f>
        <v/>
      </c>
      <c r="B223" s="403"/>
      <c r="C223" s="404" t="str">
        <f>IF(Table9[[#This Row],[Código do agregado
'[Entidade']]]="","",(CONCATENATE(VLOOKUP(Table9[[#This Row],[Código do agregado
'[Entidade']]],Table8[[Código do agregado '[Entidade']]:[Código do agregado
'[1º Direito']]],8,FALSE),".",Table9[[#This Row],[Membro]])))</f>
        <v/>
      </c>
      <c r="D223" s="430"/>
      <c r="E223" s="431"/>
      <c r="F223" s="430"/>
      <c r="G223" s="430"/>
      <c r="H223" s="435"/>
      <c r="I223" s="432"/>
      <c r="J223" s="433"/>
      <c r="K223" s="404" t="str">
        <f ca="1">IF(Table9[[#This Row],[Data de nascimento 
(aaaa-mm-dd)]]="","",(IF(B223="","",DATEDIF(J223,NOW(),"y"))))</f>
        <v/>
      </c>
      <c r="L223" s="401"/>
      <c r="M223" s="405"/>
      <c r="N223" s="407"/>
      <c r="O223" s="405"/>
      <c r="P223" s="275" t="str">
        <f t="shared" si="18"/>
        <v>NÃO</v>
      </c>
      <c r="Q223" s="281" t="str">
        <f>IF(Table9[[#This Row],[Código do agregado
'[Entidade']]]="","",IF(B223&lt;&gt;B222,"A",IF(Q222="A","B",IF(Q222="B","C",IF(Q222="C","D",IF(Q222="D","E",IF(Q222="E","F",IF(Q222="F","G",IF(Q222="G","H",IF(Q222="H","I",IF(Q222="K","L",IF(Q222="L","M",IF(Q222="M","N",IF(Q222="N","O",IF(Q222="O","P",IF(Q222="P","Q"))))))))))))))))</f>
        <v/>
      </c>
      <c r="R223" s="282" t="str">
        <f t="shared" si="19"/>
        <v/>
      </c>
      <c r="S223" s="283" t="str">
        <f t="shared" si="20"/>
        <v/>
      </c>
      <c r="T223" s="284" t="str">
        <f t="shared" ca="1" si="21"/>
        <v/>
      </c>
      <c r="U223" s="419"/>
      <c r="V223" s="421" t="str">
        <f>IFERROR(IF(Table9[[#This Row],[Data de nascimento 
(aaaa-mm-dd)]]="","",(IF(B223="","",DATEDIF(J223,VLOOKUP(Table9[[#This Row],[Código do agregado
'[Entidade']]],Table8[[Código do agregado '[Entidade']]:[Denominação do ficheiro pdf correspondente ao documento]],25,FALSE),"y")))),"")</f>
        <v/>
      </c>
      <c r="W223" s="410">
        <f t="shared" si="22"/>
        <v>0</v>
      </c>
      <c r="AC223" s="280"/>
    </row>
    <row r="224" spans="1:29" s="263" customFormat="1" ht="25.05" hidden="1" customHeight="1" x14ac:dyDescent="0.3">
      <c r="A224" s="274" t="str">
        <f>CONCATENATE(+IF(Table9[[#This Row],[Código do agregado
'[Entidade']]]="","",VLOOKUP(Table9[[#This Row],[Código do agregado
'[Entidade']]],Table8[[#All],[Código do agregado '[Entidade']]:[Código do agregado
'[1º Direito']]],6,FALSE)),Table9[[#This Row],[Membro]])</f>
        <v/>
      </c>
      <c r="B224" s="403"/>
      <c r="C224" s="404" t="str">
        <f>IF(Table9[[#This Row],[Código do agregado
'[Entidade']]]="","",(CONCATENATE(VLOOKUP(Table9[[#This Row],[Código do agregado
'[Entidade']]],Table8[[Código do agregado '[Entidade']]:[Código do agregado
'[1º Direito']]],8,FALSE),".",Table9[[#This Row],[Membro]])))</f>
        <v/>
      </c>
      <c r="D224" s="430"/>
      <c r="E224" s="431"/>
      <c r="F224" s="430"/>
      <c r="G224" s="430"/>
      <c r="H224" s="435"/>
      <c r="I224" s="432"/>
      <c r="J224" s="433"/>
      <c r="K224" s="404" t="str">
        <f ca="1">IF(Table9[[#This Row],[Data de nascimento 
(aaaa-mm-dd)]]="","",(IF(B224="","",DATEDIF(J224,NOW(),"y"))))</f>
        <v/>
      </c>
      <c r="L224" s="401"/>
      <c r="M224" s="405"/>
      <c r="N224" s="407"/>
      <c r="O224" s="405"/>
      <c r="P224" s="275" t="str">
        <f t="shared" si="18"/>
        <v>NÃO</v>
      </c>
      <c r="Q224" s="281" t="str">
        <f>IF(Table9[[#This Row],[Código do agregado
'[Entidade']]]="","",IF(B224&lt;&gt;B223,"A",IF(Q223="A","B",IF(Q223="B","C",IF(Q223="C","D",IF(Q223="D","E",IF(Q223="E","F",IF(Q223="F","G",IF(Q223="G","H",IF(Q223="H","I",IF(Q223="K","L",IF(Q223="L","M",IF(Q223="M","N",IF(Q223="N","O",IF(Q223="O","P",IF(Q223="P","Q"))))))))))))))))</f>
        <v/>
      </c>
      <c r="R224" s="282" t="str">
        <f t="shared" si="19"/>
        <v/>
      </c>
      <c r="S224" s="283" t="str">
        <f t="shared" si="20"/>
        <v/>
      </c>
      <c r="T224" s="284" t="str">
        <f t="shared" ca="1" si="21"/>
        <v/>
      </c>
      <c r="U224" s="419"/>
      <c r="V224" s="421" t="str">
        <f>IFERROR(IF(Table9[[#This Row],[Data de nascimento 
(aaaa-mm-dd)]]="","",(IF(B224="","",DATEDIF(J224,VLOOKUP(Table9[[#This Row],[Código do agregado
'[Entidade']]],Table8[[Código do agregado '[Entidade']]:[Denominação do ficheiro pdf correspondente ao documento]],25,FALSE),"y")))),"")</f>
        <v/>
      </c>
      <c r="W224" s="410">
        <f t="shared" si="22"/>
        <v>0</v>
      </c>
      <c r="AC224" s="280"/>
    </row>
    <row r="225" spans="1:29" s="263" customFormat="1" ht="25.05" hidden="1" customHeight="1" x14ac:dyDescent="0.3">
      <c r="A225" s="274" t="str">
        <f>CONCATENATE(+IF(Table9[[#This Row],[Código do agregado
'[Entidade']]]="","",VLOOKUP(Table9[[#This Row],[Código do agregado
'[Entidade']]],Table8[[#All],[Código do agregado '[Entidade']]:[Código do agregado
'[1º Direito']]],6,FALSE)),Table9[[#This Row],[Membro]])</f>
        <v/>
      </c>
      <c r="B225" s="403"/>
      <c r="C225" s="404" t="str">
        <f>IF(Table9[[#This Row],[Código do agregado
'[Entidade']]]="","",(CONCATENATE(VLOOKUP(Table9[[#This Row],[Código do agregado
'[Entidade']]],Table8[[Código do agregado '[Entidade']]:[Código do agregado
'[1º Direito']]],8,FALSE),".",Table9[[#This Row],[Membro]])))</f>
        <v/>
      </c>
      <c r="D225" s="430"/>
      <c r="E225" s="431"/>
      <c r="F225" s="430"/>
      <c r="G225" s="430"/>
      <c r="H225" s="435"/>
      <c r="I225" s="432"/>
      <c r="J225" s="433"/>
      <c r="K225" s="404" t="str">
        <f ca="1">IF(Table9[[#This Row],[Data de nascimento 
(aaaa-mm-dd)]]="","",(IF(B225="","",DATEDIF(J225,NOW(),"y"))))</f>
        <v/>
      </c>
      <c r="L225" s="401"/>
      <c r="M225" s="405"/>
      <c r="N225" s="407"/>
      <c r="O225" s="405"/>
      <c r="P225" s="275" t="str">
        <f t="shared" si="18"/>
        <v>NÃO</v>
      </c>
      <c r="Q225" s="281" t="str">
        <f>IF(Table9[[#This Row],[Código do agregado
'[Entidade']]]="","",IF(B225&lt;&gt;B224,"A",IF(Q224="A","B",IF(Q224="B","C",IF(Q224="C","D",IF(Q224="D","E",IF(Q224="E","F",IF(Q224="F","G",IF(Q224="G","H",IF(Q224="H","I",IF(Q224="K","L",IF(Q224="L","M",IF(Q224="M","N",IF(Q224="N","O",IF(Q224="O","P",IF(Q224="P","Q"))))))))))))))))</f>
        <v/>
      </c>
      <c r="R225" s="282" t="str">
        <f t="shared" si="19"/>
        <v/>
      </c>
      <c r="S225" s="283" t="str">
        <f t="shared" si="20"/>
        <v/>
      </c>
      <c r="T225" s="284" t="str">
        <f t="shared" ca="1" si="21"/>
        <v/>
      </c>
      <c r="U225" s="419"/>
      <c r="V225" s="421" t="str">
        <f>IFERROR(IF(Table9[[#This Row],[Data de nascimento 
(aaaa-mm-dd)]]="","",(IF(B225="","",DATEDIF(J225,VLOOKUP(Table9[[#This Row],[Código do agregado
'[Entidade']]],Table8[[Código do agregado '[Entidade']]:[Denominação do ficheiro pdf correspondente ao documento]],25,FALSE),"y")))),"")</f>
        <v/>
      </c>
      <c r="W225" s="410">
        <f t="shared" si="22"/>
        <v>0</v>
      </c>
      <c r="AC225" s="280"/>
    </row>
    <row r="226" spans="1:29" s="263" customFormat="1" ht="25.05" hidden="1" customHeight="1" x14ac:dyDescent="0.3">
      <c r="A226" s="274" t="str">
        <f>CONCATENATE(+IF(Table9[[#This Row],[Código do agregado
'[Entidade']]]="","",VLOOKUP(Table9[[#This Row],[Código do agregado
'[Entidade']]],Table8[[#All],[Código do agregado '[Entidade']]:[Código do agregado
'[1º Direito']]],6,FALSE)),Table9[[#This Row],[Membro]])</f>
        <v/>
      </c>
      <c r="B226" s="403"/>
      <c r="C226" s="404" t="str">
        <f>IF(Table9[[#This Row],[Código do agregado
'[Entidade']]]="","",(CONCATENATE(VLOOKUP(Table9[[#This Row],[Código do agregado
'[Entidade']]],Table8[[Código do agregado '[Entidade']]:[Código do agregado
'[1º Direito']]],8,FALSE),".",Table9[[#This Row],[Membro]])))</f>
        <v/>
      </c>
      <c r="D226" s="430"/>
      <c r="E226" s="431"/>
      <c r="F226" s="430"/>
      <c r="G226" s="430"/>
      <c r="H226" s="435"/>
      <c r="I226" s="432"/>
      <c r="J226" s="433"/>
      <c r="K226" s="404" t="str">
        <f ca="1">IF(Table9[[#This Row],[Data de nascimento 
(aaaa-mm-dd)]]="","",(IF(B226="","",DATEDIF(J226,NOW(),"y"))))</f>
        <v/>
      </c>
      <c r="L226" s="401"/>
      <c r="M226" s="405"/>
      <c r="N226" s="407"/>
      <c r="O226" s="405"/>
      <c r="P226" s="275" t="str">
        <f t="shared" si="18"/>
        <v>NÃO</v>
      </c>
      <c r="Q226" s="281" t="str">
        <f>IF(Table9[[#This Row],[Código do agregado
'[Entidade']]]="","",IF(B226&lt;&gt;B225,"A",IF(Q225="A","B",IF(Q225="B","C",IF(Q225="C","D",IF(Q225="D","E",IF(Q225="E","F",IF(Q225="F","G",IF(Q225="G","H",IF(Q225="H","I",IF(Q225="K","L",IF(Q225="L","M",IF(Q225="M","N",IF(Q225="N","O",IF(Q225="O","P",IF(Q225="P","Q"))))))))))))))))</f>
        <v/>
      </c>
      <c r="R226" s="282" t="str">
        <f t="shared" si="19"/>
        <v/>
      </c>
      <c r="S226" s="283" t="str">
        <f t="shared" si="20"/>
        <v/>
      </c>
      <c r="T226" s="284" t="str">
        <f t="shared" ca="1" si="21"/>
        <v/>
      </c>
      <c r="U226" s="419"/>
      <c r="V226" s="421" t="str">
        <f>IFERROR(IF(Table9[[#This Row],[Data de nascimento 
(aaaa-mm-dd)]]="","",(IF(B226="","",DATEDIF(J226,VLOOKUP(Table9[[#This Row],[Código do agregado
'[Entidade']]],Table8[[Código do agregado '[Entidade']]:[Denominação do ficheiro pdf correspondente ao documento]],25,FALSE),"y")))),"")</f>
        <v/>
      </c>
      <c r="W226" s="410">
        <f t="shared" si="22"/>
        <v>0</v>
      </c>
      <c r="AC226" s="280"/>
    </row>
    <row r="227" spans="1:29" s="263" customFormat="1" ht="25.05" hidden="1" customHeight="1" x14ac:dyDescent="0.3">
      <c r="A227" s="274" t="str">
        <f>CONCATENATE(+IF(Table9[[#This Row],[Código do agregado
'[Entidade']]]="","",VLOOKUP(Table9[[#This Row],[Código do agregado
'[Entidade']]],Table8[[#All],[Código do agregado '[Entidade']]:[Código do agregado
'[1º Direito']]],6,FALSE)),Table9[[#This Row],[Membro]])</f>
        <v/>
      </c>
      <c r="B227" s="403"/>
      <c r="C227" s="404" t="str">
        <f>IF(Table9[[#This Row],[Código do agregado
'[Entidade']]]="","",(CONCATENATE(VLOOKUP(Table9[[#This Row],[Código do agregado
'[Entidade']]],Table8[[Código do agregado '[Entidade']]:[Código do agregado
'[1º Direito']]],8,FALSE),".",Table9[[#This Row],[Membro]])))</f>
        <v/>
      </c>
      <c r="D227" s="430"/>
      <c r="E227" s="431"/>
      <c r="F227" s="430"/>
      <c r="G227" s="430"/>
      <c r="H227" s="435"/>
      <c r="I227" s="432"/>
      <c r="J227" s="433"/>
      <c r="K227" s="404" t="str">
        <f ca="1">IF(Table9[[#This Row],[Data de nascimento 
(aaaa-mm-dd)]]="","",(IF(B227="","",DATEDIF(J227,NOW(),"y"))))</f>
        <v/>
      </c>
      <c r="L227" s="401"/>
      <c r="M227" s="405"/>
      <c r="N227" s="407"/>
      <c r="O227" s="405"/>
      <c r="P227" s="275" t="str">
        <f t="shared" si="18"/>
        <v>NÃO</v>
      </c>
      <c r="Q227" s="281" t="str">
        <f>IF(Table9[[#This Row],[Código do agregado
'[Entidade']]]="","",IF(B227&lt;&gt;B226,"A",IF(Q226="A","B",IF(Q226="B","C",IF(Q226="C","D",IF(Q226="D","E",IF(Q226="E","F",IF(Q226="F","G",IF(Q226="G","H",IF(Q226="H","I",IF(Q226="K","L",IF(Q226="L","M",IF(Q226="M","N",IF(Q226="N","O",IF(Q226="O","P",IF(Q226="P","Q"))))))))))))))))</f>
        <v/>
      </c>
      <c r="R227" s="282" t="str">
        <f t="shared" si="19"/>
        <v/>
      </c>
      <c r="S227" s="283" t="str">
        <f t="shared" si="20"/>
        <v/>
      </c>
      <c r="T227" s="284" t="str">
        <f t="shared" ca="1" si="21"/>
        <v/>
      </c>
      <c r="U227" s="419"/>
      <c r="V227" s="421" t="str">
        <f>IFERROR(IF(Table9[[#This Row],[Data de nascimento 
(aaaa-mm-dd)]]="","",(IF(B227="","",DATEDIF(J227,VLOOKUP(Table9[[#This Row],[Código do agregado
'[Entidade']]],Table8[[Código do agregado '[Entidade']]:[Denominação do ficheiro pdf correspondente ao documento]],25,FALSE),"y")))),"")</f>
        <v/>
      </c>
      <c r="W227" s="410">
        <f t="shared" si="22"/>
        <v>0</v>
      </c>
      <c r="AC227" s="280"/>
    </row>
    <row r="228" spans="1:29" s="263" customFormat="1" ht="25.05" hidden="1" customHeight="1" x14ac:dyDescent="0.3">
      <c r="A228" s="274" t="str">
        <f>CONCATENATE(+IF(Table9[[#This Row],[Código do agregado
'[Entidade']]]="","",VLOOKUP(Table9[[#This Row],[Código do agregado
'[Entidade']]],Table8[[#All],[Código do agregado '[Entidade']]:[Código do agregado
'[1º Direito']]],6,FALSE)),Table9[[#This Row],[Membro]])</f>
        <v/>
      </c>
      <c r="B228" s="403"/>
      <c r="C228" s="404" t="str">
        <f>IF(Table9[[#This Row],[Código do agregado
'[Entidade']]]="","",(CONCATENATE(VLOOKUP(Table9[[#This Row],[Código do agregado
'[Entidade']]],Table8[[Código do agregado '[Entidade']]:[Código do agregado
'[1º Direito']]],8,FALSE),".",Table9[[#This Row],[Membro]])))</f>
        <v/>
      </c>
      <c r="D228" s="430"/>
      <c r="E228" s="431"/>
      <c r="F228" s="430"/>
      <c r="G228" s="430"/>
      <c r="H228" s="435"/>
      <c r="I228" s="432"/>
      <c r="J228" s="433"/>
      <c r="K228" s="404" t="str">
        <f ca="1">IF(Table9[[#This Row],[Data de nascimento 
(aaaa-mm-dd)]]="","",(IF(B228="","",DATEDIF(J228,NOW(),"y"))))</f>
        <v/>
      </c>
      <c r="L228" s="401"/>
      <c r="M228" s="405"/>
      <c r="N228" s="407"/>
      <c r="O228" s="405"/>
      <c r="P228" s="275" t="str">
        <f t="shared" si="18"/>
        <v>NÃO</v>
      </c>
      <c r="Q228" s="281" t="str">
        <f>IF(Table9[[#This Row],[Código do agregado
'[Entidade']]]="","",IF(B228&lt;&gt;B227,"A",IF(Q227="A","B",IF(Q227="B","C",IF(Q227="C","D",IF(Q227="D","E",IF(Q227="E","F",IF(Q227="F","G",IF(Q227="G","H",IF(Q227="H","I",IF(Q227="K","L",IF(Q227="L","M",IF(Q227="M","N",IF(Q227="N","O",IF(Q227="O","P",IF(Q227="P","Q"))))))))))))))))</f>
        <v/>
      </c>
      <c r="R228" s="282" t="str">
        <f t="shared" si="19"/>
        <v/>
      </c>
      <c r="S228" s="283" t="str">
        <f t="shared" si="20"/>
        <v/>
      </c>
      <c r="T228" s="284" t="str">
        <f t="shared" ca="1" si="21"/>
        <v/>
      </c>
      <c r="U228" s="419"/>
      <c r="V228" s="421" t="str">
        <f>IFERROR(IF(Table9[[#This Row],[Data de nascimento 
(aaaa-mm-dd)]]="","",(IF(B228="","",DATEDIF(J228,VLOOKUP(Table9[[#This Row],[Código do agregado
'[Entidade']]],Table8[[Código do agregado '[Entidade']]:[Denominação do ficheiro pdf correspondente ao documento]],25,FALSE),"y")))),"")</f>
        <v/>
      </c>
      <c r="W228" s="410">
        <f t="shared" si="22"/>
        <v>0</v>
      </c>
      <c r="AC228" s="280"/>
    </row>
    <row r="229" spans="1:29" s="263" customFormat="1" ht="25.05" hidden="1" customHeight="1" x14ac:dyDescent="0.3">
      <c r="A229" s="274" t="str">
        <f>CONCATENATE(+IF(Table9[[#This Row],[Código do agregado
'[Entidade']]]="","",VLOOKUP(Table9[[#This Row],[Código do agregado
'[Entidade']]],Table8[[#All],[Código do agregado '[Entidade']]:[Código do agregado
'[1º Direito']]],6,FALSE)),Table9[[#This Row],[Membro]])</f>
        <v/>
      </c>
      <c r="B229" s="403"/>
      <c r="C229" s="404" t="str">
        <f>IF(Table9[[#This Row],[Código do agregado
'[Entidade']]]="","",(CONCATENATE(VLOOKUP(Table9[[#This Row],[Código do agregado
'[Entidade']]],Table8[[Código do agregado '[Entidade']]:[Código do agregado
'[1º Direito']]],8,FALSE),".",Table9[[#This Row],[Membro]])))</f>
        <v/>
      </c>
      <c r="D229" s="430"/>
      <c r="E229" s="431"/>
      <c r="F229" s="430"/>
      <c r="G229" s="430"/>
      <c r="H229" s="435"/>
      <c r="I229" s="432"/>
      <c r="J229" s="433"/>
      <c r="K229" s="404" t="str">
        <f ca="1">IF(Table9[[#This Row],[Data de nascimento 
(aaaa-mm-dd)]]="","",(IF(B229="","",DATEDIF(J229,NOW(),"y"))))</f>
        <v/>
      </c>
      <c r="L229" s="401"/>
      <c r="M229" s="405"/>
      <c r="N229" s="407"/>
      <c r="O229" s="405"/>
      <c r="P229" s="275" t="str">
        <f t="shared" si="18"/>
        <v>NÃO</v>
      </c>
      <c r="Q229" s="281" t="str">
        <f>IF(Table9[[#This Row],[Código do agregado
'[Entidade']]]="","",IF(B229&lt;&gt;B228,"A",IF(Q228="A","B",IF(Q228="B","C",IF(Q228="C","D",IF(Q228="D","E",IF(Q228="E","F",IF(Q228="F","G",IF(Q228="G","H",IF(Q228="H","I",IF(Q228="K","L",IF(Q228="L","M",IF(Q228="M","N",IF(Q228="N","O",IF(Q228="O","P",IF(Q228="P","Q"))))))))))))))))</f>
        <v/>
      </c>
      <c r="R229" s="282" t="str">
        <f t="shared" si="19"/>
        <v/>
      </c>
      <c r="S229" s="283" t="str">
        <f t="shared" si="20"/>
        <v/>
      </c>
      <c r="T229" s="284" t="str">
        <f t="shared" ca="1" si="21"/>
        <v/>
      </c>
      <c r="U229" s="419"/>
      <c r="V229" s="421" t="str">
        <f>IFERROR(IF(Table9[[#This Row],[Data de nascimento 
(aaaa-mm-dd)]]="","",(IF(B229="","",DATEDIF(J229,VLOOKUP(Table9[[#This Row],[Código do agregado
'[Entidade']]],Table8[[Código do agregado '[Entidade']]:[Denominação do ficheiro pdf correspondente ao documento]],25,FALSE),"y")))),"")</f>
        <v/>
      </c>
      <c r="W229" s="410">
        <f t="shared" si="22"/>
        <v>0</v>
      </c>
      <c r="AC229" s="280"/>
    </row>
    <row r="230" spans="1:29" s="263" customFormat="1" ht="25.05" hidden="1" customHeight="1" x14ac:dyDescent="0.3">
      <c r="A230" s="274" t="str">
        <f>CONCATENATE(+IF(Table9[[#This Row],[Código do agregado
'[Entidade']]]="","",VLOOKUP(Table9[[#This Row],[Código do agregado
'[Entidade']]],Table8[[#All],[Código do agregado '[Entidade']]:[Código do agregado
'[1º Direito']]],6,FALSE)),Table9[[#This Row],[Membro]])</f>
        <v/>
      </c>
      <c r="B230" s="403"/>
      <c r="C230" s="404" t="str">
        <f>IF(Table9[[#This Row],[Código do agregado
'[Entidade']]]="","",(CONCATENATE(VLOOKUP(Table9[[#This Row],[Código do agregado
'[Entidade']]],Table8[[Código do agregado '[Entidade']]:[Código do agregado
'[1º Direito']]],8,FALSE),".",Table9[[#This Row],[Membro]])))</f>
        <v/>
      </c>
      <c r="D230" s="430"/>
      <c r="E230" s="431"/>
      <c r="F230" s="430"/>
      <c r="G230" s="430"/>
      <c r="H230" s="435"/>
      <c r="I230" s="432"/>
      <c r="J230" s="433"/>
      <c r="K230" s="404" t="str">
        <f ca="1">IF(Table9[[#This Row],[Data de nascimento 
(aaaa-mm-dd)]]="","",(IF(B230="","",DATEDIF(J230,NOW(),"y"))))</f>
        <v/>
      </c>
      <c r="L230" s="401"/>
      <c r="M230" s="405"/>
      <c r="N230" s="407"/>
      <c r="O230" s="405"/>
      <c r="P230" s="275" t="str">
        <f t="shared" si="18"/>
        <v>NÃO</v>
      </c>
      <c r="Q230" s="281" t="str">
        <f>IF(Table9[[#This Row],[Código do agregado
'[Entidade']]]="","",IF(B230&lt;&gt;B229,"A",IF(Q229="A","B",IF(Q229="B","C",IF(Q229="C","D",IF(Q229="D","E",IF(Q229="E","F",IF(Q229="F","G",IF(Q229="G","H",IF(Q229="H","I",IF(Q229="K","L",IF(Q229="L","M",IF(Q229="M","N",IF(Q229="N","O",IF(Q229="O","P",IF(Q229="P","Q"))))))))))))))))</f>
        <v/>
      </c>
      <c r="R230" s="282" t="str">
        <f t="shared" si="19"/>
        <v/>
      </c>
      <c r="S230" s="283" t="str">
        <f t="shared" si="20"/>
        <v/>
      </c>
      <c r="T230" s="284" t="str">
        <f t="shared" ca="1" si="21"/>
        <v/>
      </c>
      <c r="U230" s="419"/>
      <c r="V230" s="421" t="str">
        <f>IFERROR(IF(Table9[[#This Row],[Data de nascimento 
(aaaa-mm-dd)]]="","",(IF(B230="","",DATEDIF(J230,VLOOKUP(Table9[[#This Row],[Código do agregado
'[Entidade']]],Table8[[Código do agregado '[Entidade']]:[Denominação do ficheiro pdf correspondente ao documento]],25,FALSE),"y")))),"")</f>
        <v/>
      </c>
      <c r="W230" s="410">
        <f t="shared" si="22"/>
        <v>0</v>
      </c>
      <c r="AC230" s="280"/>
    </row>
    <row r="231" spans="1:29" s="263" customFormat="1" ht="25.05" hidden="1" customHeight="1" x14ac:dyDescent="0.3">
      <c r="A231" s="274" t="str">
        <f>CONCATENATE(+IF(Table9[[#This Row],[Código do agregado
'[Entidade']]]="","",VLOOKUP(Table9[[#This Row],[Código do agregado
'[Entidade']]],Table8[[#All],[Código do agregado '[Entidade']]:[Código do agregado
'[1º Direito']]],6,FALSE)),Table9[[#This Row],[Membro]])</f>
        <v/>
      </c>
      <c r="B231" s="403"/>
      <c r="C231" s="404" t="str">
        <f>IF(Table9[[#This Row],[Código do agregado
'[Entidade']]]="","",(CONCATENATE(VLOOKUP(Table9[[#This Row],[Código do agregado
'[Entidade']]],Table8[[Código do agregado '[Entidade']]:[Código do agregado
'[1º Direito']]],8,FALSE),".",Table9[[#This Row],[Membro]])))</f>
        <v/>
      </c>
      <c r="D231" s="430"/>
      <c r="E231" s="431"/>
      <c r="F231" s="430"/>
      <c r="G231" s="430"/>
      <c r="H231" s="435"/>
      <c r="I231" s="432"/>
      <c r="J231" s="433"/>
      <c r="K231" s="404" t="str">
        <f ca="1">IF(Table9[[#This Row],[Data de nascimento 
(aaaa-mm-dd)]]="","",(IF(B231="","",DATEDIF(J231,NOW(),"y"))))</f>
        <v/>
      </c>
      <c r="L231" s="401"/>
      <c r="M231" s="405"/>
      <c r="N231" s="407"/>
      <c r="O231" s="405"/>
      <c r="P231" s="275" t="str">
        <f t="shared" si="18"/>
        <v>NÃO</v>
      </c>
      <c r="Q231" s="281" t="str">
        <f>IF(Table9[[#This Row],[Código do agregado
'[Entidade']]]="","",IF(B231&lt;&gt;B230,"A",IF(Q230="A","B",IF(Q230="B","C",IF(Q230="C","D",IF(Q230="D","E",IF(Q230="E","F",IF(Q230="F","G",IF(Q230="G","H",IF(Q230="H","I",IF(Q230="K","L",IF(Q230="L","M",IF(Q230="M","N",IF(Q230="N","O",IF(Q230="O","P",IF(Q230="P","Q"))))))))))))))))</f>
        <v/>
      </c>
      <c r="R231" s="282" t="str">
        <f t="shared" si="19"/>
        <v/>
      </c>
      <c r="S231" s="283" t="str">
        <f t="shared" si="20"/>
        <v/>
      </c>
      <c r="T231" s="284" t="str">
        <f t="shared" ca="1" si="21"/>
        <v/>
      </c>
      <c r="U231" s="419"/>
      <c r="V231" s="421" t="str">
        <f>IFERROR(IF(Table9[[#This Row],[Data de nascimento 
(aaaa-mm-dd)]]="","",(IF(B231="","",DATEDIF(J231,VLOOKUP(Table9[[#This Row],[Código do agregado
'[Entidade']]],Table8[[Código do agregado '[Entidade']]:[Denominação do ficheiro pdf correspondente ao documento]],25,FALSE),"y")))),"")</f>
        <v/>
      </c>
      <c r="W231" s="410">
        <f t="shared" si="22"/>
        <v>0</v>
      </c>
      <c r="AC231" s="280"/>
    </row>
    <row r="232" spans="1:29" s="263" customFormat="1" ht="25.05" hidden="1" customHeight="1" x14ac:dyDescent="0.3">
      <c r="A232" s="274" t="str">
        <f>CONCATENATE(+IF(Table9[[#This Row],[Código do agregado
'[Entidade']]]="","",VLOOKUP(Table9[[#This Row],[Código do agregado
'[Entidade']]],Table8[[#All],[Código do agregado '[Entidade']]:[Código do agregado
'[1º Direito']]],6,FALSE)),Table9[[#This Row],[Membro]])</f>
        <v/>
      </c>
      <c r="B232" s="403"/>
      <c r="C232" s="404" t="str">
        <f>IF(Table9[[#This Row],[Código do agregado
'[Entidade']]]="","",(CONCATENATE(VLOOKUP(Table9[[#This Row],[Código do agregado
'[Entidade']]],Table8[[Código do agregado '[Entidade']]:[Código do agregado
'[1º Direito']]],8,FALSE),".",Table9[[#This Row],[Membro]])))</f>
        <v/>
      </c>
      <c r="D232" s="430"/>
      <c r="E232" s="431"/>
      <c r="F232" s="430"/>
      <c r="G232" s="430"/>
      <c r="H232" s="435"/>
      <c r="I232" s="432"/>
      <c r="J232" s="433"/>
      <c r="K232" s="404" t="str">
        <f ca="1">IF(Table9[[#This Row],[Data de nascimento 
(aaaa-mm-dd)]]="","",(IF(B232="","",DATEDIF(J232,NOW(),"y"))))</f>
        <v/>
      </c>
      <c r="L232" s="401"/>
      <c r="M232" s="405"/>
      <c r="N232" s="407"/>
      <c r="O232" s="405"/>
      <c r="P232" s="275" t="str">
        <f t="shared" si="18"/>
        <v>NÃO</v>
      </c>
      <c r="Q232" s="281" t="str">
        <f>IF(Table9[[#This Row],[Código do agregado
'[Entidade']]]="","",IF(B232&lt;&gt;B231,"A",IF(Q231="A","B",IF(Q231="B","C",IF(Q231="C","D",IF(Q231="D","E",IF(Q231="E","F",IF(Q231="F","G",IF(Q231="G","H",IF(Q231="H","I",IF(Q231="K","L",IF(Q231="L","M",IF(Q231="M","N",IF(Q231="N","O",IF(Q231="O","P",IF(Q231="P","Q"))))))))))))))))</f>
        <v/>
      </c>
      <c r="R232" s="282" t="str">
        <f t="shared" si="19"/>
        <v/>
      </c>
      <c r="S232" s="283" t="str">
        <f t="shared" si="20"/>
        <v/>
      </c>
      <c r="T232" s="284" t="str">
        <f t="shared" ca="1" si="21"/>
        <v/>
      </c>
      <c r="U232" s="419"/>
      <c r="V232" s="421" t="str">
        <f>IFERROR(IF(Table9[[#This Row],[Data de nascimento 
(aaaa-mm-dd)]]="","",(IF(B232="","",DATEDIF(J232,VLOOKUP(Table9[[#This Row],[Código do agregado
'[Entidade']]],Table8[[Código do agregado '[Entidade']]:[Denominação do ficheiro pdf correspondente ao documento]],25,FALSE),"y")))),"")</f>
        <v/>
      </c>
      <c r="W232" s="410">
        <f t="shared" si="22"/>
        <v>0</v>
      </c>
      <c r="AC232" s="280"/>
    </row>
    <row r="233" spans="1:29" s="263" customFormat="1" ht="25.05" hidden="1" customHeight="1" x14ac:dyDescent="0.3">
      <c r="A233" s="274" t="str">
        <f>CONCATENATE(+IF(Table9[[#This Row],[Código do agregado
'[Entidade']]]="","",VLOOKUP(Table9[[#This Row],[Código do agregado
'[Entidade']]],Table8[[#All],[Código do agregado '[Entidade']]:[Código do agregado
'[1º Direito']]],6,FALSE)),Table9[[#This Row],[Membro]])</f>
        <v/>
      </c>
      <c r="B233" s="403"/>
      <c r="C233" s="404" t="str">
        <f>IF(Table9[[#This Row],[Código do agregado
'[Entidade']]]="","",(CONCATENATE(VLOOKUP(Table9[[#This Row],[Código do agregado
'[Entidade']]],Table8[[Código do agregado '[Entidade']]:[Código do agregado
'[1º Direito']]],8,FALSE),".",Table9[[#This Row],[Membro]])))</f>
        <v/>
      </c>
      <c r="D233" s="430"/>
      <c r="E233" s="431"/>
      <c r="F233" s="430"/>
      <c r="G233" s="430"/>
      <c r="H233" s="435"/>
      <c r="I233" s="432"/>
      <c r="J233" s="433"/>
      <c r="K233" s="404" t="str">
        <f ca="1">IF(Table9[[#This Row],[Data de nascimento 
(aaaa-mm-dd)]]="","",(IF(B233="","",DATEDIF(J233,NOW(),"y"))))</f>
        <v/>
      </c>
      <c r="L233" s="401"/>
      <c r="M233" s="405"/>
      <c r="N233" s="407"/>
      <c r="O233" s="405"/>
      <c r="P233" s="275" t="str">
        <f t="shared" si="18"/>
        <v>NÃO</v>
      </c>
      <c r="Q233" s="281" t="str">
        <f>IF(Table9[[#This Row],[Código do agregado
'[Entidade']]]="","",IF(B233&lt;&gt;B232,"A",IF(Q232="A","B",IF(Q232="B","C",IF(Q232="C","D",IF(Q232="D","E",IF(Q232="E","F",IF(Q232="F","G",IF(Q232="G","H",IF(Q232="H","I",IF(Q232="K","L",IF(Q232="L","M",IF(Q232="M","N",IF(Q232="N","O",IF(Q232="O","P",IF(Q232="P","Q"))))))))))))))))</f>
        <v/>
      </c>
      <c r="R233" s="282" t="str">
        <f t="shared" si="19"/>
        <v/>
      </c>
      <c r="S233" s="283" t="str">
        <f t="shared" si="20"/>
        <v/>
      </c>
      <c r="T233" s="284" t="str">
        <f t="shared" ca="1" si="21"/>
        <v/>
      </c>
      <c r="U233" s="419"/>
      <c r="V233" s="421" t="str">
        <f>IFERROR(IF(Table9[[#This Row],[Data de nascimento 
(aaaa-mm-dd)]]="","",(IF(B233="","",DATEDIF(J233,VLOOKUP(Table9[[#This Row],[Código do agregado
'[Entidade']]],Table8[[Código do agregado '[Entidade']]:[Denominação do ficheiro pdf correspondente ao documento]],25,FALSE),"y")))),"")</f>
        <v/>
      </c>
      <c r="W233" s="410">
        <f t="shared" si="22"/>
        <v>0</v>
      </c>
      <c r="AC233" s="280"/>
    </row>
    <row r="234" spans="1:29" s="263" customFormat="1" ht="25.05" hidden="1" customHeight="1" x14ac:dyDescent="0.3">
      <c r="A234" s="274" t="str">
        <f>CONCATENATE(+IF(Table9[[#This Row],[Código do agregado
'[Entidade']]]="","",VLOOKUP(Table9[[#This Row],[Código do agregado
'[Entidade']]],Table8[[#All],[Código do agregado '[Entidade']]:[Código do agregado
'[1º Direito']]],6,FALSE)),Table9[[#This Row],[Membro]])</f>
        <v/>
      </c>
      <c r="B234" s="403"/>
      <c r="C234" s="404" t="str">
        <f>IF(Table9[[#This Row],[Código do agregado
'[Entidade']]]="","",(CONCATENATE(VLOOKUP(Table9[[#This Row],[Código do agregado
'[Entidade']]],Table8[[Código do agregado '[Entidade']]:[Código do agregado
'[1º Direito']]],8,FALSE),".",Table9[[#This Row],[Membro]])))</f>
        <v/>
      </c>
      <c r="D234" s="430"/>
      <c r="E234" s="431"/>
      <c r="F234" s="430"/>
      <c r="G234" s="430"/>
      <c r="H234" s="435"/>
      <c r="I234" s="432"/>
      <c r="J234" s="433"/>
      <c r="K234" s="404" t="str">
        <f ca="1">IF(Table9[[#This Row],[Data de nascimento 
(aaaa-mm-dd)]]="","",(IF(B234="","",DATEDIF(J234,NOW(),"y"))))</f>
        <v/>
      </c>
      <c r="L234" s="401"/>
      <c r="M234" s="405"/>
      <c r="N234" s="407"/>
      <c r="O234" s="405"/>
      <c r="P234" s="275" t="str">
        <f t="shared" si="18"/>
        <v>NÃO</v>
      </c>
      <c r="Q234" s="281" t="str">
        <f>IF(Table9[[#This Row],[Código do agregado
'[Entidade']]]="","",IF(B234&lt;&gt;B233,"A",IF(Q233="A","B",IF(Q233="B","C",IF(Q233="C","D",IF(Q233="D","E",IF(Q233="E","F",IF(Q233="F","G",IF(Q233="G","H",IF(Q233="H","I",IF(Q233="K","L",IF(Q233="L","M",IF(Q233="M","N",IF(Q233="N","O",IF(Q233="O","P",IF(Q233="P","Q"))))))))))))))))</f>
        <v/>
      </c>
      <c r="R234" s="282" t="str">
        <f t="shared" si="19"/>
        <v/>
      </c>
      <c r="S234" s="283" t="str">
        <f t="shared" si="20"/>
        <v/>
      </c>
      <c r="T234" s="284" t="str">
        <f t="shared" ca="1" si="21"/>
        <v/>
      </c>
      <c r="U234" s="419"/>
      <c r="V234" s="421" t="str">
        <f>IFERROR(IF(Table9[[#This Row],[Data de nascimento 
(aaaa-mm-dd)]]="","",(IF(B234="","",DATEDIF(J234,VLOOKUP(Table9[[#This Row],[Código do agregado
'[Entidade']]],Table8[[Código do agregado '[Entidade']]:[Denominação do ficheiro pdf correspondente ao documento]],25,FALSE),"y")))),"")</f>
        <v/>
      </c>
      <c r="W234" s="410">
        <f t="shared" si="22"/>
        <v>0</v>
      </c>
      <c r="AC234" s="280"/>
    </row>
    <row r="235" spans="1:29" s="263" customFormat="1" ht="25.05" hidden="1" customHeight="1" x14ac:dyDescent="0.3">
      <c r="A235" s="274" t="str">
        <f>CONCATENATE(+IF(Table9[[#This Row],[Código do agregado
'[Entidade']]]="","",VLOOKUP(Table9[[#This Row],[Código do agregado
'[Entidade']]],Table8[[#All],[Código do agregado '[Entidade']]:[Código do agregado
'[1º Direito']]],6,FALSE)),Table9[[#This Row],[Membro]])</f>
        <v/>
      </c>
      <c r="B235" s="403"/>
      <c r="C235" s="404" t="str">
        <f>IF(Table9[[#This Row],[Código do agregado
'[Entidade']]]="","",(CONCATENATE(VLOOKUP(Table9[[#This Row],[Código do agregado
'[Entidade']]],Table8[[Código do agregado '[Entidade']]:[Código do agregado
'[1º Direito']]],8,FALSE),".",Table9[[#This Row],[Membro]])))</f>
        <v/>
      </c>
      <c r="D235" s="430"/>
      <c r="E235" s="431"/>
      <c r="F235" s="430"/>
      <c r="G235" s="430"/>
      <c r="H235" s="435"/>
      <c r="I235" s="432"/>
      <c r="J235" s="433"/>
      <c r="K235" s="404" t="str">
        <f ca="1">IF(Table9[[#This Row],[Data de nascimento 
(aaaa-mm-dd)]]="","",(IF(B235="","",DATEDIF(J235,NOW(),"y"))))</f>
        <v/>
      </c>
      <c r="L235" s="401"/>
      <c r="M235" s="405"/>
      <c r="N235" s="407"/>
      <c r="O235" s="405"/>
      <c r="P235" s="275" t="str">
        <f t="shared" si="18"/>
        <v>NÃO</v>
      </c>
      <c r="Q235" s="281" t="str">
        <f>IF(Table9[[#This Row],[Código do agregado
'[Entidade']]]="","",IF(B235&lt;&gt;B234,"A",IF(Q234="A","B",IF(Q234="B","C",IF(Q234="C","D",IF(Q234="D","E",IF(Q234="E","F",IF(Q234="F","G",IF(Q234="G","H",IF(Q234="H","I",IF(Q234="K","L",IF(Q234="L","M",IF(Q234="M","N",IF(Q234="N","O",IF(Q234="O","P",IF(Q234="P","Q"))))))))))))))))</f>
        <v/>
      </c>
      <c r="R235" s="282" t="str">
        <f t="shared" si="19"/>
        <v/>
      </c>
      <c r="S235" s="283" t="str">
        <f t="shared" si="20"/>
        <v/>
      </c>
      <c r="T235" s="284" t="str">
        <f t="shared" ca="1" si="21"/>
        <v/>
      </c>
      <c r="U235" s="419"/>
      <c r="V235" s="421" t="str">
        <f>IFERROR(IF(Table9[[#This Row],[Data de nascimento 
(aaaa-mm-dd)]]="","",(IF(B235="","",DATEDIF(J235,VLOOKUP(Table9[[#This Row],[Código do agregado
'[Entidade']]],Table8[[Código do agregado '[Entidade']]:[Denominação do ficheiro pdf correspondente ao documento]],25,FALSE),"y")))),"")</f>
        <v/>
      </c>
      <c r="W235" s="410">
        <f t="shared" si="22"/>
        <v>0</v>
      </c>
      <c r="AC235" s="280"/>
    </row>
    <row r="236" spans="1:29" s="263" customFormat="1" ht="25.05" hidden="1" customHeight="1" x14ac:dyDescent="0.3">
      <c r="A236" s="274" t="str">
        <f>CONCATENATE(+IF(Table9[[#This Row],[Código do agregado
'[Entidade']]]="","",VLOOKUP(Table9[[#This Row],[Código do agregado
'[Entidade']]],Table8[[#All],[Código do agregado '[Entidade']]:[Código do agregado
'[1º Direito']]],6,FALSE)),Table9[[#This Row],[Membro]])</f>
        <v/>
      </c>
      <c r="B236" s="403"/>
      <c r="C236" s="404" t="str">
        <f>IF(Table9[[#This Row],[Código do agregado
'[Entidade']]]="","",(CONCATENATE(VLOOKUP(Table9[[#This Row],[Código do agregado
'[Entidade']]],Table8[[Código do agregado '[Entidade']]:[Código do agregado
'[1º Direito']]],8,FALSE),".",Table9[[#This Row],[Membro]])))</f>
        <v/>
      </c>
      <c r="D236" s="430"/>
      <c r="E236" s="431"/>
      <c r="F236" s="430"/>
      <c r="G236" s="430"/>
      <c r="H236" s="435"/>
      <c r="I236" s="432"/>
      <c r="J236" s="433"/>
      <c r="K236" s="404" t="str">
        <f ca="1">IF(Table9[[#This Row],[Data de nascimento 
(aaaa-mm-dd)]]="","",(IF(B236="","",DATEDIF(J236,NOW(),"y"))))</f>
        <v/>
      </c>
      <c r="L236" s="401"/>
      <c r="M236" s="405"/>
      <c r="N236" s="407"/>
      <c r="O236" s="405"/>
      <c r="P236" s="275" t="str">
        <f t="shared" si="18"/>
        <v>NÃO</v>
      </c>
      <c r="Q236" s="281" t="str">
        <f>IF(Table9[[#This Row],[Código do agregado
'[Entidade']]]="","",IF(B236&lt;&gt;B235,"A",IF(Q235="A","B",IF(Q235="B","C",IF(Q235="C","D",IF(Q235="D","E",IF(Q235="E","F",IF(Q235="F","G",IF(Q235="G","H",IF(Q235="H","I",IF(Q235="K","L",IF(Q235="L","M",IF(Q235="M","N",IF(Q235="N","O",IF(Q235="O","P",IF(Q235="P","Q"))))))))))))))))</f>
        <v/>
      </c>
      <c r="R236" s="282" t="str">
        <f t="shared" si="19"/>
        <v/>
      </c>
      <c r="S236" s="283" t="str">
        <f t="shared" si="20"/>
        <v/>
      </c>
      <c r="T236" s="284" t="str">
        <f t="shared" ca="1" si="21"/>
        <v/>
      </c>
      <c r="U236" s="419"/>
      <c r="V236" s="421" t="str">
        <f>IFERROR(IF(Table9[[#This Row],[Data de nascimento 
(aaaa-mm-dd)]]="","",(IF(B236="","",DATEDIF(J236,VLOOKUP(Table9[[#This Row],[Código do agregado
'[Entidade']]],Table8[[Código do agregado '[Entidade']]:[Denominação do ficheiro pdf correspondente ao documento]],25,FALSE),"y")))),"")</f>
        <v/>
      </c>
      <c r="W236" s="410">
        <f t="shared" si="22"/>
        <v>0</v>
      </c>
      <c r="AC236" s="280"/>
    </row>
    <row r="237" spans="1:29" s="263" customFormat="1" ht="25.05" hidden="1" customHeight="1" x14ac:dyDescent="0.3">
      <c r="A237" s="274" t="str">
        <f>CONCATENATE(+IF(Table9[[#This Row],[Código do agregado
'[Entidade']]]="","",VLOOKUP(Table9[[#This Row],[Código do agregado
'[Entidade']]],Table8[[#All],[Código do agregado '[Entidade']]:[Código do agregado
'[1º Direito']]],6,FALSE)),Table9[[#This Row],[Membro]])</f>
        <v/>
      </c>
      <c r="B237" s="403"/>
      <c r="C237" s="404" t="str">
        <f>IF(Table9[[#This Row],[Código do agregado
'[Entidade']]]="","",(CONCATENATE(VLOOKUP(Table9[[#This Row],[Código do agregado
'[Entidade']]],Table8[[Código do agregado '[Entidade']]:[Código do agregado
'[1º Direito']]],8,FALSE),".",Table9[[#This Row],[Membro]])))</f>
        <v/>
      </c>
      <c r="D237" s="430"/>
      <c r="E237" s="431"/>
      <c r="F237" s="430"/>
      <c r="G237" s="430"/>
      <c r="H237" s="435"/>
      <c r="I237" s="432"/>
      <c r="J237" s="433"/>
      <c r="K237" s="404" t="str">
        <f ca="1">IF(Table9[[#This Row],[Data de nascimento 
(aaaa-mm-dd)]]="","",(IF(B237="","",DATEDIF(J237,NOW(),"y"))))</f>
        <v/>
      </c>
      <c r="L237" s="401"/>
      <c r="M237" s="405"/>
      <c r="N237" s="407"/>
      <c r="O237" s="405"/>
      <c r="P237" s="275" t="str">
        <f t="shared" si="18"/>
        <v>NÃO</v>
      </c>
      <c r="Q237" s="281" t="str">
        <f>IF(Table9[[#This Row],[Código do agregado
'[Entidade']]]="","",IF(B237&lt;&gt;B236,"A",IF(Q236="A","B",IF(Q236="B","C",IF(Q236="C","D",IF(Q236="D","E",IF(Q236="E","F",IF(Q236="F","G",IF(Q236="G","H",IF(Q236="H","I",IF(Q236="K","L",IF(Q236="L","M",IF(Q236="M","N",IF(Q236="N","O",IF(Q236="O","P",IF(Q236="P","Q"))))))))))))))))</f>
        <v/>
      </c>
      <c r="R237" s="282" t="str">
        <f t="shared" si="19"/>
        <v/>
      </c>
      <c r="S237" s="283" t="str">
        <f t="shared" si="20"/>
        <v/>
      </c>
      <c r="T237" s="284" t="str">
        <f t="shared" ca="1" si="21"/>
        <v/>
      </c>
      <c r="U237" s="419"/>
      <c r="V237" s="421" t="str">
        <f>IFERROR(IF(Table9[[#This Row],[Data de nascimento 
(aaaa-mm-dd)]]="","",(IF(B237="","",DATEDIF(J237,VLOOKUP(Table9[[#This Row],[Código do agregado
'[Entidade']]],Table8[[Código do agregado '[Entidade']]:[Denominação do ficheiro pdf correspondente ao documento]],25,FALSE),"y")))),"")</f>
        <v/>
      </c>
      <c r="W237" s="410">
        <f t="shared" si="22"/>
        <v>0</v>
      </c>
      <c r="AC237" s="280"/>
    </row>
    <row r="238" spans="1:29" s="263" customFormat="1" ht="25.05" hidden="1" customHeight="1" x14ac:dyDescent="0.3">
      <c r="A238" s="274" t="str">
        <f>CONCATENATE(+IF(Table9[[#This Row],[Código do agregado
'[Entidade']]]="","",VLOOKUP(Table9[[#This Row],[Código do agregado
'[Entidade']]],Table8[[#All],[Código do agregado '[Entidade']]:[Código do agregado
'[1º Direito']]],6,FALSE)),Table9[[#This Row],[Membro]])</f>
        <v/>
      </c>
      <c r="B238" s="403"/>
      <c r="C238" s="404" t="str">
        <f>IF(Table9[[#This Row],[Código do agregado
'[Entidade']]]="","",(CONCATENATE(VLOOKUP(Table9[[#This Row],[Código do agregado
'[Entidade']]],Table8[[Código do agregado '[Entidade']]:[Código do agregado
'[1º Direito']]],8,FALSE),".",Table9[[#This Row],[Membro]])))</f>
        <v/>
      </c>
      <c r="D238" s="430"/>
      <c r="E238" s="431"/>
      <c r="F238" s="430"/>
      <c r="G238" s="430"/>
      <c r="H238" s="435"/>
      <c r="I238" s="432"/>
      <c r="J238" s="433"/>
      <c r="K238" s="404" t="str">
        <f ca="1">IF(Table9[[#This Row],[Data de nascimento 
(aaaa-mm-dd)]]="","",(IF(B238="","",DATEDIF(J238,NOW(),"y"))))</f>
        <v/>
      </c>
      <c r="L238" s="401"/>
      <c r="M238" s="405"/>
      <c r="N238" s="407"/>
      <c r="O238" s="405"/>
      <c r="P238" s="275" t="str">
        <f t="shared" si="18"/>
        <v>NÃO</v>
      </c>
      <c r="Q238" s="281" t="str">
        <f>IF(Table9[[#This Row],[Código do agregado
'[Entidade']]]="","",IF(B238&lt;&gt;B237,"A",IF(Q237="A","B",IF(Q237="B","C",IF(Q237="C","D",IF(Q237="D","E",IF(Q237="E","F",IF(Q237="F","G",IF(Q237="G","H",IF(Q237="H","I",IF(Q237="K","L",IF(Q237="L","M",IF(Q237="M","N",IF(Q237="N","O",IF(Q237="O","P",IF(Q237="P","Q"))))))))))))))))</f>
        <v/>
      </c>
      <c r="R238" s="282" t="str">
        <f t="shared" si="19"/>
        <v/>
      </c>
      <c r="S238" s="283" t="str">
        <f t="shared" si="20"/>
        <v/>
      </c>
      <c r="T238" s="284" t="str">
        <f t="shared" ca="1" si="21"/>
        <v/>
      </c>
      <c r="U238" s="419"/>
      <c r="V238" s="421" t="str">
        <f>IFERROR(IF(Table9[[#This Row],[Data de nascimento 
(aaaa-mm-dd)]]="","",(IF(B238="","",DATEDIF(J238,VLOOKUP(Table9[[#This Row],[Código do agregado
'[Entidade']]],Table8[[Código do agregado '[Entidade']]:[Denominação do ficheiro pdf correspondente ao documento]],25,FALSE),"y")))),"")</f>
        <v/>
      </c>
      <c r="W238" s="410">
        <f t="shared" si="22"/>
        <v>0</v>
      </c>
      <c r="AC238" s="280"/>
    </row>
    <row r="239" spans="1:29" s="263" customFormat="1" ht="25.05" hidden="1" customHeight="1" x14ac:dyDescent="0.3">
      <c r="A239" s="274" t="str">
        <f>CONCATENATE(+IF(Table9[[#This Row],[Código do agregado
'[Entidade']]]="","",VLOOKUP(Table9[[#This Row],[Código do agregado
'[Entidade']]],Table8[[#All],[Código do agregado '[Entidade']]:[Código do agregado
'[1º Direito']]],6,FALSE)),Table9[[#This Row],[Membro]])</f>
        <v/>
      </c>
      <c r="B239" s="403"/>
      <c r="C239" s="404" t="str">
        <f>IF(Table9[[#This Row],[Código do agregado
'[Entidade']]]="","",(CONCATENATE(VLOOKUP(Table9[[#This Row],[Código do agregado
'[Entidade']]],Table8[[Código do agregado '[Entidade']]:[Código do agregado
'[1º Direito']]],8,FALSE),".",Table9[[#This Row],[Membro]])))</f>
        <v/>
      </c>
      <c r="D239" s="430"/>
      <c r="E239" s="431"/>
      <c r="F239" s="430"/>
      <c r="G239" s="430"/>
      <c r="H239" s="435"/>
      <c r="I239" s="432"/>
      <c r="J239" s="433"/>
      <c r="K239" s="404" t="str">
        <f ca="1">IF(Table9[[#This Row],[Data de nascimento 
(aaaa-mm-dd)]]="","",(IF(B239="","",DATEDIF(J239,NOW(),"y"))))</f>
        <v/>
      </c>
      <c r="L239" s="401"/>
      <c r="M239" s="405"/>
      <c r="N239" s="407"/>
      <c r="O239" s="405"/>
      <c r="P239" s="275" t="str">
        <f t="shared" si="18"/>
        <v>NÃO</v>
      </c>
      <c r="Q239" s="281" t="str">
        <f>IF(Table9[[#This Row],[Código do agregado
'[Entidade']]]="","",IF(B239&lt;&gt;B238,"A",IF(Q238="A","B",IF(Q238="B","C",IF(Q238="C","D",IF(Q238="D","E",IF(Q238="E","F",IF(Q238="F","G",IF(Q238="G","H",IF(Q238="H","I",IF(Q238="K","L",IF(Q238="L","M",IF(Q238="M","N",IF(Q238="N","O",IF(Q238="O","P",IF(Q238="P","Q"))))))))))))))))</f>
        <v/>
      </c>
      <c r="R239" s="282" t="str">
        <f t="shared" si="19"/>
        <v/>
      </c>
      <c r="S239" s="283" t="str">
        <f t="shared" si="20"/>
        <v/>
      </c>
      <c r="T239" s="284" t="str">
        <f t="shared" ca="1" si="21"/>
        <v/>
      </c>
      <c r="U239" s="419"/>
      <c r="V239" s="421" t="str">
        <f>IFERROR(IF(Table9[[#This Row],[Data de nascimento 
(aaaa-mm-dd)]]="","",(IF(B239="","",DATEDIF(J239,VLOOKUP(Table9[[#This Row],[Código do agregado
'[Entidade']]],Table8[[Código do agregado '[Entidade']]:[Denominação do ficheiro pdf correspondente ao documento]],25,FALSE),"y")))),"")</f>
        <v/>
      </c>
      <c r="W239" s="410">
        <f t="shared" si="22"/>
        <v>0</v>
      </c>
      <c r="AC239" s="280"/>
    </row>
    <row r="240" spans="1:29" s="263" customFormat="1" ht="25.05" hidden="1" customHeight="1" x14ac:dyDescent="0.3">
      <c r="A240" s="274" t="str">
        <f>CONCATENATE(+IF(Table9[[#This Row],[Código do agregado
'[Entidade']]]="","",VLOOKUP(Table9[[#This Row],[Código do agregado
'[Entidade']]],Table8[[#All],[Código do agregado '[Entidade']]:[Código do agregado
'[1º Direito']]],6,FALSE)),Table9[[#This Row],[Membro]])</f>
        <v/>
      </c>
      <c r="B240" s="403"/>
      <c r="C240" s="404" t="str">
        <f>IF(Table9[[#This Row],[Código do agregado
'[Entidade']]]="","",(CONCATENATE(VLOOKUP(Table9[[#This Row],[Código do agregado
'[Entidade']]],Table8[[Código do agregado '[Entidade']]:[Código do agregado
'[1º Direito']]],8,FALSE),".",Table9[[#This Row],[Membro]])))</f>
        <v/>
      </c>
      <c r="D240" s="430"/>
      <c r="E240" s="431"/>
      <c r="F240" s="430"/>
      <c r="G240" s="430"/>
      <c r="H240" s="435"/>
      <c r="I240" s="432"/>
      <c r="J240" s="433"/>
      <c r="K240" s="404" t="str">
        <f ca="1">IF(Table9[[#This Row],[Data de nascimento 
(aaaa-mm-dd)]]="","",(IF(B240="","",DATEDIF(J240,NOW(),"y"))))</f>
        <v/>
      </c>
      <c r="L240" s="401"/>
      <c r="M240" s="405"/>
      <c r="N240" s="407"/>
      <c r="O240" s="405"/>
      <c r="P240" s="275" t="str">
        <f t="shared" si="18"/>
        <v>NÃO</v>
      </c>
      <c r="Q240" s="281" t="str">
        <f>IF(Table9[[#This Row],[Código do agregado
'[Entidade']]]="","",IF(B240&lt;&gt;B239,"A",IF(Q239="A","B",IF(Q239="B","C",IF(Q239="C","D",IF(Q239="D","E",IF(Q239="E","F",IF(Q239="F","G",IF(Q239="G","H",IF(Q239="H","I",IF(Q239="K","L",IF(Q239="L","M",IF(Q239="M","N",IF(Q239="N","O",IF(Q239="O","P",IF(Q239="P","Q"))))))))))))))))</f>
        <v/>
      </c>
      <c r="R240" s="282" t="str">
        <f t="shared" si="19"/>
        <v/>
      </c>
      <c r="S240" s="283" t="str">
        <f t="shared" si="20"/>
        <v/>
      </c>
      <c r="T240" s="284" t="str">
        <f t="shared" ca="1" si="21"/>
        <v/>
      </c>
      <c r="U240" s="419"/>
      <c r="V240" s="421" t="str">
        <f>IFERROR(IF(Table9[[#This Row],[Data de nascimento 
(aaaa-mm-dd)]]="","",(IF(B240="","",DATEDIF(J240,VLOOKUP(Table9[[#This Row],[Código do agregado
'[Entidade']]],Table8[[Código do agregado '[Entidade']]:[Denominação do ficheiro pdf correspondente ao documento]],25,FALSE),"y")))),"")</f>
        <v/>
      </c>
      <c r="W240" s="410">
        <f t="shared" si="22"/>
        <v>0</v>
      </c>
      <c r="AC240" s="280"/>
    </row>
    <row r="241" spans="1:29" s="263" customFormat="1" ht="25.05" hidden="1" customHeight="1" x14ac:dyDescent="0.3">
      <c r="A241" s="274" t="str">
        <f>CONCATENATE(+IF(Table9[[#This Row],[Código do agregado
'[Entidade']]]="","",VLOOKUP(Table9[[#This Row],[Código do agregado
'[Entidade']]],Table8[[#All],[Código do agregado '[Entidade']]:[Código do agregado
'[1º Direito']]],6,FALSE)),Table9[[#This Row],[Membro]])</f>
        <v/>
      </c>
      <c r="B241" s="403"/>
      <c r="C241" s="404" t="str">
        <f>IF(Table9[[#This Row],[Código do agregado
'[Entidade']]]="","",(CONCATENATE(VLOOKUP(Table9[[#This Row],[Código do agregado
'[Entidade']]],Table8[[Código do agregado '[Entidade']]:[Código do agregado
'[1º Direito']]],8,FALSE),".",Table9[[#This Row],[Membro]])))</f>
        <v/>
      </c>
      <c r="D241" s="430"/>
      <c r="E241" s="431"/>
      <c r="F241" s="430"/>
      <c r="G241" s="430"/>
      <c r="H241" s="435"/>
      <c r="I241" s="432"/>
      <c r="J241" s="433"/>
      <c r="K241" s="404" t="str">
        <f ca="1">IF(Table9[[#This Row],[Data de nascimento 
(aaaa-mm-dd)]]="","",(IF(B241="","",DATEDIF(J241,NOW(),"y"))))</f>
        <v/>
      </c>
      <c r="L241" s="401"/>
      <c r="M241" s="405"/>
      <c r="N241" s="407"/>
      <c r="O241" s="405"/>
      <c r="P241" s="275" t="str">
        <f t="shared" si="18"/>
        <v>NÃO</v>
      </c>
      <c r="Q241" s="281" t="str">
        <f>IF(Table9[[#This Row],[Código do agregado
'[Entidade']]]="","",IF(B241&lt;&gt;B240,"A",IF(Q240="A","B",IF(Q240="B","C",IF(Q240="C","D",IF(Q240="D","E",IF(Q240="E","F",IF(Q240="F","G",IF(Q240="G","H",IF(Q240="H","I",IF(Q240="K","L",IF(Q240="L","M",IF(Q240="M","N",IF(Q240="N","O",IF(Q240="O","P",IF(Q240="P","Q"))))))))))))))))</f>
        <v/>
      </c>
      <c r="R241" s="282" t="str">
        <f t="shared" si="19"/>
        <v/>
      </c>
      <c r="S241" s="283" t="str">
        <f t="shared" si="20"/>
        <v/>
      </c>
      <c r="T241" s="284" t="str">
        <f t="shared" ca="1" si="21"/>
        <v/>
      </c>
      <c r="U241" s="419"/>
      <c r="V241" s="421" t="str">
        <f>IFERROR(IF(Table9[[#This Row],[Data de nascimento 
(aaaa-mm-dd)]]="","",(IF(B241="","",DATEDIF(J241,VLOOKUP(Table9[[#This Row],[Código do agregado
'[Entidade']]],Table8[[Código do agregado '[Entidade']]:[Denominação do ficheiro pdf correspondente ao documento]],25,FALSE),"y")))),"")</f>
        <v/>
      </c>
      <c r="W241" s="410">
        <f t="shared" si="22"/>
        <v>0</v>
      </c>
      <c r="AC241" s="280"/>
    </row>
    <row r="242" spans="1:29" s="263" customFormat="1" ht="25.05" hidden="1" customHeight="1" x14ac:dyDescent="0.3">
      <c r="A242" s="274" t="str">
        <f>CONCATENATE(+IF(Table9[[#This Row],[Código do agregado
'[Entidade']]]="","",VLOOKUP(Table9[[#This Row],[Código do agregado
'[Entidade']]],Table8[[#All],[Código do agregado '[Entidade']]:[Código do agregado
'[1º Direito']]],6,FALSE)),Table9[[#This Row],[Membro]])</f>
        <v/>
      </c>
      <c r="B242" s="403"/>
      <c r="C242" s="404" t="str">
        <f>IF(Table9[[#This Row],[Código do agregado
'[Entidade']]]="","",(CONCATENATE(VLOOKUP(Table9[[#This Row],[Código do agregado
'[Entidade']]],Table8[[Código do agregado '[Entidade']]:[Código do agregado
'[1º Direito']]],8,FALSE),".",Table9[[#This Row],[Membro]])))</f>
        <v/>
      </c>
      <c r="D242" s="430"/>
      <c r="E242" s="431"/>
      <c r="F242" s="430"/>
      <c r="G242" s="430"/>
      <c r="H242" s="435"/>
      <c r="I242" s="432"/>
      <c r="J242" s="433"/>
      <c r="K242" s="404" t="str">
        <f ca="1">IF(Table9[[#This Row],[Data de nascimento 
(aaaa-mm-dd)]]="","",(IF(B242="","",DATEDIF(J242,NOW(),"y"))))</f>
        <v/>
      </c>
      <c r="L242" s="401"/>
      <c r="M242" s="405"/>
      <c r="N242" s="407"/>
      <c r="O242" s="405"/>
      <c r="P242" s="275" t="str">
        <f t="shared" si="18"/>
        <v>NÃO</v>
      </c>
      <c r="Q242" s="281" t="str">
        <f>IF(Table9[[#This Row],[Código do agregado
'[Entidade']]]="","",IF(B242&lt;&gt;B241,"A",IF(Q241="A","B",IF(Q241="B","C",IF(Q241="C","D",IF(Q241="D","E",IF(Q241="E","F",IF(Q241="F","G",IF(Q241="G","H",IF(Q241="H","I",IF(Q241="K","L",IF(Q241="L","M",IF(Q241="M","N",IF(Q241="N","O",IF(Q241="O","P",IF(Q241="P","Q"))))))))))))))))</f>
        <v/>
      </c>
      <c r="R242" s="282" t="str">
        <f t="shared" si="19"/>
        <v/>
      </c>
      <c r="S242" s="283" t="str">
        <f t="shared" si="20"/>
        <v/>
      </c>
      <c r="T242" s="284" t="str">
        <f t="shared" ca="1" si="21"/>
        <v/>
      </c>
      <c r="U242" s="419"/>
      <c r="V242" s="421" t="str">
        <f>IFERROR(IF(Table9[[#This Row],[Data de nascimento 
(aaaa-mm-dd)]]="","",(IF(B242="","",DATEDIF(J242,VLOOKUP(Table9[[#This Row],[Código do agregado
'[Entidade']]],Table8[[Código do agregado '[Entidade']]:[Denominação do ficheiro pdf correspondente ao documento]],25,FALSE),"y")))),"")</f>
        <v/>
      </c>
      <c r="W242" s="410">
        <f t="shared" si="22"/>
        <v>0</v>
      </c>
      <c r="AC242" s="280"/>
    </row>
    <row r="243" spans="1:29" s="263" customFormat="1" ht="25.05" hidden="1" customHeight="1" x14ac:dyDescent="0.3">
      <c r="A243" s="274" t="str">
        <f>CONCATENATE(+IF(Table9[[#This Row],[Código do agregado
'[Entidade']]]="","",VLOOKUP(Table9[[#This Row],[Código do agregado
'[Entidade']]],Table8[[#All],[Código do agregado '[Entidade']]:[Código do agregado
'[1º Direito']]],6,FALSE)),Table9[[#This Row],[Membro]])</f>
        <v/>
      </c>
      <c r="B243" s="403"/>
      <c r="C243" s="404" t="str">
        <f>IF(Table9[[#This Row],[Código do agregado
'[Entidade']]]="","",(CONCATENATE(VLOOKUP(Table9[[#This Row],[Código do agregado
'[Entidade']]],Table8[[Código do agregado '[Entidade']]:[Código do agregado
'[1º Direito']]],8,FALSE),".",Table9[[#This Row],[Membro]])))</f>
        <v/>
      </c>
      <c r="D243" s="430"/>
      <c r="E243" s="431"/>
      <c r="F243" s="430"/>
      <c r="G243" s="430"/>
      <c r="H243" s="435"/>
      <c r="I243" s="432"/>
      <c r="J243" s="433"/>
      <c r="K243" s="404" t="str">
        <f ca="1">IF(Table9[[#This Row],[Data de nascimento 
(aaaa-mm-dd)]]="","",(IF(B243="","",DATEDIF(J243,NOW(),"y"))))</f>
        <v/>
      </c>
      <c r="L243" s="401"/>
      <c r="M243" s="405"/>
      <c r="N243" s="407"/>
      <c r="O243" s="405"/>
      <c r="P243" s="275" t="str">
        <f t="shared" si="18"/>
        <v>NÃO</v>
      </c>
      <c r="Q243" s="281" t="str">
        <f>IF(Table9[[#This Row],[Código do agregado
'[Entidade']]]="","",IF(B243&lt;&gt;B242,"A",IF(Q242="A","B",IF(Q242="B","C",IF(Q242="C","D",IF(Q242="D","E",IF(Q242="E","F",IF(Q242="F","G",IF(Q242="G","H",IF(Q242="H","I",IF(Q242="K","L",IF(Q242="L","M",IF(Q242="M","N",IF(Q242="N","O",IF(Q242="O","P",IF(Q242="P","Q"))))))))))))))))</f>
        <v/>
      </c>
      <c r="R243" s="282" t="str">
        <f t="shared" si="19"/>
        <v/>
      </c>
      <c r="S243" s="283" t="str">
        <f t="shared" si="20"/>
        <v/>
      </c>
      <c r="T243" s="284" t="str">
        <f t="shared" ca="1" si="21"/>
        <v/>
      </c>
      <c r="U243" s="419"/>
      <c r="V243" s="421" t="str">
        <f>IFERROR(IF(Table9[[#This Row],[Data de nascimento 
(aaaa-mm-dd)]]="","",(IF(B243="","",DATEDIF(J243,VLOOKUP(Table9[[#This Row],[Código do agregado
'[Entidade']]],Table8[[Código do agregado '[Entidade']]:[Denominação do ficheiro pdf correspondente ao documento]],25,FALSE),"y")))),"")</f>
        <v/>
      </c>
      <c r="W243" s="410">
        <f t="shared" si="22"/>
        <v>0</v>
      </c>
      <c r="AC243" s="280"/>
    </row>
    <row r="244" spans="1:29" s="263" customFormat="1" ht="25.05" hidden="1" customHeight="1" x14ac:dyDescent="0.3">
      <c r="A244" s="274" t="str">
        <f>CONCATENATE(+IF(Table9[[#This Row],[Código do agregado
'[Entidade']]]="","",VLOOKUP(Table9[[#This Row],[Código do agregado
'[Entidade']]],Table8[[#All],[Código do agregado '[Entidade']]:[Código do agregado
'[1º Direito']]],6,FALSE)),Table9[[#This Row],[Membro]])</f>
        <v/>
      </c>
      <c r="B244" s="403"/>
      <c r="C244" s="404" t="str">
        <f>IF(Table9[[#This Row],[Código do agregado
'[Entidade']]]="","",(CONCATENATE(VLOOKUP(Table9[[#This Row],[Código do agregado
'[Entidade']]],Table8[[Código do agregado '[Entidade']]:[Código do agregado
'[1º Direito']]],8,FALSE),".",Table9[[#This Row],[Membro]])))</f>
        <v/>
      </c>
      <c r="D244" s="430"/>
      <c r="E244" s="431"/>
      <c r="F244" s="430"/>
      <c r="G244" s="430"/>
      <c r="H244" s="435"/>
      <c r="I244" s="432"/>
      <c r="J244" s="433"/>
      <c r="K244" s="404" t="str">
        <f ca="1">IF(Table9[[#This Row],[Data de nascimento 
(aaaa-mm-dd)]]="","",(IF(B244="","",DATEDIF(J244,NOW(),"y"))))</f>
        <v/>
      </c>
      <c r="L244" s="401"/>
      <c r="M244" s="405"/>
      <c r="N244" s="407"/>
      <c r="O244" s="405"/>
      <c r="P244" s="275" t="str">
        <f t="shared" si="18"/>
        <v>NÃO</v>
      </c>
      <c r="Q244" s="281" t="str">
        <f>IF(Table9[[#This Row],[Código do agregado
'[Entidade']]]="","",IF(B244&lt;&gt;B243,"A",IF(Q243="A","B",IF(Q243="B","C",IF(Q243="C","D",IF(Q243="D","E",IF(Q243="E","F",IF(Q243="F","G",IF(Q243="G","H",IF(Q243="H","I",IF(Q243="K","L",IF(Q243="L","M",IF(Q243="M","N",IF(Q243="N","O",IF(Q243="O","P",IF(Q243="P","Q"))))))))))))))))</f>
        <v/>
      </c>
      <c r="R244" s="282" t="str">
        <f t="shared" si="19"/>
        <v/>
      </c>
      <c r="S244" s="283" t="str">
        <f t="shared" si="20"/>
        <v/>
      </c>
      <c r="T244" s="284" t="str">
        <f t="shared" ca="1" si="21"/>
        <v/>
      </c>
      <c r="U244" s="419"/>
      <c r="V244" s="421" t="str">
        <f>IFERROR(IF(Table9[[#This Row],[Data de nascimento 
(aaaa-mm-dd)]]="","",(IF(B244="","",DATEDIF(J244,VLOOKUP(Table9[[#This Row],[Código do agregado
'[Entidade']]],Table8[[Código do agregado '[Entidade']]:[Denominação do ficheiro pdf correspondente ao documento]],25,FALSE),"y")))),"")</f>
        <v/>
      </c>
      <c r="W244" s="410">
        <f t="shared" si="22"/>
        <v>0</v>
      </c>
      <c r="AC244" s="280"/>
    </row>
    <row r="245" spans="1:29" s="263" customFormat="1" ht="25.05" hidden="1" customHeight="1" x14ac:dyDescent="0.3">
      <c r="A245" s="274" t="str">
        <f>CONCATENATE(+IF(Table9[[#This Row],[Código do agregado
'[Entidade']]]="","",VLOOKUP(Table9[[#This Row],[Código do agregado
'[Entidade']]],Table8[[#All],[Código do agregado '[Entidade']]:[Código do agregado
'[1º Direito']]],6,FALSE)),Table9[[#This Row],[Membro]])</f>
        <v/>
      </c>
      <c r="B245" s="403"/>
      <c r="C245" s="404" t="str">
        <f>IF(Table9[[#This Row],[Código do agregado
'[Entidade']]]="","",(CONCATENATE(VLOOKUP(Table9[[#This Row],[Código do agregado
'[Entidade']]],Table8[[Código do agregado '[Entidade']]:[Código do agregado
'[1º Direito']]],8,FALSE),".",Table9[[#This Row],[Membro]])))</f>
        <v/>
      </c>
      <c r="D245" s="430"/>
      <c r="E245" s="431"/>
      <c r="F245" s="430"/>
      <c r="G245" s="430"/>
      <c r="H245" s="435"/>
      <c r="I245" s="432"/>
      <c r="J245" s="433"/>
      <c r="K245" s="404" t="str">
        <f ca="1">IF(Table9[[#This Row],[Data de nascimento 
(aaaa-mm-dd)]]="","",(IF(B245="","",DATEDIF(J245,NOW(),"y"))))</f>
        <v/>
      </c>
      <c r="L245" s="401"/>
      <c r="M245" s="405"/>
      <c r="N245" s="407"/>
      <c r="O245" s="405"/>
      <c r="P245" s="275" t="str">
        <f t="shared" si="18"/>
        <v>NÃO</v>
      </c>
      <c r="Q245" s="281" t="str">
        <f>IF(Table9[[#This Row],[Código do agregado
'[Entidade']]]="","",IF(B245&lt;&gt;B244,"A",IF(Q244="A","B",IF(Q244="B","C",IF(Q244="C","D",IF(Q244="D","E",IF(Q244="E","F",IF(Q244="F","G",IF(Q244="G","H",IF(Q244="H","I",IF(Q244="K","L",IF(Q244="L","M",IF(Q244="M","N",IF(Q244="N","O",IF(Q244="O","P",IF(Q244="P","Q"))))))))))))))))</f>
        <v/>
      </c>
      <c r="R245" s="282" t="str">
        <f t="shared" si="19"/>
        <v/>
      </c>
      <c r="S245" s="283" t="str">
        <f t="shared" si="20"/>
        <v/>
      </c>
      <c r="T245" s="284" t="str">
        <f t="shared" ca="1" si="21"/>
        <v/>
      </c>
      <c r="U245" s="419"/>
      <c r="V245" s="421" t="str">
        <f>IFERROR(IF(Table9[[#This Row],[Data de nascimento 
(aaaa-mm-dd)]]="","",(IF(B245="","",DATEDIF(J245,VLOOKUP(Table9[[#This Row],[Código do agregado
'[Entidade']]],Table8[[Código do agregado '[Entidade']]:[Denominação do ficheiro pdf correspondente ao documento]],25,FALSE),"y")))),"")</f>
        <v/>
      </c>
      <c r="W245" s="410">
        <f t="shared" si="22"/>
        <v>0</v>
      </c>
      <c r="AC245" s="280"/>
    </row>
    <row r="246" spans="1:29" s="263" customFormat="1" ht="25.05" hidden="1" customHeight="1" x14ac:dyDescent="0.3">
      <c r="A246" s="274" t="str">
        <f>CONCATENATE(+IF(Table9[[#This Row],[Código do agregado
'[Entidade']]]="","",VLOOKUP(Table9[[#This Row],[Código do agregado
'[Entidade']]],Table8[[#All],[Código do agregado '[Entidade']]:[Código do agregado
'[1º Direito']]],6,FALSE)),Table9[[#This Row],[Membro]])</f>
        <v/>
      </c>
      <c r="B246" s="403"/>
      <c r="C246" s="404" t="str">
        <f>IF(Table9[[#This Row],[Código do agregado
'[Entidade']]]="","",(CONCATENATE(VLOOKUP(Table9[[#This Row],[Código do agregado
'[Entidade']]],Table8[[Código do agregado '[Entidade']]:[Código do agregado
'[1º Direito']]],8,FALSE),".",Table9[[#This Row],[Membro]])))</f>
        <v/>
      </c>
      <c r="D246" s="430"/>
      <c r="E246" s="431"/>
      <c r="F246" s="430"/>
      <c r="G246" s="430"/>
      <c r="H246" s="435"/>
      <c r="I246" s="432"/>
      <c r="J246" s="433"/>
      <c r="K246" s="404" t="str">
        <f ca="1">IF(Table9[[#This Row],[Data de nascimento 
(aaaa-mm-dd)]]="","",(IF(B246="","",DATEDIF(J246,NOW(),"y"))))</f>
        <v/>
      </c>
      <c r="L246" s="401"/>
      <c r="M246" s="405"/>
      <c r="N246" s="407"/>
      <c r="O246" s="405"/>
      <c r="P246" s="275" t="str">
        <f t="shared" si="18"/>
        <v>NÃO</v>
      </c>
      <c r="Q246" s="281" t="str">
        <f>IF(Table9[[#This Row],[Código do agregado
'[Entidade']]]="","",IF(B246&lt;&gt;B245,"A",IF(Q245="A","B",IF(Q245="B","C",IF(Q245="C","D",IF(Q245="D","E",IF(Q245="E","F",IF(Q245="F","G",IF(Q245="G","H",IF(Q245="H","I",IF(Q245="K","L",IF(Q245="L","M",IF(Q245="M","N",IF(Q245="N","O",IF(Q245="O","P",IF(Q245="P","Q"))))))))))))))))</f>
        <v/>
      </c>
      <c r="R246" s="282" t="str">
        <f t="shared" si="19"/>
        <v/>
      </c>
      <c r="S246" s="283" t="str">
        <f t="shared" si="20"/>
        <v/>
      </c>
      <c r="T246" s="284" t="str">
        <f t="shared" ca="1" si="21"/>
        <v/>
      </c>
      <c r="U246" s="419"/>
      <c r="V246" s="421" t="str">
        <f>IFERROR(IF(Table9[[#This Row],[Data de nascimento 
(aaaa-mm-dd)]]="","",(IF(B246="","",DATEDIF(J246,VLOOKUP(Table9[[#This Row],[Código do agregado
'[Entidade']]],Table8[[Código do agregado '[Entidade']]:[Denominação do ficheiro pdf correspondente ao documento]],25,FALSE),"y")))),"")</f>
        <v/>
      </c>
      <c r="W246" s="410">
        <f t="shared" si="22"/>
        <v>0</v>
      </c>
      <c r="AC246" s="280"/>
    </row>
    <row r="247" spans="1:29" s="263" customFormat="1" ht="25.05" hidden="1" customHeight="1" x14ac:dyDescent="0.3">
      <c r="A247" s="274" t="str">
        <f>CONCATENATE(+IF(Table9[[#This Row],[Código do agregado
'[Entidade']]]="","",VLOOKUP(Table9[[#This Row],[Código do agregado
'[Entidade']]],Table8[[#All],[Código do agregado '[Entidade']]:[Código do agregado
'[1º Direito']]],6,FALSE)),Table9[[#This Row],[Membro]])</f>
        <v/>
      </c>
      <c r="B247" s="403"/>
      <c r="C247" s="404" t="str">
        <f>IF(Table9[[#This Row],[Código do agregado
'[Entidade']]]="","",(CONCATENATE(VLOOKUP(Table9[[#This Row],[Código do agregado
'[Entidade']]],Table8[[Código do agregado '[Entidade']]:[Código do agregado
'[1º Direito']]],8,FALSE),".",Table9[[#This Row],[Membro]])))</f>
        <v/>
      </c>
      <c r="D247" s="430"/>
      <c r="E247" s="431"/>
      <c r="F247" s="430"/>
      <c r="G247" s="430"/>
      <c r="H247" s="435"/>
      <c r="I247" s="432"/>
      <c r="J247" s="433"/>
      <c r="K247" s="404" t="str">
        <f ca="1">IF(Table9[[#This Row],[Data de nascimento 
(aaaa-mm-dd)]]="","",(IF(B247="","",DATEDIF(J247,NOW(),"y"))))</f>
        <v/>
      </c>
      <c r="L247" s="401"/>
      <c r="M247" s="405"/>
      <c r="N247" s="407"/>
      <c r="O247" s="405"/>
      <c r="P247" s="275" t="str">
        <f t="shared" si="18"/>
        <v>NÃO</v>
      </c>
      <c r="Q247" s="281" t="str">
        <f>IF(Table9[[#This Row],[Código do agregado
'[Entidade']]]="","",IF(B247&lt;&gt;B246,"A",IF(Q246="A","B",IF(Q246="B","C",IF(Q246="C","D",IF(Q246="D","E",IF(Q246="E","F",IF(Q246="F","G",IF(Q246="G","H",IF(Q246="H","I",IF(Q246="K","L",IF(Q246="L","M",IF(Q246="M","N",IF(Q246="N","O",IF(Q246="O","P",IF(Q246="P","Q"))))))))))))))))</f>
        <v/>
      </c>
      <c r="R247" s="282" t="str">
        <f t="shared" si="19"/>
        <v/>
      </c>
      <c r="S247" s="283" t="str">
        <f t="shared" si="20"/>
        <v/>
      </c>
      <c r="T247" s="284" t="str">
        <f t="shared" ca="1" si="21"/>
        <v/>
      </c>
      <c r="U247" s="419"/>
      <c r="V247" s="421" t="str">
        <f>IFERROR(IF(Table9[[#This Row],[Data de nascimento 
(aaaa-mm-dd)]]="","",(IF(B247="","",DATEDIF(J247,VLOOKUP(Table9[[#This Row],[Código do agregado
'[Entidade']]],Table8[[Código do agregado '[Entidade']]:[Denominação do ficheiro pdf correspondente ao documento]],25,FALSE),"y")))),"")</f>
        <v/>
      </c>
      <c r="W247" s="410">
        <f t="shared" si="22"/>
        <v>0</v>
      </c>
      <c r="AC247" s="280"/>
    </row>
    <row r="248" spans="1:29" s="263" customFormat="1" ht="25.05" hidden="1" customHeight="1" x14ac:dyDescent="0.3">
      <c r="A248" s="274" t="str">
        <f>CONCATENATE(+IF(Table9[[#This Row],[Código do agregado
'[Entidade']]]="","",VLOOKUP(Table9[[#This Row],[Código do agregado
'[Entidade']]],Table8[[#All],[Código do agregado '[Entidade']]:[Código do agregado
'[1º Direito']]],6,FALSE)),Table9[[#This Row],[Membro]])</f>
        <v/>
      </c>
      <c r="B248" s="403"/>
      <c r="C248" s="404" t="str">
        <f>IF(Table9[[#This Row],[Código do agregado
'[Entidade']]]="","",(CONCATENATE(VLOOKUP(Table9[[#This Row],[Código do agregado
'[Entidade']]],Table8[[Código do agregado '[Entidade']]:[Código do agregado
'[1º Direito']]],8,FALSE),".",Table9[[#This Row],[Membro]])))</f>
        <v/>
      </c>
      <c r="D248" s="430"/>
      <c r="E248" s="431"/>
      <c r="F248" s="430"/>
      <c r="G248" s="430"/>
      <c r="H248" s="435"/>
      <c r="I248" s="432"/>
      <c r="J248" s="433"/>
      <c r="K248" s="404" t="str">
        <f ca="1">IF(Table9[[#This Row],[Data de nascimento 
(aaaa-mm-dd)]]="","",(IF(B248="","",DATEDIF(J248,NOW(),"y"))))</f>
        <v/>
      </c>
      <c r="L248" s="401"/>
      <c r="M248" s="405"/>
      <c r="N248" s="407"/>
      <c r="O248" s="405"/>
      <c r="P248" s="275" t="str">
        <f t="shared" si="18"/>
        <v>NÃO</v>
      </c>
      <c r="Q248" s="281" t="str">
        <f>IF(Table9[[#This Row],[Código do agregado
'[Entidade']]]="","",IF(B248&lt;&gt;B247,"A",IF(Q247="A","B",IF(Q247="B","C",IF(Q247="C","D",IF(Q247="D","E",IF(Q247="E","F",IF(Q247="F","G",IF(Q247="G","H",IF(Q247="H","I",IF(Q247="K","L",IF(Q247="L","M",IF(Q247="M","N",IF(Q247="N","O",IF(Q247="O","P",IF(Q247="P","Q"))))))))))))))))</f>
        <v/>
      </c>
      <c r="R248" s="282" t="str">
        <f t="shared" si="19"/>
        <v/>
      </c>
      <c r="S248" s="283" t="str">
        <f t="shared" si="20"/>
        <v/>
      </c>
      <c r="T248" s="284" t="str">
        <f t="shared" ca="1" si="21"/>
        <v/>
      </c>
      <c r="U248" s="419"/>
      <c r="V248" s="421" t="str">
        <f>IFERROR(IF(Table9[[#This Row],[Data de nascimento 
(aaaa-mm-dd)]]="","",(IF(B248="","",DATEDIF(J248,VLOOKUP(Table9[[#This Row],[Código do agregado
'[Entidade']]],Table8[[Código do agregado '[Entidade']]:[Denominação do ficheiro pdf correspondente ao documento]],25,FALSE),"y")))),"")</f>
        <v/>
      </c>
      <c r="W248" s="410">
        <f t="shared" si="22"/>
        <v>0</v>
      </c>
      <c r="AC248" s="280"/>
    </row>
    <row r="249" spans="1:29" s="263" customFormat="1" ht="25.05" hidden="1" customHeight="1" x14ac:dyDescent="0.3">
      <c r="A249" s="274" t="str">
        <f>CONCATENATE(+IF(Table9[[#This Row],[Código do agregado
'[Entidade']]]="","",VLOOKUP(Table9[[#This Row],[Código do agregado
'[Entidade']]],Table8[[#All],[Código do agregado '[Entidade']]:[Código do agregado
'[1º Direito']]],6,FALSE)),Table9[[#This Row],[Membro]])</f>
        <v/>
      </c>
      <c r="B249" s="403"/>
      <c r="C249" s="404" t="str">
        <f>IF(Table9[[#This Row],[Código do agregado
'[Entidade']]]="","",(CONCATENATE(VLOOKUP(Table9[[#This Row],[Código do agregado
'[Entidade']]],Table8[[Código do agregado '[Entidade']]:[Código do agregado
'[1º Direito']]],8,FALSE),".",Table9[[#This Row],[Membro]])))</f>
        <v/>
      </c>
      <c r="D249" s="430"/>
      <c r="E249" s="431"/>
      <c r="F249" s="430"/>
      <c r="G249" s="430"/>
      <c r="H249" s="435"/>
      <c r="I249" s="432"/>
      <c r="J249" s="433"/>
      <c r="K249" s="404" t="str">
        <f ca="1">IF(Table9[[#This Row],[Data de nascimento 
(aaaa-mm-dd)]]="","",(IF(B249="","",DATEDIF(J249,NOW(),"y"))))</f>
        <v/>
      </c>
      <c r="L249" s="401"/>
      <c r="M249" s="405"/>
      <c r="N249" s="407"/>
      <c r="O249" s="405"/>
      <c r="P249" s="275" t="str">
        <f t="shared" si="18"/>
        <v>NÃO</v>
      </c>
      <c r="Q249" s="281" t="str">
        <f>IF(Table9[[#This Row],[Código do agregado
'[Entidade']]]="","",IF(B249&lt;&gt;B248,"A",IF(Q248="A","B",IF(Q248="B","C",IF(Q248="C","D",IF(Q248="D","E",IF(Q248="E","F",IF(Q248="F","G",IF(Q248="G","H",IF(Q248="H","I",IF(Q248="K","L",IF(Q248="L","M",IF(Q248="M","N",IF(Q248="N","O",IF(Q248="O","P",IF(Q248="P","Q"))))))))))))))))</f>
        <v/>
      </c>
      <c r="R249" s="282" t="str">
        <f t="shared" si="19"/>
        <v/>
      </c>
      <c r="S249" s="283" t="str">
        <f t="shared" si="20"/>
        <v/>
      </c>
      <c r="T249" s="284" t="str">
        <f t="shared" ca="1" si="21"/>
        <v/>
      </c>
      <c r="U249" s="419"/>
      <c r="V249" s="421" t="str">
        <f>IFERROR(IF(Table9[[#This Row],[Data de nascimento 
(aaaa-mm-dd)]]="","",(IF(B249="","",DATEDIF(J249,VLOOKUP(Table9[[#This Row],[Código do agregado
'[Entidade']]],Table8[[Código do agregado '[Entidade']]:[Denominação do ficheiro pdf correspondente ao documento]],25,FALSE),"y")))),"")</f>
        <v/>
      </c>
      <c r="W249" s="410">
        <f t="shared" si="22"/>
        <v>0</v>
      </c>
      <c r="AC249" s="280"/>
    </row>
    <row r="250" spans="1:29" s="263" customFormat="1" ht="25.05" hidden="1" customHeight="1" x14ac:dyDescent="0.3">
      <c r="A250" s="274" t="str">
        <f>CONCATENATE(+IF(Table9[[#This Row],[Código do agregado
'[Entidade']]]="","",VLOOKUP(Table9[[#This Row],[Código do agregado
'[Entidade']]],Table8[[#All],[Código do agregado '[Entidade']]:[Código do agregado
'[1º Direito']]],6,FALSE)),Table9[[#This Row],[Membro]])</f>
        <v/>
      </c>
      <c r="B250" s="403"/>
      <c r="C250" s="404" t="str">
        <f>IF(Table9[[#This Row],[Código do agregado
'[Entidade']]]="","",(CONCATENATE(VLOOKUP(Table9[[#This Row],[Código do agregado
'[Entidade']]],Table8[[Código do agregado '[Entidade']]:[Código do agregado
'[1º Direito']]],8,FALSE),".",Table9[[#This Row],[Membro]])))</f>
        <v/>
      </c>
      <c r="D250" s="430"/>
      <c r="E250" s="431"/>
      <c r="F250" s="430"/>
      <c r="G250" s="430"/>
      <c r="H250" s="435"/>
      <c r="I250" s="432"/>
      <c r="J250" s="433"/>
      <c r="K250" s="404" t="str">
        <f ca="1">IF(Table9[[#This Row],[Data de nascimento 
(aaaa-mm-dd)]]="","",(IF(B250="","",DATEDIF(J250,NOW(),"y"))))</f>
        <v/>
      </c>
      <c r="L250" s="401"/>
      <c r="M250" s="405"/>
      <c r="N250" s="407"/>
      <c r="O250" s="405"/>
      <c r="P250" s="275" t="str">
        <f t="shared" si="18"/>
        <v>NÃO</v>
      </c>
      <c r="Q250" s="281" t="str">
        <f>IF(Table9[[#This Row],[Código do agregado
'[Entidade']]]="","",IF(B250&lt;&gt;B249,"A",IF(Q249="A","B",IF(Q249="B","C",IF(Q249="C","D",IF(Q249="D","E",IF(Q249="E","F",IF(Q249="F","G",IF(Q249="G","H",IF(Q249="H","I",IF(Q249="K","L",IF(Q249="L","M",IF(Q249="M","N",IF(Q249="N","O",IF(Q249="O","P",IF(Q249="P","Q"))))))))))))))))</f>
        <v/>
      </c>
      <c r="R250" s="282" t="str">
        <f t="shared" si="19"/>
        <v/>
      </c>
      <c r="S250" s="283" t="str">
        <f t="shared" si="20"/>
        <v/>
      </c>
      <c r="T250" s="284" t="str">
        <f t="shared" ca="1" si="21"/>
        <v/>
      </c>
      <c r="U250" s="419"/>
      <c r="V250" s="421" t="str">
        <f>IFERROR(IF(Table9[[#This Row],[Data de nascimento 
(aaaa-mm-dd)]]="","",(IF(B250="","",DATEDIF(J250,VLOOKUP(Table9[[#This Row],[Código do agregado
'[Entidade']]],Table8[[Código do agregado '[Entidade']]:[Denominação do ficheiro pdf correspondente ao documento]],25,FALSE),"y")))),"")</f>
        <v/>
      </c>
      <c r="W250" s="410">
        <f t="shared" si="22"/>
        <v>0</v>
      </c>
      <c r="AC250" s="280"/>
    </row>
    <row r="251" spans="1:29" s="263" customFormat="1" ht="25.05" hidden="1" customHeight="1" x14ac:dyDescent="0.3">
      <c r="A251" s="274" t="str">
        <f>CONCATENATE(+IF(Table9[[#This Row],[Código do agregado
'[Entidade']]]="","",VLOOKUP(Table9[[#This Row],[Código do agregado
'[Entidade']]],Table8[[#All],[Código do agregado '[Entidade']]:[Código do agregado
'[1º Direito']]],6,FALSE)),Table9[[#This Row],[Membro]])</f>
        <v/>
      </c>
      <c r="B251" s="403"/>
      <c r="C251" s="404" t="str">
        <f>IF(Table9[[#This Row],[Código do agregado
'[Entidade']]]="","",(CONCATENATE(VLOOKUP(Table9[[#This Row],[Código do agregado
'[Entidade']]],Table8[[Código do agregado '[Entidade']]:[Código do agregado
'[1º Direito']]],8,FALSE),".",Table9[[#This Row],[Membro]])))</f>
        <v/>
      </c>
      <c r="D251" s="430"/>
      <c r="E251" s="431"/>
      <c r="F251" s="430"/>
      <c r="G251" s="430"/>
      <c r="H251" s="435"/>
      <c r="I251" s="432"/>
      <c r="J251" s="433"/>
      <c r="K251" s="404" t="str">
        <f ca="1">IF(Table9[[#This Row],[Data de nascimento 
(aaaa-mm-dd)]]="","",(IF(B251="","",DATEDIF(J251,NOW(),"y"))))</f>
        <v/>
      </c>
      <c r="L251" s="401"/>
      <c r="M251" s="405"/>
      <c r="N251" s="407"/>
      <c r="O251" s="405"/>
      <c r="P251" s="275" t="str">
        <f t="shared" si="18"/>
        <v>NÃO</v>
      </c>
      <c r="Q251" s="281" t="str">
        <f>IF(Table9[[#This Row],[Código do agregado
'[Entidade']]]="","",IF(B251&lt;&gt;B250,"A",IF(Q250="A","B",IF(Q250="B","C",IF(Q250="C","D",IF(Q250="D","E",IF(Q250="E","F",IF(Q250="F","G",IF(Q250="G","H",IF(Q250="H","I",IF(Q250="K","L",IF(Q250="L","M",IF(Q250="M","N",IF(Q250="N","O",IF(Q250="O","P",IF(Q250="P","Q"))))))))))))))))</f>
        <v/>
      </c>
      <c r="R251" s="282" t="str">
        <f t="shared" si="19"/>
        <v/>
      </c>
      <c r="S251" s="283" t="str">
        <f t="shared" si="20"/>
        <v/>
      </c>
      <c r="T251" s="284" t="str">
        <f t="shared" ca="1" si="21"/>
        <v/>
      </c>
      <c r="U251" s="419"/>
      <c r="V251" s="421" t="str">
        <f>IFERROR(IF(Table9[[#This Row],[Data de nascimento 
(aaaa-mm-dd)]]="","",(IF(B251="","",DATEDIF(J251,VLOOKUP(Table9[[#This Row],[Código do agregado
'[Entidade']]],Table8[[Código do agregado '[Entidade']]:[Denominação do ficheiro pdf correspondente ao documento]],25,FALSE),"y")))),"")</f>
        <v/>
      </c>
      <c r="W251" s="410">
        <f t="shared" si="22"/>
        <v>0</v>
      </c>
      <c r="AC251" s="280"/>
    </row>
    <row r="252" spans="1:29" s="263" customFormat="1" ht="25.05" hidden="1" customHeight="1" x14ac:dyDescent="0.3">
      <c r="A252" s="274" t="str">
        <f>CONCATENATE(+IF(Table9[[#This Row],[Código do agregado
'[Entidade']]]="","",VLOOKUP(Table9[[#This Row],[Código do agregado
'[Entidade']]],Table8[[#All],[Código do agregado '[Entidade']]:[Código do agregado
'[1º Direito']]],6,FALSE)),Table9[[#This Row],[Membro]])</f>
        <v/>
      </c>
      <c r="B252" s="403"/>
      <c r="C252" s="404" t="str">
        <f>IF(Table9[[#This Row],[Código do agregado
'[Entidade']]]="","",(CONCATENATE(VLOOKUP(Table9[[#This Row],[Código do agregado
'[Entidade']]],Table8[[Código do agregado '[Entidade']]:[Código do agregado
'[1º Direito']]],8,FALSE),".",Table9[[#This Row],[Membro]])))</f>
        <v/>
      </c>
      <c r="D252" s="430"/>
      <c r="E252" s="431"/>
      <c r="F252" s="430"/>
      <c r="G252" s="430"/>
      <c r="H252" s="435"/>
      <c r="I252" s="432"/>
      <c r="J252" s="433"/>
      <c r="K252" s="404" t="str">
        <f ca="1">IF(Table9[[#This Row],[Data de nascimento 
(aaaa-mm-dd)]]="","",(IF(B252="","",DATEDIF(J252,NOW(),"y"))))</f>
        <v/>
      </c>
      <c r="L252" s="401"/>
      <c r="M252" s="405"/>
      <c r="N252" s="407"/>
      <c r="O252" s="405"/>
      <c r="P252" s="275" t="str">
        <f t="shared" si="18"/>
        <v>NÃO</v>
      </c>
      <c r="Q252" s="281" t="str">
        <f>IF(Table9[[#This Row],[Código do agregado
'[Entidade']]]="","",IF(B252&lt;&gt;B251,"A",IF(Q251="A","B",IF(Q251="B","C",IF(Q251="C","D",IF(Q251="D","E",IF(Q251="E","F",IF(Q251="F","G",IF(Q251="G","H",IF(Q251="H","I",IF(Q251="K","L",IF(Q251="L","M",IF(Q251="M","N",IF(Q251="N","O",IF(Q251="O","P",IF(Q251="P","Q"))))))))))))))))</f>
        <v/>
      </c>
      <c r="R252" s="282" t="str">
        <f t="shared" si="19"/>
        <v/>
      </c>
      <c r="S252" s="283" t="str">
        <f t="shared" si="20"/>
        <v/>
      </c>
      <c r="T252" s="284" t="str">
        <f t="shared" ca="1" si="21"/>
        <v/>
      </c>
      <c r="U252" s="419"/>
      <c r="V252" s="421" t="str">
        <f>IFERROR(IF(Table9[[#This Row],[Data de nascimento 
(aaaa-mm-dd)]]="","",(IF(B252="","",DATEDIF(J252,VLOOKUP(Table9[[#This Row],[Código do agregado
'[Entidade']]],Table8[[Código do agregado '[Entidade']]:[Denominação do ficheiro pdf correspondente ao documento]],25,FALSE),"y")))),"")</f>
        <v/>
      </c>
      <c r="W252" s="410">
        <f t="shared" si="22"/>
        <v>0</v>
      </c>
      <c r="AC252" s="280"/>
    </row>
    <row r="253" spans="1:29" s="263" customFormat="1" ht="25.05" hidden="1" customHeight="1" x14ac:dyDescent="0.3">
      <c r="A253" s="274" t="str">
        <f>CONCATENATE(+IF(Table9[[#This Row],[Código do agregado
'[Entidade']]]="","",VLOOKUP(Table9[[#This Row],[Código do agregado
'[Entidade']]],Table8[[#All],[Código do agregado '[Entidade']]:[Código do agregado
'[1º Direito']]],6,FALSE)),Table9[[#This Row],[Membro]])</f>
        <v/>
      </c>
      <c r="B253" s="403"/>
      <c r="C253" s="404" t="str">
        <f>IF(Table9[[#This Row],[Código do agregado
'[Entidade']]]="","",(CONCATENATE(VLOOKUP(Table9[[#This Row],[Código do agregado
'[Entidade']]],Table8[[Código do agregado '[Entidade']]:[Código do agregado
'[1º Direito']]],8,FALSE),".",Table9[[#This Row],[Membro]])))</f>
        <v/>
      </c>
      <c r="D253" s="430"/>
      <c r="E253" s="431"/>
      <c r="F253" s="430"/>
      <c r="G253" s="430"/>
      <c r="H253" s="435"/>
      <c r="I253" s="432"/>
      <c r="J253" s="433"/>
      <c r="K253" s="404" t="str">
        <f ca="1">IF(Table9[[#This Row],[Data de nascimento 
(aaaa-mm-dd)]]="","",(IF(B253="","",DATEDIF(J253,NOW(),"y"))))</f>
        <v/>
      </c>
      <c r="L253" s="401"/>
      <c r="M253" s="405"/>
      <c r="N253" s="407"/>
      <c r="O253" s="405"/>
      <c r="P253" s="275" t="str">
        <f t="shared" si="18"/>
        <v>NÃO</v>
      </c>
      <c r="Q253" s="281" t="str">
        <f>IF(Table9[[#This Row],[Código do agregado
'[Entidade']]]="","",IF(B253&lt;&gt;B252,"A",IF(Q252="A","B",IF(Q252="B","C",IF(Q252="C","D",IF(Q252="D","E",IF(Q252="E","F",IF(Q252="F","G",IF(Q252="G","H",IF(Q252="H","I",IF(Q252="K","L",IF(Q252="L","M",IF(Q252="M","N",IF(Q252="N","O",IF(Q252="O","P",IF(Q252="P","Q"))))))))))))))))</f>
        <v/>
      </c>
      <c r="R253" s="282" t="str">
        <f t="shared" si="19"/>
        <v/>
      </c>
      <c r="S253" s="283" t="str">
        <f t="shared" si="20"/>
        <v/>
      </c>
      <c r="T253" s="284" t="str">
        <f t="shared" ca="1" si="21"/>
        <v/>
      </c>
      <c r="U253" s="419"/>
      <c r="V253" s="421" t="str">
        <f>IFERROR(IF(Table9[[#This Row],[Data de nascimento 
(aaaa-mm-dd)]]="","",(IF(B253="","",DATEDIF(J253,VLOOKUP(Table9[[#This Row],[Código do agregado
'[Entidade']]],Table8[[Código do agregado '[Entidade']]:[Denominação do ficheiro pdf correspondente ao documento]],25,FALSE),"y")))),"")</f>
        <v/>
      </c>
      <c r="W253" s="410">
        <f t="shared" si="22"/>
        <v>0</v>
      </c>
      <c r="AC253" s="280"/>
    </row>
    <row r="254" spans="1:29" s="263" customFormat="1" ht="25.05" hidden="1" customHeight="1" x14ac:dyDescent="0.3">
      <c r="A254" s="274" t="str">
        <f>CONCATENATE(+IF(Table9[[#This Row],[Código do agregado
'[Entidade']]]="","",VLOOKUP(Table9[[#This Row],[Código do agregado
'[Entidade']]],Table8[[#All],[Código do agregado '[Entidade']]:[Código do agregado
'[1º Direito']]],6,FALSE)),Table9[[#This Row],[Membro]])</f>
        <v/>
      </c>
      <c r="B254" s="403"/>
      <c r="C254" s="404" t="str">
        <f>IF(Table9[[#This Row],[Código do agregado
'[Entidade']]]="","",(CONCATENATE(VLOOKUP(Table9[[#This Row],[Código do agregado
'[Entidade']]],Table8[[Código do agregado '[Entidade']]:[Código do agregado
'[1º Direito']]],8,FALSE),".",Table9[[#This Row],[Membro]])))</f>
        <v/>
      </c>
      <c r="D254" s="430"/>
      <c r="E254" s="431"/>
      <c r="F254" s="430"/>
      <c r="G254" s="430"/>
      <c r="H254" s="435"/>
      <c r="I254" s="432"/>
      <c r="J254" s="433"/>
      <c r="K254" s="404" t="str">
        <f ca="1">IF(Table9[[#This Row],[Data de nascimento 
(aaaa-mm-dd)]]="","",(IF(B254="","",DATEDIF(J254,NOW(),"y"))))</f>
        <v/>
      </c>
      <c r="L254" s="401"/>
      <c r="M254" s="405"/>
      <c r="N254" s="407"/>
      <c r="O254" s="405"/>
      <c r="P254" s="275" t="str">
        <f t="shared" si="18"/>
        <v>NÃO</v>
      </c>
      <c r="Q254" s="281" t="str">
        <f>IF(Table9[[#This Row],[Código do agregado
'[Entidade']]]="","",IF(B254&lt;&gt;B253,"A",IF(Q253="A","B",IF(Q253="B","C",IF(Q253="C","D",IF(Q253="D","E",IF(Q253="E","F",IF(Q253="F","G",IF(Q253="G","H",IF(Q253="H","I",IF(Q253="K","L",IF(Q253="L","M",IF(Q253="M","N",IF(Q253="N","O",IF(Q253="O","P",IF(Q253="P","Q"))))))))))))))))</f>
        <v/>
      </c>
      <c r="R254" s="282" t="str">
        <f t="shared" si="19"/>
        <v/>
      </c>
      <c r="S254" s="283" t="str">
        <f t="shared" si="20"/>
        <v/>
      </c>
      <c r="T254" s="284" t="str">
        <f t="shared" ca="1" si="21"/>
        <v/>
      </c>
      <c r="U254" s="419"/>
      <c r="V254" s="421" t="str">
        <f>IFERROR(IF(Table9[[#This Row],[Data de nascimento 
(aaaa-mm-dd)]]="","",(IF(B254="","",DATEDIF(J254,VLOOKUP(Table9[[#This Row],[Código do agregado
'[Entidade']]],Table8[[Código do agregado '[Entidade']]:[Denominação do ficheiro pdf correspondente ao documento]],25,FALSE),"y")))),"")</f>
        <v/>
      </c>
      <c r="W254" s="410">
        <f t="shared" si="22"/>
        <v>0</v>
      </c>
      <c r="AC254" s="280"/>
    </row>
    <row r="255" spans="1:29" s="263" customFormat="1" ht="25.05" hidden="1" customHeight="1" x14ac:dyDescent="0.3">
      <c r="A255" s="274" t="str">
        <f>CONCATENATE(+IF(Table9[[#This Row],[Código do agregado
'[Entidade']]]="","",VLOOKUP(Table9[[#This Row],[Código do agregado
'[Entidade']]],Table8[[#All],[Código do agregado '[Entidade']]:[Código do agregado
'[1º Direito']]],6,FALSE)),Table9[[#This Row],[Membro]])</f>
        <v/>
      </c>
      <c r="B255" s="403"/>
      <c r="C255" s="404" t="str">
        <f>IF(Table9[[#This Row],[Código do agregado
'[Entidade']]]="","",(CONCATENATE(VLOOKUP(Table9[[#This Row],[Código do agregado
'[Entidade']]],Table8[[Código do agregado '[Entidade']]:[Código do agregado
'[1º Direito']]],8,FALSE),".",Table9[[#This Row],[Membro]])))</f>
        <v/>
      </c>
      <c r="D255" s="430"/>
      <c r="E255" s="431"/>
      <c r="F255" s="430"/>
      <c r="G255" s="430"/>
      <c r="H255" s="435"/>
      <c r="I255" s="432"/>
      <c r="J255" s="433"/>
      <c r="K255" s="404" t="str">
        <f ca="1">IF(Table9[[#This Row],[Data de nascimento 
(aaaa-mm-dd)]]="","",(IF(B255="","",DATEDIF(J255,NOW(),"y"))))</f>
        <v/>
      </c>
      <c r="L255" s="401"/>
      <c r="M255" s="405"/>
      <c r="N255" s="407"/>
      <c r="O255" s="405"/>
      <c r="P255" s="275" t="str">
        <f t="shared" si="18"/>
        <v>NÃO</v>
      </c>
      <c r="Q255" s="281" t="str">
        <f>IF(Table9[[#This Row],[Código do agregado
'[Entidade']]]="","",IF(B255&lt;&gt;B254,"A",IF(Q254="A","B",IF(Q254="B","C",IF(Q254="C","D",IF(Q254="D","E",IF(Q254="E","F",IF(Q254="F","G",IF(Q254="G","H",IF(Q254="H","I",IF(Q254="K","L",IF(Q254="L","M",IF(Q254="M","N",IF(Q254="N","O",IF(Q254="O","P",IF(Q254="P","Q"))))))))))))))))</f>
        <v/>
      </c>
      <c r="R255" s="282" t="str">
        <f t="shared" si="19"/>
        <v/>
      </c>
      <c r="S255" s="283" t="str">
        <f t="shared" si="20"/>
        <v/>
      </c>
      <c r="T255" s="284" t="str">
        <f t="shared" ca="1" si="21"/>
        <v/>
      </c>
      <c r="U255" s="419"/>
      <c r="V255" s="421" t="str">
        <f>IFERROR(IF(Table9[[#This Row],[Data de nascimento 
(aaaa-mm-dd)]]="","",(IF(B255="","",DATEDIF(J255,VLOOKUP(Table9[[#This Row],[Código do agregado
'[Entidade']]],Table8[[Código do agregado '[Entidade']]:[Denominação do ficheiro pdf correspondente ao documento]],25,FALSE),"y")))),"")</f>
        <v/>
      </c>
      <c r="W255" s="410">
        <f t="shared" si="22"/>
        <v>0</v>
      </c>
      <c r="AC255" s="280"/>
    </row>
    <row r="256" spans="1:29" s="263" customFormat="1" ht="25.05" hidden="1" customHeight="1" x14ac:dyDescent="0.3">
      <c r="A256" s="274" t="str">
        <f>CONCATENATE(+IF(Table9[[#This Row],[Código do agregado
'[Entidade']]]="","",VLOOKUP(Table9[[#This Row],[Código do agregado
'[Entidade']]],Table8[[#All],[Código do agregado '[Entidade']]:[Código do agregado
'[1º Direito']]],6,FALSE)),Table9[[#This Row],[Membro]])</f>
        <v/>
      </c>
      <c r="B256" s="403"/>
      <c r="C256" s="404" t="str">
        <f>IF(Table9[[#This Row],[Código do agregado
'[Entidade']]]="","",(CONCATENATE(VLOOKUP(Table9[[#This Row],[Código do agregado
'[Entidade']]],Table8[[Código do agregado '[Entidade']]:[Código do agregado
'[1º Direito']]],8,FALSE),".",Table9[[#This Row],[Membro]])))</f>
        <v/>
      </c>
      <c r="D256" s="430"/>
      <c r="E256" s="431"/>
      <c r="F256" s="430"/>
      <c r="G256" s="430"/>
      <c r="H256" s="435"/>
      <c r="I256" s="432"/>
      <c r="J256" s="433"/>
      <c r="K256" s="404" t="str">
        <f ca="1">IF(Table9[[#This Row],[Data de nascimento 
(aaaa-mm-dd)]]="","",(IF(B256="","",DATEDIF(J256,NOW(),"y"))))</f>
        <v/>
      </c>
      <c r="L256" s="401"/>
      <c r="M256" s="405"/>
      <c r="N256" s="407"/>
      <c r="O256" s="405"/>
      <c r="P256" s="275" t="str">
        <f t="shared" si="18"/>
        <v>NÃO</v>
      </c>
      <c r="Q256" s="281" t="str">
        <f>IF(Table9[[#This Row],[Código do agregado
'[Entidade']]]="","",IF(B256&lt;&gt;B255,"A",IF(Q255="A","B",IF(Q255="B","C",IF(Q255="C","D",IF(Q255="D","E",IF(Q255="E","F",IF(Q255="F","G",IF(Q255="G","H",IF(Q255="H","I",IF(Q255="K","L",IF(Q255="L","M",IF(Q255="M","N",IF(Q255="N","O",IF(Q255="O","P",IF(Q255="P","Q"))))))))))))))))</f>
        <v/>
      </c>
      <c r="R256" s="282" t="str">
        <f t="shared" si="19"/>
        <v/>
      </c>
      <c r="S256" s="283" t="str">
        <f t="shared" si="20"/>
        <v/>
      </c>
      <c r="T256" s="284" t="str">
        <f t="shared" ca="1" si="21"/>
        <v/>
      </c>
      <c r="U256" s="419"/>
      <c r="V256" s="421" t="str">
        <f>IFERROR(IF(Table9[[#This Row],[Data de nascimento 
(aaaa-mm-dd)]]="","",(IF(B256="","",DATEDIF(J256,VLOOKUP(Table9[[#This Row],[Código do agregado
'[Entidade']]],Table8[[Código do agregado '[Entidade']]:[Denominação do ficheiro pdf correspondente ao documento]],25,FALSE),"y")))),"")</f>
        <v/>
      </c>
      <c r="W256" s="410">
        <f t="shared" si="22"/>
        <v>0</v>
      </c>
      <c r="AC256" s="280"/>
    </row>
    <row r="257" spans="1:29" s="263" customFormat="1" ht="25.05" hidden="1" customHeight="1" x14ac:dyDescent="0.3">
      <c r="A257" s="274" t="str">
        <f>CONCATENATE(+IF(Table9[[#This Row],[Código do agregado
'[Entidade']]]="","",VLOOKUP(Table9[[#This Row],[Código do agregado
'[Entidade']]],Table8[[#All],[Código do agregado '[Entidade']]:[Código do agregado
'[1º Direito']]],6,FALSE)),Table9[[#This Row],[Membro]])</f>
        <v/>
      </c>
      <c r="B257" s="403"/>
      <c r="C257" s="404" t="str">
        <f>IF(Table9[[#This Row],[Código do agregado
'[Entidade']]]="","",(CONCATENATE(VLOOKUP(Table9[[#This Row],[Código do agregado
'[Entidade']]],Table8[[Código do agregado '[Entidade']]:[Código do agregado
'[1º Direito']]],8,FALSE),".",Table9[[#This Row],[Membro]])))</f>
        <v/>
      </c>
      <c r="D257" s="430"/>
      <c r="E257" s="431"/>
      <c r="F257" s="430"/>
      <c r="G257" s="430"/>
      <c r="H257" s="435"/>
      <c r="I257" s="432"/>
      <c r="J257" s="433"/>
      <c r="K257" s="404" t="str">
        <f ca="1">IF(Table9[[#This Row],[Data de nascimento 
(aaaa-mm-dd)]]="","",(IF(B257="","",DATEDIF(J257,NOW(),"y"))))</f>
        <v/>
      </c>
      <c r="L257" s="401"/>
      <c r="M257" s="405"/>
      <c r="N257" s="407"/>
      <c r="O257" s="405"/>
      <c r="P257" s="275" t="str">
        <f t="shared" si="18"/>
        <v>NÃO</v>
      </c>
      <c r="Q257" s="281" t="str">
        <f>IF(Table9[[#This Row],[Código do agregado
'[Entidade']]]="","",IF(B257&lt;&gt;B256,"A",IF(Q256="A","B",IF(Q256="B","C",IF(Q256="C","D",IF(Q256="D","E",IF(Q256="E","F",IF(Q256="F","G",IF(Q256="G","H",IF(Q256="H","I",IF(Q256="K","L",IF(Q256="L","M",IF(Q256="M","N",IF(Q256="N","O",IF(Q256="O","P",IF(Q256="P","Q"))))))))))))))))</f>
        <v/>
      </c>
      <c r="R257" s="282" t="str">
        <f t="shared" si="19"/>
        <v/>
      </c>
      <c r="S257" s="283" t="str">
        <f t="shared" si="20"/>
        <v/>
      </c>
      <c r="T257" s="284" t="str">
        <f t="shared" ca="1" si="21"/>
        <v/>
      </c>
      <c r="U257" s="419"/>
      <c r="V257" s="421" t="str">
        <f>IFERROR(IF(Table9[[#This Row],[Data de nascimento 
(aaaa-mm-dd)]]="","",(IF(B257="","",DATEDIF(J257,VLOOKUP(Table9[[#This Row],[Código do agregado
'[Entidade']]],Table8[[Código do agregado '[Entidade']]:[Denominação do ficheiro pdf correspondente ao documento]],25,FALSE),"y")))),"")</f>
        <v/>
      </c>
      <c r="W257" s="410">
        <f t="shared" si="22"/>
        <v>0</v>
      </c>
      <c r="AC257" s="280"/>
    </row>
    <row r="258" spans="1:29" s="263" customFormat="1" ht="25.05" hidden="1" customHeight="1" x14ac:dyDescent="0.3">
      <c r="A258" s="274" t="str">
        <f>CONCATENATE(+IF(Table9[[#This Row],[Código do agregado
'[Entidade']]]="","",VLOOKUP(Table9[[#This Row],[Código do agregado
'[Entidade']]],Table8[[#All],[Código do agregado '[Entidade']]:[Código do agregado
'[1º Direito']]],6,FALSE)),Table9[[#This Row],[Membro]])</f>
        <v/>
      </c>
      <c r="B258" s="403"/>
      <c r="C258" s="404" t="str">
        <f>IF(Table9[[#This Row],[Código do agregado
'[Entidade']]]="","",(CONCATENATE(VLOOKUP(Table9[[#This Row],[Código do agregado
'[Entidade']]],Table8[[Código do agregado '[Entidade']]:[Código do agregado
'[1º Direito']]],8,FALSE),".",Table9[[#This Row],[Membro]])))</f>
        <v/>
      </c>
      <c r="D258" s="430"/>
      <c r="E258" s="431"/>
      <c r="F258" s="430"/>
      <c r="G258" s="430"/>
      <c r="H258" s="435"/>
      <c r="I258" s="432"/>
      <c r="J258" s="433"/>
      <c r="K258" s="404" t="str">
        <f ca="1">IF(Table9[[#This Row],[Data de nascimento 
(aaaa-mm-dd)]]="","",(IF(B258="","",DATEDIF(J258,NOW(),"y"))))</f>
        <v/>
      </c>
      <c r="L258" s="401"/>
      <c r="M258" s="405"/>
      <c r="N258" s="407"/>
      <c r="O258" s="405"/>
      <c r="P258" s="275" t="str">
        <f t="shared" si="18"/>
        <v>NÃO</v>
      </c>
      <c r="Q258" s="281" t="str">
        <f>IF(Table9[[#This Row],[Código do agregado
'[Entidade']]]="","",IF(B258&lt;&gt;B257,"A",IF(Q257="A","B",IF(Q257="B","C",IF(Q257="C","D",IF(Q257="D","E",IF(Q257="E","F",IF(Q257="F","G",IF(Q257="G","H",IF(Q257="H","I",IF(Q257="K","L",IF(Q257="L","M",IF(Q257="M","N",IF(Q257="N","O",IF(Q257="O","P",IF(Q257="P","Q"))))))))))))))))</f>
        <v/>
      </c>
      <c r="R258" s="282" t="str">
        <f t="shared" si="19"/>
        <v/>
      </c>
      <c r="S258" s="283" t="str">
        <f t="shared" si="20"/>
        <v/>
      </c>
      <c r="T258" s="284" t="str">
        <f t="shared" ca="1" si="21"/>
        <v/>
      </c>
      <c r="U258" s="419"/>
      <c r="V258" s="421" t="str">
        <f>IFERROR(IF(Table9[[#This Row],[Data de nascimento 
(aaaa-mm-dd)]]="","",(IF(B258="","",DATEDIF(J258,VLOOKUP(Table9[[#This Row],[Código do agregado
'[Entidade']]],Table8[[Código do agregado '[Entidade']]:[Denominação do ficheiro pdf correspondente ao documento]],25,FALSE),"y")))),"")</f>
        <v/>
      </c>
      <c r="W258" s="410">
        <f t="shared" si="22"/>
        <v>0</v>
      </c>
      <c r="AC258" s="280"/>
    </row>
    <row r="259" spans="1:29" s="263" customFormat="1" ht="25.05" hidden="1" customHeight="1" x14ac:dyDescent="0.3">
      <c r="A259" s="274" t="str">
        <f>CONCATENATE(+IF(Table9[[#This Row],[Código do agregado
'[Entidade']]]="","",VLOOKUP(Table9[[#This Row],[Código do agregado
'[Entidade']]],Table8[[#All],[Código do agregado '[Entidade']]:[Código do agregado
'[1º Direito']]],6,FALSE)),Table9[[#This Row],[Membro]])</f>
        <v/>
      </c>
      <c r="B259" s="403"/>
      <c r="C259" s="404" t="str">
        <f>IF(Table9[[#This Row],[Código do agregado
'[Entidade']]]="","",(CONCATENATE(VLOOKUP(Table9[[#This Row],[Código do agregado
'[Entidade']]],Table8[[Código do agregado '[Entidade']]:[Código do agregado
'[1º Direito']]],8,FALSE),".",Table9[[#This Row],[Membro]])))</f>
        <v/>
      </c>
      <c r="D259" s="430"/>
      <c r="E259" s="431"/>
      <c r="F259" s="430"/>
      <c r="G259" s="430"/>
      <c r="H259" s="435"/>
      <c r="I259" s="432"/>
      <c r="J259" s="433"/>
      <c r="K259" s="404" t="str">
        <f ca="1">IF(Table9[[#This Row],[Data de nascimento 
(aaaa-mm-dd)]]="","",(IF(B259="","",DATEDIF(J259,NOW(),"y"))))</f>
        <v/>
      </c>
      <c r="L259" s="401"/>
      <c r="M259" s="405"/>
      <c r="N259" s="407"/>
      <c r="O259" s="405"/>
      <c r="P259" s="275" t="str">
        <f t="shared" si="18"/>
        <v>NÃO</v>
      </c>
      <c r="Q259" s="281" t="str">
        <f>IF(Table9[[#This Row],[Código do agregado
'[Entidade']]]="","",IF(B259&lt;&gt;B258,"A",IF(Q258="A","B",IF(Q258="B","C",IF(Q258="C","D",IF(Q258="D","E",IF(Q258="E","F",IF(Q258="F","G",IF(Q258="G","H",IF(Q258="H","I",IF(Q258="K","L",IF(Q258="L","M",IF(Q258="M","N",IF(Q258="N","O",IF(Q258="O","P",IF(Q258="P","Q"))))))))))))))))</f>
        <v/>
      </c>
      <c r="R259" s="282" t="str">
        <f t="shared" si="19"/>
        <v/>
      </c>
      <c r="S259" s="283" t="str">
        <f t="shared" si="20"/>
        <v/>
      </c>
      <c r="T259" s="284" t="str">
        <f t="shared" ca="1" si="21"/>
        <v/>
      </c>
      <c r="U259" s="419"/>
      <c r="V259" s="421" t="str">
        <f>IFERROR(IF(Table9[[#This Row],[Data de nascimento 
(aaaa-mm-dd)]]="","",(IF(B259="","",DATEDIF(J259,VLOOKUP(Table9[[#This Row],[Código do agregado
'[Entidade']]],Table8[[Código do agregado '[Entidade']]:[Denominação do ficheiro pdf correspondente ao documento]],25,FALSE),"y")))),"")</f>
        <v/>
      </c>
      <c r="W259" s="410">
        <f t="shared" si="22"/>
        <v>0</v>
      </c>
      <c r="AC259" s="280"/>
    </row>
    <row r="260" spans="1:29" s="263" customFormat="1" ht="25.05" hidden="1" customHeight="1" x14ac:dyDescent="0.3">
      <c r="A260" s="274" t="str">
        <f>CONCATENATE(+IF(Table9[[#This Row],[Código do agregado
'[Entidade']]]="","",VLOOKUP(Table9[[#This Row],[Código do agregado
'[Entidade']]],Table8[[#All],[Código do agregado '[Entidade']]:[Código do agregado
'[1º Direito']]],6,FALSE)),Table9[[#This Row],[Membro]])</f>
        <v/>
      </c>
      <c r="B260" s="403"/>
      <c r="C260" s="404" t="str">
        <f>IF(Table9[[#This Row],[Código do agregado
'[Entidade']]]="","",(CONCATENATE(VLOOKUP(Table9[[#This Row],[Código do agregado
'[Entidade']]],Table8[[Código do agregado '[Entidade']]:[Código do agregado
'[1º Direito']]],8,FALSE),".",Table9[[#This Row],[Membro]])))</f>
        <v/>
      </c>
      <c r="D260" s="430"/>
      <c r="E260" s="431"/>
      <c r="F260" s="430"/>
      <c r="G260" s="430"/>
      <c r="H260" s="435"/>
      <c r="I260" s="432"/>
      <c r="J260" s="433"/>
      <c r="K260" s="404" t="str">
        <f ca="1">IF(Table9[[#This Row],[Data de nascimento 
(aaaa-mm-dd)]]="","",(IF(B260="","",DATEDIF(J260,NOW(),"y"))))</f>
        <v/>
      </c>
      <c r="L260" s="401"/>
      <c r="M260" s="405"/>
      <c r="N260" s="407"/>
      <c r="O260" s="405"/>
      <c r="P260" s="275" t="str">
        <f t="shared" si="18"/>
        <v>NÃO</v>
      </c>
      <c r="Q260" s="281" t="str">
        <f>IF(Table9[[#This Row],[Código do agregado
'[Entidade']]]="","",IF(B260&lt;&gt;B259,"A",IF(Q259="A","B",IF(Q259="B","C",IF(Q259="C","D",IF(Q259="D","E",IF(Q259="E","F",IF(Q259="F","G",IF(Q259="G","H",IF(Q259="H","I",IF(Q259="K","L",IF(Q259="L","M",IF(Q259="M","N",IF(Q259="N","O",IF(Q259="O","P",IF(Q259="P","Q"))))))))))))))))</f>
        <v/>
      </c>
      <c r="R260" s="282" t="str">
        <f t="shared" si="19"/>
        <v/>
      </c>
      <c r="S260" s="283" t="str">
        <f t="shared" si="20"/>
        <v/>
      </c>
      <c r="T260" s="284" t="str">
        <f t="shared" ca="1" si="21"/>
        <v/>
      </c>
      <c r="U260" s="419"/>
      <c r="V260" s="421" t="str">
        <f>IFERROR(IF(Table9[[#This Row],[Data de nascimento 
(aaaa-mm-dd)]]="","",(IF(B260="","",DATEDIF(J260,VLOOKUP(Table9[[#This Row],[Código do agregado
'[Entidade']]],Table8[[Código do agregado '[Entidade']]:[Denominação do ficheiro pdf correspondente ao documento]],25,FALSE),"y")))),"")</f>
        <v/>
      </c>
      <c r="W260" s="410">
        <f t="shared" si="22"/>
        <v>0</v>
      </c>
      <c r="AC260" s="280"/>
    </row>
    <row r="261" spans="1:29" s="263" customFormat="1" ht="25.05" hidden="1" customHeight="1" x14ac:dyDescent="0.3">
      <c r="A261" s="274" t="str">
        <f>CONCATENATE(+IF(Table9[[#This Row],[Código do agregado
'[Entidade']]]="","",VLOOKUP(Table9[[#This Row],[Código do agregado
'[Entidade']]],Table8[[#All],[Código do agregado '[Entidade']]:[Código do agregado
'[1º Direito']]],6,FALSE)),Table9[[#This Row],[Membro]])</f>
        <v/>
      </c>
      <c r="B261" s="403"/>
      <c r="C261" s="404" t="str">
        <f>IF(Table9[[#This Row],[Código do agregado
'[Entidade']]]="","",(CONCATENATE(VLOOKUP(Table9[[#This Row],[Código do agregado
'[Entidade']]],Table8[[Código do agregado '[Entidade']]:[Código do agregado
'[1º Direito']]],8,FALSE),".",Table9[[#This Row],[Membro]])))</f>
        <v/>
      </c>
      <c r="D261" s="430"/>
      <c r="E261" s="431"/>
      <c r="F261" s="430"/>
      <c r="G261" s="430"/>
      <c r="H261" s="435"/>
      <c r="I261" s="432"/>
      <c r="J261" s="433"/>
      <c r="K261" s="404" t="str">
        <f ca="1">IF(Table9[[#This Row],[Data de nascimento 
(aaaa-mm-dd)]]="","",(IF(B261="","",DATEDIF(J261,NOW(),"y"))))</f>
        <v/>
      </c>
      <c r="L261" s="401"/>
      <c r="M261" s="405"/>
      <c r="N261" s="407"/>
      <c r="O261" s="405"/>
      <c r="P261" s="275" t="str">
        <f t="shared" si="18"/>
        <v>NÃO</v>
      </c>
      <c r="Q261" s="281" t="str">
        <f>IF(Table9[[#This Row],[Código do agregado
'[Entidade']]]="","",IF(B261&lt;&gt;B260,"A",IF(Q260="A","B",IF(Q260="B","C",IF(Q260="C","D",IF(Q260="D","E",IF(Q260="E","F",IF(Q260="F","G",IF(Q260="G","H",IF(Q260="H","I",IF(Q260="K","L",IF(Q260="L","M",IF(Q260="M","N",IF(Q260="N","O",IF(Q260="O","P",IF(Q260="P","Q"))))))))))))))))</f>
        <v/>
      </c>
      <c r="R261" s="282" t="str">
        <f t="shared" si="19"/>
        <v/>
      </c>
      <c r="S261" s="283" t="str">
        <f t="shared" si="20"/>
        <v/>
      </c>
      <c r="T261" s="284" t="str">
        <f t="shared" ca="1" si="21"/>
        <v/>
      </c>
      <c r="U261" s="419"/>
      <c r="V261" s="421" t="str">
        <f>IFERROR(IF(Table9[[#This Row],[Data de nascimento 
(aaaa-mm-dd)]]="","",(IF(B261="","",DATEDIF(J261,VLOOKUP(Table9[[#This Row],[Código do agregado
'[Entidade']]],Table8[[Código do agregado '[Entidade']]:[Denominação do ficheiro pdf correspondente ao documento]],25,FALSE),"y")))),"")</f>
        <v/>
      </c>
      <c r="W261" s="410">
        <f t="shared" si="22"/>
        <v>0</v>
      </c>
      <c r="AC261" s="280"/>
    </row>
    <row r="262" spans="1:29" s="263" customFormat="1" ht="25.05" hidden="1" customHeight="1" x14ac:dyDescent="0.3">
      <c r="A262" s="274" t="str">
        <f>CONCATENATE(+IF(Table9[[#This Row],[Código do agregado
'[Entidade']]]="","",VLOOKUP(Table9[[#This Row],[Código do agregado
'[Entidade']]],Table8[[#All],[Código do agregado '[Entidade']]:[Código do agregado
'[1º Direito']]],6,FALSE)),Table9[[#This Row],[Membro]])</f>
        <v/>
      </c>
      <c r="B262" s="403"/>
      <c r="C262" s="404" t="str">
        <f>IF(Table9[[#This Row],[Código do agregado
'[Entidade']]]="","",(CONCATENATE(VLOOKUP(Table9[[#This Row],[Código do agregado
'[Entidade']]],Table8[[Código do agregado '[Entidade']]:[Código do agregado
'[1º Direito']]],8,FALSE),".",Table9[[#This Row],[Membro]])))</f>
        <v/>
      </c>
      <c r="D262" s="430"/>
      <c r="E262" s="431"/>
      <c r="F262" s="430"/>
      <c r="G262" s="430"/>
      <c r="H262" s="435"/>
      <c r="I262" s="432"/>
      <c r="J262" s="433"/>
      <c r="K262" s="404" t="str">
        <f ca="1">IF(Table9[[#This Row],[Data de nascimento 
(aaaa-mm-dd)]]="","",(IF(B262="","",DATEDIF(J262,NOW(),"y"))))</f>
        <v/>
      </c>
      <c r="L262" s="401"/>
      <c r="M262" s="405"/>
      <c r="N262" s="407"/>
      <c r="O262" s="405"/>
      <c r="P262" s="275" t="str">
        <f t="shared" ref="P262:P325" si="23">IF(B262&lt;&gt;"",IF(AND(B262&lt;&gt;"",OR(I262="",J262="",M262="",N262="",AND(O262="",S262="Rend"))),"NÃO","SIM"),"NÃO")</f>
        <v>NÃO</v>
      </c>
      <c r="Q262" s="281" t="str">
        <f>IF(Table9[[#This Row],[Código do agregado
'[Entidade']]]="","",IF(B262&lt;&gt;B261,"A",IF(Q261="A","B",IF(Q261="B","C",IF(Q261="C","D",IF(Q261="D","E",IF(Q261="E","F",IF(Q261="F","G",IF(Q261="G","H",IF(Q261="H","I",IF(Q261="K","L",IF(Q261="L","M",IF(Q261="M","N",IF(Q261="N","O",IF(Q261="O","P",IF(Q261="P","Q"))))))))))))))))</f>
        <v/>
      </c>
      <c r="R262" s="282" t="str">
        <f t="shared" ref="R262:R325" si="24">IFERROR(IF(OR(RIGHT(I262,1)-(11-((9*LEFT(I262,1)+8*MID(I262,2,1)+7*MID(I262,3,1)+6*MID(I262,4,1)+5*MID(I262,5,1)+4*MID(I262,6,1)+3*MID(I262,7,1)+2*MID(I262,8,1))-(11*INT((9*LEFT(I262,1)+8*MID(I262,2,1)+7*MID(I262,3,1)+6*MID(I262,4,1)+5*MID(I262,5,1)+4*MID(I262,6,1)+3*MID(I262,7,1)+2*MID(I262,8,1))/11))))=0,RIGHT(I262,1)-(11-((9*LEFT(I262,1)+8*MID(I262,2,1)+7*MID(I262,3,1)+6*MID(I262,4,1)+5*MID(I262,5,1)+4*MID(I262,6,1)+3*MID(I262,7,1)+2*MID(I262,8,1))-(11*INT((9*LEFT(I262,1)+8*MID(I262,2,1)+7*MID(I262,3,1)+6*MID(I262,4,1)+5*MID(I262,5,1)+4*MID(I262,6,1)+3*MID(I262,7,1)+2*MID(I262,8,1))/11))))=-11,RIGHT(I262,1)-(11-((9*LEFT(I262,1)+8*MID(I262,2,1)+7*MID(I262,3,1)+6*MID(I262,4,1)+5*MID(I262,5,1)+4*MID(I262,6,1)+3*MID(I262,7,1)+2*MID(I262,8,1))-(11*INT((9*LEFT(I262,1)+8*MID(I262,2,1)+7*MID(I262,3,1)+6*MID(I262,4,1)+5*MID(I262,5,1)+4*MID(I262,6,1)+3*MID(I262,7,1)+2*MID(I262,8,1))/11))))=-10),"","X"),"")</f>
        <v/>
      </c>
      <c r="S262" s="283" t="str">
        <f t="shared" ref="S262:S325" si="25">IF(RIGHT(C262,1)="A","",IF(C262="","",IF(OR(K262&gt;65,AND(K262&gt;17,K262&lt;26)),"Rend","")))</f>
        <v/>
      </c>
      <c r="T262" s="284" t="str">
        <f t="shared" ref="T262:T325" ca="1" si="26">IF(OR(K262&lt;18,AND(O262="Não",S262="Rend")),"Dep","")</f>
        <v/>
      </c>
      <c r="U262" s="419"/>
      <c r="V262" s="421" t="str">
        <f>IFERROR(IF(Table9[[#This Row],[Data de nascimento 
(aaaa-mm-dd)]]="","",(IF(B262="","",DATEDIF(J262,VLOOKUP(Table9[[#This Row],[Código do agregado
'[Entidade']]],Table8[[Código do agregado '[Entidade']]:[Denominação do ficheiro pdf correspondente ao documento]],25,FALSE),"y")))),"")</f>
        <v/>
      </c>
      <c r="W262" s="410">
        <f t="shared" ref="W262:W325" si="27">IF(AND(V262&gt;=15,V262&lt;=29),1,0)</f>
        <v>0</v>
      </c>
      <c r="AC262" s="280"/>
    </row>
    <row r="263" spans="1:29" s="263" customFormat="1" ht="25.05" hidden="1" customHeight="1" x14ac:dyDescent="0.3">
      <c r="A263" s="274" t="str">
        <f>CONCATENATE(+IF(Table9[[#This Row],[Código do agregado
'[Entidade']]]="","",VLOOKUP(Table9[[#This Row],[Código do agregado
'[Entidade']]],Table8[[#All],[Código do agregado '[Entidade']]:[Código do agregado
'[1º Direito']]],6,FALSE)),Table9[[#This Row],[Membro]])</f>
        <v/>
      </c>
      <c r="B263" s="403"/>
      <c r="C263" s="404" t="str">
        <f>IF(Table9[[#This Row],[Código do agregado
'[Entidade']]]="","",(CONCATENATE(VLOOKUP(Table9[[#This Row],[Código do agregado
'[Entidade']]],Table8[[Código do agregado '[Entidade']]:[Código do agregado
'[1º Direito']]],8,FALSE),".",Table9[[#This Row],[Membro]])))</f>
        <v/>
      </c>
      <c r="D263" s="430"/>
      <c r="E263" s="431"/>
      <c r="F263" s="430"/>
      <c r="G263" s="430"/>
      <c r="H263" s="435"/>
      <c r="I263" s="432"/>
      <c r="J263" s="433"/>
      <c r="K263" s="404" t="str">
        <f ca="1">IF(Table9[[#This Row],[Data de nascimento 
(aaaa-mm-dd)]]="","",(IF(B263="","",DATEDIF(J263,NOW(),"y"))))</f>
        <v/>
      </c>
      <c r="L263" s="401"/>
      <c r="M263" s="405"/>
      <c r="N263" s="407"/>
      <c r="O263" s="405"/>
      <c r="P263" s="275" t="str">
        <f t="shared" si="23"/>
        <v>NÃO</v>
      </c>
      <c r="Q263" s="281" t="str">
        <f>IF(Table9[[#This Row],[Código do agregado
'[Entidade']]]="","",IF(B263&lt;&gt;B262,"A",IF(Q262="A","B",IF(Q262="B","C",IF(Q262="C","D",IF(Q262="D","E",IF(Q262="E","F",IF(Q262="F","G",IF(Q262="G","H",IF(Q262="H","I",IF(Q262="K","L",IF(Q262="L","M",IF(Q262="M","N",IF(Q262="N","O",IF(Q262="O","P",IF(Q262="P","Q"))))))))))))))))</f>
        <v/>
      </c>
      <c r="R263" s="282" t="str">
        <f t="shared" si="24"/>
        <v/>
      </c>
      <c r="S263" s="283" t="str">
        <f t="shared" si="25"/>
        <v/>
      </c>
      <c r="T263" s="284" t="str">
        <f t="shared" ca="1" si="26"/>
        <v/>
      </c>
      <c r="U263" s="419"/>
      <c r="V263" s="421" t="str">
        <f>IFERROR(IF(Table9[[#This Row],[Data de nascimento 
(aaaa-mm-dd)]]="","",(IF(B263="","",DATEDIF(J263,VLOOKUP(Table9[[#This Row],[Código do agregado
'[Entidade']]],Table8[[Código do agregado '[Entidade']]:[Denominação do ficheiro pdf correspondente ao documento]],25,FALSE),"y")))),"")</f>
        <v/>
      </c>
      <c r="W263" s="410">
        <f t="shared" si="27"/>
        <v>0</v>
      </c>
      <c r="AC263" s="280"/>
    </row>
    <row r="264" spans="1:29" s="263" customFormat="1" ht="25.05" hidden="1" customHeight="1" x14ac:dyDescent="0.3">
      <c r="A264" s="274" t="str">
        <f>CONCATENATE(+IF(Table9[[#This Row],[Código do agregado
'[Entidade']]]="","",VLOOKUP(Table9[[#This Row],[Código do agregado
'[Entidade']]],Table8[[#All],[Código do agregado '[Entidade']]:[Código do agregado
'[1º Direito']]],6,FALSE)),Table9[[#This Row],[Membro]])</f>
        <v/>
      </c>
      <c r="B264" s="403"/>
      <c r="C264" s="404" t="str">
        <f>IF(Table9[[#This Row],[Código do agregado
'[Entidade']]]="","",(CONCATENATE(VLOOKUP(Table9[[#This Row],[Código do agregado
'[Entidade']]],Table8[[Código do agregado '[Entidade']]:[Código do agregado
'[1º Direito']]],8,FALSE),".",Table9[[#This Row],[Membro]])))</f>
        <v/>
      </c>
      <c r="D264" s="430"/>
      <c r="E264" s="431"/>
      <c r="F264" s="430"/>
      <c r="G264" s="430"/>
      <c r="H264" s="435"/>
      <c r="I264" s="432"/>
      <c r="J264" s="433"/>
      <c r="K264" s="404" t="str">
        <f ca="1">IF(Table9[[#This Row],[Data de nascimento 
(aaaa-mm-dd)]]="","",(IF(B264="","",DATEDIF(J264,NOW(),"y"))))</f>
        <v/>
      </c>
      <c r="L264" s="401"/>
      <c r="M264" s="405"/>
      <c r="N264" s="407"/>
      <c r="O264" s="405"/>
      <c r="P264" s="275" t="str">
        <f t="shared" si="23"/>
        <v>NÃO</v>
      </c>
      <c r="Q264" s="281" t="str">
        <f>IF(Table9[[#This Row],[Código do agregado
'[Entidade']]]="","",IF(B264&lt;&gt;B263,"A",IF(Q263="A","B",IF(Q263="B","C",IF(Q263="C","D",IF(Q263="D","E",IF(Q263="E","F",IF(Q263="F","G",IF(Q263="G","H",IF(Q263="H","I",IF(Q263="K","L",IF(Q263="L","M",IF(Q263="M","N",IF(Q263="N","O",IF(Q263="O","P",IF(Q263="P","Q"))))))))))))))))</f>
        <v/>
      </c>
      <c r="R264" s="282" t="str">
        <f t="shared" si="24"/>
        <v/>
      </c>
      <c r="S264" s="283" t="str">
        <f t="shared" si="25"/>
        <v/>
      </c>
      <c r="T264" s="284" t="str">
        <f t="shared" ca="1" si="26"/>
        <v/>
      </c>
      <c r="U264" s="419"/>
      <c r="V264" s="421" t="str">
        <f>IFERROR(IF(Table9[[#This Row],[Data de nascimento 
(aaaa-mm-dd)]]="","",(IF(B264="","",DATEDIF(J264,VLOOKUP(Table9[[#This Row],[Código do agregado
'[Entidade']]],Table8[[Código do agregado '[Entidade']]:[Denominação do ficheiro pdf correspondente ao documento]],25,FALSE),"y")))),"")</f>
        <v/>
      </c>
      <c r="W264" s="410">
        <f t="shared" si="27"/>
        <v>0</v>
      </c>
      <c r="AC264" s="280"/>
    </row>
    <row r="265" spans="1:29" s="263" customFormat="1" ht="25.05" hidden="1" customHeight="1" x14ac:dyDescent="0.3">
      <c r="A265" s="274" t="str">
        <f>CONCATENATE(+IF(Table9[[#This Row],[Código do agregado
'[Entidade']]]="","",VLOOKUP(Table9[[#This Row],[Código do agregado
'[Entidade']]],Table8[[#All],[Código do agregado '[Entidade']]:[Código do agregado
'[1º Direito']]],6,FALSE)),Table9[[#This Row],[Membro]])</f>
        <v/>
      </c>
      <c r="B265" s="403"/>
      <c r="C265" s="404" t="str">
        <f>IF(Table9[[#This Row],[Código do agregado
'[Entidade']]]="","",(CONCATENATE(VLOOKUP(Table9[[#This Row],[Código do agregado
'[Entidade']]],Table8[[Código do agregado '[Entidade']]:[Código do agregado
'[1º Direito']]],8,FALSE),".",Table9[[#This Row],[Membro]])))</f>
        <v/>
      </c>
      <c r="D265" s="430"/>
      <c r="E265" s="431"/>
      <c r="F265" s="430"/>
      <c r="G265" s="430"/>
      <c r="H265" s="435"/>
      <c r="I265" s="432"/>
      <c r="J265" s="433"/>
      <c r="K265" s="404" t="str">
        <f ca="1">IF(Table9[[#This Row],[Data de nascimento 
(aaaa-mm-dd)]]="","",(IF(B265="","",DATEDIF(J265,NOW(),"y"))))</f>
        <v/>
      </c>
      <c r="L265" s="401"/>
      <c r="M265" s="405"/>
      <c r="N265" s="407"/>
      <c r="O265" s="405"/>
      <c r="P265" s="275" t="str">
        <f t="shared" si="23"/>
        <v>NÃO</v>
      </c>
      <c r="Q265" s="281" t="str">
        <f>IF(Table9[[#This Row],[Código do agregado
'[Entidade']]]="","",IF(B265&lt;&gt;B264,"A",IF(Q264="A","B",IF(Q264="B","C",IF(Q264="C","D",IF(Q264="D","E",IF(Q264="E","F",IF(Q264="F","G",IF(Q264="G","H",IF(Q264="H","I",IF(Q264="K","L",IF(Q264="L","M",IF(Q264="M","N",IF(Q264="N","O",IF(Q264="O","P",IF(Q264="P","Q"))))))))))))))))</f>
        <v/>
      </c>
      <c r="R265" s="282" t="str">
        <f t="shared" si="24"/>
        <v/>
      </c>
      <c r="S265" s="283" t="str">
        <f t="shared" si="25"/>
        <v/>
      </c>
      <c r="T265" s="284" t="str">
        <f t="shared" ca="1" si="26"/>
        <v/>
      </c>
      <c r="U265" s="419"/>
      <c r="V265" s="421" t="str">
        <f>IFERROR(IF(Table9[[#This Row],[Data de nascimento 
(aaaa-mm-dd)]]="","",(IF(B265="","",DATEDIF(J265,VLOOKUP(Table9[[#This Row],[Código do agregado
'[Entidade']]],Table8[[Código do agregado '[Entidade']]:[Denominação do ficheiro pdf correspondente ao documento]],25,FALSE),"y")))),"")</f>
        <v/>
      </c>
      <c r="W265" s="410">
        <f t="shared" si="27"/>
        <v>0</v>
      </c>
      <c r="AC265" s="280"/>
    </row>
    <row r="266" spans="1:29" s="263" customFormat="1" ht="25.05" hidden="1" customHeight="1" x14ac:dyDescent="0.3">
      <c r="A266" s="274" t="str">
        <f>CONCATENATE(+IF(Table9[[#This Row],[Código do agregado
'[Entidade']]]="","",VLOOKUP(Table9[[#This Row],[Código do agregado
'[Entidade']]],Table8[[#All],[Código do agregado '[Entidade']]:[Código do agregado
'[1º Direito']]],6,FALSE)),Table9[[#This Row],[Membro]])</f>
        <v/>
      </c>
      <c r="B266" s="403"/>
      <c r="C266" s="404" t="str">
        <f>IF(Table9[[#This Row],[Código do agregado
'[Entidade']]]="","",(CONCATENATE(VLOOKUP(Table9[[#This Row],[Código do agregado
'[Entidade']]],Table8[[Código do agregado '[Entidade']]:[Código do agregado
'[1º Direito']]],8,FALSE),".",Table9[[#This Row],[Membro]])))</f>
        <v/>
      </c>
      <c r="D266" s="430"/>
      <c r="E266" s="431"/>
      <c r="F266" s="430"/>
      <c r="G266" s="430"/>
      <c r="H266" s="435"/>
      <c r="I266" s="432"/>
      <c r="J266" s="433"/>
      <c r="K266" s="404" t="str">
        <f ca="1">IF(Table9[[#This Row],[Data de nascimento 
(aaaa-mm-dd)]]="","",(IF(B266="","",DATEDIF(J266,NOW(),"y"))))</f>
        <v/>
      </c>
      <c r="L266" s="401"/>
      <c r="M266" s="405"/>
      <c r="N266" s="407"/>
      <c r="O266" s="405"/>
      <c r="P266" s="275" t="str">
        <f t="shared" si="23"/>
        <v>NÃO</v>
      </c>
      <c r="Q266" s="281" t="str">
        <f>IF(Table9[[#This Row],[Código do agregado
'[Entidade']]]="","",IF(B266&lt;&gt;B265,"A",IF(Q265="A","B",IF(Q265="B","C",IF(Q265="C","D",IF(Q265="D","E",IF(Q265="E","F",IF(Q265="F","G",IF(Q265="G","H",IF(Q265="H","I",IF(Q265="K","L",IF(Q265="L","M",IF(Q265="M","N",IF(Q265="N","O",IF(Q265="O","P",IF(Q265="P","Q"))))))))))))))))</f>
        <v/>
      </c>
      <c r="R266" s="282" t="str">
        <f t="shared" si="24"/>
        <v/>
      </c>
      <c r="S266" s="283" t="str">
        <f t="shared" si="25"/>
        <v/>
      </c>
      <c r="T266" s="284" t="str">
        <f t="shared" ca="1" si="26"/>
        <v/>
      </c>
      <c r="U266" s="419"/>
      <c r="V266" s="421" t="str">
        <f>IFERROR(IF(Table9[[#This Row],[Data de nascimento 
(aaaa-mm-dd)]]="","",(IF(B266="","",DATEDIF(J266,VLOOKUP(Table9[[#This Row],[Código do agregado
'[Entidade']]],Table8[[Código do agregado '[Entidade']]:[Denominação do ficheiro pdf correspondente ao documento]],25,FALSE),"y")))),"")</f>
        <v/>
      </c>
      <c r="W266" s="410">
        <f t="shared" si="27"/>
        <v>0</v>
      </c>
      <c r="AC266" s="280"/>
    </row>
    <row r="267" spans="1:29" s="263" customFormat="1" ht="25.05" hidden="1" customHeight="1" x14ac:dyDescent="0.3">
      <c r="A267" s="274" t="str">
        <f>CONCATENATE(+IF(Table9[[#This Row],[Código do agregado
'[Entidade']]]="","",VLOOKUP(Table9[[#This Row],[Código do agregado
'[Entidade']]],Table8[[#All],[Código do agregado '[Entidade']]:[Código do agregado
'[1º Direito']]],6,FALSE)),Table9[[#This Row],[Membro]])</f>
        <v/>
      </c>
      <c r="B267" s="403"/>
      <c r="C267" s="404" t="str">
        <f>IF(Table9[[#This Row],[Código do agregado
'[Entidade']]]="","",(CONCATENATE(VLOOKUP(Table9[[#This Row],[Código do agregado
'[Entidade']]],Table8[[Código do agregado '[Entidade']]:[Código do agregado
'[1º Direito']]],8,FALSE),".",Table9[[#This Row],[Membro]])))</f>
        <v/>
      </c>
      <c r="D267" s="430"/>
      <c r="E267" s="431"/>
      <c r="F267" s="430"/>
      <c r="G267" s="430"/>
      <c r="H267" s="435"/>
      <c r="I267" s="432"/>
      <c r="J267" s="433"/>
      <c r="K267" s="404" t="str">
        <f ca="1">IF(Table9[[#This Row],[Data de nascimento 
(aaaa-mm-dd)]]="","",(IF(B267="","",DATEDIF(J267,NOW(),"y"))))</f>
        <v/>
      </c>
      <c r="L267" s="401"/>
      <c r="M267" s="405"/>
      <c r="N267" s="407"/>
      <c r="O267" s="405"/>
      <c r="P267" s="275" t="str">
        <f t="shared" si="23"/>
        <v>NÃO</v>
      </c>
      <c r="Q267" s="281" t="str">
        <f>IF(Table9[[#This Row],[Código do agregado
'[Entidade']]]="","",IF(B267&lt;&gt;B266,"A",IF(Q266="A","B",IF(Q266="B","C",IF(Q266="C","D",IF(Q266="D","E",IF(Q266="E","F",IF(Q266="F","G",IF(Q266="G","H",IF(Q266="H","I",IF(Q266="K","L",IF(Q266="L","M",IF(Q266="M","N",IF(Q266="N","O",IF(Q266="O","P",IF(Q266="P","Q"))))))))))))))))</f>
        <v/>
      </c>
      <c r="R267" s="282" t="str">
        <f t="shared" si="24"/>
        <v/>
      </c>
      <c r="S267" s="283" t="str">
        <f t="shared" si="25"/>
        <v/>
      </c>
      <c r="T267" s="284" t="str">
        <f t="shared" ca="1" si="26"/>
        <v/>
      </c>
      <c r="U267" s="419"/>
      <c r="V267" s="421" t="str">
        <f>IFERROR(IF(Table9[[#This Row],[Data de nascimento 
(aaaa-mm-dd)]]="","",(IF(B267="","",DATEDIF(J267,VLOOKUP(Table9[[#This Row],[Código do agregado
'[Entidade']]],Table8[[Código do agregado '[Entidade']]:[Denominação do ficheiro pdf correspondente ao documento]],25,FALSE),"y")))),"")</f>
        <v/>
      </c>
      <c r="W267" s="410">
        <f t="shared" si="27"/>
        <v>0</v>
      </c>
      <c r="AC267" s="280"/>
    </row>
    <row r="268" spans="1:29" s="263" customFormat="1" ht="25.05" hidden="1" customHeight="1" x14ac:dyDescent="0.3">
      <c r="A268" s="274" t="str">
        <f>CONCATENATE(+IF(Table9[[#This Row],[Código do agregado
'[Entidade']]]="","",VLOOKUP(Table9[[#This Row],[Código do agregado
'[Entidade']]],Table8[[#All],[Código do agregado '[Entidade']]:[Código do agregado
'[1º Direito']]],6,FALSE)),Table9[[#This Row],[Membro]])</f>
        <v/>
      </c>
      <c r="B268" s="403"/>
      <c r="C268" s="404" t="str">
        <f>IF(Table9[[#This Row],[Código do agregado
'[Entidade']]]="","",(CONCATENATE(VLOOKUP(Table9[[#This Row],[Código do agregado
'[Entidade']]],Table8[[Código do agregado '[Entidade']]:[Código do agregado
'[1º Direito']]],8,FALSE),".",Table9[[#This Row],[Membro]])))</f>
        <v/>
      </c>
      <c r="D268" s="430"/>
      <c r="E268" s="431"/>
      <c r="F268" s="430"/>
      <c r="G268" s="430"/>
      <c r="H268" s="435"/>
      <c r="I268" s="432"/>
      <c r="J268" s="433"/>
      <c r="K268" s="404" t="str">
        <f ca="1">IF(Table9[[#This Row],[Data de nascimento 
(aaaa-mm-dd)]]="","",(IF(B268="","",DATEDIF(J268,NOW(),"y"))))</f>
        <v/>
      </c>
      <c r="L268" s="401"/>
      <c r="M268" s="405"/>
      <c r="N268" s="407"/>
      <c r="O268" s="405"/>
      <c r="P268" s="275" t="str">
        <f t="shared" si="23"/>
        <v>NÃO</v>
      </c>
      <c r="Q268" s="281" t="str">
        <f>IF(Table9[[#This Row],[Código do agregado
'[Entidade']]]="","",IF(B268&lt;&gt;B267,"A",IF(Q267="A","B",IF(Q267="B","C",IF(Q267="C","D",IF(Q267="D","E",IF(Q267="E","F",IF(Q267="F","G",IF(Q267="G","H",IF(Q267="H","I",IF(Q267="K","L",IF(Q267="L","M",IF(Q267="M","N",IF(Q267="N","O",IF(Q267="O","P",IF(Q267="P","Q"))))))))))))))))</f>
        <v/>
      </c>
      <c r="R268" s="282" t="str">
        <f t="shared" si="24"/>
        <v/>
      </c>
      <c r="S268" s="283" t="str">
        <f t="shared" si="25"/>
        <v/>
      </c>
      <c r="T268" s="284" t="str">
        <f t="shared" ca="1" si="26"/>
        <v/>
      </c>
      <c r="U268" s="419"/>
      <c r="V268" s="421" t="str">
        <f>IFERROR(IF(Table9[[#This Row],[Data de nascimento 
(aaaa-mm-dd)]]="","",(IF(B268="","",DATEDIF(J268,VLOOKUP(Table9[[#This Row],[Código do agregado
'[Entidade']]],Table8[[Código do agregado '[Entidade']]:[Denominação do ficheiro pdf correspondente ao documento]],25,FALSE),"y")))),"")</f>
        <v/>
      </c>
      <c r="W268" s="410">
        <f t="shared" si="27"/>
        <v>0</v>
      </c>
      <c r="AC268" s="280"/>
    </row>
    <row r="269" spans="1:29" s="263" customFormat="1" ht="25.05" hidden="1" customHeight="1" x14ac:dyDescent="0.3">
      <c r="A269" s="274" t="str">
        <f>CONCATENATE(+IF(Table9[[#This Row],[Código do agregado
'[Entidade']]]="","",VLOOKUP(Table9[[#This Row],[Código do agregado
'[Entidade']]],Table8[[#All],[Código do agregado '[Entidade']]:[Código do agregado
'[1º Direito']]],6,FALSE)),Table9[[#This Row],[Membro]])</f>
        <v/>
      </c>
      <c r="B269" s="403"/>
      <c r="C269" s="404" t="str">
        <f>IF(Table9[[#This Row],[Código do agregado
'[Entidade']]]="","",(CONCATENATE(VLOOKUP(Table9[[#This Row],[Código do agregado
'[Entidade']]],Table8[[Código do agregado '[Entidade']]:[Código do agregado
'[1º Direito']]],8,FALSE),".",Table9[[#This Row],[Membro]])))</f>
        <v/>
      </c>
      <c r="D269" s="430"/>
      <c r="E269" s="431"/>
      <c r="F269" s="430"/>
      <c r="G269" s="430"/>
      <c r="H269" s="435"/>
      <c r="I269" s="432"/>
      <c r="J269" s="433"/>
      <c r="K269" s="404" t="str">
        <f ca="1">IF(Table9[[#This Row],[Data de nascimento 
(aaaa-mm-dd)]]="","",(IF(B269="","",DATEDIF(J269,NOW(),"y"))))</f>
        <v/>
      </c>
      <c r="L269" s="401"/>
      <c r="M269" s="405"/>
      <c r="N269" s="407"/>
      <c r="O269" s="405"/>
      <c r="P269" s="275" t="str">
        <f t="shared" si="23"/>
        <v>NÃO</v>
      </c>
      <c r="Q269" s="281" t="str">
        <f>IF(Table9[[#This Row],[Código do agregado
'[Entidade']]]="","",IF(B269&lt;&gt;B268,"A",IF(Q268="A","B",IF(Q268="B","C",IF(Q268="C","D",IF(Q268="D","E",IF(Q268="E","F",IF(Q268="F","G",IF(Q268="G","H",IF(Q268="H","I",IF(Q268="K","L",IF(Q268="L","M",IF(Q268="M","N",IF(Q268="N","O",IF(Q268="O","P",IF(Q268="P","Q"))))))))))))))))</f>
        <v/>
      </c>
      <c r="R269" s="282" t="str">
        <f t="shared" si="24"/>
        <v/>
      </c>
      <c r="S269" s="283" t="str">
        <f t="shared" si="25"/>
        <v/>
      </c>
      <c r="T269" s="284" t="str">
        <f t="shared" ca="1" si="26"/>
        <v/>
      </c>
      <c r="U269" s="419"/>
      <c r="V269" s="421" t="str">
        <f>IFERROR(IF(Table9[[#This Row],[Data de nascimento 
(aaaa-mm-dd)]]="","",(IF(B269="","",DATEDIF(J269,VLOOKUP(Table9[[#This Row],[Código do agregado
'[Entidade']]],Table8[[Código do agregado '[Entidade']]:[Denominação do ficheiro pdf correspondente ao documento]],25,FALSE),"y")))),"")</f>
        <v/>
      </c>
      <c r="W269" s="410">
        <f t="shared" si="27"/>
        <v>0</v>
      </c>
      <c r="AC269" s="280"/>
    </row>
    <row r="270" spans="1:29" s="263" customFormat="1" ht="25.05" hidden="1" customHeight="1" x14ac:dyDescent="0.3">
      <c r="A270" s="274" t="str">
        <f>CONCATENATE(+IF(Table9[[#This Row],[Código do agregado
'[Entidade']]]="","",VLOOKUP(Table9[[#This Row],[Código do agregado
'[Entidade']]],Table8[[#All],[Código do agregado '[Entidade']]:[Código do agregado
'[1º Direito']]],6,FALSE)),Table9[[#This Row],[Membro]])</f>
        <v/>
      </c>
      <c r="B270" s="403"/>
      <c r="C270" s="404" t="str">
        <f>IF(Table9[[#This Row],[Código do agregado
'[Entidade']]]="","",(CONCATENATE(VLOOKUP(Table9[[#This Row],[Código do agregado
'[Entidade']]],Table8[[Código do agregado '[Entidade']]:[Código do agregado
'[1º Direito']]],8,FALSE),".",Table9[[#This Row],[Membro]])))</f>
        <v/>
      </c>
      <c r="D270" s="430"/>
      <c r="E270" s="431"/>
      <c r="F270" s="430"/>
      <c r="G270" s="430"/>
      <c r="H270" s="435"/>
      <c r="I270" s="432"/>
      <c r="J270" s="433"/>
      <c r="K270" s="404" t="str">
        <f ca="1">IF(Table9[[#This Row],[Data de nascimento 
(aaaa-mm-dd)]]="","",(IF(B270="","",DATEDIF(J270,NOW(),"y"))))</f>
        <v/>
      </c>
      <c r="L270" s="401"/>
      <c r="M270" s="405"/>
      <c r="N270" s="407"/>
      <c r="O270" s="405"/>
      <c r="P270" s="275" t="str">
        <f t="shared" si="23"/>
        <v>NÃO</v>
      </c>
      <c r="Q270" s="281" t="str">
        <f>IF(Table9[[#This Row],[Código do agregado
'[Entidade']]]="","",IF(B270&lt;&gt;B269,"A",IF(Q269="A","B",IF(Q269="B","C",IF(Q269="C","D",IF(Q269="D","E",IF(Q269="E","F",IF(Q269="F","G",IF(Q269="G","H",IF(Q269="H","I",IF(Q269="K","L",IF(Q269="L","M",IF(Q269="M","N",IF(Q269="N","O",IF(Q269="O","P",IF(Q269="P","Q"))))))))))))))))</f>
        <v/>
      </c>
      <c r="R270" s="282" t="str">
        <f t="shared" si="24"/>
        <v/>
      </c>
      <c r="S270" s="283" t="str">
        <f t="shared" si="25"/>
        <v/>
      </c>
      <c r="T270" s="284" t="str">
        <f t="shared" ca="1" si="26"/>
        <v/>
      </c>
      <c r="U270" s="419"/>
      <c r="V270" s="421" t="str">
        <f>IFERROR(IF(Table9[[#This Row],[Data de nascimento 
(aaaa-mm-dd)]]="","",(IF(B270="","",DATEDIF(J270,VLOOKUP(Table9[[#This Row],[Código do agregado
'[Entidade']]],Table8[[Código do agregado '[Entidade']]:[Denominação do ficheiro pdf correspondente ao documento]],25,FALSE),"y")))),"")</f>
        <v/>
      </c>
      <c r="W270" s="410">
        <f t="shared" si="27"/>
        <v>0</v>
      </c>
      <c r="AC270" s="280"/>
    </row>
    <row r="271" spans="1:29" s="263" customFormat="1" ht="25.05" hidden="1" customHeight="1" x14ac:dyDescent="0.3">
      <c r="A271" s="274" t="str">
        <f>CONCATENATE(+IF(Table9[[#This Row],[Código do agregado
'[Entidade']]]="","",VLOOKUP(Table9[[#This Row],[Código do agregado
'[Entidade']]],Table8[[#All],[Código do agregado '[Entidade']]:[Código do agregado
'[1º Direito']]],6,FALSE)),Table9[[#This Row],[Membro]])</f>
        <v/>
      </c>
      <c r="B271" s="403"/>
      <c r="C271" s="404" t="str">
        <f>IF(Table9[[#This Row],[Código do agregado
'[Entidade']]]="","",(CONCATENATE(VLOOKUP(Table9[[#This Row],[Código do agregado
'[Entidade']]],Table8[[Código do agregado '[Entidade']]:[Código do agregado
'[1º Direito']]],8,FALSE),".",Table9[[#This Row],[Membro]])))</f>
        <v/>
      </c>
      <c r="D271" s="430"/>
      <c r="E271" s="431"/>
      <c r="F271" s="430"/>
      <c r="G271" s="430"/>
      <c r="H271" s="435"/>
      <c r="I271" s="432"/>
      <c r="J271" s="433"/>
      <c r="K271" s="404" t="str">
        <f ca="1">IF(Table9[[#This Row],[Data de nascimento 
(aaaa-mm-dd)]]="","",(IF(B271="","",DATEDIF(J271,NOW(),"y"))))</f>
        <v/>
      </c>
      <c r="L271" s="401"/>
      <c r="M271" s="405"/>
      <c r="N271" s="407"/>
      <c r="O271" s="405"/>
      <c r="P271" s="275" t="str">
        <f t="shared" si="23"/>
        <v>NÃO</v>
      </c>
      <c r="Q271" s="281" t="str">
        <f>IF(Table9[[#This Row],[Código do agregado
'[Entidade']]]="","",IF(B271&lt;&gt;B270,"A",IF(Q270="A","B",IF(Q270="B","C",IF(Q270="C","D",IF(Q270="D","E",IF(Q270="E","F",IF(Q270="F","G",IF(Q270="G","H",IF(Q270="H","I",IF(Q270="K","L",IF(Q270="L","M",IF(Q270="M","N",IF(Q270="N","O",IF(Q270="O","P",IF(Q270="P","Q"))))))))))))))))</f>
        <v/>
      </c>
      <c r="R271" s="282" t="str">
        <f t="shared" si="24"/>
        <v/>
      </c>
      <c r="S271" s="283" t="str">
        <f t="shared" si="25"/>
        <v/>
      </c>
      <c r="T271" s="284" t="str">
        <f t="shared" ca="1" si="26"/>
        <v/>
      </c>
      <c r="U271" s="419"/>
      <c r="V271" s="421" t="str">
        <f>IFERROR(IF(Table9[[#This Row],[Data de nascimento 
(aaaa-mm-dd)]]="","",(IF(B271="","",DATEDIF(J271,VLOOKUP(Table9[[#This Row],[Código do agregado
'[Entidade']]],Table8[[Código do agregado '[Entidade']]:[Denominação do ficheiro pdf correspondente ao documento]],25,FALSE),"y")))),"")</f>
        <v/>
      </c>
      <c r="W271" s="410">
        <f t="shared" si="27"/>
        <v>0</v>
      </c>
      <c r="AC271" s="280"/>
    </row>
    <row r="272" spans="1:29" s="263" customFormat="1" ht="25.05" hidden="1" customHeight="1" x14ac:dyDescent="0.3">
      <c r="A272" s="274" t="str">
        <f>CONCATENATE(+IF(Table9[[#This Row],[Código do agregado
'[Entidade']]]="","",VLOOKUP(Table9[[#This Row],[Código do agregado
'[Entidade']]],Table8[[#All],[Código do agregado '[Entidade']]:[Código do agregado
'[1º Direito']]],6,FALSE)),Table9[[#This Row],[Membro]])</f>
        <v/>
      </c>
      <c r="B272" s="403"/>
      <c r="C272" s="404" t="str">
        <f>IF(Table9[[#This Row],[Código do agregado
'[Entidade']]]="","",(CONCATENATE(VLOOKUP(Table9[[#This Row],[Código do agregado
'[Entidade']]],Table8[[Código do agregado '[Entidade']]:[Código do agregado
'[1º Direito']]],8,FALSE),".",Table9[[#This Row],[Membro]])))</f>
        <v/>
      </c>
      <c r="D272" s="430"/>
      <c r="E272" s="431"/>
      <c r="F272" s="430"/>
      <c r="G272" s="430"/>
      <c r="H272" s="435"/>
      <c r="I272" s="432"/>
      <c r="J272" s="433"/>
      <c r="K272" s="404" t="str">
        <f ca="1">IF(Table9[[#This Row],[Data de nascimento 
(aaaa-mm-dd)]]="","",(IF(B272="","",DATEDIF(J272,NOW(),"y"))))</f>
        <v/>
      </c>
      <c r="L272" s="401"/>
      <c r="M272" s="405"/>
      <c r="N272" s="407"/>
      <c r="O272" s="405"/>
      <c r="P272" s="275" t="str">
        <f t="shared" si="23"/>
        <v>NÃO</v>
      </c>
      <c r="Q272" s="281" t="str">
        <f>IF(Table9[[#This Row],[Código do agregado
'[Entidade']]]="","",IF(B272&lt;&gt;B271,"A",IF(Q271="A","B",IF(Q271="B","C",IF(Q271="C","D",IF(Q271="D","E",IF(Q271="E","F",IF(Q271="F","G",IF(Q271="G","H",IF(Q271="H","I",IF(Q271="K","L",IF(Q271="L","M",IF(Q271="M","N",IF(Q271="N","O",IF(Q271="O","P",IF(Q271="P","Q"))))))))))))))))</f>
        <v/>
      </c>
      <c r="R272" s="282" t="str">
        <f t="shared" si="24"/>
        <v/>
      </c>
      <c r="S272" s="283" t="str">
        <f t="shared" si="25"/>
        <v/>
      </c>
      <c r="T272" s="284" t="str">
        <f t="shared" ca="1" si="26"/>
        <v/>
      </c>
      <c r="U272" s="419"/>
      <c r="V272" s="421" t="str">
        <f>IFERROR(IF(Table9[[#This Row],[Data de nascimento 
(aaaa-mm-dd)]]="","",(IF(B272="","",DATEDIF(J272,VLOOKUP(Table9[[#This Row],[Código do agregado
'[Entidade']]],Table8[[Código do agregado '[Entidade']]:[Denominação do ficheiro pdf correspondente ao documento]],25,FALSE),"y")))),"")</f>
        <v/>
      </c>
      <c r="W272" s="410">
        <f t="shared" si="27"/>
        <v>0</v>
      </c>
      <c r="AC272" s="280"/>
    </row>
    <row r="273" spans="1:29" s="263" customFormat="1" ht="25.05" hidden="1" customHeight="1" x14ac:dyDescent="0.3">
      <c r="A273" s="274" t="str">
        <f>CONCATENATE(+IF(Table9[[#This Row],[Código do agregado
'[Entidade']]]="","",VLOOKUP(Table9[[#This Row],[Código do agregado
'[Entidade']]],Table8[[#All],[Código do agregado '[Entidade']]:[Código do agregado
'[1º Direito']]],6,FALSE)),Table9[[#This Row],[Membro]])</f>
        <v/>
      </c>
      <c r="B273" s="403"/>
      <c r="C273" s="404" t="str">
        <f>IF(Table9[[#This Row],[Código do agregado
'[Entidade']]]="","",(CONCATENATE(VLOOKUP(Table9[[#This Row],[Código do agregado
'[Entidade']]],Table8[[Código do agregado '[Entidade']]:[Código do agregado
'[1º Direito']]],8,FALSE),".",Table9[[#This Row],[Membro]])))</f>
        <v/>
      </c>
      <c r="D273" s="430"/>
      <c r="E273" s="431"/>
      <c r="F273" s="430"/>
      <c r="G273" s="430"/>
      <c r="H273" s="435"/>
      <c r="I273" s="432"/>
      <c r="J273" s="433"/>
      <c r="K273" s="404" t="str">
        <f ca="1">IF(Table9[[#This Row],[Data de nascimento 
(aaaa-mm-dd)]]="","",(IF(B273="","",DATEDIF(J273,NOW(),"y"))))</f>
        <v/>
      </c>
      <c r="L273" s="401"/>
      <c r="M273" s="405"/>
      <c r="N273" s="407"/>
      <c r="O273" s="405"/>
      <c r="P273" s="275" t="str">
        <f t="shared" si="23"/>
        <v>NÃO</v>
      </c>
      <c r="Q273" s="281" t="str">
        <f>IF(Table9[[#This Row],[Código do agregado
'[Entidade']]]="","",IF(B273&lt;&gt;B272,"A",IF(Q272="A","B",IF(Q272="B","C",IF(Q272="C","D",IF(Q272="D","E",IF(Q272="E","F",IF(Q272="F","G",IF(Q272="G","H",IF(Q272="H","I",IF(Q272="K","L",IF(Q272="L","M",IF(Q272="M","N",IF(Q272="N","O",IF(Q272="O","P",IF(Q272="P","Q"))))))))))))))))</f>
        <v/>
      </c>
      <c r="R273" s="282" t="str">
        <f t="shared" si="24"/>
        <v/>
      </c>
      <c r="S273" s="283" t="str">
        <f t="shared" si="25"/>
        <v/>
      </c>
      <c r="T273" s="284" t="str">
        <f t="shared" ca="1" si="26"/>
        <v/>
      </c>
      <c r="U273" s="419"/>
      <c r="V273" s="421" t="str">
        <f>IFERROR(IF(Table9[[#This Row],[Data de nascimento 
(aaaa-mm-dd)]]="","",(IF(B273="","",DATEDIF(J273,VLOOKUP(Table9[[#This Row],[Código do agregado
'[Entidade']]],Table8[[Código do agregado '[Entidade']]:[Denominação do ficheiro pdf correspondente ao documento]],25,FALSE),"y")))),"")</f>
        <v/>
      </c>
      <c r="W273" s="410">
        <f t="shared" si="27"/>
        <v>0</v>
      </c>
      <c r="AC273" s="280"/>
    </row>
    <row r="274" spans="1:29" s="263" customFormat="1" ht="25.05" hidden="1" customHeight="1" x14ac:dyDescent="0.3">
      <c r="A274" s="274" t="str">
        <f>CONCATENATE(+IF(Table9[[#This Row],[Código do agregado
'[Entidade']]]="","",VLOOKUP(Table9[[#This Row],[Código do agregado
'[Entidade']]],Table8[[#All],[Código do agregado '[Entidade']]:[Código do agregado
'[1º Direito']]],6,FALSE)),Table9[[#This Row],[Membro]])</f>
        <v/>
      </c>
      <c r="B274" s="403"/>
      <c r="C274" s="404" t="str">
        <f>IF(Table9[[#This Row],[Código do agregado
'[Entidade']]]="","",(CONCATENATE(VLOOKUP(Table9[[#This Row],[Código do agregado
'[Entidade']]],Table8[[Código do agregado '[Entidade']]:[Código do agregado
'[1º Direito']]],8,FALSE),".",Table9[[#This Row],[Membro]])))</f>
        <v/>
      </c>
      <c r="D274" s="430"/>
      <c r="E274" s="431"/>
      <c r="F274" s="430"/>
      <c r="G274" s="430"/>
      <c r="H274" s="435"/>
      <c r="I274" s="432"/>
      <c r="J274" s="433"/>
      <c r="K274" s="404" t="str">
        <f ca="1">IF(Table9[[#This Row],[Data de nascimento 
(aaaa-mm-dd)]]="","",(IF(B274="","",DATEDIF(J274,NOW(),"y"))))</f>
        <v/>
      </c>
      <c r="L274" s="401"/>
      <c r="M274" s="405"/>
      <c r="N274" s="407"/>
      <c r="O274" s="405"/>
      <c r="P274" s="275" t="str">
        <f t="shared" si="23"/>
        <v>NÃO</v>
      </c>
      <c r="Q274" s="281" t="str">
        <f>IF(Table9[[#This Row],[Código do agregado
'[Entidade']]]="","",IF(B274&lt;&gt;B273,"A",IF(Q273="A","B",IF(Q273="B","C",IF(Q273="C","D",IF(Q273="D","E",IF(Q273="E","F",IF(Q273="F","G",IF(Q273="G","H",IF(Q273="H","I",IF(Q273="K","L",IF(Q273="L","M",IF(Q273="M","N",IF(Q273="N","O",IF(Q273="O","P",IF(Q273="P","Q"))))))))))))))))</f>
        <v/>
      </c>
      <c r="R274" s="282" t="str">
        <f t="shared" si="24"/>
        <v/>
      </c>
      <c r="S274" s="283" t="str">
        <f t="shared" si="25"/>
        <v/>
      </c>
      <c r="T274" s="284" t="str">
        <f t="shared" ca="1" si="26"/>
        <v/>
      </c>
      <c r="U274" s="419"/>
      <c r="V274" s="421" t="str">
        <f>IFERROR(IF(Table9[[#This Row],[Data de nascimento 
(aaaa-mm-dd)]]="","",(IF(B274="","",DATEDIF(J274,VLOOKUP(Table9[[#This Row],[Código do agregado
'[Entidade']]],Table8[[Código do agregado '[Entidade']]:[Denominação do ficheiro pdf correspondente ao documento]],25,FALSE),"y")))),"")</f>
        <v/>
      </c>
      <c r="W274" s="410">
        <f t="shared" si="27"/>
        <v>0</v>
      </c>
      <c r="AC274" s="280"/>
    </row>
    <row r="275" spans="1:29" s="263" customFormat="1" ht="25.05" hidden="1" customHeight="1" x14ac:dyDescent="0.3">
      <c r="A275" s="274" t="str">
        <f>CONCATENATE(+IF(Table9[[#This Row],[Código do agregado
'[Entidade']]]="","",VLOOKUP(Table9[[#This Row],[Código do agregado
'[Entidade']]],Table8[[#All],[Código do agregado '[Entidade']]:[Código do agregado
'[1º Direito']]],6,FALSE)),Table9[[#This Row],[Membro]])</f>
        <v/>
      </c>
      <c r="B275" s="403"/>
      <c r="C275" s="404" t="str">
        <f>IF(Table9[[#This Row],[Código do agregado
'[Entidade']]]="","",(CONCATENATE(VLOOKUP(Table9[[#This Row],[Código do agregado
'[Entidade']]],Table8[[Código do agregado '[Entidade']]:[Código do agregado
'[1º Direito']]],8,FALSE),".",Table9[[#This Row],[Membro]])))</f>
        <v/>
      </c>
      <c r="D275" s="430"/>
      <c r="E275" s="431"/>
      <c r="F275" s="430"/>
      <c r="G275" s="430"/>
      <c r="H275" s="435"/>
      <c r="I275" s="432"/>
      <c r="J275" s="433"/>
      <c r="K275" s="404" t="str">
        <f ca="1">IF(Table9[[#This Row],[Data de nascimento 
(aaaa-mm-dd)]]="","",(IF(B275="","",DATEDIF(J275,NOW(),"y"))))</f>
        <v/>
      </c>
      <c r="L275" s="401"/>
      <c r="M275" s="405"/>
      <c r="N275" s="407"/>
      <c r="O275" s="405"/>
      <c r="P275" s="275" t="str">
        <f t="shared" si="23"/>
        <v>NÃO</v>
      </c>
      <c r="Q275" s="281" t="str">
        <f>IF(Table9[[#This Row],[Código do agregado
'[Entidade']]]="","",IF(B275&lt;&gt;B274,"A",IF(Q274="A","B",IF(Q274="B","C",IF(Q274="C","D",IF(Q274="D","E",IF(Q274="E","F",IF(Q274="F","G",IF(Q274="G","H",IF(Q274="H","I",IF(Q274="K","L",IF(Q274="L","M",IF(Q274="M","N",IF(Q274="N","O",IF(Q274="O","P",IF(Q274="P","Q"))))))))))))))))</f>
        <v/>
      </c>
      <c r="R275" s="282" t="str">
        <f t="shared" si="24"/>
        <v/>
      </c>
      <c r="S275" s="283" t="str">
        <f t="shared" si="25"/>
        <v/>
      </c>
      <c r="T275" s="284" t="str">
        <f t="shared" ca="1" si="26"/>
        <v/>
      </c>
      <c r="U275" s="419"/>
      <c r="V275" s="421" t="str">
        <f>IFERROR(IF(Table9[[#This Row],[Data de nascimento 
(aaaa-mm-dd)]]="","",(IF(B275="","",DATEDIF(J275,VLOOKUP(Table9[[#This Row],[Código do agregado
'[Entidade']]],Table8[[Código do agregado '[Entidade']]:[Denominação do ficheiro pdf correspondente ao documento]],25,FALSE),"y")))),"")</f>
        <v/>
      </c>
      <c r="W275" s="410">
        <f t="shared" si="27"/>
        <v>0</v>
      </c>
      <c r="AC275" s="280"/>
    </row>
    <row r="276" spans="1:29" s="263" customFormat="1" ht="25.05" hidden="1" customHeight="1" x14ac:dyDescent="0.3">
      <c r="A276" s="274" t="str">
        <f>CONCATENATE(+IF(Table9[[#This Row],[Código do agregado
'[Entidade']]]="","",VLOOKUP(Table9[[#This Row],[Código do agregado
'[Entidade']]],Table8[[#All],[Código do agregado '[Entidade']]:[Código do agregado
'[1º Direito']]],6,FALSE)),Table9[[#This Row],[Membro]])</f>
        <v/>
      </c>
      <c r="B276" s="403"/>
      <c r="C276" s="404" t="str">
        <f>IF(Table9[[#This Row],[Código do agregado
'[Entidade']]]="","",(CONCATENATE(VLOOKUP(Table9[[#This Row],[Código do agregado
'[Entidade']]],Table8[[Código do agregado '[Entidade']]:[Código do agregado
'[1º Direito']]],8,FALSE),".",Table9[[#This Row],[Membro]])))</f>
        <v/>
      </c>
      <c r="D276" s="430"/>
      <c r="E276" s="431"/>
      <c r="F276" s="430"/>
      <c r="G276" s="430"/>
      <c r="H276" s="435"/>
      <c r="I276" s="432"/>
      <c r="J276" s="433"/>
      <c r="K276" s="404" t="str">
        <f ca="1">IF(Table9[[#This Row],[Data de nascimento 
(aaaa-mm-dd)]]="","",(IF(B276="","",DATEDIF(J276,NOW(),"y"))))</f>
        <v/>
      </c>
      <c r="L276" s="401"/>
      <c r="M276" s="405"/>
      <c r="N276" s="407"/>
      <c r="O276" s="405"/>
      <c r="P276" s="275" t="str">
        <f t="shared" si="23"/>
        <v>NÃO</v>
      </c>
      <c r="Q276" s="281" t="str">
        <f>IF(Table9[[#This Row],[Código do agregado
'[Entidade']]]="","",IF(B276&lt;&gt;B275,"A",IF(Q275="A","B",IF(Q275="B","C",IF(Q275="C","D",IF(Q275="D","E",IF(Q275="E","F",IF(Q275="F","G",IF(Q275="G","H",IF(Q275="H","I",IF(Q275="K","L",IF(Q275="L","M",IF(Q275="M","N",IF(Q275="N","O",IF(Q275="O","P",IF(Q275="P","Q"))))))))))))))))</f>
        <v/>
      </c>
      <c r="R276" s="282" t="str">
        <f t="shared" si="24"/>
        <v/>
      </c>
      <c r="S276" s="283" t="str">
        <f t="shared" si="25"/>
        <v/>
      </c>
      <c r="T276" s="284" t="str">
        <f t="shared" ca="1" si="26"/>
        <v/>
      </c>
      <c r="U276" s="419"/>
      <c r="V276" s="421" t="str">
        <f>IFERROR(IF(Table9[[#This Row],[Data de nascimento 
(aaaa-mm-dd)]]="","",(IF(B276="","",DATEDIF(J276,VLOOKUP(Table9[[#This Row],[Código do agregado
'[Entidade']]],Table8[[Código do agregado '[Entidade']]:[Denominação do ficheiro pdf correspondente ao documento]],25,FALSE),"y")))),"")</f>
        <v/>
      </c>
      <c r="W276" s="410">
        <f t="shared" si="27"/>
        <v>0</v>
      </c>
      <c r="AC276" s="280"/>
    </row>
    <row r="277" spans="1:29" s="263" customFormat="1" ht="25.05" hidden="1" customHeight="1" x14ac:dyDescent="0.3">
      <c r="A277" s="274" t="str">
        <f>CONCATENATE(+IF(Table9[[#This Row],[Código do agregado
'[Entidade']]]="","",VLOOKUP(Table9[[#This Row],[Código do agregado
'[Entidade']]],Table8[[#All],[Código do agregado '[Entidade']]:[Código do agregado
'[1º Direito']]],6,FALSE)),Table9[[#This Row],[Membro]])</f>
        <v/>
      </c>
      <c r="B277" s="403"/>
      <c r="C277" s="404" t="str">
        <f>IF(Table9[[#This Row],[Código do agregado
'[Entidade']]]="","",(CONCATENATE(VLOOKUP(Table9[[#This Row],[Código do agregado
'[Entidade']]],Table8[[Código do agregado '[Entidade']]:[Código do agregado
'[1º Direito']]],8,FALSE),".",Table9[[#This Row],[Membro]])))</f>
        <v/>
      </c>
      <c r="D277" s="430"/>
      <c r="E277" s="431"/>
      <c r="F277" s="430"/>
      <c r="G277" s="430"/>
      <c r="H277" s="435"/>
      <c r="I277" s="432"/>
      <c r="J277" s="433"/>
      <c r="K277" s="404" t="str">
        <f ca="1">IF(Table9[[#This Row],[Data de nascimento 
(aaaa-mm-dd)]]="","",(IF(B277="","",DATEDIF(J277,NOW(),"y"))))</f>
        <v/>
      </c>
      <c r="L277" s="401"/>
      <c r="M277" s="405"/>
      <c r="N277" s="407"/>
      <c r="O277" s="405"/>
      <c r="P277" s="275" t="str">
        <f t="shared" si="23"/>
        <v>NÃO</v>
      </c>
      <c r="Q277" s="281" t="str">
        <f>IF(Table9[[#This Row],[Código do agregado
'[Entidade']]]="","",IF(B277&lt;&gt;B276,"A",IF(Q276="A","B",IF(Q276="B","C",IF(Q276="C","D",IF(Q276="D","E",IF(Q276="E","F",IF(Q276="F","G",IF(Q276="G","H",IF(Q276="H","I",IF(Q276="K","L",IF(Q276="L","M",IF(Q276="M","N",IF(Q276="N","O",IF(Q276="O","P",IF(Q276="P","Q"))))))))))))))))</f>
        <v/>
      </c>
      <c r="R277" s="282" t="str">
        <f t="shared" si="24"/>
        <v/>
      </c>
      <c r="S277" s="283" t="str">
        <f t="shared" si="25"/>
        <v/>
      </c>
      <c r="T277" s="284" t="str">
        <f t="shared" ca="1" si="26"/>
        <v/>
      </c>
      <c r="U277" s="419"/>
      <c r="V277" s="421" t="str">
        <f>IFERROR(IF(Table9[[#This Row],[Data de nascimento 
(aaaa-mm-dd)]]="","",(IF(B277="","",DATEDIF(J277,VLOOKUP(Table9[[#This Row],[Código do agregado
'[Entidade']]],Table8[[Código do agregado '[Entidade']]:[Denominação do ficheiro pdf correspondente ao documento]],25,FALSE),"y")))),"")</f>
        <v/>
      </c>
      <c r="W277" s="410">
        <f t="shared" si="27"/>
        <v>0</v>
      </c>
      <c r="AC277" s="280"/>
    </row>
    <row r="278" spans="1:29" s="263" customFormat="1" ht="25.05" hidden="1" customHeight="1" x14ac:dyDescent="0.3">
      <c r="A278" s="274" t="str">
        <f>CONCATENATE(+IF(Table9[[#This Row],[Código do agregado
'[Entidade']]]="","",VLOOKUP(Table9[[#This Row],[Código do agregado
'[Entidade']]],Table8[[#All],[Código do agregado '[Entidade']]:[Código do agregado
'[1º Direito']]],6,FALSE)),Table9[[#This Row],[Membro]])</f>
        <v/>
      </c>
      <c r="B278" s="403"/>
      <c r="C278" s="404" t="str">
        <f>IF(Table9[[#This Row],[Código do agregado
'[Entidade']]]="","",(CONCATENATE(VLOOKUP(Table9[[#This Row],[Código do agregado
'[Entidade']]],Table8[[Código do agregado '[Entidade']]:[Código do agregado
'[1º Direito']]],8,FALSE),".",Table9[[#This Row],[Membro]])))</f>
        <v/>
      </c>
      <c r="D278" s="430"/>
      <c r="E278" s="431"/>
      <c r="F278" s="430"/>
      <c r="G278" s="430"/>
      <c r="H278" s="435"/>
      <c r="I278" s="432"/>
      <c r="J278" s="433"/>
      <c r="K278" s="404" t="str">
        <f ca="1">IF(Table9[[#This Row],[Data de nascimento 
(aaaa-mm-dd)]]="","",(IF(B278="","",DATEDIF(J278,NOW(),"y"))))</f>
        <v/>
      </c>
      <c r="L278" s="401"/>
      <c r="M278" s="405"/>
      <c r="N278" s="407"/>
      <c r="O278" s="405"/>
      <c r="P278" s="275" t="str">
        <f t="shared" si="23"/>
        <v>NÃO</v>
      </c>
      <c r="Q278" s="281" t="str">
        <f>IF(Table9[[#This Row],[Código do agregado
'[Entidade']]]="","",IF(B278&lt;&gt;B277,"A",IF(Q277="A","B",IF(Q277="B","C",IF(Q277="C","D",IF(Q277="D","E",IF(Q277="E","F",IF(Q277="F","G",IF(Q277="G","H",IF(Q277="H","I",IF(Q277="K","L",IF(Q277="L","M",IF(Q277="M","N",IF(Q277="N","O",IF(Q277="O","P",IF(Q277="P","Q"))))))))))))))))</f>
        <v/>
      </c>
      <c r="R278" s="282" t="str">
        <f t="shared" si="24"/>
        <v/>
      </c>
      <c r="S278" s="283" t="str">
        <f t="shared" si="25"/>
        <v/>
      </c>
      <c r="T278" s="284" t="str">
        <f t="shared" ca="1" si="26"/>
        <v/>
      </c>
      <c r="U278" s="419"/>
      <c r="V278" s="421" t="str">
        <f>IFERROR(IF(Table9[[#This Row],[Data de nascimento 
(aaaa-mm-dd)]]="","",(IF(B278="","",DATEDIF(J278,VLOOKUP(Table9[[#This Row],[Código do agregado
'[Entidade']]],Table8[[Código do agregado '[Entidade']]:[Denominação do ficheiro pdf correspondente ao documento]],25,FALSE),"y")))),"")</f>
        <v/>
      </c>
      <c r="W278" s="410">
        <f t="shared" si="27"/>
        <v>0</v>
      </c>
      <c r="AC278" s="280"/>
    </row>
    <row r="279" spans="1:29" s="263" customFormat="1" ht="25.05" hidden="1" customHeight="1" x14ac:dyDescent="0.3">
      <c r="A279" s="274" t="str">
        <f>CONCATENATE(+IF(Table9[[#This Row],[Código do agregado
'[Entidade']]]="","",VLOOKUP(Table9[[#This Row],[Código do agregado
'[Entidade']]],Table8[[#All],[Código do agregado '[Entidade']]:[Código do agregado
'[1º Direito']]],6,FALSE)),Table9[[#This Row],[Membro]])</f>
        <v/>
      </c>
      <c r="B279" s="403"/>
      <c r="C279" s="404" t="str">
        <f>IF(Table9[[#This Row],[Código do agregado
'[Entidade']]]="","",(CONCATENATE(VLOOKUP(Table9[[#This Row],[Código do agregado
'[Entidade']]],Table8[[Código do agregado '[Entidade']]:[Código do agregado
'[1º Direito']]],8,FALSE),".",Table9[[#This Row],[Membro]])))</f>
        <v/>
      </c>
      <c r="D279" s="430"/>
      <c r="E279" s="431"/>
      <c r="F279" s="430"/>
      <c r="G279" s="430"/>
      <c r="H279" s="435"/>
      <c r="I279" s="432"/>
      <c r="J279" s="433"/>
      <c r="K279" s="404" t="str">
        <f ca="1">IF(Table9[[#This Row],[Data de nascimento 
(aaaa-mm-dd)]]="","",(IF(B279="","",DATEDIF(J279,NOW(),"y"))))</f>
        <v/>
      </c>
      <c r="L279" s="401"/>
      <c r="M279" s="405"/>
      <c r="N279" s="407"/>
      <c r="O279" s="405"/>
      <c r="P279" s="275" t="str">
        <f t="shared" si="23"/>
        <v>NÃO</v>
      </c>
      <c r="Q279" s="281" t="str">
        <f>IF(Table9[[#This Row],[Código do agregado
'[Entidade']]]="","",IF(B279&lt;&gt;B278,"A",IF(Q278="A","B",IF(Q278="B","C",IF(Q278="C","D",IF(Q278="D","E",IF(Q278="E","F",IF(Q278="F","G",IF(Q278="G","H",IF(Q278="H","I",IF(Q278="K","L",IF(Q278="L","M",IF(Q278="M","N",IF(Q278="N","O",IF(Q278="O","P",IF(Q278="P","Q"))))))))))))))))</f>
        <v/>
      </c>
      <c r="R279" s="282" t="str">
        <f t="shared" si="24"/>
        <v/>
      </c>
      <c r="S279" s="283" t="str">
        <f t="shared" si="25"/>
        <v/>
      </c>
      <c r="T279" s="284" t="str">
        <f t="shared" ca="1" si="26"/>
        <v/>
      </c>
      <c r="U279" s="419"/>
      <c r="V279" s="421" t="str">
        <f>IFERROR(IF(Table9[[#This Row],[Data de nascimento 
(aaaa-mm-dd)]]="","",(IF(B279="","",DATEDIF(J279,VLOOKUP(Table9[[#This Row],[Código do agregado
'[Entidade']]],Table8[[Código do agregado '[Entidade']]:[Denominação do ficheiro pdf correspondente ao documento]],25,FALSE),"y")))),"")</f>
        <v/>
      </c>
      <c r="W279" s="410">
        <f t="shared" si="27"/>
        <v>0</v>
      </c>
      <c r="AC279" s="280"/>
    </row>
    <row r="280" spans="1:29" s="263" customFormat="1" ht="25.05" hidden="1" customHeight="1" x14ac:dyDescent="0.3">
      <c r="A280" s="274" t="str">
        <f>CONCATENATE(+IF(Table9[[#This Row],[Código do agregado
'[Entidade']]]="","",VLOOKUP(Table9[[#This Row],[Código do agregado
'[Entidade']]],Table8[[#All],[Código do agregado '[Entidade']]:[Código do agregado
'[1º Direito']]],6,FALSE)),Table9[[#This Row],[Membro]])</f>
        <v/>
      </c>
      <c r="B280" s="403"/>
      <c r="C280" s="404" t="str">
        <f>IF(Table9[[#This Row],[Código do agregado
'[Entidade']]]="","",(CONCATENATE(VLOOKUP(Table9[[#This Row],[Código do agregado
'[Entidade']]],Table8[[Código do agregado '[Entidade']]:[Código do agregado
'[1º Direito']]],8,FALSE),".",Table9[[#This Row],[Membro]])))</f>
        <v/>
      </c>
      <c r="D280" s="430"/>
      <c r="E280" s="431"/>
      <c r="F280" s="430"/>
      <c r="G280" s="430"/>
      <c r="H280" s="435"/>
      <c r="I280" s="432"/>
      <c r="J280" s="433"/>
      <c r="K280" s="404" t="str">
        <f ca="1">IF(Table9[[#This Row],[Data de nascimento 
(aaaa-mm-dd)]]="","",(IF(B280="","",DATEDIF(J280,NOW(),"y"))))</f>
        <v/>
      </c>
      <c r="L280" s="401"/>
      <c r="M280" s="405"/>
      <c r="N280" s="407"/>
      <c r="O280" s="405"/>
      <c r="P280" s="275" t="str">
        <f t="shared" si="23"/>
        <v>NÃO</v>
      </c>
      <c r="Q280" s="281" t="str">
        <f>IF(Table9[[#This Row],[Código do agregado
'[Entidade']]]="","",IF(B280&lt;&gt;B279,"A",IF(Q279="A","B",IF(Q279="B","C",IF(Q279="C","D",IF(Q279="D","E",IF(Q279="E","F",IF(Q279="F","G",IF(Q279="G","H",IF(Q279="H","I",IF(Q279="K","L",IF(Q279="L","M",IF(Q279="M","N",IF(Q279="N","O",IF(Q279="O","P",IF(Q279="P","Q"))))))))))))))))</f>
        <v/>
      </c>
      <c r="R280" s="282" t="str">
        <f t="shared" si="24"/>
        <v/>
      </c>
      <c r="S280" s="283" t="str">
        <f t="shared" si="25"/>
        <v/>
      </c>
      <c r="T280" s="284" t="str">
        <f t="shared" ca="1" si="26"/>
        <v/>
      </c>
      <c r="U280" s="419"/>
      <c r="V280" s="421" t="str">
        <f>IFERROR(IF(Table9[[#This Row],[Data de nascimento 
(aaaa-mm-dd)]]="","",(IF(B280="","",DATEDIF(J280,VLOOKUP(Table9[[#This Row],[Código do agregado
'[Entidade']]],Table8[[Código do agregado '[Entidade']]:[Denominação do ficheiro pdf correspondente ao documento]],25,FALSE),"y")))),"")</f>
        <v/>
      </c>
      <c r="W280" s="410">
        <f t="shared" si="27"/>
        <v>0</v>
      </c>
      <c r="AC280" s="280"/>
    </row>
    <row r="281" spans="1:29" s="263" customFormat="1" ht="25.05" hidden="1" customHeight="1" x14ac:dyDescent="0.3">
      <c r="A281" s="274" t="str">
        <f>CONCATENATE(+IF(Table9[[#This Row],[Código do agregado
'[Entidade']]]="","",VLOOKUP(Table9[[#This Row],[Código do agregado
'[Entidade']]],Table8[[#All],[Código do agregado '[Entidade']]:[Código do agregado
'[1º Direito']]],6,FALSE)),Table9[[#This Row],[Membro]])</f>
        <v/>
      </c>
      <c r="B281" s="403"/>
      <c r="C281" s="404" t="str">
        <f>IF(Table9[[#This Row],[Código do agregado
'[Entidade']]]="","",(CONCATENATE(VLOOKUP(Table9[[#This Row],[Código do agregado
'[Entidade']]],Table8[[Código do agregado '[Entidade']]:[Código do agregado
'[1º Direito']]],8,FALSE),".",Table9[[#This Row],[Membro]])))</f>
        <v/>
      </c>
      <c r="D281" s="430"/>
      <c r="E281" s="431"/>
      <c r="F281" s="430"/>
      <c r="G281" s="430"/>
      <c r="H281" s="435"/>
      <c r="I281" s="432"/>
      <c r="J281" s="433"/>
      <c r="K281" s="404" t="str">
        <f ca="1">IF(Table9[[#This Row],[Data de nascimento 
(aaaa-mm-dd)]]="","",(IF(B281="","",DATEDIF(J281,NOW(),"y"))))</f>
        <v/>
      </c>
      <c r="L281" s="401"/>
      <c r="M281" s="405"/>
      <c r="N281" s="407"/>
      <c r="O281" s="405"/>
      <c r="P281" s="275" t="str">
        <f t="shared" si="23"/>
        <v>NÃO</v>
      </c>
      <c r="Q281" s="281" t="str">
        <f>IF(Table9[[#This Row],[Código do agregado
'[Entidade']]]="","",IF(B281&lt;&gt;B280,"A",IF(Q280="A","B",IF(Q280="B","C",IF(Q280="C","D",IF(Q280="D","E",IF(Q280="E","F",IF(Q280="F","G",IF(Q280="G","H",IF(Q280="H","I",IF(Q280="K","L",IF(Q280="L","M",IF(Q280="M","N",IF(Q280="N","O",IF(Q280="O","P",IF(Q280="P","Q"))))))))))))))))</f>
        <v/>
      </c>
      <c r="R281" s="282" t="str">
        <f t="shared" si="24"/>
        <v/>
      </c>
      <c r="S281" s="283" t="str">
        <f t="shared" si="25"/>
        <v/>
      </c>
      <c r="T281" s="284" t="str">
        <f t="shared" ca="1" si="26"/>
        <v/>
      </c>
      <c r="U281" s="419"/>
      <c r="V281" s="421" t="str">
        <f>IFERROR(IF(Table9[[#This Row],[Data de nascimento 
(aaaa-mm-dd)]]="","",(IF(B281="","",DATEDIF(J281,VLOOKUP(Table9[[#This Row],[Código do agregado
'[Entidade']]],Table8[[Código do agregado '[Entidade']]:[Denominação do ficheiro pdf correspondente ao documento]],25,FALSE),"y")))),"")</f>
        <v/>
      </c>
      <c r="W281" s="410">
        <f t="shared" si="27"/>
        <v>0</v>
      </c>
      <c r="AC281" s="280"/>
    </row>
    <row r="282" spans="1:29" s="263" customFormat="1" ht="25.05" hidden="1" customHeight="1" x14ac:dyDescent="0.3">
      <c r="A282" s="274" t="str">
        <f>CONCATENATE(+IF(Table9[[#This Row],[Código do agregado
'[Entidade']]]="","",VLOOKUP(Table9[[#This Row],[Código do agregado
'[Entidade']]],Table8[[#All],[Código do agregado '[Entidade']]:[Código do agregado
'[1º Direito']]],6,FALSE)),Table9[[#This Row],[Membro]])</f>
        <v/>
      </c>
      <c r="B282" s="403"/>
      <c r="C282" s="404" t="str">
        <f>IF(Table9[[#This Row],[Código do agregado
'[Entidade']]]="","",(CONCATENATE(VLOOKUP(Table9[[#This Row],[Código do agregado
'[Entidade']]],Table8[[Código do agregado '[Entidade']]:[Código do agregado
'[1º Direito']]],8,FALSE),".",Table9[[#This Row],[Membro]])))</f>
        <v/>
      </c>
      <c r="D282" s="430"/>
      <c r="E282" s="431"/>
      <c r="F282" s="430"/>
      <c r="G282" s="430"/>
      <c r="H282" s="435"/>
      <c r="I282" s="432"/>
      <c r="J282" s="433"/>
      <c r="K282" s="404" t="str">
        <f ca="1">IF(Table9[[#This Row],[Data de nascimento 
(aaaa-mm-dd)]]="","",(IF(B282="","",DATEDIF(J282,NOW(),"y"))))</f>
        <v/>
      </c>
      <c r="L282" s="401"/>
      <c r="M282" s="405"/>
      <c r="N282" s="407"/>
      <c r="O282" s="405"/>
      <c r="P282" s="275" t="str">
        <f t="shared" si="23"/>
        <v>NÃO</v>
      </c>
      <c r="Q282" s="281" t="str">
        <f>IF(Table9[[#This Row],[Código do agregado
'[Entidade']]]="","",IF(B282&lt;&gt;B281,"A",IF(Q281="A","B",IF(Q281="B","C",IF(Q281="C","D",IF(Q281="D","E",IF(Q281="E","F",IF(Q281="F","G",IF(Q281="G","H",IF(Q281="H","I",IF(Q281="K","L",IF(Q281="L","M",IF(Q281="M","N",IF(Q281="N","O",IF(Q281="O","P",IF(Q281="P","Q"))))))))))))))))</f>
        <v/>
      </c>
      <c r="R282" s="282" t="str">
        <f t="shared" si="24"/>
        <v/>
      </c>
      <c r="S282" s="283" t="str">
        <f t="shared" si="25"/>
        <v/>
      </c>
      <c r="T282" s="284" t="str">
        <f t="shared" ca="1" si="26"/>
        <v/>
      </c>
      <c r="U282" s="419"/>
      <c r="V282" s="421" t="str">
        <f>IFERROR(IF(Table9[[#This Row],[Data de nascimento 
(aaaa-mm-dd)]]="","",(IF(B282="","",DATEDIF(J282,VLOOKUP(Table9[[#This Row],[Código do agregado
'[Entidade']]],Table8[[Código do agregado '[Entidade']]:[Denominação do ficheiro pdf correspondente ao documento]],25,FALSE),"y")))),"")</f>
        <v/>
      </c>
      <c r="W282" s="410">
        <f t="shared" si="27"/>
        <v>0</v>
      </c>
      <c r="AC282" s="280"/>
    </row>
    <row r="283" spans="1:29" s="263" customFormat="1" ht="25.05" hidden="1" customHeight="1" x14ac:dyDescent="0.3">
      <c r="A283" s="274" t="str">
        <f>CONCATENATE(+IF(Table9[[#This Row],[Código do agregado
'[Entidade']]]="","",VLOOKUP(Table9[[#This Row],[Código do agregado
'[Entidade']]],Table8[[#All],[Código do agregado '[Entidade']]:[Código do agregado
'[1º Direito']]],6,FALSE)),Table9[[#This Row],[Membro]])</f>
        <v/>
      </c>
      <c r="B283" s="403"/>
      <c r="C283" s="404" t="str">
        <f>IF(Table9[[#This Row],[Código do agregado
'[Entidade']]]="","",(CONCATENATE(VLOOKUP(Table9[[#This Row],[Código do agregado
'[Entidade']]],Table8[[Código do agregado '[Entidade']]:[Código do agregado
'[1º Direito']]],8,FALSE),".",Table9[[#This Row],[Membro]])))</f>
        <v/>
      </c>
      <c r="D283" s="430"/>
      <c r="E283" s="431"/>
      <c r="F283" s="430"/>
      <c r="G283" s="430"/>
      <c r="H283" s="435"/>
      <c r="I283" s="432"/>
      <c r="J283" s="433"/>
      <c r="K283" s="404" t="str">
        <f ca="1">IF(Table9[[#This Row],[Data de nascimento 
(aaaa-mm-dd)]]="","",(IF(B283="","",DATEDIF(J283,NOW(),"y"))))</f>
        <v/>
      </c>
      <c r="L283" s="401"/>
      <c r="M283" s="405"/>
      <c r="N283" s="407"/>
      <c r="O283" s="405"/>
      <c r="P283" s="275" t="str">
        <f t="shared" si="23"/>
        <v>NÃO</v>
      </c>
      <c r="Q283" s="281" t="str">
        <f>IF(Table9[[#This Row],[Código do agregado
'[Entidade']]]="","",IF(B283&lt;&gt;B282,"A",IF(Q282="A","B",IF(Q282="B","C",IF(Q282="C","D",IF(Q282="D","E",IF(Q282="E","F",IF(Q282="F","G",IF(Q282="G","H",IF(Q282="H","I",IF(Q282="K","L",IF(Q282="L","M",IF(Q282="M","N",IF(Q282="N","O",IF(Q282="O","P",IF(Q282="P","Q"))))))))))))))))</f>
        <v/>
      </c>
      <c r="R283" s="282" t="str">
        <f t="shared" si="24"/>
        <v/>
      </c>
      <c r="S283" s="283" t="str">
        <f t="shared" si="25"/>
        <v/>
      </c>
      <c r="T283" s="284" t="str">
        <f t="shared" ca="1" si="26"/>
        <v/>
      </c>
      <c r="U283" s="419"/>
      <c r="V283" s="421" t="str">
        <f>IFERROR(IF(Table9[[#This Row],[Data de nascimento 
(aaaa-mm-dd)]]="","",(IF(B283="","",DATEDIF(J283,VLOOKUP(Table9[[#This Row],[Código do agregado
'[Entidade']]],Table8[[Código do agregado '[Entidade']]:[Denominação do ficheiro pdf correspondente ao documento]],25,FALSE),"y")))),"")</f>
        <v/>
      </c>
      <c r="W283" s="410">
        <f t="shared" si="27"/>
        <v>0</v>
      </c>
      <c r="AC283" s="280"/>
    </row>
    <row r="284" spans="1:29" s="263" customFormat="1" ht="25.05" hidden="1" customHeight="1" x14ac:dyDescent="0.3">
      <c r="A284" s="274" t="str">
        <f>CONCATENATE(+IF(Table9[[#This Row],[Código do agregado
'[Entidade']]]="","",VLOOKUP(Table9[[#This Row],[Código do agregado
'[Entidade']]],Table8[[#All],[Código do agregado '[Entidade']]:[Código do agregado
'[1º Direito']]],6,FALSE)),Table9[[#This Row],[Membro]])</f>
        <v/>
      </c>
      <c r="B284" s="403"/>
      <c r="C284" s="404" t="str">
        <f>IF(Table9[[#This Row],[Código do agregado
'[Entidade']]]="","",(CONCATENATE(VLOOKUP(Table9[[#This Row],[Código do agregado
'[Entidade']]],Table8[[Código do agregado '[Entidade']]:[Código do agregado
'[1º Direito']]],8,FALSE),".",Table9[[#This Row],[Membro]])))</f>
        <v/>
      </c>
      <c r="D284" s="430"/>
      <c r="E284" s="431"/>
      <c r="F284" s="430"/>
      <c r="G284" s="430"/>
      <c r="H284" s="435"/>
      <c r="I284" s="432"/>
      <c r="J284" s="433"/>
      <c r="K284" s="404" t="str">
        <f ca="1">IF(Table9[[#This Row],[Data de nascimento 
(aaaa-mm-dd)]]="","",(IF(B284="","",DATEDIF(J284,NOW(),"y"))))</f>
        <v/>
      </c>
      <c r="L284" s="401"/>
      <c r="M284" s="405"/>
      <c r="N284" s="407"/>
      <c r="O284" s="405"/>
      <c r="P284" s="275" t="str">
        <f t="shared" si="23"/>
        <v>NÃO</v>
      </c>
      <c r="Q284" s="281" t="str">
        <f>IF(Table9[[#This Row],[Código do agregado
'[Entidade']]]="","",IF(B284&lt;&gt;B283,"A",IF(Q283="A","B",IF(Q283="B","C",IF(Q283="C","D",IF(Q283="D","E",IF(Q283="E","F",IF(Q283="F","G",IF(Q283="G","H",IF(Q283="H","I",IF(Q283="K","L",IF(Q283="L","M",IF(Q283="M","N",IF(Q283="N","O",IF(Q283="O","P",IF(Q283="P","Q"))))))))))))))))</f>
        <v/>
      </c>
      <c r="R284" s="282" t="str">
        <f t="shared" si="24"/>
        <v/>
      </c>
      <c r="S284" s="283" t="str">
        <f t="shared" si="25"/>
        <v/>
      </c>
      <c r="T284" s="284" t="str">
        <f t="shared" ca="1" si="26"/>
        <v/>
      </c>
      <c r="U284" s="419"/>
      <c r="V284" s="421" t="str">
        <f>IFERROR(IF(Table9[[#This Row],[Data de nascimento 
(aaaa-mm-dd)]]="","",(IF(B284="","",DATEDIF(J284,VLOOKUP(Table9[[#This Row],[Código do agregado
'[Entidade']]],Table8[[Código do agregado '[Entidade']]:[Denominação do ficheiro pdf correspondente ao documento]],25,FALSE),"y")))),"")</f>
        <v/>
      </c>
      <c r="W284" s="410">
        <f t="shared" si="27"/>
        <v>0</v>
      </c>
      <c r="AC284" s="280"/>
    </row>
    <row r="285" spans="1:29" s="263" customFormat="1" ht="25.05" hidden="1" customHeight="1" x14ac:dyDescent="0.3">
      <c r="A285" s="274" t="str">
        <f>CONCATENATE(+IF(Table9[[#This Row],[Código do agregado
'[Entidade']]]="","",VLOOKUP(Table9[[#This Row],[Código do agregado
'[Entidade']]],Table8[[#All],[Código do agregado '[Entidade']]:[Código do agregado
'[1º Direito']]],6,FALSE)),Table9[[#This Row],[Membro]])</f>
        <v/>
      </c>
      <c r="B285" s="403"/>
      <c r="C285" s="404" t="str">
        <f>IF(Table9[[#This Row],[Código do agregado
'[Entidade']]]="","",(CONCATENATE(VLOOKUP(Table9[[#This Row],[Código do agregado
'[Entidade']]],Table8[[Código do agregado '[Entidade']]:[Código do agregado
'[1º Direito']]],8,FALSE),".",Table9[[#This Row],[Membro]])))</f>
        <v/>
      </c>
      <c r="D285" s="430"/>
      <c r="E285" s="431"/>
      <c r="F285" s="430"/>
      <c r="G285" s="430"/>
      <c r="H285" s="435"/>
      <c r="I285" s="432"/>
      <c r="J285" s="433"/>
      <c r="K285" s="404" t="str">
        <f ca="1">IF(Table9[[#This Row],[Data de nascimento 
(aaaa-mm-dd)]]="","",(IF(B285="","",DATEDIF(J285,NOW(),"y"))))</f>
        <v/>
      </c>
      <c r="L285" s="401"/>
      <c r="M285" s="405"/>
      <c r="N285" s="407"/>
      <c r="O285" s="405"/>
      <c r="P285" s="275" t="str">
        <f t="shared" si="23"/>
        <v>NÃO</v>
      </c>
      <c r="Q285" s="281" t="str">
        <f>IF(Table9[[#This Row],[Código do agregado
'[Entidade']]]="","",IF(B285&lt;&gt;B284,"A",IF(Q284="A","B",IF(Q284="B","C",IF(Q284="C","D",IF(Q284="D","E",IF(Q284="E","F",IF(Q284="F","G",IF(Q284="G","H",IF(Q284="H","I",IF(Q284="K","L",IF(Q284="L","M",IF(Q284="M","N",IF(Q284="N","O",IF(Q284="O","P",IF(Q284="P","Q"))))))))))))))))</f>
        <v/>
      </c>
      <c r="R285" s="282" t="str">
        <f t="shared" si="24"/>
        <v/>
      </c>
      <c r="S285" s="283" t="str">
        <f t="shared" si="25"/>
        <v/>
      </c>
      <c r="T285" s="284" t="str">
        <f t="shared" ca="1" si="26"/>
        <v/>
      </c>
      <c r="U285" s="419"/>
      <c r="V285" s="421" t="str">
        <f>IFERROR(IF(Table9[[#This Row],[Data de nascimento 
(aaaa-mm-dd)]]="","",(IF(B285="","",DATEDIF(J285,VLOOKUP(Table9[[#This Row],[Código do agregado
'[Entidade']]],Table8[[Código do agregado '[Entidade']]:[Denominação do ficheiro pdf correspondente ao documento]],25,FALSE),"y")))),"")</f>
        <v/>
      </c>
      <c r="W285" s="410">
        <f t="shared" si="27"/>
        <v>0</v>
      </c>
      <c r="AC285" s="280"/>
    </row>
    <row r="286" spans="1:29" s="263" customFormat="1" ht="25.05" hidden="1" customHeight="1" x14ac:dyDescent="0.3">
      <c r="A286" s="274" t="str">
        <f>CONCATENATE(+IF(Table9[[#This Row],[Código do agregado
'[Entidade']]]="","",VLOOKUP(Table9[[#This Row],[Código do agregado
'[Entidade']]],Table8[[#All],[Código do agregado '[Entidade']]:[Código do agregado
'[1º Direito']]],6,FALSE)),Table9[[#This Row],[Membro]])</f>
        <v/>
      </c>
      <c r="B286" s="403"/>
      <c r="C286" s="404" t="str">
        <f>IF(Table9[[#This Row],[Código do agregado
'[Entidade']]]="","",(CONCATENATE(VLOOKUP(Table9[[#This Row],[Código do agregado
'[Entidade']]],Table8[[Código do agregado '[Entidade']]:[Código do agregado
'[1º Direito']]],8,FALSE),".",Table9[[#This Row],[Membro]])))</f>
        <v/>
      </c>
      <c r="D286" s="430"/>
      <c r="E286" s="431"/>
      <c r="F286" s="430"/>
      <c r="G286" s="430"/>
      <c r="H286" s="435"/>
      <c r="I286" s="432"/>
      <c r="J286" s="433"/>
      <c r="K286" s="404" t="str">
        <f ca="1">IF(Table9[[#This Row],[Data de nascimento 
(aaaa-mm-dd)]]="","",(IF(B286="","",DATEDIF(J286,NOW(),"y"))))</f>
        <v/>
      </c>
      <c r="L286" s="401"/>
      <c r="M286" s="405"/>
      <c r="N286" s="407"/>
      <c r="O286" s="405"/>
      <c r="P286" s="275" t="str">
        <f t="shared" si="23"/>
        <v>NÃO</v>
      </c>
      <c r="Q286" s="281" t="str">
        <f>IF(Table9[[#This Row],[Código do agregado
'[Entidade']]]="","",IF(B286&lt;&gt;B285,"A",IF(Q285="A","B",IF(Q285="B","C",IF(Q285="C","D",IF(Q285="D","E",IF(Q285="E","F",IF(Q285="F","G",IF(Q285="G","H",IF(Q285="H","I",IF(Q285="K","L",IF(Q285="L","M",IF(Q285="M","N",IF(Q285="N","O",IF(Q285="O","P",IF(Q285="P","Q"))))))))))))))))</f>
        <v/>
      </c>
      <c r="R286" s="282" t="str">
        <f t="shared" si="24"/>
        <v/>
      </c>
      <c r="S286" s="283" t="str">
        <f t="shared" si="25"/>
        <v/>
      </c>
      <c r="T286" s="284" t="str">
        <f t="shared" ca="1" si="26"/>
        <v/>
      </c>
      <c r="U286" s="419"/>
      <c r="V286" s="421" t="str">
        <f>IFERROR(IF(Table9[[#This Row],[Data de nascimento 
(aaaa-mm-dd)]]="","",(IF(B286="","",DATEDIF(J286,VLOOKUP(Table9[[#This Row],[Código do agregado
'[Entidade']]],Table8[[Código do agregado '[Entidade']]:[Denominação do ficheiro pdf correspondente ao documento]],25,FALSE),"y")))),"")</f>
        <v/>
      </c>
      <c r="W286" s="410">
        <f t="shared" si="27"/>
        <v>0</v>
      </c>
      <c r="AC286" s="280"/>
    </row>
    <row r="287" spans="1:29" s="263" customFormat="1" ht="25.05" hidden="1" customHeight="1" x14ac:dyDescent="0.3">
      <c r="A287" s="274" t="str">
        <f>CONCATENATE(+IF(Table9[[#This Row],[Código do agregado
'[Entidade']]]="","",VLOOKUP(Table9[[#This Row],[Código do agregado
'[Entidade']]],Table8[[#All],[Código do agregado '[Entidade']]:[Código do agregado
'[1º Direito']]],6,FALSE)),Table9[[#This Row],[Membro]])</f>
        <v/>
      </c>
      <c r="B287" s="403"/>
      <c r="C287" s="404" t="str">
        <f>IF(Table9[[#This Row],[Código do agregado
'[Entidade']]]="","",(CONCATENATE(VLOOKUP(Table9[[#This Row],[Código do agregado
'[Entidade']]],Table8[[Código do agregado '[Entidade']]:[Código do agregado
'[1º Direito']]],8,FALSE),".",Table9[[#This Row],[Membro]])))</f>
        <v/>
      </c>
      <c r="D287" s="430"/>
      <c r="E287" s="431"/>
      <c r="F287" s="430"/>
      <c r="G287" s="430"/>
      <c r="H287" s="435"/>
      <c r="I287" s="432"/>
      <c r="J287" s="433"/>
      <c r="K287" s="404" t="str">
        <f ca="1">IF(Table9[[#This Row],[Data de nascimento 
(aaaa-mm-dd)]]="","",(IF(B287="","",DATEDIF(J287,NOW(),"y"))))</f>
        <v/>
      </c>
      <c r="L287" s="401"/>
      <c r="M287" s="405"/>
      <c r="N287" s="407"/>
      <c r="O287" s="405"/>
      <c r="P287" s="275" t="str">
        <f t="shared" si="23"/>
        <v>NÃO</v>
      </c>
      <c r="Q287" s="281" t="str">
        <f>IF(Table9[[#This Row],[Código do agregado
'[Entidade']]]="","",IF(B287&lt;&gt;B286,"A",IF(Q286="A","B",IF(Q286="B","C",IF(Q286="C","D",IF(Q286="D","E",IF(Q286="E","F",IF(Q286="F","G",IF(Q286="G","H",IF(Q286="H","I",IF(Q286="K","L",IF(Q286="L","M",IF(Q286="M","N",IF(Q286="N","O",IF(Q286="O","P",IF(Q286="P","Q"))))))))))))))))</f>
        <v/>
      </c>
      <c r="R287" s="282" t="str">
        <f t="shared" si="24"/>
        <v/>
      </c>
      <c r="S287" s="283" t="str">
        <f t="shared" si="25"/>
        <v/>
      </c>
      <c r="T287" s="284" t="str">
        <f t="shared" ca="1" si="26"/>
        <v/>
      </c>
      <c r="U287" s="419"/>
      <c r="V287" s="421" t="str">
        <f>IFERROR(IF(Table9[[#This Row],[Data de nascimento 
(aaaa-mm-dd)]]="","",(IF(B287="","",DATEDIF(J287,VLOOKUP(Table9[[#This Row],[Código do agregado
'[Entidade']]],Table8[[Código do agregado '[Entidade']]:[Denominação do ficheiro pdf correspondente ao documento]],25,FALSE),"y")))),"")</f>
        <v/>
      </c>
      <c r="W287" s="410">
        <f t="shared" si="27"/>
        <v>0</v>
      </c>
      <c r="AC287" s="280"/>
    </row>
    <row r="288" spans="1:29" s="263" customFormat="1" ht="25.05" hidden="1" customHeight="1" x14ac:dyDescent="0.3">
      <c r="A288" s="274" t="str">
        <f>CONCATENATE(+IF(Table9[[#This Row],[Código do agregado
'[Entidade']]]="","",VLOOKUP(Table9[[#This Row],[Código do agregado
'[Entidade']]],Table8[[#All],[Código do agregado '[Entidade']]:[Código do agregado
'[1º Direito']]],6,FALSE)),Table9[[#This Row],[Membro]])</f>
        <v/>
      </c>
      <c r="B288" s="403"/>
      <c r="C288" s="404" t="str">
        <f>IF(Table9[[#This Row],[Código do agregado
'[Entidade']]]="","",(CONCATENATE(VLOOKUP(Table9[[#This Row],[Código do agregado
'[Entidade']]],Table8[[Código do agregado '[Entidade']]:[Código do agregado
'[1º Direito']]],8,FALSE),".",Table9[[#This Row],[Membro]])))</f>
        <v/>
      </c>
      <c r="D288" s="430"/>
      <c r="E288" s="431"/>
      <c r="F288" s="430"/>
      <c r="G288" s="430"/>
      <c r="H288" s="435"/>
      <c r="I288" s="432"/>
      <c r="J288" s="433"/>
      <c r="K288" s="404" t="str">
        <f ca="1">IF(Table9[[#This Row],[Data de nascimento 
(aaaa-mm-dd)]]="","",(IF(B288="","",DATEDIF(J288,NOW(),"y"))))</f>
        <v/>
      </c>
      <c r="L288" s="401"/>
      <c r="M288" s="405"/>
      <c r="N288" s="407"/>
      <c r="O288" s="405"/>
      <c r="P288" s="275" t="str">
        <f t="shared" si="23"/>
        <v>NÃO</v>
      </c>
      <c r="Q288" s="281" t="str">
        <f>IF(Table9[[#This Row],[Código do agregado
'[Entidade']]]="","",IF(B288&lt;&gt;B287,"A",IF(Q287="A","B",IF(Q287="B","C",IF(Q287="C","D",IF(Q287="D","E",IF(Q287="E","F",IF(Q287="F","G",IF(Q287="G","H",IF(Q287="H","I",IF(Q287="K","L",IF(Q287="L","M",IF(Q287="M","N",IF(Q287="N","O",IF(Q287="O","P",IF(Q287="P","Q"))))))))))))))))</f>
        <v/>
      </c>
      <c r="R288" s="282" t="str">
        <f t="shared" si="24"/>
        <v/>
      </c>
      <c r="S288" s="283" t="str">
        <f t="shared" si="25"/>
        <v/>
      </c>
      <c r="T288" s="284" t="str">
        <f t="shared" ca="1" si="26"/>
        <v/>
      </c>
      <c r="U288" s="419"/>
      <c r="V288" s="421" t="str">
        <f>IFERROR(IF(Table9[[#This Row],[Data de nascimento 
(aaaa-mm-dd)]]="","",(IF(B288="","",DATEDIF(J288,VLOOKUP(Table9[[#This Row],[Código do agregado
'[Entidade']]],Table8[[Código do agregado '[Entidade']]:[Denominação do ficheiro pdf correspondente ao documento]],25,FALSE),"y")))),"")</f>
        <v/>
      </c>
      <c r="W288" s="410">
        <f t="shared" si="27"/>
        <v>0</v>
      </c>
      <c r="AC288" s="280"/>
    </row>
    <row r="289" spans="1:29" s="263" customFormat="1" ht="25.05" hidden="1" customHeight="1" x14ac:dyDescent="0.3">
      <c r="A289" s="274" t="str">
        <f>CONCATENATE(+IF(Table9[[#This Row],[Código do agregado
'[Entidade']]]="","",VLOOKUP(Table9[[#This Row],[Código do agregado
'[Entidade']]],Table8[[#All],[Código do agregado '[Entidade']]:[Código do agregado
'[1º Direito']]],6,FALSE)),Table9[[#This Row],[Membro]])</f>
        <v/>
      </c>
      <c r="B289" s="403"/>
      <c r="C289" s="404" t="str">
        <f>IF(Table9[[#This Row],[Código do agregado
'[Entidade']]]="","",(CONCATENATE(VLOOKUP(Table9[[#This Row],[Código do agregado
'[Entidade']]],Table8[[Código do agregado '[Entidade']]:[Código do agregado
'[1º Direito']]],8,FALSE),".",Table9[[#This Row],[Membro]])))</f>
        <v/>
      </c>
      <c r="D289" s="430"/>
      <c r="E289" s="431"/>
      <c r="F289" s="430"/>
      <c r="G289" s="430"/>
      <c r="H289" s="435"/>
      <c r="I289" s="432"/>
      <c r="J289" s="433"/>
      <c r="K289" s="404" t="str">
        <f ca="1">IF(Table9[[#This Row],[Data de nascimento 
(aaaa-mm-dd)]]="","",(IF(B289="","",DATEDIF(J289,NOW(),"y"))))</f>
        <v/>
      </c>
      <c r="L289" s="401"/>
      <c r="M289" s="405"/>
      <c r="N289" s="407"/>
      <c r="O289" s="405"/>
      <c r="P289" s="275" t="str">
        <f t="shared" si="23"/>
        <v>NÃO</v>
      </c>
      <c r="Q289" s="281" t="str">
        <f>IF(Table9[[#This Row],[Código do agregado
'[Entidade']]]="","",IF(B289&lt;&gt;B288,"A",IF(Q288="A","B",IF(Q288="B","C",IF(Q288="C","D",IF(Q288="D","E",IF(Q288="E","F",IF(Q288="F","G",IF(Q288="G","H",IF(Q288="H","I",IF(Q288="K","L",IF(Q288="L","M",IF(Q288="M","N",IF(Q288="N","O",IF(Q288="O","P",IF(Q288="P","Q"))))))))))))))))</f>
        <v/>
      </c>
      <c r="R289" s="282" t="str">
        <f t="shared" si="24"/>
        <v/>
      </c>
      <c r="S289" s="283" t="str">
        <f t="shared" si="25"/>
        <v/>
      </c>
      <c r="T289" s="284" t="str">
        <f t="shared" ca="1" si="26"/>
        <v/>
      </c>
      <c r="U289" s="419"/>
      <c r="V289" s="421" t="str">
        <f>IFERROR(IF(Table9[[#This Row],[Data de nascimento 
(aaaa-mm-dd)]]="","",(IF(B289="","",DATEDIF(J289,VLOOKUP(Table9[[#This Row],[Código do agregado
'[Entidade']]],Table8[[Código do agregado '[Entidade']]:[Denominação do ficheiro pdf correspondente ao documento]],25,FALSE),"y")))),"")</f>
        <v/>
      </c>
      <c r="W289" s="410">
        <f t="shared" si="27"/>
        <v>0</v>
      </c>
      <c r="AC289" s="280"/>
    </row>
    <row r="290" spans="1:29" s="263" customFormat="1" ht="25.05" hidden="1" customHeight="1" x14ac:dyDescent="0.3">
      <c r="A290" s="274" t="str">
        <f>CONCATENATE(+IF(Table9[[#This Row],[Código do agregado
'[Entidade']]]="","",VLOOKUP(Table9[[#This Row],[Código do agregado
'[Entidade']]],Table8[[#All],[Código do agregado '[Entidade']]:[Código do agregado
'[1º Direito']]],6,FALSE)),Table9[[#This Row],[Membro]])</f>
        <v/>
      </c>
      <c r="B290" s="403"/>
      <c r="C290" s="404" t="str">
        <f>IF(Table9[[#This Row],[Código do agregado
'[Entidade']]]="","",(CONCATENATE(VLOOKUP(Table9[[#This Row],[Código do agregado
'[Entidade']]],Table8[[Código do agregado '[Entidade']]:[Código do agregado
'[1º Direito']]],8,FALSE),".",Table9[[#This Row],[Membro]])))</f>
        <v/>
      </c>
      <c r="D290" s="430"/>
      <c r="E290" s="431"/>
      <c r="F290" s="430"/>
      <c r="G290" s="430"/>
      <c r="H290" s="435"/>
      <c r="I290" s="432"/>
      <c r="J290" s="433"/>
      <c r="K290" s="404" t="str">
        <f ca="1">IF(Table9[[#This Row],[Data de nascimento 
(aaaa-mm-dd)]]="","",(IF(B290="","",DATEDIF(J290,NOW(),"y"))))</f>
        <v/>
      </c>
      <c r="L290" s="401"/>
      <c r="M290" s="405"/>
      <c r="N290" s="407"/>
      <c r="O290" s="405"/>
      <c r="P290" s="275" t="str">
        <f t="shared" si="23"/>
        <v>NÃO</v>
      </c>
      <c r="Q290" s="281" t="str">
        <f>IF(Table9[[#This Row],[Código do agregado
'[Entidade']]]="","",IF(B290&lt;&gt;B289,"A",IF(Q289="A","B",IF(Q289="B","C",IF(Q289="C","D",IF(Q289="D","E",IF(Q289="E","F",IF(Q289="F","G",IF(Q289="G","H",IF(Q289="H","I",IF(Q289="K","L",IF(Q289="L","M",IF(Q289="M","N",IF(Q289="N","O",IF(Q289="O","P",IF(Q289="P","Q"))))))))))))))))</f>
        <v/>
      </c>
      <c r="R290" s="282" t="str">
        <f t="shared" si="24"/>
        <v/>
      </c>
      <c r="S290" s="283" t="str">
        <f t="shared" si="25"/>
        <v/>
      </c>
      <c r="T290" s="284" t="str">
        <f t="shared" ca="1" si="26"/>
        <v/>
      </c>
      <c r="U290" s="419"/>
      <c r="V290" s="421" t="str">
        <f>IFERROR(IF(Table9[[#This Row],[Data de nascimento 
(aaaa-mm-dd)]]="","",(IF(B290="","",DATEDIF(J290,VLOOKUP(Table9[[#This Row],[Código do agregado
'[Entidade']]],Table8[[Código do agregado '[Entidade']]:[Denominação do ficheiro pdf correspondente ao documento]],25,FALSE),"y")))),"")</f>
        <v/>
      </c>
      <c r="W290" s="410">
        <f t="shared" si="27"/>
        <v>0</v>
      </c>
      <c r="AC290" s="280"/>
    </row>
    <row r="291" spans="1:29" s="263" customFormat="1" ht="25.05" hidden="1" customHeight="1" x14ac:dyDescent="0.3">
      <c r="A291" s="274" t="str">
        <f>CONCATENATE(+IF(Table9[[#This Row],[Código do agregado
'[Entidade']]]="","",VLOOKUP(Table9[[#This Row],[Código do agregado
'[Entidade']]],Table8[[#All],[Código do agregado '[Entidade']]:[Código do agregado
'[1º Direito']]],6,FALSE)),Table9[[#This Row],[Membro]])</f>
        <v/>
      </c>
      <c r="B291" s="403"/>
      <c r="C291" s="404" t="str">
        <f>IF(Table9[[#This Row],[Código do agregado
'[Entidade']]]="","",(CONCATENATE(VLOOKUP(Table9[[#This Row],[Código do agregado
'[Entidade']]],Table8[[Código do agregado '[Entidade']]:[Código do agregado
'[1º Direito']]],8,FALSE),".",Table9[[#This Row],[Membro]])))</f>
        <v/>
      </c>
      <c r="D291" s="430"/>
      <c r="E291" s="431"/>
      <c r="F291" s="430"/>
      <c r="G291" s="430"/>
      <c r="H291" s="435"/>
      <c r="I291" s="432"/>
      <c r="J291" s="433"/>
      <c r="K291" s="404" t="str">
        <f ca="1">IF(Table9[[#This Row],[Data de nascimento 
(aaaa-mm-dd)]]="","",(IF(B291="","",DATEDIF(J291,NOW(),"y"))))</f>
        <v/>
      </c>
      <c r="L291" s="401"/>
      <c r="M291" s="405"/>
      <c r="N291" s="407"/>
      <c r="O291" s="405"/>
      <c r="P291" s="275" t="str">
        <f t="shared" si="23"/>
        <v>NÃO</v>
      </c>
      <c r="Q291" s="281" t="str">
        <f>IF(Table9[[#This Row],[Código do agregado
'[Entidade']]]="","",IF(B291&lt;&gt;B290,"A",IF(Q290="A","B",IF(Q290="B","C",IF(Q290="C","D",IF(Q290="D","E",IF(Q290="E","F",IF(Q290="F","G",IF(Q290="G","H",IF(Q290="H","I",IF(Q290="K","L",IF(Q290="L","M",IF(Q290="M","N",IF(Q290="N","O",IF(Q290="O","P",IF(Q290="P","Q"))))))))))))))))</f>
        <v/>
      </c>
      <c r="R291" s="282" t="str">
        <f t="shared" si="24"/>
        <v/>
      </c>
      <c r="S291" s="283" t="str">
        <f t="shared" si="25"/>
        <v/>
      </c>
      <c r="T291" s="284" t="str">
        <f t="shared" ca="1" si="26"/>
        <v/>
      </c>
      <c r="U291" s="419"/>
      <c r="V291" s="421" t="str">
        <f>IFERROR(IF(Table9[[#This Row],[Data de nascimento 
(aaaa-mm-dd)]]="","",(IF(B291="","",DATEDIF(J291,VLOOKUP(Table9[[#This Row],[Código do agregado
'[Entidade']]],Table8[[Código do agregado '[Entidade']]:[Denominação do ficheiro pdf correspondente ao documento]],25,FALSE),"y")))),"")</f>
        <v/>
      </c>
      <c r="W291" s="410">
        <f t="shared" si="27"/>
        <v>0</v>
      </c>
      <c r="AC291" s="280"/>
    </row>
    <row r="292" spans="1:29" s="263" customFormat="1" ht="25.05" hidden="1" customHeight="1" x14ac:dyDescent="0.3">
      <c r="A292" s="274" t="str">
        <f>CONCATENATE(+IF(Table9[[#This Row],[Código do agregado
'[Entidade']]]="","",VLOOKUP(Table9[[#This Row],[Código do agregado
'[Entidade']]],Table8[[#All],[Código do agregado '[Entidade']]:[Código do agregado
'[1º Direito']]],6,FALSE)),Table9[[#This Row],[Membro]])</f>
        <v/>
      </c>
      <c r="B292" s="403"/>
      <c r="C292" s="404" t="str">
        <f>IF(Table9[[#This Row],[Código do agregado
'[Entidade']]]="","",(CONCATENATE(VLOOKUP(Table9[[#This Row],[Código do agregado
'[Entidade']]],Table8[[Código do agregado '[Entidade']]:[Código do agregado
'[1º Direito']]],8,FALSE),".",Table9[[#This Row],[Membro]])))</f>
        <v/>
      </c>
      <c r="D292" s="430"/>
      <c r="E292" s="431"/>
      <c r="F292" s="430"/>
      <c r="G292" s="430"/>
      <c r="H292" s="435"/>
      <c r="I292" s="432"/>
      <c r="J292" s="433"/>
      <c r="K292" s="404" t="str">
        <f ca="1">IF(Table9[[#This Row],[Data de nascimento 
(aaaa-mm-dd)]]="","",(IF(B292="","",DATEDIF(J292,NOW(),"y"))))</f>
        <v/>
      </c>
      <c r="L292" s="401"/>
      <c r="M292" s="405"/>
      <c r="N292" s="407"/>
      <c r="O292" s="405"/>
      <c r="P292" s="275" t="str">
        <f t="shared" si="23"/>
        <v>NÃO</v>
      </c>
      <c r="Q292" s="281" t="str">
        <f>IF(Table9[[#This Row],[Código do agregado
'[Entidade']]]="","",IF(B292&lt;&gt;B291,"A",IF(Q291="A","B",IF(Q291="B","C",IF(Q291="C","D",IF(Q291="D","E",IF(Q291="E","F",IF(Q291="F","G",IF(Q291="G","H",IF(Q291="H","I",IF(Q291="K","L",IF(Q291="L","M",IF(Q291="M","N",IF(Q291="N","O",IF(Q291="O","P",IF(Q291="P","Q"))))))))))))))))</f>
        <v/>
      </c>
      <c r="R292" s="282" t="str">
        <f t="shared" si="24"/>
        <v/>
      </c>
      <c r="S292" s="283" t="str">
        <f t="shared" si="25"/>
        <v/>
      </c>
      <c r="T292" s="284" t="str">
        <f t="shared" ca="1" si="26"/>
        <v/>
      </c>
      <c r="U292" s="419"/>
      <c r="V292" s="421" t="str">
        <f>IFERROR(IF(Table9[[#This Row],[Data de nascimento 
(aaaa-mm-dd)]]="","",(IF(B292="","",DATEDIF(J292,VLOOKUP(Table9[[#This Row],[Código do agregado
'[Entidade']]],Table8[[Código do agregado '[Entidade']]:[Denominação do ficheiro pdf correspondente ao documento]],25,FALSE),"y")))),"")</f>
        <v/>
      </c>
      <c r="W292" s="410">
        <f t="shared" si="27"/>
        <v>0</v>
      </c>
      <c r="AC292" s="280"/>
    </row>
    <row r="293" spans="1:29" s="263" customFormat="1" ht="25.05" hidden="1" customHeight="1" x14ac:dyDescent="0.3">
      <c r="A293" s="274" t="str">
        <f>CONCATENATE(+IF(Table9[[#This Row],[Código do agregado
'[Entidade']]]="","",VLOOKUP(Table9[[#This Row],[Código do agregado
'[Entidade']]],Table8[[#All],[Código do agregado '[Entidade']]:[Código do agregado
'[1º Direito']]],6,FALSE)),Table9[[#This Row],[Membro]])</f>
        <v/>
      </c>
      <c r="B293" s="403"/>
      <c r="C293" s="404" t="str">
        <f>IF(Table9[[#This Row],[Código do agregado
'[Entidade']]]="","",(CONCATENATE(VLOOKUP(Table9[[#This Row],[Código do agregado
'[Entidade']]],Table8[[Código do agregado '[Entidade']]:[Código do agregado
'[1º Direito']]],8,FALSE),".",Table9[[#This Row],[Membro]])))</f>
        <v/>
      </c>
      <c r="D293" s="430"/>
      <c r="E293" s="431"/>
      <c r="F293" s="430"/>
      <c r="G293" s="430"/>
      <c r="H293" s="435"/>
      <c r="I293" s="432"/>
      <c r="J293" s="433"/>
      <c r="K293" s="404" t="str">
        <f ca="1">IF(Table9[[#This Row],[Data de nascimento 
(aaaa-mm-dd)]]="","",(IF(B293="","",DATEDIF(J293,NOW(),"y"))))</f>
        <v/>
      </c>
      <c r="L293" s="401"/>
      <c r="M293" s="405"/>
      <c r="N293" s="407"/>
      <c r="O293" s="405"/>
      <c r="P293" s="275" t="str">
        <f t="shared" si="23"/>
        <v>NÃO</v>
      </c>
      <c r="Q293" s="281" t="str">
        <f>IF(Table9[[#This Row],[Código do agregado
'[Entidade']]]="","",IF(B293&lt;&gt;B292,"A",IF(Q292="A","B",IF(Q292="B","C",IF(Q292="C","D",IF(Q292="D","E",IF(Q292="E","F",IF(Q292="F","G",IF(Q292="G","H",IF(Q292="H","I",IF(Q292="K","L",IF(Q292="L","M",IF(Q292="M","N",IF(Q292="N","O",IF(Q292="O","P",IF(Q292="P","Q"))))))))))))))))</f>
        <v/>
      </c>
      <c r="R293" s="282" t="str">
        <f t="shared" si="24"/>
        <v/>
      </c>
      <c r="S293" s="283" t="str">
        <f t="shared" si="25"/>
        <v/>
      </c>
      <c r="T293" s="284" t="str">
        <f t="shared" ca="1" si="26"/>
        <v/>
      </c>
      <c r="U293" s="419"/>
      <c r="V293" s="421" t="str">
        <f>IFERROR(IF(Table9[[#This Row],[Data de nascimento 
(aaaa-mm-dd)]]="","",(IF(B293="","",DATEDIF(J293,VLOOKUP(Table9[[#This Row],[Código do agregado
'[Entidade']]],Table8[[Código do agregado '[Entidade']]:[Denominação do ficheiro pdf correspondente ao documento]],25,FALSE),"y")))),"")</f>
        <v/>
      </c>
      <c r="W293" s="410">
        <f t="shared" si="27"/>
        <v>0</v>
      </c>
      <c r="AC293" s="280"/>
    </row>
    <row r="294" spans="1:29" s="263" customFormat="1" ht="25.05" hidden="1" customHeight="1" x14ac:dyDescent="0.3">
      <c r="A294" s="274" t="str">
        <f>CONCATENATE(+IF(Table9[[#This Row],[Código do agregado
'[Entidade']]]="","",VLOOKUP(Table9[[#This Row],[Código do agregado
'[Entidade']]],Table8[[#All],[Código do agregado '[Entidade']]:[Código do agregado
'[1º Direito']]],6,FALSE)),Table9[[#This Row],[Membro]])</f>
        <v/>
      </c>
      <c r="B294" s="403"/>
      <c r="C294" s="404" t="str">
        <f>IF(Table9[[#This Row],[Código do agregado
'[Entidade']]]="","",(CONCATENATE(VLOOKUP(Table9[[#This Row],[Código do agregado
'[Entidade']]],Table8[[Código do agregado '[Entidade']]:[Código do agregado
'[1º Direito']]],8,FALSE),".",Table9[[#This Row],[Membro]])))</f>
        <v/>
      </c>
      <c r="D294" s="430"/>
      <c r="E294" s="431"/>
      <c r="F294" s="430"/>
      <c r="G294" s="430"/>
      <c r="H294" s="435"/>
      <c r="I294" s="432"/>
      <c r="J294" s="433"/>
      <c r="K294" s="404" t="str">
        <f ca="1">IF(Table9[[#This Row],[Data de nascimento 
(aaaa-mm-dd)]]="","",(IF(B294="","",DATEDIF(J294,NOW(),"y"))))</f>
        <v/>
      </c>
      <c r="L294" s="401"/>
      <c r="M294" s="405"/>
      <c r="N294" s="407"/>
      <c r="O294" s="405"/>
      <c r="P294" s="275" t="str">
        <f t="shared" si="23"/>
        <v>NÃO</v>
      </c>
      <c r="Q294" s="281" t="str">
        <f>IF(Table9[[#This Row],[Código do agregado
'[Entidade']]]="","",IF(B294&lt;&gt;B293,"A",IF(Q293="A","B",IF(Q293="B","C",IF(Q293="C","D",IF(Q293="D","E",IF(Q293="E","F",IF(Q293="F","G",IF(Q293="G","H",IF(Q293="H","I",IF(Q293="K","L",IF(Q293="L","M",IF(Q293="M","N",IF(Q293="N","O",IF(Q293="O","P",IF(Q293="P","Q"))))))))))))))))</f>
        <v/>
      </c>
      <c r="R294" s="282" t="str">
        <f t="shared" si="24"/>
        <v/>
      </c>
      <c r="S294" s="283" t="str">
        <f t="shared" si="25"/>
        <v/>
      </c>
      <c r="T294" s="284" t="str">
        <f t="shared" ca="1" si="26"/>
        <v/>
      </c>
      <c r="U294" s="419"/>
      <c r="V294" s="421" t="str">
        <f>IFERROR(IF(Table9[[#This Row],[Data de nascimento 
(aaaa-mm-dd)]]="","",(IF(B294="","",DATEDIF(J294,VLOOKUP(Table9[[#This Row],[Código do agregado
'[Entidade']]],Table8[[Código do agregado '[Entidade']]:[Denominação do ficheiro pdf correspondente ao documento]],25,FALSE),"y")))),"")</f>
        <v/>
      </c>
      <c r="W294" s="410">
        <f t="shared" si="27"/>
        <v>0</v>
      </c>
      <c r="AC294" s="280"/>
    </row>
    <row r="295" spans="1:29" s="263" customFormat="1" ht="25.05" hidden="1" customHeight="1" x14ac:dyDescent="0.3">
      <c r="A295" s="274" t="str">
        <f>CONCATENATE(+IF(Table9[[#This Row],[Código do agregado
'[Entidade']]]="","",VLOOKUP(Table9[[#This Row],[Código do agregado
'[Entidade']]],Table8[[#All],[Código do agregado '[Entidade']]:[Código do agregado
'[1º Direito']]],6,FALSE)),Table9[[#This Row],[Membro]])</f>
        <v/>
      </c>
      <c r="B295" s="403"/>
      <c r="C295" s="404" t="str">
        <f>IF(Table9[[#This Row],[Código do agregado
'[Entidade']]]="","",(CONCATENATE(VLOOKUP(Table9[[#This Row],[Código do agregado
'[Entidade']]],Table8[[Código do agregado '[Entidade']]:[Código do agregado
'[1º Direito']]],8,FALSE),".",Table9[[#This Row],[Membro]])))</f>
        <v/>
      </c>
      <c r="D295" s="430"/>
      <c r="E295" s="431"/>
      <c r="F295" s="430"/>
      <c r="G295" s="430"/>
      <c r="H295" s="435"/>
      <c r="I295" s="432"/>
      <c r="J295" s="433"/>
      <c r="K295" s="404" t="str">
        <f ca="1">IF(Table9[[#This Row],[Data de nascimento 
(aaaa-mm-dd)]]="","",(IF(B295="","",DATEDIF(J295,NOW(),"y"))))</f>
        <v/>
      </c>
      <c r="L295" s="401"/>
      <c r="M295" s="405"/>
      <c r="N295" s="407"/>
      <c r="O295" s="405"/>
      <c r="P295" s="275" t="str">
        <f t="shared" si="23"/>
        <v>NÃO</v>
      </c>
      <c r="Q295" s="281" t="str">
        <f>IF(Table9[[#This Row],[Código do agregado
'[Entidade']]]="","",IF(B295&lt;&gt;B294,"A",IF(Q294="A","B",IF(Q294="B","C",IF(Q294="C","D",IF(Q294="D","E",IF(Q294="E","F",IF(Q294="F","G",IF(Q294="G","H",IF(Q294="H","I",IF(Q294="K","L",IF(Q294="L","M",IF(Q294="M","N",IF(Q294="N","O",IF(Q294="O","P",IF(Q294="P","Q"))))))))))))))))</f>
        <v/>
      </c>
      <c r="R295" s="282" t="str">
        <f t="shared" si="24"/>
        <v/>
      </c>
      <c r="S295" s="283" t="str">
        <f t="shared" si="25"/>
        <v/>
      </c>
      <c r="T295" s="284" t="str">
        <f t="shared" ca="1" si="26"/>
        <v/>
      </c>
      <c r="U295" s="419"/>
      <c r="V295" s="421" t="str">
        <f>IFERROR(IF(Table9[[#This Row],[Data de nascimento 
(aaaa-mm-dd)]]="","",(IF(B295="","",DATEDIF(J295,VLOOKUP(Table9[[#This Row],[Código do agregado
'[Entidade']]],Table8[[Código do agregado '[Entidade']]:[Denominação do ficheiro pdf correspondente ao documento]],25,FALSE),"y")))),"")</f>
        <v/>
      </c>
      <c r="W295" s="410">
        <f t="shared" si="27"/>
        <v>0</v>
      </c>
      <c r="AC295" s="280"/>
    </row>
    <row r="296" spans="1:29" s="263" customFormat="1" ht="25.05" hidden="1" customHeight="1" x14ac:dyDescent="0.3">
      <c r="A296" s="274" t="str">
        <f>CONCATENATE(+IF(Table9[[#This Row],[Código do agregado
'[Entidade']]]="","",VLOOKUP(Table9[[#This Row],[Código do agregado
'[Entidade']]],Table8[[#All],[Código do agregado '[Entidade']]:[Código do agregado
'[1º Direito']]],6,FALSE)),Table9[[#This Row],[Membro]])</f>
        <v/>
      </c>
      <c r="B296" s="403"/>
      <c r="C296" s="404" t="str">
        <f>IF(Table9[[#This Row],[Código do agregado
'[Entidade']]]="","",(CONCATENATE(VLOOKUP(Table9[[#This Row],[Código do agregado
'[Entidade']]],Table8[[Código do agregado '[Entidade']]:[Código do agregado
'[1º Direito']]],8,FALSE),".",Table9[[#This Row],[Membro]])))</f>
        <v/>
      </c>
      <c r="D296" s="430"/>
      <c r="E296" s="431"/>
      <c r="F296" s="430"/>
      <c r="G296" s="430"/>
      <c r="H296" s="435"/>
      <c r="I296" s="432"/>
      <c r="J296" s="433"/>
      <c r="K296" s="404" t="str">
        <f ca="1">IF(Table9[[#This Row],[Data de nascimento 
(aaaa-mm-dd)]]="","",(IF(B296="","",DATEDIF(J296,NOW(),"y"))))</f>
        <v/>
      </c>
      <c r="L296" s="401"/>
      <c r="M296" s="405"/>
      <c r="N296" s="407"/>
      <c r="O296" s="405"/>
      <c r="P296" s="275" t="str">
        <f t="shared" si="23"/>
        <v>NÃO</v>
      </c>
      <c r="Q296" s="281" t="str">
        <f>IF(Table9[[#This Row],[Código do agregado
'[Entidade']]]="","",IF(B296&lt;&gt;B295,"A",IF(Q295="A","B",IF(Q295="B","C",IF(Q295="C","D",IF(Q295="D","E",IF(Q295="E","F",IF(Q295="F","G",IF(Q295="G","H",IF(Q295="H","I",IF(Q295="K","L",IF(Q295="L","M",IF(Q295="M","N",IF(Q295="N","O",IF(Q295="O","P",IF(Q295="P","Q"))))))))))))))))</f>
        <v/>
      </c>
      <c r="R296" s="282" t="str">
        <f t="shared" si="24"/>
        <v/>
      </c>
      <c r="S296" s="283" t="str">
        <f t="shared" si="25"/>
        <v/>
      </c>
      <c r="T296" s="284" t="str">
        <f t="shared" ca="1" si="26"/>
        <v/>
      </c>
      <c r="U296" s="419"/>
      <c r="V296" s="421" t="str">
        <f>IFERROR(IF(Table9[[#This Row],[Data de nascimento 
(aaaa-mm-dd)]]="","",(IF(B296="","",DATEDIF(J296,VLOOKUP(Table9[[#This Row],[Código do agregado
'[Entidade']]],Table8[[Código do agregado '[Entidade']]:[Denominação do ficheiro pdf correspondente ao documento]],25,FALSE),"y")))),"")</f>
        <v/>
      </c>
      <c r="W296" s="410">
        <f t="shared" si="27"/>
        <v>0</v>
      </c>
      <c r="AC296" s="280"/>
    </row>
    <row r="297" spans="1:29" s="263" customFormat="1" ht="25.05" hidden="1" customHeight="1" x14ac:dyDescent="0.3">
      <c r="A297" s="274" t="str">
        <f>CONCATENATE(+IF(Table9[[#This Row],[Código do agregado
'[Entidade']]]="","",VLOOKUP(Table9[[#This Row],[Código do agregado
'[Entidade']]],Table8[[#All],[Código do agregado '[Entidade']]:[Código do agregado
'[1º Direito']]],6,FALSE)),Table9[[#This Row],[Membro]])</f>
        <v/>
      </c>
      <c r="B297" s="403"/>
      <c r="C297" s="404" t="str">
        <f>IF(Table9[[#This Row],[Código do agregado
'[Entidade']]]="","",(CONCATENATE(VLOOKUP(Table9[[#This Row],[Código do agregado
'[Entidade']]],Table8[[Código do agregado '[Entidade']]:[Código do agregado
'[1º Direito']]],8,FALSE),".",Table9[[#This Row],[Membro]])))</f>
        <v/>
      </c>
      <c r="D297" s="430"/>
      <c r="E297" s="431"/>
      <c r="F297" s="430"/>
      <c r="G297" s="430"/>
      <c r="H297" s="435"/>
      <c r="I297" s="432"/>
      <c r="J297" s="433"/>
      <c r="K297" s="404" t="str">
        <f ca="1">IF(Table9[[#This Row],[Data de nascimento 
(aaaa-mm-dd)]]="","",(IF(B297="","",DATEDIF(J297,NOW(),"y"))))</f>
        <v/>
      </c>
      <c r="L297" s="401"/>
      <c r="M297" s="405"/>
      <c r="N297" s="407"/>
      <c r="O297" s="405"/>
      <c r="P297" s="275" t="str">
        <f t="shared" si="23"/>
        <v>NÃO</v>
      </c>
      <c r="Q297" s="281" t="str">
        <f>IF(Table9[[#This Row],[Código do agregado
'[Entidade']]]="","",IF(B297&lt;&gt;B296,"A",IF(Q296="A","B",IF(Q296="B","C",IF(Q296="C","D",IF(Q296="D","E",IF(Q296="E","F",IF(Q296="F","G",IF(Q296="G","H",IF(Q296="H","I",IF(Q296="K","L",IF(Q296="L","M",IF(Q296="M","N",IF(Q296="N","O",IF(Q296="O","P",IF(Q296="P","Q"))))))))))))))))</f>
        <v/>
      </c>
      <c r="R297" s="282" t="str">
        <f t="shared" si="24"/>
        <v/>
      </c>
      <c r="S297" s="283" t="str">
        <f t="shared" si="25"/>
        <v/>
      </c>
      <c r="T297" s="284" t="str">
        <f t="shared" ca="1" si="26"/>
        <v/>
      </c>
      <c r="U297" s="419"/>
      <c r="V297" s="421" t="str">
        <f>IFERROR(IF(Table9[[#This Row],[Data de nascimento 
(aaaa-mm-dd)]]="","",(IF(B297="","",DATEDIF(J297,VLOOKUP(Table9[[#This Row],[Código do agregado
'[Entidade']]],Table8[[Código do agregado '[Entidade']]:[Denominação do ficheiro pdf correspondente ao documento]],25,FALSE),"y")))),"")</f>
        <v/>
      </c>
      <c r="W297" s="410">
        <f t="shared" si="27"/>
        <v>0</v>
      </c>
      <c r="AC297" s="280"/>
    </row>
    <row r="298" spans="1:29" s="263" customFormat="1" ht="25.05" hidden="1" customHeight="1" x14ac:dyDescent="0.3">
      <c r="A298" s="274" t="str">
        <f>CONCATENATE(+IF(Table9[[#This Row],[Código do agregado
'[Entidade']]]="","",VLOOKUP(Table9[[#This Row],[Código do agregado
'[Entidade']]],Table8[[#All],[Código do agregado '[Entidade']]:[Código do agregado
'[1º Direito']]],6,FALSE)),Table9[[#This Row],[Membro]])</f>
        <v/>
      </c>
      <c r="B298" s="403"/>
      <c r="C298" s="404" t="str">
        <f>IF(Table9[[#This Row],[Código do agregado
'[Entidade']]]="","",(CONCATENATE(VLOOKUP(Table9[[#This Row],[Código do agregado
'[Entidade']]],Table8[[Código do agregado '[Entidade']]:[Código do agregado
'[1º Direito']]],8,FALSE),".",Table9[[#This Row],[Membro]])))</f>
        <v/>
      </c>
      <c r="D298" s="430"/>
      <c r="E298" s="431"/>
      <c r="F298" s="430"/>
      <c r="G298" s="430"/>
      <c r="H298" s="435"/>
      <c r="I298" s="432"/>
      <c r="J298" s="433"/>
      <c r="K298" s="404" t="str">
        <f ca="1">IF(Table9[[#This Row],[Data de nascimento 
(aaaa-mm-dd)]]="","",(IF(B298="","",DATEDIF(J298,NOW(),"y"))))</f>
        <v/>
      </c>
      <c r="L298" s="401"/>
      <c r="M298" s="405"/>
      <c r="N298" s="407"/>
      <c r="O298" s="405"/>
      <c r="P298" s="275" t="str">
        <f t="shared" si="23"/>
        <v>NÃO</v>
      </c>
      <c r="Q298" s="281" t="str">
        <f>IF(Table9[[#This Row],[Código do agregado
'[Entidade']]]="","",IF(B298&lt;&gt;B297,"A",IF(Q297="A","B",IF(Q297="B","C",IF(Q297="C","D",IF(Q297="D","E",IF(Q297="E","F",IF(Q297="F","G",IF(Q297="G","H",IF(Q297="H","I",IF(Q297="K","L",IF(Q297="L","M",IF(Q297="M","N",IF(Q297="N","O",IF(Q297="O","P",IF(Q297="P","Q"))))))))))))))))</f>
        <v/>
      </c>
      <c r="R298" s="282" t="str">
        <f t="shared" si="24"/>
        <v/>
      </c>
      <c r="S298" s="283" t="str">
        <f t="shared" si="25"/>
        <v/>
      </c>
      <c r="T298" s="284" t="str">
        <f t="shared" ca="1" si="26"/>
        <v/>
      </c>
      <c r="U298" s="419"/>
      <c r="V298" s="421" t="str">
        <f>IFERROR(IF(Table9[[#This Row],[Data de nascimento 
(aaaa-mm-dd)]]="","",(IF(B298="","",DATEDIF(J298,VLOOKUP(Table9[[#This Row],[Código do agregado
'[Entidade']]],Table8[[Código do agregado '[Entidade']]:[Denominação do ficheiro pdf correspondente ao documento]],25,FALSE),"y")))),"")</f>
        <v/>
      </c>
      <c r="W298" s="410">
        <f t="shared" si="27"/>
        <v>0</v>
      </c>
      <c r="AC298" s="280"/>
    </row>
    <row r="299" spans="1:29" s="263" customFormat="1" ht="25.05" hidden="1" customHeight="1" x14ac:dyDescent="0.3">
      <c r="A299" s="274" t="str">
        <f>CONCATENATE(+IF(Table9[[#This Row],[Código do agregado
'[Entidade']]]="","",VLOOKUP(Table9[[#This Row],[Código do agregado
'[Entidade']]],Table8[[#All],[Código do agregado '[Entidade']]:[Código do agregado
'[1º Direito']]],6,FALSE)),Table9[[#This Row],[Membro]])</f>
        <v/>
      </c>
      <c r="B299" s="403"/>
      <c r="C299" s="404" t="str">
        <f>IF(Table9[[#This Row],[Código do agregado
'[Entidade']]]="","",(CONCATENATE(VLOOKUP(Table9[[#This Row],[Código do agregado
'[Entidade']]],Table8[[Código do agregado '[Entidade']]:[Código do agregado
'[1º Direito']]],8,FALSE),".",Table9[[#This Row],[Membro]])))</f>
        <v/>
      </c>
      <c r="D299" s="430"/>
      <c r="E299" s="431"/>
      <c r="F299" s="430"/>
      <c r="G299" s="430"/>
      <c r="H299" s="435"/>
      <c r="I299" s="432"/>
      <c r="J299" s="433"/>
      <c r="K299" s="404" t="str">
        <f ca="1">IF(Table9[[#This Row],[Data de nascimento 
(aaaa-mm-dd)]]="","",(IF(B299="","",DATEDIF(J299,NOW(),"y"))))</f>
        <v/>
      </c>
      <c r="L299" s="401"/>
      <c r="M299" s="405"/>
      <c r="N299" s="407"/>
      <c r="O299" s="405"/>
      <c r="P299" s="275" t="str">
        <f t="shared" si="23"/>
        <v>NÃO</v>
      </c>
      <c r="Q299" s="281" t="str">
        <f>IF(Table9[[#This Row],[Código do agregado
'[Entidade']]]="","",IF(B299&lt;&gt;B298,"A",IF(Q298="A","B",IF(Q298="B","C",IF(Q298="C","D",IF(Q298="D","E",IF(Q298="E","F",IF(Q298="F","G",IF(Q298="G","H",IF(Q298="H","I",IF(Q298="K","L",IF(Q298="L","M",IF(Q298="M","N",IF(Q298="N","O",IF(Q298="O","P",IF(Q298="P","Q"))))))))))))))))</f>
        <v/>
      </c>
      <c r="R299" s="282" t="str">
        <f t="shared" si="24"/>
        <v/>
      </c>
      <c r="S299" s="283" t="str">
        <f t="shared" si="25"/>
        <v/>
      </c>
      <c r="T299" s="284" t="str">
        <f t="shared" ca="1" si="26"/>
        <v/>
      </c>
      <c r="U299" s="419"/>
      <c r="V299" s="421" t="str">
        <f>IFERROR(IF(Table9[[#This Row],[Data de nascimento 
(aaaa-mm-dd)]]="","",(IF(B299="","",DATEDIF(J299,VLOOKUP(Table9[[#This Row],[Código do agregado
'[Entidade']]],Table8[[Código do agregado '[Entidade']]:[Denominação do ficheiro pdf correspondente ao documento]],25,FALSE),"y")))),"")</f>
        <v/>
      </c>
      <c r="W299" s="410">
        <f t="shared" si="27"/>
        <v>0</v>
      </c>
      <c r="AC299" s="280"/>
    </row>
    <row r="300" spans="1:29" s="263" customFormat="1" ht="25.05" hidden="1" customHeight="1" x14ac:dyDescent="0.3">
      <c r="A300" s="274" t="str">
        <f>CONCATENATE(+IF(Table9[[#This Row],[Código do agregado
'[Entidade']]]="","",VLOOKUP(Table9[[#This Row],[Código do agregado
'[Entidade']]],Table8[[#All],[Código do agregado '[Entidade']]:[Código do agregado
'[1º Direito']]],6,FALSE)),Table9[[#This Row],[Membro]])</f>
        <v/>
      </c>
      <c r="B300" s="403"/>
      <c r="C300" s="404" t="str">
        <f>IF(Table9[[#This Row],[Código do agregado
'[Entidade']]]="","",(CONCATENATE(VLOOKUP(Table9[[#This Row],[Código do agregado
'[Entidade']]],Table8[[Código do agregado '[Entidade']]:[Código do agregado
'[1º Direito']]],8,FALSE),".",Table9[[#This Row],[Membro]])))</f>
        <v/>
      </c>
      <c r="D300" s="430"/>
      <c r="E300" s="431"/>
      <c r="F300" s="430"/>
      <c r="G300" s="430"/>
      <c r="H300" s="435"/>
      <c r="I300" s="432"/>
      <c r="J300" s="433"/>
      <c r="K300" s="404" t="str">
        <f ca="1">IF(Table9[[#This Row],[Data de nascimento 
(aaaa-mm-dd)]]="","",(IF(B300="","",DATEDIF(J300,NOW(),"y"))))</f>
        <v/>
      </c>
      <c r="L300" s="401"/>
      <c r="M300" s="405"/>
      <c r="N300" s="407"/>
      <c r="O300" s="405"/>
      <c r="P300" s="275" t="str">
        <f t="shared" si="23"/>
        <v>NÃO</v>
      </c>
      <c r="Q300" s="281" t="str">
        <f>IF(Table9[[#This Row],[Código do agregado
'[Entidade']]]="","",IF(B300&lt;&gt;B299,"A",IF(Q299="A","B",IF(Q299="B","C",IF(Q299="C","D",IF(Q299="D","E",IF(Q299="E","F",IF(Q299="F","G",IF(Q299="G","H",IF(Q299="H","I",IF(Q299="K","L",IF(Q299="L","M",IF(Q299="M","N",IF(Q299="N","O",IF(Q299="O","P",IF(Q299="P","Q"))))))))))))))))</f>
        <v/>
      </c>
      <c r="R300" s="282" t="str">
        <f t="shared" si="24"/>
        <v/>
      </c>
      <c r="S300" s="283" t="str">
        <f t="shared" si="25"/>
        <v/>
      </c>
      <c r="T300" s="284" t="str">
        <f t="shared" ca="1" si="26"/>
        <v/>
      </c>
      <c r="U300" s="419"/>
      <c r="V300" s="421" t="str">
        <f>IFERROR(IF(Table9[[#This Row],[Data de nascimento 
(aaaa-mm-dd)]]="","",(IF(B300="","",DATEDIF(J300,VLOOKUP(Table9[[#This Row],[Código do agregado
'[Entidade']]],Table8[[Código do agregado '[Entidade']]:[Denominação do ficheiro pdf correspondente ao documento]],25,FALSE),"y")))),"")</f>
        <v/>
      </c>
      <c r="W300" s="410">
        <f t="shared" si="27"/>
        <v>0</v>
      </c>
      <c r="AC300" s="280"/>
    </row>
    <row r="301" spans="1:29" s="263" customFormat="1" ht="25.05" hidden="1" customHeight="1" x14ac:dyDescent="0.3">
      <c r="A301" s="274" t="str">
        <f>CONCATENATE(+IF(Table9[[#This Row],[Código do agregado
'[Entidade']]]="","",VLOOKUP(Table9[[#This Row],[Código do agregado
'[Entidade']]],Table8[[#All],[Código do agregado '[Entidade']]:[Código do agregado
'[1º Direito']]],6,FALSE)),Table9[[#This Row],[Membro]])</f>
        <v/>
      </c>
      <c r="B301" s="403"/>
      <c r="C301" s="404" t="str">
        <f>IF(Table9[[#This Row],[Código do agregado
'[Entidade']]]="","",(CONCATENATE(VLOOKUP(Table9[[#This Row],[Código do agregado
'[Entidade']]],Table8[[Código do agregado '[Entidade']]:[Código do agregado
'[1º Direito']]],8,FALSE),".",Table9[[#This Row],[Membro]])))</f>
        <v/>
      </c>
      <c r="D301" s="430"/>
      <c r="E301" s="431"/>
      <c r="F301" s="430"/>
      <c r="G301" s="430"/>
      <c r="H301" s="435"/>
      <c r="I301" s="432"/>
      <c r="J301" s="433"/>
      <c r="K301" s="404" t="str">
        <f ca="1">IF(Table9[[#This Row],[Data de nascimento 
(aaaa-mm-dd)]]="","",(IF(B301="","",DATEDIF(J301,NOW(),"y"))))</f>
        <v/>
      </c>
      <c r="L301" s="401"/>
      <c r="M301" s="405"/>
      <c r="N301" s="407"/>
      <c r="O301" s="405"/>
      <c r="P301" s="275" t="str">
        <f t="shared" si="23"/>
        <v>NÃO</v>
      </c>
      <c r="Q301" s="281" t="str">
        <f>IF(Table9[[#This Row],[Código do agregado
'[Entidade']]]="","",IF(B301&lt;&gt;B300,"A",IF(Q300="A","B",IF(Q300="B","C",IF(Q300="C","D",IF(Q300="D","E",IF(Q300="E","F",IF(Q300="F","G",IF(Q300="G","H",IF(Q300="H","I",IF(Q300="K","L",IF(Q300="L","M",IF(Q300="M","N",IF(Q300="N","O",IF(Q300="O","P",IF(Q300="P","Q"))))))))))))))))</f>
        <v/>
      </c>
      <c r="R301" s="282" t="str">
        <f t="shared" si="24"/>
        <v/>
      </c>
      <c r="S301" s="283" t="str">
        <f t="shared" si="25"/>
        <v/>
      </c>
      <c r="T301" s="284" t="str">
        <f t="shared" ca="1" si="26"/>
        <v/>
      </c>
      <c r="U301" s="419"/>
      <c r="V301" s="421" t="str">
        <f>IFERROR(IF(Table9[[#This Row],[Data de nascimento 
(aaaa-mm-dd)]]="","",(IF(B301="","",DATEDIF(J301,VLOOKUP(Table9[[#This Row],[Código do agregado
'[Entidade']]],Table8[[Código do agregado '[Entidade']]:[Denominação do ficheiro pdf correspondente ao documento]],25,FALSE),"y")))),"")</f>
        <v/>
      </c>
      <c r="W301" s="410">
        <f t="shared" si="27"/>
        <v>0</v>
      </c>
      <c r="AC301" s="280"/>
    </row>
    <row r="302" spans="1:29" s="263" customFormat="1" ht="25.05" hidden="1" customHeight="1" x14ac:dyDescent="0.3">
      <c r="A302" s="274" t="str">
        <f>CONCATENATE(+IF(Table9[[#This Row],[Código do agregado
'[Entidade']]]="","",VLOOKUP(Table9[[#This Row],[Código do agregado
'[Entidade']]],Table8[[#All],[Código do agregado '[Entidade']]:[Código do agregado
'[1º Direito']]],6,FALSE)),Table9[[#This Row],[Membro]])</f>
        <v/>
      </c>
      <c r="B302" s="403"/>
      <c r="C302" s="404" t="str">
        <f>IF(Table9[[#This Row],[Código do agregado
'[Entidade']]]="","",(CONCATENATE(VLOOKUP(Table9[[#This Row],[Código do agregado
'[Entidade']]],Table8[[Código do agregado '[Entidade']]:[Código do agregado
'[1º Direito']]],8,FALSE),".",Table9[[#This Row],[Membro]])))</f>
        <v/>
      </c>
      <c r="D302" s="430"/>
      <c r="E302" s="431"/>
      <c r="F302" s="430"/>
      <c r="G302" s="430"/>
      <c r="H302" s="435"/>
      <c r="I302" s="432"/>
      <c r="J302" s="433"/>
      <c r="K302" s="404" t="str">
        <f ca="1">IF(Table9[[#This Row],[Data de nascimento 
(aaaa-mm-dd)]]="","",(IF(B302="","",DATEDIF(J302,NOW(),"y"))))</f>
        <v/>
      </c>
      <c r="L302" s="401"/>
      <c r="M302" s="405"/>
      <c r="N302" s="407"/>
      <c r="O302" s="405"/>
      <c r="P302" s="275" t="str">
        <f t="shared" si="23"/>
        <v>NÃO</v>
      </c>
      <c r="Q302" s="281" t="str">
        <f>IF(Table9[[#This Row],[Código do agregado
'[Entidade']]]="","",IF(B302&lt;&gt;B301,"A",IF(Q301="A","B",IF(Q301="B","C",IF(Q301="C","D",IF(Q301="D","E",IF(Q301="E","F",IF(Q301="F","G",IF(Q301="G","H",IF(Q301="H","I",IF(Q301="K","L",IF(Q301="L","M",IF(Q301="M","N",IF(Q301="N","O",IF(Q301="O","P",IF(Q301="P","Q"))))))))))))))))</f>
        <v/>
      </c>
      <c r="R302" s="282" t="str">
        <f t="shared" si="24"/>
        <v/>
      </c>
      <c r="S302" s="283" t="str">
        <f t="shared" si="25"/>
        <v/>
      </c>
      <c r="T302" s="284" t="str">
        <f t="shared" ca="1" si="26"/>
        <v/>
      </c>
      <c r="U302" s="419"/>
      <c r="V302" s="421" t="str">
        <f>IFERROR(IF(Table9[[#This Row],[Data de nascimento 
(aaaa-mm-dd)]]="","",(IF(B302="","",DATEDIF(J302,VLOOKUP(Table9[[#This Row],[Código do agregado
'[Entidade']]],Table8[[Código do agregado '[Entidade']]:[Denominação do ficheiro pdf correspondente ao documento]],25,FALSE),"y")))),"")</f>
        <v/>
      </c>
      <c r="W302" s="410">
        <f t="shared" si="27"/>
        <v>0</v>
      </c>
      <c r="AC302" s="280"/>
    </row>
    <row r="303" spans="1:29" s="263" customFormat="1" ht="25.05" hidden="1" customHeight="1" x14ac:dyDescent="0.3">
      <c r="A303" s="274" t="str">
        <f>CONCATENATE(+IF(Table9[[#This Row],[Código do agregado
'[Entidade']]]="","",VLOOKUP(Table9[[#This Row],[Código do agregado
'[Entidade']]],Table8[[#All],[Código do agregado '[Entidade']]:[Código do agregado
'[1º Direito']]],6,FALSE)),Table9[[#This Row],[Membro]])</f>
        <v/>
      </c>
      <c r="B303" s="403"/>
      <c r="C303" s="404" t="str">
        <f>IF(Table9[[#This Row],[Código do agregado
'[Entidade']]]="","",(CONCATENATE(VLOOKUP(Table9[[#This Row],[Código do agregado
'[Entidade']]],Table8[[Código do agregado '[Entidade']]:[Código do agregado
'[1º Direito']]],8,FALSE),".",Table9[[#This Row],[Membro]])))</f>
        <v/>
      </c>
      <c r="D303" s="430"/>
      <c r="E303" s="431"/>
      <c r="F303" s="430"/>
      <c r="G303" s="430"/>
      <c r="H303" s="435"/>
      <c r="I303" s="432"/>
      <c r="J303" s="433"/>
      <c r="K303" s="404" t="str">
        <f ca="1">IF(Table9[[#This Row],[Data de nascimento 
(aaaa-mm-dd)]]="","",(IF(B303="","",DATEDIF(J303,NOW(),"y"))))</f>
        <v/>
      </c>
      <c r="L303" s="401"/>
      <c r="M303" s="405"/>
      <c r="N303" s="407"/>
      <c r="O303" s="405"/>
      <c r="P303" s="275" t="str">
        <f t="shared" si="23"/>
        <v>NÃO</v>
      </c>
      <c r="Q303" s="281" t="str">
        <f>IF(Table9[[#This Row],[Código do agregado
'[Entidade']]]="","",IF(B303&lt;&gt;B302,"A",IF(Q302="A","B",IF(Q302="B","C",IF(Q302="C","D",IF(Q302="D","E",IF(Q302="E","F",IF(Q302="F","G",IF(Q302="G","H",IF(Q302="H","I",IF(Q302="K","L",IF(Q302="L","M",IF(Q302="M","N",IF(Q302="N","O",IF(Q302="O","P",IF(Q302="P","Q"))))))))))))))))</f>
        <v/>
      </c>
      <c r="R303" s="282" t="str">
        <f t="shared" si="24"/>
        <v/>
      </c>
      <c r="S303" s="283" t="str">
        <f t="shared" si="25"/>
        <v/>
      </c>
      <c r="T303" s="284" t="str">
        <f t="shared" ca="1" si="26"/>
        <v/>
      </c>
      <c r="U303" s="419"/>
      <c r="V303" s="421" t="str">
        <f>IFERROR(IF(Table9[[#This Row],[Data de nascimento 
(aaaa-mm-dd)]]="","",(IF(B303="","",DATEDIF(J303,VLOOKUP(Table9[[#This Row],[Código do agregado
'[Entidade']]],Table8[[Código do agregado '[Entidade']]:[Denominação do ficheiro pdf correspondente ao documento]],25,FALSE),"y")))),"")</f>
        <v/>
      </c>
      <c r="W303" s="410">
        <f t="shared" si="27"/>
        <v>0</v>
      </c>
      <c r="AC303" s="280"/>
    </row>
    <row r="304" spans="1:29" s="263" customFormat="1" ht="25.05" hidden="1" customHeight="1" x14ac:dyDescent="0.3">
      <c r="A304" s="274" t="str">
        <f>CONCATENATE(+IF(Table9[[#This Row],[Código do agregado
'[Entidade']]]="","",VLOOKUP(Table9[[#This Row],[Código do agregado
'[Entidade']]],Table8[[#All],[Código do agregado '[Entidade']]:[Código do agregado
'[1º Direito']]],6,FALSE)),Table9[[#This Row],[Membro]])</f>
        <v/>
      </c>
      <c r="B304" s="403"/>
      <c r="C304" s="404" t="str">
        <f>IF(Table9[[#This Row],[Código do agregado
'[Entidade']]]="","",(CONCATENATE(VLOOKUP(Table9[[#This Row],[Código do agregado
'[Entidade']]],Table8[[Código do agregado '[Entidade']]:[Código do agregado
'[1º Direito']]],8,FALSE),".",Table9[[#This Row],[Membro]])))</f>
        <v/>
      </c>
      <c r="D304" s="430"/>
      <c r="E304" s="431"/>
      <c r="F304" s="430"/>
      <c r="G304" s="430"/>
      <c r="H304" s="435"/>
      <c r="I304" s="432"/>
      <c r="J304" s="433"/>
      <c r="K304" s="404" t="str">
        <f ca="1">IF(Table9[[#This Row],[Data de nascimento 
(aaaa-mm-dd)]]="","",(IF(B304="","",DATEDIF(J304,NOW(),"y"))))</f>
        <v/>
      </c>
      <c r="L304" s="401"/>
      <c r="M304" s="405"/>
      <c r="N304" s="407"/>
      <c r="O304" s="405"/>
      <c r="P304" s="275" t="str">
        <f t="shared" si="23"/>
        <v>NÃO</v>
      </c>
      <c r="Q304" s="281" t="str">
        <f>IF(Table9[[#This Row],[Código do agregado
'[Entidade']]]="","",IF(B304&lt;&gt;B303,"A",IF(Q303="A","B",IF(Q303="B","C",IF(Q303="C","D",IF(Q303="D","E",IF(Q303="E","F",IF(Q303="F","G",IF(Q303="G","H",IF(Q303="H","I",IF(Q303="K","L",IF(Q303="L","M",IF(Q303="M","N",IF(Q303="N","O",IF(Q303="O","P",IF(Q303="P","Q"))))))))))))))))</f>
        <v/>
      </c>
      <c r="R304" s="282" t="str">
        <f t="shared" si="24"/>
        <v/>
      </c>
      <c r="S304" s="283" t="str">
        <f t="shared" si="25"/>
        <v/>
      </c>
      <c r="T304" s="284" t="str">
        <f t="shared" ca="1" si="26"/>
        <v/>
      </c>
      <c r="U304" s="419"/>
      <c r="V304" s="421" t="str">
        <f>IFERROR(IF(Table9[[#This Row],[Data de nascimento 
(aaaa-mm-dd)]]="","",(IF(B304="","",DATEDIF(J304,VLOOKUP(Table9[[#This Row],[Código do agregado
'[Entidade']]],Table8[[Código do agregado '[Entidade']]:[Denominação do ficheiro pdf correspondente ao documento]],25,FALSE),"y")))),"")</f>
        <v/>
      </c>
      <c r="W304" s="410">
        <f t="shared" si="27"/>
        <v>0</v>
      </c>
      <c r="AC304" s="280"/>
    </row>
    <row r="305" spans="1:29" s="263" customFormat="1" ht="25.05" hidden="1" customHeight="1" x14ac:dyDescent="0.3">
      <c r="A305" s="274" t="str">
        <f>CONCATENATE(+IF(Table9[[#This Row],[Código do agregado
'[Entidade']]]="","",VLOOKUP(Table9[[#This Row],[Código do agregado
'[Entidade']]],Table8[[#All],[Código do agregado '[Entidade']]:[Código do agregado
'[1º Direito']]],6,FALSE)),Table9[[#This Row],[Membro]])</f>
        <v/>
      </c>
      <c r="B305" s="403"/>
      <c r="C305" s="404" t="str">
        <f>IF(Table9[[#This Row],[Código do agregado
'[Entidade']]]="","",(CONCATENATE(VLOOKUP(Table9[[#This Row],[Código do agregado
'[Entidade']]],Table8[[Código do agregado '[Entidade']]:[Código do agregado
'[1º Direito']]],8,FALSE),".",Table9[[#This Row],[Membro]])))</f>
        <v/>
      </c>
      <c r="D305" s="430"/>
      <c r="E305" s="431"/>
      <c r="F305" s="430"/>
      <c r="G305" s="430"/>
      <c r="H305" s="435"/>
      <c r="I305" s="432"/>
      <c r="J305" s="433"/>
      <c r="K305" s="404" t="str">
        <f ca="1">IF(Table9[[#This Row],[Data de nascimento 
(aaaa-mm-dd)]]="","",(IF(B305="","",DATEDIF(J305,NOW(),"y"))))</f>
        <v/>
      </c>
      <c r="L305" s="401"/>
      <c r="M305" s="405"/>
      <c r="N305" s="407"/>
      <c r="O305" s="405"/>
      <c r="P305" s="275" t="str">
        <f t="shared" si="23"/>
        <v>NÃO</v>
      </c>
      <c r="Q305" s="281" t="str">
        <f>IF(Table9[[#This Row],[Código do agregado
'[Entidade']]]="","",IF(B305&lt;&gt;B304,"A",IF(Q304="A","B",IF(Q304="B","C",IF(Q304="C","D",IF(Q304="D","E",IF(Q304="E","F",IF(Q304="F","G",IF(Q304="G","H",IF(Q304="H","I",IF(Q304="K","L",IF(Q304="L","M",IF(Q304="M","N",IF(Q304="N","O",IF(Q304="O","P",IF(Q304="P","Q"))))))))))))))))</f>
        <v/>
      </c>
      <c r="R305" s="282" t="str">
        <f t="shared" si="24"/>
        <v/>
      </c>
      <c r="S305" s="283" t="str">
        <f t="shared" si="25"/>
        <v/>
      </c>
      <c r="T305" s="284" t="str">
        <f t="shared" ca="1" si="26"/>
        <v/>
      </c>
      <c r="U305" s="419"/>
      <c r="V305" s="421" t="str">
        <f>IFERROR(IF(Table9[[#This Row],[Data de nascimento 
(aaaa-mm-dd)]]="","",(IF(B305="","",DATEDIF(J305,VLOOKUP(Table9[[#This Row],[Código do agregado
'[Entidade']]],Table8[[Código do agregado '[Entidade']]:[Denominação do ficheiro pdf correspondente ao documento]],25,FALSE),"y")))),"")</f>
        <v/>
      </c>
      <c r="W305" s="410">
        <f t="shared" si="27"/>
        <v>0</v>
      </c>
      <c r="AC305" s="280"/>
    </row>
    <row r="306" spans="1:29" s="263" customFormat="1" ht="25.05" hidden="1" customHeight="1" x14ac:dyDescent="0.3">
      <c r="A306" s="274" t="str">
        <f>CONCATENATE(+IF(Table9[[#This Row],[Código do agregado
'[Entidade']]]="","",VLOOKUP(Table9[[#This Row],[Código do agregado
'[Entidade']]],Table8[[#All],[Código do agregado '[Entidade']]:[Código do agregado
'[1º Direito']]],6,FALSE)),Table9[[#This Row],[Membro]])</f>
        <v/>
      </c>
      <c r="B306" s="403"/>
      <c r="C306" s="404" t="str">
        <f>IF(Table9[[#This Row],[Código do agregado
'[Entidade']]]="","",(CONCATENATE(VLOOKUP(Table9[[#This Row],[Código do agregado
'[Entidade']]],Table8[[Código do agregado '[Entidade']]:[Código do agregado
'[1º Direito']]],8,FALSE),".",Table9[[#This Row],[Membro]])))</f>
        <v/>
      </c>
      <c r="D306" s="430"/>
      <c r="E306" s="431"/>
      <c r="F306" s="430"/>
      <c r="G306" s="430"/>
      <c r="H306" s="435"/>
      <c r="I306" s="432"/>
      <c r="J306" s="433"/>
      <c r="K306" s="404" t="str">
        <f ca="1">IF(Table9[[#This Row],[Data de nascimento 
(aaaa-mm-dd)]]="","",(IF(B306="","",DATEDIF(J306,NOW(),"y"))))</f>
        <v/>
      </c>
      <c r="L306" s="401"/>
      <c r="M306" s="405"/>
      <c r="N306" s="407"/>
      <c r="O306" s="405"/>
      <c r="P306" s="275" t="str">
        <f t="shared" si="23"/>
        <v>NÃO</v>
      </c>
      <c r="Q306" s="281" t="str">
        <f>IF(Table9[[#This Row],[Código do agregado
'[Entidade']]]="","",IF(B306&lt;&gt;B305,"A",IF(Q305="A","B",IF(Q305="B","C",IF(Q305="C","D",IF(Q305="D","E",IF(Q305="E","F",IF(Q305="F","G",IF(Q305="G","H",IF(Q305="H","I",IF(Q305="K","L",IF(Q305="L","M",IF(Q305="M","N",IF(Q305="N","O",IF(Q305="O","P",IF(Q305="P","Q"))))))))))))))))</f>
        <v/>
      </c>
      <c r="R306" s="282" t="str">
        <f t="shared" si="24"/>
        <v/>
      </c>
      <c r="S306" s="283" t="str">
        <f t="shared" si="25"/>
        <v/>
      </c>
      <c r="T306" s="284" t="str">
        <f t="shared" ca="1" si="26"/>
        <v/>
      </c>
      <c r="U306" s="419"/>
      <c r="V306" s="421" t="str">
        <f>IFERROR(IF(Table9[[#This Row],[Data de nascimento 
(aaaa-mm-dd)]]="","",(IF(B306="","",DATEDIF(J306,VLOOKUP(Table9[[#This Row],[Código do agregado
'[Entidade']]],Table8[[Código do agregado '[Entidade']]:[Denominação do ficheiro pdf correspondente ao documento]],25,FALSE),"y")))),"")</f>
        <v/>
      </c>
      <c r="W306" s="410">
        <f t="shared" si="27"/>
        <v>0</v>
      </c>
      <c r="AC306" s="280"/>
    </row>
    <row r="307" spans="1:29" s="263" customFormat="1" ht="25.05" hidden="1" customHeight="1" x14ac:dyDescent="0.3">
      <c r="A307" s="274" t="str">
        <f>CONCATENATE(+IF(Table9[[#This Row],[Código do agregado
'[Entidade']]]="","",VLOOKUP(Table9[[#This Row],[Código do agregado
'[Entidade']]],Table8[[#All],[Código do agregado '[Entidade']]:[Código do agregado
'[1º Direito']]],6,FALSE)),Table9[[#This Row],[Membro]])</f>
        <v/>
      </c>
      <c r="B307" s="403"/>
      <c r="C307" s="404" t="str">
        <f>IF(Table9[[#This Row],[Código do agregado
'[Entidade']]]="","",(CONCATENATE(VLOOKUP(Table9[[#This Row],[Código do agregado
'[Entidade']]],Table8[[Código do agregado '[Entidade']]:[Código do agregado
'[1º Direito']]],8,FALSE),".",Table9[[#This Row],[Membro]])))</f>
        <v/>
      </c>
      <c r="D307" s="430"/>
      <c r="E307" s="431"/>
      <c r="F307" s="430"/>
      <c r="G307" s="430"/>
      <c r="H307" s="435"/>
      <c r="I307" s="432"/>
      <c r="J307" s="433"/>
      <c r="K307" s="404" t="str">
        <f ca="1">IF(Table9[[#This Row],[Data de nascimento 
(aaaa-mm-dd)]]="","",(IF(B307="","",DATEDIF(J307,NOW(),"y"))))</f>
        <v/>
      </c>
      <c r="L307" s="401"/>
      <c r="M307" s="405"/>
      <c r="N307" s="407"/>
      <c r="O307" s="405"/>
      <c r="P307" s="275" t="str">
        <f t="shared" si="23"/>
        <v>NÃO</v>
      </c>
      <c r="Q307" s="281" t="str">
        <f>IF(Table9[[#This Row],[Código do agregado
'[Entidade']]]="","",IF(B307&lt;&gt;B306,"A",IF(Q306="A","B",IF(Q306="B","C",IF(Q306="C","D",IF(Q306="D","E",IF(Q306="E","F",IF(Q306="F","G",IF(Q306="G","H",IF(Q306="H","I",IF(Q306="K","L",IF(Q306="L","M",IF(Q306="M","N",IF(Q306="N","O",IF(Q306="O","P",IF(Q306="P","Q"))))))))))))))))</f>
        <v/>
      </c>
      <c r="R307" s="282" t="str">
        <f t="shared" si="24"/>
        <v/>
      </c>
      <c r="S307" s="283" t="str">
        <f t="shared" si="25"/>
        <v/>
      </c>
      <c r="T307" s="284" t="str">
        <f t="shared" ca="1" si="26"/>
        <v/>
      </c>
      <c r="U307" s="419"/>
      <c r="V307" s="421" t="str">
        <f>IFERROR(IF(Table9[[#This Row],[Data de nascimento 
(aaaa-mm-dd)]]="","",(IF(B307="","",DATEDIF(J307,VLOOKUP(Table9[[#This Row],[Código do agregado
'[Entidade']]],Table8[[Código do agregado '[Entidade']]:[Denominação do ficheiro pdf correspondente ao documento]],25,FALSE),"y")))),"")</f>
        <v/>
      </c>
      <c r="W307" s="410">
        <f t="shared" si="27"/>
        <v>0</v>
      </c>
      <c r="AC307" s="280"/>
    </row>
    <row r="308" spans="1:29" s="263" customFormat="1" ht="25.05" hidden="1" customHeight="1" x14ac:dyDescent="0.3">
      <c r="A308" s="274" t="str">
        <f>CONCATENATE(+IF(Table9[[#This Row],[Código do agregado
'[Entidade']]]="","",VLOOKUP(Table9[[#This Row],[Código do agregado
'[Entidade']]],Table8[[#All],[Código do agregado '[Entidade']]:[Código do agregado
'[1º Direito']]],6,FALSE)),Table9[[#This Row],[Membro]])</f>
        <v/>
      </c>
      <c r="B308" s="403"/>
      <c r="C308" s="404" t="str">
        <f>IF(Table9[[#This Row],[Código do agregado
'[Entidade']]]="","",(CONCATENATE(VLOOKUP(Table9[[#This Row],[Código do agregado
'[Entidade']]],Table8[[Código do agregado '[Entidade']]:[Código do agregado
'[1º Direito']]],8,FALSE),".",Table9[[#This Row],[Membro]])))</f>
        <v/>
      </c>
      <c r="D308" s="430"/>
      <c r="E308" s="431"/>
      <c r="F308" s="430"/>
      <c r="G308" s="430"/>
      <c r="H308" s="435"/>
      <c r="I308" s="432"/>
      <c r="J308" s="433"/>
      <c r="K308" s="404" t="str">
        <f ca="1">IF(Table9[[#This Row],[Data de nascimento 
(aaaa-mm-dd)]]="","",(IF(B308="","",DATEDIF(J308,NOW(),"y"))))</f>
        <v/>
      </c>
      <c r="L308" s="401"/>
      <c r="M308" s="405"/>
      <c r="N308" s="407"/>
      <c r="O308" s="405"/>
      <c r="P308" s="275" t="str">
        <f t="shared" si="23"/>
        <v>NÃO</v>
      </c>
      <c r="Q308" s="281" t="str">
        <f>IF(Table9[[#This Row],[Código do agregado
'[Entidade']]]="","",IF(B308&lt;&gt;B307,"A",IF(Q307="A","B",IF(Q307="B","C",IF(Q307="C","D",IF(Q307="D","E",IF(Q307="E","F",IF(Q307="F","G",IF(Q307="G","H",IF(Q307="H","I",IF(Q307="K","L",IF(Q307="L","M",IF(Q307="M","N",IF(Q307="N","O",IF(Q307="O","P",IF(Q307="P","Q"))))))))))))))))</f>
        <v/>
      </c>
      <c r="R308" s="282" t="str">
        <f t="shared" si="24"/>
        <v/>
      </c>
      <c r="S308" s="283" t="str">
        <f t="shared" si="25"/>
        <v/>
      </c>
      <c r="T308" s="284" t="str">
        <f t="shared" ca="1" si="26"/>
        <v/>
      </c>
      <c r="U308" s="419"/>
      <c r="V308" s="421" t="str">
        <f>IFERROR(IF(Table9[[#This Row],[Data de nascimento 
(aaaa-mm-dd)]]="","",(IF(B308="","",DATEDIF(J308,VLOOKUP(Table9[[#This Row],[Código do agregado
'[Entidade']]],Table8[[Código do agregado '[Entidade']]:[Denominação do ficheiro pdf correspondente ao documento]],25,FALSE),"y")))),"")</f>
        <v/>
      </c>
      <c r="W308" s="410">
        <f t="shared" si="27"/>
        <v>0</v>
      </c>
      <c r="AC308" s="280"/>
    </row>
    <row r="309" spans="1:29" s="263" customFormat="1" ht="25.05" hidden="1" customHeight="1" x14ac:dyDescent="0.3">
      <c r="A309" s="274" t="str">
        <f>CONCATENATE(+IF(Table9[[#This Row],[Código do agregado
'[Entidade']]]="","",VLOOKUP(Table9[[#This Row],[Código do agregado
'[Entidade']]],Table8[[#All],[Código do agregado '[Entidade']]:[Código do agregado
'[1º Direito']]],6,FALSE)),Table9[[#This Row],[Membro]])</f>
        <v/>
      </c>
      <c r="B309" s="403"/>
      <c r="C309" s="404" t="str">
        <f>IF(Table9[[#This Row],[Código do agregado
'[Entidade']]]="","",(CONCATENATE(VLOOKUP(Table9[[#This Row],[Código do agregado
'[Entidade']]],Table8[[Código do agregado '[Entidade']]:[Código do agregado
'[1º Direito']]],8,FALSE),".",Table9[[#This Row],[Membro]])))</f>
        <v/>
      </c>
      <c r="D309" s="430"/>
      <c r="E309" s="431"/>
      <c r="F309" s="430"/>
      <c r="G309" s="430"/>
      <c r="H309" s="435"/>
      <c r="I309" s="432"/>
      <c r="J309" s="433"/>
      <c r="K309" s="404" t="str">
        <f ca="1">IF(Table9[[#This Row],[Data de nascimento 
(aaaa-mm-dd)]]="","",(IF(B309="","",DATEDIF(J309,NOW(),"y"))))</f>
        <v/>
      </c>
      <c r="L309" s="401"/>
      <c r="M309" s="405"/>
      <c r="N309" s="407"/>
      <c r="O309" s="405"/>
      <c r="P309" s="275" t="str">
        <f t="shared" si="23"/>
        <v>NÃO</v>
      </c>
      <c r="Q309" s="281" t="str">
        <f>IF(Table9[[#This Row],[Código do agregado
'[Entidade']]]="","",IF(B309&lt;&gt;B308,"A",IF(Q308="A","B",IF(Q308="B","C",IF(Q308="C","D",IF(Q308="D","E",IF(Q308="E","F",IF(Q308="F","G",IF(Q308="G","H",IF(Q308="H","I",IF(Q308="K","L",IF(Q308="L","M",IF(Q308="M","N",IF(Q308="N","O",IF(Q308="O","P",IF(Q308="P","Q"))))))))))))))))</f>
        <v/>
      </c>
      <c r="R309" s="282" t="str">
        <f t="shared" si="24"/>
        <v/>
      </c>
      <c r="S309" s="283" t="str">
        <f t="shared" si="25"/>
        <v/>
      </c>
      <c r="T309" s="284" t="str">
        <f t="shared" ca="1" si="26"/>
        <v/>
      </c>
      <c r="U309" s="419"/>
      <c r="V309" s="421" t="str">
        <f>IFERROR(IF(Table9[[#This Row],[Data de nascimento 
(aaaa-mm-dd)]]="","",(IF(B309="","",DATEDIF(J309,VLOOKUP(Table9[[#This Row],[Código do agregado
'[Entidade']]],Table8[[Código do agregado '[Entidade']]:[Denominação do ficheiro pdf correspondente ao documento]],25,FALSE),"y")))),"")</f>
        <v/>
      </c>
      <c r="W309" s="410">
        <f t="shared" si="27"/>
        <v>0</v>
      </c>
      <c r="AC309" s="280"/>
    </row>
    <row r="310" spans="1:29" s="263" customFormat="1" ht="25.05" hidden="1" customHeight="1" x14ac:dyDescent="0.3">
      <c r="A310" s="274" t="str">
        <f>CONCATENATE(+IF(Table9[[#This Row],[Código do agregado
'[Entidade']]]="","",VLOOKUP(Table9[[#This Row],[Código do agregado
'[Entidade']]],Table8[[#All],[Código do agregado '[Entidade']]:[Código do agregado
'[1º Direito']]],6,FALSE)),Table9[[#This Row],[Membro]])</f>
        <v/>
      </c>
      <c r="B310" s="403"/>
      <c r="C310" s="404" t="str">
        <f>IF(Table9[[#This Row],[Código do agregado
'[Entidade']]]="","",(CONCATENATE(VLOOKUP(Table9[[#This Row],[Código do agregado
'[Entidade']]],Table8[[Código do agregado '[Entidade']]:[Código do agregado
'[1º Direito']]],8,FALSE),".",Table9[[#This Row],[Membro]])))</f>
        <v/>
      </c>
      <c r="D310" s="430"/>
      <c r="E310" s="431"/>
      <c r="F310" s="430"/>
      <c r="G310" s="430"/>
      <c r="H310" s="435"/>
      <c r="I310" s="432"/>
      <c r="J310" s="433"/>
      <c r="K310" s="404" t="str">
        <f ca="1">IF(Table9[[#This Row],[Data de nascimento 
(aaaa-mm-dd)]]="","",(IF(B310="","",DATEDIF(J310,NOW(),"y"))))</f>
        <v/>
      </c>
      <c r="L310" s="401"/>
      <c r="M310" s="405"/>
      <c r="N310" s="407"/>
      <c r="O310" s="405"/>
      <c r="P310" s="275" t="str">
        <f t="shared" si="23"/>
        <v>NÃO</v>
      </c>
      <c r="Q310" s="281" t="str">
        <f>IF(Table9[[#This Row],[Código do agregado
'[Entidade']]]="","",IF(B310&lt;&gt;B309,"A",IF(Q309="A","B",IF(Q309="B","C",IF(Q309="C","D",IF(Q309="D","E",IF(Q309="E","F",IF(Q309="F","G",IF(Q309="G","H",IF(Q309="H","I",IF(Q309="K","L",IF(Q309="L","M",IF(Q309="M","N",IF(Q309="N","O",IF(Q309="O","P",IF(Q309="P","Q"))))))))))))))))</f>
        <v/>
      </c>
      <c r="R310" s="282" t="str">
        <f t="shared" si="24"/>
        <v/>
      </c>
      <c r="S310" s="283" t="str">
        <f t="shared" si="25"/>
        <v/>
      </c>
      <c r="T310" s="284" t="str">
        <f t="shared" ca="1" si="26"/>
        <v/>
      </c>
      <c r="U310" s="419"/>
      <c r="V310" s="421" t="str">
        <f>IFERROR(IF(Table9[[#This Row],[Data de nascimento 
(aaaa-mm-dd)]]="","",(IF(B310="","",DATEDIF(J310,VLOOKUP(Table9[[#This Row],[Código do agregado
'[Entidade']]],Table8[[Código do agregado '[Entidade']]:[Denominação do ficheiro pdf correspondente ao documento]],25,FALSE),"y")))),"")</f>
        <v/>
      </c>
      <c r="W310" s="410">
        <f t="shared" si="27"/>
        <v>0</v>
      </c>
      <c r="AC310" s="280"/>
    </row>
    <row r="311" spans="1:29" s="263" customFormat="1" ht="25.05" hidden="1" customHeight="1" x14ac:dyDescent="0.3">
      <c r="A311" s="274" t="str">
        <f>CONCATENATE(+IF(Table9[[#This Row],[Código do agregado
'[Entidade']]]="","",VLOOKUP(Table9[[#This Row],[Código do agregado
'[Entidade']]],Table8[[#All],[Código do agregado '[Entidade']]:[Código do agregado
'[1º Direito']]],6,FALSE)),Table9[[#This Row],[Membro]])</f>
        <v/>
      </c>
      <c r="B311" s="403"/>
      <c r="C311" s="404" t="str">
        <f>IF(Table9[[#This Row],[Código do agregado
'[Entidade']]]="","",(CONCATENATE(VLOOKUP(Table9[[#This Row],[Código do agregado
'[Entidade']]],Table8[[Código do agregado '[Entidade']]:[Código do agregado
'[1º Direito']]],8,FALSE),".",Table9[[#This Row],[Membro]])))</f>
        <v/>
      </c>
      <c r="D311" s="430"/>
      <c r="E311" s="431"/>
      <c r="F311" s="430"/>
      <c r="G311" s="430"/>
      <c r="H311" s="435"/>
      <c r="I311" s="432"/>
      <c r="J311" s="433"/>
      <c r="K311" s="404" t="str">
        <f ca="1">IF(Table9[[#This Row],[Data de nascimento 
(aaaa-mm-dd)]]="","",(IF(B311="","",DATEDIF(J311,NOW(),"y"))))</f>
        <v/>
      </c>
      <c r="L311" s="401"/>
      <c r="M311" s="405"/>
      <c r="N311" s="407"/>
      <c r="O311" s="405"/>
      <c r="P311" s="275" t="str">
        <f t="shared" si="23"/>
        <v>NÃO</v>
      </c>
      <c r="Q311" s="281" t="str">
        <f>IF(Table9[[#This Row],[Código do agregado
'[Entidade']]]="","",IF(B311&lt;&gt;B310,"A",IF(Q310="A","B",IF(Q310="B","C",IF(Q310="C","D",IF(Q310="D","E",IF(Q310="E","F",IF(Q310="F","G",IF(Q310="G","H",IF(Q310="H","I",IF(Q310="K","L",IF(Q310="L","M",IF(Q310="M","N",IF(Q310="N","O",IF(Q310="O","P",IF(Q310="P","Q"))))))))))))))))</f>
        <v/>
      </c>
      <c r="R311" s="282" t="str">
        <f t="shared" si="24"/>
        <v/>
      </c>
      <c r="S311" s="283" t="str">
        <f t="shared" si="25"/>
        <v/>
      </c>
      <c r="T311" s="284" t="str">
        <f t="shared" ca="1" si="26"/>
        <v/>
      </c>
      <c r="U311" s="419"/>
      <c r="V311" s="421" t="str">
        <f>IFERROR(IF(Table9[[#This Row],[Data de nascimento 
(aaaa-mm-dd)]]="","",(IF(B311="","",DATEDIF(J311,VLOOKUP(Table9[[#This Row],[Código do agregado
'[Entidade']]],Table8[[Código do agregado '[Entidade']]:[Denominação do ficheiro pdf correspondente ao documento]],25,FALSE),"y")))),"")</f>
        <v/>
      </c>
      <c r="W311" s="410">
        <f t="shared" si="27"/>
        <v>0</v>
      </c>
      <c r="AC311" s="280"/>
    </row>
    <row r="312" spans="1:29" s="263" customFormat="1" ht="25.05" hidden="1" customHeight="1" x14ac:dyDescent="0.3">
      <c r="A312" s="274" t="str">
        <f>CONCATENATE(+IF(Table9[[#This Row],[Código do agregado
'[Entidade']]]="","",VLOOKUP(Table9[[#This Row],[Código do agregado
'[Entidade']]],Table8[[#All],[Código do agregado '[Entidade']]:[Código do agregado
'[1º Direito']]],6,FALSE)),Table9[[#This Row],[Membro]])</f>
        <v/>
      </c>
      <c r="B312" s="403"/>
      <c r="C312" s="404" t="str">
        <f>IF(Table9[[#This Row],[Código do agregado
'[Entidade']]]="","",(CONCATENATE(VLOOKUP(Table9[[#This Row],[Código do agregado
'[Entidade']]],Table8[[Código do agregado '[Entidade']]:[Código do agregado
'[1º Direito']]],8,FALSE),".",Table9[[#This Row],[Membro]])))</f>
        <v/>
      </c>
      <c r="D312" s="430"/>
      <c r="E312" s="431"/>
      <c r="F312" s="430"/>
      <c r="G312" s="430"/>
      <c r="H312" s="435"/>
      <c r="I312" s="432"/>
      <c r="J312" s="433"/>
      <c r="K312" s="404" t="str">
        <f ca="1">IF(Table9[[#This Row],[Data de nascimento 
(aaaa-mm-dd)]]="","",(IF(B312="","",DATEDIF(J312,NOW(),"y"))))</f>
        <v/>
      </c>
      <c r="L312" s="401"/>
      <c r="M312" s="405"/>
      <c r="N312" s="407"/>
      <c r="O312" s="405"/>
      <c r="P312" s="275" t="str">
        <f t="shared" si="23"/>
        <v>NÃO</v>
      </c>
      <c r="Q312" s="281" t="str">
        <f>IF(Table9[[#This Row],[Código do agregado
'[Entidade']]]="","",IF(B312&lt;&gt;B311,"A",IF(Q311="A","B",IF(Q311="B","C",IF(Q311="C","D",IF(Q311="D","E",IF(Q311="E","F",IF(Q311="F","G",IF(Q311="G","H",IF(Q311="H","I",IF(Q311="K","L",IF(Q311="L","M",IF(Q311="M","N",IF(Q311="N","O",IF(Q311="O","P",IF(Q311="P","Q"))))))))))))))))</f>
        <v/>
      </c>
      <c r="R312" s="282" t="str">
        <f t="shared" si="24"/>
        <v/>
      </c>
      <c r="S312" s="283" t="str">
        <f t="shared" si="25"/>
        <v/>
      </c>
      <c r="T312" s="284" t="str">
        <f t="shared" ca="1" si="26"/>
        <v/>
      </c>
      <c r="U312" s="419"/>
      <c r="V312" s="421" t="str">
        <f>IFERROR(IF(Table9[[#This Row],[Data de nascimento 
(aaaa-mm-dd)]]="","",(IF(B312="","",DATEDIF(J312,VLOOKUP(Table9[[#This Row],[Código do agregado
'[Entidade']]],Table8[[Código do agregado '[Entidade']]:[Denominação do ficheiro pdf correspondente ao documento]],25,FALSE),"y")))),"")</f>
        <v/>
      </c>
      <c r="W312" s="410">
        <f t="shared" si="27"/>
        <v>0</v>
      </c>
      <c r="AC312" s="280"/>
    </row>
    <row r="313" spans="1:29" s="263" customFormat="1" ht="25.05" hidden="1" customHeight="1" x14ac:dyDescent="0.3">
      <c r="A313" s="274" t="str">
        <f>CONCATENATE(+IF(Table9[[#This Row],[Código do agregado
'[Entidade']]]="","",VLOOKUP(Table9[[#This Row],[Código do agregado
'[Entidade']]],Table8[[#All],[Código do agregado '[Entidade']]:[Código do agregado
'[1º Direito']]],6,FALSE)),Table9[[#This Row],[Membro]])</f>
        <v/>
      </c>
      <c r="B313" s="403"/>
      <c r="C313" s="404" t="str">
        <f>IF(Table9[[#This Row],[Código do agregado
'[Entidade']]]="","",(CONCATENATE(VLOOKUP(Table9[[#This Row],[Código do agregado
'[Entidade']]],Table8[[Código do agregado '[Entidade']]:[Código do agregado
'[1º Direito']]],8,FALSE),".",Table9[[#This Row],[Membro]])))</f>
        <v/>
      </c>
      <c r="D313" s="430"/>
      <c r="E313" s="431"/>
      <c r="F313" s="430"/>
      <c r="G313" s="430"/>
      <c r="H313" s="435"/>
      <c r="I313" s="432"/>
      <c r="J313" s="433"/>
      <c r="K313" s="404" t="str">
        <f ca="1">IF(Table9[[#This Row],[Data de nascimento 
(aaaa-mm-dd)]]="","",(IF(B313="","",DATEDIF(J313,NOW(),"y"))))</f>
        <v/>
      </c>
      <c r="L313" s="401"/>
      <c r="M313" s="405"/>
      <c r="N313" s="407"/>
      <c r="O313" s="405"/>
      <c r="P313" s="275" t="str">
        <f t="shared" si="23"/>
        <v>NÃO</v>
      </c>
      <c r="Q313" s="281" t="str">
        <f>IF(Table9[[#This Row],[Código do agregado
'[Entidade']]]="","",IF(B313&lt;&gt;B312,"A",IF(Q312="A","B",IF(Q312="B","C",IF(Q312="C","D",IF(Q312="D","E",IF(Q312="E","F",IF(Q312="F","G",IF(Q312="G","H",IF(Q312="H","I",IF(Q312="K","L",IF(Q312="L","M",IF(Q312="M","N",IF(Q312="N","O",IF(Q312="O","P",IF(Q312="P","Q"))))))))))))))))</f>
        <v/>
      </c>
      <c r="R313" s="282" t="str">
        <f t="shared" si="24"/>
        <v/>
      </c>
      <c r="S313" s="283" t="str">
        <f t="shared" si="25"/>
        <v/>
      </c>
      <c r="T313" s="284" t="str">
        <f t="shared" ca="1" si="26"/>
        <v/>
      </c>
      <c r="U313" s="419"/>
      <c r="V313" s="421" t="str">
        <f>IFERROR(IF(Table9[[#This Row],[Data de nascimento 
(aaaa-mm-dd)]]="","",(IF(B313="","",DATEDIF(J313,VLOOKUP(Table9[[#This Row],[Código do agregado
'[Entidade']]],Table8[[Código do agregado '[Entidade']]:[Denominação do ficheiro pdf correspondente ao documento]],25,FALSE),"y")))),"")</f>
        <v/>
      </c>
      <c r="W313" s="410">
        <f t="shared" si="27"/>
        <v>0</v>
      </c>
      <c r="AC313" s="280"/>
    </row>
    <row r="314" spans="1:29" s="263" customFormat="1" ht="25.05" hidden="1" customHeight="1" x14ac:dyDescent="0.3">
      <c r="A314" s="274" t="str">
        <f>CONCATENATE(+IF(Table9[[#This Row],[Código do agregado
'[Entidade']]]="","",VLOOKUP(Table9[[#This Row],[Código do agregado
'[Entidade']]],Table8[[#All],[Código do agregado '[Entidade']]:[Código do agregado
'[1º Direito']]],6,FALSE)),Table9[[#This Row],[Membro]])</f>
        <v/>
      </c>
      <c r="B314" s="403"/>
      <c r="C314" s="404" t="str">
        <f>IF(Table9[[#This Row],[Código do agregado
'[Entidade']]]="","",(CONCATENATE(VLOOKUP(Table9[[#This Row],[Código do agregado
'[Entidade']]],Table8[[Código do agregado '[Entidade']]:[Código do agregado
'[1º Direito']]],8,FALSE),".",Table9[[#This Row],[Membro]])))</f>
        <v/>
      </c>
      <c r="D314" s="430"/>
      <c r="E314" s="431"/>
      <c r="F314" s="430"/>
      <c r="G314" s="430"/>
      <c r="H314" s="435"/>
      <c r="I314" s="432"/>
      <c r="J314" s="433"/>
      <c r="K314" s="404" t="str">
        <f ca="1">IF(Table9[[#This Row],[Data de nascimento 
(aaaa-mm-dd)]]="","",(IF(B314="","",DATEDIF(J314,NOW(),"y"))))</f>
        <v/>
      </c>
      <c r="L314" s="401"/>
      <c r="M314" s="405"/>
      <c r="N314" s="407"/>
      <c r="O314" s="405"/>
      <c r="P314" s="275" t="str">
        <f t="shared" si="23"/>
        <v>NÃO</v>
      </c>
      <c r="Q314" s="281" t="str">
        <f>IF(Table9[[#This Row],[Código do agregado
'[Entidade']]]="","",IF(B314&lt;&gt;B313,"A",IF(Q313="A","B",IF(Q313="B","C",IF(Q313="C","D",IF(Q313="D","E",IF(Q313="E","F",IF(Q313="F","G",IF(Q313="G","H",IF(Q313="H","I",IF(Q313="K","L",IF(Q313="L","M",IF(Q313="M","N",IF(Q313="N","O",IF(Q313="O","P",IF(Q313="P","Q"))))))))))))))))</f>
        <v/>
      </c>
      <c r="R314" s="282" t="str">
        <f t="shared" si="24"/>
        <v/>
      </c>
      <c r="S314" s="283" t="str">
        <f t="shared" si="25"/>
        <v/>
      </c>
      <c r="T314" s="284" t="str">
        <f t="shared" ca="1" si="26"/>
        <v/>
      </c>
      <c r="U314" s="419"/>
      <c r="V314" s="421" t="str">
        <f>IFERROR(IF(Table9[[#This Row],[Data de nascimento 
(aaaa-mm-dd)]]="","",(IF(B314="","",DATEDIF(J314,VLOOKUP(Table9[[#This Row],[Código do agregado
'[Entidade']]],Table8[[Código do agregado '[Entidade']]:[Denominação do ficheiro pdf correspondente ao documento]],25,FALSE),"y")))),"")</f>
        <v/>
      </c>
      <c r="W314" s="410">
        <f t="shared" si="27"/>
        <v>0</v>
      </c>
      <c r="AC314" s="280"/>
    </row>
    <row r="315" spans="1:29" s="263" customFormat="1" ht="25.05" hidden="1" customHeight="1" x14ac:dyDescent="0.3">
      <c r="A315" s="274" t="str">
        <f>CONCATENATE(+IF(Table9[[#This Row],[Código do agregado
'[Entidade']]]="","",VLOOKUP(Table9[[#This Row],[Código do agregado
'[Entidade']]],Table8[[#All],[Código do agregado '[Entidade']]:[Código do agregado
'[1º Direito']]],6,FALSE)),Table9[[#This Row],[Membro]])</f>
        <v/>
      </c>
      <c r="B315" s="403"/>
      <c r="C315" s="404" t="str">
        <f>IF(Table9[[#This Row],[Código do agregado
'[Entidade']]]="","",(CONCATENATE(VLOOKUP(Table9[[#This Row],[Código do agregado
'[Entidade']]],Table8[[Código do agregado '[Entidade']]:[Código do agregado
'[1º Direito']]],8,FALSE),".",Table9[[#This Row],[Membro]])))</f>
        <v/>
      </c>
      <c r="D315" s="430"/>
      <c r="E315" s="431"/>
      <c r="F315" s="430"/>
      <c r="G315" s="430"/>
      <c r="H315" s="435"/>
      <c r="I315" s="432"/>
      <c r="J315" s="433"/>
      <c r="K315" s="404" t="str">
        <f ca="1">IF(Table9[[#This Row],[Data de nascimento 
(aaaa-mm-dd)]]="","",(IF(B315="","",DATEDIF(J315,NOW(),"y"))))</f>
        <v/>
      </c>
      <c r="L315" s="401"/>
      <c r="M315" s="405"/>
      <c r="N315" s="407"/>
      <c r="O315" s="405"/>
      <c r="P315" s="275" t="str">
        <f t="shared" si="23"/>
        <v>NÃO</v>
      </c>
      <c r="Q315" s="281" t="str">
        <f>IF(Table9[[#This Row],[Código do agregado
'[Entidade']]]="","",IF(B315&lt;&gt;B314,"A",IF(Q314="A","B",IF(Q314="B","C",IF(Q314="C","D",IF(Q314="D","E",IF(Q314="E","F",IF(Q314="F","G",IF(Q314="G","H",IF(Q314="H","I",IF(Q314="K","L",IF(Q314="L","M",IF(Q314="M","N",IF(Q314="N","O",IF(Q314="O","P",IF(Q314="P","Q"))))))))))))))))</f>
        <v/>
      </c>
      <c r="R315" s="282" t="str">
        <f t="shared" si="24"/>
        <v/>
      </c>
      <c r="S315" s="283" t="str">
        <f t="shared" si="25"/>
        <v/>
      </c>
      <c r="T315" s="284" t="str">
        <f t="shared" ca="1" si="26"/>
        <v/>
      </c>
      <c r="U315" s="419"/>
      <c r="V315" s="421" t="str">
        <f>IFERROR(IF(Table9[[#This Row],[Data de nascimento 
(aaaa-mm-dd)]]="","",(IF(B315="","",DATEDIF(J315,VLOOKUP(Table9[[#This Row],[Código do agregado
'[Entidade']]],Table8[[Código do agregado '[Entidade']]:[Denominação do ficheiro pdf correspondente ao documento]],25,FALSE),"y")))),"")</f>
        <v/>
      </c>
      <c r="W315" s="410">
        <f t="shared" si="27"/>
        <v>0</v>
      </c>
      <c r="AC315" s="280"/>
    </row>
    <row r="316" spans="1:29" s="263" customFormat="1" ht="25.05" hidden="1" customHeight="1" x14ac:dyDescent="0.3">
      <c r="A316" s="274" t="str">
        <f>CONCATENATE(+IF(Table9[[#This Row],[Código do agregado
'[Entidade']]]="","",VLOOKUP(Table9[[#This Row],[Código do agregado
'[Entidade']]],Table8[[#All],[Código do agregado '[Entidade']]:[Código do agregado
'[1º Direito']]],6,FALSE)),Table9[[#This Row],[Membro]])</f>
        <v/>
      </c>
      <c r="B316" s="403"/>
      <c r="C316" s="404" t="str">
        <f>IF(Table9[[#This Row],[Código do agregado
'[Entidade']]]="","",(CONCATENATE(VLOOKUP(Table9[[#This Row],[Código do agregado
'[Entidade']]],Table8[[Código do agregado '[Entidade']]:[Código do agregado
'[1º Direito']]],8,FALSE),".",Table9[[#This Row],[Membro]])))</f>
        <v/>
      </c>
      <c r="D316" s="430"/>
      <c r="E316" s="431"/>
      <c r="F316" s="430"/>
      <c r="G316" s="430"/>
      <c r="H316" s="435"/>
      <c r="I316" s="432"/>
      <c r="J316" s="433"/>
      <c r="K316" s="404" t="str">
        <f ca="1">IF(Table9[[#This Row],[Data de nascimento 
(aaaa-mm-dd)]]="","",(IF(B316="","",DATEDIF(J316,NOW(),"y"))))</f>
        <v/>
      </c>
      <c r="L316" s="401"/>
      <c r="M316" s="405"/>
      <c r="N316" s="407"/>
      <c r="O316" s="405"/>
      <c r="P316" s="275" t="str">
        <f t="shared" si="23"/>
        <v>NÃO</v>
      </c>
      <c r="Q316" s="281" t="str">
        <f>IF(Table9[[#This Row],[Código do agregado
'[Entidade']]]="","",IF(B316&lt;&gt;B315,"A",IF(Q315="A","B",IF(Q315="B","C",IF(Q315="C","D",IF(Q315="D","E",IF(Q315="E","F",IF(Q315="F","G",IF(Q315="G","H",IF(Q315="H","I",IF(Q315="K","L",IF(Q315="L","M",IF(Q315="M","N",IF(Q315="N","O",IF(Q315="O","P",IF(Q315="P","Q"))))))))))))))))</f>
        <v/>
      </c>
      <c r="R316" s="282" t="str">
        <f t="shared" si="24"/>
        <v/>
      </c>
      <c r="S316" s="283" t="str">
        <f t="shared" si="25"/>
        <v/>
      </c>
      <c r="T316" s="284" t="str">
        <f t="shared" ca="1" si="26"/>
        <v/>
      </c>
      <c r="U316" s="419"/>
      <c r="V316" s="421" t="str">
        <f>IFERROR(IF(Table9[[#This Row],[Data de nascimento 
(aaaa-mm-dd)]]="","",(IF(B316="","",DATEDIF(J316,VLOOKUP(Table9[[#This Row],[Código do agregado
'[Entidade']]],Table8[[Código do agregado '[Entidade']]:[Denominação do ficheiro pdf correspondente ao documento]],25,FALSE),"y")))),"")</f>
        <v/>
      </c>
      <c r="W316" s="410">
        <f t="shared" si="27"/>
        <v>0</v>
      </c>
      <c r="AC316" s="280"/>
    </row>
    <row r="317" spans="1:29" s="263" customFormat="1" ht="25.05" hidden="1" customHeight="1" x14ac:dyDescent="0.3">
      <c r="A317" s="274" t="str">
        <f>CONCATENATE(+IF(Table9[[#This Row],[Código do agregado
'[Entidade']]]="","",VLOOKUP(Table9[[#This Row],[Código do agregado
'[Entidade']]],Table8[[#All],[Código do agregado '[Entidade']]:[Código do agregado
'[1º Direito']]],6,FALSE)),Table9[[#This Row],[Membro]])</f>
        <v/>
      </c>
      <c r="B317" s="403"/>
      <c r="C317" s="404" t="str">
        <f>IF(Table9[[#This Row],[Código do agregado
'[Entidade']]]="","",(CONCATENATE(VLOOKUP(Table9[[#This Row],[Código do agregado
'[Entidade']]],Table8[[Código do agregado '[Entidade']]:[Código do agregado
'[1º Direito']]],8,FALSE),".",Table9[[#This Row],[Membro]])))</f>
        <v/>
      </c>
      <c r="D317" s="430"/>
      <c r="E317" s="431"/>
      <c r="F317" s="430"/>
      <c r="G317" s="430"/>
      <c r="H317" s="435"/>
      <c r="I317" s="432"/>
      <c r="J317" s="433"/>
      <c r="K317" s="404" t="str">
        <f ca="1">IF(Table9[[#This Row],[Data de nascimento 
(aaaa-mm-dd)]]="","",(IF(B317="","",DATEDIF(J317,NOW(),"y"))))</f>
        <v/>
      </c>
      <c r="L317" s="401"/>
      <c r="M317" s="405"/>
      <c r="N317" s="407"/>
      <c r="O317" s="405"/>
      <c r="P317" s="275" t="str">
        <f t="shared" si="23"/>
        <v>NÃO</v>
      </c>
      <c r="Q317" s="281" t="str">
        <f>IF(Table9[[#This Row],[Código do agregado
'[Entidade']]]="","",IF(B317&lt;&gt;B316,"A",IF(Q316="A","B",IF(Q316="B","C",IF(Q316="C","D",IF(Q316="D","E",IF(Q316="E","F",IF(Q316="F","G",IF(Q316="G","H",IF(Q316="H","I",IF(Q316="K","L",IF(Q316="L","M",IF(Q316="M","N",IF(Q316="N","O",IF(Q316="O","P",IF(Q316="P","Q"))))))))))))))))</f>
        <v/>
      </c>
      <c r="R317" s="282" t="str">
        <f t="shared" si="24"/>
        <v/>
      </c>
      <c r="S317" s="283" t="str">
        <f t="shared" si="25"/>
        <v/>
      </c>
      <c r="T317" s="284" t="str">
        <f t="shared" ca="1" si="26"/>
        <v/>
      </c>
      <c r="U317" s="419"/>
      <c r="V317" s="421" t="str">
        <f>IFERROR(IF(Table9[[#This Row],[Data de nascimento 
(aaaa-mm-dd)]]="","",(IF(B317="","",DATEDIF(J317,VLOOKUP(Table9[[#This Row],[Código do agregado
'[Entidade']]],Table8[[Código do agregado '[Entidade']]:[Denominação do ficheiro pdf correspondente ao documento]],25,FALSE),"y")))),"")</f>
        <v/>
      </c>
      <c r="W317" s="410">
        <f t="shared" si="27"/>
        <v>0</v>
      </c>
      <c r="AC317" s="280"/>
    </row>
    <row r="318" spans="1:29" s="263" customFormat="1" ht="25.05" hidden="1" customHeight="1" x14ac:dyDescent="0.3">
      <c r="A318" s="274" t="str">
        <f>CONCATENATE(+IF(Table9[[#This Row],[Código do agregado
'[Entidade']]]="","",VLOOKUP(Table9[[#This Row],[Código do agregado
'[Entidade']]],Table8[[#All],[Código do agregado '[Entidade']]:[Código do agregado
'[1º Direito']]],6,FALSE)),Table9[[#This Row],[Membro]])</f>
        <v/>
      </c>
      <c r="B318" s="403"/>
      <c r="C318" s="404" t="str">
        <f>IF(Table9[[#This Row],[Código do agregado
'[Entidade']]]="","",(CONCATENATE(VLOOKUP(Table9[[#This Row],[Código do agregado
'[Entidade']]],Table8[[Código do agregado '[Entidade']]:[Código do agregado
'[1º Direito']]],8,FALSE),".",Table9[[#This Row],[Membro]])))</f>
        <v/>
      </c>
      <c r="D318" s="430"/>
      <c r="E318" s="431"/>
      <c r="F318" s="430"/>
      <c r="G318" s="430"/>
      <c r="H318" s="435"/>
      <c r="I318" s="432"/>
      <c r="J318" s="433"/>
      <c r="K318" s="404" t="str">
        <f ca="1">IF(Table9[[#This Row],[Data de nascimento 
(aaaa-mm-dd)]]="","",(IF(B318="","",DATEDIF(J318,NOW(),"y"))))</f>
        <v/>
      </c>
      <c r="L318" s="401"/>
      <c r="M318" s="405"/>
      <c r="N318" s="407"/>
      <c r="O318" s="405"/>
      <c r="P318" s="275" t="str">
        <f t="shared" si="23"/>
        <v>NÃO</v>
      </c>
      <c r="Q318" s="281" t="str">
        <f>IF(Table9[[#This Row],[Código do agregado
'[Entidade']]]="","",IF(B318&lt;&gt;B317,"A",IF(Q317="A","B",IF(Q317="B","C",IF(Q317="C","D",IF(Q317="D","E",IF(Q317="E","F",IF(Q317="F","G",IF(Q317="G","H",IF(Q317="H","I",IF(Q317="K","L",IF(Q317="L","M",IF(Q317="M","N",IF(Q317="N","O",IF(Q317="O","P",IF(Q317="P","Q"))))))))))))))))</f>
        <v/>
      </c>
      <c r="R318" s="282" t="str">
        <f t="shared" si="24"/>
        <v/>
      </c>
      <c r="S318" s="283" t="str">
        <f t="shared" si="25"/>
        <v/>
      </c>
      <c r="T318" s="284" t="str">
        <f t="shared" ca="1" si="26"/>
        <v/>
      </c>
      <c r="U318" s="419"/>
      <c r="V318" s="421" t="str">
        <f>IFERROR(IF(Table9[[#This Row],[Data de nascimento 
(aaaa-mm-dd)]]="","",(IF(B318="","",DATEDIF(J318,VLOOKUP(Table9[[#This Row],[Código do agregado
'[Entidade']]],Table8[[Código do agregado '[Entidade']]:[Denominação do ficheiro pdf correspondente ao documento]],25,FALSE),"y")))),"")</f>
        <v/>
      </c>
      <c r="W318" s="410">
        <f t="shared" si="27"/>
        <v>0</v>
      </c>
      <c r="AC318" s="280"/>
    </row>
    <row r="319" spans="1:29" s="263" customFormat="1" ht="25.05" hidden="1" customHeight="1" x14ac:dyDescent="0.3">
      <c r="A319" s="274" t="str">
        <f>CONCATENATE(+IF(Table9[[#This Row],[Código do agregado
'[Entidade']]]="","",VLOOKUP(Table9[[#This Row],[Código do agregado
'[Entidade']]],Table8[[#All],[Código do agregado '[Entidade']]:[Código do agregado
'[1º Direito']]],6,FALSE)),Table9[[#This Row],[Membro]])</f>
        <v/>
      </c>
      <c r="B319" s="403"/>
      <c r="C319" s="404" t="str">
        <f>IF(Table9[[#This Row],[Código do agregado
'[Entidade']]]="","",(CONCATENATE(VLOOKUP(Table9[[#This Row],[Código do agregado
'[Entidade']]],Table8[[Código do agregado '[Entidade']]:[Código do agregado
'[1º Direito']]],8,FALSE),".",Table9[[#This Row],[Membro]])))</f>
        <v/>
      </c>
      <c r="D319" s="430"/>
      <c r="E319" s="431"/>
      <c r="F319" s="430"/>
      <c r="G319" s="430"/>
      <c r="H319" s="435"/>
      <c r="I319" s="432"/>
      <c r="J319" s="433"/>
      <c r="K319" s="404" t="str">
        <f ca="1">IF(Table9[[#This Row],[Data de nascimento 
(aaaa-mm-dd)]]="","",(IF(B319="","",DATEDIF(J319,NOW(),"y"))))</f>
        <v/>
      </c>
      <c r="L319" s="401"/>
      <c r="M319" s="405"/>
      <c r="N319" s="407"/>
      <c r="O319" s="405"/>
      <c r="P319" s="275" t="str">
        <f t="shared" si="23"/>
        <v>NÃO</v>
      </c>
      <c r="Q319" s="281" t="str">
        <f>IF(Table9[[#This Row],[Código do agregado
'[Entidade']]]="","",IF(B319&lt;&gt;B318,"A",IF(Q318="A","B",IF(Q318="B","C",IF(Q318="C","D",IF(Q318="D","E",IF(Q318="E","F",IF(Q318="F","G",IF(Q318="G","H",IF(Q318="H","I",IF(Q318="K","L",IF(Q318="L","M",IF(Q318="M","N",IF(Q318="N","O",IF(Q318="O","P",IF(Q318="P","Q"))))))))))))))))</f>
        <v/>
      </c>
      <c r="R319" s="282" t="str">
        <f t="shared" si="24"/>
        <v/>
      </c>
      <c r="S319" s="283" t="str">
        <f t="shared" si="25"/>
        <v/>
      </c>
      <c r="T319" s="284" t="str">
        <f t="shared" ca="1" si="26"/>
        <v/>
      </c>
      <c r="U319" s="419"/>
      <c r="V319" s="421" t="str">
        <f>IFERROR(IF(Table9[[#This Row],[Data de nascimento 
(aaaa-mm-dd)]]="","",(IF(B319="","",DATEDIF(J319,VLOOKUP(Table9[[#This Row],[Código do agregado
'[Entidade']]],Table8[[Código do agregado '[Entidade']]:[Denominação do ficheiro pdf correspondente ao documento]],25,FALSE),"y")))),"")</f>
        <v/>
      </c>
      <c r="W319" s="410">
        <f t="shared" si="27"/>
        <v>0</v>
      </c>
      <c r="AC319" s="280"/>
    </row>
    <row r="320" spans="1:29" s="263" customFormat="1" ht="25.05" hidden="1" customHeight="1" x14ac:dyDescent="0.3">
      <c r="A320" s="274" t="str">
        <f>CONCATENATE(+IF(Table9[[#This Row],[Código do agregado
'[Entidade']]]="","",VLOOKUP(Table9[[#This Row],[Código do agregado
'[Entidade']]],Table8[[#All],[Código do agregado '[Entidade']]:[Código do agregado
'[1º Direito']]],6,FALSE)),Table9[[#This Row],[Membro]])</f>
        <v/>
      </c>
      <c r="B320" s="403"/>
      <c r="C320" s="404" t="str">
        <f>IF(Table9[[#This Row],[Código do agregado
'[Entidade']]]="","",(CONCATENATE(VLOOKUP(Table9[[#This Row],[Código do agregado
'[Entidade']]],Table8[[Código do agregado '[Entidade']]:[Código do agregado
'[1º Direito']]],8,FALSE),".",Table9[[#This Row],[Membro]])))</f>
        <v/>
      </c>
      <c r="D320" s="430"/>
      <c r="E320" s="431"/>
      <c r="F320" s="430"/>
      <c r="G320" s="430"/>
      <c r="H320" s="435"/>
      <c r="I320" s="432"/>
      <c r="J320" s="433"/>
      <c r="K320" s="404" t="str">
        <f ca="1">IF(Table9[[#This Row],[Data de nascimento 
(aaaa-mm-dd)]]="","",(IF(B320="","",DATEDIF(J320,NOW(),"y"))))</f>
        <v/>
      </c>
      <c r="L320" s="401"/>
      <c r="M320" s="405"/>
      <c r="N320" s="407"/>
      <c r="O320" s="405"/>
      <c r="P320" s="275" t="str">
        <f t="shared" si="23"/>
        <v>NÃO</v>
      </c>
      <c r="Q320" s="281" t="str">
        <f>IF(Table9[[#This Row],[Código do agregado
'[Entidade']]]="","",IF(B320&lt;&gt;B319,"A",IF(Q319="A","B",IF(Q319="B","C",IF(Q319="C","D",IF(Q319="D","E",IF(Q319="E","F",IF(Q319="F","G",IF(Q319="G","H",IF(Q319="H","I",IF(Q319="K","L",IF(Q319="L","M",IF(Q319="M","N",IF(Q319="N","O",IF(Q319="O","P",IF(Q319="P","Q"))))))))))))))))</f>
        <v/>
      </c>
      <c r="R320" s="282" t="str">
        <f t="shared" si="24"/>
        <v/>
      </c>
      <c r="S320" s="283" t="str">
        <f t="shared" si="25"/>
        <v/>
      </c>
      <c r="T320" s="284" t="str">
        <f t="shared" ca="1" si="26"/>
        <v/>
      </c>
      <c r="U320" s="419"/>
      <c r="V320" s="421" t="str">
        <f>IFERROR(IF(Table9[[#This Row],[Data de nascimento 
(aaaa-mm-dd)]]="","",(IF(B320="","",DATEDIF(J320,VLOOKUP(Table9[[#This Row],[Código do agregado
'[Entidade']]],Table8[[Código do agregado '[Entidade']]:[Denominação do ficheiro pdf correspondente ao documento]],25,FALSE),"y")))),"")</f>
        <v/>
      </c>
      <c r="W320" s="410">
        <f t="shared" si="27"/>
        <v>0</v>
      </c>
      <c r="AC320" s="280"/>
    </row>
    <row r="321" spans="1:29" s="263" customFormat="1" ht="25.05" hidden="1" customHeight="1" x14ac:dyDescent="0.3">
      <c r="A321" s="274" t="str">
        <f>CONCATENATE(+IF(Table9[[#This Row],[Código do agregado
'[Entidade']]]="","",VLOOKUP(Table9[[#This Row],[Código do agregado
'[Entidade']]],Table8[[#All],[Código do agregado '[Entidade']]:[Código do agregado
'[1º Direito']]],6,FALSE)),Table9[[#This Row],[Membro]])</f>
        <v/>
      </c>
      <c r="B321" s="403"/>
      <c r="C321" s="404" t="str">
        <f>IF(Table9[[#This Row],[Código do agregado
'[Entidade']]]="","",(CONCATENATE(VLOOKUP(Table9[[#This Row],[Código do agregado
'[Entidade']]],Table8[[Código do agregado '[Entidade']]:[Código do agregado
'[1º Direito']]],8,FALSE),".",Table9[[#This Row],[Membro]])))</f>
        <v/>
      </c>
      <c r="D321" s="430"/>
      <c r="E321" s="431"/>
      <c r="F321" s="430"/>
      <c r="G321" s="430"/>
      <c r="H321" s="435"/>
      <c r="I321" s="432"/>
      <c r="J321" s="433"/>
      <c r="K321" s="404" t="str">
        <f ca="1">IF(Table9[[#This Row],[Data de nascimento 
(aaaa-mm-dd)]]="","",(IF(B321="","",DATEDIF(J321,NOW(),"y"))))</f>
        <v/>
      </c>
      <c r="L321" s="401"/>
      <c r="M321" s="405"/>
      <c r="N321" s="407"/>
      <c r="O321" s="405"/>
      <c r="P321" s="275" t="str">
        <f t="shared" si="23"/>
        <v>NÃO</v>
      </c>
      <c r="Q321" s="281" t="str">
        <f>IF(Table9[[#This Row],[Código do agregado
'[Entidade']]]="","",IF(B321&lt;&gt;B320,"A",IF(Q320="A","B",IF(Q320="B","C",IF(Q320="C","D",IF(Q320="D","E",IF(Q320="E","F",IF(Q320="F","G",IF(Q320="G","H",IF(Q320="H","I",IF(Q320="K","L",IF(Q320="L","M",IF(Q320="M","N",IF(Q320="N","O",IF(Q320="O","P",IF(Q320="P","Q"))))))))))))))))</f>
        <v/>
      </c>
      <c r="R321" s="282" t="str">
        <f t="shared" si="24"/>
        <v/>
      </c>
      <c r="S321" s="283" t="str">
        <f t="shared" si="25"/>
        <v/>
      </c>
      <c r="T321" s="284" t="str">
        <f t="shared" ca="1" si="26"/>
        <v/>
      </c>
      <c r="U321" s="419"/>
      <c r="V321" s="421" t="str">
        <f>IFERROR(IF(Table9[[#This Row],[Data de nascimento 
(aaaa-mm-dd)]]="","",(IF(B321="","",DATEDIF(J321,VLOOKUP(Table9[[#This Row],[Código do agregado
'[Entidade']]],Table8[[Código do agregado '[Entidade']]:[Denominação do ficheiro pdf correspondente ao documento]],25,FALSE),"y")))),"")</f>
        <v/>
      </c>
      <c r="W321" s="410">
        <f t="shared" si="27"/>
        <v>0</v>
      </c>
      <c r="AC321" s="280"/>
    </row>
    <row r="322" spans="1:29" s="263" customFormat="1" ht="25.05" hidden="1" customHeight="1" x14ac:dyDescent="0.3">
      <c r="A322" s="274" t="str">
        <f>CONCATENATE(+IF(Table9[[#This Row],[Código do agregado
'[Entidade']]]="","",VLOOKUP(Table9[[#This Row],[Código do agregado
'[Entidade']]],Table8[[#All],[Código do agregado '[Entidade']]:[Código do agregado
'[1º Direito']]],6,FALSE)),Table9[[#This Row],[Membro]])</f>
        <v/>
      </c>
      <c r="B322" s="403"/>
      <c r="C322" s="404" t="str">
        <f>IF(Table9[[#This Row],[Código do agregado
'[Entidade']]]="","",(CONCATENATE(VLOOKUP(Table9[[#This Row],[Código do agregado
'[Entidade']]],Table8[[Código do agregado '[Entidade']]:[Código do agregado
'[1º Direito']]],8,FALSE),".",Table9[[#This Row],[Membro]])))</f>
        <v/>
      </c>
      <c r="D322" s="430"/>
      <c r="E322" s="431"/>
      <c r="F322" s="430"/>
      <c r="G322" s="430"/>
      <c r="H322" s="435"/>
      <c r="I322" s="432"/>
      <c r="J322" s="433"/>
      <c r="K322" s="404" t="str">
        <f ca="1">IF(Table9[[#This Row],[Data de nascimento 
(aaaa-mm-dd)]]="","",(IF(B322="","",DATEDIF(J322,NOW(),"y"))))</f>
        <v/>
      </c>
      <c r="L322" s="401"/>
      <c r="M322" s="405"/>
      <c r="N322" s="407"/>
      <c r="O322" s="405"/>
      <c r="P322" s="275" t="str">
        <f t="shared" si="23"/>
        <v>NÃO</v>
      </c>
      <c r="Q322" s="281" t="str">
        <f>IF(Table9[[#This Row],[Código do agregado
'[Entidade']]]="","",IF(B322&lt;&gt;B321,"A",IF(Q321="A","B",IF(Q321="B","C",IF(Q321="C","D",IF(Q321="D","E",IF(Q321="E","F",IF(Q321="F","G",IF(Q321="G","H",IF(Q321="H","I",IF(Q321="K","L",IF(Q321="L","M",IF(Q321="M","N",IF(Q321="N","O",IF(Q321="O","P",IF(Q321="P","Q"))))))))))))))))</f>
        <v/>
      </c>
      <c r="R322" s="282" t="str">
        <f t="shared" si="24"/>
        <v/>
      </c>
      <c r="S322" s="283" t="str">
        <f t="shared" si="25"/>
        <v/>
      </c>
      <c r="T322" s="284" t="str">
        <f t="shared" ca="1" si="26"/>
        <v/>
      </c>
      <c r="U322" s="419"/>
      <c r="V322" s="421" t="str">
        <f>IFERROR(IF(Table9[[#This Row],[Data de nascimento 
(aaaa-mm-dd)]]="","",(IF(B322="","",DATEDIF(J322,VLOOKUP(Table9[[#This Row],[Código do agregado
'[Entidade']]],Table8[[Código do agregado '[Entidade']]:[Denominação do ficheiro pdf correspondente ao documento]],25,FALSE),"y")))),"")</f>
        <v/>
      </c>
      <c r="W322" s="410">
        <f t="shared" si="27"/>
        <v>0</v>
      </c>
      <c r="AC322" s="280"/>
    </row>
    <row r="323" spans="1:29" s="263" customFormat="1" ht="25.05" hidden="1" customHeight="1" x14ac:dyDescent="0.3">
      <c r="A323" s="274" t="str">
        <f>CONCATENATE(+IF(Table9[[#This Row],[Código do agregado
'[Entidade']]]="","",VLOOKUP(Table9[[#This Row],[Código do agregado
'[Entidade']]],Table8[[#All],[Código do agregado '[Entidade']]:[Código do agregado
'[1º Direito']]],6,FALSE)),Table9[[#This Row],[Membro]])</f>
        <v/>
      </c>
      <c r="B323" s="403"/>
      <c r="C323" s="404" t="str">
        <f>IF(Table9[[#This Row],[Código do agregado
'[Entidade']]]="","",(CONCATENATE(VLOOKUP(Table9[[#This Row],[Código do agregado
'[Entidade']]],Table8[[Código do agregado '[Entidade']]:[Código do agregado
'[1º Direito']]],8,FALSE),".",Table9[[#This Row],[Membro]])))</f>
        <v/>
      </c>
      <c r="D323" s="430"/>
      <c r="E323" s="431"/>
      <c r="F323" s="430"/>
      <c r="G323" s="430"/>
      <c r="H323" s="435"/>
      <c r="I323" s="432"/>
      <c r="J323" s="433"/>
      <c r="K323" s="404" t="str">
        <f ca="1">IF(Table9[[#This Row],[Data de nascimento 
(aaaa-mm-dd)]]="","",(IF(B323="","",DATEDIF(J323,NOW(),"y"))))</f>
        <v/>
      </c>
      <c r="L323" s="401"/>
      <c r="M323" s="405"/>
      <c r="N323" s="407"/>
      <c r="O323" s="405"/>
      <c r="P323" s="275" t="str">
        <f t="shared" si="23"/>
        <v>NÃO</v>
      </c>
      <c r="Q323" s="281" t="str">
        <f>IF(Table9[[#This Row],[Código do agregado
'[Entidade']]]="","",IF(B323&lt;&gt;B322,"A",IF(Q322="A","B",IF(Q322="B","C",IF(Q322="C","D",IF(Q322="D","E",IF(Q322="E","F",IF(Q322="F","G",IF(Q322="G","H",IF(Q322="H","I",IF(Q322="K","L",IF(Q322="L","M",IF(Q322="M","N",IF(Q322="N","O",IF(Q322="O","P",IF(Q322="P","Q"))))))))))))))))</f>
        <v/>
      </c>
      <c r="R323" s="282" t="str">
        <f t="shared" si="24"/>
        <v/>
      </c>
      <c r="S323" s="283" t="str">
        <f t="shared" si="25"/>
        <v/>
      </c>
      <c r="T323" s="284" t="str">
        <f t="shared" ca="1" si="26"/>
        <v/>
      </c>
      <c r="U323" s="419"/>
      <c r="V323" s="421" t="str">
        <f>IFERROR(IF(Table9[[#This Row],[Data de nascimento 
(aaaa-mm-dd)]]="","",(IF(B323="","",DATEDIF(J323,VLOOKUP(Table9[[#This Row],[Código do agregado
'[Entidade']]],Table8[[Código do agregado '[Entidade']]:[Denominação do ficheiro pdf correspondente ao documento]],25,FALSE),"y")))),"")</f>
        <v/>
      </c>
      <c r="W323" s="410">
        <f t="shared" si="27"/>
        <v>0</v>
      </c>
      <c r="AC323" s="280"/>
    </row>
    <row r="324" spans="1:29" s="263" customFormat="1" ht="25.05" hidden="1" customHeight="1" x14ac:dyDescent="0.3">
      <c r="A324" s="274" t="str">
        <f>CONCATENATE(+IF(Table9[[#This Row],[Código do agregado
'[Entidade']]]="","",VLOOKUP(Table9[[#This Row],[Código do agregado
'[Entidade']]],Table8[[#All],[Código do agregado '[Entidade']]:[Código do agregado
'[1º Direito']]],6,FALSE)),Table9[[#This Row],[Membro]])</f>
        <v/>
      </c>
      <c r="B324" s="403"/>
      <c r="C324" s="404" t="str">
        <f>IF(Table9[[#This Row],[Código do agregado
'[Entidade']]]="","",(CONCATENATE(VLOOKUP(Table9[[#This Row],[Código do agregado
'[Entidade']]],Table8[[Código do agregado '[Entidade']]:[Código do agregado
'[1º Direito']]],8,FALSE),".",Table9[[#This Row],[Membro]])))</f>
        <v/>
      </c>
      <c r="D324" s="430"/>
      <c r="E324" s="431"/>
      <c r="F324" s="430"/>
      <c r="G324" s="430"/>
      <c r="H324" s="435"/>
      <c r="I324" s="432"/>
      <c r="J324" s="433"/>
      <c r="K324" s="404" t="str">
        <f ca="1">IF(Table9[[#This Row],[Data de nascimento 
(aaaa-mm-dd)]]="","",(IF(B324="","",DATEDIF(J324,NOW(),"y"))))</f>
        <v/>
      </c>
      <c r="L324" s="401"/>
      <c r="M324" s="405"/>
      <c r="N324" s="407"/>
      <c r="O324" s="405"/>
      <c r="P324" s="275" t="str">
        <f t="shared" si="23"/>
        <v>NÃO</v>
      </c>
      <c r="Q324" s="281" t="str">
        <f>IF(Table9[[#This Row],[Código do agregado
'[Entidade']]]="","",IF(B324&lt;&gt;B323,"A",IF(Q323="A","B",IF(Q323="B","C",IF(Q323="C","D",IF(Q323="D","E",IF(Q323="E","F",IF(Q323="F","G",IF(Q323="G","H",IF(Q323="H","I",IF(Q323="K","L",IF(Q323="L","M",IF(Q323="M","N",IF(Q323="N","O",IF(Q323="O","P",IF(Q323="P","Q"))))))))))))))))</f>
        <v/>
      </c>
      <c r="R324" s="282" t="str">
        <f t="shared" si="24"/>
        <v/>
      </c>
      <c r="S324" s="283" t="str">
        <f t="shared" si="25"/>
        <v/>
      </c>
      <c r="T324" s="284" t="str">
        <f t="shared" ca="1" si="26"/>
        <v/>
      </c>
      <c r="U324" s="419"/>
      <c r="V324" s="421" t="str">
        <f>IFERROR(IF(Table9[[#This Row],[Data de nascimento 
(aaaa-mm-dd)]]="","",(IF(B324="","",DATEDIF(J324,VLOOKUP(Table9[[#This Row],[Código do agregado
'[Entidade']]],Table8[[Código do agregado '[Entidade']]:[Denominação do ficheiro pdf correspondente ao documento]],25,FALSE),"y")))),"")</f>
        <v/>
      </c>
      <c r="W324" s="410">
        <f t="shared" si="27"/>
        <v>0</v>
      </c>
      <c r="AC324" s="280"/>
    </row>
    <row r="325" spans="1:29" s="263" customFormat="1" ht="25.05" hidden="1" customHeight="1" x14ac:dyDescent="0.3">
      <c r="A325" s="274" t="str">
        <f>CONCATENATE(+IF(Table9[[#This Row],[Código do agregado
'[Entidade']]]="","",VLOOKUP(Table9[[#This Row],[Código do agregado
'[Entidade']]],Table8[[#All],[Código do agregado '[Entidade']]:[Código do agregado
'[1º Direito']]],6,FALSE)),Table9[[#This Row],[Membro]])</f>
        <v/>
      </c>
      <c r="B325" s="403"/>
      <c r="C325" s="404" t="str">
        <f>IF(Table9[[#This Row],[Código do agregado
'[Entidade']]]="","",(CONCATENATE(VLOOKUP(Table9[[#This Row],[Código do agregado
'[Entidade']]],Table8[[Código do agregado '[Entidade']]:[Código do agregado
'[1º Direito']]],8,FALSE),".",Table9[[#This Row],[Membro]])))</f>
        <v/>
      </c>
      <c r="D325" s="430"/>
      <c r="E325" s="431"/>
      <c r="F325" s="430"/>
      <c r="G325" s="430"/>
      <c r="H325" s="435"/>
      <c r="I325" s="432"/>
      <c r="J325" s="433"/>
      <c r="K325" s="404" t="str">
        <f ca="1">IF(Table9[[#This Row],[Data de nascimento 
(aaaa-mm-dd)]]="","",(IF(B325="","",DATEDIF(J325,NOW(),"y"))))</f>
        <v/>
      </c>
      <c r="L325" s="401"/>
      <c r="M325" s="405"/>
      <c r="N325" s="407"/>
      <c r="O325" s="405"/>
      <c r="P325" s="275" t="str">
        <f t="shared" si="23"/>
        <v>NÃO</v>
      </c>
      <c r="Q325" s="281" t="str">
        <f>IF(Table9[[#This Row],[Código do agregado
'[Entidade']]]="","",IF(B325&lt;&gt;B324,"A",IF(Q324="A","B",IF(Q324="B","C",IF(Q324="C","D",IF(Q324="D","E",IF(Q324="E","F",IF(Q324="F","G",IF(Q324="G","H",IF(Q324="H","I",IF(Q324="K","L",IF(Q324="L","M",IF(Q324="M","N",IF(Q324="N","O",IF(Q324="O","P",IF(Q324="P","Q"))))))))))))))))</f>
        <v/>
      </c>
      <c r="R325" s="282" t="str">
        <f t="shared" si="24"/>
        <v/>
      </c>
      <c r="S325" s="283" t="str">
        <f t="shared" si="25"/>
        <v/>
      </c>
      <c r="T325" s="284" t="str">
        <f t="shared" ca="1" si="26"/>
        <v/>
      </c>
      <c r="U325" s="419"/>
      <c r="V325" s="421" t="str">
        <f>IFERROR(IF(Table9[[#This Row],[Data de nascimento 
(aaaa-mm-dd)]]="","",(IF(B325="","",DATEDIF(J325,VLOOKUP(Table9[[#This Row],[Código do agregado
'[Entidade']]],Table8[[Código do agregado '[Entidade']]:[Denominação do ficheiro pdf correspondente ao documento]],25,FALSE),"y")))),"")</f>
        <v/>
      </c>
      <c r="W325" s="410">
        <f t="shared" si="27"/>
        <v>0</v>
      </c>
      <c r="AC325" s="280"/>
    </row>
    <row r="326" spans="1:29" s="263" customFormat="1" ht="25.05" hidden="1" customHeight="1" x14ac:dyDescent="0.3">
      <c r="A326" s="274" t="str">
        <f>CONCATENATE(+IF(Table9[[#This Row],[Código do agregado
'[Entidade']]]="","",VLOOKUP(Table9[[#This Row],[Código do agregado
'[Entidade']]],Table8[[#All],[Código do agregado '[Entidade']]:[Código do agregado
'[1º Direito']]],6,FALSE)),Table9[[#This Row],[Membro]])</f>
        <v/>
      </c>
      <c r="B326" s="403"/>
      <c r="C326" s="404" t="str">
        <f>IF(Table9[[#This Row],[Código do agregado
'[Entidade']]]="","",(CONCATENATE(VLOOKUP(Table9[[#This Row],[Código do agregado
'[Entidade']]],Table8[[Código do agregado '[Entidade']]:[Código do agregado
'[1º Direito']]],8,FALSE),".",Table9[[#This Row],[Membro]])))</f>
        <v/>
      </c>
      <c r="D326" s="430"/>
      <c r="E326" s="431"/>
      <c r="F326" s="430"/>
      <c r="G326" s="430"/>
      <c r="H326" s="435"/>
      <c r="I326" s="432"/>
      <c r="J326" s="433"/>
      <c r="K326" s="404" t="str">
        <f ca="1">IF(Table9[[#This Row],[Data de nascimento 
(aaaa-mm-dd)]]="","",(IF(B326="","",DATEDIF(J326,NOW(),"y"))))</f>
        <v/>
      </c>
      <c r="L326" s="401"/>
      <c r="M326" s="405"/>
      <c r="N326" s="407"/>
      <c r="O326" s="405"/>
      <c r="P326" s="275" t="str">
        <f t="shared" ref="P326:P389" si="28">IF(B326&lt;&gt;"",IF(AND(B326&lt;&gt;"",OR(I326="",J326="",M326="",N326="",AND(O326="",S326="Rend"))),"NÃO","SIM"),"NÃO")</f>
        <v>NÃO</v>
      </c>
      <c r="Q326" s="281" t="str">
        <f>IF(Table9[[#This Row],[Código do agregado
'[Entidade']]]="","",IF(B326&lt;&gt;B325,"A",IF(Q325="A","B",IF(Q325="B","C",IF(Q325="C","D",IF(Q325="D","E",IF(Q325="E","F",IF(Q325="F","G",IF(Q325="G","H",IF(Q325="H","I",IF(Q325="K","L",IF(Q325="L","M",IF(Q325="M","N",IF(Q325="N","O",IF(Q325="O","P",IF(Q325="P","Q"))))))))))))))))</f>
        <v/>
      </c>
      <c r="R326" s="282" t="str">
        <f t="shared" ref="R326:R389" si="29">IFERROR(IF(OR(RIGHT(I326,1)-(11-((9*LEFT(I326,1)+8*MID(I326,2,1)+7*MID(I326,3,1)+6*MID(I326,4,1)+5*MID(I326,5,1)+4*MID(I326,6,1)+3*MID(I326,7,1)+2*MID(I326,8,1))-(11*INT((9*LEFT(I326,1)+8*MID(I326,2,1)+7*MID(I326,3,1)+6*MID(I326,4,1)+5*MID(I326,5,1)+4*MID(I326,6,1)+3*MID(I326,7,1)+2*MID(I326,8,1))/11))))=0,RIGHT(I326,1)-(11-((9*LEFT(I326,1)+8*MID(I326,2,1)+7*MID(I326,3,1)+6*MID(I326,4,1)+5*MID(I326,5,1)+4*MID(I326,6,1)+3*MID(I326,7,1)+2*MID(I326,8,1))-(11*INT((9*LEFT(I326,1)+8*MID(I326,2,1)+7*MID(I326,3,1)+6*MID(I326,4,1)+5*MID(I326,5,1)+4*MID(I326,6,1)+3*MID(I326,7,1)+2*MID(I326,8,1))/11))))=-11,RIGHT(I326,1)-(11-((9*LEFT(I326,1)+8*MID(I326,2,1)+7*MID(I326,3,1)+6*MID(I326,4,1)+5*MID(I326,5,1)+4*MID(I326,6,1)+3*MID(I326,7,1)+2*MID(I326,8,1))-(11*INT((9*LEFT(I326,1)+8*MID(I326,2,1)+7*MID(I326,3,1)+6*MID(I326,4,1)+5*MID(I326,5,1)+4*MID(I326,6,1)+3*MID(I326,7,1)+2*MID(I326,8,1))/11))))=-10),"","X"),"")</f>
        <v/>
      </c>
      <c r="S326" s="283" t="str">
        <f t="shared" ref="S326:S389" si="30">IF(RIGHT(C326,1)="A","",IF(C326="","",IF(OR(K326&gt;65,AND(K326&gt;17,K326&lt;26)),"Rend","")))</f>
        <v/>
      </c>
      <c r="T326" s="284" t="str">
        <f t="shared" ref="T326:T389" ca="1" si="31">IF(OR(K326&lt;18,AND(O326="Não",S326="Rend")),"Dep","")</f>
        <v/>
      </c>
      <c r="U326" s="419"/>
      <c r="V326" s="421" t="str">
        <f>IFERROR(IF(Table9[[#This Row],[Data de nascimento 
(aaaa-mm-dd)]]="","",(IF(B326="","",DATEDIF(J326,VLOOKUP(Table9[[#This Row],[Código do agregado
'[Entidade']]],Table8[[Código do agregado '[Entidade']]:[Denominação do ficheiro pdf correspondente ao documento]],25,FALSE),"y")))),"")</f>
        <v/>
      </c>
      <c r="W326" s="410">
        <f t="shared" ref="W326:W389" si="32">IF(AND(V326&gt;=15,V326&lt;=29),1,0)</f>
        <v>0</v>
      </c>
      <c r="AC326" s="280"/>
    </row>
    <row r="327" spans="1:29" s="263" customFormat="1" ht="25.05" hidden="1" customHeight="1" x14ac:dyDescent="0.3">
      <c r="A327" s="274" t="str">
        <f>CONCATENATE(+IF(Table9[[#This Row],[Código do agregado
'[Entidade']]]="","",VLOOKUP(Table9[[#This Row],[Código do agregado
'[Entidade']]],Table8[[#All],[Código do agregado '[Entidade']]:[Código do agregado
'[1º Direito']]],6,FALSE)),Table9[[#This Row],[Membro]])</f>
        <v/>
      </c>
      <c r="B327" s="403"/>
      <c r="C327" s="404" t="str">
        <f>IF(Table9[[#This Row],[Código do agregado
'[Entidade']]]="","",(CONCATENATE(VLOOKUP(Table9[[#This Row],[Código do agregado
'[Entidade']]],Table8[[Código do agregado '[Entidade']]:[Código do agregado
'[1º Direito']]],8,FALSE),".",Table9[[#This Row],[Membro]])))</f>
        <v/>
      </c>
      <c r="D327" s="430"/>
      <c r="E327" s="431"/>
      <c r="F327" s="430"/>
      <c r="G327" s="430"/>
      <c r="H327" s="435"/>
      <c r="I327" s="432"/>
      <c r="J327" s="433"/>
      <c r="K327" s="404" t="str">
        <f ca="1">IF(Table9[[#This Row],[Data de nascimento 
(aaaa-mm-dd)]]="","",(IF(B327="","",DATEDIF(J327,NOW(),"y"))))</f>
        <v/>
      </c>
      <c r="L327" s="401"/>
      <c r="M327" s="405"/>
      <c r="N327" s="407"/>
      <c r="O327" s="405"/>
      <c r="P327" s="275" t="str">
        <f t="shared" si="28"/>
        <v>NÃO</v>
      </c>
      <c r="Q327" s="281" t="str">
        <f>IF(Table9[[#This Row],[Código do agregado
'[Entidade']]]="","",IF(B327&lt;&gt;B326,"A",IF(Q326="A","B",IF(Q326="B","C",IF(Q326="C","D",IF(Q326="D","E",IF(Q326="E","F",IF(Q326="F","G",IF(Q326="G","H",IF(Q326="H","I",IF(Q326="K","L",IF(Q326="L","M",IF(Q326="M","N",IF(Q326="N","O",IF(Q326="O","P",IF(Q326="P","Q"))))))))))))))))</f>
        <v/>
      </c>
      <c r="R327" s="282" t="str">
        <f t="shared" si="29"/>
        <v/>
      </c>
      <c r="S327" s="283" t="str">
        <f t="shared" si="30"/>
        <v/>
      </c>
      <c r="T327" s="284" t="str">
        <f t="shared" ca="1" si="31"/>
        <v/>
      </c>
      <c r="U327" s="419"/>
      <c r="V327" s="421" t="str">
        <f>IFERROR(IF(Table9[[#This Row],[Data de nascimento 
(aaaa-mm-dd)]]="","",(IF(B327="","",DATEDIF(J327,VLOOKUP(Table9[[#This Row],[Código do agregado
'[Entidade']]],Table8[[Código do agregado '[Entidade']]:[Denominação do ficheiro pdf correspondente ao documento]],25,FALSE),"y")))),"")</f>
        <v/>
      </c>
      <c r="W327" s="410">
        <f t="shared" si="32"/>
        <v>0</v>
      </c>
      <c r="AC327" s="280"/>
    </row>
    <row r="328" spans="1:29" s="263" customFormat="1" ht="25.05" hidden="1" customHeight="1" x14ac:dyDescent="0.3">
      <c r="A328" s="274" t="str">
        <f>CONCATENATE(+IF(Table9[[#This Row],[Código do agregado
'[Entidade']]]="","",VLOOKUP(Table9[[#This Row],[Código do agregado
'[Entidade']]],Table8[[#All],[Código do agregado '[Entidade']]:[Código do agregado
'[1º Direito']]],6,FALSE)),Table9[[#This Row],[Membro]])</f>
        <v/>
      </c>
      <c r="B328" s="403"/>
      <c r="C328" s="404" t="str">
        <f>IF(Table9[[#This Row],[Código do agregado
'[Entidade']]]="","",(CONCATENATE(VLOOKUP(Table9[[#This Row],[Código do agregado
'[Entidade']]],Table8[[Código do agregado '[Entidade']]:[Código do agregado
'[1º Direito']]],8,FALSE),".",Table9[[#This Row],[Membro]])))</f>
        <v/>
      </c>
      <c r="D328" s="430"/>
      <c r="E328" s="431"/>
      <c r="F328" s="430"/>
      <c r="G328" s="430"/>
      <c r="H328" s="435"/>
      <c r="I328" s="432"/>
      <c r="J328" s="433"/>
      <c r="K328" s="404" t="str">
        <f ca="1">IF(Table9[[#This Row],[Data de nascimento 
(aaaa-mm-dd)]]="","",(IF(B328="","",DATEDIF(J328,NOW(),"y"))))</f>
        <v/>
      </c>
      <c r="L328" s="401"/>
      <c r="M328" s="405"/>
      <c r="N328" s="407"/>
      <c r="O328" s="405"/>
      <c r="P328" s="275" t="str">
        <f t="shared" si="28"/>
        <v>NÃO</v>
      </c>
      <c r="Q328" s="281" t="str">
        <f>IF(Table9[[#This Row],[Código do agregado
'[Entidade']]]="","",IF(B328&lt;&gt;B327,"A",IF(Q327="A","B",IF(Q327="B","C",IF(Q327="C","D",IF(Q327="D","E",IF(Q327="E","F",IF(Q327="F","G",IF(Q327="G","H",IF(Q327="H","I",IF(Q327="K","L",IF(Q327="L","M",IF(Q327="M","N",IF(Q327="N","O",IF(Q327="O","P",IF(Q327="P","Q"))))))))))))))))</f>
        <v/>
      </c>
      <c r="R328" s="282" t="str">
        <f t="shared" si="29"/>
        <v/>
      </c>
      <c r="S328" s="283" t="str">
        <f t="shared" si="30"/>
        <v/>
      </c>
      <c r="T328" s="284" t="str">
        <f t="shared" ca="1" si="31"/>
        <v/>
      </c>
      <c r="U328" s="419"/>
      <c r="V328" s="421" t="str">
        <f>IFERROR(IF(Table9[[#This Row],[Data de nascimento 
(aaaa-mm-dd)]]="","",(IF(B328="","",DATEDIF(J328,VLOOKUP(Table9[[#This Row],[Código do agregado
'[Entidade']]],Table8[[Código do agregado '[Entidade']]:[Denominação do ficheiro pdf correspondente ao documento]],25,FALSE),"y")))),"")</f>
        <v/>
      </c>
      <c r="W328" s="410">
        <f t="shared" si="32"/>
        <v>0</v>
      </c>
      <c r="AC328" s="280"/>
    </row>
    <row r="329" spans="1:29" s="263" customFormat="1" ht="25.05" hidden="1" customHeight="1" x14ac:dyDescent="0.3">
      <c r="A329" s="274" t="str">
        <f>CONCATENATE(+IF(Table9[[#This Row],[Código do agregado
'[Entidade']]]="","",VLOOKUP(Table9[[#This Row],[Código do agregado
'[Entidade']]],Table8[[#All],[Código do agregado '[Entidade']]:[Código do agregado
'[1º Direito']]],6,FALSE)),Table9[[#This Row],[Membro]])</f>
        <v/>
      </c>
      <c r="B329" s="403"/>
      <c r="C329" s="404" t="str">
        <f>IF(Table9[[#This Row],[Código do agregado
'[Entidade']]]="","",(CONCATENATE(VLOOKUP(Table9[[#This Row],[Código do agregado
'[Entidade']]],Table8[[Código do agregado '[Entidade']]:[Código do agregado
'[1º Direito']]],8,FALSE),".",Table9[[#This Row],[Membro]])))</f>
        <v/>
      </c>
      <c r="D329" s="430"/>
      <c r="E329" s="431"/>
      <c r="F329" s="430"/>
      <c r="G329" s="430"/>
      <c r="H329" s="435"/>
      <c r="I329" s="432"/>
      <c r="J329" s="433"/>
      <c r="K329" s="404" t="str">
        <f ca="1">IF(Table9[[#This Row],[Data de nascimento 
(aaaa-mm-dd)]]="","",(IF(B329="","",DATEDIF(J329,NOW(),"y"))))</f>
        <v/>
      </c>
      <c r="L329" s="401"/>
      <c r="M329" s="405"/>
      <c r="N329" s="407"/>
      <c r="O329" s="405"/>
      <c r="P329" s="275" t="str">
        <f t="shared" si="28"/>
        <v>NÃO</v>
      </c>
      <c r="Q329" s="281" t="str">
        <f>IF(Table9[[#This Row],[Código do agregado
'[Entidade']]]="","",IF(B329&lt;&gt;B328,"A",IF(Q328="A","B",IF(Q328="B","C",IF(Q328="C","D",IF(Q328="D","E",IF(Q328="E","F",IF(Q328="F","G",IF(Q328="G","H",IF(Q328="H","I",IF(Q328="K","L",IF(Q328="L","M",IF(Q328="M","N",IF(Q328="N","O",IF(Q328="O","P",IF(Q328="P","Q"))))))))))))))))</f>
        <v/>
      </c>
      <c r="R329" s="282" t="str">
        <f t="shared" si="29"/>
        <v/>
      </c>
      <c r="S329" s="283" t="str">
        <f t="shared" si="30"/>
        <v/>
      </c>
      <c r="T329" s="284" t="str">
        <f t="shared" ca="1" si="31"/>
        <v/>
      </c>
      <c r="U329" s="419"/>
      <c r="V329" s="421" t="str">
        <f>IFERROR(IF(Table9[[#This Row],[Data de nascimento 
(aaaa-mm-dd)]]="","",(IF(B329="","",DATEDIF(J329,VLOOKUP(Table9[[#This Row],[Código do agregado
'[Entidade']]],Table8[[Código do agregado '[Entidade']]:[Denominação do ficheiro pdf correspondente ao documento]],25,FALSE),"y")))),"")</f>
        <v/>
      </c>
      <c r="W329" s="410">
        <f t="shared" si="32"/>
        <v>0</v>
      </c>
      <c r="AC329" s="280"/>
    </row>
    <row r="330" spans="1:29" s="263" customFormat="1" ht="25.05" hidden="1" customHeight="1" x14ac:dyDescent="0.3">
      <c r="A330" s="274" t="str">
        <f>CONCATENATE(+IF(Table9[[#This Row],[Código do agregado
'[Entidade']]]="","",VLOOKUP(Table9[[#This Row],[Código do agregado
'[Entidade']]],Table8[[#All],[Código do agregado '[Entidade']]:[Código do agregado
'[1º Direito']]],6,FALSE)),Table9[[#This Row],[Membro]])</f>
        <v/>
      </c>
      <c r="B330" s="403"/>
      <c r="C330" s="404" t="str">
        <f>IF(Table9[[#This Row],[Código do agregado
'[Entidade']]]="","",(CONCATENATE(VLOOKUP(Table9[[#This Row],[Código do agregado
'[Entidade']]],Table8[[Código do agregado '[Entidade']]:[Código do agregado
'[1º Direito']]],8,FALSE),".",Table9[[#This Row],[Membro]])))</f>
        <v/>
      </c>
      <c r="D330" s="430"/>
      <c r="E330" s="431"/>
      <c r="F330" s="430"/>
      <c r="G330" s="430"/>
      <c r="H330" s="435"/>
      <c r="I330" s="432"/>
      <c r="J330" s="433"/>
      <c r="K330" s="404" t="str">
        <f ca="1">IF(Table9[[#This Row],[Data de nascimento 
(aaaa-mm-dd)]]="","",(IF(B330="","",DATEDIF(J330,NOW(),"y"))))</f>
        <v/>
      </c>
      <c r="L330" s="401"/>
      <c r="M330" s="405"/>
      <c r="N330" s="407"/>
      <c r="O330" s="405"/>
      <c r="P330" s="275" t="str">
        <f t="shared" si="28"/>
        <v>NÃO</v>
      </c>
      <c r="Q330" s="281" t="str">
        <f>IF(Table9[[#This Row],[Código do agregado
'[Entidade']]]="","",IF(B330&lt;&gt;B329,"A",IF(Q329="A","B",IF(Q329="B","C",IF(Q329="C","D",IF(Q329="D","E",IF(Q329="E","F",IF(Q329="F","G",IF(Q329="G","H",IF(Q329="H","I",IF(Q329="K","L",IF(Q329="L","M",IF(Q329="M","N",IF(Q329="N","O",IF(Q329="O","P",IF(Q329="P","Q"))))))))))))))))</f>
        <v/>
      </c>
      <c r="R330" s="282" t="str">
        <f t="shared" si="29"/>
        <v/>
      </c>
      <c r="S330" s="283" t="str">
        <f t="shared" si="30"/>
        <v/>
      </c>
      <c r="T330" s="284" t="str">
        <f t="shared" ca="1" si="31"/>
        <v/>
      </c>
      <c r="U330" s="419"/>
      <c r="V330" s="421" t="str">
        <f>IFERROR(IF(Table9[[#This Row],[Data de nascimento 
(aaaa-mm-dd)]]="","",(IF(B330="","",DATEDIF(J330,VLOOKUP(Table9[[#This Row],[Código do agregado
'[Entidade']]],Table8[[Código do agregado '[Entidade']]:[Denominação do ficheiro pdf correspondente ao documento]],25,FALSE),"y")))),"")</f>
        <v/>
      </c>
      <c r="W330" s="410">
        <f t="shared" si="32"/>
        <v>0</v>
      </c>
      <c r="AC330" s="280"/>
    </row>
    <row r="331" spans="1:29" s="263" customFormat="1" ht="25.05" hidden="1" customHeight="1" x14ac:dyDescent="0.3">
      <c r="A331" s="274" t="str">
        <f>CONCATENATE(+IF(Table9[[#This Row],[Código do agregado
'[Entidade']]]="","",VLOOKUP(Table9[[#This Row],[Código do agregado
'[Entidade']]],Table8[[#All],[Código do agregado '[Entidade']]:[Código do agregado
'[1º Direito']]],6,FALSE)),Table9[[#This Row],[Membro]])</f>
        <v/>
      </c>
      <c r="B331" s="403"/>
      <c r="C331" s="404" t="str">
        <f>IF(Table9[[#This Row],[Código do agregado
'[Entidade']]]="","",(CONCATENATE(VLOOKUP(Table9[[#This Row],[Código do agregado
'[Entidade']]],Table8[[Código do agregado '[Entidade']]:[Código do agregado
'[1º Direito']]],8,FALSE),".",Table9[[#This Row],[Membro]])))</f>
        <v/>
      </c>
      <c r="D331" s="430"/>
      <c r="E331" s="431"/>
      <c r="F331" s="430"/>
      <c r="G331" s="430"/>
      <c r="H331" s="435"/>
      <c r="I331" s="432"/>
      <c r="J331" s="433"/>
      <c r="K331" s="404" t="str">
        <f ca="1">IF(Table9[[#This Row],[Data de nascimento 
(aaaa-mm-dd)]]="","",(IF(B331="","",DATEDIF(J331,NOW(),"y"))))</f>
        <v/>
      </c>
      <c r="L331" s="401"/>
      <c r="M331" s="405"/>
      <c r="N331" s="407"/>
      <c r="O331" s="405"/>
      <c r="P331" s="275" t="str">
        <f t="shared" si="28"/>
        <v>NÃO</v>
      </c>
      <c r="Q331" s="281" t="str">
        <f>IF(Table9[[#This Row],[Código do agregado
'[Entidade']]]="","",IF(B331&lt;&gt;B330,"A",IF(Q330="A","B",IF(Q330="B","C",IF(Q330="C","D",IF(Q330="D","E",IF(Q330="E","F",IF(Q330="F","G",IF(Q330="G","H",IF(Q330="H","I",IF(Q330="K","L",IF(Q330="L","M",IF(Q330="M","N",IF(Q330="N","O",IF(Q330="O","P",IF(Q330="P","Q"))))))))))))))))</f>
        <v/>
      </c>
      <c r="R331" s="282" t="str">
        <f t="shared" si="29"/>
        <v/>
      </c>
      <c r="S331" s="283" t="str">
        <f t="shared" si="30"/>
        <v/>
      </c>
      <c r="T331" s="284" t="str">
        <f t="shared" ca="1" si="31"/>
        <v/>
      </c>
      <c r="U331" s="419"/>
      <c r="V331" s="421" t="str">
        <f>IFERROR(IF(Table9[[#This Row],[Data de nascimento 
(aaaa-mm-dd)]]="","",(IF(B331="","",DATEDIF(J331,VLOOKUP(Table9[[#This Row],[Código do agregado
'[Entidade']]],Table8[[Código do agregado '[Entidade']]:[Denominação do ficheiro pdf correspondente ao documento]],25,FALSE),"y")))),"")</f>
        <v/>
      </c>
      <c r="W331" s="410">
        <f t="shared" si="32"/>
        <v>0</v>
      </c>
      <c r="AC331" s="280"/>
    </row>
    <row r="332" spans="1:29" s="263" customFormat="1" ht="25.05" hidden="1" customHeight="1" x14ac:dyDescent="0.3">
      <c r="A332" s="274" t="str">
        <f>CONCATENATE(+IF(Table9[[#This Row],[Código do agregado
'[Entidade']]]="","",VLOOKUP(Table9[[#This Row],[Código do agregado
'[Entidade']]],Table8[[#All],[Código do agregado '[Entidade']]:[Código do agregado
'[1º Direito']]],6,FALSE)),Table9[[#This Row],[Membro]])</f>
        <v/>
      </c>
      <c r="B332" s="403"/>
      <c r="C332" s="404" t="str">
        <f>IF(Table9[[#This Row],[Código do agregado
'[Entidade']]]="","",(CONCATENATE(VLOOKUP(Table9[[#This Row],[Código do agregado
'[Entidade']]],Table8[[Código do agregado '[Entidade']]:[Código do agregado
'[1º Direito']]],8,FALSE),".",Table9[[#This Row],[Membro]])))</f>
        <v/>
      </c>
      <c r="D332" s="430"/>
      <c r="E332" s="431"/>
      <c r="F332" s="430"/>
      <c r="G332" s="430"/>
      <c r="H332" s="435"/>
      <c r="I332" s="432"/>
      <c r="J332" s="433"/>
      <c r="K332" s="404" t="str">
        <f ca="1">IF(Table9[[#This Row],[Data de nascimento 
(aaaa-mm-dd)]]="","",(IF(B332="","",DATEDIF(J332,NOW(),"y"))))</f>
        <v/>
      </c>
      <c r="L332" s="401"/>
      <c r="M332" s="405"/>
      <c r="N332" s="407"/>
      <c r="O332" s="405"/>
      <c r="P332" s="275" t="str">
        <f t="shared" si="28"/>
        <v>NÃO</v>
      </c>
      <c r="Q332" s="281" t="str">
        <f>IF(Table9[[#This Row],[Código do agregado
'[Entidade']]]="","",IF(B332&lt;&gt;B331,"A",IF(Q331="A","B",IF(Q331="B","C",IF(Q331="C","D",IF(Q331="D","E",IF(Q331="E","F",IF(Q331="F","G",IF(Q331="G","H",IF(Q331="H","I",IF(Q331="K","L",IF(Q331="L","M",IF(Q331="M","N",IF(Q331="N","O",IF(Q331="O","P",IF(Q331="P","Q"))))))))))))))))</f>
        <v/>
      </c>
      <c r="R332" s="282" t="str">
        <f t="shared" si="29"/>
        <v/>
      </c>
      <c r="S332" s="283" t="str">
        <f t="shared" si="30"/>
        <v/>
      </c>
      <c r="T332" s="284" t="str">
        <f t="shared" ca="1" si="31"/>
        <v/>
      </c>
      <c r="U332" s="419"/>
      <c r="V332" s="421" t="str">
        <f>IFERROR(IF(Table9[[#This Row],[Data de nascimento 
(aaaa-mm-dd)]]="","",(IF(B332="","",DATEDIF(J332,VLOOKUP(Table9[[#This Row],[Código do agregado
'[Entidade']]],Table8[[Código do agregado '[Entidade']]:[Denominação do ficheiro pdf correspondente ao documento]],25,FALSE),"y")))),"")</f>
        <v/>
      </c>
      <c r="W332" s="410">
        <f t="shared" si="32"/>
        <v>0</v>
      </c>
      <c r="AC332" s="280"/>
    </row>
    <row r="333" spans="1:29" s="263" customFormat="1" ht="25.05" hidden="1" customHeight="1" x14ac:dyDescent="0.3">
      <c r="A333" s="274" t="str">
        <f>CONCATENATE(+IF(Table9[[#This Row],[Código do agregado
'[Entidade']]]="","",VLOOKUP(Table9[[#This Row],[Código do agregado
'[Entidade']]],Table8[[#All],[Código do agregado '[Entidade']]:[Código do agregado
'[1º Direito']]],6,FALSE)),Table9[[#This Row],[Membro]])</f>
        <v/>
      </c>
      <c r="B333" s="403"/>
      <c r="C333" s="404" t="str">
        <f>IF(Table9[[#This Row],[Código do agregado
'[Entidade']]]="","",(CONCATENATE(VLOOKUP(Table9[[#This Row],[Código do agregado
'[Entidade']]],Table8[[Código do agregado '[Entidade']]:[Código do agregado
'[1º Direito']]],8,FALSE),".",Table9[[#This Row],[Membro]])))</f>
        <v/>
      </c>
      <c r="D333" s="430"/>
      <c r="E333" s="431"/>
      <c r="F333" s="430"/>
      <c r="G333" s="430"/>
      <c r="H333" s="435"/>
      <c r="I333" s="432"/>
      <c r="J333" s="433"/>
      <c r="K333" s="404" t="str">
        <f ca="1">IF(Table9[[#This Row],[Data de nascimento 
(aaaa-mm-dd)]]="","",(IF(B333="","",DATEDIF(J333,NOW(),"y"))))</f>
        <v/>
      </c>
      <c r="L333" s="401"/>
      <c r="M333" s="405"/>
      <c r="N333" s="407"/>
      <c r="O333" s="405"/>
      <c r="P333" s="275" t="str">
        <f t="shared" si="28"/>
        <v>NÃO</v>
      </c>
      <c r="Q333" s="281" t="str">
        <f>IF(Table9[[#This Row],[Código do agregado
'[Entidade']]]="","",IF(B333&lt;&gt;B332,"A",IF(Q332="A","B",IF(Q332="B","C",IF(Q332="C","D",IF(Q332="D","E",IF(Q332="E","F",IF(Q332="F","G",IF(Q332="G","H",IF(Q332="H","I",IF(Q332="K","L",IF(Q332="L","M",IF(Q332="M","N",IF(Q332="N","O",IF(Q332="O","P",IF(Q332="P","Q"))))))))))))))))</f>
        <v/>
      </c>
      <c r="R333" s="282" t="str">
        <f t="shared" si="29"/>
        <v/>
      </c>
      <c r="S333" s="283" t="str">
        <f t="shared" si="30"/>
        <v/>
      </c>
      <c r="T333" s="284" t="str">
        <f t="shared" ca="1" si="31"/>
        <v/>
      </c>
      <c r="U333" s="419"/>
      <c r="V333" s="421" t="str">
        <f>IFERROR(IF(Table9[[#This Row],[Data de nascimento 
(aaaa-mm-dd)]]="","",(IF(B333="","",DATEDIF(J333,VLOOKUP(Table9[[#This Row],[Código do agregado
'[Entidade']]],Table8[[Código do agregado '[Entidade']]:[Denominação do ficheiro pdf correspondente ao documento]],25,FALSE),"y")))),"")</f>
        <v/>
      </c>
      <c r="W333" s="410">
        <f t="shared" si="32"/>
        <v>0</v>
      </c>
      <c r="AC333" s="280"/>
    </row>
    <row r="334" spans="1:29" s="263" customFormat="1" ht="25.05" hidden="1" customHeight="1" x14ac:dyDescent="0.3">
      <c r="A334" s="274" t="str">
        <f>CONCATENATE(+IF(Table9[[#This Row],[Código do agregado
'[Entidade']]]="","",VLOOKUP(Table9[[#This Row],[Código do agregado
'[Entidade']]],Table8[[#All],[Código do agregado '[Entidade']]:[Código do agregado
'[1º Direito']]],6,FALSE)),Table9[[#This Row],[Membro]])</f>
        <v/>
      </c>
      <c r="B334" s="403"/>
      <c r="C334" s="404" t="str">
        <f>IF(Table9[[#This Row],[Código do agregado
'[Entidade']]]="","",(CONCATENATE(VLOOKUP(Table9[[#This Row],[Código do agregado
'[Entidade']]],Table8[[Código do agregado '[Entidade']]:[Código do agregado
'[1º Direito']]],8,FALSE),".",Table9[[#This Row],[Membro]])))</f>
        <v/>
      </c>
      <c r="D334" s="430"/>
      <c r="E334" s="431"/>
      <c r="F334" s="430"/>
      <c r="G334" s="430"/>
      <c r="H334" s="435"/>
      <c r="I334" s="432"/>
      <c r="J334" s="433"/>
      <c r="K334" s="404" t="str">
        <f ca="1">IF(Table9[[#This Row],[Data de nascimento 
(aaaa-mm-dd)]]="","",(IF(B334="","",DATEDIF(J334,NOW(),"y"))))</f>
        <v/>
      </c>
      <c r="L334" s="401"/>
      <c r="M334" s="405"/>
      <c r="N334" s="407"/>
      <c r="O334" s="405"/>
      <c r="P334" s="275" t="str">
        <f t="shared" si="28"/>
        <v>NÃO</v>
      </c>
      <c r="Q334" s="281" t="str">
        <f>IF(Table9[[#This Row],[Código do agregado
'[Entidade']]]="","",IF(B334&lt;&gt;B333,"A",IF(Q333="A","B",IF(Q333="B","C",IF(Q333="C","D",IF(Q333="D","E",IF(Q333="E","F",IF(Q333="F","G",IF(Q333="G","H",IF(Q333="H","I",IF(Q333="K","L",IF(Q333="L","M",IF(Q333="M","N",IF(Q333="N","O",IF(Q333="O","P",IF(Q333="P","Q"))))))))))))))))</f>
        <v/>
      </c>
      <c r="R334" s="282" t="str">
        <f t="shared" si="29"/>
        <v/>
      </c>
      <c r="S334" s="283" t="str">
        <f t="shared" si="30"/>
        <v/>
      </c>
      <c r="T334" s="284" t="str">
        <f t="shared" ca="1" si="31"/>
        <v/>
      </c>
      <c r="U334" s="419"/>
      <c r="V334" s="421" t="str">
        <f>IFERROR(IF(Table9[[#This Row],[Data de nascimento 
(aaaa-mm-dd)]]="","",(IF(B334="","",DATEDIF(J334,VLOOKUP(Table9[[#This Row],[Código do agregado
'[Entidade']]],Table8[[Código do agregado '[Entidade']]:[Denominação do ficheiro pdf correspondente ao documento]],25,FALSE),"y")))),"")</f>
        <v/>
      </c>
      <c r="W334" s="410">
        <f t="shared" si="32"/>
        <v>0</v>
      </c>
      <c r="AC334" s="280"/>
    </row>
    <row r="335" spans="1:29" s="263" customFormat="1" ht="25.05" hidden="1" customHeight="1" x14ac:dyDescent="0.3">
      <c r="A335" s="274" t="str">
        <f>CONCATENATE(+IF(Table9[[#This Row],[Código do agregado
'[Entidade']]]="","",VLOOKUP(Table9[[#This Row],[Código do agregado
'[Entidade']]],Table8[[#All],[Código do agregado '[Entidade']]:[Código do agregado
'[1º Direito']]],6,FALSE)),Table9[[#This Row],[Membro]])</f>
        <v/>
      </c>
      <c r="B335" s="403"/>
      <c r="C335" s="404" t="str">
        <f>IF(Table9[[#This Row],[Código do agregado
'[Entidade']]]="","",(CONCATENATE(VLOOKUP(Table9[[#This Row],[Código do agregado
'[Entidade']]],Table8[[Código do agregado '[Entidade']]:[Código do agregado
'[1º Direito']]],8,FALSE),".",Table9[[#This Row],[Membro]])))</f>
        <v/>
      </c>
      <c r="D335" s="430"/>
      <c r="E335" s="431"/>
      <c r="F335" s="430"/>
      <c r="G335" s="430"/>
      <c r="H335" s="435"/>
      <c r="I335" s="432"/>
      <c r="J335" s="433"/>
      <c r="K335" s="404" t="str">
        <f ca="1">IF(Table9[[#This Row],[Data de nascimento 
(aaaa-mm-dd)]]="","",(IF(B335="","",DATEDIF(J335,NOW(),"y"))))</f>
        <v/>
      </c>
      <c r="L335" s="401"/>
      <c r="M335" s="405"/>
      <c r="N335" s="407"/>
      <c r="O335" s="405"/>
      <c r="P335" s="275" t="str">
        <f t="shared" si="28"/>
        <v>NÃO</v>
      </c>
      <c r="Q335" s="281" t="str">
        <f>IF(Table9[[#This Row],[Código do agregado
'[Entidade']]]="","",IF(B335&lt;&gt;B334,"A",IF(Q334="A","B",IF(Q334="B","C",IF(Q334="C","D",IF(Q334="D","E",IF(Q334="E","F",IF(Q334="F","G",IF(Q334="G","H",IF(Q334="H","I",IF(Q334="K","L",IF(Q334="L","M",IF(Q334="M","N",IF(Q334="N","O",IF(Q334="O","P",IF(Q334="P","Q"))))))))))))))))</f>
        <v/>
      </c>
      <c r="R335" s="282" t="str">
        <f t="shared" si="29"/>
        <v/>
      </c>
      <c r="S335" s="283" t="str">
        <f t="shared" si="30"/>
        <v/>
      </c>
      <c r="T335" s="284" t="str">
        <f t="shared" ca="1" si="31"/>
        <v/>
      </c>
      <c r="U335" s="419"/>
      <c r="V335" s="421" t="str">
        <f>IFERROR(IF(Table9[[#This Row],[Data de nascimento 
(aaaa-mm-dd)]]="","",(IF(B335="","",DATEDIF(J335,VLOOKUP(Table9[[#This Row],[Código do agregado
'[Entidade']]],Table8[[Código do agregado '[Entidade']]:[Denominação do ficheiro pdf correspondente ao documento]],25,FALSE),"y")))),"")</f>
        <v/>
      </c>
      <c r="W335" s="410">
        <f t="shared" si="32"/>
        <v>0</v>
      </c>
      <c r="AC335" s="280"/>
    </row>
    <row r="336" spans="1:29" s="263" customFormat="1" ht="25.05" hidden="1" customHeight="1" x14ac:dyDescent="0.3">
      <c r="A336" s="274" t="str">
        <f>CONCATENATE(+IF(Table9[[#This Row],[Código do agregado
'[Entidade']]]="","",VLOOKUP(Table9[[#This Row],[Código do agregado
'[Entidade']]],Table8[[#All],[Código do agregado '[Entidade']]:[Código do agregado
'[1º Direito']]],6,FALSE)),Table9[[#This Row],[Membro]])</f>
        <v/>
      </c>
      <c r="B336" s="403"/>
      <c r="C336" s="404" t="str">
        <f>IF(Table9[[#This Row],[Código do agregado
'[Entidade']]]="","",(CONCATENATE(VLOOKUP(Table9[[#This Row],[Código do agregado
'[Entidade']]],Table8[[Código do agregado '[Entidade']]:[Código do agregado
'[1º Direito']]],8,FALSE),".",Table9[[#This Row],[Membro]])))</f>
        <v/>
      </c>
      <c r="D336" s="430"/>
      <c r="E336" s="431"/>
      <c r="F336" s="430"/>
      <c r="G336" s="430"/>
      <c r="H336" s="435"/>
      <c r="I336" s="432"/>
      <c r="J336" s="433"/>
      <c r="K336" s="404" t="str">
        <f ca="1">IF(Table9[[#This Row],[Data de nascimento 
(aaaa-mm-dd)]]="","",(IF(B336="","",DATEDIF(J336,NOW(),"y"))))</f>
        <v/>
      </c>
      <c r="L336" s="401"/>
      <c r="M336" s="405"/>
      <c r="N336" s="407"/>
      <c r="O336" s="405"/>
      <c r="P336" s="275" t="str">
        <f t="shared" si="28"/>
        <v>NÃO</v>
      </c>
      <c r="Q336" s="281" t="str">
        <f>IF(Table9[[#This Row],[Código do agregado
'[Entidade']]]="","",IF(B336&lt;&gt;B335,"A",IF(Q335="A","B",IF(Q335="B","C",IF(Q335="C","D",IF(Q335="D","E",IF(Q335="E","F",IF(Q335="F","G",IF(Q335="G","H",IF(Q335="H","I",IF(Q335="K","L",IF(Q335="L","M",IF(Q335="M","N",IF(Q335="N","O",IF(Q335="O","P",IF(Q335="P","Q"))))))))))))))))</f>
        <v/>
      </c>
      <c r="R336" s="282" t="str">
        <f t="shared" si="29"/>
        <v/>
      </c>
      <c r="S336" s="283" t="str">
        <f t="shared" si="30"/>
        <v/>
      </c>
      <c r="T336" s="284" t="str">
        <f t="shared" ca="1" si="31"/>
        <v/>
      </c>
      <c r="U336" s="419"/>
      <c r="V336" s="421" t="str">
        <f>IFERROR(IF(Table9[[#This Row],[Data de nascimento 
(aaaa-mm-dd)]]="","",(IF(B336="","",DATEDIF(J336,VLOOKUP(Table9[[#This Row],[Código do agregado
'[Entidade']]],Table8[[Código do agregado '[Entidade']]:[Denominação do ficheiro pdf correspondente ao documento]],25,FALSE),"y")))),"")</f>
        <v/>
      </c>
      <c r="W336" s="410">
        <f t="shared" si="32"/>
        <v>0</v>
      </c>
      <c r="AC336" s="280"/>
    </row>
    <row r="337" spans="1:29" s="263" customFormat="1" ht="25.05" hidden="1" customHeight="1" x14ac:dyDescent="0.3">
      <c r="A337" s="274" t="str">
        <f>CONCATENATE(+IF(Table9[[#This Row],[Código do agregado
'[Entidade']]]="","",VLOOKUP(Table9[[#This Row],[Código do agregado
'[Entidade']]],Table8[[#All],[Código do agregado '[Entidade']]:[Código do agregado
'[1º Direito']]],6,FALSE)),Table9[[#This Row],[Membro]])</f>
        <v/>
      </c>
      <c r="B337" s="403"/>
      <c r="C337" s="404" t="str">
        <f>IF(Table9[[#This Row],[Código do agregado
'[Entidade']]]="","",(CONCATENATE(VLOOKUP(Table9[[#This Row],[Código do agregado
'[Entidade']]],Table8[[Código do agregado '[Entidade']]:[Código do agregado
'[1º Direito']]],8,FALSE),".",Table9[[#This Row],[Membro]])))</f>
        <v/>
      </c>
      <c r="D337" s="430"/>
      <c r="E337" s="431"/>
      <c r="F337" s="430"/>
      <c r="G337" s="430"/>
      <c r="H337" s="435"/>
      <c r="I337" s="432"/>
      <c r="J337" s="433"/>
      <c r="K337" s="404" t="str">
        <f ca="1">IF(Table9[[#This Row],[Data de nascimento 
(aaaa-mm-dd)]]="","",(IF(B337="","",DATEDIF(J337,NOW(),"y"))))</f>
        <v/>
      </c>
      <c r="L337" s="401"/>
      <c r="M337" s="405"/>
      <c r="N337" s="407"/>
      <c r="O337" s="405"/>
      <c r="P337" s="275" t="str">
        <f t="shared" si="28"/>
        <v>NÃO</v>
      </c>
      <c r="Q337" s="281" t="str">
        <f>IF(Table9[[#This Row],[Código do agregado
'[Entidade']]]="","",IF(B337&lt;&gt;B336,"A",IF(Q336="A","B",IF(Q336="B","C",IF(Q336="C","D",IF(Q336="D","E",IF(Q336="E","F",IF(Q336="F","G",IF(Q336="G","H",IF(Q336="H","I",IF(Q336="K","L",IF(Q336="L","M",IF(Q336="M","N",IF(Q336="N","O",IF(Q336="O","P",IF(Q336="P","Q"))))))))))))))))</f>
        <v/>
      </c>
      <c r="R337" s="282" t="str">
        <f t="shared" si="29"/>
        <v/>
      </c>
      <c r="S337" s="283" t="str">
        <f t="shared" si="30"/>
        <v/>
      </c>
      <c r="T337" s="284" t="str">
        <f t="shared" ca="1" si="31"/>
        <v/>
      </c>
      <c r="U337" s="419"/>
      <c r="V337" s="421" t="str">
        <f>IFERROR(IF(Table9[[#This Row],[Data de nascimento 
(aaaa-mm-dd)]]="","",(IF(B337="","",DATEDIF(J337,VLOOKUP(Table9[[#This Row],[Código do agregado
'[Entidade']]],Table8[[Código do agregado '[Entidade']]:[Denominação do ficheiro pdf correspondente ao documento]],25,FALSE),"y")))),"")</f>
        <v/>
      </c>
      <c r="W337" s="410">
        <f t="shared" si="32"/>
        <v>0</v>
      </c>
      <c r="AC337" s="280"/>
    </row>
    <row r="338" spans="1:29" s="263" customFormat="1" ht="25.05" hidden="1" customHeight="1" x14ac:dyDescent="0.3">
      <c r="A338" s="274" t="str">
        <f>CONCATENATE(+IF(Table9[[#This Row],[Código do agregado
'[Entidade']]]="","",VLOOKUP(Table9[[#This Row],[Código do agregado
'[Entidade']]],Table8[[#All],[Código do agregado '[Entidade']]:[Código do agregado
'[1º Direito']]],6,FALSE)),Table9[[#This Row],[Membro]])</f>
        <v/>
      </c>
      <c r="B338" s="403"/>
      <c r="C338" s="404" t="str">
        <f>IF(Table9[[#This Row],[Código do agregado
'[Entidade']]]="","",(CONCATENATE(VLOOKUP(Table9[[#This Row],[Código do agregado
'[Entidade']]],Table8[[Código do agregado '[Entidade']]:[Código do agregado
'[1º Direito']]],8,FALSE),".",Table9[[#This Row],[Membro]])))</f>
        <v/>
      </c>
      <c r="D338" s="430"/>
      <c r="E338" s="431"/>
      <c r="F338" s="430"/>
      <c r="G338" s="430"/>
      <c r="H338" s="435"/>
      <c r="I338" s="432"/>
      <c r="J338" s="433"/>
      <c r="K338" s="404" t="str">
        <f ca="1">IF(Table9[[#This Row],[Data de nascimento 
(aaaa-mm-dd)]]="","",(IF(B338="","",DATEDIF(J338,NOW(),"y"))))</f>
        <v/>
      </c>
      <c r="L338" s="401"/>
      <c r="M338" s="405"/>
      <c r="N338" s="407"/>
      <c r="O338" s="405"/>
      <c r="P338" s="275" t="str">
        <f t="shared" si="28"/>
        <v>NÃO</v>
      </c>
      <c r="Q338" s="281" t="str">
        <f>IF(Table9[[#This Row],[Código do agregado
'[Entidade']]]="","",IF(B338&lt;&gt;B337,"A",IF(Q337="A","B",IF(Q337="B","C",IF(Q337="C","D",IF(Q337="D","E",IF(Q337="E","F",IF(Q337="F","G",IF(Q337="G","H",IF(Q337="H","I",IF(Q337="K","L",IF(Q337="L","M",IF(Q337="M","N",IF(Q337="N","O",IF(Q337="O","P",IF(Q337="P","Q"))))))))))))))))</f>
        <v/>
      </c>
      <c r="R338" s="282" t="str">
        <f t="shared" si="29"/>
        <v/>
      </c>
      <c r="S338" s="283" t="str">
        <f t="shared" si="30"/>
        <v/>
      </c>
      <c r="T338" s="284" t="str">
        <f t="shared" ca="1" si="31"/>
        <v/>
      </c>
      <c r="U338" s="419"/>
      <c r="V338" s="421" t="str">
        <f>IFERROR(IF(Table9[[#This Row],[Data de nascimento 
(aaaa-mm-dd)]]="","",(IF(B338="","",DATEDIF(J338,VLOOKUP(Table9[[#This Row],[Código do agregado
'[Entidade']]],Table8[[Código do agregado '[Entidade']]:[Denominação do ficheiro pdf correspondente ao documento]],25,FALSE),"y")))),"")</f>
        <v/>
      </c>
      <c r="W338" s="410">
        <f t="shared" si="32"/>
        <v>0</v>
      </c>
      <c r="AC338" s="280"/>
    </row>
    <row r="339" spans="1:29" s="263" customFormat="1" ht="25.05" hidden="1" customHeight="1" x14ac:dyDescent="0.3">
      <c r="A339" s="274" t="str">
        <f>CONCATENATE(+IF(Table9[[#This Row],[Código do agregado
'[Entidade']]]="","",VLOOKUP(Table9[[#This Row],[Código do agregado
'[Entidade']]],Table8[[#All],[Código do agregado '[Entidade']]:[Código do agregado
'[1º Direito']]],6,FALSE)),Table9[[#This Row],[Membro]])</f>
        <v/>
      </c>
      <c r="B339" s="403"/>
      <c r="C339" s="404" t="str">
        <f>IF(Table9[[#This Row],[Código do agregado
'[Entidade']]]="","",(CONCATENATE(VLOOKUP(Table9[[#This Row],[Código do agregado
'[Entidade']]],Table8[[Código do agregado '[Entidade']]:[Código do agregado
'[1º Direito']]],8,FALSE),".",Table9[[#This Row],[Membro]])))</f>
        <v/>
      </c>
      <c r="D339" s="430"/>
      <c r="E339" s="431"/>
      <c r="F339" s="430"/>
      <c r="G339" s="430"/>
      <c r="H339" s="435"/>
      <c r="I339" s="432"/>
      <c r="J339" s="433"/>
      <c r="K339" s="404" t="str">
        <f ca="1">IF(Table9[[#This Row],[Data de nascimento 
(aaaa-mm-dd)]]="","",(IF(B339="","",DATEDIF(J339,NOW(),"y"))))</f>
        <v/>
      </c>
      <c r="L339" s="401"/>
      <c r="M339" s="405"/>
      <c r="N339" s="407"/>
      <c r="O339" s="405"/>
      <c r="P339" s="275" t="str">
        <f t="shared" si="28"/>
        <v>NÃO</v>
      </c>
      <c r="Q339" s="281" t="str">
        <f>IF(Table9[[#This Row],[Código do agregado
'[Entidade']]]="","",IF(B339&lt;&gt;B338,"A",IF(Q338="A","B",IF(Q338="B","C",IF(Q338="C","D",IF(Q338="D","E",IF(Q338="E","F",IF(Q338="F","G",IF(Q338="G","H",IF(Q338="H","I",IF(Q338="K","L",IF(Q338="L","M",IF(Q338="M","N",IF(Q338="N","O",IF(Q338="O","P",IF(Q338="P","Q"))))))))))))))))</f>
        <v/>
      </c>
      <c r="R339" s="282" t="str">
        <f t="shared" si="29"/>
        <v/>
      </c>
      <c r="S339" s="283" t="str">
        <f t="shared" si="30"/>
        <v/>
      </c>
      <c r="T339" s="284" t="str">
        <f t="shared" ca="1" si="31"/>
        <v/>
      </c>
      <c r="U339" s="419"/>
      <c r="V339" s="421" t="str">
        <f>IFERROR(IF(Table9[[#This Row],[Data de nascimento 
(aaaa-mm-dd)]]="","",(IF(B339="","",DATEDIF(J339,VLOOKUP(Table9[[#This Row],[Código do agregado
'[Entidade']]],Table8[[Código do agregado '[Entidade']]:[Denominação do ficheiro pdf correspondente ao documento]],25,FALSE),"y")))),"")</f>
        <v/>
      </c>
      <c r="W339" s="410">
        <f t="shared" si="32"/>
        <v>0</v>
      </c>
      <c r="AC339" s="280"/>
    </row>
    <row r="340" spans="1:29" s="263" customFormat="1" ht="25.05" hidden="1" customHeight="1" x14ac:dyDescent="0.3">
      <c r="A340" s="274" t="str">
        <f>CONCATENATE(+IF(Table9[[#This Row],[Código do agregado
'[Entidade']]]="","",VLOOKUP(Table9[[#This Row],[Código do agregado
'[Entidade']]],Table8[[#All],[Código do agregado '[Entidade']]:[Código do agregado
'[1º Direito']]],6,FALSE)),Table9[[#This Row],[Membro]])</f>
        <v/>
      </c>
      <c r="B340" s="403"/>
      <c r="C340" s="404" t="str">
        <f>IF(Table9[[#This Row],[Código do agregado
'[Entidade']]]="","",(CONCATENATE(VLOOKUP(Table9[[#This Row],[Código do agregado
'[Entidade']]],Table8[[Código do agregado '[Entidade']]:[Código do agregado
'[1º Direito']]],8,FALSE),".",Table9[[#This Row],[Membro]])))</f>
        <v/>
      </c>
      <c r="D340" s="430"/>
      <c r="E340" s="431"/>
      <c r="F340" s="430"/>
      <c r="G340" s="430"/>
      <c r="H340" s="435"/>
      <c r="I340" s="432"/>
      <c r="J340" s="433"/>
      <c r="K340" s="404" t="str">
        <f ca="1">IF(Table9[[#This Row],[Data de nascimento 
(aaaa-mm-dd)]]="","",(IF(B340="","",DATEDIF(J340,NOW(),"y"))))</f>
        <v/>
      </c>
      <c r="L340" s="401"/>
      <c r="M340" s="405"/>
      <c r="N340" s="407"/>
      <c r="O340" s="405"/>
      <c r="P340" s="275" t="str">
        <f t="shared" si="28"/>
        <v>NÃO</v>
      </c>
      <c r="Q340" s="281" t="str">
        <f>IF(Table9[[#This Row],[Código do agregado
'[Entidade']]]="","",IF(B340&lt;&gt;B339,"A",IF(Q339="A","B",IF(Q339="B","C",IF(Q339="C","D",IF(Q339="D","E",IF(Q339="E","F",IF(Q339="F","G",IF(Q339="G","H",IF(Q339="H","I",IF(Q339="K","L",IF(Q339="L","M",IF(Q339="M","N",IF(Q339="N","O",IF(Q339="O","P",IF(Q339="P","Q"))))))))))))))))</f>
        <v/>
      </c>
      <c r="R340" s="282" t="str">
        <f t="shared" si="29"/>
        <v/>
      </c>
      <c r="S340" s="283" t="str">
        <f t="shared" si="30"/>
        <v/>
      </c>
      <c r="T340" s="284" t="str">
        <f t="shared" ca="1" si="31"/>
        <v/>
      </c>
      <c r="U340" s="419"/>
      <c r="V340" s="421" t="str">
        <f>IFERROR(IF(Table9[[#This Row],[Data de nascimento 
(aaaa-mm-dd)]]="","",(IF(B340="","",DATEDIF(J340,VLOOKUP(Table9[[#This Row],[Código do agregado
'[Entidade']]],Table8[[Código do agregado '[Entidade']]:[Denominação do ficheiro pdf correspondente ao documento]],25,FALSE),"y")))),"")</f>
        <v/>
      </c>
      <c r="W340" s="410">
        <f t="shared" si="32"/>
        <v>0</v>
      </c>
      <c r="AC340" s="280"/>
    </row>
    <row r="341" spans="1:29" s="263" customFormat="1" ht="25.05" hidden="1" customHeight="1" x14ac:dyDescent="0.3">
      <c r="A341" s="274" t="str">
        <f>CONCATENATE(+IF(Table9[[#This Row],[Código do agregado
'[Entidade']]]="","",VLOOKUP(Table9[[#This Row],[Código do agregado
'[Entidade']]],Table8[[#All],[Código do agregado '[Entidade']]:[Código do agregado
'[1º Direito']]],6,FALSE)),Table9[[#This Row],[Membro]])</f>
        <v/>
      </c>
      <c r="B341" s="403"/>
      <c r="C341" s="404" t="str">
        <f>IF(Table9[[#This Row],[Código do agregado
'[Entidade']]]="","",(CONCATENATE(VLOOKUP(Table9[[#This Row],[Código do agregado
'[Entidade']]],Table8[[Código do agregado '[Entidade']]:[Código do agregado
'[1º Direito']]],8,FALSE),".",Table9[[#This Row],[Membro]])))</f>
        <v/>
      </c>
      <c r="D341" s="430"/>
      <c r="E341" s="431"/>
      <c r="F341" s="430"/>
      <c r="G341" s="430"/>
      <c r="H341" s="435"/>
      <c r="I341" s="432"/>
      <c r="J341" s="433"/>
      <c r="K341" s="404" t="str">
        <f ca="1">IF(Table9[[#This Row],[Data de nascimento 
(aaaa-mm-dd)]]="","",(IF(B341="","",DATEDIF(J341,NOW(),"y"))))</f>
        <v/>
      </c>
      <c r="L341" s="401"/>
      <c r="M341" s="405"/>
      <c r="N341" s="407"/>
      <c r="O341" s="405"/>
      <c r="P341" s="275" t="str">
        <f t="shared" si="28"/>
        <v>NÃO</v>
      </c>
      <c r="Q341" s="281" t="str">
        <f>IF(Table9[[#This Row],[Código do agregado
'[Entidade']]]="","",IF(B341&lt;&gt;B340,"A",IF(Q340="A","B",IF(Q340="B","C",IF(Q340="C","D",IF(Q340="D","E",IF(Q340="E","F",IF(Q340="F","G",IF(Q340="G","H",IF(Q340="H","I",IF(Q340="K","L",IF(Q340="L","M",IF(Q340="M","N",IF(Q340="N","O",IF(Q340="O","P",IF(Q340="P","Q"))))))))))))))))</f>
        <v/>
      </c>
      <c r="R341" s="282" t="str">
        <f t="shared" si="29"/>
        <v/>
      </c>
      <c r="S341" s="283" t="str">
        <f t="shared" si="30"/>
        <v/>
      </c>
      <c r="T341" s="284" t="str">
        <f t="shared" ca="1" si="31"/>
        <v/>
      </c>
      <c r="U341" s="419"/>
      <c r="V341" s="421" t="str">
        <f>IFERROR(IF(Table9[[#This Row],[Data de nascimento 
(aaaa-mm-dd)]]="","",(IF(B341="","",DATEDIF(J341,VLOOKUP(Table9[[#This Row],[Código do agregado
'[Entidade']]],Table8[[Código do agregado '[Entidade']]:[Denominação do ficheiro pdf correspondente ao documento]],25,FALSE),"y")))),"")</f>
        <v/>
      </c>
      <c r="W341" s="410">
        <f t="shared" si="32"/>
        <v>0</v>
      </c>
      <c r="AC341" s="280"/>
    </row>
    <row r="342" spans="1:29" s="263" customFormat="1" ht="25.05" hidden="1" customHeight="1" x14ac:dyDescent="0.3">
      <c r="A342" s="274" t="str">
        <f>CONCATENATE(+IF(Table9[[#This Row],[Código do agregado
'[Entidade']]]="","",VLOOKUP(Table9[[#This Row],[Código do agregado
'[Entidade']]],Table8[[#All],[Código do agregado '[Entidade']]:[Código do agregado
'[1º Direito']]],6,FALSE)),Table9[[#This Row],[Membro]])</f>
        <v/>
      </c>
      <c r="B342" s="403"/>
      <c r="C342" s="404" t="str">
        <f>IF(Table9[[#This Row],[Código do agregado
'[Entidade']]]="","",(CONCATENATE(VLOOKUP(Table9[[#This Row],[Código do agregado
'[Entidade']]],Table8[[Código do agregado '[Entidade']]:[Código do agregado
'[1º Direito']]],8,FALSE),".",Table9[[#This Row],[Membro]])))</f>
        <v/>
      </c>
      <c r="D342" s="430"/>
      <c r="E342" s="431"/>
      <c r="F342" s="430"/>
      <c r="G342" s="430"/>
      <c r="H342" s="435"/>
      <c r="I342" s="432"/>
      <c r="J342" s="433"/>
      <c r="K342" s="404" t="str">
        <f ca="1">IF(Table9[[#This Row],[Data de nascimento 
(aaaa-mm-dd)]]="","",(IF(B342="","",DATEDIF(J342,NOW(),"y"))))</f>
        <v/>
      </c>
      <c r="L342" s="401"/>
      <c r="M342" s="405"/>
      <c r="N342" s="407"/>
      <c r="O342" s="405"/>
      <c r="P342" s="275" t="str">
        <f t="shared" si="28"/>
        <v>NÃO</v>
      </c>
      <c r="Q342" s="281" t="str">
        <f>IF(Table9[[#This Row],[Código do agregado
'[Entidade']]]="","",IF(B342&lt;&gt;B341,"A",IF(Q341="A","B",IF(Q341="B","C",IF(Q341="C","D",IF(Q341="D","E",IF(Q341="E","F",IF(Q341="F","G",IF(Q341="G","H",IF(Q341="H","I",IF(Q341="K","L",IF(Q341="L","M",IF(Q341="M","N",IF(Q341="N","O",IF(Q341="O","P",IF(Q341="P","Q"))))))))))))))))</f>
        <v/>
      </c>
      <c r="R342" s="282" t="str">
        <f t="shared" si="29"/>
        <v/>
      </c>
      <c r="S342" s="283" t="str">
        <f t="shared" si="30"/>
        <v/>
      </c>
      <c r="T342" s="284" t="str">
        <f t="shared" ca="1" si="31"/>
        <v/>
      </c>
      <c r="U342" s="419"/>
      <c r="V342" s="421" t="str">
        <f>IFERROR(IF(Table9[[#This Row],[Data de nascimento 
(aaaa-mm-dd)]]="","",(IF(B342="","",DATEDIF(J342,VLOOKUP(Table9[[#This Row],[Código do agregado
'[Entidade']]],Table8[[Código do agregado '[Entidade']]:[Denominação do ficheiro pdf correspondente ao documento]],25,FALSE),"y")))),"")</f>
        <v/>
      </c>
      <c r="W342" s="410">
        <f t="shared" si="32"/>
        <v>0</v>
      </c>
      <c r="AC342" s="280"/>
    </row>
    <row r="343" spans="1:29" s="263" customFormat="1" ht="25.05" hidden="1" customHeight="1" x14ac:dyDescent="0.3">
      <c r="A343" s="274" t="str">
        <f>CONCATENATE(+IF(Table9[[#This Row],[Código do agregado
'[Entidade']]]="","",VLOOKUP(Table9[[#This Row],[Código do agregado
'[Entidade']]],Table8[[#All],[Código do agregado '[Entidade']]:[Código do agregado
'[1º Direito']]],6,FALSE)),Table9[[#This Row],[Membro]])</f>
        <v/>
      </c>
      <c r="B343" s="403"/>
      <c r="C343" s="404" t="str">
        <f>IF(Table9[[#This Row],[Código do agregado
'[Entidade']]]="","",(CONCATENATE(VLOOKUP(Table9[[#This Row],[Código do agregado
'[Entidade']]],Table8[[Código do agregado '[Entidade']]:[Código do agregado
'[1º Direito']]],8,FALSE),".",Table9[[#This Row],[Membro]])))</f>
        <v/>
      </c>
      <c r="D343" s="430"/>
      <c r="E343" s="431"/>
      <c r="F343" s="430"/>
      <c r="G343" s="430"/>
      <c r="H343" s="435"/>
      <c r="I343" s="432"/>
      <c r="J343" s="433"/>
      <c r="K343" s="404" t="str">
        <f ca="1">IF(Table9[[#This Row],[Data de nascimento 
(aaaa-mm-dd)]]="","",(IF(B343="","",DATEDIF(J343,NOW(),"y"))))</f>
        <v/>
      </c>
      <c r="L343" s="401"/>
      <c r="M343" s="405"/>
      <c r="N343" s="407"/>
      <c r="O343" s="405"/>
      <c r="P343" s="275" t="str">
        <f t="shared" si="28"/>
        <v>NÃO</v>
      </c>
      <c r="Q343" s="281" t="str">
        <f>IF(Table9[[#This Row],[Código do agregado
'[Entidade']]]="","",IF(B343&lt;&gt;B342,"A",IF(Q342="A","B",IF(Q342="B","C",IF(Q342="C","D",IF(Q342="D","E",IF(Q342="E","F",IF(Q342="F","G",IF(Q342="G","H",IF(Q342="H","I",IF(Q342="K","L",IF(Q342="L","M",IF(Q342="M","N",IF(Q342="N","O",IF(Q342="O","P",IF(Q342="P","Q"))))))))))))))))</f>
        <v/>
      </c>
      <c r="R343" s="282" t="str">
        <f t="shared" si="29"/>
        <v/>
      </c>
      <c r="S343" s="283" t="str">
        <f t="shared" si="30"/>
        <v/>
      </c>
      <c r="T343" s="284" t="str">
        <f t="shared" ca="1" si="31"/>
        <v/>
      </c>
      <c r="U343" s="419"/>
      <c r="V343" s="421" t="str">
        <f>IFERROR(IF(Table9[[#This Row],[Data de nascimento 
(aaaa-mm-dd)]]="","",(IF(B343="","",DATEDIF(J343,VLOOKUP(Table9[[#This Row],[Código do agregado
'[Entidade']]],Table8[[Código do agregado '[Entidade']]:[Denominação do ficheiro pdf correspondente ao documento]],25,FALSE),"y")))),"")</f>
        <v/>
      </c>
      <c r="W343" s="410">
        <f t="shared" si="32"/>
        <v>0</v>
      </c>
      <c r="AC343" s="280"/>
    </row>
    <row r="344" spans="1:29" s="263" customFormat="1" ht="25.05" hidden="1" customHeight="1" x14ac:dyDescent="0.3">
      <c r="A344" s="274" t="str">
        <f>CONCATENATE(+IF(Table9[[#This Row],[Código do agregado
'[Entidade']]]="","",VLOOKUP(Table9[[#This Row],[Código do agregado
'[Entidade']]],Table8[[#All],[Código do agregado '[Entidade']]:[Código do agregado
'[1º Direito']]],6,FALSE)),Table9[[#This Row],[Membro]])</f>
        <v/>
      </c>
      <c r="B344" s="403"/>
      <c r="C344" s="404" t="str">
        <f>IF(Table9[[#This Row],[Código do agregado
'[Entidade']]]="","",(CONCATENATE(VLOOKUP(Table9[[#This Row],[Código do agregado
'[Entidade']]],Table8[[Código do agregado '[Entidade']]:[Código do agregado
'[1º Direito']]],8,FALSE),".",Table9[[#This Row],[Membro]])))</f>
        <v/>
      </c>
      <c r="D344" s="430"/>
      <c r="E344" s="431"/>
      <c r="F344" s="430"/>
      <c r="G344" s="430"/>
      <c r="H344" s="435"/>
      <c r="I344" s="432"/>
      <c r="J344" s="433"/>
      <c r="K344" s="404" t="str">
        <f ca="1">IF(Table9[[#This Row],[Data de nascimento 
(aaaa-mm-dd)]]="","",(IF(B344="","",DATEDIF(J344,NOW(),"y"))))</f>
        <v/>
      </c>
      <c r="L344" s="401"/>
      <c r="M344" s="405"/>
      <c r="N344" s="407"/>
      <c r="O344" s="405"/>
      <c r="P344" s="275" t="str">
        <f t="shared" si="28"/>
        <v>NÃO</v>
      </c>
      <c r="Q344" s="281" t="str">
        <f>IF(Table9[[#This Row],[Código do agregado
'[Entidade']]]="","",IF(B344&lt;&gt;B343,"A",IF(Q343="A","B",IF(Q343="B","C",IF(Q343="C","D",IF(Q343="D","E",IF(Q343="E","F",IF(Q343="F","G",IF(Q343="G","H",IF(Q343="H","I",IF(Q343="K","L",IF(Q343="L","M",IF(Q343="M","N",IF(Q343="N","O",IF(Q343="O","P",IF(Q343="P","Q"))))))))))))))))</f>
        <v/>
      </c>
      <c r="R344" s="282" t="str">
        <f t="shared" si="29"/>
        <v/>
      </c>
      <c r="S344" s="283" t="str">
        <f t="shared" si="30"/>
        <v/>
      </c>
      <c r="T344" s="284" t="str">
        <f t="shared" ca="1" si="31"/>
        <v/>
      </c>
      <c r="U344" s="419"/>
      <c r="V344" s="421" t="str">
        <f>IFERROR(IF(Table9[[#This Row],[Data de nascimento 
(aaaa-mm-dd)]]="","",(IF(B344="","",DATEDIF(J344,VLOOKUP(Table9[[#This Row],[Código do agregado
'[Entidade']]],Table8[[Código do agregado '[Entidade']]:[Denominação do ficheiro pdf correspondente ao documento]],25,FALSE),"y")))),"")</f>
        <v/>
      </c>
      <c r="W344" s="410">
        <f t="shared" si="32"/>
        <v>0</v>
      </c>
      <c r="AC344" s="280"/>
    </row>
    <row r="345" spans="1:29" s="263" customFormat="1" ht="25.05" hidden="1" customHeight="1" x14ac:dyDescent="0.3">
      <c r="A345" s="274" t="str">
        <f>CONCATENATE(+IF(Table9[[#This Row],[Código do agregado
'[Entidade']]]="","",VLOOKUP(Table9[[#This Row],[Código do agregado
'[Entidade']]],Table8[[#All],[Código do agregado '[Entidade']]:[Código do agregado
'[1º Direito']]],6,FALSE)),Table9[[#This Row],[Membro]])</f>
        <v/>
      </c>
      <c r="B345" s="403"/>
      <c r="C345" s="404" t="str">
        <f>IF(Table9[[#This Row],[Código do agregado
'[Entidade']]]="","",(CONCATENATE(VLOOKUP(Table9[[#This Row],[Código do agregado
'[Entidade']]],Table8[[Código do agregado '[Entidade']]:[Código do agregado
'[1º Direito']]],8,FALSE),".",Table9[[#This Row],[Membro]])))</f>
        <v/>
      </c>
      <c r="D345" s="430"/>
      <c r="E345" s="431"/>
      <c r="F345" s="430"/>
      <c r="G345" s="430"/>
      <c r="H345" s="435"/>
      <c r="I345" s="432"/>
      <c r="J345" s="433"/>
      <c r="K345" s="404" t="str">
        <f ca="1">IF(Table9[[#This Row],[Data de nascimento 
(aaaa-mm-dd)]]="","",(IF(B345="","",DATEDIF(J345,NOW(),"y"))))</f>
        <v/>
      </c>
      <c r="L345" s="401"/>
      <c r="M345" s="405"/>
      <c r="N345" s="407"/>
      <c r="O345" s="405"/>
      <c r="P345" s="275" t="str">
        <f t="shared" si="28"/>
        <v>NÃO</v>
      </c>
      <c r="Q345" s="281" t="str">
        <f>IF(Table9[[#This Row],[Código do agregado
'[Entidade']]]="","",IF(B345&lt;&gt;B344,"A",IF(Q344="A","B",IF(Q344="B","C",IF(Q344="C","D",IF(Q344="D","E",IF(Q344="E","F",IF(Q344="F","G",IF(Q344="G","H",IF(Q344="H","I",IF(Q344="K","L",IF(Q344="L","M",IF(Q344="M","N",IF(Q344="N","O",IF(Q344="O","P",IF(Q344="P","Q"))))))))))))))))</f>
        <v/>
      </c>
      <c r="R345" s="282" t="str">
        <f t="shared" si="29"/>
        <v/>
      </c>
      <c r="S345" s="283" t="str">
        <f t="shared" si="30"/>
        <v/>
      </c>
      <c r="T345" s="284" t="str">
        <f t="shared" ca="1" si="31"/>
        <v/>
      </c>
      <c r="U345" s="419"/>
      <c r="V345" s="421" t="str">
        <f>IFERROR(IF(Table9[[#This Row],[Data de nascimento 
(aaaa-mm-dd)]]="","",(IF(B345="","",DATEDIF(J345,VLOOKUP(Table9[[#This Row],[Código do agregado
'[Entidade']]],Table8[[Código do agregado '[Entidade']]:[Denominação do ficheiro pdf correspondente ao documento]],25,FALSE),"y")))),"")</f>
        <v/>
      </c>
      <c r="W345" s="410">
        <f t="shared" si="32"/>
        <v>0</v>
      </c>
      <c r="AC345" s="280"/>
    </row>
    <row r="346" spans="1:29" s="263" customFormat="1" ht="25.05" hidden="1" customHeight="1" x14ac:dyDescent="0.3">
      <c r="A346" s="274" t="str">
        <f>CONCATENATE(+IF(Table9[[#This Row],[Código do agregado
'[Entidade']]]="","",VLOOKUP(Table9[[#This Row],[Código do agregado
'[Entidade']]],Table8[[#All],[Código do agregado '[Entidade']]:[Código do agregado
'[1º Direito']]],6,FALSE)),Table9[[#This Row],[Membro]])</f>
        <v/>
      </c>
      <c r="B346" s="403"/>
      <c r="C346" s="404" t="str">
        <f>IF(Table9[[#This Row],[Código do agregado
'[Entidade']]]="","",(CONCATENATE(VLOOKUP(Table9[[#This Row],[Código do agregado
'[Entidade']]],Table8[[Código do agregado '[Entidade']]:[Código do agregado
'[1º Direito']]],8,FALSE),".",Table9[[#This Row],[Membro]])))</f>
        <v/>
      </c>
      <c r="D346" s="430"/>
      <c r="E346" s="431"/>
      <c r="F346" s="430"/>
      <c r="G346" s="430"/>
      <c r="H346" s="435"/>
      <c r="I346" s="432"/>
      <c r="J346" s="433"/>
      <c r="K346" s="404" t="str">
        <f ca="1">IF(Table9[[#This Row],[Data de nascimento 
(aaaa-mm-dd)]]="","",(IF(B346="","",DATEDIF(J346,NOW(),"y"))))</f>
        <v/>
      </c>
      <c r="L346" s="401"/>
      <c r="M346" s="405"/>
      <c r="N346" s="407"/>
      <c r="O346" s="405"/>
      <c r="P346" s="275" t="str">
        <f t="shared" si="28"/>
        <v>NÃO</v>
      </c>
      <c r="Q346" s="281" t="str">
        <f>IF(Table9[[#This Row],[Código do agregado
'[Entidade']]]="","",IF(B346&lt;&gt;B345,"A",IF(Q345="A","B",IF(Q345="B","C",IF(Q345="C","D",IF(Q345="D","E",IF(Q345="E","F",IF(Q345="F","G",IF(Q345="G","H",IF(Q345="H","I",IF(Q345="K","L",IF(Q345="L","M",IF(Q345="M","N",IF(Q345="N","O",IF(Q345="O","P",IF(Q345="P","Q"))))))))))))))))</f>
        <v/>
      </c>
      <c r="R346" s="282" t="str">
        <f t="shared" si="29"/>
        <v/>
      </c>
      <c r="S346" s="283" t="str">
        <f t="shared" si="30"/>
        <v/>
      </c>
      <c r="T346" s="284" t="str">
        <f t="shared" ca="1" si="31"/>
        <v/>
      </c>
      <c r="U346" s="419"/>
      <c r="V346" s="421" t="str">
        <f>IFERROR(IF(Table9[[#This Row],[Data de nascimento 
(aaaa-mm-dd)]]="","",(IF(B346="","",DATEDIF(J346,VLOOKUP(Table9[[#This Row],[Código do agregado
'[Entidade']]],Table8[[Código do agregado '[Entidade']]:[Denominação do ficheiro pdf correspondente ao documento]],25,FALSE),"y")))),"")</f>
        <v/>
      </c>
      <c r="W346" s="410">
        <f t="shared" si="32"/>
        <v>0</v>
      </c>
      <c r="AC346" s="280"/>
    </row>
    <row r="347" spans="1:29" s="263" customFormat="1" ht="25.05" hidden="1" customHeight="1" x14ac:dyDescent="0.3">
      <c r="A347" s="274" t="str">
        <f>CONCATENATE(+IF(Table9[[#This Row],[Código do agregado
'[Entidade']]]="","",VLOOKUP(Table9[[#This Row],[Código do agregado
'[Entidade']]],Table8[[#All],[Código do agregado '[Entidade']]:[Código do agregado
'[1º Direito']]],6,FALSE)),Table9[[#This Row],[Membro]])</f>
        <v/>
      </c>
      <c r="B347" s="403"/>
      <c r="C347" s="404" t="str">
        <f>IF(Table9[[#This Row],[Código do agregado
'[Entidade']]]="","",(CONCATENATE(VLOOKUP(Table9[[#This Row],[Código do agregado
'[Entidade']]],Table8[[Código do agregado '[Entidade']]:[Código do agregado
'[1º Direito']]],8,FALSE),".",Table9[[#This Row],[Membro]])))</f>
        <v/>
      </c>
      <c r="D347" s="430"/>
      <c r="E347" s="431"/>
      <c r="F347" s="430"/>
      <c r="G347" s="430"/>
      <c r="H347" s="435"/>
      <c r="I347" s="432"/>
      <c r="J347" s="433"/>
      <c r="K347" s="404" t="str">
        <f ca="1">IF(Table9[[#This Row],[Data de nascimento 
(aaaa-mm-dd)]]="","",(IF(B347="","",DATEDIF(J347,NOW(),"y"))))</f>
        <v/>
      </c>
      <c r="L347" s="401"/>
      <c r="M347" s="405"/>
      <c r="N347" s="407"/>
      <c r="O347" s="405"/>
      <c r="P347" s="275" t="str">
        <f t="shared" si="28"/>
        <v>NÃO</v>
      </c>
      <c r="Q347" s="281" t="str">
        <f>IF(Table9[[#This Row],[Código do agregado
'[Entidade']]]="","",IF(B347&lt;&gt;B346,"A",IF(Q346="A","B",IF(Q346="B","C",IF(Q346="C","D",IF(Q346="D","E",IF(Q346="E","F",IF(Q346="F","G",IF(Q346="G","H",IF(Q346="H","I",IF(Q346="K","L",IF(Q346="L","M",IF(Q346="M","N",IF(Q346="N","O",IF(Q346="O","P",IF(Q346="P","Q"))))))))))))))))</f>
        <v/>
      </c>
      <c r="R347" s="282" t="str">
        <f t="shared" si="29"/>
        <v/>
      </c>
      <c r="S347" s="283" t="str">
        <f t="shared" si="30"/>
        <v/>
      </c>
      <c r="T347" s="284" t="str">
        <f t="shared" ca="1" si="31"/>
        <v/>
      </c>
      <c r="U347" s="419"/>
      <c r="V347" s="421" t="str">
        <f>IFERROR(IF(Table9[[#This Row],[Data de nascimento 
(aaaa-mm-dd)]]="","",(IF(B347="","",DATEDIF(J347,VLOOKUP(Table9[[#This Row],[Código do agregado
'[Entidade']]],Table8[[Código do agregado '[Entidade']]:[Denominação do ficheiro pdf correspondente ao documento]],25,FALSE),"y")))),"")</f>
        <v/>
      </c>
      <c r="W347" s="410">
        <f t="shared" si="32"/>
        <v>0</v>
      </c>
      <c r="AC347" s="280"/>
    </row>
    <row r="348" spans="1:29" s="263" customFormat="1" ht="25.05" hidden="1" customHeight="1" x14ac:dyDescent="0.3">
      <c r="A348" s="274" t="str">
        <f>CONCATENATE(+IF(Table9[[#This Row],[Código do agregado
'[Entidade']]]="","",VLOOKUP(Table9[[#This Row],[Código do agregado
'[Entidade']]],Table8[[#All],[Código do agregado '[Entidade']]:[Código do agregado
'[1º Direito']]],6,FALSE)),Table9[[#This Row],[Membro]])</f>
        <v/>
      </c>
      <c r="B348" s="403"/>
      <c r="C348" s="404" t="str">
        <f>IF(Table9[[#This Row],[Código do agregado
'[Entidade']]]="","",(CONCATENATE(VLOOKUP(Table9[[#This Row],[Código do agregado
'[Entidade']]],Table8[[Código do agregado '[Entidade']]:[Código do agregado
'[1º Direito']]],8,FALSE),".",Table9[[#This Row],[Membro]])))</f>
        <v/>
      </c>
      <c r="D348" s="430"/>
      <c r="E348" s="431"/>
      <c r="F348" s="430"/>
      <c r="G348" s="430"/>
      <c r="H348" s="435"/>
      <c r="I348" s="432"/>
      <c r="J348" s="433"/>
      <c r="K348" s="404" t="str">
        <f ca="1">IF(Table9[[#This Row],[Data de nascimento 
(aaaa-mm-dd)]]="","",(IF(B348="","",DATEDIF(J348,NOW(),"y"))))</f>
        <v/>
      </c>
      <c r="L348" s="401"/>
      <c r="M348" s="405"/>
      <c r="N348" s="407"/>
      <c r="O348" s="405"/>
      <c r="P348" s="275" t="str">
        <f t="shared" si="28"/>
        <v>NÃO</v>
      </c>
      <c r="Q348" s="281" t="str">
        <f>IF(Table9[[#This Row],[Código do agregado
'[Entidade']]]="","",IF(B348&lt;&gt;B347,"A",IF(Q347="A","B",IF(Q347="B","C",IF(Q347="C","D",IF(Q347="D","E",IF(Q347="E","F",IF(Q347="F","G",IF(Q347="G","H",IF(Q347="H","I",IF(Q347="K","L",IF(Q347="L","M",IF(Q347="M","N",IF(Q347="N","O",IF(Q347="O","P",IF(Q347="P","Q"))))))))))))))))</f>
        <v/>
      </c>
      <c r="R348" s="282" t="str">
        <f t="shared" si="29"/>
        <v/>
      </c>
      <c r="S348" s="283" t="str">
        <f t="shared" si="30"/>
        <v/>
      </c>
      <c r="T348" s="284" t="str">
        <f t="shared" ca="1" si="31"/>
        <v/>
      </c>
      <c r="U348" s="419"/>
      <c r="V348" s="421" t="str">
        <f>IFERROR(IF(Table9[[#This Row],[Data de nascimento 
(aaaa-mm-dd)]]="","",(IF(B348="","",DATEDIF(J348,VLOOKUP(Table9[[#This Row],[Código do agregado
'[Entidade']]],Table8[[Código do agregado '[Entidade']]:[Denominação do ficheiro pdf correspondente ao documento]],25,FALSE),"y")))),"")</f>
        <v/>
      </c>
      <c r="W348" s="410">
        <f t="shared" si="32"/>
        <v>0</v>
      </c>
      <c r="AC348" s="280"/>
    </row>
    <row r="349" spans="1:29" s="263" customFormat="1" ht="25.05" hidden="1" customHeight="1" x14ac:dyDescent="0.3">
      <c r="A349" s="274" t="str">
        <f>CONCATENATE(+IF(Table9[[#This Row],[Código do agregado
'[Entidade']]]="","",VLOOKUP(Table9[[#This Row],[Código do agregado
'[Entidade']]],Table8[[#All],[Código do agregado '[Entidade']]:[Código do agregado
'[1º Direito']]],6,FALSE)),Table9[[#This Row],[Membro]])</f>
        <v/>
      </c>
      <c r="B349" s="403"/>
      <c r="C349" s="404" t="str">
        <f>IF(Table9[[#This Row],[Código do agregado
'[Entidade']]]="","",(CONCATENATE(VLOOKUP(Table9[[#This Row],[Código do agregado
'[Entidade']]],Table8[[Código do agregado '[Entidade']]:[Código do agregado
'[1º Direito']]],8,FALSE),".",Table9[[#This Row],[Membro]])))</f>
        <v/>
      </c>
      <c r="D349" s="430"/>
      <c r="E349" s="431"/>
      <c r="F349" s="430"/>
      <c r="G349" s="430"/>
      <c r="H349" s="435"/>
      <c r="I349" s="432"/>
      <c r="J349" s="433"/>
      <c r="K349" s="404" t="str">
        <f ca="1">IF(Table9[[#This Row],[Data de nascimento 
(aaaa-mm-dd)]]="","",(IF(B349="","",DATEDIF(J349,NOW(),"y"))))</f>
        <v/>
      </c>
      <c r="L349" s="401"/>
      <c r="M349" s="405"/>
      <c r="N349" s="407"/>
      <c r="O349" s="405"/>
      <c r="P349" s="275" t="str">
        <f t="shared" si="28"/>
        <v>NÃO</v>
      </c>
      <c r="Q349" s="281" t="str">
        <f>IF(Table9[[#This Row],[Código do agregado
'[Entidade']]]="","",IF(B349&lt;&gt;B348,"A",IF(Q348="A","B",IF(Q348="B","C",IF(Q348="C","D",IF(Q348="D","E",IF(Q348="E","F",IF(Q348="F","G",IF(Q348="G","H",IF(Q348="H","I",IF(Q348="K","L",IF(Q348="L","M",IF(Q348="M","N",IF(Q348="N","O",IF(Q348="O","P",IF(Q348="P","Q"))))))))))))))))</f>
        <v/>
      </c>
      <c r="R349" s="282" t="str">
        <f t="shared" si="29"/>
        <v/>
      </c>
      <c r="S349" s="283" t="str">
        <f t="shared" si="30"/>
        <v/>
      </c>
      <c r="T349" s="284" t="str">
        <f t="shared" ca="1" si="31"/>
        <v/>
      </c>
      <c r="U349" s="419"/>
      <c r="V349" s="421" t="str">
        <f>IFERROR(IF(Table9[[#This Row],[Data de nascimento 
(aaaa-mm-dd)]]="","",(IF(B349="","",DATEDIF(J349,VLOOKUP(Table9[[#This Row],[Código do agregado
'[Entidade']]],Table8[[Código do agregado '[Entidade']]:[Denominação do ficheiro pdf correspondente ao documento]],25,FALSE),"y")))),"")</f>
        <v/>
      </c>
      <c r="W349" s="410">
        <f t="shared" si="32"/>
        <v>0</v>
      </c>
      <c r="AC349" s="280"/>
    </row>
    <row r="350" spans="1:29" s="263" customFormat="1" ht="25.05" hidden="1" customHeight="1" x14ac:dyDescent="0.3">
      <c r="A350" s="274" t="str">
        <f>CONCATENATE(+IF(Table9[[#This Row],[Código do agregado
'[Entidade']]]="","",VLOOKUP(Table9[[#This Row],[Código do agregado
'[Entidade']]],Table8[[#All],[Código do agregado '[Entidade']]:[Código do agregado
'[1º Direito']]],6,FALSE)),Table9[[#This Row],[Membro]])</f>
        <v/>
      </c>
      <c r="B350" s="403"/>
      <c r="C350" s="404" t="str">
        <f>IF(Table9[[#This Row],[Código do agregado
'[Entidade']]]="","",(CONCATENATE(VLOOKUP(Table9[[#This Row],[Código do agregado
'[Entidade']]],Table8[[Código do agregado '[Entidade']]:[Código do agregado
'[1º Direito']]],8,FALSE),".",Table9[[#This Row],[Membro]])))</f>
        <v/>
      </c>
      <c r="D350" s="430"/>
      <c r="E350" s="431"/>
      <c r="F350" s="430"/>
      <c r="G350" s="430"/>
      <c r="H350" s="435"/>
      <c r="I350" s="432"/>
      <c r="J350" s="433"/>
      <c r="K350" s="404" t="str">
        <f ca="1">IF(Table9[[#This Row],[Data de nascimento 
(aaaa-mm-dd)]]="","",(IF(B350="","",DATEDIF(J350,NOW(),"y"))))</f>
        <v/>
      </c>
      <c r="L350" s="401"/>
      <c r="M350" s="405"/>
      <c r="N350" s="407"/>
      <c r="O350" s="405"/>
      <c r="P350" s="275" t="str">
        <f t="shared" si="28"/>
        <v>NÃO</v>
      </c>
      <c r="Q350" s="281" t="str">
        <f>IF(Table9[[#This Row],[Código do agregado
'[Entidade']]]="","",IF(B350&lt;&gt;B349,"A",IF(Q349="A","B",IF(Q349="B","C",IF(Q349="C","D",IF(Q349="D","E",IF(Q349="E","F",IF(Q349="F","G",IF(Q349="G","H",IF(Q349="H","I",IF(Q349="K","L",IF(Q349="L","M",IF(Q349="M","N",IF(Q349="N","O",IF(Q349="O","P",IF(Q349="P","Q"))))))))))))))))</f>
        <v/>
      </c>
      <c r="R350" s="282" t="str">
        <f t="shared" si="29"/>
        <v/>
      </c>
      <c r="S350" s="283" t="str">
        <f t="shared" si="30"/>
        <v/>
      </c>
      <c r="T350" s="284" t="str">
        <f t="shared" ca="1" si="31"/>
        <v/>
      </c>
      <c r="U350" s="419"/>
      <c r="V350" s="421" t="str">
        <f>IFERROR(IF(Table9[[#This Row],[Data de nascimento 
(aaaa-mm-dd)]]="","",(IF(B350="","",DATEDIF(J350,VLOOKUP(Table9[[#This Row],[Código do agregado
'[Entidade']]],Table8[[Código do agregado '[Entidade']]:[Denominação do ficheiro pdf correspondente ao documento]],25,FALSE),"y")))),"")</f>
        <v/>
      </c>
      <c r="W350" s="410">
        <f t="shared" si="32"/>
        <v>0</v>
      </c>
      <c r="AC350" s="280"/>
    </row>
    <row r="351" spans="1:29" s="263" customFormat="1" ht="25.05" hidden="1" customHeight="1" x14ac:dyDescent="0.3">
      <c r="A351" s="274" t="str">
        <f>CONCATENATE(+IF(Table9[[#This Row],[Código do agregado
'[Entidade']]]="","",VLOOKUP(Table9[[#This Row],[Código do agregado
'[Entidade']]],Table8[[#All],[Código do agregado '[Entidade']]:[Código do agregado
'[1º Direito']]],6,FALSE)),Table9[[#This Row],[Membro]])</f>
        <v/>
      </c>
      <c r="B351" s="403"/>
      <c r="C351" s="404" t="str">
        <f>IF(Table9[[#This Row],[Código do agregado
'[Entidade']]]="","",(CONCATENATE(VLOOKUP(Table9[[#This Row],[Código do agregado
'[Entidade']]],Table8[[Código do agregado '[Entidade']]:[Código do agregado
'[1º Direito']]],8,FALSE),".",Table9[[#This Row],[Membro]])))</f>
        <v/>
      </c>
      <c r="D351" s="430"/>
      <c r="E351" s="431"/>
      <c r="F351" s="430"/>
      <c r="G351" s="430"/>
      <c r="H351" s="435"/>
      <c r="I351" s="432"/>
      <c r="J351" s="433"/>
      <c r="K351" s="404" t="str">
        <f ca="1">IF(Table9[[#This Row],[Data de nascimento 
(aaaa-mm-dd)]]="","",(IF(B351="","",DATEDIF(J351,NOW(),"y"))))</f>
        <v/>
      </c>
      <c r="L351" s="401"/>
      <c r="M351" s="405"/>
      <c r="N351" s="407"/>
      <c r="O351" s="405"/>
      <c r="P351" s="275" t="str">
        <f t="shared" si="28"/>
        <v>NÃO</v>
      </c>
      <c r="Q351" s="281" t="str">
        <f>IF(Table9[[#This Row],[Código do agregado
'[Entidade']]]="","",IF(B351&lt;&gt;B350,"A",IF(Q350="A","B",IF(Q350="B","C",IF(Q350="C","D",IF(Q350="D","E",IF(Q350="E","F",IF(Q350="F","G",IF(Q350="G","H",IF(Q350="H","I",IF(Q350="K","L",IF(Q350="L","M",IF(Q350="M","N",IF(Q350="N","O",IF(Q350="O","P",IF(Q350="P","Q"))))))))))))))))</f>
        <v/>
      </c>
      <c r="R351" s="282" t="str">
        <f t="shared" si="29"/>
        <v/>
      </c>
      <c r="S351" s="283" t="str">
        <f t="shared" si="30"/>
        <v/>
      </c>
      <c r="T351" s="284" t="str">
        <f t="shared" ca="1" si="31"/>
        <v/>
      </c>
      <c r="U351" s="419"/>
      <c r="V351" s="421" t="str">
        <f>IFERROR(IF(Table9[[#This Row],[Data de nascimento 
(aaaa-mm-dd)]]="","",(IF(B351="","",DATEDIF(J351,VLOOKUP(Table9[[#This Row],[Código do agregado
'[Entidade']]],Table8[[Código do agregado '[Entidade']]:[Denominação do ficheiro pdf correspondente ao documento]],25,FALSE),"y")))),"")</f>
        <v/>
      </c>
      <c r="W351" s="410">
        <f t="shared" si="32"/>
        <v>0</v>
      </c>
      <c r="AC351" s="280"/>
    </row>
    <row r="352" spans="1:29" s="263" customFormat="1" ht="25.05" hidden="1" customHeight="1" x14ac:dyDescent="0.3">
      <c r="A352" s="274" t="str">
        <f>CONCATENATE(+IF(Table9[[#This Row],[Código do agregado
'[Entidade']]]="","",VLOOKUP(Table9[[#This Row],[Código do agregado
'[Entidade']]],Table8[[#All],[Código do agregado '[Entidade']]:[Código do agregado
'[1º Direito']]],6,FALSE)),Table9[[#This Row],[Membro]])</f>
        <v/>
      </c>
      <c r="B352" s="403"/>
      <c r="C352" s="404" t="str">
        <f>IF(Table9[[#This Row],[Código do agregado
'[Entidade']]]="","",(CONCATENATE(VLOOKUP(Table9[[#This Row],[Código do agregado
'[Entidade']]],Table8[[Código do agregado '[Entidade']]:[Código do agregado
'[1º Direito']]],8,FALSE),".",Table9[[#This Row],[Membro]])))</f>
        <v/>
      </c>
      <c r="D352" s="430"/>
      <c r="E352" s="431"/>
      <c r="F352" s="430"/>
      <c r="G352" s="430"/>
      <c r="H352" s="435"/>
      <c r="I352" s="432"/>
      <c r="J352" s="433"/>
      <c r="K352" s="404" t="str">
        <f ca="1">IF(Table9[[#This Row],[Data de nascimento 
(aaaa-mm-dd)]]="","",(IF(B352="","",DATEDIF(J352,NOW(),"y"))))</f>
        <v/>
      </c>
      <c r="L352" s="401"/>
      <c r="M352" s="405"/>
      <c r="N352" s="407"/>
      <c r="O352" s="405"/>
      <c r="P352" s="275" t="str">
        <f t="shared" si="28"/>
        <v>NÃO</v>
      </c>
      <c r="Q352" s="281" t="str">
        <f>IF(Table9[[#This Row],[Código do agregado
'[Entidade']]]="","",IF(B352&lt;&gt;B351,"A",IF(Q351="A","B",IF(Q351="B","C",IF(Q351="C","D",IF(Q351="D","E",IF(Q351="E","F",IF(Q351="F","G",IF(Q351="G","H",IF(Q351="H","I",IF(Q351="K","L",IF(Q351="L","M",IF(Q351="M","N",IF(Q351="N","O",IF(Q351="O","P",IF(Q351="P","Q"))))))))))))))))</f>
        <v/>
      </c>
      <c r="R352" s="282" t="str">
        <f t="shared" si="29"/>
        <v/>
      </c>
      <c r="S352" s="283" t="str">
        <f t="shared" si="30"/>
        <v/>
      </c>
      <c r="T352" s="284" t="str">
        <f t="shared" ca="1" si="31"/>
        <v/>
      </c>
      <c r="U352" s="419"/>
      <c r="V352" s="421" t="str">
        <f>IFERROR(IF(Table9[[#This Row],[Data de nascimento 
(aaaa-mm-dd)]]="","",(IF(B352="","",DATEDIF(J352,VLOOKUP(Table9[[#This Row],[Código do agregado
'[Entidade']]],Table8[[Código do agregado '[Entidade']]:[Denominação do ficheiro pdf correspondente ao documento]],25,FALSE),"y")))),"")</f>
        <v/>
      </c>
      <c r="W352" s="410">
        <f t="shared" si="32"/>
        <v>0</v>
      </c>
      <c r="AC352" s="280"/>
    </row>
    <row r="353" spans="1:29" s="263" customFormat="1" ht="25.05" hidden="1" customHeight="1" x14ac:dyDescent="0.3">
      <c r="A353" s="274" t="str">
        <f>CONCATENATE(+IF(Table9[[#This Row],[Código do agregado
'[Entidade']]]="","",VLOOKUP(Table9[[#This Row],[Código do agregado
'[Entidade']]],Table8[[#All],[Código do agregado '[Entidade']]:[Código do agregado
'[1º Direito']]],6,FALSE)),Table9[[#This Row],[Membro]])</f>
        <v/>
      </c>
      <c r="B353" s="403"/>
      <c r="C353" s="404" t="str">
        <f>IF(Table9[[#This Row],[Código do agregado
'[Entidade']]]="","",(CONCATENATE(VLOOKUP(Table9[[#This Row],[Código do agregado
'[Entidade']]],Table8[[Código do agregado '[Entidade']]:[Código do agregado
'[1º Direito']]],8,FALSE),".",Table9[[#This Row],[Membro]])))</f>
        <v/>
      </c>
      <c r="D353" s="430"/>
      <c r="E353" s="431"/>
      <c r="F353" s="430"/>
      <c r="G353" s="430"/>
      <c r="H353" s="435"/>
      <c r="I353" s="432"/>
      <c r="J353" s="433"/>
      <c r="K353" s="404" t="str">
        <f ca="1">IF(Table9[[#This Row],[Data de nascimento 
(aaaa-mm-dd)]]="","",(IF(B353="","",DATEDIF(J353,NOW(),"y"))))</f>
        <v/>
      </c>
      <c r="L353" s="401"/>
      <c r="M353" s="405"/>
      <c r="N353" s="407"/>
      <c r="O353" s="405"/>
      <c r="P353" s="275" t="str">
        <f t="shared" si="28"/>
        <v>NÃO</v>
      </c>
      <c r="Q353" s="281" t="str">
        <f>IF(Table9[[#This Row],[Código do agregado
'[Entidade']]]="","",IF(B353&lt;&gt;B352,"A",IF(Q352="A","B",IF(Q352="B","C",IF(Q352="C","D",IF(Q352="D","E",IF(Q352="E","F",IF(Q352="F","G",IF(Q352="G","H",IF(Q352="H","I",IF(Q352="K","L",IF(Q352="L","M",IF(Q352="M","N",IF(Q352="N","O",IF(Q352="O","P",IF(Q352="P","Q"))))))))))))))))</f>
        <v/>
      </c>
      <c r="R353" s="282" t="str">
        <f t="shared" si="29"/>
        <v/>
      </c>
      <c r="S353" s="283" t="str">
        <f t="shared" si="30"/>
        <v/>
      </c>
      <c r="T353" s="284" t="str">
        <f t="shared" ca="1" si="31"/>
        <v/>
      </c>
      <c r="U353" s="419"/>
      <c r="V353" s="421" t="str">
        <f>IFERROR(IF(Table9[[#This Row],[Data de nascimento 
(aaaa-mm-dd)]]="","",(IF(B353="","",DATEDIF(J353,VLOOKUP(Table9[[#This Row],[Código do agregado
'[Entidade']]],Table8[[Código do agregado '[Entidade']]:[Denominação do ficheiro pdf correspondente ao documento]],25,FALSE),"y")))),"")</f>
        <v/>
      </c>
      <c r="W353" s="410">
        <f t="shared" si="32"/>
        <v>0</v>
      </c>
      <c r="AC353" s="280"/>
    </row>
    <row r="354" spans="1:29" s="263" customFormat="1" ht="25.05" hidden="1" customHeight="1" x14ac:dyDescent="0.3">
      <c r="A354" s="274" t="str">
        <f>CONCATENATE(+IF(Table9[[#This Row],[Código do agregado
'[Entidade']]]="","",VLOOKUP(Table9[[#This Row],[Código do agregado
'[Entidade']]],Table8[[#All],[Código do agregado '[Entidade']]:[Código do agregado
'[1º Direito']]],6,FALSE)),Table9[[#This Row],[Membro]])</f>
        <v/>
      </c>
      <c r="B354" s="403"/>
      <c r="C354" s="404" t="str">
        <f>IF(Table9[[#This Row],[Código do agregado
'[Entidade']]]="","",(CONCATENATE(VLOOKUP(Table9[[#This Row],[Código do agregado
'[Entidade']]],Table8[[Código do agregado '[Entidade']]:[Código do agregado
'[1º Direito']]],8,FALSE),".",Table9[[#This Row],[Membro]])))</f>
        <v/>
      </c>
      <c r="D354" s="430"/>
      <c r="E354" s="431"/>
      <c r="F354" s="430"/>
      <c r="G354" s="430"/>
      <c r="H354" s="435"/>
      <c r="I354" s="432"/>
      <c r="J354" s="433"/>
      <c r="K354" s="404" t="str">
        <f ca="1">IF(Table9[[#This Row],[Data de nascimento 
(aaaa-mm-dd)]]="","",(IF(B354="","",DATEDIF(J354,NOW(),"y"))))</f>
        <v/>
      </c>
      <c r="L354" s="401"/>
      <c r="M354" s="405"/>
      <c r="N354" s="407"/>
      <c r="O354" s="405"/>
      <c r="P354" s="275" t="str">
        <f t="shared" si="28"/>
        <v>NÃO</v>
      </c>
      <c r="Q354" s="281" t="str">
        <f>IF(Table9[[#This Row],[Código do agregado
'[Entidade']]]="","",IF(B354&lt;&gt;B353,"A",IF(Q353="A","B",IF(Q353="B","C",IF(Q353="C","D",IF(Q353="D","E",IF(Q353="E","F",IF(Q353="F","G",IF(Q353="G","H",IF(Q353="H","I",IF(Q353="K","L",IF(Q353="L","M",IF(Q353="M","N",IF(Q353="N","O",IF(Q353="O","P",IF(Q353="P","Q"))))))))))))))))</f>
        <v/>
      </c>
      <c r="R354" s="282" t="str">
        <f t="shared" si="29"/>
        <v/>
      </c>
      <c r="S354" s="283" t="str">
        <f t="shared" si="30"/>
        <v/>
      </c>
      <c r="T354" s="284" t="str">
        <f t="shared" ca="1" si="31"/>
        <v/>
      </c>
      <c r="U354" s="419"/>
      <c r="V354" s="421" t="str">
        <f>IFERROR(IF(Table9[[#This Row],[Data de nascimento 
(aaaa-mm-dd)]]="","",(IF(B354="","",DATEDIF(J354,VLOOKUP(Table9[[#This Row],[Código do agregado
'[Entidade']]],Table8[[Código do agregado '[Entidade']]:[Denominação do ficheiro pdf correspondente ao documento]],25,FALSE),"y")))),"")</f>
        <v/>
      </c>
      <c r="W354" s="410">
        <f t="shared" si="32"/>
        <v>0</v>
      </c>
      <c r="AC354" s="280"/>
    </row>
    <row r="355" spans="1:29" s="263" customFormat="1" ht="25.05" hidden="1" customHeight="1" x14ac:dyDescent="0.3">
      <c r="A355" s="274" t="str">
        <f>CONCATENATE(+IF(Table9[[#This Row],[Código do agregado
'[Entidade']]]="","",VLOOKUP(Table9[[#This Row],[Código do agregado
'[Entidade']]],Table8[[#All],[Código do agregado '[Entidade']]:[Código do agregado
'[1º Direito']]],6,FALSE)),Table9[[#This Row],[Membro]])</f>
        <v/>
      </c>
      <c r="B355" s="403"/>
      <c r="C355" s="404" t="str">
        <f>IF(Table9[[#This Row],[Código do agregado
'[Entidade']]]="","",(CONCATENATE(VLOOKUP(Table9[[#This Row],[Código do agregado
'[Entidade']]],Table8[[Código do agregado '[Entidade']]:[Código do agregado
'[1º Direito']]],8,FALSE),".",Table9[[#This Row],[Membro]])))</f>
        <v/>
      </c>
      <c r="D355" s="430"/>
      <c r="E355" s="431"/>
      <c r="F355" s="430"/>
      <c r="G355" s="430"/>
      <c r="H355" s="435"/>
      <c r="I355" s="432"/>
      <c r="J355" s="433"/>
      <c r="K355" s="404" t="str">
        <f ca="1">IF(Table9[[#This Row],[Data de nascimento 
(aaaa-mm-dd)]]="","",(IF(B355="","",DATEDIF(J355,NOW(),"y"))))</f>
        <v/>
      </c>
      <c r="L355" s="401"/>
      <c r="M355" s="405"/>
      <c r="N355" s="407"/>
      <c r="O355" s="405"/>
      <c r="P355" s="275" t="str">
        <f t="shared" si="28"/>
        <v>NÃO</v>
      </c>
      <c r="Q355" s="281" t="str">
        <f>IF(Table9[[#This Row],[Código do agregado
'[Entidade']]]="","",IF(B355&lt;&gt;B354,"A",IF(Q354="A","B",IF(Q354="B","C",IF(Q354="C","D",IF(Q354="D","E",IF(Q354="E","F",IF(Q354="F","G",IF(Q354="G","H",IF(Q354="H","I",IF(Q354="K","L",IF(Q354="L","M",IF(Q354="M","N",IF(Q354="N","O",IF(Q354="O","P",IF(Q354="P","Q"))))))))))))))))</f>
        <v/>
      </c>
      <c r="R355" s="282" t="str">
        <f t="shared" si="29"/>
        <v/>
      </c>
      <c r="S355" s="283" t="str">
        <f t="shared" si="30"/>
        <v/>
      </c>
      <c r="T355" s="284" t="str">
        <f t="shared" ca="1" si="31"/>
        <v/>
      </c>
      <c r="U355" s="419"/>
      <c r="V355" s="421" t="str">
        <f>IFERROR(IF(Table9[[#This Row],[Data de nascimento 
(aaaa-mm-dd)]]="","",(IF(B355="","",DATEDIF(J355,VLOOKUP(Table9[[#This Row],[Código do agregado
'[Entidade']]],Table8[[Código do agregado '[Entidade']]:[Denominação do ficheiro pdf correspondente ao documento]],25,FALSE),"y")))),"")</f>
        <v/>
      </c>
      <c r="W355" s="410">
        <f t="shared" si="32"/>
        <v>0</v>
      </c>
      <c r="AC355" s="280"/>
    </row>
    <row r="356" spans="1:29" s="263" customFormat="1" ht="25.05" hidden="1" customHeight="1" x14ac:dyDescent="0.3">
      <c r="A356" s="274" t="str">
        <f>CONCATENATE(+IF(Table9[[#This Row],[Código do agregado
'[Entidade']]]="","",VLOOKUP(Table9[[#This Row],[Código do agregado
'[Entidade']]],Table8[[#All],[Código do agregado '[Entidade']]:[Código do agregado
'[1º Direito']]],6,FALSE)),Table9[[#This Row],[Membro]])</f>
        <v/>
      </c>
      <c r="B356" s="403"/>
      <c r="C356" s="404" t="str">
        <f>IF(Table9[[#This Row],[Código do agregado
'[Entidade']]]="","",(CONCATENATE(VLOOKUP(Table9[[#This Row],[Código do agregado
'[Entidade']]],Table8[[Código do agregado '[Entidade']]:[Código do agregado
'[1º Direito']]],8,FALSE),".",Table9[[#This Row],[Membro]])))</f>
        <v/>
      </c>
      <c r="D356" s="430"/>
      <c r="E356" s="431"/>
      <c r="F356" s="430"/>
      <c r="G356" s="430"/>
      <c r="H356" s="435"/>
      <c r="I356" s="432"/>
      <c r="J356" s="433"/>
      <c r="K356" s="404" t="str">
        <f ca="1">IF(Table9[[#This Row],[Data de nascimento 
(aaaa-mm-dd)]]="","",(IF(B356="","",DATEDIF(J356,NOW(),"y"))))</f>
        <v/>
      </c>
      <c r="L356" s="401"/>
      <c r="M356" s="405"/>
      <c r="N356" s="407"/>
      <c r="O356" s="405"/>
      <c r="P356" s="275" t="str">
        <f t="shared" si="28"/>
        <v>NÃO</v>
      </c>
      <c r="Q356" s="281" t="str">
        <f>IF(Table9[[#This Row],[Código do agregado
'[Entidade']]]="","",IF(B356&lt;&gt;B355,"A",IF(Q355="A","B",IF(Q355="B","C",IF(Q355="C","D",IF(Q355="D","E",IF(Q355="E","F",IF(Q355="F","G",IF(Q355="G","H",IF(Q355="H","I",IF(Q355="K","L",IF(Q355="L","M",IF(Q355="M","N",IF(Q355="N","O",IF(Q355="O","P",IF(Q355="P","Q"))))))))))))))))</f>
        <v/>
      </c>
      <c r="R356" s="282" t="str">
        <f t="shared" si="29"/>
        <v/>
      </c>
      <c r="S356" s="283" t="str">
        <f t="shared" si="30"/>
        <v/>
      </c>
      <c r="T356" s="284" t="str">
        <f t="shared" ca="1" si="31"/>
        <v/>
      </c>
      <c r="U356" s="419"/>
      <c r="V356" s="421" t="str">
        <f>IFERROR(IF(Table9[[#This Row],[Data de nascimento 
(aaaa-mm-dd)]]="","",(IF(B356="","",DATEDIF(J356,VLOOKUP(Table9[[#This Row],[Código do agregado
'[Entidade']]],Table8[[Código do agregado '[Entidade']]:[Denominação do ficheiro pdf correspondente ao documento]],25,FALSE),"y")))),"")</f>
        <v/>
      </c>
      <c r="W356" s="410">
        <f t="shared" si="32"/>
        <v>0</v>
      </c>
      <c r="AC356" s="280"/>
    </row>
    <row r="357" spans="1:29" s="263" customFormat="1" ht="25.05" hidden="1" customHeight="1" x14ac:dyDescent="0.3">
      <c r="A357" s="274" t="str">
        <f>CONCATENATE(+IF(Table9[[#This Row],[Código do agregado
'[Entidade']]]="","",VLOOKUP(Table9[[#This Row],[Código do agregado
'[Entidade']]],Table8[[#All],[Código do agregado '[Entidade']]:[Código do agregado
'[1º Direito']]],6,FALSE)),Table9[[#This Row],[Membro]])</f>
        <v/>
      </c>
      <c r="B357" s="403"/>
      <c r="C357" s="404" t="str">
        <f>IF(Table9[[#This Row],[Código do agregado
'[Entidade']]]="","",(CONCATENATE(VLOOKUP(Table9[[#This Row],[Código do agregado
'[Entidade']]],Table8[[Código do agregado '[Entidade']]:[Código do agregado
'[1º Direito']]],8,FALSE),".",Table9[[#This Row],[Membro]])))</f>
        <v/>
      </c>
      <c r="D357" s="430"/>
      <c r="E357" s="431"/>
      <c r="F357" s="430"/>
      <c r="G357" s="430"/>
      <c r="H357" s="435"/>
      <c r="I357" s="432"/>
      <c r="J357" s="433"/>
      <c r="K357" s="404" t="str">
        <f ca="1">IF(Table9[[#This Row],[Data de nascimento 
(aaaa-mm-dd)]]="","",(IF(B357="","",DATEDIF(J357,NOW(),"y"))))</f>
        <v/>
      </c>
      <c r="L357" s="401"/>
      <c r="M357" s="405"/>
      <c r="N357" s="407"/>
      <c r="O357" s="405"/>
      <c r="P357" s="275" t="str">
        <f t="shared" si="28"/>
        <v>NÃO</v>
      </c>
      <c r="Q357" s="281" t="str">
        <f>IF(Table9[[#This Row],[Código do agregado
'[Entidade']]]="","",IF(B357&lt;&gt;B356,"A",IF(Q356="A","B",IF(Q356="B","C",IF(Q356="C","D",IF(Q356="D","E",IF(Q356="E","F",IF(Q356="F","G",IF(Q356="G","H",IF(Q356="H","I",IF(Q356="K","L",IF(Q356="L","M",IF(Q356="M","N",IF(Q356="N","O",IF(Q356="O","P",IF(Q356="P","Q"))))))))))))))))</f>
        <v/>
      </c>
      <c r="R357" s="282" t="str">
        <f t="shared" si="29"/>
        <v/>
      </c>
      <c r="S357" s="283" t="str">
        <f t="shared" si="30"/>
        <v/>
      </c>
      <c r="T357" s="284" t="str">
        <f t="shared" ca="1" si="31"/>
        <v/>
      </c>
      <c r="U357" s="419"/>
      <c r="V357" s="421" t="str">
        <f>IFERROR(IF(Table9[[#This Row],[Data de nascimento 
(aaaa-mm-dd)]]="","",(IF(B357="","",DATEDIF(J357,VLOOKUP(Table9[[#This Row],[Código do agregado
'[Entidade']]],Table8[[Código do agregado '[Entidade']]:[Denominação do ficheiro pdf correspondente ao documento]],25,FALSE),"y")))),"")</f>
        <v/>
      </c>
      <c r="W357" s="410">
        <f t="shared" si="32"/>
        <v>0</v>
      </c>
      <c r="AC357" s="280"/>
    </row>
    <row r="358" spans="1:29" s="263" customFormat="1" ht="25.05" hidden="1" customHeight="1" x14ac:dyDescent="0.3">
      <c r="A358" s="274" t="str">
        <f>CONCATENATE(+IF(Table9[[#This Row],[Código do agregado
'[Entidade']]]="","",VLOOKUP(Table9[[#This Row],[Código do agregado
'[Entidade']]],Table8[[#All],[Código do agregado '[Entidade']]:[Código do agregado
'[1º Direito']]],6,FALSE)),Table9[[#This Row],[Membro]])</f>
        <v/>
      </c>
      <c r="B358" s="403"/>
      <c r="C358" s="404" t="str">
        <f>IF(Table9[[#This Row],[Código do agregado
'[Entidade']]]="","",(CONCATENATE(VLOOKUP(Table9[[#This Row],[Código do agregado
'[Entidade']]],Table8[[Código do agregado '[Entidade']]:[Código do agregado
'[1º Direito']]],8,FALSE),".",Table9[[#This Row],[Membro]])))</f>
        <v/>
      </c>
      <c r="D358" s="430"/>
      <c r="E358" s="431"/>
      <c r="F358" s="430"/>
      <c r="G358" s="430"/>
      <c r="H358" s="435"/>
      <c r="I358" s="432"/>
      <c r="J358" s="433"/>
      <c r="K358" s="404" t="str">
        <f ca="1">IF(Table9[[#This Row],[Data de nascimento 
(aaaa-mm-dd)]]="","",(IF(B358="","",DATEDIF(J358,NOW(),"y"))))</f>
        <v/>
      </c>
      <c r="L358" s="401"/>
      <c r="M358" s="405"/>
      <c r="N358" s="407"/>
      <c r="O358" s="405"/>
      <c r="P358" s="275" t="str">
        <f t="shared" si="28"/>
        <v>NÃO</v>
      </c>
      <c r="Q358" s="281" t="str">
        <f>IF(Table9[[#This Row],[Código do agregado
'[Entidade']]]="","",IF(B358&lt;&gt;B357,"A",IF(Q357="A","B",IF(Q357="B","C",IF(Q357="C","D",IF(Q357="D","E",IF(Q357="E","F",IF(Q357="F","G",IF(Q357="G","H",IF(Q357="H","I",IF(Q357="K","L",IF(Q357="L","M",IF(Q357="M","N",IF(Q357="N","O",IF(Q357="O","P",IF(Q357="P","Q"))))))))))))))))</f>
        <v/>
      </c>
      <c r="R358" s="282" t="str">
        <f t="shared" si="29"/>
        <v/>
      </c>
      <c r="S358" s="283" t="str">
        <f t="shared" si="30"/>
        <v/>
      </c>
      <c r="T358" s="284" t="str">
        <f t="shared" ca="1" si="31"/>
        <v/>
      </c>
      <c r="U358" s="419"/>
      <c r="V358" s="421" t="str">
        <f>IFERROR(IF(Table9[[#This Row],[Data de nascimento 
(aaaa-mm-dd)]]="","",(IF(B358="","",DATEDIF(J358,VLOOKUP(Table9[[#This Row],[Código do agregado
'[Entidade']]],Table8[[Código do agregado '[Entidade']]:[Denominação do ficheiro pdf correspondente ao documento]],25,FALSE),"y")))),"")</f>
        <v/>
      </c>
      <c r="W358" s="410">
        <f t="shared" si="32"/>
        <v>0</v>
      </c>
      <c r="AC358" s="280"/>
    </row>
    <row r="359" spans="1:29" s="263" customFormat="1" ht="25.05" hidden="1" customHeight="1" x14ac:dyDescent="0.3">
      <c r="A359" s="274" t="str">
        <f>CONCATENATE(+IF(Table9[[#This Row],[Código do agregado
'[Entidade']]]="","",VLOOKUP(Table9[[#This Row],[Código do agregado
'[Entidade']]],Table8[[#All],[Código do agregado '[Entidade']]:[Código do agregado
'[1º Direito']]],6,FALSE)),Table9[[#This Row],[Membro]])</f>
        <v/>
      </c>
      <c r="B359" s="403"/>
      <c r="C359" s="404" t="str">
        <f>IF(Table9[[#This Row],[Código do agregado
'[Entidade']]]="","",(CONCATENATE(VLOOKUP(Table9[[#This Row],[Código do agregado
'[Entidade']]],Table8[[Código do agregado '[Entidade']]:[Código do agregado
'[1º Direito']]],8,FALSE),".",Table9[[#This Row],[Membro]])))</f>
        <v/>
      </c>
      <c r="D359" s="430"/>
      <c r="E359" s="431"/>
      <c r="F359" s="430"/>
      <c r="G359" s="430"/>
      <c r="H359" s="435"/>
      <c r="I359" s="432"/>
      <c r="J359" s="433"/>
      <c r="K359" s="404" t="str">
        <f ca="1">IF(Table9[[#This Row],[Data de nascimento 
(aaaa-mm-dd)]]="","",(IF(B359="","",DATEDIF(J359,NOW(),"y"))))</f>
        <v/>
      </c>
      <c r="L359" s="401"/>
      <c r="M359" s="405"/>
      <c r="N359" s="407"/>
      <c r="O359" s="405"/>
      <c r="P359" s="275" t="str">
        <f t="shared" si="28"/>
        <v>NÃO</v>
      </c>
      <c r="Q359" s="281" t="str">
        <f>IF(Table9[[#This Row],[Código do agregado
'[Entidade']]]="","",IF(B359&lt;&gt;B358,"A",IF(Q358="A","B",IF(Q358="B","C",IF(Q358="C","D",IF(Q358="D","E",IF(Q358="E","F",IF(Q358="F","G",IF(Q358="G","H",IF(Q358="H","I",IF(Q358="K","L",IF(Q358="L","M",IF(Q358="M","N",IF(Q358="N","O",IF(Q358="O","P",IF(Q358="P","Q"))))))))))))))))</f>
        <v/>
      </c>
      <c r="R359" s="282" t="str">
        <f t="shared" si="29"/>
        <v/>
      </c>
      <c r="S359" s="283" t="str">
        <f t="shared" si="30"/>
        <v/>
      </c>
      <c r="T359" s="284" t="str">
        <f t="shared" ca="1" si="31"/>
        <v/>
      </c>
      <c r="U359" s="419"/>
      <c r="V359" s="421" t="str">
        <f>IFERROR(IF(Table9[[#This Row],[Data de nascimento 
(aaaa-mm-dd)]]="","",(IF(B359="","",DATEDIF(J359,VLOOKUP(Table9[[#This Row],[Código do agregado
'[Entidade']]],Table8[[Código do agregado '[Entidade']]:[Denominação do ficheiro pdf correspondente ao documento]],25,FALSE),"y")))),"")</f>
        <v/>
      </c>
      <c r="W359" s="410">
        <f t="shared" si="32"/>
        <v>0</v>
      </c>
      <c r="AC359" s="280"/>
    </row>
    <row r="360" spans="1:29" s="263" customFormat="1" ht="25.05" hidden="1" customHeight="1" x14ac:dyDescent="0.3">
      <c r="A360" s="274" t="str">
        <f>CONCATENATE(+IF(Table9[[#This Row],[Código do agregado
'[Entidade']]]="","",VLOOKUP(Table9[[#This Row],[Código do agregado
'[Entidade']]],Table8[[#All],[Código do agregado '[Entidade']]:[Código do agregado
'[1º Direito']]],6,FALSE)),Table9[[#This Row],[Membro]])</f>
        <v/>
      </c>
      <c r="B360" s="403"/>
      <c r="C360" s="404" t="str">
        <f>IF(Table9[[#This Row],[Código do agregado
'[Entidade']]]="","",(CONCATENATE(VLOOKUP(Table9[[#This Row],[Código do agregado
'[Entidade']]],Table8[[Código do agregado '[Entidade']]:[Código do agregado
'[1º Direito']]],8,FALSE),".",Table9[[#This Row],[Membro]])))</f>
        <v/>
      </c>
      <c r="D360" s="430"/>
      <c r="E360" s="431"/>
      <c r="F360" s="430"/>
      <c r="G360" s="430"/>
      <c r="H360" s="435"/>
      <c r="I360" s="432"/>
      <c r="J360" s="433"/>
      <c r="K360" s="404" t="str">
        <f ca="1">IF(Table9[[#This Row],[Data de nascimento 
(aaaa-mm-dd)]]="","",(IF(B360="","",DATEDIF(J360,NOW(),"y"))))</f>
        <v/>
      </c>
      <c r="L360" s="401"/>
      <c r="M360" s="405"/>
      <c r="N360" s="407"/>
      <c r="O360" s="405"/>
      <c r="P360" s="275" t="str">
        <f t="shared" si="28"/>
        <v>NÃO</v>
      </c>
      <c r="Q360" s="281" t="str">
        <f>IF(Table9[[#This Row],[Código do agregado
'[Entidade']]]="","",IF(B360&lt;&gt;B359,"A",IF(Q359="A","B",IF(Q359="B","C",IF(Q359="C","D",IF(Q359="D","E",IF(Q359="E","F",IF(Q359="F","G",IF(Q359="G","H",IF(Q359="H","I",IF(Q359="K","L",IF(Q359="L","M",IF(Q359="M","N",IF(Q359="N","O",IF(Q359="O","P",IF(Q359="P","Q"))))))))))))))))</f>
        <v/>
      </c>
      <c r="R360" s="282" t="str">
        <f t="shared" si="29"/>
        <v/>
      </c>
      <c r="S360" s="283" t="str">
        <f t="shared" si="30"/>
        <v/>
      </c>
      <c r="T360" s="284" t="str">
        <f t="shared" ca="1" si="31"/>
        <v/>
      </c>
      <c r="U360" s="419"/>
      <c r="V360" s="421" t="str">
        <f>IFERROR(IF(Table9[[#This Row],[Data de nascimento 
(aaaa-mm-dd)]]="","",(IF(B360="","",DATEDIF(J360,VLOOKUP(Table9[[#This Row],[Código do agregado
'[Entidade']]],Table8[[Código do agregado '[Entidade']]:[Denominação do ficheiro pdf correspondente ao documento]],25,FALSE),"y")))),"")</f>
        <v/>
      </c>
      <c r="W360" s="410">
        <f t="shared" si="32"/>
        <v>0</v>
      </c>
      <c r="AC360" s="280"/>
    </row>
    <row r="361" spans="1:29" s="263" customFormat="1" ht="25.05" hidden="1" customHeight="1" x14ac:dyDescent="0.3">
      <c r="A361" s="274" t="str">
        <f>CONCATENATE(+IF(Table9[[#This Row],[Código do agregado
'[Entidade']]]="","",VLOOKUP(Table9[[#This Row],[Código do agregado
'[Entidade']]],Table8[[#All],[Código do agregado '[Entidade']]:[Código do agregado
'[1º Direito']]],6,FALSE)),Table9[[#This Row],[Membro]])</f>
        <v/>
      </c>
      <c r="B361" s="403"/>
      <c r="C361" s="404" t="str">
        <f>IF(Table9[[#This Row],[Código do agregado
'[Entidade']]]="","",(CONCATENATE(VLOOKUP(Table9[[#This Row],[Código do agregado
'[Entidade']]],Table8[[Código do agregado '[Entidade']]:[Código do agregado
'[1º Direito']]],8,FALSE),".",Table9[[#This Row],[Membro]])))</f>
        <v/>
      </c>
      <c r="D361" s="430"/>
      <c r="E361" s="431"/>
      <c r="F361" s="430"/>
      <c r="G361" s="430"/>
      <c r="H361" s="435"/>
      <c r="I361" s="432"/>
      <c r="J361" s="433"/>
      <c r="K361" s="404" t="str">
        <f ca="1">IF(Table9[[#This Row],[Data de nascimento 
(aaaa-mm-dd)]]="","",(IF(B361="","",DATEDIF(J361,NOW(),"y"))))</f>
        <v/>
      </c>
      <c r="L361" s="401"/>
      <c r="M361" s="405"/>
      <c r="N361" s="407"/>
      <c r="O361" s="405"/>
      <c r="P361" s="275" t="str">
        <f t="shared" si="28"/>
        <v>NÃO</v>
      </c>
      <c r="Q361" s="281" t="str">
        <f>IF(Table9[[#This Row],[Código do agregado
'[Entidade']]]="","",IF(B361&lt;&gt;B360,"A",IF(Q360="A","B",IF(Q360="B","C",IF(Q360="C","D",IF(Q360="D","E",IF(Q360="E","F",IF(Q360="F","G",IF(Q360="G","H",IF(Q360="H","I",IF(Q360="K","L",IF(Q360="L","M",IF(Q360="M","N",IF(Q360="N","O",IF(Q360="O","P",IF(Q360="P","Q"))))))))))))))))</f>
        <v/>
      </c>
      <c r="R361" s="282" t="str">
        <f t="shared" si="29"/>
        <v/>
      </c>
      <c r="S361" s="283" t="str">
        <f t="shared" si="30"/>
        <v/>
      </c>
      <c r="T361" s="284" t="str">
        <f t="shared" ca="1" si="31"/>
        <v/>
      </c>
      <c r="U361" s="419"/>
      <c r="V361" s="421" t="str">
        <f>IFERROR(IF(Table9[[#This Row],[Data de nascimento 
(aaaa-mm-dd)]]="","",(IF(B361="","",DATEDIF(J361,VLOOKUP(Table9[[#This Row],[Código do agregado
'[Entidade']]],Table8[[Código do agregado '[Entidade']]:[Denominação do ficheiro pdf correspondente ao documento]],25,FALSE),"y")))),"")</f>
        <v/>
      </c>
      <c r="W361" s="410">
        <f t="shared" si="32"/>
        <v>0</v>
      </c>
      <c r="AC361" s="280"/>
    </row>
    <row r="362" spans="1:29" s="263" customFormat="1" ht="25.05" hidden="1" customHeight="1" x14ac:dyDescent="0.3">
      <c r="A362" s="274" t="str">
        <f>CONCATENATE(+IF(Table9[[#This Row],[Código do agregado
'[Entidade']]]="","",VLOOKUP(Table9[[#This Row],[Código do agregado
'[Entidade']]],Table8[[#All],[Código do agregado '[Entidade']]:[Código do agregado
'[1º Direito']]],6,FALSE)),Table9[[#This Row],[Membro]])</f>
        <v/>
      </c>
      <c r="B362" s="403"/>
      <c r="C362" s="404" t="str">
        <f>IF(Table9[[#This Row],[Código do agregado
'[Entidade']]]="","",(CONCATENATE(VLOOKUP(Table9[[#This Row],[Código do agregado
'[Entidade']]],Table8[[Código do agregado '[Entidade']]:[Código do agregado
'[1º Direito']]],8,FALSE),".",Table9[[#This Row],[Membro]])))</f>
        <v/>
      </c>
      <c r="D362" s="430"/>
      <c r="E362" s="431"/>
      <c r="F362" s="430"/>
      <c r="G362" s="430"/>
      <c r="H362" s="435"/>
      <c r="I362" s="432"/>
      <c r="J362" s="433"/>
      <c r="K362" s="404" t="str">
        <f ca="1">IF(Table9[[#This Row],[Data de nascimento 
(aaaa-mm-dd)]]="","",(IF(B362="","",DATEDIF(J362,NOW(),"y"))))</f>
        <v/>
      </c>
      <c r="L362" s="401"/>
      <c r="M362" s="405"/>
      <c r="N362" s="407"/>
      <c r="O362" s="405"/>
      <c r="P362" s="275" t="str">
        <f t="shared" si="28"/>
        <v>NÃO</v>
      </c>
      <c r="Q362" s="281" t="str">
        <f>IF(Table9[[#This Row],[Código do agregado
'[Entidade']]]="","",IF(B362&lt;&gt;B361,"A",IF(Q361="A","B",IF(Q361="B","C",IF(Q361="C","D",IF(Q361="D","E",IF(Q361="E","F",IF(Q361="F","G",IF(Q361="G","H",IF(Q361="H","I",IF(Q361="K","L",IF(Q361="L","M",IF(Q361="M","N",IF(Q361="N","O",IF(Q361="O","P",IF(Q361="P","Q"))))))))))))))))</f>
        <v/>
      </c>
      <c r="R362" s="282" t="str">
        <f t="shared" si="29"/>
        <v/>
      </c>
      <c r="S362" s="283" t="str">
        <f t="shared" si="30"/>
        <v/>
      </c>
      <c r="T362" s="284" t="str">
        <f t="shared" ca="1" si="31"/>
        <v/>
      </c>
      <c r="U362" s="419"/>
      <c r="V362" s="421" t="str">
        <f>IFERROR(IF(Table9[[#This Row],[Data de nascimento 
(aaaa-mm-dd)]]="","",(IF(B362="","",DATEDIF(J362,VLOOKUP(Table9[[#This Row],[Código do agregado
'[Entidade']]],Table8[[Código do agregado '[Entidade']]:[Denominação do ficheiro pdf correspondente ao documento]],25,FALSE),"y")))),"")</f>
        <v/>
      </c>
      <c r="W362" s="410">
        <f t="shared" si="32"/>
        <v>0</v>
      </c>
      <c r="AC362" s="280"/>
    </row>
    <row r="363" spans="1:29" s="263" customFormat="1" ht="25.05" hidden="1" customHeight="1" x14ac:dyDescent="0.3">
      <c r="A363" s="274" t="str">
        <f>CONCATENATE(+IF(Table9[[#This Row],[Código do agregado
'[Entidade']]]="","",VLOOKUP(Table9[[#This Row],[Código do agregado
'[Entidade']]],Table8[[#All],[Código do agregado '[Entidade']]:[Código do agregado
'[1º Direito']]],6,FALSE)),Table9[[#This Row],[Membro]])</f>
        <v/>
      </c>
      <c r="B363" s="403"/>
      <c r="C363" s="404" t="str">
        <f>IF(Table9[[#This Row],[Código do agregado
'[Entidade']]]="","",(CONCATENATE(VLOOKUP(Table9[[#This Row],[Código do agregado
'[Entidade']]],Table8[[Código do agregado '[Entidade']]:[Código do agregado
'[1º Direito']]],8,FALSE),".",Table9[[#This Row],[Membro]])))</f>
        <v/>
      </c>
      <c r="D363" s="430"/>
      <c r="E363" s="431"/>
      <c r="F363" s="430"/>
      <c r="G363" s="430"/>
      <c r="H363" s="435"/>
      <c r="I363" s="432"/>
      <c r="J363" s="433"/>
      <c r="K363" s="404" t="str">
        <f ca="1">IF(Table9[[#This Row],[Data de nascimento 
(aaaa-mm-dd)]]="","",(IF(B363="","",DATEDIF(J363,NOW(),"y"))))</f>
        <v/>
      </c>
      <c r="L363" s="401"/>
      <c r="M363" s="405"/>
      <c r="N363" s="407"/>
      <c r="O363" s="405"/>
      <c r="P363" s="275" t="str">
        <f t="shared" si="28"/>
        <v>NÃO</v>
      </c>
      <c r="Q363" s="281" t="str">
        <f>IF(Table9[[#This Row],[Código do agregado
'[Entidade']]]="","",IF(B363&lt;&gt;B362,"A",IF(Q362="A","B",IF(Q362="B","C",IF(Q362="C","D",IF(Q362="D","E",IF(Q362="E","F",IF(Q362="F","G",IF(Q362="G","H",IF(Q362="H","I",IF(Q362="K","L",IF(Q362="L","M",IF(Q362="M","N",IF(Q362="N","O",IF(Q362="O","P",IF(Q362="P","Q"))))))))))))))))</f>
        <v/>
      </c>
      <c r="R363" s="282" t="str">
        <f t="shared" si="29"/>
        <v/>
      </c>
      <c r="S363" s="283" t="str">
        <f t="shared" si="30"/>
        <v/>
      </c>
      <c r="T363" s="284" t="str">
        <f t="shared" ca="1" si="31"/>
        <v/>
      </c>
      <c r="U363" s="419"/>
      <c r="V363" s="421" t="str">
        <f>IFERROR(IF(Table9[[#This Row],[Data de nascimento 
(aaaa-mm-dd)]]="","",(IF(B363="","",DATEDIF(J363,VLOOKUP(Table9[[#This Row],[Código do agregado
'[Entidade']]],Table8[[Código do agregado '[Entidade']]:[Denominação do ficheiro pdf correspondente ao documento]],25,FALSE),"y")))),"")</f>
        <v/>
      </c>
      <c r="W363" s="410">
        <f t="shared" si="32"/>
        <v>0</v>
      </c>
      <c r="AC363" s="280"/>
    </row>
    <row r="364" spans="1:29" s="263" customFormat="1" ht="25.05" hidden="1" customHeight="1" x14ac:dyDescent="0.3">
      <c r="A364" s="274" t="str">
        <f>CONCATENATE(+IF(Table9[[#This Row],[Código do agregado
'[Entidade']]]="","",VLOOKUP(Table9[[#This Row],[Código do agregado
'[Entidade']]],Table8[[#All],[Código do agregado '[Entidade']]:[Código do agregado
'[1º Direito']]],6,FALSE)),Table9[[#This Row],[Membro]])</f>
        <v/>
      </c>
      <c r="B364" s="403"/>
      <c r="C364" s="404" t="str">
        <f>IF(Table9[[#This Row],[Código do agregado
'[Entidade']]]="","",(CONCATENATE(VLOOKUP(Table9[[#This Row],[Código do agregado
'[Entidade']]],Table8[[Código do agregado '[Entidade']]:[Código do agregado
'[1º Direito']]],8,FALSE),".",Table9[[#This Row],[Membro]])))</f>
        <v/>
      </c>
      <c r="D364" s="430"/>
      <c r="E364" s="431"/>
      <c r="F364" s="430"/>
      <c r="G364" s="430"/>
      <c r="H364" s="435"/>
      <c r="I364" s="432"/>
      <c r="J364" s="433"/>
      <c r="K364" s="404" t="str">
        <f ca="1">IF(Table9[[#This Row],[Data de nascimento 
(aaaa-mm-dd)]]="","",(IF(B364="","",DATEDIF(J364,NOW(),"y"))))</f>
        <v/>
      </c>
      <c r="L364" s="401"/>
      <c r="M364" s="405"/>
      <c r="N364" s="407"/>
      <c r="O364" s="405"/>
      <c r="P364" s="275" t="str">
        <f t="shared" si="28"/>
        <v>NÃO</v>
      </c>
      <c r="Q364" s="281" t="str">
        <f>IF(Table9[[#This Row],[Código do agregado
'[Entidade']]]="","",IF(B364&lt;&gt;B363,"A",IF(Q363="A","B",IF(Q363="B","C",IF(Q363="C","D",IF(Q363="D","E",IF(Q363="E","F",IF(Q363="F","G",IF(Q363="G","H",IF(Q363="H","I",IF(Q363="K","L",IF(Q363="L","M",IF(Q363="M","N",IF(Q363="N","O",IF(Q363="O","P",IF(Q363="P","Q"))))))))))))))))</f>
        <v/>
      </c>
      <c r="R364" s="282" t="str">
        <f t="shared" si="29"/>
        <v/>
      </c>
      <c r="S364" s="283" t="str">
        <f t="shared" si="30"/>
        <v/>
      </c>
      <c r="T364" s="284" t="str">
        <f t="shared" ca="1" si="31"/>
        <v/>
      </c>
      <c r="U364" s="419"/>
      <c r="V364" s="421" t="str">
        <f>IFERROR(IF(Table9[[#This Row],[Data de nascimento 
(aaaa-mm-dd)]]="","",(IF(B364="","",DATEDIF(J364,VLOOKUP(Table9[[#This Row],[Código do agregado
'[Entidade']]],Table8[[Código do agregado '[Entidade']]:[Denominação do ficheiro pdf correspondente ao documento]],25,FALSE),"y")))),"")</f>
        <v/>
      </c>
      <c r="W364" s="410">
        <f t="shared" si="32"/>
        <v>0</v>
      </c>
      <c r="AC364" s="280"/>
    </row>
    <row r="365" spans="1:29" s="263" customFormat="1" ht="25.05" hidden="1" customHeight="1" x14ac:dyDescent="0.3">
      <c r="A365" s="274" t="str">
        <f>CONCATENATE(+IF(Table9[[#This Row],[Código do agregado
'[Entidade']]]="","",VLOOKUP(Table9[[#This Row],[Código do agregado
'[Entidade']]],Table8[[#All],[Código do agregado '[Entidade']]:[Código do agregado
'[1º Direito']]],6,FALSE)),Table9[[#This Row],[Membro]])</f>
        <v/>
      </c>
      <c r="B365" s="403"/>
      <c r="C365" s="404" t="str">
        <f>IF(Table9[[#This Row],[Código do agregado
'[Entidade']]]="","",(CONCATENATE(VLOOKUP(Table9[[#This Row],[Código do agregado
'[Entidade']]],Table8[[Código do agregado '[Entidade']]:[Código do agregado
'[1º Direito']]],8,FALSE),".",Table9[[#This Row],[Membro]])))</f>
        <v/>
      </c>
      <c r="D365" s="430"/>
      <c r="E365" s="431"/>
      <c r="F365" s="430"/>
      <c r="G365" s="430"/>
      <c r="H365" s="435"/>
      <c r="I365" s="432"/>
      <c r="J365" s="433"/>
      <c r="K365" s="404" t="str">
        <f ca="1">IF(Table9[[#This Row],[Data de nascimento 
(aaaa-mm-dd)]]="","",(IF(B365="","",DATEDIF(J365,NOW(),"y"))))</f>
        <v/>
      </c>
      <c r="L365" s="401"/>
      <c r="M365" s="405"/>
      <c r="N365" s="407"/>
      <c r="O365" s="405"/>
      <c r="P365" s="275" t="str">
        <f t="shared" si="28"/>
        <v>NÃO</v>
      </c>
      <c r="Q365" s="281" t="str">
        <f>IF(Table9[[#This Row],[Código do agregado
'[Entidade']]]="","",IF(B365&lt;&gt;B364,"A",IF(Q364="A","B",IF(Q364="B","C",IF(Q364="C","D",IF(Q364="D","E",IF(Q364="E","F",IF(Q364="F","G",IF(Q364="G","H",IF(Q364="H","I",IF(Q364="K","L",IF(Q364="L","M",IF(Q364="M","N",IF(Q364="N","O",IF(Q364="O","P",IF(Q364="P","Q"))))))))))))))))</f>
        <v/>
      </c>
      <c r="R365" s="282" t="str">
        <f t="shared" si="29"/>
        <v/>
      </c>
      <c r="S365" s="283" t="str">
        <f t="shared" si="30"/>
        <v/>
      </c>
      <c r="T365" s="284" t="str">
        <f t="shared" ca="1" si="31"/>
        <v/>
      </c>
      <c r="U365" s="419"/>
      <c r="V365" s="421" t="str">
        <f>IFERROR(IF(Table9[[#This Row],[Data de nascimento 
(aaaa-mm-dd)]]="","",(IF(B365="","",DATEDIF(J365,VLOOKUP(Table9[[#This Row],[Código do agregado
'[Entidade']]],Table8[[Código do agregado '[Entidade']]:[Denominação do ficheiro pdf correspondente ao documento]],25,FALSE),"y")))),"")</f>
        <v/>
      </c>
      <c r="W365" s="410">
        <f t="shared" si="32"/>
        <v>0</v>
      </c>
      <c r="AC365" s="280"/>
    </row>
    <row r="366" spans="1:29" s="263" customFormat="1" ht="25.05" hidden="1" customHeight="1" x14ac:dyDescent="0.3">
      <c r="A366" s="274" t="str">
        <f>CONCATENATE(+IF(Table9[[#This Row],[Código do agregado
'[Entidade']]]="","",VLOOKUP(Table9[[#This Row],[Código do agregado
'[Entidade']]],Table8[[#All],[Código do agregado '[Entidade']]:[Código do agregado
'[1º Direito']]],6,FALSE)),Table9[[#This Row],[Membro]])</f>
        <v/>
      </c>
      <c r="B366" s="403"/>
      <c r="C366" s="404" t="str">
        <f>IF(Table9[[#This Row],[Código do agregado
'[Entidade']]]="","",(CONCATENATE(VLOOKUP(Table9[[#This Row],[Código do agregado
'[Entidade']]],Table8[[Código do agregado '[Entidade']]:[Código do agregado
'[1º Direito']]],8,FALSE),".",Table9[[#This Row],[Membro]])))</f>
        <v/>
      </c>
      <c r="D366" s="430"/>
      <c r="E366" s="431"/>
      <c r="F366" s="430"/>
      <c r="G366" s="430"/>
      <c r="H366" s="435"/>
      <c r="I366" s="432"/>
      <c r="J366" s="433"/>
      <c r="K366" s="404" t="str">
        <f ca="1">IF(Table9[[#This Row],[Data de nascimento 
(aaaa-mm-dd)]]="","",(IF(B366="","",DATEDIF(J366,NOW(),"y"))))</f>
        <v/>
      </c>
      <c r="L366" s="401"/>
      <c r="M366" s="405"/>
      <c r="N366" s="407"/>
      <c r="O366" s="405"/>
      <c r="P366" s="275" t="str">
        <f t="shared" si="28"/>
        <v>NÃO</v>
      </c>
      <c r="Q366" s="281" t="str">
        <f>IF(Table9[[#This Row],[Código do agregado
'[Entidade']]]="","",IF(B366&lt;&gt;B365,"A",IF(Q365="A","B",IF(Q365="B","C",IF(Q365="C","D",IF(Q365="D","E",IF(Q365="E","F",IF(Q365="F","G",IF(Q365="G","H",IF(Q365="H","I",IF(Q365="K","L",IF(Q365="L","M",IF(Q365="M","N",IF(Q365="N","O",IF(Q365="O","P",IF(Q365="P","Q"))))))))))))))))</f>
        <v/>
      </c>
      <c r="R366" s="282" t="str">
        <f t="shared" si="29"/>
        <v/>
      </c>
      <c r="S366" s="283" t="str">
        <f t="shared" si="30"/>
        <v/>
      </c>
      <c r="T366" s="284" t="str">
        <f t="shared" ca="1" si="31"/>
        <v/>
      </c>
      <c r="U366" s="419"/>
      <c r="V366" s="421" t="str">
        <f>IFERROR(IF(Table9[[#This Row],[Data de nascimento 
(aaaa-mm-dd)]]="","",(IF(B366="","",DATEDIF(J366,VLOOKUP(Table9[[#This Row],[Código do agregado
'[Entidade']]],Table8[[Código do agregado '[Entidade']]:[Denominação do ficheiro pdf correspondente ao documento]],25,FALSE),"y")))),"")</f>
        <v/>
      </c>
      <c r="W366" s="410">
        <f t="shared" si="32"/>
        <v>0</v>
      </c>
      <c r="AC366" s="280"/>
    </row>
    <row r="367" spans="1:29" s="263" customFormat="1" ht="25.05" hidden="1" customHeight="1" x14ac:dyDescent="0.3">
      <c r="A367" s="274" t="str">
        <f>CONCATENATE(+IF(Table9[[#This Row],[Código do agregado
'[Entidade']]]="","",VLOOKUP(Table9[[#This Row],[Código do agregado
'[Entidade']]],Table8[[#All],[Código do agregado '[Entidade']]:[Código do agregado
'[1º Direito']]],6,FALSE)),Table9[[#This Row],[Membro]])</f>
        <v/>
      </c>
      <c r="B367" s="403"/>
      <c r="C367" s="404" t="str">
        <f>IF(Table9[[#This Row],[Código do agregado
'[Entidade']]]="","",(CONCATENATE(VLOOKUP(Table9[[#This Row],[Código do agregado
'[Entidade']]],Table8[[Código do agregado '[Entidade']]:[Código do agregado
'[1º Direito']]],8,FALSE),".",Table9[[#This Row],[Membro]])))</f>
        <v/>
      </c>
      <c r="D367" s="430"/>
      <c r="E367" s="431"/>
      <c r="F367" s="430"/>
      <c r="G367" s="430"/>
      <c r="H367" s="435"/>
      <c r="I367" s="432"/>
      <c r="J367" s="433"/>
      <c r="K367" s="404" t="str">
        <f ca="1">IF(Table9[[#This Row],[Data de nascimento 
(aaaa-mm-dd)]]="","",(IF(B367="","",DATEDIF(J367,NOW(),"y"))))</f>
        <v/>
      </c>
      <c r="L367" s="401"/>
      <c r="M367" s="405"/>
      <c r="N367" s="407"/>
      <c r="O367" s="405"/>
      <c r="P367" s="275" t="str">
        <f t="shared" si="28"/>
        <v>NÃO</v>
      </c>
      <c r="Q367" s="281" t="str">
        <f>IF(Table9[[#This Row],[Código do agregado
'[Entidade']]]="","",IF(B367&lt;&gt;B366,"A",IF(Q366="A","B",IF(Q366="B","C",IF(Q366="C","D",IF(Q366="D","E",IF(Q366="E","F",IF(Q366="F","G",IF(Q366="G","H",IF(Q366="H","I",IF(Q366="K","L",IF(Q366="L","M",IF(Q366="M","N",IF(Q366="N","O",IF(Q366="O","P",IF(Q366="P","Q"))))))))))))))))</f>
        <v/>
      </c>
      <c r="R367" s="282" t="str">
        <f t="shared" si="29"/>
        <v/>
      </c>
      <c r="S367" s="283" t="str">
        <f t="shared" si="30"/>
        <v/>
      </c>
      <c r="T367" s="284" t="str">
        <f t="shared" ca="1" si="31"/>
        <v/>
      </c>
      <c r="U367" s="419"/>
      <c r="V367" s="421" t="str">
        <f>IFERROR(IF(Table9[[#This Row],[Data de nascimento 
(aaaa-mm-dd)]]="","",(IF(B367="","",DATEDIF(J367,VLOOKUP(Table9[[#This Row],[Código do agregado
'[Entidade']]],Table8[[Código do agregado '[Entidade']]:[Denominação do ficheiro pdf correspondente ao documento]],25,FALSE),"y")))),"")</f>
        <v/>
      </c>
      <c r="W367" s="410">
        <f t="shared" si="32"/>
        <v>0</v>
      </c>
      <c r="AC367" s="280"/>
    </row>
    <row r="368" spans="1:29" s="263" customFormat="1" ht="25.05" hidden="1" customHeight="1" x14ac:dyDescent="0.3">
      <c r="A368" s="274" t="str">
        <f>CONCATENATE(+IF(Table9[[#This Row],[Código do agregado
'[Entidade']]]="","",VLOOKUP(Table9[[#This Row],[Código do agregado
'[Entidade']]],Table8[[#All],[Código do agregado '[Entidade']]:[Código do agregado
'[1º Direito']]],6,FALSE)),Table9[[#This Row],[Membro]])</f>
        <v/>
      </c>
      <c r="B368" s="403"/>
      <c r="C368" s="404" t="str">
        <f>IF(Table9[[#This Row],[Código do agregado
'[Entidade']]]="","",(CONCATENATE(VLOOKUP(Table9[[#This Row],[Código do agregado
'[Entidade']]],Table8[[Código do agregado '[Entidade']]:[Código do agregado
'[1º Direito']]],8,FALSE),".",Table9[[#This Row],[Membro]])))</f>
        <v/>
      </c>
      <c r="D368" s="430"/>
      <c r="E368" s="431"/>
      <c r="F368" s="430"/>
      <c r="G368" s="430"/>
      <c r="H368" s="435"/>
      <c r="I368" s="432"/>
      <c r="J368" s="433"/>
      <c r="K368" s="404" t="str">
        <f ca="1">IF(Table9[[#This Row],[Data de nascimento 
(aaaa-mm-dd)]]="","",(IF(B368="","",DATEDIF(J368,NOW(),"y"))))</f>
        <v/>
      </c>
      <c r="L368" s="401"/>
      <c r="M368" s="405"/>
      <c r="N368" s="407"/>
      <c r="O368" s="405"/>
      <c r="P368" s="275" t="str">
        <f t="shared" si="28"/>
        <v>NÃO</v>
      </c>
      <c r="Q368" s="281" t="str">
        <f>IF(Table9[[#This Row],[Código do agregado
'[Entidade']]]="","",IF(B368&lt;&gt;B367,"A",IF(Q367="A","B",IF(Q367="B","C",IF(Q367="C","D",IF(Q367="D","E",IF(Q367="E","F",IF(Q367="F","G",IF(Q367="G","H",IF(Q367="H","I",IF(Q367="K","L",IF(Q367="L","M",IF(Q367="M","N",IF(Q367="N","O",IF(Q367="O","P",IF(Q367="P","Q"))))))))))))))))</f>
        <v/>
      </c>
      <c r="R368" s="282" t="str">
        <f t="shared" si="29"/>
        <v/>
      </c>
      <c r="S368" s="283" t="str">
        <f t="shared" si="30"/>
        <v/>
      </c>
      <c r="T368" s="284" t="str">
        <f t="shared" ca="1" si="31"/>
        <v/>
      </c>
      <c r="U368" s="419"/>
      <c r="V368" s="421" t="str">
        <f>IFERROR(IF(Table9[[#This Row],[Data de nascimento 
(aaaa-mm-dd)]]="","",(IF(B368="","",DATEDIF(J368,VLOOKUP(Table9[[#This Row],[Código do agregado
'[Entidade']]],Table8[[Código do agregado '[Entidade']]:[Denominação do ficheiro pdf correspondente ao documento]],25,FALSE),"y")))),"")</f>
        <v/>
      </c>
      <c r="W368" s="410">
        <f t="shared" si="32"/>
        <v>0</v>
      </c>
      <c r="AC368" s="280"/>
    </row>
    <row r="369" spans="1:29" s="263" customFormat="1" ht="25.05" hidden="1" customHeight="1" x14ac:dyDescent="0.3">
      <c r="A369" s="274" t="str">
        <f>CONCATENATE(+IF(Table9[[#This Row],[Código do agregado
'[Entidade']]]="","",VLOOKUP(Table9[[#This Row],[Código do agregado
'[Entidade']]],Table8[[#All],[Código do agregado '[Entidade']]:[Código do agregado
'[1º Direito']]],6,FALSE)),Table9[[#This Row],[Membro]])</f>
        <v/>
      </c>
      <c r="B369" s="403"/>
      <c r="C369" s="404" t="str">
        <f>IF(Table9[[#This Row],[Código do agregado
'[Entidade']]]="","",(CONCATENATE(VLOOKUP(Table9[[#This Row],[Código do agregado
'[Entidade']]],Table8[[Código do agregado '[Entidade']]:[Código do agregado
'[1º Direito']]],8,FALSE),".",Table9[[#This Row],[Membro]])))</f>
        <v/>
      </c>
      <c r="D369" s="430"/>
      <c r="E369" s="431"/>
      <c r="F369" s="430"/>
      <c r="G369" s="430"/>
      <c r="H369" s="435"/>
      <c r="I369" s="432"/>
      <c r="J369" s="433"/>
      <c r="K369" s="404" t="str">
        <f ca="1">IF(Table9[[#This Row],[Data de nascimento 
(aaaa-mm-dd)]]="","",(IF(B369="","",DATEDIF(J369,NOW(),"y"))))</f>
        <v/>
      </c>
      <c r="L369" s="401"/>
      <c r="M369" s="405"/>
      <c r="N369" s="407"/>
      <c r="O369" s="405"/>
      <c r="P369" s="275" t="str">
        <f t="shared" si="28"/>
        <v>NÃO</v>
      </c>
      <c r="Q369" s="281" t="str">
        <f>IF(Table9[[#This Row],[Código do agregado
'[Entidade']]]="","",IF(B369&lt;&gt;B368,"A",IF(Q368="A","B",IF(Q368="B","C",IF(Q368="C","D",IF(Q368="D","E",IF(Q368="E","F",IF(Q368="F","G",IF(Q368="G","H",IF(Q368="H","I",IF(Q368="K","L",IF(Q368="L","M",IF(Q368="M","N",IF(Q368="N","O",IF(Q368="O","P",IF(Q368="P","Q"))))))))))))))))</f>
        <v/>
      </c>
      <c r="R369" s="282" t="str">
        <f t="shared" si="29"/>
        <v/>
      </c>
      <c r="S369" s="283" t="str">
        <f t="shared" si="30"/>
        <v/>
      </c>
      <c r="T369" s="284" t="str">
        <f t="shared" ca="1" si="31"/>
        <v/>
      </c>
      <c r="U369" s="419"/>
      <c r="V369" s="421" t="str">
        <f>IFERROR(IF(Table9[[#This Row],[Data de nascimento 
(aaaa-mm-dd)]]="","",(IF(B369="","",DATEDIF(J369,VLOOKUP(Table9[[#This Row],[Código do agregado
'[Entidade']]],Table8[[Código do agregado '[Entidade']]:[Denominação do ficheiro pdf correspondente ao documento]],25,FALSE),"y")))),"")</f>
        <v/>
      </c>
      <c r="W369" s="410">
        <f t="shared" si="32"/>
        <v>0</v>
      </c>
      <c r="AC369" s="280"/>
    </row>
    <row r="370" spans="1:29" s="263" customFormat="1" ht="25.05" hidden="1" customHeight="1" x14ac:dyDescent="0.3">
      <c r="A370" s="274" t="str">
        <f>CONCATENATE(+IF(Table9[[#This Row],[Código do agregado
'[Entidade']]]="","",VLOOKUP(Table9[[#This Row],[Código do agregado
'[Entidade']]],Table8[[#All],[Código do agregado '[Entidade']]:[Código do agregado
'[1º Direito']]],6,FALSE)),Table9[[#This Row],[Membro]])</f>
        <v/>
      </c>
      <c r="B370" s="403"/>
      <c r="C370" s="404" t="str">
        <f>IF(Table9[[#This Row],[Código do agregado
'[Entidade']]]="","",(CONCATENATE(VLOOKUP(Table9[[#This Row],[Código do agregado
'[Entidade']]],Table8[[Código do agregado '[Entidade']]:[Código do agregado
'[1º Direito']]],8,FALSE),".",Table9[[#This Row],[Membro]])))</f>
        <v/>
      </c>
      <c r="D370" s="430"/>
      <c r="E370" s="431"/>
      <c r="F370" s="430"/>
      <c r="G370" s="430"/>
      <c r="H370" s="435"/>
      <c r="I370" s="432"/>
      <c r="J370" s="433"/>
      <c r="K370" s="404" t="str">
        <f ca="1">IF(Table9[[#This Row],[Data de nascimento 
(aaaa-mm-dd)]]="","",(IF(B370="","",DATEDIF(J370,NOW(),"y"))))</f>
        <v/>
      </c>
      <c r="L370" s="401"/>
      <c r="M370" s="405"/>
      <c r="N370" s="407"/>
      <c r="O370" s="405"/>
      <c r="P370" s="275" t="str">
        <f t="shared" si="28"/>
        <v>NÃO</v>
      </c>
      <c r="Q370" s="281" t="str">
        <f>IF(Table9[[#This Row],[Código do agregado
'[Entidade']]]="","",IF(B370&lt;&gt;B369,"A",IF(Q369="A","B",IF(Q369="B","C",IF(Q369="C","D",IF(Q369="D","E",IF(Q369="E","F",IF(Q369="F","G",IF(Q369="G","H",IF(Q369="H","I",IF(Q369="K","L",IF(Q369="L","M",IF(Q369="M","N",IF(Q369="N","O",IF(Q369="O","P",IF(Q369="P","Q"))))))))))))))))</f>
        <v/>
      </c>
      <c r="R370" s="282" t="str">
        <f t="shared" si="29"/>
        <v/>
      </c>
      <c r="S370" s="283" t="str">
        <f t="shared" si="30"/>
        <v/>
      </c>
      <c r="T370" s="284" t="str">
        <f t="shared" ca="1" si="31"/>
        <v/>
      </c>
      <c r="U370" s="419"/>
      <c r="V370" s="421" t="str">
        <f>IFERROR(IF(Table9[[#This Row],[Data de nascimento 
(aaaa-mm-dd)]]="","",(IF(B370="","",DATEDIF(J370,VLOOKUP(Table9[[#This Row],[Código do agregado
'[Entidade']]],Table8[[Código do agregado '[Entidade']]:[Denominação do ficheiro pdf correspondente ao documento]],25,FALSE),"y")))),"")</f>
        <v/>
      </c>
      <c r="W370" s="410">
        <f t="shared" si="32"/>
        <v>0</v>
      </c>
      <c r="AC370" s="280"/>
    </row>
    <row r="371" spans="1:29" s="263" customFormat="1" ht="25.05" hidden="1" customHeight="1" x14ac:dyDescent="0.3">
      <c r="A371" s="274" t="str">
        <f>CONCATENATE(+IF(Table9[[#This Row],[Código do agregado
'[Entidade']]]="","",VLOOKUP(Table9[[#This Row],[Código do agregado
'[Entidade']]],Table8[[#All],[Código do agregado '[Entidade']]:[Código do agregado
'[1º Direito']]],6,FALSE)),Table9[[#This Row],[Membro]])</f>
        <v/>
      </c>
      <c r="B371" s="403"/>
      <c r="C371" s="404" t="str">
        <f>IF(Table9[[#This Row],[Código do agregado
'[Entidade']]]="","",(CONCATENATE(VLOOKUP(Table9[[#This Row],[Código do agregado
'[Entidade']]],Table8[[Código do agregado '[Entidade']]:[Código do agregado
'[1º Direito']]],8,FALSE),".",Table9[[#This Row],[Membro]])))</f>
        <v/>
      </c>
      <c r="D371" s="430"/>
      <c r="E371" s="431"/>
      <c r="F371" s="430"/>
      <c r="G371" s="430"/>
      <c r="H371" s="435"/>
      <c r="I371" s="432"/>
      <c r="J371" s="433"/>
      <c r="K371" s="404" t="str">
        <f ca="1">IF(Table9[[#This Row],[Data de nascimento 
(aaaa-mm-dd)]]="","",(IF(B371="","",DATEDIF(J371,NOW(),"y"))))</f>
        <v/>
      </c>
      <c r="L371" s="401"/>
      <c r="M371" s="405"/>
      <c r="N371" s="407"/>
      <c r="O371" s="405"/>
      <c r="P371" s="275" t="str">
        <f t="shared" si="28"/>
        <v>NÃO</v>
      </c>
      <c r="Q371" s="281" t="str">
        <f>IF(Table9[[#This Row],[Código do agregado
'[Entidade']]]="","",IF(B371&lt;&gt;B370,"A",IF(Q370="A","B",IF(Q370="B","C",IF(Q370="C","D",IF(Q370="D","E",IF(Q370="E","F",IF(Q370="F","G",IF(Q370="G","H",IF(Q370="H","I",IF(Q370="K","L",IF(Q370="L","M",IF(Q370="M","N",IF(Q370="N","O",IF(Q370="O","P",IF(Q370="P","Q"))))))))))))))))</f>
        <v/>
      </c>
      <c r="R371" s="282" t="str">
        <f t="shared" si="29"/>
        <v/>
      </c>
      <c r="S371" s="283" t="str">
        <f t="shared" si="30"/>
        <v/>
      </c>
      <c r="T371" s="284" t="str">
        <f t="shared" ca="1" si="31"/>
        <v/>
      </c>
      <c r="U371" s="419"/>
      <c r="V371" s="421" t="str">
        <f>IFERROR(IF(Table9[[#This Row],[Data de nascimento 
(aaaa-mm-dd)]]="","",(IF(B371="","",DATEDIF(J371,VLOOKUP(Table9[[#This Row],[Código do agregado
'[Entidade']]],Table8[[Código do agregado '[Entidade']]:[Denominação do ficheiro pdf correspondente ao documento]],25,FALSE),"y")))),"")</f>
        <v/>
      </c>
      <c r="W371" s="410">
        <f t="shared" si="32"/>
        <v>0</v>
      </c>
      <c r="AC371" s="280"/>
    </row>
    <row r="372" spans="1:29" s="263" customFormat="1" ht="25.05" hidden="1" customHeight="1" x14ac:dyDescent="0.3">
      <c r="A372" s="274" t="str">
        <f>CONCATENATE(+IF(Table9[[#This Row],[Código do agregado
'[Entidade']]]="","",VLOOKUP(Table9[[#This Row],[Código do agregado
'[Entidade']]],Table8[[#All],[Código do agregado '[Entidade']]:[Código do agregado
'[1º Direito']]],6,FALSE)),Table9[[#This Row],[Membro]])</f>
        <v/>
      </c>
      <c r="B372" s="403"/>
      <c r="C372" s="404" t="str">
        <f>IF(Table9[[#This Row],[Código do agregado
'[Entidade']]]="","",(CONCATENATE(VLOOKUP(Table9[[#This Row],[Código do agregado
'[Entidade']]],Table8[[Código do agregado '[Entidade']]:[Código do agregado
'[1º Direito']]],8,FALSE),".",Table9[[#This Row],[Membro]])))</f>
        <v/>
      </c>
      <c r="D372" s="430"/>
      <c r="E372" s="431"/>
      <c r="F372" s="430"/>
      <c r="G372" s="430"/>
      <c r="H372" s="435"/>
      <c r="I372" s="432"/>
      <c r="J372" s="433"/>
      <c r="K372" s="404" t="str">
        <f ca="1">IF(Table9[[#This Row],[Data de nascimento 
(aaaa-mm-dd)]]="","",(IF(B372="","",DATEDIF(J372,NOW(),"y"))))</f>
        <v/>
      </c>
      <c r="L372" s="401"/>
      <c r="M372" s="405"/>
      <c r="N372" s="407"/>
      <c r="O372" s="405"/>
      <c r="P372" s="275" t="str">
        <f t="shared" si="28"/>
        <v>NÃO</v>
      </c>
      <c r="Q372" s="281" t="str">
        <f>IF(Table9[[#This Row],[Código do agregado
'[Entidade']]]="","",IF(B372&lt;&gt;B371,"A",IF(Q371="A","B",IF(Q371="B","C",IF(Q371="C","D",IF(Q371="D","E",IF(Q371="E","F",IF(Q371="F","G",IF(Q371="G","H",IF(Q371="H","I",IF(Q371="K","L",IF(Q371="L","M",IF(Q371="M","N",IF(Q371="N","O",IF(Q371="O","P",IF(Q371="P","Q"))))))))))))))))</f>
        <v/>
      </c>
      <c r="R372" s="282" t="str">
        <f t="shared" si="29"/>
        <v/>
      </c>
      <c r="S372" s="283" t="str">
        <f t="shared" si="30"/>
        <v/>
      </c>
      <c r="T372" s="284" t="str">
        <f t="shared" ca="1" si="31"/>
        <v/>
      </c>
      <c r="U372" s="419"/>
      <c r="V372" s="421" t="str">
        <f>IFERROR(IF(Table9[[#This Row],[Data de nascimento 
(aaaa-mm-dd)]]="","",(IF(B372="","",DATEDIF(J372,VLOOKUP(Table9[[#This Row],[Código do agregado
'[Entidade']]],Table8[[Código do agregado '[Entidade']]:[Denominação do ficheiro pdf correspondente ao documento]],25,FALSE),"y")))),"")</f>
        <v/>
      </c>
      <c r="W372" s="410">
        <f t="shared" si="32"/>
        <v>0</v>
      </c>
      <c r="AC372" s="280"/>
    </row>
    <row r="373" spans="1:29" s="263" customFormat="1" ht="25.05" hidden="1" customHeight="1" x14ac:dyDescent="0.3">
      <c r="A373" s="274" t="str">
        <f>CONCATENATE(+IF(Table9[[#This Row],[Código do agregado
'[Entidade']]]="","",VLOOKUP(Table9[[#This Row],[Código do agregado
'[Entidade']]],Table8[[#All],[Código do agregado '[Entidade']]:[Código do agregado
'[1º Direito']]],6,FALSE)),Table9[[#This Row],[Membro]])</f>
        <v/>
      </c>
      <c r="B373" s="403"/>
      <c r="C373" s="404" t="str">
        <f>IF(Table9[[#This Row],[Código do agregado
'[Entidade']]]="","",(CONCATENATE(VLOOKUP(Table9[[#This Row],[Código do agregado
'[Entidade']]],Table8[[Código do agregado '[Entidade']]:[Código do agregado
'[1º Direito']]],8,FALSE),".",Table9[[#This Row],[Membro]])))</f>
        <v/>
      </c>
      <c r="D373" s="430"/>
      <c r="E373" s="431"/>
      <c r="F373" s="430"/>
      <c r="G373" s="430"/>
      <c r="H373" s="435"/>
      <c r="I373" s="432"/>
      <c r="J373" s="433"/>
      <c r="K373" s="404" t="str">
        <f ca="1">IF(Table9[[#This Row],[Data de nascimento 
(aaaa-mm-dd)]]="","",(IF(B373="","",DATEDIF(J373,NOW(),"y"))))</f>
        <v/>
      </c>
      <c r="L373" s="401"/>
      <c r="M373" s="405"/>
      <c r="N373" s="407"/>
      <c r="O373" s="405"/>
      <c r="P373" s="275" t="str">
        <f t="shared" si="28"/>
        <v>NÃO</v>
      </c>
      <c r="Q373" s="281" t="str">
        <f>IF(Table9[[#This Row],[Código do agregado
'[Entidade']]]="","",IF(B373&lt;&gt;B372,"A",IF(Q372="A","B",IF(Q372="B","C",IF(Q372="C","D",IF(Q372="D","E",IF(Q372="E","F",IF(Q372="F","G",IF(Q372="G","H",IF(Q372="H","I",IF(Q372="K","L",IF(Q372="L","M",IF(Q372="M","N",IF(Q372="N","O",IF(Q372="O","P",IF(Q372="P","Q"))))))))))))))))</f>
        <v/>
      </c>
      <c r="R373" s="282" t="str">
        <f t="shared" si="29"/>
        <v/>
      </c>
      <c r="S373" s="283" t="str">
        <f t="shared" si="30"/>
        <v/>
      </c>
      <c r="T373" s="284" t="str">
        <f t="shared" ca="1" si="31"/>
        <v/>
      </c>
      <c r="U373" s="419"/>
      <c r="V373" s="421" t="str">
        <f>IFERROR(IF(Table9[[#This Row],[Data de nascimento 
(aaaa-mm-dd)]]="","",(IF(B373="","",DATEDIF(J373,VLOOKUP(Table9[[#This Row],[Código do agregado
'[Entidade']]],Table8[[Código do agregado '[Entidade']]:[Denominação do ficheiro pdf correspondente ao documento]],25,FALSE),"y")))),"")</f>
        <v/>
      </c>
      <c r="W373" s="410">
        <f t="shared" si="32"/>
        <v>0</v>
      </c>
      <c r="AC373" s="280"/>
    </row>
    <row r="374" spans="1:29" s="263" customFormat="1" ht="25.05" hidden="1" customHeight="1" x14ac:dyDescent="0.3">
      <c r="A374" s="274" t="str">
        <f>CONCATENATE(+IF(Table9[[#This Row],[Código do agregado
'[Entidade']]]="","",VLOOKUP(Table9[[#This Row],[Código do agregado
'[Entidade']]],Table8[[#All],[Código do agregado '[Entidade']]:[Código do agregado
'[1º Direito']]],6,FALSE)),Table9[[#This Row],[Membro]])</f>
        <v/>
      </c>
      <c r="B374" s="403"/>
      <c r="C374" s="404" t="str">
        <f>IF(Table9[[#This Row],[Código do agregado
'[Entidade']]]="","",(CONCATENATE(VLOOKUP(Table9[[#This Row],[Código do agregado
'[Entidade']]],Table8[[Código do agregado '[Entidade']]:[Código do agregado
'[1º Direito']]],8,FALSE),".",Table9[[#This Row],[Membro]])))</f>
        <v/>
      </c>
      <c r="D374" s="430"/>
      <c r="E374" s="431"/>
      <c r="F374" s="430"/>
      <c r="G374" s="430"/>
      <c r="H374" s="435"/>
      <c r="I374" s="432"/>
      <c r="J374" s="433"/>
      <c r="K374" s="404" t="str">
        <f ca="1">IF(Table9[[#This Row],[Data de nascimento 
(aaaa-mm-dd)]]="","",(IF(B374="","",DATEDIF(J374,NOW(),"y"))))</f>
        <v/>
      </c>
      <c r="L374" s="401"/>
      <c r="M374" s="405"/>
      <c r="N374" s="407"/>
      <c r="O374" s="405"/>
      <c r="P374" s="275" t="str">
        <f t="shared" si="28"/>
        <v>NÃO</v>
      </c>
      <c r="Q374" s="281" t="str">
        <f>IF(Table9[[#This Row],[Código do agregado
'[Entidade']]]="","",IF(B374&lt;&gt;B373,"A",IF(Q373="A","B",IF(Q373="B","C",IF(Q373="C","D",IF(Q373="D","E",IF(Q373="E","F",IF(Q373="F","G",IF(Q373="G","H",IF(Q373="H","I",IF(Q373="K","L",IF(Q373="L","M",IF(Q373="M","N",IF(Q373="N","O",IF(Q373="O","P",IF(Q373="P","Q"))))))))))))))))</f>
        <v/>
      </c>
      <c r="R374" s="282" t="str">
        <f t="shared" si="29"/>
        <v/>
      </c>
      <c r="S374" s="283" t="str">
        <f t="shared" si="30"/>
        <v/>
      </c>
      <c r="T374" s="284" t="str">
        <f t="shared" ca="1" si="31"/>
        <v/>
      </c>
      <c r="U374" s="419"/>
      <c r="V374" s="421" t="str">
        <f>IFERROR(IF(Table9[[#This Row],[Data de nascimento 
(aaaa-mm-dd)]]="","",(IF(B374="","",DATEDIF(J374,VLOOKUP(Table9[[#This Row],[Código do agregado
'[Entidade']]],Table8[[Código do agregado '[Entidade']]:[Denominação do ficheiro pdf correspondente ao documento]],25,FALSE),"y")))),"")</f>
        <v/>
      </c>
      <c r="W374" s="410">
        <f t="shared" si="32"/>
        <v>0</v>
      </c>
      <c r="AC374" s="280"/>
    </row>
    <row r="375" spans="1:29" s="263" customFormat="1" ht="25.05" hidden="1" customHeight="1" x14ac:dyDescent="0.3">
      <c r="A375" s="274" t="str">
        <f>CONCATENATE(+IF(Table9[[#This Row],[Código do agregado
'[Entidade']]]="","",VLOOKUP(Table9[[#This Row],[Código do agregado
'[Entidade']]],Table8[[#All],[Código do agregado '[Entidade']]:[Código do agregado
'[1º Direito']]],6,FALSE)),Table9[[#This Row],[Membro]])</f>
        <v/>
      </c>
      <c r="B375" s="403"/>
      <c r="C375" s="404" t="str">
        <f>IF(Table9[[#This Row],[Código do agregado
'[Entidade']]]="","",(CONCATENATE(VLOOKUP(Table9[[#This Row],[Código do agregado
'[Entidade']]],Table8[[Código do agregado '[Entidade']]:[Código do agregado
'[1º Direito']]],8,FALSE),".",Table9[[#This Row],[Membro]])))</f>
        <v/>
      </c>
      <c r="D375" s="430"/>
      <c r="E375" s="431"/>
      <c r="F375" s="430"/>
      <c r="G375" s="430"/>
      <c r="H375" s="435"/>
      <c r="I375" s="432"/>
      <c r="J375" s="433"/>
      <c r="K375" s="404" t="str">
        <f ca="1">IF(Table9[[#This Row],[Data de nascimento 
(aaaa-mm-dd)]]="","",(IF(B375="","",DATEDIF(J375,NOW(),"y"))))</f>
        <v/>
      </c>
      <c r="L375" s="401"/>
      <c r="M375" s="405"/>
      <c r="N375" s="407"/>
      <c r="O375" s="405"/>
      <c r="P375" s="275" t="str">
        <f t="shared" si="28"/>
        <v>NÃO</v>
      </c>
      <c r="Q375" s="281" t="str">
        <f>IF(Table9[[#This Row],[Código do agregado
'[Entidade']]]="","",IF(B375&lt;&gt;B374,"A",IF(Q374="A","B",IF(Q374="B","C",IF(Q374="C","D",IF(Q374="D","E",IF(Q374="E","F",IF(Q374="F","G",IF(Q374="G","H",IF(Q374="H","I",IF(Q374="K","L",IF(Q374="L","M",IF(Q374="M","N",IF(Q374="N","O",IF(Q374="O","P",IF(Q374="P","Q"))))))))))))))))</f>
        <v/>
      </c>
      <c r="R375" s="282" t="str">
        <f t="shared" si="29"/>
        <v/>
      </c>
      <c r="S375" s="283" t="str">
        <f t="shared" si="30"/>
        <v/>
      </c>
      <c r="T375" s="284" t="str">
        <f t="shared" ca="1" si="31"/>
        <v/>
      </c>
      <c r="U375" s="419"/>
      <c r="V375" s="421" t="str">
        <f>IFERROR(IF(Table9[[#This Row],[Data de nascimento 
(aaaa-mm-dd)]]="","",(IF(B375="","",DATEDIF(J375,VLOOKUP(Table9[[#This Row],[Código do agregado
'[Entidade']]],Table8[[Código do agregado '[Entidade']]:[Denominação do ficheiro pdf correspondente ao documento]],25,FALSE),"y")))),"")</f>
        <v/>
      </c>
      <c r="W375" s="410">
        <f t="shared" si="32"/>
        <v>0</v>
      </c>
      <c r="AC375" s="280"/>
    </row>
    <row r="376" spans="1:29" s="263" customFormat="1" ht="25.05" hidden="1" customHeight="1" x14ac:dyDescent="0.3">
      <c r="A376" s="274" t="str">
        <f>CONCATENATE(+IF(Table9[[#This Row],[Código do agregado
'[Entidade']]]="","",VLOOKUP(Table9[[#This Row],[Código do agregado
'[Entidade']]],Table8[[#All],[Código do agregado '[Entidade']]:[Código do agregado
'[1º Direito']]],6,FALSE)),Table9[[#This Row],[Membro]])</f>
        <v/>
      </c>
      <c r="B376" s="403"/>
      <c r="C376" s="404" t="str">
        <f>IF(Table9[[#This Row],[Código do agregado
'[Entidade']]]="","",(CONCATENATE(VLOOKUP(Table9[[#This Row],[Código do agregado
'[Entidade']]],Table8[[Código do agregado '[Entidade']]:[Código do agregado
'[1º Direito']]],8,FALSE),".",Table9[[#This Row],[Membro]])))</f>
        <v/>
      </c>
      <c r="D376" s="430"/>
      <c r="E376" s="431"/>
      <c r="F376" s="430"/>
      <c r="G376" s="430"/>
      <c r="H376" s="435"/>
      <c r="I376" s="432"/>
      <c r="J376" s="433"/>
      <c r="K376" s="404" t="str">
        <f ca="1">IF(Table9[[#This Row],[Data de nascimento 
(aaaa-mm-dd)]]="","",(IF(B376="","",DATEDIF(J376,NOW(),"y"))))</f>
        <v/>
      </c>
      <c r="L376" s="401"/>
      <c r="M376" s="405"/>
      <c r="N376" s="407"/>
      <c r="O376" s="405"/>
      <c r="P376" s="275" t="str">
        <f t="shared" si="28"/>
        <v>NÃO</v>
      </c>
      <c r="Q376" s="281" t="str">
        <f>IF(Table9[[#This Row],[Código do agregado
'[Entidade']]]="","",IF(B376&lt;&gt;B375,"A",IF(Q375="A","B",IF(Q375="B","C",IF(Q375="C","D",IF(Q375="D","E",IF(Q375="E","F",IF(Q375="F","G",IF(Q375="G","H",IF(Q375="H","I",IF(Q375="K","L",IF(Q375="L","M",IF(Q375="M","N",IF(Q375="N","O",IF(Q375="O","P",IF(Q375="P","Q"))))))))))))))))</f>
        <v/>
      </c>
      <c r="R376" s="282" t="str">
        <f t="shared" si="29"/>
        <v/>
      </c>
      <c r="S376" s="283" t="str">
        <f t="shared" si="30"/>
        <v/>
      </c>
      <c r="T376" s="284" t="str">
        <f t="shared" ca="1" si="31"/>
        <v/>
      </c>
      <c r="U376" s="419"/>
      <c r="V376" s="421" t="str">
        <f>IFERROR(IF(Table9[[#This Row],[Data de nascimento 
(aaaa-mm-dd)]]="","",(IF(B376="","",DATEDIF(J376,VLOOKUP(Table9[[#This Row],[Código do agregado
'[Entidade']]],Table8[[Código do agregado '[Entidade']]:[Denominação do ficheiro pdf correspondente ao documento]],25,FALSE),"y")))),"")</f>
        <v/>
      </c>
      <c r="W376" s="410">
        <f t="shared" si="32"/>
        <v>0</v>
      </c>
      <c r="AC376" s="280"/>
    </row>
    <row r="377" spans="1:29" s="263" customFormat="1" ht="25.05" hidden="1" customHeight="1" x14ac:dyDescent="0.3">
      <c r="A377" s="274" t="str">
        <f>CONCATENATE(+IF(Table9[[#This Row],[Código do agregado
'[Entidade']]]="","",VLOOKUP(Table9[[#This Row],[Código do agregado
'[Entidade']]],Table8[[#All],[Código do agregado '[Entidade']]:[Código do agregado
'[1º Direito']]],6,FALSE)),Table9[[#This Row],[Membro]])</f>
        <v/>
      </c>
      <c r="B377" s="403"/>
      <c r="C377" s="404" t="str">
        <f>IF(Table9[[#This Row],[Código do agregado
'[Entidade']]]="","",(CONCATENATE(VLOOKUP(Table9[[#This Row],[Código do agregado
'[Entidade']]],Table8[[Código do agregado '[Entidade']]:[Código do agregado
'[1º Direito']]],8,FALSE),".",Table9[[#This Row],[Membro]])))</f>
        <v/>
      </c>
      <c r="D377" s="430"/>
      <c r="E377" s="431"/>
      <c r="F377" s="430"/>
      <c r="G377" s="430"/>
      <c r="H377" s="435"/>
      <c r="I377" s="432"/>
      <c r="J377" s="433"/>
      <c r="K377" s="404" t="str">
        <f ca="1">IF(Table9[[#This Row],[Data de nascimento 
(aaaa-mm-dd)]]="","",(IF(B377="","",DATEDIF(J377,NOW(),"y"))))</f>
        <v/>
      </c>
      <c r="L377" s="401"/>
      <c r="M377" s="405"/>
      <c r="N377" s="407"/>
      <c r="O377" s="405"/>
      <c r="P377" s="275" t="str">
        <f t="shared" si="28"/>
        <v>NÃO</v>
      </c>
      <c r="Q377" s="281" t="str">
        <f>IF(Table9[[#This Row],[Código do agregado
'[Entidade']]]="","",IF(B377&lt;&gt;B376,"A",IF(Q376="A","B",IF(Q376="B","C",IF(Q376="C","D",IF(Q376="D","E",IF(Q376="E","F",IF(Q376="F","G",IF(Q376="G","H",IF(Q376="H","I",IF(Q376="K","L",IF(Q376="L","M",IF(Q376="M","N",IF(Q376="N","O",IF(Q376="O","P",IF(Q376="P","Q"))))))))))))))))</f>
        <v/>
      </c>
      <c r="R377" s="282" t="str">
        <f t="shared" si="29"/>
        <v/>
      </c>
      <c r="S377" s="283" t="str">
        <f t="shared" si="30"/>
        <v/>
      </c>
      <c r="T377" s="284" t="str">
        <f t="shared" ca="1" si="31"/>
        <v/>
      </c>
      <c r="U377" s="419"/>
      <c r="V377" s="421" t="str">
        <f>IFERROR(IF(Table9[[#This Row],[Data de nascimento 
(aaaa-mm-dd)]]="","",(IF(B377="","",DATEDIF(J377,VLOOKUP(Table9[[#This Row],[Código do agregado
'[Entidade']]],Table8[[Código do agregado '[Entidade']]:[Denominação do ficheiro pdf correspondente ao documento]],25,FALSE),"y")))),"")</f>
        <v/>
      </c>
      <c r="W377" s="410">
        <f t="shared" si="32"/>
        <v>0</v>
      </c>
      <c r="AC377" s="280"/>
    </row>
    <row r="378" spans="1:29" s="263" customFormat="1" ht="25.05" hidden="1" customHeight="1" x14ac:dyDescent="0.3">
      <c r="A378" s="274" t="str">
        <f>CONCATENATE(+IF(Table9[[#This Row],[Código do agregado
'[Entidade']]]="","",VLOOKUP(Table9[[#This Row],[Código do agregado
'[Entidade']]],Table8[[#All],[Código do agregado '[Entidade']]:[Código do agregado
'[1º Direito']]],6,FALSE)),Table9[[#This Row],[Membro]])</f>
        <v/>
      </c>
      <c r="B378" s="403"/>
      <c r="C378" s="404" t="str">
        <f>IF(Table9[[#This Row],[Código do agregado
'[Entidade']]]="","",(CONCATENATE(VLOOKUP(Table9[[#This Row],[Código do agregado
'[Entidade']]],Table8[[Código do agregado '[Entidade']]:[Código do agregado
'[1º Direito']]],8,FALSE),".",Table9[[#This Row],[Membro]])))</f>
        <v/>
      </c>
      <c r="D378" s="430"/>
      <c r="E378" s="431"/>
      <c r="F378" s="430"/>
      <c r="G378" s="430"/>
      <c r="H378" s="435"/>
      <c r="I378" s="432"/>
      <c r="J378" s="433"/>
      <c r="K378" s="404" t="str">
        <f ca="1">IF(Table9[[#This Row],[Data de nascimento 
(aaaa-mm-dd)]]="","",(IF(B378="","",DATEDIF(J378,NOW(),"y"))))</f>
        <v/>
      </c>
      <c r="L378" s="401"/>
      <c r="M378" s="405"/>
      <c r="N378" s="407"/>
      <c r="O378" s="405"/>
      <c r="P378" s="275" t="str">
        <f t="shared" si="28"/>
        <v>NÃO</v>
      </c>
      <c r="Q378" s="281" t="str">
        <f>IF(Table9[[#This Row],[Código do agregado
'[Entidade']]]="","",IF(B378&lt;&gt;B377,"A",IF(Q377="A","B",IF(Q377="B","C",IF(Q377="C","D",IF(Q377="D","E",IF(Q377="E","F",IF(Q377="F","G",IF(Q377="G","H",IF(Q377="H","I",IF(Q377="K","L",IF(Q377="L","M",IF(Q377="M","N",IF(Q377="N","O",IF(Q377="O","P",IF(Q377="P","Q"))))))))))))))))</f>
        <v/>
      </c>
      <c r="R378" s="282" t="str">
        <f t="shared" si="29"/>
        <v/>
      </c>
      <c r="S378" s="283" t="str">
        <f t="shared" si="30"/>
        <v/>
      </c>
      <c r="T378" s="284" t="str">
        <f t="shared" ca="1" si="31"/>
        <v/>
      </c>
      <c r="U378" s="419"/>
      <c r="V378" s="421" t="str">
        <f>IFERROR(IF(Table9[[#This Row],[Data de nascimento 
(aaaa-mm-dd)]]="","",(IF(B378="","",DATEDIF(J378,VLOOKUP(Table9[[#This Row],[Código do agregado
'[Entidade']]],Table8[[Código do agregado '[Entidade']]:[Denominação do ficheiro pdf correspondente ao documento]],25,FALSE),"y")))),"")</f>
        <v/>
      </c>
      <c r="W378" s="410">
        <f t="shared" si="32"/>
        <v>0</v>
      </c>
      <c r="AC378" s="280"/>
    </row>
    <row r="379" spans="1:29" s="263" customFormat="1" ht="25.05" hidden="1" customHeight="1" x14ac:dyDescent="0.3">
      <c r="A379" s="274" t="str">
        <f>CONCATENATE(+IF(Table9[[#This Row],[Código do agregado
'[Entidade']]]="","",VLOOKUP(Table9[[#This Row],[Código do agregado
'[Entidade']]],Table8[[#All],[Código do agregado '[Entidade']]:[Código do agregado
'[1º Direito']]],6,FALSE)),Table9[[#This Row],[Membro]])</f>
        <v/>
      </c>
      <c r="B379" s="403"/>
      <c r="C379" s="404" t="str">
        <f>IF(Table9[[#This Row],[Código do agregado
'[Entidade']]]="","",(CONCATENATE(VLOOKUP(Table9[[#This Row],[Código do agregado
'[Entidade']]],Table8[[Código do agregado '[Entidade']]:[Código do agregado
'[1º Direito']]],8,FALSE),".",Table9[[#This Row],[Membro]])))</f>
        <v/>
      </c>
      <c r="D379" s="430"/>
      <c r="E379" s="431"/>
      <c r="F379" s="430"/>
      <c r="G379" s="430"/>
      <c r="H379" s="435"/>
      <c r="I379" s="432"/>
      <c r="J379" s="433"/>
      <c r="K379" s="404" t="str">
        <f ca="1">IF(Table9[[#This Row],[Data de nascimento 
(aaaa-mm-dd)]]="","",(IF(B379="","",DATEDIF(J379,NOW(),"y"))))</f>
        <v/>
      </c>
      <c r="L379" s="401"/>
      <c r="M379" s="405"/>
      <c r="N379" s="407"/>
      <c r="O379" s="405"/>
      <c r="P379" s="275" t="str">
        <f t="shared" si="28"/>
        <v>NÃO</v>
      </c>
      <c r="Q379" s="281" t="str">
        <f>IF(Table9[[#This Row],[Código do agregado
'[Entidade']]]="","",IF(B379&lt;&gt;B378,"A",IF(Q378="A","B",IF(Q378="B","C",IF(Q378="C","D",IF(Q378="D","E",IF(Q378="E","F",IF(Q378="F","G",IF(Q378="G","H",IF(Q378="H","I",IF(Q378="K","L",IF(Q378="L","M",IF(Q378="M","N",IF(Q378="N","O",IF(Q378="O","P",IF(Q378="P","Q"))))))))))))))))</f>
        <v/>
      </c>
      <c r="R379" s="282" t="str">
        <f t="shared" si="29"/>
        <v/>
      </c>
      <c r="S379" s="283" t="str">
        <f t="shared" si="30"/>
        <v/>
      </c>
      <c r="T379" s="284" t="str">
        <f t="shared" ca="1" si="31"/>
        <v/>
      </c>
      <c r="U379" s="419"/>
      <c r="V379" s="421" t="str">
        <f>IFERROR(IF(Table9[[#This Row],[Data de nascimento 
(aaaa-mm-dd)]]="","",(IF(B379="","",DATEDIF(J379,VLOOKUP(Table9[[#This Row],[Código do agregado
'[Entidade']]],Table8[[Código do agregado '[Entidade']]:[Denominação do ficheiro pdf correspondente ao documento]],25,FALSE),"y")))),"")</f>
        <v/>
      </c>
      <c r="W379" s="410">
        <f t="shared" si="32"/>
        <v>0</v>
      </c>
      <c r="AC379" s="280"/>
    </row>
    <row r="380" spans="1:29" s="263" customFormat="1" ht="25.05" hidden="1" customHeight="1" x14ac:dyDescent="0.3">
      <c r="A380" s="274" t="str">
        <f>CONCATENATE(+IF(Table9[[#This Row],[Código do agregado
'[Entidade']]]="","",VLOOKUP(Table9[[#This Row],[Código do agregado
'[Entidade']]],Table8[[#All],[Código do agregado '[Entidade']]:[Código do agregado
'[1º Direito']]],6,FALSE)),Table9[[#This Row],[Membro]])</f>
        <v/>
      </c>
      <c r="B380" s="403"/>
      <c r="C380" s="404" t="str">
        <f>IF(Table9[[#This Row],[Código do agregado
'[Entidade']]]="","",(CONCATENATE(VLOOKUP(Table9[[#This Row],[Código do agregado
'[Entidade']]],Table8[[Código do agregado '[Entidade']]:[Código do agregado
'[1º Direito']]],8,FALSE),".",Table9[[#This Row],[Membro]])))</f>
        <v/>
      </c>
      <c r="D380" s="430"/>
      <c r="E380" s="431"/>
      <c r="F380" s="430"/>
      <c r="G380" s="430"/>
      <c r="H380" s="435"/>
      <c r="I380" s="432"/>
      <c r="J380" s="433"/>
      <c r="K380" s="404" t="str">
        <f ca="1">IF(Table9[[#This Row],[Data de nascimento 
(aaaa-mm-dd)]]="","",(IF(B380="","",DATEDIF(J380,NOW(),"y"))))</f>
        <v/>
      </c>
      <c r="L380" s="401"/>
      <c r="M380" s="405"/>
      <c r="N380" s="407"/>
      <c r="O380" s="405"/>
      <c r="P380" s="275" t="str">
        <f t="shared" si="28"/>
        <v>NÃO</v>
      </c>
      <c r="Q380" s="281" t="str">
        <f>IF(Table9[[#This Row],[Código do agregado
'[Entidade']]]="","",IF(B380&lt;&gt;B379,"A",IF(Q379="A","B",IF(Q379="B","C",IF(Q379="C","D",IF(Q379="D","E",IF(Q379="E","F",IF(Q379="F","G",IF(Q379="G","H",IF(Q379="H","I",IF(Q379="K","L",IF(Q379="L","M",IF(Q379="M","N",IF(Q379="N","O",IF(Q379="O","P",IF(Q379="P","Q"))))))))))))))))</f>
        <v/>
      </c>
      <c r="R380" s="282" t="str">
        <f t="shared" si="29"/>
        <v/>
      </c>
      <c r="S380" s="283" t="str">
        <f t="shared" si="30"/>
        <v/>
      </c>
      <c r="T380" s="284" t="str">
        <f t="shared" ca="1" si="31"/>
        <v/>
      </c>
      <c r="U380" s="419"/>
      <c r="V380" s="421" t="str">
        <f>IFERROR(IF(Table9[[#This Row],[Data de nascimento 
(aaaa-mm-dd)]]="","",(IF(B380="","",DATEDIF(J380,VLOOKUP(Table9[[#This Row],[Código do agregado
'[Entidade']]],Table8[[Código do agregado '[Entidade']]:[Denominação do ficheiro pdf correspondente ao documento]],25,FALSE),"y")))),"")</f>
        <v/>
      </c>
      <c r="W380" s="410">
        <f t="shared" si="32"/>
        <v>0</v>
      </c>
      <c r="AC380" s="280"/>
    </row>
    <row r="381" spans="1:29" s="263" customFormat="1" ht="25.05" hidden="1" customHeight="1" x14ac:dyDescent="0.3">
      <c r="A381" s="274" t="str">
        <f>CONCATENATE(+IF(Table9[[#This Row],[Código do agregado
'[Entidade']]]="","",VLOOKUP(Table9[[#This Row],[Código do agregado
'[Entidade']]],Table8[[#All],[Código do agregado '[Entidade']]:[Código do agregado
'[1º Direito']]],6,FALSE)),Table9[[#This Row],[Membro]])</f>
        <v/>
      </c>
      <c r="B381" s="403"/>
      <c r="C381" s="404" t="str">
        <f>IF(Table9[[#This Row],[Código do agregado
'[Entidade']]]="","",(CONCATENATE(VLOOKUP(Table9[[#This Row],[Código do agregado
'[Entidade']]],Table8[[Código do agregado '[Entidade']]:[Código do agregado
'[1º Direito']]],8,FALSE),".",Table9[[#This Row],[Membro]])))</f>
        <v/>
      </c>
      <c r="D381" s="430"/>
      <c r="E381" s="431"/>
      <c r="F381" s="430"/>
      <c r="G381" s="430"/>
      <c r="H381" s="435"/>
      <c r="I381" s="432"/>
      <c r="J381" s="433"/>
      <c r="K381" s="404" t="str">
        <f ca="1">IF(Table9[[#This Row],[Data de nascimento 
(aaaa-mm-dd)]]="","",(IF(B381="","",DATEDIF(J381,NOW(),"y"))))</f>
        <v/>
      </c>
      <c r="L381" s="401"/>
      <c r="M381" s="405"/>
      <c r="N381" s="407"/>
      <c r="O381" s="405"/>
      <c r="P381" s="275" t="str">
        <f t="shared" si="28"/>
        <v>NÃO</v>
      </c>
      <c r="Q381" s="281" t="str">
        <f>IF(Table9[[#This Row],[Código do agregado
'[Entidade']]]="","",IF(B381&lt;&gt;B380,"A",IF(Q380="A","B",IF(Q380="B","C",IF(Q380="C","D",IF(Q380="D","E",IF(Q380="E","F",IF(Q380="F","G",IF(Q380="G","H",IF(Q380="H","I",IF(Q380="K","L",IF(Q380="L","M",IF(Q380="M","N",IF(Q380="N","O",IF(Q380="O","P",IF(Q380="P","Q"))))))))))))))))</f>
        <v/>
      </c>
      <c r="R381" s="282" t="str">
        <f t="shared" si="29"/>
        <v/>
      </c>
      <c r="S381" s="283" t="str">
        <f t="shared" si="30"/>
        <v/>
      </c>
      <c r="T381" s="284" t="str">
        <f t="shared" ca="1" si="31"/>
        <v/>
      </c>
      <c r="U381" s="419"/>
      <c r="V381" s="421" t="str">
        <f>IFERROR(IF(Table9[[#This Row],[Data de nascimento 
(aaaa-mm-dd)]]="","",(IF(B381="","",DATEDIF(J381,VLOOKUP(Table9[[#This Row],[Código do agregado
'[Entidade']]],Table8[[Código do agregado '[Entidade']]:[Denominação do ficheiro pdf correspondente ao documento]],25,FALSE),"y")))),"")</f>
        <v/>
      </c>
      <c r="W381" s="410">
        <f t="shared" si="32"/>
        <v>0</v>
      </c>
      <c r="AC381" s="280"/>
    </row>
    <row r="382" spans="1:29" s="263" customFormat="1" ht="25.05" hidden="1" customHeight="1" x14ac:dyDescent="0.3">
      <c r="A382" s="274" t="str">
        <f>CONCATENATE(+IF(Table9[[#This Row],[Código do agregado
'[Entidade']]]="","",VLOOKUP(Table9[[#This Row],[Código do agregado
'[Entidade']]],Table8[[#All],[Código do agregado '[Entidade']]:[Código do agregado
'[1º Direito']]],6,FALSE)),Table9[[#This Row],[Membro]])</f>
        <v/>
      </c>
      <c r="B382" s="403"/>
      <c r="C382" s="404" t="str">
        <f>IF(Table9[[#This Row],[Código do agregado
'[Entidade']]]="","",(CONCATENATE(VLOOKUP(Table9[[#This Row],[Código do agregado
'[Entidade']]],Table8[[Código do agregado '[Entidade']]:[Código do agregado
'[1º Direito']]],8,FALSE),".",Table9[[#This Row],[Membro]])))</f>
        <v/>
      </c>
      <c r="D382" s="430"/>
      <c r="E382" s="431"/>
      <c r="F382" s="430"/>
      <c r="G382" s="430"/>
      <c r="H382" s="435"/>
      <c r="I382" s="432"/>
      <c r="J382" s="433"/>
      <c r="K382" s="404" t="str">
        <f ca="1">IF(Table9[[#This Row],[Data de nascimento 
(aaaa-mm-dd)]]="","",(IF(B382="","",DATEDIF(J382,NOW(),"y"))))</f>
        <v/>
      </c>
      <c r="L382" s="401"/>
      <c r="M382" s="405"/>
      <c r="N382" s="407"/>
      <c r="O382" s="405"/>
      <c r="P382" s="275" t="str">
        <f t="shared" si="28"/>
        <v>NÃO</v>
      </c>
      <c r="Q382" s="281" t="str">
        <f>IF(Table9[[#This Row],[Código do agregado
'[Entidade']]]="","",IF(B382&lt;&gt;B381,"A",IF(Q381="A","B",IF(Q381="B","C",IF(Q381="C","D",IF(Q381="D","E",IF(Q381="E","F",IF(Q381="F","G",IF(Q381="G","H",IF(Q381="H","I",IF(Q381="K","L",IF(Q381="L","M",IF(Q381="M","N",IF(Q381="N","O",IF(Q381="O","P",IF(Q381="P","Q"))))))))))))))))</f>
        <v/>
      </c>
      <c r="R382" s="282" t="str">
        <f t="shared" si="29"/>
        <v/>
      </c>
      <c r="S382" s="283" t="str">
        <f t="shared" si="30"/>
        <v/>
      </c>
      <c r="T382" s="284" t="str">
        <f t="shared" ca="1" si="31"/>
        <v/>
      </c>
      <c r="U382" s="419"/>
      <c r="V382" s="421" t="str">
        <f>IFERROR(IF(Table9[[#This Row],[Data de nascimento 
(aaaa-mm-dd)]]="","",(IF(B382="","",DATEDIF(J382,VLOOKUP(Table9[[#This Row],[Código do agregado
'[Entidade']]],Table8[[Código do agregado '[Entidade']]:[Denominação do ficheiro pdf correspondente ao documento]],25,FALSE),"y")))),"")</f>
        <v/>
      </c>
      <c r="W382" s="410">
        <f t="shared" si="32"/>
        <v>0</v>
      </c>
      <c r="AC382" s="280"/>
    </row>
    <row r="383" spans="1:29" s="263" customFormat="1" ht="25.05" hidden="1" customHeight="1" x14ac:dyDescent="0.3">
      <c r="A383" s="274" t="str">
        <f>CONCATENATE(+IF(Table9[[#This Row],[Código do agregado
'[Entidade']]]="","",VLOOKUP(Table9[[#This Row],[Código do agregado
'[Entidade']]],Table8[[#All],[Código do agregado '[Entidade']]:[Código do agregado
'[1º Direito']]],6,FALSE)),Table9[[#This Row],[Membro]])</f>
        <v/>
      </c>
      <c r="B383" s="403"/>
      <c r="C383" s="404" t="str">
        <f>IF(Table9[[#This Row],[Código do agregado
'[Entidade']]]="","",(CONCATENATE(VLOOKUP(Table9[[#This Row],[Código do agregado
'[Entidade']]],Table8[[Código do agregado '[Entidade']]:[Código do agregado
'[1º Direito']]],8,FALSE),".",Table9[[#This Row],[Membro]])))</f>
        <v/>
      </c>
      <c r="D383" s="430"/>
      <c r="E383" s="431"/>
      <c r="F383" s="430"/>
      <c r="G383" s="430"/>
      <c r="H383" s="435"/>
      <c r="I383" s="432"/>
      <c r="J383" s="433"/>
      <c r="K383" s="404" t="str">
        <f ca="1">IF(Table9[[#This Row],[Data de nascimento 
(aaaa-mm-dd)]]="","",(IF(B383="","",DATEDIF(J383,NOW(),"y"))))</f>
        <v/>
      </c>
      <c r="L383" s="401"/>
      <c r="M383" s="405"/>
      <c r="N383" s="407"/>
      <c r="O383" s="405"/>
      <c r="P383" s="275" t="str">
        <f t="shared" si="28"/>
        <v>NÃO</v>
      </c>
      <c r="Q383" s="281" t="str">
        <f>IF(Table9[[#This Row],[Código do agregado
'[Entidade']]]="","",IF(B383&lt;&gt;B382,"A",IF(Q382="A","B",IF(Q382="B","C",IF(Q382="C","D",IF(Q382="D","E",IF(Q382="E","F",IF(Q382="F","G",IF(Q382="G","H",IF(Q382="H","I",IF(Q382="K","L",IF(Q382="L","M",IF(Q382="M","N",IF(Q382="N","O",IF(Q382="O","P",IF(Q382="P","Q"))))))))))))))))</f>
        <v/>
      </c>
      <c r="R383" s="282" t="str">
        <f t="shared" si="29"/>
        <v/>
      </c>
      <c r="S383" s="283" t="str">
        <f t="shared" si="30"/>
        <v/>
      </c>
      <c r="T383" s="284" t="str">
        <f t="shared" ca="1" si="31"/>
        <v/>
      </c>
      <c r="U383" s="419"/>
      <c r="V383" s="421" t="str">
        <f>IFERROR(IF(Table9[[#This Row],[Data de nascimento 
(aaaa-mm-dd)]]="","",(IF(B383="","",DATEDIF(J383,VLOOKUP(Table9[[#This Row],[Código do agregado
'[Entidade']]],Table8[[Código do agregado '[Entidade']]:[Denominação do ficheiro pdf correspondente ao documento]],25,FALSE),"y")))),"")</f>
        <v/>
      </c>
      <c r="W383" s="410">
        <f t="shared" si="32"/>
        <v>0</v>
      </c>
      <c r="AC383" s="280"/>
    </row>
    <row r="384" spans="1:29" s="263" customFormat="1" ht="25.05" hidden="1" customHeight="1" x14ac:dyDescent="0.3">
      <c r="A384" s="274" t="str">
        <f>CONCATENATE(+IF(Table9[[#This Row],[Código do agregado
'[Entidade']]]="","",VLOOKUP(Table9[[#This Row],[Código do agregado
'[Entidade']]],Table8[[#All],[Código do agregado '[Entidade']]:[Código do agregado
'[1º Direito']]],6,FALSE)),Table9[[#This Row],[Membro]])</f>
        <v/>
      </c>
      <c r="B384" s="403"/>
      <c r="C384" s="404" t="str">
        <f>IF(Table9[[#This Row],[Código do agregado
'[Entidade']]]="","",(CONCATENATE(VLOOKUP(Table9[[#This Row],[Código do agregado
'[Entidade']]],Table8[[Código do agregado '[Entidade']]:[Código do agregado
'[1º Direito']]],8,FALSE),".",Table9[[#This Row],[Membro]])))</f>
        <v/>
      </c>
      <c r="D384" s="430"/>
      <c r="E384" s="431"/>
      <c r="F384" s="430"/>
      <c r="G384" s="430"/>
      <c r="H384" s="435"/>
      <c r="I384" s="432"/>
      <c r="J384" s="433"/>
      <c r="K384" s="404" t="str">
        <f ca="1">IF(Table9[[#This Row],[Data de nascimento 
(aaaa-mm-dd)]]="","",(IF(B384="","",DATEDIF(J384,NOW(),"y"))))</f>
        <v/>
      </c>
      <c r="L384" s="401"/>
      <c r="M384" s="405"/>
      <c r="N384" s="407"/>
      <c r="O384" s="405"/>
      <c r="P384" s="275" t="str">
        <f t="shared" si="28"/>
        <v>NÃO</v>
      </c>
      <c r="Q384" s="281" t="str">
        <f>IF(Table9[[#This Row],[Código do agregado
'[Entidade']]]="","",IF(B384&lt;&gt;B383,"A",IF(Q383="A","B",IF(Q383="B","C",IF(Q383="C","D",IF(Q383="D","E",IF(Q383="E","F",IF(Q383="F","G",IF(Q383="G","H",IF(Q383="H","I",IF(Q383="K","L",IF(Q383="L","M",IF(Q383="M","N",IF(Q383="N","O",IF(Q383="O","P",IF(Q383="P","Q"))))))))))))))))</f>
        <v/>
      </c>
      <c r="R384" s="282" t="str">
        <f t="shared" si="29"/>
        <v/>
      </c>
      <c r="S384" s="283" t="str">
        <f t="shared" si="30"/>
        <v/>
      </c>
      <c r="T384" s="284" t="str">
        <f t="shared" ca="1" si="31"/>
        <v/>
      </c>
      <c r="U384" s="419"/>
      <c r="V384" s="421" t="str">
        <f>IFERROR(IF(Table9[[#This Row],[Data de nascimento 
(aaaa-mm-dd)]]="","",(IF(B384="","",DATEDIF(J384,VLOOKUP(Table9[[#This Row],[Código do agregado
'[Entidade']]],Table8[[Código do agregado '[Entidade']]:[Denominação do ficheiro pdf correspondente ao documento]],25,FALSE),"y")))),"")</f>
        <v/>
      </c>
      <c r="W384" s="410">
        <f t="shared" si="32"/>
        <v>0</v>
      </c>
      <c r="AC384" s="280"/>
    </row>
    <row r="385" spans="1:29" s="263" customFormat="1" ht="25.05" hidden="1" customHeight="1" x14ac:dyDescent="0.3">
      <c r="A385" s="274" t="str">
        <f>CONCATENATE(+IF(Table9[[#This Row],[Código do agregado
'[Entidade']]]="","",VLOOKUP(Table9[[#This Row],[Código do agregado
'[Entidade']]],Table8[[#All],[Código do agregado '[Entidade']]:[Código do agregado
'[1º Direito']]],6,FALSE)),Table9[[#This Row],[Membro]])</f>
        <v/>
      </c>
      <c r="B385" s="403"/>
      <c r="C385" s="404" t="str">
        <f>IF(Table9[[#This Row],[Código do agregado
'[Entidade']]]="","",(CONCATENATE(VLOOKUP(Table9[[#This Row],[Código do agregado
'[Entidade']]],Table8[[Código do agregado '[Entidade']]:[Código do agregado
'[1º Direito']]],8,FALSE),".",Table9[[#This Row],[Membro]])))</f>
        <v/>
      </c>
      <c r="D385" s="430"/>
      <c r="E385" s="431"/>
      <c r="F385" s="430"/>
      <c r="G385" s="430"/>
      <c r="H385" s="435"/>
      <c r="I385" s="432"/>
      <c r="J385" s="433"/>
      <c r="K385" s="404" t="str">
        <f ca="1">IF(Table9[[#This Row],[Data de nascimento 
(aaaa-mm-dd)]]="","",(IF(B385="","",DATEDIF(J385,NOW(),"y"))))</f>
        <v/>
      </c>
      <c r="L385" s="401"/>
      <c r="M385" s="405"/>
      <c r="N385" s="407"/>
      <c r="O385" s="405"/>
      <c r="P385" s="275" t="str">
        <f t="shared" si="28"/>
        <v>NÃO</v>
      </c>
      <c r="Q385" s="281" t="str">
        <f>IF(Table9[[#This Row],[Código do agregado
'[Entidade']]]="","",IF(B385&lt;&gt;B384,"A",IF(Q384="A","B",IF(Q384="B","C",IF(Q384="C","D",IF(Q384="D","E",IF(Q384="E","F",IF(Q384="F","G",IF(Q384="G","H",IF(Q384="H","I",IF(Q384="K","L",IF(Q384="L","M",IF(Q384="M","N",IF(Q384="N","O",IF(Q384="O","P",IF(Q384="P","Q"))))))))))))))))</f>
        <v/>
      </c>
      <c r="R385" s="282" t="str">
        <f t="shared" si="29"/>
        <v/>
      </c>
      <c r="S385" s="283" t="str">
        <f t="shared" si="30"/>
        <v/>
      </c>
      <c r="T385" s="284" t="str">
        <f t="shared" ca="1" si="31"/>
        <v/>
      </c>
      <c r="U385" s="419"/>
      <c r="V385" s="421" t="str">
        <f>IFERROR(IF(Table9[[#This Row],[Data de nascimento 
(aaaa-mm-dd)]]="","",(IF(B385="","",DATEDIF(J385,VLOOKUP(Table9[[#This Row],[Código do agregado
'[Entidade']]],Table8[[Código do agregado '[Entidade']]:[Denominação do ficheiro pdf correspondente ao documento]],25,FALSE),"y")))),"")</f>
        <v/>
      </c>
      <c r="W385" s="410">
        <f t="shared" si="32"/>
        <v>0</v>
      </c>
      <c r="AC385" s="280"/>
    </row>
    <row r="386" spans="1:29" s="263" customFormat="1" ht="25.05" hidden="1" customHeight="1" x14ac:dyDescent="0.3">
      <c r="A386" s="274" t="str">
        <f>CONCATENATE(+IF(Table9[[#This Row],[Código do agregado
'[Entidade']]]="","",VLOOKUP(Table9[[#This Row],[Código do agregado
'[Entidade']]],Table8[[#All],[Código do agregado '[Entidade']]:[Código do agregado
'[1º Direito']]],6,FALSE)),Table9[[#This Row],[Membro]])</f>
        <v/>
      </c>
      <c r="B386" s="403"/>
      <c r="C386" s="404" t="str">
        <f>IF(Table9[[#This Row],[Código do agregado
'[Entidade']]]="","",(CONCATENATE(VLOOKUP(Table9[[#This Row],[Código do agregado
'[Entidade']]],Table8[[Código do agregado '[Entidade']]:[Código do agregado
'[1º Direito']]],8,FALSE),".",Table9[[#This Row],[Membro]])))</f>
        <v/>
      </c>
      <c r="D386" s="430"/>
      <c r="E386" s="431"/>
      <c r="F386" s="430"/>
      <c r="G386" s="430"/>
      <c r="H386" s="435"/>
      <c r="I386" s="432"/>
      <c r="J386" s="433"/>
      <c r="K386" s="404" t="str">
        <f ca="1">IF(Table9[[#This Row],[Data de nascimento 
(aaaa-mm-dd)]]="","",(IF(B386="","",DATEDIF(J386,NOW(),"y"))))</f>
        <v/>
      </c>
      <c r="L386" s="401"/>
      <c r="M386" s="405"/>
      <c r="N386" s="407"/>
      <c r="O386" s="405"/>
      <c r="P386" s="275" t="str">
        <f t="shared" si="28"/>
        <v>NÃO</v>
      </c>
      <c r="Q386" s="281" t="str">
        <f>IF(Table9[[#This Row],[Código do agregado
'[Entidade']]]="","",IF(B386&lt;&gt;B385,"A",IF(Q385="A","B",IF(Q385="B","C",IF(Q385="C","D",IF(Q385="D","E",IF(Q385="E","F",IF(Q385="F","G",IF(Q385="G","H",IF(Q385="H","I",IF(Q385="K","L",IF(Q385="L","M",IF(Q385="M","N",IF(Q385="N","O",IF(Q385="O","P",IF(Q385="P","Q"))))))))))))))))</f>
        <v/>
      </c>
      <c r="R386" s="282" t="str">
        <f t="shared" si="29"/>
        <v/>
      </c>
      <c r="S386" s="283" t="str">
        <f t="shared" si="30"/>
        <v/>
      </c>
      <c r="T386" s="284" t="str">
        <f t="shared" ca="1" si="31"/>
        <v/>
      </c>
      <c r="U386" s="419"/>
      <c r="V386" s="421" t="str">
        <f>IFERROR(IF(Table9[[#This Row],[Data de nascimento 
(aaaa-mm-dd)]]="","",(IF(B386="","",DATEDIF(J386,VLOOKUP(Table9[[#This Row],[Código do agregado
'[Entidade']]],Table8[[Código do agregado '[Entidade']]:[Denominação do ficheiro pdf correspondente ao documento]],25,FALSE),"y")))),"")</f>
        <v/>
      </c>
      <c r="W386" s="410">
        <f t="shared" si="32"/>
        <v>0</v>
      </c>
      <c r="AC386" s="280"/>
    </row>
    <row r="387" spans="1:29" s="263" customFormat="1" ht="25.05" hidden="1" customHeight="1" x14ac:dyDescent="0.3">
      <c r="A387" s="274" t="str">
        <f>CONCATENATE(+IF(Table9[[#This Row],[Código do agregado
'[Entidade']]]="","",VLOOKUP(Table9[[#This Row],[Código do agregado
'[Entidade']]],Table8[[#All],[Código do agregado '[Entidade']]:[Código do agregado
'[1º Direito']]],6,FALSE)),Table9[[#This Row],[Membro]])</f>
        <v/>
      </c>
      <c r="B387" s="403"/>
      <c r="C387" s="404" t="str">
        <f>IF(Table9[[#This Row],[Código do agregado
'[Entidade']]]="","",(CONCATENATE(VLOOKUP(Table9[[#This Row],[Código do agregado
'[Entidade']]],Table8[[Código do agregado '[Entidade']]:[Código do agregado
'[1º Direito']]],8,FALSE),".",Table9[[#This Row],[Membro]])))</f>
        <v/>
      </c>
      <c r="D387" s="430"/>
      <c r="E387" s="431"/>
      <c r="F387" s="430"/>
      <c r="G387" s="430"/>
      <c r="H387" s="435"/>
      <c r="I387" s="432"/>
      <c r="J387" s="433"/>
      <c r="K387" s="404" t="str">
        <f ca="1">IF(Table9[[#This Row],[Data de nascimento 
(aaaa-mm-dd)]]="","",(IF(B387="","",DATEDIF(J387,NOW(),"y"))))</f>
        <v/>
      </c>
      <c r="L387" s="401"/>
      <c r="M387" s="405"/>
      <c r="N387" s="407"/>
      <c r="O387" s="405"/>
      <c r="P387" s="275" t="str">
        <f t="shared" si="28"/>
        <v>NÃO</v>
      </c>
      <c r="Q387" s="281" t="str">
        <f>IF(Table9[[#This Row],[Código do agregado
'[Entidade']]]="","",IF(B387&lt;&gt;B386,"A",IF(Q386="A","B",IF(Q386="B","C",IF(Q386="C","D",IF(Q386="D","E",IF(Q386="E","F",IF(Q386="F","G",IF(Q386="G","H",IF(Q386="H","I",IF(Q386="K","L",IF(Q386="L","M",IF(Q386="M","N",IF(Q386="N","O",IF(Q386="O","P",IF(Q386="P","Q"))))))))))))))))</f>
        <v/>
      </c>
      <c r="R387" s="282" t="str">
        <f t="shared" si="29"/>
        <v/>
      </c>
      <c r="S387" s="283" t="str">
        <f t="shared" si="30"/>
        <v/>
      </c>
      <c r="T387" s="284" t="str">
        <f t="shared" ca="1" si="31"/>
        <v/>
      </c>
      <c r="U387" s="419"/>
      <c r="V387" s="421" t="str">
        <f>IFERROR(IF(Table9[[#This Row],[Data de nascimento 
(aaaa-mm-dd)]]="","",(IF(B387="","",DATEDIF(J387,VLOOKUP(Table9[[#This Row],[Código do agregado
'[Entidade']]],Table8[[Código do agregado '[Entidade']]:[Denominação do ficheiro pdf correspondente ao documento]],25,FALSE),"y")))),"")</f>
        <v/>
      </c>
      <c r="W387" s="410">
        <f t="shared" si="32"/>
        <v>0</v>
      </c>
      <c r="AC387" s="280"/>
    </row>
    <row r="388" spans="1:29" s="263" customFormat="1" ht="25.05" hidden="1" customHeight="1" x14ac:dyDescent="0.3">
      <c r="A388" s="274" t="str">
        <f>CONCATENATE(+IF(Table9[[#This Row],[Código do agregado
'[Entidade']]]="","",VLOOKUP(Table9[[#This Row],[Código do agregado
'[Entidade']]],Table8[[#All],[Código do agregado '[Entidade']]:[Código do agregado
'[1º Direito']]],6,FALSE)),Table9[[#This Row],[Membro]])</f>
        <v/>
      </c>
      <c r="B388" s="403"/>
      <c r="C388" s="404" t="str">
        <f>IF(Table9[[#This Row],[Código do agregado
'[Entidade']]]="","",(CONCATENATE(VLOOKUP(Table9[[#This Row],[Código do agregado
'[Entidade']]],Table8[[Código do agregado '[Entidade']]:[Código do agregado
'[1º Direito']]],8,FALSE),".",Table9[[#This Row],[Membro]])))</f>
        <v/>
      </c>
      <c r="D388" s="430"/>
      <c r="E388" s="431"/>
      <c r="F388" s="430"/>
      <c r="G388" s="430"/>
      <c r="H388" s="435"/>
      <c r="I388" s="432"/>
      <c r="J388" s="433"/>
      <c r="K388" s="404" t="str">
        <f ca="1">IF(Table9[[#This Row],[Data de nascimento 
(aaaa-mm-dd)]]="","",(IF(B388="","",DATEDIF(J388,NOW(),"y"))))</f>
        <v/>
      </c>
      <c r="L388" s="401"/>
      <c r="M388" s="405"/>
      <c r="N388" s="407"/>
      <c r="O388" s="405"/>
      <c r="P388" s="275" t="str">
        <f t="shared" si="28"/>
        <v>NÃO</v>
      </c>
      <c r="Q388" s="281" t="str">
        <f>IF(Table9[[#This Row],[Código do agregado
'[Entidade']]]="","",IF(B388&lt;&gt;B387,"A",IF(Q387="A","B",IF(Q387="B","C",IF(Q387="C","D",IF(Q387="D","E",IF(Q387="E","F",IF(Q387="F","G",IF(Q387="G","H",IF(Q387="H","I",IF(Q387="K","L",IF(Q387="L","M",IF(Q387="M","N",IF(Q387="N","O",IF(Q387="O","P",IF(Q387="P","Q"))))))))))))))))</f>
        <v/>
      </c>
      <c r="R388" s="282" t="str">
        <f t="shared" si="29"/>
        <v/>
      </c>
      <c r="S388" s="283" t="str">
        <f t="shared" si="30"/>
        <v/>
      </c>
      <c r="T388" s="284" t="str">
        <f t="shared" ca="1" si="31"/>
        <v/>
      </c>
      <c r="U388" s="419"/>
      <c r="V388" s="421" t="str">
        <f>IFERROR(IF(Table9[[#This Row],[Data de nascimento 
(aaaa-mm-dd)]]="","",(IF(B388="","",DATEDIF(J388,VLOOKUP(Table9[[#This Row],[Código do agregado
'[Entidade']]],Table8[[Código do agregado '[Entidade']]:[Denominação do ficheiro pdf correspondente ao documento]],25,FALSE),"y")))),"")</f>
        <v/>
      </c>
      <c r="W388" s="410">
        <f t="shared" si="32"/>
        <v>0</v>
      </c>
      <c r="AC388" s="280"/>
    </row>
    <row r="389" spans="1:29" s="263" customFormat="1" ht="25.05" hidden="1" customHeight="1" x14ac:dyDescent="0.3">
      <c r="A389" s="274" t="str">
        <f>CONCATENATE(+IF(Table9[[#This Row],[Código do agregado
'[Entidade']]]="","",VLOOKUP(Table9[[#This Row],[Código do agregado
'[Entidade']]],Table8[[#All],[Código do agregado '[Entidade']]:[Código do agregado
'[1º Direito']]],6,FALSE)),Table9[[#This Row],[Membro]])</f>
        <v/>
      </c>
      <c r="B389" s="403"/>
      <c r="C389" s="404" t="str">
        <f>IF(Table9[[#This Row],[Código do agregado
'[Entidade']]]="","",(CONCATENATE(VLOOKUP(Table9[[#This Row],[Código do agregado
'[Entidade']]],Table8[[Código do agregado '[Entidade']]:[Código do agregado
'[1º Direito']]],8,FALSE),".",Table9[[#This Row],[Membro]])))</f>
        <v/>
      </c>
      <c r="D389" s="430"/>
      <c r="E389" s="431"/>
      <c r="F389" s="430"/>
      <c r="G389" s="430"/>
      <c r="H389" s="435"/>
      <c r="I389" s="432"/>
      <c r="J389" s="433"/>
      <c r="K389" s="404" t="str">
        <f ca="1">IF(Table9[[#This Row],[Data de nascimento 
(aaaa-mm-dd)]]="","",(IF(B389="","",DATEDIF(J389,NOW(),"y"))))</f>
        <v/>
      </c>
      <c r="L389" s="401"/>
      <c r="M389" s="405"/>
      <c r="N389" s="407"/>
      <c r="O389" s="405"/>
      <c r="P389" s="275" t="str">
        <f t="shared" si="28"/>
        <v>NÃO</v>
      </c>
      <c r="Q389" s="281" t="str">
        <f>IF(Table9[[#This Row],[Código do agregado
'[Entidade']]]="","",IF(B389&lt;&gt;B388,"A",IF(Q388="A","B",IF(Q388="B","C",IF(Q388="C","D",IF(Q388="D","E",IF(Q388="E","F",IF(Q388="F","G",IF(Q388="G","H",IF(Q388="H","I",IF(Q388="K","L",IF(Q388="L","M",IF(Q388="M","N",IF(Q388="N","O",IF(Q388="O","P",IF(Q388="P","Q"))))))))))))))))</f>
        <v/>
      </c>
      <c r="R389" s="282" t="str">
        <f t="shared" si="29"/>
        <v/>
      </c>
      <c r="S389" s="283" t="str">
        <f t="shared" si="30"/>
        <v/>
      </c>
      <c r="T389" s="284" t="str">
        <f t="shared" ca="1" si="31"/>
        <v/>
      </c>
      <c r="U389" s="419"/>
      <c r="V389" s="421" t="str">
        <f>IFERROR(IF(Table9[[#This Row],[Data de nascimento 
(aaaa-mm-dd)]]="","",(IF(B389="","",DATEDIF(J389,VLOOKUP(Table9[[#This Row],[Código do agregado
'[Entidade']]],Table8[[Código do agregado '[Entidade']]:[Denominação do ficheiro pdf correspondente ao documento]],25,FALSE),"y")))),"")</f>
        <v/>
      </c>
      <c r="W389" s="410">
        <f t="shared" si="32"/>
        <v>0</v>
      </c>
      <c r="AC389" s="280"/>
    </row>
    <row r="390" spans="1:29" s="263" customFormat="1" ht="25.05" hidden="1" customHeight="1" x14ac:dyDescent="0.3">
      <c r="A390" s="274" t="str">
        <f>CONCATENATE(+IF(Table9[[#This Row],[Código do agregado
'[Entidade']]]="","",VLOOKUP(Table9[[#This Row],[Código do agregado
'[Entidade']]],Table8[[#All],[Código do agregado '[Entidade']]:[Código do agregado
'[1º Direito']]],6,FALSE)),Table9[[#This Row],[Membro]])</f>
        <v/>
      </c>
      <c r="B390" s="403"/>
      <c r="C390" s="404" t="str">
        <f>IF(Table9[[#This Row],[Código do agregado
'[Entidade']]]="","",(CONCATENATE(VLOOKUP(Table9[[#This Row],[Código do agregado
'[Entidade']]],Table8[[Código do agregado '[Entidade']]:[Código do agregado
'[1º Direito']]],8,FALSE),".",Table9[[#This Row],[Membro]])))</f>
        <v/>
      </c>
      <c r="D390" s="430"/>
      <c r="E390" s="431"/>
      <c r="F390" s="430"/>
      <c r="G390" s="430"/>
      <c r="H390" s="435"/>
      <c r="I390" s="432"/>
      <c r="J390" s="433"/>
      <c r="K390" s="404" t="str">
        <f ca="1">IF(Table9[[#This Row],[Data de nascimento 
(aaaa-mm-dd)]]="","",(IF(B390="","",DATEDIF(J390,NOW(),"y"))))</f>
        <v/>
      </c>
      <c r="L390" s="401"/>
      <c r="M390" s="405"/>
      <c r="N390" s="407"/>
      <c r="O390" s="405"/>
      <c r="P390" s="275" t="str">
        <f t="shared" ref="P390:P453" si="33">IF(B390&lt;&gt;"",IF(AND(B390&lt;&gt;"",OR(I390="",J390="",M390="",N390="",AND(O390="",S390="Rend"))),"NÃO","SIM"),"NÃO")</f>
        <v>NÃO</v>
      </c>
      <c r="Q390" s="281" t="str">
        <f>IF(Table9[[#This Row],[Código do agregado
'[Entidade']]]="","",IF(B390&lt;&gt;B389,"A",IF(Q389="A","B",IF(Q389="B","C",IF(Q389="C","D",IF(Q389="D","E",IF(Q389="E","F",IF(Q389="F","G",IF(Q389="G","H",IF(Q389="H","I",IF(Q389="K","L",IF(Q389="L","M",IF(Q389="M","N",IF(Q389="N","O",IF(Q389="O","P",IF(Q389="P","Q"))))))))))))))))</f>
        <v/>
      </c>
      <c r="R390" s="282" t="str">
        <f t="shared" ref="R390:R453" si="34">IFERROR(IF(OR(RIGHT(I390,1)-(11-((9*LEFT(I390,1)+8*MID(I390,2,1)+7*MID(I390,3,1)+6*MID(I390,4,1)+5*MID(I390,5,1)+4*MID(I390,6,1)+3*MID(I390,7,1)+2*MID(I390,8,1))-(11*INT((9*LEFT(I390,1)+8*MID(I390,2,1)+7*MID(I390,3,1)+6*MID(I390,4,1)+5*MID(I390,5,1)+4*MID(I390,6,1)+3*MID(I390,7,1)+2*MID(I390,8,1))/11))))=0,RIGHT(I390,1)-(11-((9*LEFT(I390,1)+8*MID(I390,2,1)+7*MID(I390,3,1)+6*MID(I390,4,1)+5*MID(I390,5,1)+4*MID(I390,6,1)+3*MID(I390,7,1)+2*MID(I390,8,1))-(11*INT((9*LEFT(I390,1)+8*MID(I390,2,1)+7*MID(I390,3,1)+6*MID(I390,4,1)+5*MID(I390,5,1)+4*MID(I390,6,1)+3*MID(I390,7,1)+2*MID(I390,8,1))/11))))=-11,RIGHT(I390,1)-(11-((9*LEFT(I390,1)+8*MID(I390,2,1)+7*MID(I390,3,1)+6*MID(I390,4,1)+5*MID(I390,5,1)+4*MID(I390,6,1)+3*MID(I390,7,1)+2*MID(I390,8,1))-(11*INT((9*LEFT(I390,1)+8*MID(I390,2,1)+7*MID(I390,3,1)+6*MID(I390,4,1)+5*MID(I390,5,1)+4*MID(I390,6,1)+3*MID(I390,7,1)+2*MID(I390,8,1))/11))))=-10),"","X"),"")</f>
        <v/>
      </c>
      <c r="S390" s="283" t="str">
        <f t="shared" ref="S390:S453" si="35">IF(RIGHT(C390,1)="A","",IF(C390="","",IF(OR(K390&gt;65,AND(K390&gt;17,K390&lt;26)),"Rend","")))</f>
        <v/>
      </c>
      <c r="T390" s="284" t="str">
        <f t="shared" ref="T390:T453" ca="1" si="36">IF(OR(K390&lt;18,AND(O390="Não",S390="Rend")),"Dep","")</f>
        <v/>
      </c>
      <c r="U390" s="419"/>
      <c r="V390" s="421" t="str">
        <f>IFERROR(IF(Table9[[#This Row],[Data de nascimento 
(aaaa-mm-dd)]]="","",(IF(B390="","",DATEDIF(J390,VLOOKUP(Table9[[#This Row],[Código do agregado
'[Entidade']]],Table8[[Código do agregado '[Entidade']]:[Denominação do ficheiro pdf correspondente ao documento]],25,FALSE),"y")))),"")</f>
        <v/>
      </c>
      <c r="W390" s="410">
        <f t="shared" ref="W390:W453" si="37">IF(AND(V390&gt;=15,V390&lt;=29),1,0)</f>
        <v>0</v>
      </c>
      <c r="AC390" s="280"/>
    </row>
    <row r="391" spans="1:29" s="263" customFormat="1" ht="25.05" hidden="1" customHeight="1" x14ac:dyDescent="0.3">
      <c r="A391" s="274" t="str">
        <f>CONCATENATE(+IF(Table9[[#This Row],[Código do agregado
'[Entidade']]]="","",VLOOKUP(Table9[[#This Row],[Código do agregado
'[Entidade']]],Table8[[#All],[Código do agregado '[Entidade']]:[Código do agregado
'[1º Direito']]],6,FALSE)),Table9[[#This Row],[Membro]])</f>
        <v/>
      </c>
      <c r="B391" s="403"/>
      <c r="C391" s="404" t="str">
        <f>IF(Table9[[#This Row],[Código do agregado
'[Entidade']]]="","",(CONCATENATE(VLOOKUP(Table9[[#This Row],[Código do agregado
'[Entidade']]],Table8[[Código do agregado '[Entidade']]:[Código do agregado
'[1º Direito']]],8,FALSE),".",Table9[[#This Row],[Membro]])))</f>
        <v/>
      </c>
      <c r="D391" s="430"/>
      <c r="E391" s="431"/>
      <c r="F391" s="430"/>
      <c r="G391" s="430"/>
      <c r="H391" s="435"/>
      <c r="I391" s="432"/>
      <c r="J391" s="433"/>
      <c r="K391" s="404" t="str">
        <f ca="1">IF(Table9[[#This Row],[Data de nascimento 
(aaaa-mm-dd)]]="","",(IF(B391="","",DATEDIF(J391,NOW(),"y"))))</f>
        <v/>
      </c>
      <c r="L391" s="401"/>
      <c r="M391" s="405"/>
      <c r="N391" s="407"/>
      <c r="O391" s="405"/>
      <c r="P391" s="275" t="str">
        <f t="shared" si="33"/>
        <v>NÃO</v>
      </c>
      <c r="Q391" s="281" t="str">
        <f>IF(Table9[[#This Row],[Código do agregado
'[Entidade']]]="","",IF(B391&lt;&gt;B390,"A",IF(Q390="A","B",IF(Q390="B","C",IF(Q390="C","D",IF(Q390="D","E",IF(Q390="E","F",IF(Q390="F","G",IF(Q390="G","H",IF(Q390="H","I",IF(Q390="K","L",IF(Q390="L","M",IF(Q390="M","N",IF(Q390="N","O",IF(Q390="O","P",IF(Q390="P","Q"))))))))))))))))</f>
        <v/>
      </c>
      <c r="R391" s="282" t="str">
        <f t="shared" si="34"/>
        <v/>
      </c>
      <c r="S391" s="283" t="str">
        <f t="shared" si="35"/>
        <v/>
      </c>
      <c r="T391" s="284" t="str">
        <f t="shared" ca="1" si="36"/>
        <v/>
      </c>
      <c r="U391" s="419"/>
      <c r="V391" s="421" t="str">
        <f>IFERROR(IF(Table9[[#This Row],[Data de nascimento 
(aaaa-mm-dd)]]="","",(IF(B391="","",DATEDIF(J391,VLOOKUP(Table9[[#This Row],[Código do agregado
'[Entidade']]],Table8[[Código do agregado '[Entidade']]:[Denominação do ficheiro pdf correspondente ao documento]],25,FALSE),"y")))),"")</f>
        <v/>
      </c>
      <c r="W391" s="410">
        <f t="shared" si="37"/>
        <v>0</v>
      </c>
      <c r="AC391" s="280"/>
    </row>
    <row r="392" spans="1:29" s="263" customFormat="1" ht="25.05" hidden="1" customHeight="1" x14ac:dyDescent="0.3">
      <c r="A392" s="274" t="str">
        <f>CONCATENATE(+IF(Table9[[#This Row],[Código do agregado
'[Entidade']]]="","",VLOOKUP(Table9[[#This Row],[Código do agregado
'[Entidade']]],Table8[[#All],[Código do agregado '[Entidade']]:[Código do agregado
'[1º Direito']]],6,FALSE)),Table9[[#This Row],[Membro]])</f>
        <v/>
      </c>
      <c r="B392" s="403"/>
      <c r="C392" s="404" t="str">
        <f>IF(Table9[[#This Row],[Código do agregado
'[Entidade']]]="","",(CONCATENATE(VLOOKUP(Table9[[#This Row],[Código do agregado
'[Entidade']]],Table8[[Código do agregado '[Entidade']]:[Código do agregado
'[1º Direito']]],8,FALSE),".",Table9[[#This Row],[Membro]])))</f>
        <v/>
      </c>
      <c r="D392" s="430"/>
      <c r="E392" s="431"/>
      <c r="F392" s="430"/>
      <c r="G392" s="430"/>
      <c r="H392" s="435"/>
      <c r="I392" s="432"/>
      <c r="J392" s="433"/>
      <c r="K392" s="404" t="str">
        <f ca="1">IF(Table9[[#This Row],[Data de nascimento 
(aaaa-mm-dd)]]="","",(IF(B392="","",DATEDIF(J392,NOW(),"y"))))</f>
        <v/>
      </c>
      <c r="L392" s="401"/>
      <c r="M392" s="405"/>
      <c r="N392" s="407"/>
      <c r="O392" s="405"/>
      <c r="P392" s="275" t="str">
        <f t="shared" si="33"/>
        <v>NÃO</v>
      </c>
      <c r="Q392" s="281" t="str">
        <f>IF(Table9[[#This Row],[Código do agregado
'[Entidade']]]="","",IF(B392&lt;&gt;B391,"A",IF(Q391="A","B",IF(Q391="B","C",IF(Q391="C","D",IF(Q391="D","E",IF(Q391="E","F",IF(Q391="F","G",IF(Q391="G","H",IF(Q391="H","I",IF(Q391="K","L",IF(Q391="L","M",IF(Q391="M","N",IF(Q391="N","O",IF(Q391="O","P",IF(Q391="P","Q"))))))))))))))))</f>
        <v/>
      </c>
      <c r="R392" s="282" t="str">
        <f t="shared" si="34"/>
        <v/>
      </c>
      <c r="S392" s="283" t="str">
        <f t="shared" si="35"/>
        <v/>
      </c>
      <c r="T392" s="284" t="str">
        <f t="shared" ca="1" si="36"/>
        <v/>
      </c>
      <c r="U392" s="419"/>
      <c r="V392" s="421" t="str">
        <f>IFERROR(IF(Table9[[#This Row],[Data de nascimento 
(aaaa-mm-dd)]]="","",(IF(B392="","",DATEDIF(J392,VLOOKUP(Table9[[#This Row],[Código do agregado
'[Entidade']]],Table8[[Código do agregado '[Entidade']]:[Denominação do ficheiro pdf correspondente ao documento]],25,FALSE),"y")))),"")</f>
        <v/>
      </c>
      <c r="W392" s="410">
        <f t="shared" si="37"/>
        <v>0</v>
      </c>
      <c r="AC392" s="280"/>
    </row>
    <row r="393" spans="1:29" s="263" customFormat="1" ht="25.05" hidden="1" customHeight="1" x14ac:dyDescent="0.3">
      <c r="A393" s="274" t="str">
        <f>CONCATENATE(+IF(Table9[[#This Row],[Código do agregado
'[Entidade']]]="","",VLOOKUP(Table9[[#This Row],[Código do agregado
'[Entidade']]],Table8[[#All],[Código do agregado '[Entidade']]:[Código do agregado
'[1º Direito']]],6,FALSE)),Table9[[#This Row],[Membro]])</f>
        <v/>
      </c>
      <c r="B393" s="403"/>
      <c r="C393" s="404" t="str">
        <f>IF(Table9[[#This Row],[Código do agregado
'[Entidade']]]="","",(CONCATENATE(VLOOKUP(Table9[[#This Row],[Código do agregado
'[Entidade']]],Table8[[Código do agregado '[Entidade']]:[Código do agregado
'[1º Direito']]],8,FALSE),".",Table9[[#This Row],[Membro]])))</f>
        <v/>
      </c>
      <c r="D393" s="430"/>
      <c r="E393" s="431"/>
      <c r="F393" s="430"/>
      <c r="G393" s="430"/>
      <c r="H393" s="435"/>
      <c r="I393" s="432"/>
      <c r="J393" s="433"/>
      <c r="K393" s="404" t="str">
        <f ca="1">IF(Table9[[#This Row],[Data de nascimento 
(aaaa-mm-dd)]]="","",(IF(B393="","",DATEDIF(J393,NOW(),"y"))))</f>
        <v/>
      </c>
      <c r="L393" s="401"/>
      <c r="M393" s="405"/>
      <c r="N393" s="407"/>
      <c r="O393" s="405"/>
      <c r="P393" s="275" t="str">
        <f t="shared" si="33"/>
        <v>NÃO</v>
      </c>
      <c r="Q393" s="281" t="str">
        <f>IF(Table9[[#This Row],[Código do agregado
'[Entidade']]]="","",IF(B393&lt;&gt;B392,"A",IF(Q392="A","B",IF(Q392="B","C",IF(Q392="C","D",IF(Q392="D","E",IF(Q392="E","F",IF(Q392="F","G",IF(Q392="G","H",IF(Q392="H","I",IF(Q392="K","L",IF(Q392="L","M",IF(Q392="M","N",IF(Q392="N","O",IF(Q392="O","P",IF(Q392="P","Q"))))))))))))))))</f>
        <v/>
      </c>
      <c r="R393" s="282" t="str">
        <f t="shared" si="34"/>
        <v/>
      </c>
      <c r="S393" s="283" t="str">
        <f t="shared" si="35"/>
        <v/>
      </c>
      <c r="T393" s="284" t="str">
        <f t="shared" ca="1" si="36"/>
        <v/>
      </c>
      <c r="U393" s="419"/>
      <c r="V393" s="421" t="str">
        <f>IFERROR(IF(Table9[[#This Row],[Data de nascimento 
(aaaa-mm-dd)]]="","",(IF(B393="","",DATEDIF(J393,VLOOKUP(Table9[[#This Row],[Código do agregado
'[Entidade']]],Table8[[Código do agregado '[Entidade']]:[Denominação do ficheiro pdf correspondente ao documento]],25,FALSE),"y")))),"")</f>
        <v/>
      </c>
      <c r="W393" s="410">
        <f t="shared" si="37"/>
        <v>0</v>
      </c>
      <c r="AC393" s="280"/>
    </row>
    <row r="394" spans="1:29" s="263" customFormat="1" ht="25.05" hidden="1" customHeight="1" x14ac:dyDescent="0.3">
      <c r="A394" s="274" t="str">
        <f>CONCATENATE(+IF(Table9[[#This Row],[Código do agregado
'[Entidade']]]="","",VLOOKUP(Table9[[#This Row],[Código do agregado
'[Entidade']]],Table8[[#All],[Código do agregado '[Entidade']]:[Código do agregado
'[1º Direito']]],6,FALSE)),Table9[[#This Row],[Membro]])</f>
        <v/>
      </c>
      <c r="B394" s="403"/>
      <c r="C394" s="404" t="str">
        <f>IF(Table9[[#This Row],[Código do agregado
'[Entidade']]]="","",(CONCATENATE(VLOOKUP(Table9[[#This Row],[Código do agregado
'[Entidade']]],Table8[[Código do agregado '[Entidade']]:[Código do agregado
'[1º Direito']]],8,FALSE),".",Table9[[#This Row],[Membro]])))</f>
        <v/>
      </c>
      <c r="D394" s="430"/>
      <c r="E394" s="431"/>
      <c r="F394" s="430"/>
      <c r="G394" s="430"/>
      <c r="H394" s="435"/>
      <c r="I394" s="432"/>
      <c r="J394" s="433"/>
      <c r="K394" s="404" t="str">
        <f ca="1">IF(Table9[[#This Row],[Data de nascimento 
(aaaa-mm-dd)]]="","",(IF(B394="","",DATEDIF(J394,NOW(),"y"))))</f>
        <v/>
      </c>
      <c r="L394" s="401"/>
      <c r="M394" s="405"/>
      <c r="N394" s="407"/>
      <c r="O394" s="405"/>
      <c r="P394" s="275" t="str">
        <f t="shared" si="33"/>
        <v>NÃO</v>
      </c>
      <c r="Q394" s="281" t="str">
        <f>IF(Table9[[#This Row],[Código do agregado
'[Entidade']]]="","",IF(B394&lt;&gt;B393,"A",IF(Q393="A","B",IF(Q393="B","C",IF(Q393="C","D",IF(Q393="D","E",IF(Q393="E","F",IF(Q393="F","G",IF(Q393="G","H",IF(Q393="H","I",IF(Q393="K","L",IF(Q393="L","M",IF(Q393="M","N",IF(Q393="N","O",IF(Q393="O","P",IF(Q393="P","Q"))))))))))))))))</f>
        <v/>
      </c>
      <c r="R394" s="282" t="str">
        <f t="shared" si="34"/>
        <v/>
      </c>
      <c r="S394" s="283" t="str">
        <f t="shared" si="35"/>
        <v/>
      </c>
      <c r="T394" s="284" t="str">
        <f t="shared" ca="1" si="36"/>
        <v/>
      </c>
      <c r="U394" s="419"/>
      <c r="V394" s="421" t="str">
        <f>IFERROR(IF(Table9[[#This Row],[Data de nascimento 
(aaaa-mm-dd)]]="","",(IF(B394="","",DATEDIF(J394,VLOOKUP(Table9[[#This Row],[Código do agregado
'[Entidade']]],Table8[[Código do agregado '[Entidade']]:[Denominação do ficheiro pdf correspondente ao documento]],25,FALSE),"y")))),"")</f>
        <v/>
      </c>
      <c r="W394" s="410">
        <f t="shared" si="37"/>
        <v>0</v>
      </c>
      <c r="AC394" s="280"/>
    </row>
    <row r="395" spans="1:29" s="263" customFormat="1" ht="25.05" hidden="1" customHeight="1" x14ac:dyDescent="0.3">
      <c r="A395" s="274" t="str">
        <f>CONCATENATE(+IF(Table9[[#This Row],[Código do agregado
'[Entidade']]]="","",VLOOKUP(Table9[[#This Row],[Código do agregado
'[Entidade']]],Table8[[#All],[Código do agregado '[Entidade']]:[Código do agregado
'[1º Direito']]],6,FALSE)),Table9[[#This Row],[Membro]])</f>
        <v/>
      </c>
      <c r="B395" s="403"/>
      <c r="C395" s="404" t="str">
        <f>IF(Table9[[#This Row],[Código do agregado
'[Entidade']]]="","",(CONCATENATE(VLOOKUP(Table9[[#This Row],[Código do agregado
'[Entidade']]],Table8[[Código do agregado '[Entidade']]:[Código do agregado
'[1º Direito']]],8,FALSE),".",Table9[[#This Row],[Membro]])))</f>
        <v/>
      </c>
      <c r="D395" s="430"/>
      <c r="E395" s="431"/>
      <c r="F395" s="430"/>
      <c r="G395" s="430"/>
      <c r="H395" s="435"/>
      <c r="I395" s="432"/>
      <c r="J395" s="433"/>
      <c r="K395" s="404" t="str">
        <f ca="1">IF(Table9[[#This Row],[Data de nascimento 
(aaaa-mm-dd)]]="","",(IF(B395="","",DATEDIF(J395,NOW(),"y"))))</f>
        <v/>
      </c>
      <c r="L395" s="401"/>
      <c r="M395" s="405"/>
      <c r="N395" s="407"/>
      <c r="O395" s="405"/>
      <c r="P395" s="275" t="str">
        <f t="shared" si="33"/>
        <v>NÃO</v>
      </c>
      <c r="Q395" s="281" t="str">
        <f>IF(Table9[[#This Row],[Código do agregado
'[Entidade']]]="","",IF(B395&lt;&gt;B394,"A",IF(Q394="A","B",IF(Q394="B","C",IF(Q394="C","D",IF(Q394="D","E",IF(Q394="E","F",IF(Q394="F","G",IF(Q394="G","H",IF(Q394="H","I",IF(Q394="K","L",IF(Q394="L","M",IF(Q394="M","N",IF(Q394="N","O",IF(Q394="O","P",IF(Q394="P","Q"))))))))))))))))</f>
        <v/>
      </c>
      <c r="R395" s="282" t="str">
        <f t="shared" si="34"/>
        <v/>
      </c>
      <c r="S395" s="283" t="str">
        <f t="shared" si="35"/>
        <v/>
      </c>
      <c r="T395" s="284" t="str">
        <f t="shared" ca="1" si="36"/>
        <v/>
      </c>
      <c r="U395" s="419"/>
      <c r="V395" s="421" t="str">
        <f>IFERROR(IF(Table9[[#This Row],[Data de nascimento 
(aaaa-mm-dd)]]="","",(IF(B395="","",DATEDIF(J395,VLOOKUP(Table9[[#This Row],[Código do agregado
'[Entidade']]],Table8[[Código do agregado '[Entidade']]:[Denominação do ficheiro pdf correspondente ao documento]],25,FALSE),"y")))),"")</f>
        <v/>
      </c>
      <c r="W395" s="410">
        <f t="shared" si="37"/>
        <v>0</v>
      </c>
      <c r="AC395" s="280"/>
    </row>
    <row r="396" spans="1:29" s="263" customFormat="1" ht="25.05" hidden="1" customHeight="1" x14ac:dyDescent="0.3">
      <c r="A396" s="274" t="str">
        <f>CONCATENATE(+IF(Table9[[#This Row],[Código do agregado
'[Entidade']]]="","",VLOOKUP(Table9[[#This Row],[Código do agregado
'[Entidade']]],Table8[[#All],[Código do agregado '[Entidade']]:[Código do agregado
'[1º Direito']]],6,FALSE)),Table9[[#This Row],[Membro]])</f>
        <v/>
      </c>
      <c r="B396" s="403"/>
      <c r="C396" s="404" t="str">
        <f>IF(Table9[[#This Row],[Código do agregado
'[Entidade']]]="","",(CONCATENATE(VLOOKUP(Table9[[#This Row],[Código do agregado
'[Entidade']]],Table8[[Código do agregado '[Entidade']]:[Código do agregado
'[1º Direito']]],8,FALSE),".",Table9[[#This Row],[Membro]])))</f>
        <v/>
      </c>
      <c r="D396" s="430"/>
      <c r="E396" s="431"/>
      <c r="F396" s="430"/>
      <c r="G396" s="430"/>
      <c r="H396" s="435"/>
      <c r="I396" s="432"/>
      <c r="J396" s="433"/>
      <c r="K396" s="404" t="str">
        <f ca="1">IF(Table9[[#This Row],[Data de nascimento 
(aaaa-mm-dd)]]="","",(IF(B396="","",DATEDIF(J396,NOW(),"y"))))</f>
        <v/>
      </c>
      <c r="L396" s="401"/>
      <c r="M396" s="405"/>
      <c r="N396" s="407"/>
      <c r="O396" s="405"/>
      <c r="P396" s="275" t="str">
        <f t="shared" si="33"/>
        <v>NÃO</v>
      </c>
      <c r="Q396" s="281" t="str">
        <f>IF(Table9[[#This Row],[Código do agregado
'[Entidade']]]="","",IF(B396&lt;&gt;B395,"A",IF(Q395="A","B",IF(Q395="B","C",IF(Q395="C","D",IF(Q395="D","E",IF(Q395="E","F",IF(Q395="F","G",IF(Q395="G","H",IF(Q395="H","I",IF(Q395="K","L",IF(Q395="L","M",IF(Q395="M","N",IF(Q395="N","O",IF(Q395="O","P",IF(Q395="P","Q"))))))))))))))))</f>
        <v/>
      </c>
      <c r="R396" s="282" t="str">
        <f t="shared" si="34"/>
        <v/>
      </c>
      <c r="S396" s="283" t="str">
        <f t="shared" si="35"/>
        <v/>
      </c>
      <c r="T396" s="284" t="str">
        <f t="shared" ca="1" si="36"/>
        <v/>
      </c>
      <c r="U396" s="419"/>
      <c r="V396" s="421" t="str">
        <f>IFERROR(IF(Table9[[#This Row],[Data de nascimento 
(aaaa-mm-dd)]]="","",(IF(B396="","",DATEDIF(J396,VLOOKUP(Table9[[#This Row],[Código do agregado
'[Entidade']]],Table8[[Código do agregado '[Entidade']]:[Denominação do ficheiro pdf correspondente ao documento]],25,FALSE),"y")))),"")</f>
        <v/>
      </c>
      <c r="W396" s="410">
        <f t="shared" si="37"/>
        <v>0</v>
      </c>
      <c r="AC396" s="280"/>
    </row>
    <row r="397" spans="1:29" s="263" customFormat="1" ht="25.05" hidden="1" customHeight="1" x14ac:dyDescent="0.3">
      <c r="A397" s="274" t="str">
        <f>CONCATENATE(+IF(Table9[[#This Row],[Código do agregado
'[Entidade']]]="","",VLOOKUP(Table9[[#This Row],[Código do agregado
'[Entidade']]],Table8[[#All],[Código do agregado '[Entidade']]:[Código do agregado
'[1º Direito']]],6,FALSE)),Table9[[#This Row],[Membro]])</f>
        <v/>
      </c>
      <c r="B397" s="403"/>
      <c r="C397" s="404" t="str">
        <f>IF(Table9[[#This Row],[Código do agregado
'[Entidade']]]="","",(CONCATENATE(VLOOKUP(Table9[[#This Row],[Código do agregado
'[Entidade']]],Table8[[Código do agregado '[Entidade']]:[Código do agregado
'[1º Direito']]],8,FALSE),".",Table9[[#This Row],[Membro]])))</f>
        <v/>
      </c>
      <c r="D397" s="430"/>
      <c r="E397" s="431"/>
      <c r="F397" s="430"/>
      <c r="G397" s="430"/>
      <c r="H397" s="435"/>
      <c r="I397" s="432"/>
      <c r="J397" s="433"/>
      <c r="K397" s="404" t="str">
        <f ca="1">IF(Table9[[#This Row],[Data de nascimento 
(aaaa-mm-dd)]]="","",(IF(B397="","",DATEDIF(J397,NOW(),"y"))))</f>
        <v/>
      </c>
      <c r="L397" s="401"/>
      <c r="M397" s="405"/>
      <c r="N397" s="407"/>
      <c r="O397" s="405"/>
      <c r="P397" s="275" t="str">
        <f t="shared" si="33"/>
        <v>NÃO</v>
      </c>
      <c r="Q397" s="281" t="str">
        <f>IF(Table9[[#This Row],[Código do agregado
'[Entidade']]]="","",IF(B397&lt;&gt;B396,"A",IF(Q396="A","B",IF(Q396="B","C",IF(Q396="C","D",IF(Q396="D","E",IF(Q396="E","F",IF(Q396="F","G",IF(Q396="G","H",IF(Q396="H","I",IF(Q396="K","L",IF(Q396="L","M",IF(Q396="M","N",IF(Q396="N","O",IF(Q396="O","P",IF(Q396="P","Q"))))))))))))))))</f>
        <v/>
      </c>
      <c r="R397" s="282" t="str">
        <f t="shared" si="34"/>
        <v/>
      </c>
      <c r="S397" s="283" t="str">
        <f t="shared" si="35"/>
        <v/>
      </c>
      <c r="T397" s="284" t="str">
        <f t="shared" ca="1" si="36"/>
        <v/>
      </c>
      <c r="U397" s="419"/>
      <c r="V397" s="421" t="str">
        <f>IFERROR(IF(Table9[[#This Row],[Data de nascimento 
(aaaa-mm-dd)]]="","",(IF(B397="","",DATEDIF(J397,VLOOKUP(Table9[[#This Row],[Código do agregado
'[Entidade']]],Table8[[Código do agregado '[Entidade']]:[Denominação do ficheiro pdf correspondente ao documento]],25,FALSE),"y")))),"")</f>
        <v/>
      </c>
      <c r="W397" s="410">
        <f t="shared" si="37"/>
        <v>0</v>
      </c>
      <c r="AC397" s="280"/>
    </row>
    <row r="398" spans="1:29" s="263" customFormat="1" ht="25.05" hidden="1" customHeight="1" x14ac:dyDescent="0.3">
      <c r="A398" s="274" t="str">
        <f>CONCATENATE(+IF(Table9[[#This Row],[Código do agregado
'[Entidade']]]="","",VLOOKUP(Table9[[#This Row],[Código do agregado
'[Entidade']]],Table8[[#All],[Código do agregado '[Entidade']]:[Código do agregado
'[1º Direito']]],6,FALSE)),Table9[[#This Row],[Membro]])</f>
        <v/>
      </c>
      <c r="B398" s="403"/>
      <c r="C398" s="404" t="str">
        <f>IF(Table9[[#This Row],[Código do agregado
'[Entidade']]]="","",(CONCATENATE(VLOOKUP(Table9[[#This Row],[Código do agregado
'[Entidade']]],Table8[[Código do agregado '[Entidade']]:[Código do agregado
'[1º Direito']]],8,FALSE),".",Table9[[#This Row],[Membro]])))</f>
        <v/>
      </c>
      <c r="D398" s="430"/>
      <c r="E398" s="431"/>
      <c r="F398" s="430"/>
      <c r="G398" s="430"/>
      <c r="H398" s="435"/>
      <c r="I398" s="432"/>
      <c r="J398" s="433"/>
      <c r="K398" s="404" t="str">
        <f ca="1">IF(Table9[[#This Row],[Data de nascimento 
(aaaa-mm-dd)]]="","",(IF(B398="","",DATEDIF(J398,NOW(),"y"))))</f>
        <v/>
      </c>
      <c r="L398" s="401"/>
      <c r="M398" s="405"/>
      <c r="N398" s="407"/>
      <c r="O398" s="405"/>
      <c r="P398" s="275" t="str">
        <f t="shared" si="33"/>
        <v>NÃO</v>
      </c>
      <c r="Q398" s="281" t="str">
        <f>IF(Table9[[#This Row],[Código do agregado
'[Entidade']]]="","",IF(B398&lt;&gt;B397,"A",IF(Q397="A","B",IF(Q397="B","C",IF(Q397="C","D",IF(Q397="D","E",IF(Q397="E","F",IF(Q397="F","G",IF(Q397="G","H",IF(Q397="H","I",IF(Q397="K","L",IF(Q397="L","M",IF(Q397="M","N",IF(Q397="N","O",IF(Q397="O","P",IF(Q397="P","Q"))))))))))))))))</f>
        <v/>
      </c>
      <c r="R398" s="282" t="str">
        <f t="shared" si="34"/>
        <v/>
      </c>
      <c r="S398" s="283" t="str">
        <f t="shared" si="35"/>
        <v/>
      </c>
      <c r="T398" s="284" t="str">
        <f t="shared" ca="1" si="36"/>
        <v/>
      </c>
      <c r="U398" s="419"/>
      <c r="V398" s="421" t="str">
        <f>IFERROR(IF(Table9[[#This Row],[Data de nascimento 
(aaaa-mm-dd)]]="","",(IF(B398="","",DATEDIF(J398,VLOOKUP(Table9[[#This Row],[Código do agregado
'[Entidade']]],Table8[[Código do agregado '[Entidade']]:[Denominação do ficheiro pdf correspondente ao documento]],25,FALSE),"y")))),"")</f>
        <v/>
      </c>
      <c r="W398" s="410">
        <f t="shared" si="37"/>
        <v>0</v>
      </c>
      <c r="AC398" s="280"/>
    </row>
    <row r="399" spans="1:29" s="263" customFormat="1" ht="25.05" hidden="1" customHeight="1" x14ac:dyDescent="0.3">
      <c r="A399" s="274" t="str">
        <f>CONCATENATE(+IF(Table9[[#This Row],[Código do agregado
'[Entidade']]]="","",VLOOKUP(Table9[[#This Row],[Código do agregado
'[Entidade']]],Table8[[#All],[Código do agregado '[Entidade']]:[Código do agregado
'[1º Direito']]],6,FALSE)),Table9[[#This Row],[Membro]])</f>
        <v/>
      </c>
      <c r="B399" s="403"/>
      <c r="C399" s="404" t="str">
        <f>IF(Table9[[#This Row],[Código do agregado
'[Entidade']]]="","",(CONCATENATE(VLOOKUP(Table9[[#This Row],[Código do agregado
'[Entidade']]],Table8[[Código do agregado '[Entidade']]:[Código do agregado
'[1º Direito']]],8,FALSE),".",Table9[[#This Row],[Membro]])))</f>
        <v/>
      </c>
      <c r="D399" s="430"/>
      <c r="E399" s="431"/>
      <c r="F399" s="430"/>
      <c r="G399" s="430"/>
      <c r="H399" s="435"/>
      <c r="I399" s="432"/>
      <c r="J399" s="433"/>
      <c r="K399" s="404" t="str">
        <f ca="1">IF(Table9[[#This Row],[Data de nascimento 
(aaaa-mm-dd)]]="","",(IF(B399="","",DATEDIF(J399,NOW(),"y"))))</f>
        <v/>
      </c>
      <c r="L399" s="401"/>
      <c r="M399" s="405"/>
      <c r="N399" s="407"/>
      <c r="O399" s="405"/>
      <c r="P399" s="275" t="str">
        <f t="shared" si="33"/>
        <v>NÃO</v>
      </c>
      <c r="Q399" s="281" t="str">
        <f>IF(Table9[[#This Row],[Código do agregado
'[Entidade']]]="","",IF(B399&lt;&gt;B398,"A",IF(Q398="A","B",IF(Q398="B","C",IF(Q398="C","D",IF(Q398="D","E",IF(Q398="E","F",IF(Q398="F","G",IF(Q398="G","H",IF(Q398="H","I",IF(Q398="K","L",IF(Q398="L","M",IF(Q398="M","N",IF(Q398="N","O",IF(Q398="O","P",IF(Q398="P","Q"))))))))))))))))</f>
        <v/>
      </c>
      <c r="R399" s="282" t="str">
        <f t="shared" si="34"/>
        <v/>
      </c>
      <c r="S399" s="283" t="str">
        <f t="shared" si="35"/>
        <v/>
      </c>
      <c r="T399" s="284" t="str">
        <f t="shared" ca="1" si="36"/>
        <v/>
      </c>
      <c r="U399" s="419"/>
      <c r="V399" s="421" t="str">
        <f>IFERROR(IF(Table9[[#This Row],[Data de nascimento 
(aaaa-mm-dd)]]="","",(IF(B399="","",DATEDIF(J399,VLOOKUP(Table9[[#This Row],[Código do agregado
'[Entidade']]],Table8[[Código do agregado '[Entidade']]:[Denominação do ficheiro pdf correspondente ao documento]],25,FALSE),"y")))),"")</f>
        <v/>
      </c>
      <c r="W399" s="410">
        <f t="shared" si="37"/>
        <v>0</v>
      </c>
      <c r="AC399" s="280"/>
    </row>
    <row r="400" spans="1:29" s="263" customFormat="1" ht="25.05" hidden="1" customHeight="1" x14ac:dyDescent="0.3">
      <c r="A400" s="274" t="str">
        <f>CONCATENATE(+IF(Table9[[#This Row],[Código do agregado
'[Entidade']]]="","",VLOOKUP(Table9[[#This Row],[Código do agregado
'[Entidade']]],Table8[[#All],[Código do agregado '[Entidade']]:[Código do agregado
'[1º Direito']]],6,FALSE)),Table9[[#This Row],[Membro]])</f>
        <v/>
      </c>
      <c r="B400" s="403"/>
      <c r="C400" s="404" t="str">
        <f>IF(Table9[[#This Row],[Código do agregado
'[Entidade']]]="","",(CONCATENATE(VLOOKUP(Table9[[#This Row],[Código do agregado
'[Entidade']]],Table8[[Código do agregado '[Entidade']]:[Código do agregado
'[1º Direito']]],8,FALSE),".",Table9[[#This Row],[Membro]])))</f>
        <v/>
      </c>
      <c r="D400" s="430"/>
      <c r="E400" s="431"/>
      <c r="F400" s="430"/>
      <c r="G400" s="430"/>
      <c r="H400" s="435"/>
      <c r="I400" s="432"/>
      <c r="J400" s="433"/>
      <c r="K400" s="404" t="str">
        <f ca="1">IF(Table9[[#This Row],[Data de nascimento 
(aaaa-mm-dd)]]="","",(IF(B400="","",DATEDIF(J400,NOW(),"y"))))</f>
        <v/>
      </c>
      <c r="L400" s="401"/>
      <c r="M400" s="405"/>
      <c r="N400" s="407"/>
      <c r="O400" s="405"/>
      <c r="P400" s="275" t="str">
        <f t="shared" si="33"/>
        <v>NÃO</v>
      </c>
      <c r="Q400" s="281" t="str">
        <f>IF(Table9[[#This Row],[Código do agregado
'[Entidade']]]="","",IF(B400&lt;&gt;B399,"A",IF(Q399="A","B",IF(Q399="B","C",IF(Q399="C","D",IF(Q399="D","E",IF(Q399="E","F",IF(Q399="F","G",IF(Q399="G","H",IF(Q399="H","I",IF(Q399="K","L",IF(Q399="L","M",IF(Q399="M","N",IF(Q399="N","O",IF(Q399="O","P",IF(Q399="P","Q"))))))))))))))))</f>
        <v/>
      </c>
      <c r="R400" s="282" t="str">
        <f t="shared" si="34"/>
        <v/>
      </c>
      <c r="S400" s="283" t="str">
        <f t="shared" si="35"/>
        <v/>
      </c>
      <c r="T400" s="284" t="str">
        <f t="shared" ca="1" si="36"/>
        <v/>
      </c>
      <c r="U400" s="419"/>
      <c r="V400" s="421" t="str">
        <f>IFERROR(IF(Table9[[#This Row],[Data de nascimento 
(aaaa-mm-dd)]]="","",(IF(B400="","",DATEDIF(J400,VLOOKUP(Table9[[#This Row],[Código do agregado
'[Entidade']]],Table8[[Código do agregado '[Entidade']]:[Denominação do ficheiro pdf correspondente ao documento]],25,FALSE),"y")))),"")</f>
        <v/>
      </c>
      <c r="W400" s="410">
        <f t="shared" si="37"/>
        <v>0</v>
      </c>
      <c r="AC400" s="280"/>
    </row>
    <row r="401" spans="1:29" s="263" customFormat="1" ht="25.05" hidden="1" customHeight="1" x14ac:dyDescent="0.3">
      <c r="A401" s="274" t="str">
        <f>CONCATENATE(+IF(Table9[[#This Row],[Código do agregado
'[Entidade']]]="","",VLOOKUP(Table9[[#This Row],[Código do agregado
'[Entidade']]],Table8[[#All],[Código do agregado '[Entidade']]:[Código do agregado
'[1º Direito']]],6,FALSE)),Table9[[#This Row],[Membro]])</f>
        <v/>
      </c>
      <c r="B401" s="403"/>
      <c r="C401" s="404" t="str">
        <f>IF(Table9[[#This Row],[Código do agregado
'[Entidade']]]="","",(CONCATENATE(VLOOKUP(Table9[[#This Row],[Código do agregado
'[Entidade']]],Table8[[Código do agregado '[Entidade']]:[Código do agregado
'[1º Direito']]],8,FALSE),".",Table9[[#This Row],[Membro]])))</f>
        <v/>
      </c>
      <c r="D401" s="430"/>
      <c r="E401" s="431"/>
      <c r="F401" s="430"/>
      <c r="G401" s="430"/>
      <c r="H401" s="435"/>
      <c r="I401" s="432"/>
      <c r="J401" s="433"/>
      <c r="K401" s="404" t="str">
        <f ca="1">IF(Table9[[#This Row],[Data de nascimento 
(aaaa-mm-dd)]]="","",(IF(B401="","",DATEDIF(J401,NOW(),"y"))))</f>
        <v/>
      </c>
      <c r="L401" s="401"/>
      <c r="M401" s="405"/>
      <c r="N401" s="407"/>
      <c r="O401" s="405"/>
      <c r="P401" s="275" t="str">
        <f t="shared" si="33"/>
        <v>NÃO</v>
      </c>
      <c r="Q401" s="281" t="str">
        <f>IF(Table9[[#This Row],[Código do agregado
'[Entidade']]]="","",IF(B401&lt;&gt;B400,"A",IF(Q400="A","B",IF(Q400="B","C",IF(Q400="C","D",IF(Q400="D","E",IF(Q400="E","F",IF(Q400="F","G",IF(Q400="G","H",IF(Q400="H","I",IF(Q400="K","L",IF(Q400="L","M",IF(Q400="M","N",IF(Q400="N","O",IF(Q400="O","P",IF(Q400="P","Q"))))))))))))))))</f>
        <v/>
      </c>
      <c r="R401" s="282" t="str">
        <f t="shared" si="34"/>
        <v/>
      </c>
      <c r="S401" s="283" t="str">
        <f t="shared" si="35"/>
        <v/>
      </c>
      <c r="T401" s="284" t="str">
        <f t="shared" ca="1" si="36"/>
        <v/>
      </c>
      <c r="U401" s="419"/>
      <c r="V401" s="421" t="str">
        <f>IFERROR(IF(Table9[[#This Row],[Data de nascimento 
(aaaa-mm-dd)]]="","",(IF(B401="","",DATEDIF(J401,VLOOKUP(Table9[[#This Row],[Código do agregado
'[Entidade']]],Table8[[Código do agregado '[Entidade']]:[Denominação do ficheiro pdf correspondente ao documento]],25,FALSE),"y")))),"")</f>
        <v/>
      </c>
      <c r="W401" s="410">
        <f t="shared" si="37"/>
        <v>0</v>
      </c>
      <c r="AC401" s="280"/>
    </row>
    <row r="402" spans="1:29" s="263" customFormat="1" ht="25.05" hidden="1" customHeight="1" x14ac:dyDescent="0.3">
      <c r="A402" s="274" t="str">
        <f>CONCATENATE(+IF(Table9[[#This Row],[Código do agregado
'[Entidade']]]="","",VLOOKUP(Table9[[#This Row],[Código do agregado
'[Entidade']]],Table8[[#All],[Código do agregado '[Entidade']]:[Código do agregado
'[1º Direito']]],6,FALSE)),Table9[[#This Row],[Membro]])</f>
        <v/>
      </c>
      <c r="B402" s="403"/>
      <c r="C402" s="404" t="str">
        <f>IF(Table9[[#This Row],[Código do agregado
'[Entidade']]]="","",(CONCATENATE(VLOOKUP(Table9[[#This Row],[Código do agregado
'[Entidade']]],Table8[[Código do agregado '[Entidade']]:[Código do agregado
'[1º Direito']]],8,FALSE),".",Table9[[#This Row],[Membro]])))</f>
        <v/>
      </c>
      <c r="D402" s="430"/>
      <c r="E402" s="431"/>
      <c r="F402" s="430"/>
      <c r="G402" s="430"/>
      <c r="H402" s="435"/>
      <c r="I402" s="432"/>
      <c r="J402" s="433"/>
      <c r="K402" s="404" t="str">
        <f ca="1">IF(Table9[[#This Row],[Data de nascimento 
(aaaa-mm-dd)]]="","",(IF(B402="","",DATEDIF(J402,NOW(),"y"))))</f>
        <v/>
      </c>
      <c r="L402" s="401"/>
      <c r="M402" s="405"/>
      <c r="N402" s="407"/>
      <c r="O402" s="405"/>
      <c r="P402" s="275" t="str">
        <f t="shared" si="33"/>
        <v>NÃO</v>
      </c>
      <c r="Q402" s="281" t="str">
        <f>IF(Table9[[#This Row],[Código do agregado
'[Entidade']]]="","",IF(B402&lt;&gt;B401,"A",IF(Q401="A","B",IF(Q401="B","C",IF(Q401="C","D",IF(Q401="D","E",IF(Q401="E","F",IF(Q401="F","G",IF(Q401="G","H",IF(Q401="H","I",IF(Q401="K","L",IF(Q401="L","M",IF(Q401="M","N",IF(Q401="N","O",IF(Q401="O","P",IF(Q401="P","Q"))))))))))))))))</f>
        <v/>
      </c>
      <c r="R402" s="282" t="str">
        <f t="shared" si="34"/>
        <v/>
      </c>
      <c r="S402" s="283" t="str">
        <f t="shared" si="35"/>
        <v/>
      </c>
      <c r="T402" s="284" t="str">
        <f t="shared" ca="1" si="36"/>
        <v/>
      </c>
      <c r="U402" s="419"/>
      <c r="V402" s="421" t="str">
        <f>IFERROR(IF(Table9[[#This Row],[Data de nascimento 
(aaaa-mm-dd)]]="","",(IF(B402="","",DATEDIF(J402,VLOOKUP(Table9[[#This Row],[Código do agregado
'[Entidade']]],Table8[[Código do agregado '[Entidade']]:[Denominação do ficheiro pdf correspondente ao documento]],25,FALSE),"y")))),"")</f>
        <v/>
      </c>
      <c r="W402" s="410">
        <f t="shared" si="37"/>
        <v>0</v>
      </c>
      <c r="AC402" s="280"/>
    </row>
    <row r="403" spans="1:29" s="263" customFormat="1" ht="25.05" hidden="1" customHeight="1" x14ac:dyDescent="0.3">
      <c r="A403" s="274" t="str">
        <f>CONCATENATE(+IF(Table9[[#This Row],[Código do agregado
'[Entidade']]]="","",VLOOKUP(Table9[[#This Row],[Código do agregado
'[Entidade']]],Table8[[#All],[Código do agregado '[Entidade']]:[Código do agregado
'[1º Direito']]],6,FALSE)),Table9[[#This Row],[Membro]])</f>
        <v/>
      </c>
      <c r="B403" s="403"/>
      <c r="C403" s="404" t="str">
        <f>IF(Table9[[#This Row],[Código do agregado
'[Entidade']]]="","",(CONCATENATE(VLOOKUP(Table9[[#This Row],[Código do agregado
'[Entidade']]],Table8[[Código do agregado '[Entidade']]:[Código do agregado
'[1º Direito']]],8,FALSE),".",Table9[[#This Row],[Membro]])))</f>
        <v/>
      </c>
      <c r="D403" s="430"/>
      <c r="E403" s="431"/>
      <c r="F403" s="430"/>
      <c r="G403" s="430"/>
      <c r="H403" s="435"/>
      <c r="I403" s="432"/>
      <c r="J403" s="433"/>
      <c r="K403" s="404" t="str">
        <f ca="1">IF(Table9[[#This Row],[Data de nascimento 
(aaaa-mm-dd)]]="","",(IF(B403="","",DATEDIF(J403,NOW(),"y"))))</f>
        <v/>
      </c>
      <c r="L403" s="401"/>
      <c r="M403" s="405"/>
      <c r="N403" s="407"/>
      <c r="O403" s="405"/>
      <c r="P403" s="275" t="str">
        <f t="shared" si="33"/>
        <v>NÃO</v>
      </c>
      <c r="Q403" s="281" t="str">
        <f>IF(Table9[[#This Row],[Código do agregado
'[Entidade']]]="","",IF(B403&lt;&gt;B402,"A",IF(Q402="A","B",IF(Q402="B","C",IF(Q402="C","D",IF(Q402="D","E",IF(Q402="E","F",IF(Q402="F","G",IF(Q402="G","H",IF(Q402="H","I",IF(Q402="K","L",IF(Q402="L","M",IF(Q402="M","N",IF(Q402="N","O",IF(Q402="O","P",IF(Q402="P","Q"))))))))))))))))</f>
        <v/>
      </c>
      <c r="R403" s="282" t="str">
        <f t="shared" si="34"/>
        <v/>
      </c>
      <c r="S403" s="283" t="str">
        <f t="shared" si="35"/>
        <v/>
      </c>
      <c r="T403" s="284" t="str">
        <f t="shared" ca="1" si="36"/>
        <v/>
      </c>
      <c r="U403" s="419"/>
      <c r="V403" s="421" t="str">
        <f>IFERROR(IF(Table9[[#This Row],[Data de nascimento 
(aaaa-mm-dd)]]="","",(IF(B403="","",DATEDIF(J403,VLOOKUP(Table9[[#This Row],[Código do agregado
'[Entidade']]],Table8[[Código do agregado '[Entidade']]:[Denominação do ficheiro pdf correspondente ao documento]],25,FALSE),"y")))),"")</f>
        <v/>
      </c>
      <c r="W403" s="410">
        <f t="shared" si="37"/>
        <v>0</v>
      </c>
      <c r="AC403" s="280"/>
    </row>
    <row r="404" spans="1:29" s="263" customFormat="1" ht="25.05" hidden="1" customHeight="1" x14ac:dyDescent="0.3">
      <c r="A404" s="274" t="str">
        <f>CONCATENATE(+IF(Table9[[#This Row],[Código do agregado
'[Entidade']]]="","",VLOOKUP(Table9[[#This Row],[Código do agregado
'[Entidade']]],Table8[[#All],[Código do agregado '[Entidade']]:[Código do agregado
'[1º Direito']]],6,FALSE)),Table9[[#This Row],[Membro]])</f>
        <v/>
      </c>
      <c r="B404" s="403"/>
      <c r="C404" s="404" t="str">
        <f>IF(Table9[[#This Row],[Código do agregado
'[Entidade']]]="","",(CONCATENATE(VLOOKUP(Table9[[#This Row],[Código do agregado
'[Entidade']]],Table8[[Código do agregado '[Entidade']]:[Código do agregado
'[1º Direito']]],8,FALSE),".",Table9[[#This Row],[Membro]])))</f>
        <v/>
      </c>
      <c r="D404" s="430"/>
      <c r="E404" s="431"/>
      <c r="F404" s="430"/>
      <c r="G404" s="430"/>
      <c r="H404" s="435"/>
      <c r="I404" s="432"/>
      <c r="J404" s="433"/>
      <c r="K404" s="404" t="str">
        <f ca="1">IF(Table9[[#This Row],[Data de nascimento 
(aaaa-mm-dd)]]="","",(IF(B404="","",DATEDIF(J404,NOW(),"y"))))</f>
        <v/>
      </c>
      <c r="L404" s="401"/>
      <c r="M404" s="405"/>
      <c r="N404" s="407"/>
      <c r="O404" s="405"/>
      <c r="P404" s="275" t="str">
        <f t="shared" si="33"/>
        <v>NÃO</v>
      </c>
      <c r="Q404" s="281" t="str">
        <f>IF(Table9[[#This Row],[Código do agregado
'[Entidade']]]="","",IF(B404&lt;&gt;B403,"A",IF(Q403="A","B",IF(Q403="B","C",IF(Q403="C","D",IF(Q403="D","E",IF(Q403="E","F",IF(Q403="F","G",IF(Q403="G","H",IF(Q403="H","I",IF(Q403="K","L",IF(Q403="L","M",IF(Q403="M","N",IF(Q403="N","O",IF(Q403="O","P",IF(Q403="P","Q"))))))))))))))))</f>
        <v/>
      </c>
      <c r="R404" s="282" t="str">
        <f t="shared" si="34"/>
        <v/>
      </c>
      <c r="S404" s="283" t="str">
        <f t="shared" si="35"/>
        <v/>
      </c>
      <c r="T404" s="284" t="str">
        <f t="shared" ca="1" si="36"/>
        <v/>
      </c>
      <c r="U404" s="419"/>
      <c r="V404" s="421" t="str">
        <f>IFERROR(IF(Table9[[#This Row],[Data de nascimento 
(aaaa-mm-dd)]]="","",(IF(B404="","",DATEDIF(J404,VLOOKUP(Table9[[#This Row],[Código do agregado
'[Entidade']]],Table8[[Código do agregado '[Entidade']]:[Denominação do ficheiro pdf correspondente ao documento]],25,FALSE),"y")))),"")</f>
        <v/>
      </c>
      <c r="W404" s="410">
        <f t="shared" si="37"/>
        <v>0</v>
      </c>
      <c r="AC404" s="280"/>
    </row>
    <row r="405" spans="1:29" s="263" customFormat="1" ht="25.05" hidden="1" customHeight="1" x14ac:dyDescent="0.3">
      <c r="A405" s="274" t="str">
        <f>CONCATENATE(+IF(Table9[[#This Row],[Código do agregado
'[Entidade']]]="","",VLOOKUP(Table9[[#This Row],[Código do agregado
'[Entidade']]],Table8[[#All],[Código do agregado '[Entidade']]:[Código do agregado
'[1º Direito']]],6,FALSE)),Table9[[#This Row],[Membro]])</f>
        <v/>
      </c>
      <c r="B405" s="403"/>
      <c r="C405" s="404" t="str">
        <f>IF(Table9[[#This Row],[Código do agregado
'[Entidade']]]="","",(CONCATENATE(VLOOKUP(Table9[[#This Row],[Código do agregado
'[Entidade']]],Table8[[Código do agregado '[Entidade']]:[Código do agregado
'[1º Direito']]],8,FALSE),".",Table9[[#This Row],[Membro]])))</f>
        <v/>
      </c>
      <c r="D405" s="430"/>
      <c r="E405" s="431"/>
      <c r="F405" s="430"/>
      <c r="G405" s="430"/>
      <c r="H405" s="435"/>
      <c r="I405" s="432"/>
      <c r="J405" s="433"/>
      <c r="K405" s="404" t="str">
        <f ca="1">IF(Table9[[#This Row],[Data de nascimento 
(aaaa-mm-dd)]]="","",(IF(B405="","",DATEDIF(J405,NOW(),"y"))))</f>
        <v/>
      </c>
      <c r="L405" s="401"/>
      <c r="M405" s="405"/>
      <c r="N405" s="407"/>
      <c r="O405" s="405"/>
      <c r="P405" s="275" t="str">
        <f t="shared" si="33"/>
        <v>NÃO</v>
      </c>
      <c r="Q405" s="281" t="str">
        <f>IF(Table9[[#This Row],[Código do agregado
'[Entidade']]]="","",IF(B405&lt;&gt;B404,"A",IF(Q404="A","B",IF(Q404="B","C",IF(Q404="C","D",IF(Q404="D","E",IF(Q404="E","F",IF(Q404="F","G",IF(Q404="G","H",IF(Q404="H","I",IF(Q404="K","L",IF(Q404="L","M",IF(Q404="M","N",IF(Q404="N","O",IF(Q404="O","P",IF(Q404="P","Q"))))))))))))))))</f>
        <v/>
      </c>
      <c r="R405" s="282" t="str">
        <f t="shared" si="34"/>
        <v/>
      </c>
      <c r="S405" s="283" t="str">
        <f t="shared" si="35"/>
        <v/>
      </c>
      <c r="T405" s="284" t="str">
        <f t="shared" ca="1" si="36"/>
        <v/>
      </c>
      <c r="U405" s="419"/>
      <c r="V405" s="421" t="str">
        <f>IFERROR(IF(Table9[[#This Row],[Data de nascimento 
(aaaa-mm-dd)]]="","",(IF(B405="","",DATEDIF(J405,VLOOKUP(Table9[[#This Row],[Código do agregado
'[Entidade']]],Table8[[Código do agregado '[Entidade']]:[Denominação do ficheiro pdf correspondente ao documento]],25,FALSE),"y")))),"")</f>
        <v/>
      </c>
      <c r="W405" s="410">
        <f t="shared" si="37"/>
        <v>0</v>
      </c>
      <c r="AC405" s="280"/>
    </row>
    <row r="406" spans="1:29" s="263" customFormat="1" ht="25.05" hidden="1" customHeight="1" x14ac:dyDescent="0.3">
      <c r="A406" s="274" t="str">
        <f>CONCATENATE(+IF(Table9[[#This Row],[Código do agregado
'[Entidade']]]="","",VLOOKUP(Table9[[#This Row],[Código do agregado
'[Entidade']]],Table8[[#All],[Código do agregado '[Entidade']]:[Código do agregado
'[1º Direito']]],6,FALSE)),Table9[[#This Row],[Membro]])</f>
        <v/>
      </c>
      <c r="B406" s="403"/>
      <c r="C406" s="404" t="str">
        <f>IF(Table9[[#This Row],[Código do agregado
'[Entidade']]]="","",(CONCATENATE(VLOOKUP(Table9[[#This Row],[Código do agregado
'[Entidade']]],Table8[[Código do agregado '[Entidade']]:[Código do agregado
'[1º Direito']]],8,FALSE),".",Table9[[#This Row],[Membro]])))</f>
        <v/>
      </c>
      <c r="D406" s="430"/>
      <c r="E406" s="431"/>
      <c r="F406" s="430"/>
      <c r="G406" s="430"/>
      <c r="H406" s="435"/>
      <c r="I406" s="432"/>
      <c r="J406" s="433"/>
      <c r="K406" s="404" t="str">
        <f ca="1">IF(Table9[[#This Row],[Data de nascimento 
(aaaa-mm-dd)]]="","",(IF(B406="","",DATEDIF(J406,NOW(),"y"))))</f>
        <v/>
      </c>
      <c r="L406" s="401"/>
      <c r="M406" s="405"/>
      <c r="N406" s="407"/>
      <c r="O406" s="405"/>
      <c r="P406" s="275" t="str">
        <f t="shared" si="33"/>
        <v>NÃO</v>
      </c>
      <c r="Q406" s="281" t="str">
        <f>IF(Table9[[#This Row],[Código do agregado
'[Entidade']]]="","",IF(B406&lt;&gt;B405,"A",IF(Q405="A","B",IF(Q405="B","C",IF(Q405="C","D",IF(Q405="D","E",IF(Q405="E","F",IF(Q405="F","G",IF(Q405="G","H",IF(Q405="H","I",IF(Q405="K","L",IF(Q405="L","M",IF(Q405="M","N",IF(Q405="N","O",IF(Q405="O","P",IF(Q405="P","Q"))))))))))))))))</f>
        <v/>
      </c>
      <c r="R406" s="282" t="str">
        <f t="shared" si="34"/>
        <v/>
      </c>
      <c r="S406" s="283" t="str">
        <f t="shared" si="35"/>
        <v/>
      </c>
      <c r="T406" s="284" t="str">
        <f t="shared" ca="1" si="36"/>
        <v/>
      </c>
      <c r="U406" s="419"/>
      <c r="V406" s="421" t="str">
        <f>IFERROR(IF(Table9[[#This Row],[Data de nascimento 
(aaaa-mm-dd)]]="","",(IF(B406="","",DATEDIF(J406,VLOOKUP(Table9[[#This Row],[Código do agregado
'[Entidade']]],Table8[[Código do agregado '[Entidade']]:[Denominação do ficheiro pdf correspondente ao documento]],25,FALSE),"y")))),"")</f>
        <v/>
      </c>
      <c r="W406" s="410">
        <f t="shared" si="37"/>
        <v>0</v>
      </c>
      <c r="AC406" s="280"/>
    </row>
    <row r="407" spans="1:29" s="263" customFormat="1" ht="25.05" hidden="1" customHeight="1" x14ac:dyDescent="0.3">
      <c r="A407" s="274" t="str">
        <f>CONCATENATE(+IF(Table9[[#This Row],[Código do agregado
'[Entidade']]]="","",VLOOKUP(Table9[[#This Row],[Código do agregado
'[Entidade']]],Table8[[#All],[Código do agregado '[Entidade']]:[Código do agregado
'[1º Direito']]],6,FALSE)),Table9[[#This Row],[Membro]])</f>
        <v/>
      </c>
      <c r="B407" s="403"/>
      <c r="C407" s="404" t="str">
        <f>IF(Table9[[#This Row],[Código do agregado
'[Entidade']]]="","",(CONCATENATE(VLOOKUP(Table9[[#This Row],[Código do agregado
'[Entidade']]],Table8[[Código do agregado '[Entidade']]:[Código do agregado
'[1º Direito']]],8,FALSE),".",Table9[[#This Row],[Membro]])))</f>
        <v/>
      </c>
      <c r="D407" s="430"/>
      <c r="E407" s="431"/>
      <c r="F407" s="430"/>
      <c r="G407" s="430"/>
      <c r="H407" s="435"/>
      <c r="I407" s="432"/>
      <c r="J407" s="433"/>
      <c r="K407" s="404" t="str">
        <f ca="1">IF(Table9[[#This Row],[Data de nascimento 
(aaaa-mm-dd)]]="","",(IF(B407="","",DATEDIF(J407,NOW(),"y"))))</f>
        <v/>
      </c>
      <c r="L407" s="401"/>
      <c r="M407" s="405"/>
      <c r="N407" s="407"/>
      <c r="O407" s="405"/>
      <c r="P407" s="275" t="str">
        <f t="shared" si="33"/>
        <v>NÃO</v>
      </c>
      <c r="Q407" s="281" t="str">
        <f>IF(Table9[[#This Row],[Código do agregado
'[Entidade']]]="","",IF(B407&lt;&gt;B406,"A",IF(Q406="A","B",IF(Q406="B","C",IF(Q406="C","D",IF(Q406="D","E",IF(Q406="E","F",IF(Q406="F","G",IF(Q406="G","H",IF(Q406="H","I",IF(Q406="K","L",IF(Q406="L","M",IF(Q406="M","N",IF(Q406="N","O",IF(Q406="O","P",IF(Q406="P","Q"))))))))))))))))</f>
        <v/>
      </c>
      <c r="R407" s="282" t="str">
        <f t="shared" si="34"/>
        <v/>
      </c>
      <c r="S407" s="283" t="str">
        <f t="shared" si="35"/>
        <v/>
      </c>
      <c r="T407" s="284" t="str">
        <f t="shared" ca="1" si="36"/>
        <v/>
      </c>
      <c r="U407" s="419"/>
      <c r="V407" s="421" t="str">
        <f>IFERROR(IF(Table9[[#This Row],[Data de nascimento 
(aaaa-mm-dd)]]="","",(IF(B407="","",DATEDIF(J407,VLOOKUP(Table9[[#This Row],[Código do agregado
'[Entidade']]],Table8[[Código do agregado '[Entidade']]:[Denominação do ficheiro pdf correspondente ao documento]],25,FALSE),"y")))),"")</f>
        <v/>
      </c>
      <c r="W407" s="410">
        <f t="shared" si="37"/>
        <v>0</v>
      </c>
      <c r="AC407" s="280"/>
    </row>
    <row r="408" spans="1:29" s="263" customFormat="1" ht="25.05" hidden="1" customHeight="1" x14ac:dyDescent="0.3">
      <c r="A408" s="274" t="str">
        <f>CONCATENATE(+IF(Table9[[#This Row],[Código do agregado
'[Entidade']]]="","",VLOOKUP(Table9[[#This Row],[Código do agregado
'[Entidade']]],Table8[[#All],[Código do agregado '[Entidade']]:[Código do agregado
'[1º Direito']]],6,FALSE)),Table9[[#This Row],[Membro]])</f>
        <v/>
      </c>
      <c r="B408" s="403"/>
      <c r="C408" s="404" t="str">
        <f>IF(Table9[[#This Row],[Código do agregado
'[Entidade']]]="","",(CONCATENATE(VLOOKUP(Table9[[#This Row],[Código do agregado
'[Entidade']]],Table8[[Código do agregado '[Entidade']]:[Código do agregado
'[1º Direito']]],8,FALSE),".",Table9[[#This Row],[Membro]])))</f>
        <v/>
      </c>
      <c r="D408" s="430"/>
      <c r="E408" s="431"/>
      <c r="F408" s="430"/>
      <c r="G408" s="430"/>
      <c r="H408" s="435"/>
      <c r="I408" s="432"/>
      <c r="J408" s="433"/>
      <c r="K408" s="404" t="str">
        <f ca="1">IF(Table9[[#This Row],[Data de nascimento 
(aaaa-mm-dd)]]="","",(IF(B408="","",DATEDIF(J408,NOW(),"y"))))</f>
        <v/>
      </c>
      <c r="L408" s="401"/>
      <c r="M408" s="405"/>
      <c r="N408" s="407"/>
      <c r="O408" s="405"/>
      <c r="P408" s="275" t="str">
        <f t="shared" si="33"/>
        <v>NÃO</v>
      </c>
      <c r="Q408" s="281" t="str">
        <f>IF(Table9[[#This Row],[Código do agregado
'[Entidade']]]="","",IF(B408&lt;&gt;B407,"A",IF(Q407="A","B",IF(Q407="B","C",IF(Q407="C","D",IF(Q407="D","E",IF(Q407="E","F",IF(Q407="F","G",IF(Q407="G","H",IF(Q407="H","I",IF(Q407="K","L",IF(Q407="L","M",IF(Q407="M","N",IF(Q407="N","O",IF(Q407="O","P",IF(Q407="P","Q"))))))))))))))))</f>
        <v/>
      </c>
      <c r="R408" s="282" t="str">
        <f t="shared" si="34"/>
        <v/>
      </c>
      <c r="S408" s="283" t="str">
        <f t="shared" si="35"/>
        <v/>
      </c>
      <c r="T408" s="284" t="str">
        <f t="shared" ca="1" si="36"/>
        <v/>
      </c>
      <c r="U408" s="419"/>
      <c r="V408" s="421" t="str">
        <f>IFERROR(IF(Table9[[#This Row],[Data de nascimento 
(aaaa-mm-dd)]]="","",(IF(B408="","",DATEDIF(J408,VLOOKUP(Table9[[#This Row],[Código do agregado
'[Entidade']]],Table8[[Código do agregado '[Entidade']]:[Denominação do ficheiro pdf correspondente ao documento]],25,FALSE),"y")))),"")</f>
        <v/>
      </c>
      <c r="W408" s="410">
        <f t="shared" si="37"/>
        <v>0</v>
      </c>
      <c r="AC408" s="280"/>
    </row>
    <row r="409" spans="1:29" s="263" customFormat="1" ht="25.05" hidden="1" customHeight="1" x14ac:dyDescent="0.3">
      <c r="A409" s="274" t="str">
        <f>CONCATENATE(+IF(Table9[[#This Row],[Código do agregado
'[Entidade']]]="","",VLOOKUP(Table9[[#This Row],[Código do agregado
'[Entidade']]],Table8[[#All],[Código do agregado '[Entidade']]:[Código do agregado
'[1º Direito']]],6,FALSE)),Table9[[#This Row],[Membro]])</f>
        <v/>
      </c>
      <c r="B409" s="403"/>
      <c r="C409" s="404" t="str">
        <f>IF(Table9[[#This Row],[Código do agregado
'[Entidade']]]="","",(CONCATENATE(VLOOKUP(Table9[[#This Row],[Código do agregado
'[Entidade']]],Table8[[Código do agregado '[Entidade']]:[Código do agregado
'[1º Direito']]],8,FALSE),".",Table9[[#This Row],[Membro]])))</f>
        <v/>
      </c>
      <c r="D409" s="430"/>
      <c r="E409" s="431"/>
      <c r="F409" s="430"/>
      <c r="G409" s="430"/>
      <c r="H409" s="435"/>
      <c r="I409" s="432"/>
      <c r="J409" s="433"/>
      <c r="K409" s="404" t="str">
        <f ca="1">IF(Table9[[#This Row],[Data de nascimento 
(aaaa-mm-dd)]]="","",(IF(B409="","",DATEDIF(J409,NOW(),"y"))))</f>
        <v/>
      </c>
      <c r="L409" s="401"/>
      <c r="M409" s="405"/>
      <c r="N409" s="407"/>
      <c r="O409" s="405"/>
      <c r="P409" s="275" t="str">
        <f t="shared" si="33"/>
        <v>NÃO</v>
      </c>
      <c r="Q409" s="281" t="str">
        <f>IF(Table9[[#This Row],[Código do agregado
'[Entidade']]]="","",IF(B409&lt;&gt;B408,"A",IF(Q408="A","B",IF(Q408="B","C",IF(Q408="C","D",IF(Q408="D","E",IF(Q408="E","F",IF(Q408="F","G",IF(Q408="G","H",IF(Q408="H","I",IF(Q408="K","L",IF(Q408="L","M",IF(Q408="M","N",IF(Q408="N","O",IF(Q408="O","P",IF(Q408="P","Q"))))))))))))))))</f>
        <v/>
      </c>
      <c r="R409" s="282" t="str">
        <f t="shared" si="34"/>
        <v/>
      </c>
      <c r="S409" s="283" t="str">
        <f t="shared" si="35"/>
        <v/>
      </c>
      <c r="T409" s="284" t="str">
        <f t="shared" ca="1" si="36"/>
        <v/>
      </c>
      <c r="U409" s="419"/>
      <c r="V409" s="421" t="str">
        <f>IFERROR(IF(Table9[[#This Row],[Data de nascimento 
(aaaa-mm-dd)]]="","",(IF(B409="","",DATEDIF(J409,VLOOKUP(Table9[[#This Row],[Código do agregado
'[Entidade']]],Table8[[Código do agregado '[Entidade']]:[Denominação do ficheiro pdf correspondente ao documento]],25,FALSE),"y")))),"")</f>
        <v/>
      </c>
      <c r="W409" s="410">
        <f t="shared" si="37"/>
        <v>0</v>
      </c>
      <c r="AC409" s="280"/>
    </row>
    <row r="410" spans="1:29" s="263" customFormat="1" ht="25.05" hidden="1" customHeight="1" x14ac:dyDescent="0.3">
      <c r="A410" s="274" t="str">
        <f>CONCATENATE(+IF(Table9[[#This Row],[Código do agregado
'[Entidade']]]="","",VLOOKUP(Table9[[#This Row],[Código do agregado
'[Entidade']]],Table8[[#All],[Código do agregado '[Entidade']]:[Código do agregado
'[1º Direito']]],6,FALSE)),Table9[[#This Row],[Membro]])</f>
        <v/>
      </c>
      <c r="B410" s="403"/>
      <c r="C410" s="404" t="str">
        <f>IF(Table9[[#This Row],[Código do agregado
'[Entidade']]]="","",(CONCATENATE(VLOOKUP(Table9[[#This Row],[Código do agregado
'[Entidade']]],Table8[[Código do agregado '[Entidade']]:[Código do agregado
'[1º Direito']]],8,FALSE),".",Table9[[#This Row],[Membro]])))</f>
        <v/>
      </c>
      <c r="D410" s="430"/>
      <c r="E410" s="431"/>
      <c r="F410" s="430"/>
      <c r="G410" s="430"/>
      <c r="H410" s="435"/>
      <c r="I410" s="432"/>
      <c r="J410" s="433"/>
      <c r="K410" s="404" t="str">
        <f ca="1">IF(Table9[[#This Row],[Data de nascimento 
(aaaa-mm-dd)]]="","",(IF(B410="","",DATEDIF(J410,NOW(),"y"))))</f>
        <v/>
      </c>
      <c r="L410" s="401"/>
      <c r="M410" s="405"/>
      <c r="N410" s="407"/>
      <c r="O410" s="405"/>
      <c r="P410" s="275" t="str">
        <f t="shared" si="33"/>
        <v>NÃO</v>
      </c>
      <c r="Q410" s="281" t="str">
        <f>IF(Table9[[#This Row],[Código do agregado
'[Entidade']]]="","",IF(B410&lt;&gt;B409,"A",IF(Q409="A","B",IF(Q409="B","C",IF(Q409="C","D",IF(Q409="D","E",IF(Q409="E","F",IF(Q409="F","G",IF(Q409="G","H",IF(Q409="H","I",IF(Q409="K","L",IF(Q409="L","M",IF(Q409="M","N",IF(Q409="N","O",IF(Q409="O","P",IF(Q409="P","Q"))))))))))))))))</f>
        <v/>
      </c>
      <c r="R410" s="282" t="str">
        <f t="shared" si="34"/>
        <v/>
      </c>
      <c r="S410" s="283" t="str">
        <f t="shared" si="35"/>
        <v/>
      </c>
      <c r="T410" s="284" t="str">
        <f t="shared" ca="1" si="36"/>
        <v/>
      </c>
      <c r="U410" s="419"/>
      <c r="V410" s="421" t="str">
        <f>IFERROR(IF(Table9[[#This Row],[Data de nascimento 
(aaaa-mm-dd)]]="","",(IF(B410="","",DATEDIF(J410,VLOOKUP(Table9[[#This Row],[Código do agregado
'[Entidade']]],Table8[[Código do agregado '[Entidade']]:[Denominação do ficheiro pdf correspondente ao documento]],25,FALSE),"y")))),"")</f>
        <v/>
      </c>
      <c r="W410" s="410">
        <f t="shared" si="37"/>
        <v>0</v>
      </c>
      <c r="AC410" s="280"/>
    </row>
    <row r="411" spans="1:29" s="263" customFormat="1" ht="25.05" hidden="1" customHeight="1" x14ac:dyDescent="0.3">
      <c r="A411" s="274" t="str">
        <f>CONCATENATE(+IF(Table9[[#This Row],[Código do agregado
'[Entidade']]]="","",VLOOKUP(Table9[[#This Row],[Código do agregado
'[Entidade']]],Table8[[#All],[Código do agregado '[Entidade']]:[Código do agregado
'[1º Direito']]],6,FALSE)),Table9[[#This Row],[Membro]])</f>
        <v/>
      </c>
      <c r="B411" s="403"/>
      <c r="C411" s="404" t="str">
        <f>IF(Table9[[#This Row],[Código do agregado
'[Entidade']]]="","",(CONCATENATE(VLOOKUP(Table9[[#This Row],[Código do agregado
'[Entidade']]],Table8[[Código do agregado '[Entidade']]:[Código do agregado
'[1º Direito']]],8,FALSE),".",Table9[[#This Row],[Membro]])))</f>
        <v/>
      </c>
      <c r="D411" s="430"/>
      <c r="E411" s="431"/>
      <c r="F411" s="430"/>
      <c r="G411" s="430"/>
      <c r="H411" s="435"/>
      <c r="I411" s="432"/>
      <c r="J411" s="433"/>
      <c r="K411" s="404" t="str">
        <f ca="1">IF(Table9[[#This Row],[Data de nascimento 
(aaaa-mm-dd)]]="","",(IF(B411="","",DATEDIF(J411,NOW(),"y"))))</f>
        <v/>
      </c>
      <c r="L411" s="401"/>
      <c r="M411" s="405"/>
      <c r="N411" s="407"/>
      <c r="O411" s="405"/>
      <c r="P411" s="275" t="str">
        <f t="shared" si="33"/>
        <v>NÃO</v>
      </c>
      <c r="Q411" s="281" t="str">
        <f>IF(Table9[[#This Row],[Código do agregado
'[Entidade']]]="","",IF(B411&lt;&gt;B410,"A",IF(Q410="A","B",IF(Q410="B","C",IF(Q410="C","D",IF(Q410="D","E",IF(Q410="E","F",IF(Q410="F","G",IF(Q410="G","H",IF(Q410="H","I",IF(Q410="K","L",IF(Q410="L","M",IF(Q410="M","N",IF(Q410="N","O",IF(Q410="O","P",IF(Q410="P","Q"))))))))))))))))</f>
        <v/>
      </c>
      <c r="R411" s="282" t="str">
        <f t="shared" si="34"/>
        <v/>
      </c>
      <c r="S411" s="283" t="str">
        <f t="shared" si="35"/>
        <v/>
      </c>
      <c r="T411" s="284" t="str">
        <f t="shared" ca="1" si="36"/>
        <v/>
      </c>
      <c r="U411" s="419"/>
      <c r="V411" s="421" t="str">
        <f>IFERROR(IF(Table9[[#This Row],[Data de nascimento 
(aaaa-mm-dd)]]="","",(IF(B411="","",DATEDIF(J411,VLOOKUP(Table9[[#This Row],[Código do agregado
'[Entidade']]],Table8[[Código do agregado '[Entidade']]:[Denominação do ficheiro pdf correspondente ao documento]],25,FALSE),"y")))),"")</f>
        <v/>
      </c>
      <c r="W411" s="410">
        <f t="shared" si="37"/>
        <v>0</v>
      </c>
      <c r="AC411" s="280"/>
    </row>
    <row r="412" spans="1:29" s="263" customFormat="1" ht="25.05" hidden="1" customHeight="1" x14ac:dyDescent="0.3">
      <c r="A412" s="274" t="str">
        <f>CONCATENATE(+IF(Table9[[#This Row],[Código do agregado
'[Entidade']]]="","",VLOOKUP(Table9[[#This Row],[Código do agregado
'[Entidade']]],Table8[[#All],[Código do agregado '[Entidade']]:[Código do agregado
'[1º Direito']]],6,FALSE)),Table9[[#This Row],[Membro]])</f>
        <v/>
      </c>
      <c r="B412" s="403"/>
      <c r="C412" s="404" t="str">
        <f>IF(Table9[[#This Row],[Código do agregado
'[Entidade']]]="","",(CONCATENATE(VLOOKUP(Table9[[#This Row],[Código do agregado
'[Entidade']]],Table8[[Código do agregado '[Entidade']]:[Código do agregado
'[1º Direito']]],8,FALSE),".",Table9[[#This Row],[Membro]])))</f>
        <v/>
      </c>
      <c r="D412" s="430"/>
      <c r="E412" s="431"/>
      <c r="F412" s="430"/>
      <c r="G412" s="430"/>
      <c r="H412" s="435"/>
      <c r="I412" s="432"/>
      <c r="J412" s="433"/>
      <c r="K412" s="404" t="str">
        <f ca="1">IF(Table9[[#This Row],[Data de nascimento 
(aaaa-mm-dd)]]="","",(IF(B412="","",DATEDIF(J412,NOW(),"y"))))</f>
        <v/>
      </c>
      <c r="L412" s="401"/>
      <c r="M412" s="405"/>
      <c r="N412" s="407"/>
      <c r="O412" s="405"/>
      <c r="P412" s="275" t="str">
        <f t="shared" si="33"/>
        <v>NÃO</v>
      </c>
      <c r="Q412" s="281" t="str">
        <f>IF(Table9[[#This Row],[Código do agregado
'[Entidade']]]="","",IF(B412&lt;&gt;B411,"A",IF(Q411="A","B",IF(Q411="B","C",IF(Q411="C","D",IF(Q411="D","E",IF(Q411="E","F",IF(Q411="F","G",IF(Q411="G","H",IF(Q411="H","I",IF(Q411="K","L",IF(Q411="L","M",IF(Q411="M","N",IF(Q411="N","O",IF(Q411="O","P",IF(Q411="P","Q"))))))))))))))))</f>
        <v/>
      </c>
      <c r="R412" s="282" t="str">
        <f t="shared" si="34"/>
        <v/>
      </c>
      <c r="S412" s="283" t="str">
        <f t="shared" si="35"/>
        <v/>
      </c>
      <c r="T412" s="284" t="str">
        <f t="shared" ca="1" si="36"/>
        <v/>
      </c>
      <c r="U412" s="419"/>
      <c r="V412" s="421" t="str">
        <f>IFERROR(IF(Table9[[#This Row],[Data de nascimento 
(aaaa-mm-dd)]]="","",(IF(B412="","",DATEDIF(J412,VLOOKUP(Table9[[#This Row],[Código do agregado
'[Entidade']]],Table8[[Código do agregado '[Entidade']]:[Denominação do ficheiro pdf correspondente ao documento]],25,FALSE),"y")))),"")</f>
        <v/>
      </c>
      <c r="W412" s="410">
        <f t="shared" si="37"/>
        <v>0</v>
      </c>
      <c r="AC412" s="280"/>
    </row>
    <row r="413" spans="1:29" s="263" customFormat="1" ht="25.05" hidden="1" customHeight="1" x14ac:dyDescent="0.3">
      <c r="A413" s="274" t="str">
        <f>CONCATENATE(+IF(Table9[[#This Row],[Código do agregado
'[Entidade']]]="","",VLOOKUP(Table9[[#This Row],[Código do agregado
'[Entidade']]],Table8[[#All],[Código do agregado '[Entidade']]:[Código do agregado
'[1º Direito']]],6,FALSE)),Table9[[#This Row],[Membro]])</f>
        <v/>
      </c>
      <c r="B413" s="403"/>
      <c r="C413" s="404" t="str">
        <f>IF(Table9[[#This Row],[Código do agregado
'[Entidade']]]="","",(CONCATENATE(VLOOKUP(Table9[[#This Row],[Código do agregado
'[Entidade']]],Table8[[Código do agregado '[Entidade']]:[Código do agregado
'[1º Direito']]],8,FALSE),".",Table9[[#This Row],[Membro]])))</f>
        <v/>
      </c>
      <c r="D413" s="430"/>
      <c r="E413" s="431"/>
      <c r="F413" s="430"/>
      <c r="G413" s="430"/>
      <c r="H413" s="435"/>
      <c r="I413" s="432"/>
      <c r="J413" s="433"/>
      <c r="K413" s="404" t="str">
        <f ca="1">IF(Table9[[#This Row],[Data de nascimento 
(aaaa-mm-dd)]]="","",(IF(B413="","",DATEDIF(J413,NOW(),"y"))))</f>
        <v/>
      </c>
      <c r="L413" s="401"/>
      <c r="M413" s="405"/>
      <c r="N413" s="407"/>
      <c r="O413" s="405"/>
      <c r="P413" s="275" t="str">
        <f t="shared" si="33"/>
        <v>NÃO</v>
      </c>
      <c r="Q413" s="281" t="str">
        <f>IF(Table9[[#This Row],[Código do agregado
'[Entidade']]]="","",IF(B413&lt;&gt;B412,"A",IF(Q412="A","B",IF(Q412="B","C",IF(Q412="C","D",IF(Q412="D","E",IF(Q412="E","F",IF(Q412="F","G",IF(Q412="G","H",IF(Q412="H","I",IF(Q412="K","L",IF(Q412="L","M",IF(Q412="M","N",IF(Q412="N","O",IF(Q412="O","P",IF(Q412="P","Q"))))))))))))))))</f>
        <v/>
      </c>
      <c r="R413" s="282" t="str">
        <f t="shared" si="34"/>
        <v/>
      </c>
      <c r="S413" s="283" t="str">
        <f t="shared" si="35"/>
        <v/>
      </c>
      <c r="T413" s="284" t="str">
        <f t="shared" ca="1" si="36"/>
        <v/>
      </c>
      <c r="U413" s="419"/>
      <c r="V413" s="421" t="str">
        <f>IFERROR(IF(Table9[[#This Row],[Data de nascimento 
(aaaa-mm-dd)]]="","",(IF(B413="","",DATEDIF(J413,VLOOKUP(Table9[[#This Row],[Código do agregado
'[Entidade']]],Table8[[Código do agregado '[Entidade']]:[Denominação do ficheiro pdf correspondente ao documento]],25,FALSE),"y")))),"")</f>
        <v/>
      </c>
      <c r="W413" s="410">
        <f t="shared" si="37"/>
        <v>0</v>
      </c>
      <c r="AC413" s="280"/>
    </row>
    <row r="414" spans="1:29" s="263" customFormat="1" ht="25.05" hidden="1" customHeight="1" x14ac:dyDescent="0.3">
      <c r="A414" s="274" t="str">
        <f>CONCATENATE(+IF(Table9[[#This Row],[Código do agregado
'[Entidade']]]="","",VLOOKUP(Table9[[#This Row],[Código do agregado
'[Entidade']]],Table8[[#All],[Código do agregado '[Entidade']]:[Código do agregado
'[1º Direito']]],6,FALSE)),Table9[[#This Row],[Membro]])</f>
        <v/>
      </c>
      <c r="B414" s="403"/>
      <c r="C414" s="404" t="str">
        <f>IF(Table9[[#This Row],[Código do agregado
'[Entidade']]]="","",(CONCATENATE(VLOOKUP(Table9[[#This Row],[Código do agregado
'[Entidade']]],Table8[[Código do agregado '[Entidade']]:[Código do agregado
'[1º Direito']]],8,FALSE),".",Table9[[#This Row],[Membro]])))</f>
        <v/>
      </c>
      <c r="D414" s="430"/>
      <c r="E414" s="431"/>
      <c r="F414" s="430"/>
      <c r="G414" s="430"/>
      <c r="H414" s="435"/>
      <c r="I414" s="432"/>
      <c r="J414" s="433"/>
      <c r="K414" s="404" t="str">
        <f ca="1">IF(Table9[[#This Row],[Data de nascimento 
(aaaa-mm-dd)]]="","",(IF(B414="","",DATEDIF(J414,NOW(),"y"))))</f>
        <v/>
      </c>
      <c r="L414" s="401"/>
      <c r="M414" s="405"/>
      <c r="N414" s="407"/>
      <c r="O414" s="405"/>
      <c r="P414" s="275" t="str">
        <f t="shared" si="33"/>
        <v>NÃO</v>
      </c>
      <c r="Q414" s="281" t="str">
        <f>IF(Table9[[#This Row],[Código do agregado
'[Entidade']]]="","",IF(B414&lt;&gt;B413,"A",IF(Q413="A","B",IF(Q413="B","C",IF(Q413="C","D",IF(Q413="D","E",IF(Q413="E","F",IF(Q413="F","G",IF(Q413="G","H",IF(Q413="H","I",IF(Q413="K","L",IF(Q413="L","M",IF(Q413="M","N",IF(Q413="N","O",IF(Q413="O","P",IF(Q413="P","Q"))))))))))))))))</f>
        <v/>
      </c>
      <c r="R414" s="282" t="str">
        <f t="shared" si="34"/>
        <v/>
      </c>
      <c r="S414" s="283" t="str">
        <f t="shared" si="35"/>
        <v/>
      </c>
      <c r="T414" s="284" t="str">
        <f t="shared" ca="1" si="36"/>
        <v/>
      </c>
      <c r="U414" s="419"/>
      <c r="V414" s="421" t="str">
        <f>IFERROR(IF(Table9[[#This Row],[Data de nascimento 
(aaaa-mm-dd)]]="","",(IF(B414="","",DATEDIF(J414,VLOOKUP(Table9[[#This Row],[Código do agregado
'[Entidade']]],Table8[[Código do agregado '[Entidade']]:[Denominação do ficheiro pdf correspondente ao documento]],25,FALSE),"y")))),"")</f>
        <v/>
      </c>
      <c r="W414" s="410">
        <f t="shared" si="37"/>
        <v>0</v>
      </c>
      <c r="AC414" s="280"/>
    </row>
    <row r="415" spans="1:29" s="263" customFormat="1" ht="25.05" hidden="1" customHeight="1" x14ac:dyDescent="0.3">
      <c r="A415" s="274" t="str">
        <f>CONCATENATE(+IF(Table9[[#This Row],[Código do agregado
'[Entidade']]]="","",VLOOKUP(Table9[[#This Row],[Código do agregado
'[Entidade']]],Table8[[#All],[Código do agregado '[Entidade']]:[Código do agregado
'[1º Direito']]],6,FALSE)),Table9[[#This Row],[Membro]])</f>
        <v/>
      </c>
      <c r="B415" s="403"/>
      <c r="C415" s="404" t="str">
        <f>IF(Table9[[#This Row],[Código do agregado
'[Entidade']]]="","",(CONCATENATE(VLOOKUP(Table9[[#This Row],[Código do agregado
'[Entidade']]],Table8[[Código do agregado '[Entidade']]:[Código do agregado
'[1º Direito']]],8,FALSE),".",Table9[[#This Row],[Membro]])))</f>
        <v/>
      </c>
      <c r="D415" s="430"/>
      <c r="E415" s="431"/>
      <c r="F415" s="430"/>
      <c r="G415" s="430"/>
      <c r="H415" s="435"/>
      <c r="I415" s="432"/>
      <c r="J415" s="433"/>
      <c r="K415" s="404" t="str">
        <f ca="1">IF(Table9[[#This Row],[Data de nascimento 
(aaaa-mm-dd)]]="","",(IF(B415="","",DATEDIF(J415,NOW(),"y"))))</f>
        <v/>
      </c>
      <c r="L415" s="401"/>
      <c r="M415" s="405"/>
      <c r="N415" s="407"/>
      <c r="O415" s="405"/>
      <c r="P415" s="275" t="str">
        <f t="shared" si="33"/>
        <v>NÃO</v>
      </c>
      <c r="Q415" s="281" t="str">
        <f>IF(Table9[[#This Row],[Código do agregado
'[Entidade']]]="","",IF(B415&lt;&gt;B414,"A",IF(Q414="A","B",IF(Q414="B","C",IF(Q414="C","D",IF(Q414="D","E",IF(Q414="E","F",IF(Q414="F","G",IF(Q414="G","H",IF(Q414="H","I",IF(Q414="K","L",IF(Q414="L","M",IF(Q414="M","N",IF(Q414="N","O",IF(Q414="O","P",IF(Q414="P","Q"))))))))))))))))</f>
        <v/>
      </c>
      <c r="R415" s="282" t="str">
        <f t="shared" si="34"/>
        <v/>
      </c>
      <c r="S415" s="283" t="str">
        <f t="shared" si="35"/>
        <v/>
      </c>
      <c r="T415" s="284" t="str">
        <f t="shared" ca="1" si="36"/>
        <v/>
      </c>
      <c r="U415" s="419"/>
      <c r="V415" s="421" t="str">
        <f>IFERROR(IF(Table9[[#This Row],[Data de nascimento 
(aaaa-mm-dd)]]="","",(IF(B415="","",DATEDIF(J415,VLOOKUP(Table9[[#This Row],[Código do agregado
'[Entidade']]],Table8[[Código do agregado '[Entidade']]:[Denominação do ficheiro pdf correspondente ao documento]],25,FALSE),"y")))),"")</f>
        <v/>
      </c>
      <c r="W415" s="410">
        <f t="shared" si="37"/>
        <v>0</v>
      </c>
      <c r="AC415" s="280"/>
    </row>
    <row r="416" spans="1:29" s="263" customFormat="1" ht="25.05" hidden="1" customHeight="1" x14ac:dyDescent="0.3">
      <c r="A416" s="274" t="str">
        <f>CONCATENATE(+IF(Table9[[#This Row],[Código do agregado
'[Entidade']]]="","",VLOOKUP(Table9[[#This Row],[Código do agregado
'[Entidade']]],Table8[[#All],[Código do agregado '[Entidade']]:[Código do agregado
'[1º Direito']]],6,FALSE)),Table9[[#This Row],[Membro]])</f>
        <v/>
      </c>
      <c r="B416" s="403"/>
      <c r="C416" s="404" t="str">
        <f>IF(Table9[[#This Row],[Código do agregado
'[Entidade']]]="","",(CONCATENATE(VLOOKUP(Table9[[#This Row],[Código do agregado
'[Entidade']]],Table8[[Código do agregado '[Entidade']]:[Código do agregado
'[1º Direito']]],8,FALSE),".",Table9[[#This Row],[Membro]])))</f>
        <v/>
      </c>
      <c r="D416" s="430"/>
      <c r="E416" s="431"/>
      <c r="F416" s="430"/>
      <c r="G416" s="430"/>
      <c r="H416" s="435"/>
      <c r="I416" s="432"/>
      <c r="J416" s="433"/>
      <c r="K416" s="404" t="str">
        <f ca="1">IF(Table9[[#This Row],[Data de nascimento 
(aaaa-mm-dd)]]="","",(IF(B416="","",DATEDIF(J416,NOW(),"y"))))</f>
        <v/>
      </c>
      <c r="L416" s="401"/>
      <c r="M416" s="405"/>
      <c r="N416" s="407"/>
      <c r="O416" s="405"/>
      <c r="P416" s="275" t="str">
        <f t="shared" si="33"/>
        <v>NÃO</v>
      </c>
      <c r="Q416" s="281" t="str">
        <f>IF(Table9[[#This Row],[Código do agregado
'[Entidade']]]="","",IF(B416&lt;&gt;B415,"A",IF(Q415="A","B",IF(Q415="B","C",IF(Q415="C","D",IF(Q415="D","E",IF(Q415="E","F",IF(Q415="F","G",IF(Q415="G","H",IF(Q415="H","I",IF(Q415="K","L",IF(Q415="L","M",IF(Q415="M","N",IF(Q415="N","O",IF(Q415="O","P",IF(Q415="P","Q"))))))))))))))))</f>
        <v/>
      </c>
      <c r="R416" s="282" t="str">
        <f t="shared" si="34"/>
        <v/>
      </c>
      <c r="S416" s="283" t="str">
        <f t="shared" si="35"/>
        <v/>
      </c>
      <c r="T416" s="284" t="str">
        <f t="shared" ca="1" si="36"/>
        <v/>
      </c>
      <c r="U416" s="419"/>
      <c r="V416" s="421" t="str">
        <f>IFERROR(IF(Table9[[#This Row],[Data de nascimento 
(aaaa-mm-dd)]]="","",(IF(B416="","",DATEDIF(J416,VLOOKUP(Table9[[#This Row],[Código do agregado
'[Entidade']]],Table8[[Código do agregado '[Entidade']]:[Denominação do ficheiro pdf correspondente ao documento]],25,FALSE),"y")))),"")</f>
        <v/>
      </c>
      <c r="W416" s="410">
        <f t="shared" si="37"/>
        <v>0</v>
      </c>
      <c r="AC416" s="280"/>
    </row>
    <row r="417" spans="1:29" s="263" customFormat="1" ht="25.05" hidden="1" customHeight="1" x14ac:dyDescent="0.3">
      <c r="A417" s="274" t="str">
        <f>CONCATENATE(+IF(Table9[[#This Row],[Código do agregado
'[Entidade']]]="","",VLOOKUP(Table9[[#This Row],[Código do agregado
'[Entidade']]],Table8[[#All],[Código do agregado '[Entidade']]:[Código do agregado
'[1º Direito']]],6,FALSE)),Table9[[#This Row],[Membro]])</f>
        <v/>
      </c>
      <c r="B417" s="403"/>
      <c r="C417" s="404" t="str">
        <f>IF(Table9[[#This Row],[Código do agregado
'[Entidade']]]="","",(CONCATENATE(VLOOKUP(Table9[[#This Row],[Código do agregado
'[Entidade']]],Table8[[Código do agregado '[Entidade']]:[Código do agregado
'[1º Direito']]],8,FALSE),".",Table9[[#This Row],[Membro]])))</f>
        <v/>
      </c>
      <c r="D417" s="430"/>
      <c r="E417" s="431"/>
      <c r="F417" s="430"/>
      <c r="G417" s="430"/>
      <c r="H417" s="435"/>
      <c r="I417" s="432"/>
      <c r="J417" s="433"/>
      <c r="K417" s="404" t="str">
        <f ca="1">IF(Table9[[#This Row],[Data de nascimento 
(aaaa-mm-dd)]]="","",(IF(B417="","",DATEDIF(J417,NOW(),"y"))))</f>
        <v/>
      </c>
      <c r="L417" s="401"/>
      <c r="M417" s="405"/>
      <c r="N417" s="407"/>
      <c r="O417" s="405"/>
      <c r="P417" s="275" t="str">
        <f t="shared" si="33"/>
        <v>NÃO</v>
      </c>
      <c r="Q417" s="281" t="str">
        <f>IF(Table9[[#This Row],[Código do agregado
'[Entidade']]]="","",IF(B417&lt;&gt;B416,"A",IF(Q416="A","B",IF(Q416="B","C",IF(Q416="C","D",IF(Q416="D","E",IF(Q416="E","F",IF(Q416="F","G",IF(Q416="G","H",IF(Q416="H","I",IF(Q416="K","L",IF(Q416="L","M",IF(Q416="M","N",IF(Q416="N","O",IF(Q416="O","P",IF(Q416="P","Q"))))))))))))))))</f>
        <v/>
      </c>
      <c r="R417" s="282" t="str">
        <f t="shared" si="34"/>
        <v/>
      </c>
      <c r="S417" s="283" t="str">
        <f t="shared" si="35"/>
        <v/>
      </c>
      <c r="T417" s="284" t="str">
        <f t="shared" ca="1" si="36"/>
        <v/>
      </c>
      <c r="U417" s="419"/>
      <c r="V417" s="421" t="str">
        <f>IFERROR(IF(Table9[[#This Row],[Data de nascimento 
(aaaa-mm-dd)]]="","",(IF(B417="","",DATEDIF(J417,VLOOKUP(Table9[[#This Row],[Código do agregado
'[Entidade']]],Table8[[Código do agregado '[Entidade']]:[Denominação do ficheiro pdf correspondente ao documento]],25,FALSE),"y")))),"")</f>
        <v/>
      </c>
      <c r="W417" s="410">
        <f t="shared" si="37"/>
        <v>0</v>
      </c>
      <c r="AC417" s="280"/>
    </row>
    <row r="418" spans="1:29" s="263" customFormat="1" ht="25.05" hidden="1" customHeight="1" x14ac:dyDescent="0.3">
      <c r="A418" s="274" t="str">
        <f>CONCATENATE(+IF(Table9[[#This Row],[Código do agregado
'[Entidade']]]="","",VLOOKUP(Table9[[#This Row],[Código do agregado
'[Entidade']]],Table8[[#All],[Código do agregado '[Entidade']]:[Código do agregado
'[1º Direito']]],6,FALSE)),Table9[[#This Row],[Membro]])</f>
        <v/>
      </c>
      <c r="B418" s="403"/>
      <c r="C418" s="404" t="str">
        <f>IF(Table9[[#This Row],[Código do agregado
'[Entidade']]]="","",(CONCATENATE(VLOOKUP(Table9[[#This Row],[Código do agregado
'[Entidade']]],Table8[[Código do agregado '[Entidade']]:[Código do agregado
'[1º Direito']]],8,FALSE),".",Table9[[#This Row],[Membro]])))</f>
        <v/>
      </c>
      <c r="D418" s="430"/>
      <c r="E418" s="431"/>
      <c r="F418" s="430"/>
      <c r="G418" s="430"/>
      <c r="H418" s="435"/>
      <c r="I418" s="432"/>
      <c r="J418" s="433"/>
      <c r="K418" s="404" t="str">
        <f ca="1">IF(Table9[[#This Row],[Data de nascimento 
(aaaa-mm-dd)]]="","",(IF(B418="","",DATEDIF(J418,NOW(),"y"))))</f>
        <v/>
      </c>
      <c r="L418" s="401"/>
      <c r="M418" s="405"/>
      <c r="N418" s="407"/>
      <c r="O418" s="405"/>
      <c r="P418" s="275" t="str">
        <f t="shared" si="33"/>
        <v>NÃO</v>
      </c>
      <c r="Q418" s="281" t="str">
        <f>IF(Table9[[#This Row],[Código do agregado
'[Entidade']]]="","",IF(B418&lt;&gt;B417,"A",IF(Q417="A","B",IF(Q417="B","C",IF(Q417="C","D",IF(Q417="D","E",IF(Q417="E","F",IF(Q417="F","G",IF(Q417="G","H",IF(Q417="H","I",IF(Q417="K","L",IF(Q417="L","M",IF(Q417="M","N",IF(Q417="N","O",IF(Q417="O","P",IF(Q417="P","Q"))))))))))))))))</f>
        <v/>
      </c>
      <c r="R418" s="282" t="str">
        <f t="shared" si="34"/>
        <v/>
      </c>
      <c r="S418" s="283" t="str">
        <f t="shared" si="35"/>
        <v/>
      </c>
      <c r="T418" s="284" t="str">
        <f t="shared" ca="1" si="36"/>
        <v/>
      </c>
      <c r="U418" s="419"/>
      <c r="V418" s="421" t="str">
        <f>IFERROR(IF(Table9[[#This Row],[Data de nascimento 
(aaaa-mm-dd)]]="","",(IF(B418="","",DATEDIF(J418,VLOOKUP(Table9[[#This Row],[Código do agregado
'[Entidade']]],Table8[[Código do agregado '[Entidade']]:[Denominação do ficheiro pdf correspondente ao documento]],25,FALSE),"y")))),"")</f>
        <v/>
      </c>
      <c r="W418" s="410">
        <f t="shared" si="37"/>
        <v>0</v>
      </c>
      <c r="AC418" s="280"/>
    </row>
    <row r="419" spans="1:29" s="263" customFormat="1" ht="25.05" hidden="1" customHeight="1" x14ac:dyDescent="0.3">
      <c r="A419" s="274" t="str">
        <f>CONCATENATE(+IF(Table9[[#This Row],[Código do agregado
'[Entidade']]]="","",VLOOKUP(Table9[[#This Row],[Código do agregado
'[Entidade']]],Table8[[#All],[Código do agregado '[Entidade']]:[Código do agregado
'[1º Direito']]],6,FALSE)),Table9[[#This Row],[Membro]])</f>
        <v/>
      </c>
      <c r="B419" s="403"/>
      <c r="C419" s="404" t="str">
        <f>IF(Table9[[#This Row],[Código do agregado
'[Entidade']]]="","",(CONCATENATE(VLOOKUP(Table9[[#This Row],[Código do agregado
'[Entidade']]],Table8[[Código do agregado '[Entidade']]:[Código do agregado
'[1º Direito']]],8,FALSE),".",Table9[[#This Row],[Membro]])))</f>
        <v/>
      </c>
      <c r="D419" s="430"/>
      <c r="E419" s="431"/>
      <c r="F419" s="430"/>
      <c r="G419" s="430"/>
      <c r="H419" s="435"/>
      <c r="I419" s="432"/>
      <c r="J419" s="433"/>
      <c r="K419" s="404" t="str">
        <f ca="1">IF(Table9[[#This Row],[Data de nascimento 
(aaaa-mm-dd)]]="","",(IF(B419="","",DATEDIF(J419,NOW(),"y"))))</f>
        <v/>
      </c>
      <c r="L419" s="401"/>
      <c r="M419" s="405"/>
      <c r="N419" s="407"/>
      <c r="O419" s="405"/>
      <c r="P419" s="275" t="str">
        <f t="shared" si="33"/>
        <v>NÃO</v>
      </c>
      <c r="Q419" s="281" t="str">
        <f>IF(Table9[[#This Row],[Código do agregado
'[Entidade']]]="","",IF(B419&lt;&gt;B418,"A",IF(Q418="A","B",IF(Q418="B","C",IF(Q418="C","D",IF(Q418="D","E",IF(Q418="E","F",IF(Q418="F","G",IF(Q418="G","H",IF(Q418="H","I",IF(Q418="K","L",IF(Q418="L","M",IF(Q418="M","N",IF(Q418="N","O",IF(Q418="O","P",IF(Q418="P","Q"))))))))))))))))</f>
        <v/>
      </c>
      <c r="R419" s="282" t="str">
        <f t="shared" si="34"/>
        <v/>
      </c>
      <c r="S419" s="283" t="str">
        <f t="shared" si="35"/>
        <v/>
      </c>
      <c r="T419" s="284" t="str">
        <f t="shared" ca="1" si="36"/>
        <v/>
      </c>
      <c r="U419" s="419"/>
      <c r="V419" s="421" t="str">
        <f>IFERROR(IF(Table9[[#This Row],[Data de nascimento 
(aaaa-mm-dd)]]="","",(IF(B419="","",DATEDIF(J419,VLOOKUP(Table9[[#This Row],[Código do agregado
'[Entidade']]],Table8[[Código do agregado '[Entidade']]:[Denominação do ficheiro pdf correspondente ao documento]],25,FALSE),"y")))),"")</f>
        <v/>
      </c>
      <c r="W419" s="410">
        <f t="shared" si="37"/>
        <v>0</v>
      </c>
      <c r="AC419" s="280"/>
    </row>
    <row r="420" spans="1:29" s="263" customFormat="1" ht="25.05" hidden="1" customHeight="1" x14ac:dyDescent="0.3">
      <c r="A420" s="274" t="str">
        <f>CONCATENATE(+IF(Table9[[#This Row],[Código do agregado
'[Entidade']]]="","",VLOOKUP(Table9[[#This Row],[Código do agregado
'[Entidade']]],Table8[[#All],[Código do agregado '[Entidade']]:[Código do agregado
'[1º Direito']]],6,FALSE)),Table9[[#This Row],[Membro]])</f>
        <v/>
      </c>
      <c r="B420" s="403"/>
      <c r="C420" s="404" t="str">
        <f>IF(Table9[[#This Row],[Código do agregado
'[Entidade']]]="","",(CONCATENATE(VLOOKUP(Table9[[#This Row],[Código do agregado
'[Entidade']]],Table8[[Código do agregado '[Entidade']]:[Código do agregado
'[1º Direito']]],8,FALSE),".",Table9[[#This Row],[Membro]])))</f>
        <v/>
      </c>
      <c r="D420" s="430"/>
      <c r="E420" s="431"/>
      <c r="F420" s="430"/>
      <c r="G420" s="430"/>
      <c r="H420" s="435"/>
      <c r="I420" s="432"/>
      <c r="J420" s="433"/>
      <c r="K420" s="404" t="str">
        <f ca="1">IF(Table9[[#This Row],[Data de nascimento 
(aaaa-mm-dd)]]="","",(IF(B420="","",DATEDIF(J420,NOW(),"y"))))</f>
        <v/>
      </c>
      <c r="L420" s="401"/>
      <c r="M420" s="405"/>
      <c r="N420" s="407"/>
      <c r="O420" s="405"/>
      <c r="P420" s="275" t="str">
        <f t="shared" si="33"/>
        <v>NÃO</v>
      </c>
      <c r="Q420" s="281" t="str">
        <f>IF(Table9[[#This Row],[Código do agregado
'[Entidade']]]="","",IF(B420&lt;&gt;B419,"A",IF(Q419="A","B",IF(Q419="B","C",IF(Q419="C","D",IF(Q419="D","E",IF(Q419="E","F",IF(Q419="F","G",IF(Q419="G","H",IF(Q419="H","I",IF(Q419="K","L",IF(Q419="L","M",IF(Q419="M","N",IF(Q419="N","O",IF(Q419="O","P",IF(Q419="P","Q"))))))))))))))))</f>
        <v/>
      </c>
      <c r="R420" s="282" t="str">
        <f t="shared" si="34"/>
        <v/>
      </c>
      <c r="S420" s="283" t="str">
        <f t="shared" si="35"/>
        <v/>
      </c>
      <c r="T420" s="284" t="str">
        <f t="shared" ca="1" si="36"/>
        <v/>
      </c>
      <c r="U420" s="419"/>
      <c r="V420" s="421" t="str">
        <f>IFERROR(IF(Table9[[#This Row],[Data de nascimento 
(aaaa-mm-dd)]]="","",(IF(B420="","",DATEDIF(J420,VLOOKUP(Table9[[#This Row],[Código do agregado
'[Entidade']]],Table8[[Código do agregado '[Entidade']]:[Denominação do ficheiro pdf correspondente ao documento]],25,FALSE),"y")))),"")</f>
        <v/>
      </c>
      <c r="W420" s="410">
        <f t="shared" si="37"/>
        <v>0</v>
      </c>
      <c r="AC420" s="280"/>
    </row>
    <row r="421" spans="1:29" s="263" customFormat="1" ht="25.05" hidden="1" customHeight="1" x14ac:dyDescent="0.3">
      <c r="A421" s="274" t="str">
        <f>CONCATENATE(+IF(Table9[[#This Row],[Código do agregado
'[Entidade']]]="","",VLOOKUP(Table9[[#This Row],[Código do agregado
'[Entidade']]],Table8[[#All],[Código do agregado '[Entidade']]:[Código do agregado
'[1º Direito']]],6,FALSE)),Table9[[#This Row],[Membro]])</f>
        <v/>
      </c>
      <c r="B421" s="403"/>
      <c r="C421" s="404" t="str">
        <f>IF(Table9[[#This Row],[Código do agregado
'[Entidade']]]="","",(CONCATENATE(VLOOKUP(Table9[[#This Row],[Código do agregado
'[Entidade']]],Table8[[Código do agregado '[Entidade']]:[Código do agregado
'[1º Direito']]],8,FALSE),".",Table9[[#This Row],[Membro]])))</f>
        <v/>
      </c>
      <c r="D421" s="430"/>
      <c r="E421" s="431"/>
      <c r="F421" s="430"/>
      <c r="G421" s="430"/>
      <c r="H421" s="435"/>
      <c r="I421" s="432"/>
      <c r="J421" s="433"/>
      <c r="K421" s="404" t="str">
        <f ca="1">IF(Table9[[#This Row],[Data de nascimento 
(aaaa-mm-dd)]]="","",(IF(B421="","",DATEDIF(J421,NOW(),"y"))))</f>
        <v/>
      </c>
      <c r="L421" s="401"/>
      <c r="M421" s="405"/>
      <c r="N421" s="407"/>
      <c r="O421" s="405"/>
      <c r="P421" s="275" t="str">
        <f t="shared" si="33"/>
        <v>NÃO</v>
      </c>
      <c r="Q421" s="281" t="str">
        <f>IF(Table9[[#This Row],[Código do agregado
'[Entidade']]]="","",IF(B421&lt;&gt;B420,"A",IF(Q420="A","B",IF(Q420="B","C",IF(Q420="C","D",IF(Q420="D","E",IF(Q420="E","F",IF(Q420="F","G",IF(Q420="G","H",IF(Q420="H","I",IF(Q420="K","L",IF(Q420="L","M",IF(Q420="M","N",IF(Q420="N","O",IF(Q420="O","P",IF(Q420="P","Q"))))))))))))))))</f>
        <v/>
      </c>
      <c r="R421" s="282" t="str">
        <f t="shared" si="34"/>
        <v/>
      </c>
      <c r="S421" s="283" t="str">
        <f t="shared" si="35"/>
        <v/>
      </c>
      <c r="T421" s="284" t="str">
        <f t="shared" ca="1" si="36"/>
        <v/>
      </c>
      <c r="U421" s="419"/>
      <c r="V421" s="421" t="str">
        <f>IFERROR(IF(Table9[[#This Row],[Data de nascimento 
(aaaa-mm-dd)]]="","",(IF(B421="","",DATEDIF(J421,VLOOKUP(Table9[[#This Row],[Código do agregado
'[Entidade']]],Table8[[Código do agregado '[Entidade']]:[Denominação do ficheiro pdf correspondente ao documento]],25,FALSE),"y")))),"")</f>
        <v/>
      </c>
      <c r="W421" s="410">
        <f t="shared" si="37"/>
        <v>0</v>
      </c>
      <c r="AC421" s="280"/>
    </row>
    <row r="422" spans="1:29" s="263" customFormat="1" ht="25.05" hidden="1" customHeight="1" x14ac:dyDescent="0.3">
      <c r="A422" s="274" t="str">
        <f>CONCATENATE(+IF(Table9[[#This Row],[Código do agregado
'[Entidade']]]="","",VLOOKUP(Table9[[#This Row],[Código do agregado
'[Entidade']]],Table8[[#All],[Código do agregado '[Entidade']]:[Código do agregado
'[1º Direito']]],6,FALSE)),Table9[[#This Row],[Membro]])</f>
        <v/>
      </c>
      <c r="B422" s="403"/>
      <c r="C422" s="404" t="str">
        <f>IF(Table9[[#This Row],[Código do agregado
'[Entidade']]]="","",(CONCATENATE(VLOOKUP(Table9[[#This Row],[Código do agregado
'[Entidade']]],Table8[[Código do agregado '[Entidade']]:[Código do agregado
'[1º Direito']]],8,FALSE),".",Table9[[#This Row],[Membro]])))</f>
        <v/>
      </c>
      <c r="D422" s="430"/>
      <c r="E422" s="431"/>
      <c r="F422" s="430"/>
      <c r="G422" s="430"/>
      <c r="H422" s="435"/>
      <c r="I422" s="432"/>
      <c r="J422" s="433"/>
      <c r="K422" s="404" t="str">
        <f ca="1">IF(Table9[[#This Row],[Data de nascimento 
(aaaa-mm-dd)]]="","",(IF(B422="","",DATEDIF(J422,NOW(),"y"))))</f>
        <v/>
      </c>
      <c r="L422" s="401"/>
      <c r="M422" s="405"/>
      <c r="N422" s="407"/>
      <c r="O422" s="405"/>
      <c r="P422" s="275" t="str">
        <f t="shared" si="33"/>
        <v>NÃO</v>
      </c>
      <c r="Q422" s="281" t="str">
        <f>IF(Table9[[#This Row],[Código do agregado
'[Entidade']]]="","",IF(B422&lt;&gt;B421,"A",IF(Q421="A","B",IF(Q421="B","C",IF(Q421="C","D",IF(Q421="D","E",IF(Q421="E","F",IF(Q421="F","G",IF(Q421="G","H",IF(Q421="H","I",IF(Q421="K","L",IF(Q421="L","M",IF(Q421="M","N",IF(Q421="N","O",IF(Q421="O","P",IF(Q421="P","Q"))))))))))))))))</f>
        <v/>
      </c>
      <c r="R422" s="282" t="str">
        <f t="shared" si="34"/>
        <v/>
      </c>
      <c r="S422" s="283" t="str">
        <f t="shared" si="35"/>
        <v/>
      </c>
      <c r="T422" s="284" t="str">
        <f t="shared" ca="1" si="36"/>
        <v/>
      </c>
      <c r="U422" s="419"/>
      <c r="V422" s="421" t="str">
        <f>IFERROR(IF(Table9[[#This Row],[Data de nascimento 
(aaaa-mm-dd)]]="","",(IF(B422="","",DATEDIF(J422,VLOOKUP(Table9[[#This Row],[Código do agregado
'[Entidade']]],Table8[[Código do agregado '[Entidade']]:[Denominação do ficheiro pdf correspondente ao documento]],25,FALSE),"y")))),"")</f>
        <v/>
      </c>
      <c r="W422" s="410">
        <f t="shared" si="37"/>
        <v>0</v>
      </c>
      <c r="AC422" s="280"/>
    </row>
    <row r="423" spans="1:29" s="263" customFormat="1" ht="25.05" hidden="1" customHeight="1" x14ac:dyDescent="0.3">
      <c r="A423" s="274" t="str">
        <f>CONCATENATE(+IF(Table9[[#This Row],[Código do agregado
'[Entidade']]]="","",VLOOKUP(Table9[[#This Row],[Código do agregado
'[Entidade']]],Table8[[#All],[Código do agregado '[Entidade']]:[Código do agregado
'[1º Direito']]],6,FALSE)),Table9[[#This Row],[Membro]])</f>
        <v/>
      </c>
      <c r="B423" s="403"/>
      <c r="C423" s="404" t="str">
        <f>IF(Table9[[#This Row],[Código do agregado
'[Entidade']]]="","",(CONCATENATE(VLOOKUP(Table9[[#This Row],[Código do agregado
'[Entidade']]],Table8[[Código do agregado '[Entidade']]:[Código do agregado
'[1º Direito']]],8,FALSE),".",Table9[[#This Row],[Membro]])))</f>
        <v/>
      </c>
      <c r="D423" s="430"/>
      <c r="E423" s="431"/>
      <c r="F423" s="430"/>
      <c r="G423" s="430"/>
      <c r="H423" s="435"/>
      <c r="I423" s="432"/>
      <c r="J423" s="433"/>
      <c r="K423" s="404" t="str">
        <f ca="1">IF(Table9[[#This Row],[Data de nascimento 
(aaaa-mm-dd)]]="","",(IF(B423="","",DATEDIF(J423,NOW(),"y"))))</f>
        <v/>
      </c>
      <c r="L423" s="401"/>
      <c r="M423" s="405"/>
      <c r="N423" s="407"/>
      <c r="O423" s="405"/>
      <c r="P423" s="275" t="str">
        <f t="shared" si="33"/>
        <v>NÃO</v>
      </c>
      <c r="Q423" s="281" t="str">
        <f>IF(Table9[[#This Row],[Código do agregado
'[Entidade']]]="","",IF(B423&lt;&gt;B422,"A",IF(Q422="A","B",IF(Q422="B","C",IF(Q422="C","D",IF(Q422="D","E",IF(Q422="E","F",IF(Q422="F","G",IF(Q422="G","H",IF(Q422="H","I",IF(Q422="K","L",IF(Q422="L","M",IF(Q422="M","N",IF(Q422="N","O",IF(Q422="O","P",IF(Q422="P","Q"))))))))))))))))</f>
        <v/>
      </c>
      <c r="R423" s="282" t="str">
        <f t="shared" si="34"/>
        <v/>
      </c>
      <c r="S423" s="283" t="str">
        <f t="shared" si="35"/>
        <v/>
      </c>
      <c r="T423" s="284" t="str">
        <f t="shared" ca="1" si="36"/>
        <v/>
      </c>
      <c r="U423" s="419"/>
      <c r="V423" s="421" t="str">
        <f>IFERROR(IF(Table9[[#This Row],[Data de nascimento 
(aaaa-mm-dd)]]="","",(IF(B423="","",DATEDIF(J423,VLOOKUP(Table9[[#This Row],[Código do agregado
'[Entidade']]],Table8[[Código do agregado '[Entidade']]:[Denominação do ficheiro pdf correspondente ao documento]],25,FALSE),"y")))),"")</f>
        <v/>
      </c>
      <c r="W423" s="410">
        <f t="shared" si="37"/>
        <v>0</v>
      </c>
      <c r="AC423" s="280"/>
    </row>
    <row r="424" spans="1:29" s="263" customFormat="1" ht="25.05" hidden="1" customHeight="1" x14ac:dyDescent="0.3">
      <c r="A424" s="274" t="str">
        <f>CONCATENATE(+IF(Table9[[#This Row],[Código do agregado
'[Entidade']]]="","",VLOOKUP(Table9[[#This Row],[Código do agregado
'[Entidade']]],Table8[[#All],[Código do agregado '[Entidade']]:[Código do agregado
'[1º Direito']]],6,FALSE)),Table9[[#This Row],[Membro]])</f>
        <v/>
      </c>
      <c r="B424" s="403"/>
      <c r="C424" s="404" t="str">
        <f>IF(Table9[[#This Row],[Código do agregado
'[Entidade']]]="","",(CONCATENATE(VLOOKUP(Table9[[#This Row],[Código do agregado
'[Entidade']]],Table8[[Código do agregado '[Entidade']]:[Código do agregado
'[1º Direito']]],8,FALSE),".",Table9[[#This Row],[Membro]])))</f>
        <v/>
      </c>
      <c r="D424" s="430"/>
      <c r="E424" s="431"/>
      <c r="F424" s="430"/>
      <c r="G424" s="430"/>
      <c r="H424" s="435"/>
      <c r="I424" s="432"/>
      <c r="J424" s="433"/>
      <c r="K424" s="404" t="str">
        <f ca="1">IF(Table9[[#This Row],[Data de nascimento 
(aaaa-mm-dd)]]="","",(IF(B424="","",DATEDIF(J424,NOW(),"y"))))</f>
        <v/>
      </c>
      <c r="L424" s="401"/>
      <c r="M424" s="405"/>
      <c r="N424" s="407"/>
      <c r="O424" s="405"/>
      <c r="P424" s="275" t="str">
        <f t="shared" si="33"/>
        <v>NÃO</v>
      </c>
      <c r="Q424" s="281" t="str">
        <f>IF(Table9[[#This Row],[Código do agregado
'[Entidade']]]="","",IF(B424&lt;&gt;B423,"A",IF(Q423="A","B",IF(Q423="B","C",IF(Q423="C","D",IF(Q423="D","E",IF(Q423="E","F",IF(Q423="F","G",IF(Q423="G","H",IF(Q423="H","I",IF(Q423="K","L",IF(Q423="L","M",IF(Q423="M","N",IF(Q423="N","O",IF(Q423="O","P",IF(Q423="P","Q"))))))))))))))))</f>
        <v/>
      </c>
      <c r="R424" s="282" t="str">
        <f t="shared" si="34"/>
        <v/>
      </c>
      <c r="S424" s="283" t="str">
        <f t="shared" si="35"/>
        <v/>
      </c>
      <c r="T424" s="284" t="str">
        <f t="shared" ca="1" si="36"/>
        <v/>
      </c>
      <c r="U424" s="419"/>
      <c r="V424" s="421" t="str">
        <f>IFERROR(IF(Table9[[#This Row],[Data de nascimento 
(aaaa-mm-dd)]]="","",(IF(B424="","",DATEDIF(J424,VLOOKUP(Table9[[#This Row],[Código do agregado
'[Entidade']]],Table8[[Código do agregado '[Entidade']]:[Denominação do ficheiro pdf correspondente ao documento]],25,FALSE),"y")))),"")</f>
        <v/>
      </c>
      <c r="W424" s="410">
        <f t="shared" si="37"/>
        <v>0</v>
      </c>
      <c r="AC424" s="280"/>
    </row>
    <row r="425" spans="1:29" s="263" customFormat="1" ht="25.05" hidden="1" customHeight="1" x14ac:dyDescent="0.3">
      <c r="A425" s="274" t="str">
        <f>CONCATENATE(+IF(Table9[[#This Row],[Código do agregado
'[Entidade']]]="","",VLOOKUP(Table9[[#This Row],[Código do agregado
'[Entidade']]],Table8[[#All],[Código do agregado '[Entidade']]:[Código do agregado
'[1º Direito']]],6,FALSE)),Table9[[#This Row],[Membro]])</f>
        <v/>
      </c>
      <c r="B425" s="403"/>
      <c r="C425" s="404" t="str">
        <f>IF(Table9[[#This Row],[Código do agregado
'[Entidade']]]="","",(CONCATENATE(VLOOKUP(Table9[[#This Row],[Código do agregado
'[Entidade']]],Table8[[Código do agregado '[Entidade']]:[Código do agregado
'[1º Direito']]],8,FALSE),".",Table9[[#This Row],[Membro]])))</f>
        <v/>
      </c>
      <c r="D425" s="430"/>
      <c r="E425" s="431"/>
      <c r="F425" s="430"/>
      <c r="G425" s="430"/>
      <c r="H425" s="435"/>
      <c r="I425" s="432"/>
      <c r="J425" s="433"/>
      <c r="K425" s="404" t="str">
        <f ca="1">IF(Table9[[#This Row],[Data de nascimento 
(aaaa-mm-dd)]]="","",(IF(B425="","",DATEDIF(J425,NOW(),"y"))))</f>
        <v/>
      </c>
      <c r="L425" s="401"/>
      <c r="M425" s="405"/>
      <c r="N425" s="407"/>
      <c r="O425" s="405"/>
      <c r="P425" s="275" t="str">
        <f t="shared" si="33"/>
        <v>NÃO</v>
      </c>
      <c r="Q425" s="281" t="str">
        <f>IF(Table9[[#This Row],[Código do agregado
'[Entidade']]]="","",IF(B425&lt;&gt;B424,"A",IF(Q424="A","B",IF(Q424="B","C",IF(Q424="C","D",IF(Q424="D","E",IF(Q424="E","F",IF(Q424="F","G",IF(Q424="G","H",IF(Q424="H","I",IF(Q424="K","L",IF(Q424="L","M",IF(Q424="M","N",IF(Q424="N","O",IF(Q424="O","P",IF(Q424="P","Q"))))))))))))))))</f>
        <v/>
      </c>
      <c r="R425" s="282" t="str">
        <f t="shared" si="34"/>
        <v/>
      </c>
      <c r="S425" s="283" t="str">
        <f t="shared" si="35"/>
        <v/>
      </c>
      <c r="T425" s="284" t="str">
        <f t="shared" ca="1" si="36"/>
        <v/>
      </c>
      <c r="U425" s="419"/>
      <c r="V425" s="421" t="str">
        <f>IFERROR(IF(Table9[[#This Row],[Data de nascimento 
(aaaa-mm-dd)]]="","",(IF(B425="","",DATEDIF(J425,VLOOKUP(Table9[[#This Row],[Código do agregado
'[Entidade']]],Table8[[Código do agregado '[Entidade']]:[Denominação do ficheiro pdf correspondente ao documento]],25,FALSE),"y")))),"")</f>
        <v/>
      </c>
      <c r="W425" s="410">
        <f t="shared" si="37"/>
        <v>0</v>
      </c>
      <c r="AC425" s="280"/>
    </row>
    <row r="426" spans="1:29" s="263" customFormat="1" ht="25.05" hidden="1" customHeight="1" x14ac:dyDescent="0.3">
      <c r="A426" s="274" t="str">
        <f>CONCATENATE(+IF(Table9[[#This Row],[Código do agregado
'[Entidade']]]="","",VLOOKUP(Table9[[#This Row],[Código do agregado
'[Entidade']]],Table8[[#All],[Código do agregado '[Entidade']]:[Código do agregado
'[1º Direito']]],6,FALSE)),Table9[[#This Row],[Membro]])</f>
        <v/>
      </c>
      <c r="B426" s="403"/>
      <c r="C426" s="404" t="str">
        <f>IF(Table9[[#This Row],[Código do agregado
'[Entidade']]]="","",(CONCATENATE(VLOOKUP(Table9[[#This Row],[Código do agregado
'[Entidade']]],Table8[[Código do agregado '[Entidade']]:[Código do agregado
'[1º Direito']]],8,FALSE),".",Table9[[#This Row],[Membro]])))</f>
        <v/>
      </c>
      <c r="D426" s="430"/>
      <c r="E426" s="431"/>
      <c r="F426" s="430"/>
      <c r="G426" s="430"/>
      <c r="H426" s="435"/>
      <c r="I426" s="432"/>
      <c r="J426" s="433"/>
      <c r="K426" s="404" t="str">
        <f ca="1">IF(Table9[[#This Row],[Data de nascimento 
(aaaa-mm-dd)]]="","",(IF(B426="","",DATEDIF(J426,NOW(),"y"))))</f>
        <v/>
      </c>
      <c r="L426" s="401"/>
      <c r="M426" s="405"/>
      <c r="N426" s="407"/>
      <c r="O426" s="405"/>
      <c r="P426" s="275" t="str">
        <f t="shared" si="33"/>
        <v>NÃO</v>
      </c>
      <c r="Q426" s="281" t="str">
        <f>IF(Table9[[#This Row],[Código do agregado
'[Entidade']]]="","",IF(B426&lt;&gt;B425,"A",IF(Q425="A","B",IF(Q425="B","C",IF(Q425="C","D",IF(Q425="D","E",IF(Q425="E","F",IF(Q425="F","G",IF(Q425="G","H",IF(Q425="H","I",IF(Q425="K","L",IF(Q425="L","M",IF(Q425="M","N",IF(Q425="N","O",IF(Q425="O","P",IF(Q425="P","Q"))))))))))))))))</f>
        <v/>
      </c>
      <c r="R426" s="282" t="str">
        <f t="shared" si="34"/>
        <v/>
      </c>
      <c r="S426" s="283" t="str">
        <f t="shared" si="35"/>
        <v/>
      </c>
      <c r="T426" s="284" t="str">
        <f t="shared" ca="1" si="36"/>
        <v/>
      </c>
      <c r="U426" s="419"/>
      <c r="V426" s="421" t="str">
        <f>IFERROR(IF(Table9[[#This Row],[Data de nascimento 
(aaaa-mm-dd)]]="","",(IF(B426="","",DATEDIF(J426,VLOOKUP(Table9[[#This Row],[Código do agregado
'[Entidade']]],Table8[[Código do agregado '[Entidade']]:[Denominação do ficheiro pdf correspondente ao documento]],25,FALSE),"y")))),"")</f>
        <v/>
      </c>
      <c r="W426" s="410">
        <f t="shared" si="37"/>
        <v>0</v>
      </c>
      <c r="AC426" s="280"/>
    </row>
    <row r="427" spans="1:29" s="263" customFormat="1" ht="25.05" hidden="1" customHeight="1" x14ac:dyDescent="0.3">
      <c r="A427" s="274" t="str">
        <f>CONCATENATE(+IF(Table9[[#This Row],[Código do agregado
'[Entidade']]]="","",VLOOKUP(Table9[[#This Row],[Código do agregado
'[Entidade']]],Table8[[#All],[Código do agregado '[Entidade']]:[Código do agregado
'[1º Direito']]],6,FALSE)),Table9[[#This Row],[Membro]])</f>
        <v/>
      </c>
      <c r="B427" s="403"/>
      <c r="C427" s="404" t="str">
        <f>IF(Table9[[#This Row],[Código do agregado
'[Entidade']]]="","",(CONCATENATE(VLOOKUP(Table9[[#This Row],[Código do agregado
'[Entidade']]],Table8[[Código do agregado '[Entidade']]:[Código do agregado
'[1º Direito']]],8,FALSE),".",Table9[[#This Row],[Membro]])))</f>
        <v/>
      </c>
      <c r="D427" s="430"/>
      <c r="E427" s="431"/>
      <c r="F427" s="430"/>
      <c r="G427" s="430"/>
      <c r="H427" s="435"/>
      <c r="I427" s="432"/>
      <c r="J427" s="433"/>
      <c r="K427" s="404" t="str">
        <f ca="1">IF(Table9[[#This Row],[Data de nascimento 
(aaaa-mm-dd)]]="","",(IF(B427="","",DATEDIF(J427,NOW(),"y"))))</f>
        <v/>
      </c>
      <c r="L427" s="401"/>
      <c r="M427" s="405"/>
      <c r="N427" s="407"/>
      <c r="O427" s="405"/>
      <c r="P427" s="275" t="str">
        <f t="shared" si="33"/>
        <v>NÃO</v>
      </c>
      <c r="Q427" s="281" t="str">
        <f>IF(Table9[[#This Row],[Código do agregado
'[Entidade']]]="","",IF(B427&lt;&gt;B426,"A",IF(Q426="A","B",IF(Q426="B","C",IF(Q426="C","D",IF(Q426="D","E",IF(Q426="E","F",IF(Q426="F","G",IF(Q426="G","H",IF(Q426="H","I",IF(Q426="K","L",IF(Q426="L","M",IF(Q426="M","N",IF(Q426="N","O",IF(Q426="O","P",IF(Q426="P","Q"))))))))))))))))</f>
        <v/>
      </c>
      <c r="R427" s="282" t="str">
        <f t="shared" si="34"/>
        <v/>
      </c>
      <c r="S427" s="283" t="str">
        <f t="shared" si="35"/>
        <v/>
      </c>
      <c r="T427" s="284" t="str">
        <f t="shared" ca="1" si="36"/>
        <v/>
      </c>
      <c r="U427" s="419"/>
      <c r="V427" s="421" t="str">
        <f>IFERROR(IF(Table9[[#This Row],[Data de nascimento 
(aaaa-mm-dd)]]="","",(IF(B427="","",DATEDIF(J427,VLOOKUP(Table9[[#This Row],[Código do agregado
'[Entidade']]],Table8[[Código do agregado '[Entidade']]:[Denominação do ficheiro pdf correspondente ao documento]],25,FALSE),"y")))),"")</f>
        <v/>
      </c>
      <c r="W427" s="410">
        <f t="shared" si="37"/>
        <v>0</v>
      </c>
      <c r="AC427" s="280"/>
    </row>
    <row r="428" spans="1:29" s="263" customFormat="1" ht="25.05" hidden="1" customHeight="1" x14ac:dyDescent="0.3">
      <c r="A428" s="274" t="str">
        <f>CONCATENATE(+IF(Table9[[#This Row],[Código do agregado
'[Entidade']]]="","",VLOOKUP(Table9[[#This Row],[Código do agregado
'[Entidade']]],Table8[[#All],[Código do agregado '[Entidade']]:[Código do agregado
'[1º Direito']]],6,FALSE)),Table9[[#This Row],[Membro]])</f>
        <v/>
      </c>
      <c r="B428" s="403"/>
      <c r="C428" s="404" t="str">
        <f>IF(Table9[[#This Row],[Código do agregado
'[Entidade']]]="","",(CONCATENATE(VLOOKUP(Table9[[#This Row],[Código do agregado
'[Entidade']]],Table8[[Código do agregado '[Entidade']]:[Código do agregado
'[1º Direito']]],8,FALSE),".",Table9[[#This Row],[Membro]])))</f>
        <v/>
      </c>
      <c r="D428" s="430"/>
      <c r="E428" s="431"/>
      <c r="F428" s="430"/>
      <c r="G428" s="430"/>
      <c r="H428" s="435"/>
      <c r="I428" s="432"/>
      <c r="J428" s="433"/>
      <c r="K428" s="404" t="str">
        <f ca="1">IF(Table9[[#This Row],[Data de nascimento 
(aaaa-mm-dd)]]="","",(IF(B428="","",DATEDIF(J428,NOW(),"y"))))</f>
        <v/>
      </c>
      <c r="L428" s="401"/>
      <c r="M428" s="405"/>
      <c r="N428" s="407"/>
      <c r="O428" s="405"/>
      <c r="P428" s="275" t="str">
        <f t="shared" si="33"/>
        <v>NÃO</v>
      </c>
      <c r="Q428" s="281" t="str">
        <f>IF(Table9[[#This Row],[Código do agregado
'[Entidade']]]="","",IF(B428&lt;&gt;B427,"A",IF(Q427="A","B",IF(Q427="B","C",IF(Q427="C","D",IF(Q427="D","E",IF(Q427="E","F",IF(Q427="F","G",IF(Q427="G","H",IF(Q427="H","I",IF(Q427="K","L",IF(Q427="L","M",IF(Q427="M","N",IF(Q427="N","O",IF(Q427="O","P",IF(Q427="P","Q"))))))))))))))))</f>
        <v/>
      </c>
      <c r="R428" s="282" t="str">
        <f t="shared" si="34"/>
        <v/>
      </c>
      <c r="S428" s="283" t="str">
        <f t="shared" si="35"/>
        <v/>
      </c>
      <c r="T428" s="284" t="str">
        <f t="shared" ca="1" si="36"/>
        <v/>
      </c>
      <c r="U428" s="419"/>
      <c r="V428" s="421" t="str">
        <f>IFERROR(IF(Table9[[#This Row],[Data de nascimento 
(aaaa-mm-dd)]]="","",(IF(B428="","",DATEDIF(J428,VLOOKUP(Table9[[#This Row],[Código do agregado
'[Entidade']]],Table8[[Código do agregado '[Entidade']]:[Denominação do ficheiro pdf correspondente ao documento]],25,FALSE),"y")))),"")</f>
        <v/>
      </c>
      <c r="W428" s="410">
        <f t="shared" si="37"/>
        <v>0</v>
      </c>
      <c r="AC428" s="280"/>
    </row>
    <row r="429" spans="1:29" s="263" customFormat="1" ht="25.05" hidden="1" customHeight="1" x14ac:dyDescent="0.3">
      <c r="A429" s="274" t="str">
        <f>CONCATENATE(+IF(Table9[[#This Row],[Código do agregado
'[Entidade']]]="","",VLOOKUP(Table9[[#This Row],[Código do agregado
'[Entidade']]],Table8[[#All],[Código do agregado '[Entidade']]:[Código do agregado
'[1º Direito']]],6,FALSE)),Table9[[#This Row],[Membro]])</f>
        <v/>
      </c>
      <c r="B429" s="403"/>
      <c r="C429" s="404" t="str">
        <f>IF(Table9[[#This Row],[Código do agregado
'[Entidade']]]="","",(CONCATENATE(VLOOKUP(Table9[[#This Row],[Código do agregado
'[Entidade']]],Table8[[Código do agregado '[Entidade']]:[Código do agregado
'[1º Direito']]],8,FALSE),".",Table9[[#This Row],[Membro]])))</f>
        <v/>
      </c>
      <c r="D429" s="430"/>
      <c r="E429" s="431"/>
      <c r="F429" s="430"/>
      <c r="G429" s="430"/>
      <c r="H429" s="435"/>
      <c r="I429" s="432"/>
      <c r="J429" s="433"/>
      <c r="K429" s="404" t="str">
        <f ca="1">IF(Table9[[#This Row],[Data de nascimento 
(aaaa-mm-dd)]]="","",(IF(B429="","",DATEDIF(J429,NOW(),"y"))))</f>
        <v/>
      </c>
      <c r="L429" s="401"/>
      <c r="M429" s="405"/>
      <c r="N429" s="407"/>
      <c r="O429" s="405"/>
      <c r="P429" s="275" t="str">
        <f t="shared" si="33"/>
        <v>NÃO</v>
      </c>
      <c r="Q429" s="281" t="str">
        <f>IF(Table9[[#This Row],[Código do agregado
'[Entidade']]]="","",IF(B429&lt;&gt;B428,"A",IF(Q428="A","B",IF(Q428="B","C",IF(Q428="C","D",IF(Q428="D","E",IF(Q428="E","F",IF(Q428="F","G",IF(Q428="G","H",IF(Q428="H","I",IF(Q428="K","L",IF(Q428="L","M",IF(Q428="M","N",IF(Q428="N","O",IF(Q428="O","P",IF(Q428="P","Q"))))))))))))))))</f>
        <v/>
      </c>
      <c r="R429" s="282" t="str">
        <f t="shared" si="34"/>
        <v/>
      </c>
      <c r="S429" s="283" t="str">
        <f t="shared" si="35"/>
        <v/>
      </c>
      <c r="T429" s="284" t="str">
        <f t="shared" ca="1" si="36"/>
        <v/>
      </c>
      <c r="U429" s="419"/>
      <c r="V429" s="421" t="str">
        <f>IFERROR(IF(Table9[[#This Row],[Data de nascimento 
(aaaa-mm-dd)]]="","",(IF(B429="","",DATEDIF(J429,VLOOKUP(Table9[[#This Row],[Código do agregado
'[Entidade']]],Table8[[Código do agregado '[Entidade']]:[Denominação do ficheiro pdf correspondente ao documento]],25,FALSE),"y")))),"")</f>
        <v/>
      </c>
      <c r="W429" s="410">
        <f t="shared" si="37"/>
        <v>0</v>
      </c>
      <c r="AC429" s="280"/>
    </row>
    <row r="430" spans="1:29" s="263" customFormat="1" ht="25.05" hidden="1" customHeight="1" x14ac:dyDescent="0.3">
      <c r="A430" s="274" t="str">
        <f>CONCATENATE(+IF(Table9[[#This Row],[Código do agregado
'[Entidade']]]="","",VLOOKUP(Table9[[#This Row],[Código do agregado
'[Entidade']]],Table8[[#All],[Código do agregado '[Entidade']]:[Código do agregado
'[1º Direito']]],6,FALSE)),Table9[[#This Row],[Membro]])</f>
        <v/>
      </c>
      <c r="B430" s="403"/>
      <c r="C430" s="404" t="str">
        <f>IF(Table9[[#This Row],[Código do agregado
'[Entidade']]]="","",(CONCATENATE(VLOOKUP(Table9[[#This Row],[Código do agregado
'[Entidade']]],Table8[[Código do agregado '[Entidade']]:[Código do agregado
'[1º Direito']]],8,FALSE),".",Table9[[#This Row],[Membro]])))</f>
        <v/>
      </c>
      <c r="D430" s="430"/>
      <c r="E430" s="431"/>
      <c r="F430" s="430"/>
      <c r="G430" s="430"/>
      <c r="H430" s="435"/>
      <c r="I430" s="432"/>
      <c r="J430" s="433"/>
      <c r="K430" s="404" t="str">
        <f ca="1">IF(Table9[[#This Row],[Data de nascimento 
(aaaa-mm-dd)]]="","",(IF(B430="","",DATEDIF(J430,NOW(),"y"))))</f>
        <v/>
      </c>
      <c r="L430" s="401"/>
      <c r="M430" s="405"/>
      <c r="N430" s="407"/>
      <c r="O430" s="405"/>
      <c r="P430" s="275" t="str">
        <f t="shared" si="33"/>
        <v>NÃO</v>
      </c>
      <c r="Q430" s="281" t="str">
        <f>IF(Table9[[#This Row],[Código do agregado
'[Entidade']]]="","",IF(B430&lt;&gt;B429,"A",IF(Q429="A","B",IF(Q429="B","C",IF(Q429="C","D",IF(Q429="D","E",IF(Q429="E","F",IF(Q429="F","G",IF(Q429="G","H",IF(Q429="H","I",IF(Q429="K","L",IF(Q429="L","M",IF(Q429="M","N",IF(Q429="N","O",IF(Q429="O","P",IF(Q429="P","Q"))))))))))))))))</f>
        <v/>
      </c>
      <c r="R430" s="282" t="str">
        <f t="shared" si="34"/>
        <v/>
      </c>
      <c r="S430" s="283" t="str">
        <f t="shared" si="35"/>
        <v/>
      </c>
      <c r="T430" s="284" t="str">
        <f t="shared" ca="1" si="36"/>
        <v/>
      </c>
      <c r="U430" s="419"/>
      <c r="V430" s="421" t="str">
        <f>IFERROR(IF(Table9[[#This Row],[Data de nascimento 
(aaaa-mm-dd)]]="","",(IF(B430="","",DATEDIF(J430,VLOOKUP(Table9[[#This Row],[Código do agregado
'[Entidade']]],Table8[[Código do agregado '[Entidade']]:[Denominação do ficheiro pdf correspondente ao documento]],25,FALSE),"y")))),"")</f>
        <v/>
      </c>
      <c r="W430" s="410">
        <f t="shared" si="37"/>
        <v>0</v>
      </c>
      <c r="AC430" s="280"/>
    </row>
    <row r="431" spans="1:29" s="263" customFormat="1" ht="25.05" hidden="1" customHeight="1" x14ac:dyDescent="0.3">
      <c r="A431" s="274" t="str">
        <f>CONCATENATE(+IF(Table9[[#This Row],[Código do agregado
'[Entidade']]]="","",VLOOKUP(Table9[[#This Row],[Código do agregado
'[Entidade']]],Table8[[#All],[Código do agregado '[Entidade']]:[Código do agregado
'[1º Direito']]],6,FALSE)),Table9[[#This Row],[Membro]])</f>
        <v/>
      </c>
      <c r="B431" s="403"/>
      <c r="C431" s="404" t="str">
        <f>IF(Table9[[#This Row],[Código do agregado
'[Entidade']]]="","",(CONCATENATE(VLOOKUP(Table9[[#This Row],[Código do agregado
'[Entidade']]],Table8[[Código do agregado '[Entidade']]:[Código do agregado
'[1º Direito']]],8,FALSE),".",Table9[[#This Row],[Membro]])))</f>
        <v/>
      </c>
      <c r="D431" s="430"/>
      <c r="E431" s="431"/>
      <c r="F431" s="430"/>
      <c r="G431" s="430"/>
      <c r="H431" s="435"/>
      <c r="I431" s="432"/>
      <c r="J431" s="433"/>
      <c r="K431" s="404" t="str">
        <f ca="1">IF(Table9[[#This Row],[Data de nascimento 
(aaaa-mm-dd)]]="","",(IF(B431="","",DATEDIF(J431,NOW(),"y"))))</f>
        <v/>
      </c>
      <c r="L431" s="401"/>
      <c r="M431" s="405"/>
      <c r="N431" s="407"/>
      <c r="O431" s="405"/>
      <c r="P431" s="275" t="str">
        <f t="shared" si="33"/>
        <v>NÃO</v>
      </c>
      <c r="Q431" s="281" t="str">
        <f>IF(Table9[[#This Row],[Código do agregado
'[Entidade']]]="","",IF(B431&lt;&gt;B430,"A",IF(Q430="A","B",IF(Q430="B","C",IF(Q430="C","D",IF(Q430="D","E",IF(Q430="E","F",IF(Q430="F","G",IF(Q430="G","H",IF(Q430="H","I",IF(Q430="K","L",IF(Q430="L","M",IF(Q430="M","N",IF(Q430="N","O",IF(Q430="O","P",IF(Q430="P","Q"))))))))))))))))</f>
        <v/>
      </c>
      <c r="R431" s="282" t="str">
        <f t="shared" si="34"/>
        <v/>
      </c>
      <c r="S431" s="283" t="str">
        <f t="shared" si="35"/>
        <v/>
      </c>
      <c r="T431" s="284" t="str">
        <f t="shared" ca="1" si="36"/>
        <v/>
      </c>
      <c r="U431" s="419"/>
      <c r="V431" s="421" t="str">
        <f>IFERROR(IF(Table9[[#This Row],[Data de nascimento 
(aaaa-mm-dd)]]="","",(IF(B431="","",DATEDIF(J431,VLOOKUP(Table9[[#This Row],[Código do agregado
'[Entidade']]],Table8[[Código do agregado '[Entidade']]:[Denominação do ficheiro pdf correspondente ao documento]],25,FALSE),"y")))),"")</f>
        <v/>
      </c>
      <c r="W431" s="410">
        <f t="shared" si="37"/>
        <v>0</v>
      </c>
      <c r="AC431" s="280"/>
    </row>
    <row r="432" spans="1:29" s="263" customFormat="1" ht="25.05" hidden="1" customHeight="1" x14ac:dyDescent="0.3">
      <c r="A432" s="274" t="str">
        <f>CONCATENATE(+IF(Table9[[#This Row],[Código do agregado
'[Entidade']]]="","",VLOOKUP(Table9[[#This Row],[Código do agregado
'[Entidade']]],Table8[[#All],[Código do agregado '[Entidade']]:[Código do agregado
'[1º Direito']]],6,FALSE)),Table9[[#This Row],[Membro]])</f>
        <v/>
      </c>
      <c r="B432" s="403"/>
      <c r="C432" s="404" t="str">
        <f>IF(Table9[[#This Row],[Código do agregado
'[Entidade']]]="","",(CONCATENATE(VLOOKUP(Table9[[#This Row],[Código do agregado
'[Entidade']]],Table8[[Código do agregado '[Entidade']]:[Código do agregado
'[1º Direito']]],8,FALSE),".",Table9[[#This Row],[Membro]])))</f>
        <v/>
      </c>
      <c r="D432" s="430"/>
      <c r="E432" s="431"/>
      <c r="F432" s="430"/>
      <c r="G432" s="430"/>
      <c r="H432" s="435"/>
      <c r="I432" s="432"/>
      <c r="J432" s="433"/>
      <c r="K432" s="404" t="str">
        <f ca="1">IF(Table9[[#This Row],[Data de nascimento 
(aaaa-mm-dd)]]="","",(IF(B432="","",DATEDIF(J432,NOW(),"y"))))</f>
        <v/>
      </c>
      <c r="L432" s="401"/>
      <c r="M432" s="405"/>
      <c r="N432" s="407"/>
      <c r="O432" s="405"/>
      <c r="P432" s="275" t="str">
        <f t="shared" si="33"/>
        <v>NÃO</v>
      </c>
      <c r="Q432" s="281" t="str">
        <f>IF(Table9[[#This Row],[Código do agregado
'[Entidade']]]="","",IF(B432&lt;&gt;B431,"A",IF(Q431="A","B",IF(Q431="B","C",IF(Q431="C","D",IF(Q431="D","E",IF(Q431="E","F",IF(Q431="F","G",IF(Q431="G","H",IF(Q431="H","I",IF(Q431="K","L",IF(Q431="L","M",IF(Q431="M","N",IF(Q431="N","O",IF(Q431="O","P",IF(Q431="P","Q"))))))))))))))))</f>
        <v/>
      </c>
      <c r="R432" s="282" t="str">
        <f t="shared" si="34"/>
        <v/>
      </c>
      <c r="S432" s="283" t="str">
        <f t="shared" si="35"/>
        <v/>
      </c>
      <c r="T432" s="284" t="str">
        <f t="shared" ca="1" si="36"/>
        <v/>
      </c>
      <c r="U432" s="419"/>
      <c r="V432" s="421" t="str">
        <f>IFERROR(IF(Table9[[#This Row],[Data de nascimento 
(aaaa-mm-dd)]]="","",(IF(B432="","",DATEDIF(J432,VLOOKUP(Table9[[#This Row],[Código do agregado
'[Entidade']]],Table8[[Código do agregado '[Entidade']]:[Denominação do ficheiro pdf correspondente ao documento]],25,FALSE),"y")))),"")</f>
        <v/>
      </c>
      <c r="W432" s="410">
        <f t="shared" si="37"/>
        <v>0</v>
      </c>
      <c r="AC432" s="280"/>
    </row>
    <row r="433" spans="1:29" s="263" customFormat="1" ht="25.05" hidden="1" customHeight="1" x14ac:dyDescent="0.3">
      <c r="A433" s="274" t="str">
        <f>CONCATENATE(+IF(Table9[[#This Row],[Código do agregado
'[Entidade']]]="","",VLOOKUP(Table9[[#This Row],[Código do agregado
'[Entidade']]],Table8[[#All],[Código do agregado '[Entidade']]:[Código do agregado
'[1º Direito']]],6,FALSE)),Table9[[#This Row],[Membro]])</f>
        <v/>
      </c>
      <c r="B433" s="403"/>
      <c r="C433" s="404" t="str">
        <f>IF(Table9[[#This Row],[Código do agregado
'[Entidade']]]="","",(CONCATENATE(VLOOKUP(Table9[[#This Row],[Código do agregado
'[Entidade']]],Table8[[Código do agregado '[Entidade']]:[Código do agregado
'[1º Direito']]],8,FALSE),".",Table9[[#This Row],[Membro]])))</f>
        <v/>
      </c>
      <c r="D433" s="430"/>
      <c r="E433" s="431"/>
      <c r="F433" s="430"/>
      <c r="G433" s="430"/>
      <c r="H433" s="435"/>
      <c r="I433" s="432"/>
      <c r="J433" s="433"/>
      <c r="K433" s="404" t="str">
        <f ca="1">IF(Table9[[#This Row],[Data de nascimento 
(aaaa-mm-dd)]]="","",(IF(B433="","",DATEDIF(J433,NOW(),"y"))))</f>
        <v/>
      </c>
      <c r="L433" s="401"/>
      <c r="M433" s="405"/>
      <c r="N433" s="407"/>
      <c r="O433" s="405"/>
      <c r="P433" s="275" t="str">
        <f t="shared" si="33"/>
        <v>NÃO</v>
      </c>
      <c r="Q433" s="281" t="str">
        <f>IF(Table9[[#This Row],[Código do agregado
'[Entidade']]]="","",IF(B433&lt;&gt;B432,"A",IF(Q432="A","B",IF(Q432="B","C",IF(Q432="C","D",IF(Q432="D","E",IF(Q432="E","F",IF(Q432="F","G",IF(Q432="G","H",IF(Q432="H","I",IF(Q432="K","L",IF(Q432="L","M",IF(Q432="M","N",IF(Q432="N","O",IF(Q432="O","P",IF(Q432="P","Q"))))))))))))))))</f>
        <v/>
      </c>
      <c r="R433" s="282" t="str">
        <f t="shared" si="34"/>
        <v/>
      </c>
      <c r="S433" s="283" t="str">
        <f t="shared" si="35"/>
        <v/>
      </c>
      <c r="T433" s="284" t="str">
        <f t="shared" ca="1" si="36"/>
        <v/>
      </c>
      <c r="U433" s="419"/>
      <c r="V433" s="421" t="str">
        <f>IFERROR(IF(Table9[[#This Row],[Data de nascimento 
(aaaa-mm-dd)]]="","",(IF(B433="","",DATEDIF(J433,VLOOKUP(Table9[[#This Row],[Código do agregado
'[Entidade']]],Table8[[Código do agregado '[Entidade']]:[Denominação do ficheiro pdf correspondente ao documento]],25,FALSE),"y")))),"")</f>
        <v/>
      </c>
      <c r="W433" s="410">
        <f t="shared" si="37"/>
        <v>0</v>
      </c>
      <c r="AC433" s="280"/>
    </row>
    <row r="434" spans="1:29" s="263" customFormat="1" ht="25.05" hidden="1" customHeight="1" x14ac:dyDescent="0.3">
      <c r="A434" s="274" t="str">
        <f>CONCATENATE(+IF(Table9[[#This Row],[Código do agregado
'[Entidade']]]="","",VLOOKUP(Table9[[#This Row],[Código do agregado
'[Entidade']]],Table8[[#All],[Código do agregado '[Entidade']]:[Código do agregado
'[1º Direito']]],6,FALSE)),Table9[[#This Row],[Membro]])</f>
        <v/>
      </c>
      <c r="B434" s="403"/>
      <c r="C434" s="404" t="str">
        <f>IF(Table9[[#This Row],[Código do agregado
'[Entidade']]]="","",(CONCATENATE(VLOOKUP(Table9[[#This Row],[Código do agregado
'[Entidade']]],Table8[[Código do agregado '[Entidade']]:[Código do agregado
'[1º Direito']]],8,FALSE),".",Table9[[#This Row],[Membro]])))</f>
        <v/>
      </c>
      <c r="D434" s="430"/>
      <c r="E434" s="431"/>
      <c r="F434" s="430"/>
      <c r="G434" s="430"/>
      <c r="H434" s="435"/>
      <c r="I434" s="432"/>
      <c r="J434" s="433"/>
      <c r="K434" s="404" t="str">
        <f ca="1">IF(Table9[[#This Row],[Data de nascimento 
(aaaa-mm-dd)]]="","",(IF(B434="","",DATEDIF(J434,NOW(),"y"))))</f>
        <v/>
      </c>
      <c r="L434" s="401"/>
      <c r="M434" s="405"/>
      <c r="N434" s="407"/>
      <c r="O434" s="405"/>
      <c r="P434" s="275" t="str">
        <f t="shared" si="33"/>
        <v>NÃO</v>
      </c>
      <c r="Q434" s="281" t="str">
        <f>IF(Table9[[#This Row],[Código do agregado
'[Entidade']]]="","",IF(B434&lt;&gt;B433,"A",IF(Q433="A","B",IF(Q433="B","C",IF(Q433="C","D",IF(Q433="D","E",IF(Q433="E","F",IF(Q433="F","G",IF(Q433="G","H",IF(Q433="H","I",IF(Q433="K","L",IF(Q433="L","M",IF(Q433="M","N",IF(Q433="N","O",IF(Q433="O","P",IF(Q433="P","Q"))))))))))))))))</f>
        <v/>
      </c>
      <c r="R434" s="282" t="str">
        <f t="shared" si="34"/>
        <v/>
      </c>
      <c r="S434" s="283" t="str">
        <f t="shared" si="35"/>
        <v/>
      </c>
      <c r="T434" s="284" t="str">
        <f t="shared" ca="1" si="36"/>
        <v/>
      </c>
      <c r="U434" s="419"/>
      <c r="V434" s="421" t="str">
        <f>IFERROR(IF(Table9[[#This Row],[Data de nascimento 
(aaaa-mm-dd)]]="","",(IF(B434="","",DATEDIF(J434,VLOOKUP(Table9[[#This Row],[Código do agregado
'[Entidade']]],Table8[[Código do agregado '[Entidade']]:[Denominação do ficheiro pdf correspondente ao documento]],25,FALSE),"y")))),"")</f>
        <v/>
      </c>
      <c r="W434" s="410">
        <f t="shared" si="37"/>
        <v>0</v>
      </c>
      <c r="AC434" s="280"/>
    </row>
    <row r="435" spans="1:29" s="263" customFormat="1" ht="25.05" hidden="1" customHeight="1" x14ac:dyDescent="0.3">
      <c r="A435" s="274" t="str">
        <f>CONCATENATE(+IF(Table9[[#This Row],[Código do agregado
'[Entidade']]]="","",VLOOKUP(Table9[[#This Row],[Código do agregado
'[Entidade']]],Table8[[#All],[Código do agregado '[Entidade']]:[Código do agregado
'[1º Direito']]],6,FALSE)),Table9[[#This Row],[Membro]])</f>
        <v/>
      </c>
      <c r="B435" s="403"/>
      <c r="C435" s="404" t="str">
        <f>IF(Table9[[#This Row],[Código do agregado
'[Entidade']]]="","",(CONCATENATE(VLOOKUP(Table9[[#This Row],[Código do agregado
'[Entidade']]],Table8[[Código do agregado '[Entidade']]:[Código do agregado
'[1º Direito']]],8,FALSE),".",Table9[[#This Row],[Membro]])))</f>
        <v/>
      </c>
      <c r="D435" s="430"/>
      <c r="E435" s="431"/>
      <c r="F435" s="430"/>
      <c r="G435" s="430"/>
      <c r="H435" s="435"/>
      <c r="I435" s="432"/>
      <c r="J435" s="433"/>
      <c r="K435" s="404" t="str">
        <f ca="1">IF(Table9[[#This Row],[Data de nascimento 
(aaaa-mm-dd)]]="","",(IF(B435="","",DATEDIF(J435,NOW(),"y"))))</f>
        <v/>
      </c>
      <c r="L435" s="401"/>
      <c r="M435" s="405"/>
      <c r="N435" s="407"/>
      <c r="O435" s="405"/>
      <c r="P435" s="275" t="str">
        <f t="shared" si="33"/>
        <v>NÃO</v>
      </c>
      <c r="Q435" s="281" t="str">
        <f>IF(Table9[[#This Row],[Código do agregado
'[Entidade']]]="","",IF(B435&lt;&gt;B434,"A",IF(Q434="A","B",IF(Q434="B","C",IF(Q434="C","D",IF(Q434="D","E",IF(Q434="E","F",IF(Q434="F","G",IF(Q434="G","H",IF(Q434="H","I",IF(Q434="K","L",IF(Q434="L","M",IF(Q434="M","N",IF(Q434="N","O",IF(Q434="O","P",IF(Q434="P","Q"))))))))))))))))</f>
        <v/>
      </c>
      <c r="R435" s="282" t="str">
        <f t="shared" si="34"/>
        <v/>
      </c>
      <c r="S435" s="283" t="str">
        <f t="shared" si="35"/>
        <v/>
      </c>
      <c r="T435" s="284" t="str">
        <f t="shared" ca="1" si="36"/>
        <v/>
      </c>
      <c r="U435" s="419"/>
      <c r="V435" s="421" t="str">
        <f>IFERROR(IF(Table9[[#This Row],[Data de nascimento 
(aaaa-mm-dd)]]="","",(IF(B435="","",DATEDIF(J435,VLOOKUP(Table9[[#This Row],[Código do agregado
'[Entidade']]],Table8[[Código do agregado '[Entidade']]:[Denominação do ficheiro pdf correspondente ao documento]],25,FALSE),"y")))),"")</f>
        <v/>
      </c>
      <c r="W435" s="410">
        <f t="shared" si="37"/>
        <v>0</v>
      </c>
      <c r="AC435" s="280"/>
    </row>
    <row r="436" spans="1:29" s="263" customFormat="1" ht="25.05" hidden="1" customHeight="1" x14ac:dyDescent="0.3">
      <c r="A436" s="274" t="str">
        <f>CONCATENATE(+IF(Table9[[#This Row],[Código do agregado
'[Entidade']]]="","",VLOOKUP(Table9[[#This Row],[Código do agregado
'[Entidade']]],Table8[[#All],[Código do agregado '[Entidade']]:[Código do agregado
'[1º Direito']]],6,FALSE)),Table9[[#This Row],[Membro]])</f>
        <v/>
      </c>
      <c r="B436" s="403"/>
      <c r="C436" s="404" t="str">
        <f>IF(Table9[[#This Row],[Código do agregado
'[Entidade']]]="","",(CONCATENATE(VLOOKUP(Table9[[#This Row],[Código do agregado
'[Entidade']]],Table8[[Código do agregado '[Entidade']]:[Código do agregado
'[1º Direito']]],8,FALSE),".",Table9[[#This Row],[Membro]])))</f>
        <v/>
      </c>
      <c r="D436" s="430"/>
      <c r="E436" s="431"/>
      <c r="F436" s="430"/>
      <c r="G436" s="430"/>
      <c r="H436" s="435"/>
      <c r="I436" s="432"/>
      <c r="J436" s="433"/>
      <c r="K436" s="404" t="str">
        <f ca="1">IF(Table9[[#This Row],[Data de nascimento 
(aaaa-mm-dd)]]="","",(IF(B436="","",DATEDIF(J436,NOW(),"y"))))</f>
        <v/>
      </c>
      <c r="L436" s="401"/>
      <c r="M436" s="405"/>
      <c r="N436" s="407"/>
      <c r="O436" s="405"/>
      <c r="P436" s="275" t="str">
        <f t="shared" si="33"/>
        <v>NÃO</v>
      </c>
      <c r="Q436" s="281" t="str">
        <f>IF(Table9[[#This Row],[Código do agregado
'[Entidade']]]="","",IF(B436&lt;&gt;B435,"A",IF(Q435="A","B",IF(Q435="B","C",IF(Q435="C","D",IF(Q435="D","E",IF(Q435="E","F",IF(Q435="F","G",IF(Q435="G","H",IF(Q435="H","I",IF(Q435="K","L",IF(Q435="L","M",IF(Q435="M","N",IF(Q435="N","O",IF(Q435="O","P",IF(Q435="P","Q"))))))))))))))))</f>
        <v/>
      </c>
      <c r="R436" s="282" t="str">
        <f t="shared" si="34"/>
        <v/>
      </c>
      <c r="S436" s="283" t="str">
        <f t="shared" si="35"/>
        <v/>
      </c>
      <c r="T436" s="284" t="str">
        <f t="shared" ca="1" si="36"/>
        <v/>
      </c>
      <c r="U436" s="419"/>
      <c r="V436" s="421" t="str">
        <f>IFERROR(IF(Table9[[#This Row],[Data de nascimento 
(aaaa-mm-dd)]]="","",(IF(B436="","",DATEDIF(J436,VLOOKUP(Table9[[#This Row],[Código do agregado
'[Entidade']]],Table8[[Código do agregado '[Entidade']]:[Denominação do ficheiro pdf correspondente ao documento]],25,FALSE),"y")))),"")</f>
        <v/>
      </c>
      <c r="W436" s="410">
        <f t="shared" si="37"/>
        <v>0</v>
      </c>
      <c r="AC436" s="280"/>
    </row>
    <row r="437" spans="1:29" s="263" customFormat="1" ht="25.05" hidden="1" customHeight="1" x14ac:dyDescent="0.3">
      <c r="A437" s="274" t="str">
        <f>CONCATENATE(+IF(Table9[[#This Row],[Código do agregado
'[Entidade']]]="","",VLOOKUP(Table9[[#This Row],[Código do agregado
'[Entidade']]],Table8[[#All],[Código do agregado '[Entidade']]:[Código do agregado
'[1º Direito']]],6,FALSE)),Table9[[#This Row],[Membro]])</f>
        <v/>
      </c>
      <c r="B437" s="403"/>
      <c r="C437" s="404" t="str">
        <f>IF(Table9[[#This Row],[Código do agregado
'[Entidade']]]="","",(CONCATENATE(VLOOKUP(Table9[[#This Row],[Código do agregado
'[Entidade']]],Table8[[Código do agregado '[Entidade']]:[Código do agregado
'[1º Direito']]],8,FALSE),".",Table9[[#This Row],[Membro]])))</f>
        <v/>
      </c>
      <c r="D437" s="430"/>
      <c r="E437" s="431"/>
      <c r="F437" s="430"/>
      <c r="G437" s="430"/>
      <c r="H437" s="435"/>
      <c r="I437" s="432"/>
      <c r="J437" s="433"/>
      <c r="K437" s="404" t="str">
        <f ca="1">IF(Table9[[#This Row],[Data de nascimento 
(aaaa-mm-dd)]]="","",(IF(B437="","",DATEDIF(J437,NOW(),"y"))))</f>
        <v/>
      </c>
      <c r="L437" s="401"/>
      <c r="M437" s="405"/>
      <c r="N437" s="407"/>
      <c r="O437" s="405"/>
      <c r="P437" s="275" t="str">
        <f t="shared" si="33"/>
        <v>NÃO</v>
      </c>
      <c r="Q437" s="281" t="str">
        <f>IF(Table9[[#This Row],[Código do agregado
'[Entidade']]]="","",IF(B437&lt;&gt;B436,"A",IF(Q436="A","B",IF(Q436="B","C",IF(Q436="C","D",IF(Q436="D","E",IF(Q436="E","F",IF(Q436="F","G",IF(Q436="G","H",IF(Q436="H","I",IF(Q436="K","L",IF(Q436="L","M",IF(Q436="M","N",IF(Q436="N","O",IF(Q436="O","P",IF(Q436="P","Q"))))))))))))))))</f>
        <v/>
      </c>
      <c r="R437" s="282" t="str">
        <f t="shared" si="34"/>
        <v/>
      </c>
      <c r="S437" s="283" t="str">
        <f t="shared" si="35"/>
        <v/>
      </c>
      <c r="T437" s="284" t="str">
        <f t="shared" ca="1" si="36"/>
        <v/>
      </c>
      <c r="U437" s="419"/>
      <c r="V437" s="421" t="str">
        <f>IFERROR(IF(Table9[[#This Row],[Data de nascimento 
(aaaa-mm-dd)]]="","",(IF(B437="","",DATEDIF(J437,VLOOKUP(Table9[[#This Row],[Código do agregado
'[Entidade']]],Table8[[Código do agregado '[Entidade']]:[Denominação do ficheiro pdf correspondente ao documento]],25,FALSE),"y")))),"")</f>
        <v/>
      </c>
      <c r="W437" s="410">
        <f t="shared" si="37"/>
        <v>0</v>
      </c>
      <c r="AC437" s="280"/>
    </row>
    <row r="438" spans="1:29" s="263" customFormat="1" ht="25.05" hidden="1" customHeight="1" x14ac:dyDescent="0.3">
      <c r="A438" s="274" t="str">
        <f>CONCATENATE(+IF(Table9[[#This Row],[Código do agregado
'[Entidade']]]="","",VLOOKUP(Table9[[#This Row],[Código do agregado
'[Entidade']]],Table8[[#All],[Código do agregado '[Entidade']]:[Código do agregado
'[1º Direito']]],6,FALSE)),Table9[[#This Row],[Membro]])</f>
        <v/>
      </c>
      <c r="B438" s="403"/>
      <c r="C438" s="404" t="str">
        <f>IF(Table9[[#This Row],[Código do agregado
'[Entidade']]]="","",(CONCATENATE(VLOOKUP(Table9[[#This Row],[Código do agregado
'[Entidade']]],Table8[[Código do agregado '[Entidade']]:[Código do agregado
'[1º Direito']]],8,FALSE),".",Table9[[#This Row],[Membro]])))</f>
        <v/>
      </c>
      <c r="D438" s="430"/>
      <c r="E438" s="431"/>
      <c r="F438" s="430"/>
      <c r="G438" s="430"/>
      <c r="H438" s="435"/>
      <c r="I438" s="432"/>
      <c r="J438" s="433"/>
      <c r="K438" s="404" t="str">
        <f ca="1">IF(Table9[[#This Row],[Data de nascimento 
(aaaa-mm-dd)]]="","",(IF(B438="","",DATEDIF(J438,NOW(),"y"))))</f>
        <v/>
      </c>
      <c r="L438" s="401"/>
      <c r="M438" s="405"/>
      <c r="N438" s="407"/>
      <c r="O438" s="405"/>
      <c r="P438" s="275" t="str">
        <f t="shared" si="33"/>
        <v>NÃO</v>
      </c>
      <c r="Q438" s="281" t="str">
        <f>IF(Table9[[#This Row],[Código do agregado
'[Entidade']]]="","",IF(B438&lt;&gt;B437,"A",IF(Q437="A","B",IF(Q437="B","C",IF(Q437="C","D",IF(Q437="D","E",IF(Q437="E","F",IF(Q437="F","G",IF(Q437="G","H",IF(Q437="H","I",IF(Q437="K","L",IF(Q437="L","M",IF(Q437="M","N",IF(Q437="N","O",IF(Q437="O","P",IF(Q437="P","Q"))))))))))))))))</f>
        <v/>
      </c>
      <c r="R438" s="282" t="str">
        <f t="shared" si="34"/>
        <v/>
      </c>
      <c r="S438" s="283" t="str">
        <f t="shared" si="35"/>
        <v/>
      </c>
      <c r="T438" s="284" t="str">
        <f t="shared" ca="1" si="36"/>
        <v/>
      </c>
      <c r="U438" s="419"/>
      <c r="V438" s="421" t="str">
        <f>IFERROR(IF(Table9[[#This Row],[Data de nascimento 
(aaaa-mm-dd)]]="","",(IF(B438="","",DATEDIF(J438,VLOOKUP(Table9[[#This Row],[Código do agregado
'[Entidade']]],Table8[[Código do agregado '[Entidade']]:[Denominação do ficheiro pdf correspondente ao documento]],25,FALSE),"y")))),"")</f>
        <v/>
      </c>
      <c r="W438" s="410">
        <f t="shared" si="37"/>
        <v>0</v>
      </c>
      <c r="AC438" s="280"/>
    </row>
    <row r="439" spans="1:29" s="263" customFormat="1" ht="25.05" hidden="1" customHeight="1" x14ac:dyDescent="0.3">
      <c r="A439" s="274" t="str">
        <f>CONCATENATE(+IF(Table9[[#This Row],[Código do agregado
'[Entidade']]]="","",VLOOKUP(Table9[[#This Row],[Código do agregado
'[Entidade']]],Table8[[#All],[Código do agregado '[Entidade']]:[Código do agregado
'[1º Direito']]],6,FALSE)),Table9[[#This Row],[Membro]])</f>
        <v/>
      </c>
      <c r="B439" s="403"/>
      <c r="C439" s="404" t="str">
        <f>IF(Table9[[#This Row],[Código do agregado
'[Entidade']]]="","",(CONCATENATE(VLOOKUP(Table9[[#This Row],[Código do agregado
'[Entidade']]],Table8[[Código do agregado '[Entidade']]:[Código do agregado
'[1º Direito']]],8,FALSE),".",Table9[[#This Row],[Membro]])))</f>
        <v/>
      </c>
      <c r="D439" s="430"/>
      <c r="E439" s="431"/>
      <c r="F439" s="430"/>
      <c r="G439" s="430"/>
      <c r="H439" s="435"/>
      <c r="I439" s="432"/>
      <c r="J439" s="433"/>
      <c r="K439" s="404" t="str">
        <f ca="1">IF(Table9[[#This Row],[Data de nascimento 
(aaaa-mm-dd)]]="","",(IF(B439="","",DATEDIF(J439,NOW(),"y"))))</f>
        <v/>
      </c>
      <c r="L439" s="401"/>
      <c r="M439" s="405"/>
      <c r="N439" s="407"/>
      <c r="O439" s="405"/>
      <c r="P439" s="275" t="str">
        <f t="shared" si="33"/>
        <v>NÃO</v>
      </c>
      <c r="Q439" s="281" t="str">
        <f>IF(Table9[[#This Row],[Código do agregado
'[Entidade']]]="","",IF(B439&lt;&gt;B438,"A",IF(Q438="A","B",IF(Q438="B","C",IF(Q438="C","D",IF(Q438="D","E",IF(Q438="E","F",IF(Q438="F","G",IF(Q438="G","H",IF(Q438="H","I",IF(Q438="K","L",IF(Q438="L","M",IF(Q438="M","N",IF(Q438="N","O",IF(Q438="O","P",IF(Q438="P","Q"))))))))))))))))</f>
        <v/>
      </c>
      <c r="R439" s="282" t="str">
        <f t="shared" si="34"/>
        <v/>
      </c>
      <c r="S439" s="283" t="str">
        <f t="shared" si="35"/>
        <v/>
      </c>
      <c r="T439" s="284" t="str">
        <f t="shared" ca="1" si="36"/>
        <v/>
      </c>
      <c r="U439" s="419"/>
      <c r="V439" s="421" t="str">
        <f>IFERROR(IF(Table9[[#This Row],[Data de nascimento 
(aaaa-mm-dd)]]="","",(IF(B439="","",DATEDIF(J439,VLOOKUP(Table9[[#This Row],[Código do agregado
'[Entidade']]],Table8[[Código do agregado '[Entidade']]:[Denominação do ficheiro pdf correspondente ao documento]],25,FALSE),"y")))),"")</f>
        <v/>
      </c>
      <c r="W439" s="410">
        <f t="shared" si="37"/>
        <v>0</v>
      </c>
      <c r="AC439" s="280"/>
    </row>
    <row r="440" spans="1:29" s="263" customFormat="1" ht="25.05" hidden="1" customHeight="1" x14ac:dyDescent="0.3">
      <c r="A440" s="274" t="str">
        <f>CONCATENATE(+IF(Table9[[#This Row],[Código do agregado
'[Entidade']]]="","",VLOOKUP(Table9[[#This Row],[Código do agregado
'[Entidade']]],Table8[[#All],[Código do agregado '[Entidade']]:[Código do agregado
'[1º Direito']]],6,FALSE)),Table9[[#This Row],[Membro]])</f>
        <v/>
      </c>
      <c r="B440" s="403"/>
      <c r="C440" s="404" t="str">
        <f>IF(Table9[[#This Row],[Código do agregado
'[Entidade']]]="","",(CONCATENATE(VLOOKUP(Table9[[#This Row],[Código do agregado
'[Entidade']]],Table8[[Código do agregado '[Entidade']]:[Código do agregado
'[1º Direito']]],8,FALSE),".",Table9[[#This Row],[Membro]])))</f>
        <v/>
      </c>
      <c r="D440" s="430"/>
      <c r="E440" s="431"/>
      <c r="F440" s="430"/>
      <c r="G440" s="430"/>
      <c r="H440" s="435"/>
      <c r="I440" s="432"/>
      <c r="J440" s="433"/>
      <c r="K440" s="404" t="str">
        <f ca="1">IF(Table9[[#This Row],[Data de nascimento 
(aaaa-mm-dd)]]="","",(IF(B440="","",DATEDIF(J440,NOW(),"y"))))</f>
        <v/>
      </c>
      <c r="L440" s="401"/>
      <c r="M440" s="405"/>
      <c r="N440" s="407"/>
      <c r="O440" s="405"/>
      <c r="P440" s="275" t="str">
        <f t="shared" si="33"/>
        <v>NÃO</v>
      </c>
      <c r="Q440" s="281" t="str">
        <f>IF(Table9[[#This Row],[Código do agregado
'[Entidade']]]="","",IF(B440&lt;&gt;B439,"A",IF(Q439="A","B",IF(Q439="B","C",IF(Q439="C","D",IF(Q439="D","E",IF(Q439="E","F",IF(Q439="F","G",IF(Q439="G","H",IF(Q439="H","I",IF(Q439="K","L",IF(Q439="L","M",IF(Q439="M","N",IF(Q439="N","O",IF(Q439="O","P",IF(Q439="P","Q"))))))))))))))))</f>
        <v/>
      </c>
      <c r="R440" s="282" t="str">
        <f t="shared" si="34"/>
        <v/>
      </c>
      <c r="S440" s="283" t="str">
        <f t="shared" si="35"/>
        <v/>
      </c>
      <c r="T440" s="284" t="str">
        <f t="shared" ca="1" si="36"/>
        <v/>
      </c>
      <c r="U440" s="419"/>
      <c r="V440" s="421" t="str">
        <f>IFERROR(IF(Table9[[#This Row],[Data de nascimento 
(aaaa-mm-dd)]]="","",(IF(B440="","",DATEDIF(J440,VLOOKUP(Table9[[#This Row],[Código do agregado
'[Entidade']]],Table8[[Código do agregado '[Entidade']]:[Denominação do ficheiro pdf correspondente ao documento]],25,FALSE),"y")))),"")</f>
        <v/>
      </c>
      <c r="W440" s="410">
        <f t="shared" si="37"/>
        <v>0</v>
      </c>
      <c r="AC440" s="280"/>
    </row>
    <row r="441" spans="1:29" s="263" customFormat="1" ht="25.05" hidden="1" customHeight="1" x14ac:dyDescent="0.3">
      <c r="A441" s="274" t="str">
        <f>CONCATENATE(+IF(Table9[[#This Row],[Código do agregado
'[Entidade']]]="","",VLOOKUP(Table9[[#This Row],[Código do agregado
'[Entidade']]],Table8[[#All],[Código do agregado '[Entidade']]:[Código do agregado
'[1º Direito']]],6,FALSE)),Table9[[#This Row],[Membro]])</f>
        <v/>
      </c>
      <c r="B441" s="403"/>
      <c r="C441" s="404" t="str">
        <f>IF(Table9[[#This Row],[Código do agregado
'[Entidade']]]="","",(CONCATENATE(VLOOKUP(Table9[[#This Row],[Código do agregado
'[Entidade']]],Table8[[Código do agregado '[Entidade']]:[Código do agregado
'[1º Direito']]],8,FALSE),".",Table9[[#This Row],[Membro]])))</f>
        <v/>
      </c>
      <c r="D441" s="430"/>
      <c r="E441" s="431"/>
      <c r="F441" s="430"/>
      <c r="G441" s="430"/>
      <c r="H441" s="435"/>
      <c r="I441" s="432"/>
      <c r="J441" s="433"/>
      <c r="K441" s="404" t="str">
        <f ca="1">IF(Table9[[#This Row],[Data de nascimento 
(aaaa-mm-dd)]]="","",(IF(B441="","",DATEDIF(J441,NOW(),"y"))))</f>
        <v/>
      </c>
      <c r="L441" s="401"/>
      <c r="M441" s="405"/>
      <c r="N441" s="407"/>
      <c r="O441" s="405"/>
      <c r="P441" s="275" t="str">
        <f t="shared" si="33"/>
        <v>NÃO</v>
      </c>
      <c r="Q441" s="281" t="str">
        <f>IF(Table9[[#This Row],[Código do agregado
'[Entidade']]]="","",IF(B441&lt;&gt;B440,"A",IF(Q440="A","B",IF(Q440="B","C",IF(Q440="C","D",IF(Q440="D","E",IF(Q440="E","F",IF(Q440="F","G",IF(Q440="G","H",IF(Q440="H","I",IF(Q440="K","L",IF(Q440="L","M",IF(Q440="M","N",IF(Q440="N","O",IF(Q440="O","P",IF(Q440="P","Q"))))))))))))))))</f>
        <v/>
      </c>
      <c r="R441" s="282" t="str">
        <f t="shared" si="34"/>
        <v/>
      </c>
      <c r="S441" s="283" t="str">
        <f t="shared" si="35"/>
        <v/>
      </c>
      <c r="T441" s="284" t="str">
        <f t="shared" ca="1" si="36"/>
        <v/>
      </c>
      <c r="U441" s="419"/>
      <c r="V441" s="421" t="str">
        <f>IFERROR(IF(Table9[[#This Row],[Data de nascimento 
(aaaa-mm-dd)]]="","",(IF(B441="","",DATEDIF(J441,VLOOKUP(Table9[[#This Row],[Código do agregado
'[Entidade']]],Table8[[Código do agregado '[Entidade']]:[Denominação do ficheiro pdf correspondente ao documento]],25,FALSE),"y")))),"")</f>
        <v/>
      </c>
      <c r="W441" s="410">
        <f t="shared" si="37"/>
        <v>0</v>
      </c>
      <c r="AC441" s="280"/>
    </row>
    <row r="442" spans="1:29" s="263" customFormat="1" ht="25.05" hidden="1" customHeight="1" x14ac:dyDescent="0.3">
      <c r="A442" s="274" t="str">
        <f>CONCATENATE(+IF(Table9[[#This Row],[Código do agregado
'[Entidade']]]="","",VLOOKUP(Table9[[#This Row],[Código do agregado
'[Entidade']]],Table8[[#All],[Código do agregado '[Entidade']]:[Código do agregado
'[1º Direito']]],6,FALSE)),Table9[[#This Row],[Membro]])</f>
        <v/>
      </c>
      <c r="B442" s="403"/>
      <c r="C442" s="404" t="str">
        <f>IF(Table9[[#This Row],[Código do agregado
'[Entidade']]]="","",(CONCATENATE(VLOOKUP(Table9[[#This Row],[Código do agregado
'[Entidade']]],Table8[[Código do agregado '[Entidade']]:[Código do agregado
'[1º Direito']]],8,FALSE),".",Table9[[#This Row],[Membro]])))</f>
        <v/>
      </c>
      <c r="D442" s="430"/>
      <c r="E442" s="431"/>
      <c r="F442" s="430"/>
      <c r="G442" s="430"/>
      <c r="H442" s="435"/>
      <c r="I442" s="432"/>
      <c r="J442" s="433"/>
      <c r="K442" s="404" t="str">
        <f ca="1">IF(Table9[[#This Row],[Data de nascimento 
(aaaa-mm-dd)]]="","",(IF(B442="","",DATEDIF(J442,NOW(),"y"))))</f>
        <v/>
      </c>
      <c r="L442" s="401"/>
      <c r="M442" s="405"/>
      <c r="N442" s="407"/>
      <c r="O442" s="405"/>
      <c r="P442" s="275" t="str">
        <f t="shared" si="33"/>
        <v>NÃO</v>
      </c>
      <c r="Q442" s="281" t="str">
        <f>IF(Table9[[#This Row],[Código do agregado
'[Entidade']]]="","",IF(B442&lt;&gt;B441,"A",IF(Q441="A","B",IF(Q441="B","C",IF(Q441="C","D",IF(Q441="D","E",IF(Q441="E","F",IF(Q441="F","G",IF(Q441="G","H",IF(Q441="H","I",IF(Q441="K","L",IF(Q441="L","M",IF(Q441="M","N",IF(Q441="N","O",IF(Q441="O","P",IF(Q441="P","Q"))))))))))))))))</f>
        <v/>
      </c>
      <c r="R442" s="282" t="str">
        <f t="shared" si="34"/>
        <v/>
      </c>
      <c r="S442" s="283" t="str">
        <f t="shared" si="35"/>
        <v/>
      </c>
      <c r="T442" s="284" t="str">
        <f t="shared" ca="1" si="36"/>
        <v/>
      </c>
      <c r="U442" s="419"/>
      <c r="V442" s="421" t="str">
        <f>IFERROR(IF(Table9[[#This Row],[Data de nascimento 
(aaaa-mm-dd)]]="","",(IF(B442="","",DATEDIF(J442,VLOOKUP(Table9[[#This Row],[Código do agregado
'[Entidade']]],Table8[[Código do agregado '[Entidade']]:[Denominação do ficheiro pdf correspondente ao documento]],25,FALSE),"y")))),"")</f>
        <v/>
      </c>
      <c r="W442" s="410">
        <f t="shared" si="37"/>
        <v>0</v>
      </c>
      <c r="AC442" s="280"/>
    </row>
    <row r="443" spans="1:29" s="263" customFormat="1" ht="25.05" hidden="1" customHeight="1" x14ac:dyDescent="0.3">
      <c r="A443" s="274" t="str">
        <f>CONCATENATE(+IF(Table9[[#This Row],[Código do agregado
'[Entidade']]]="","",VLOOKUP(Table9[[#This Row],[Código do agregado
'[Entidade']]],Table8[[#All],[Código do agregado '[Entidade']]:[Código do agregado
'[1º Direito']]],6,FALSE)),Table9[[#This Row],[Membro]])</f>
        <v/>
      </c>
      <c r="B443" s="403"/>
      <c r="C443" s="404" t="str">
        <f>IF(Table9[[#This Row],[Código do agregado
'[Entidade']]]="","",(CONCATENATE(VLOOKUP(Table9[[#This Row],[Código do agregado
'[Entidade']]],Table8[[Código do agregado '[Entidade']]:[Código do agregado
'[1º Direito']]],8,FALSE),".",Table9[[#This Row],[Membro]])))</f>
        <v/>
      </c>
      <c r="D443" s="430"/>
      <c r="E443" s="431"/>
      <c r="F443" s="430"/>
      <c r="G443" s="430"/>
      <c r="H443" s="435"/>
      <c r="I443" s="432"/>
      <c r="J443" s="433"/>
      <c r="K443" s="404" t="str">
        <f ca="1">IF(Table9[[#This Row],[Data de nascimento 
(aaaa-mm-dd)]]="","",(IF(B443="","",DATEDIF(J443,NOW(),"y"))))</f>
        <v/>
      </c>
      <c r="L443" s="401"/>
      <c r="M443" s="405"/>
      <c r="N443" s="407"/>
      <c r="O443" s="405"/>
      <c r="P443" s="275" t="str">
        <f t="shared" si="33"/>
        <v>NÃO</v>
      </c>
      <c r="Q443" s="281" t="str">
        <f>IF(Table9[[#This Row],[Código do agregado
'[Entidade']]]="","",IF(B443&lt;&gt;B442,"A",IF(Q442="A","B",IF(Q442="B","C",IF(Q442="C","D",IF(Q442="D","E",IF(Q442="E","F",IF(Q442="F","G",IF(Q442="G","H",IF(Q442="H","I",IF(Q442="K","L",IF(Q442="L","M",IF(Q442="M","N",IF(Q442="N","O",IF(Q442="O","P",IF(Q442="P","Q"))))))))))))))))</f>
        <v/>
      </c>
      <c r="R443" s="282" t="str">
        <f t="shared" si="34"/>
        <v/>
      </c>
      <c r="S443" s="283" t="str">
        <f t="shared" si="35"/>
        <v/>
      </c>
      <c r="T443" s="284" t="str">
        <f t="shared" ca="1" si="36"/>
        <v/>
      </c>
      <c r="U443" s="419"/>
      <c r="V443" s="421" t="str">
        <f>IFERROR(IF(Table9[[#This Row],[Data de nascimento 
(aaaa-mm-dd)]]="","",(IF(B443="","",DATEDIF(J443,VLOOKUP(Table9[[#This Row],[Código do agregado
'[Entidade']]],Table8[[Código do agregado '[Entidade']]:[Denominação do ficheiro pdf correspondente ao documento]],25,FALSE),"y")))),"")</f>
        <v/>
      </c>
      <c r="W443" s="410">
        <f t="shared" si="37"/>
        <v>0</v>
      </c>
      <c r="AC443" s="280"/>
    </row>
    <row r="444" spans="1:29" s="263" customFormat="1" ht="25.05" hidden="1" customHeight="1" x14ac:dyDescent="0.3">
      <c r="A444" s="274" t="str">
        <f>CONCATENATE(+IF(Table9[[#This Row],[Código do agregado
'[Entidade']]]="","",VLOOKUP(Table9[[#This Row],[Código do agregado
'[Entidade']]],Table8[[#All],[Código do agregado '[Entidade']]:[Código do agregado
'[1º Direito']]],6,FALSE)),Table9[[#This Row],[Membro]])</f>
        <v/>
      </c>
      <c r="B444" s="403"/>
      <c r="C444" s="404" t="str">
        <f>IF(Table9[[#This Row],[Código do agregado
'[Entidade']]]="","",(CONCATENATE(VLOOKUP(Table9[[#This Row],[Código do agregado
'[Entidade']]],Table8[[Código do agregado '[Entidade']]:[Código do agregado
'[1º Direito']]],8,FALSE),".",Table9[[#This Row],[Membro]])))</f>
        <v/>
      </c>
      <c r="D444" s="430"/>
      <c r="E444" s="431"/>
      <c r="F444" s="430"/>
      <c r="G444" s="430"/>
      <c r="H444" s="435"/>
      <c r="I444" s="432"/>
      <c r="J444" s="433"/>
      <c r="K444" s="404" t="str">
        <f ca="1">IF(Table9[[#This Row],[Data de nascimento 
(aaaa-mm-dd)]]="","",(IF(B444="","",DATEDIF(J444,NOW(),"y"))))</f>
        <v/>
      </c>
      <c r="L444" s="401"/>
      <c r="M444" s="405"/>
      <c r="N444" s="407"/>
      <c r="O444" s="405"/>
      <c r="P444" s="275" t="str">
        <f t="shared" si="33"/>
        <v>NÃO</v>
      </c>
      <c r="Q444" s="281" t="str">
        <f>IF(Table9[[#This Row],[Código do agregado
'[Entidade']]]="","",IF(B444&lt;&gt;B443,"A",IF(Q443="A","B",IF(Q443="B","C",IF(Q443="C","D",IF(Q443="D","E",IF(Q443="E","F",IF(Q443="F","G",IF(Q443="G","H",IF(Q443="H","I",IF(Q443="K","L",IF(Q443="L","M",IF(Q443="M","N",IF(Q443="N","O",IF(Q443="O","P",IF(Q443="P","Q"))))))))))))))))</f>
        <v/>
      </c>
      <c r="R444" s="282" t="str">
        <f t="shared" si="34"/>
        <v/>
      </c>
      <c r="S444" s="283" t="str">
        <f t="shared" si="35"/>
        <v/>
      </c>
      <c r="T444" s="284" t="str">
        <f t="shared" ca="1" si="36"/>
        <v/>
      </c>
      <c r="U444" s="419"/>
      <c r="V444" s="421" t="str">
        <f>IFERROR(IF(Table9[[#This Row],[Data de nascimento 
(aaaa-mm-dd)]]="","",(IF(B444="","",DATEDIF(J444,VLOOKUP(Table9[[#This Row],[Código do agregado
'[Entidade']]],Table8[[Código do agregado '[Entidade']]:[Denominação do ficheiro pdf correspondente ao documento]],25,FALSE),"y")))),"")</f>
        <v/>
      </c>
      <c r="W444" s="410">
        <f t="shared" si="37"/>
        <v>0</v>
      </c>
      <c r="AC444" s="280"/>
    </row>
    <row r="445" spans="1:29" s="263" customFormat="1" ht="25.05" hidden="1" customHeight="1" x14ac:dyDescent="0.3">
      <c r="A445" s="274" t="str">
        <f>CONCATENATE(+IF(Table9[[#This Row],[Código do agregado
'[Entidade']]]="","",VLOOKUP(Table9[[#This Row],[Código do agregado
'[Entidade']]],Table8[[#All],[Código do agregado '[Entidade']]:[Código do agregado
'[1º Direito']]],6,FALSE)),Table9[[#This Row],[Membro]])</f>
        <v/>
      </c>
      <c r="B445" s="403"/>
      <c r="C445" s="404" t="str">
        <f>IF(Table9[[#This Row],[Código do agregado
'[Entidade']]]="","",(CONCATENATE(VLOOKUP(Table9[[#This Row],[Código do agregado
'[Entidade']]],Table8[[Código do agregado '[Entidade']]:[Código do agregado
'[1º Direito']]],8,FALSE),".",Table9[[#This Row],[Membro]])))</f>
        <v/>
      </c>
      <c r="D445" s="430"/>
      <c r="E445" s="431"/>
      <c r="F445" s="430"/>
      <c r="G445" s="430"/>
      <c r="H445" s="435"/>
      <c r="I445" s="432"/>
      <c r="J445" s="433"/>
      <c r="K445" s="404" t="str">
        <f ca="1">IF(Table9[[#This Row],[Data de nascimento 
(aaaa-mm-dd)]]="","",(IF(B445="","",DATEDIF(J445,NOW(),"y"))))</f>
        <v/>
      </c>
      <c r="L445" s="401"/>
      <c r="M445" s="405"/>
      <c r="N445" s="407"/>
      <c r="O445" s="405"/>
      <c r="P445" s="275" t="str">
        <f t="shared" si="33"/>
        <v>NÃO</v>
      </c>
      <c r="Q445" s="281" t="str">
        <f>IF(Table9[[#This Row],[Código do agregado
'[Entidade']]]="","",IF(B445&lt;&gt;B444,"A",IF(Q444="A","B",IF(Q444="B","C",IF(Q444="C","D",IF(Q444="D","E",IF(Q444="E","F",IF(Q444="F","G",IF(Q444="G","H",IF(Q444="H","I",IF(Q444="K","L",IF(Q444="L","M",IF(Q444="M","N",IF(Q444="N","O",IF(Q444="O","P",IF(Q444="P","Q"))))))))))))))))</f>
        <v/>
      </c>
      <c r="R445" s="282" t="str">
        <f t="shared" si="34"/>
        <v/>
      </c>
      <c r="S445" s="283" t="str">
        <f t="shared" si="35"/>
        <v/>
      </c>
      <c r="T445" s="284" t="str">
        <f t="shared" ca="1" si="36"/>
        <v/>
      </c>
      <c r="U445" s="419"/>
      <c r="V445" s="421" t="str">
        <f>IFERROR(IF(Table9[[#This Row],[Data de nascimento 
(aaaa-mm-dd)]]="","",(IF(B445="","",DATEDIF(J445,VLOOKUP(Table9[[#This Row],[Código do agregado
'[Entidade']]],Table8[[Código do agregado '[Entidade']]:[Denominação do ficheiro pdf correspondente ao documento]],25,FALSE),"y")))),"")</f>
        <v/>
      </c>
      <c r="W445" s="410">
        <f t="shared" si="37"/>
        <v>0</v>
      </c>
      <c r="AC445" s="280"/>
    </row>
    <row r="446" spans="1:29" s="263" customFormat="1" ht="25.05" hidden="1" customHeight="1" x14ac:dyDescent="0.3">
      <c r="A446" s="274" t="str">
        <f>CONCATENATE(+IF(Table9[[#This Row],[Código do agregado
'[Entidade']]]="","",VLOOKUP(Table9[[#This Row],[Código do agregado
'[Entidade']]],Table8[[#All],[Código do agregado '[Entidade']]:[Código do agregado
'[1º Direito']]],6,FALSE)),Table9[[#This Row],[Membro]])</f>
        <v/>
      </c>
      <c r="B446" s="403"/>
      <c r="C446" s="404" t="str">
        <f>IF(Table9[[#This Row],[Código do agregado
'[Entidade']]]="","",(CONCATENATE(VLOOKUP(Table9[[#This Row],[Código do agregado
'[Entidade']]],Table8[[Código do agregado '[Entidade']]:[Código do agregado
'[1º Direito']]],8,FALSE),".",Table9[[#This Row],[Membro]])))</f>
        <v/>
      </c>
      <c r="D446" s="430"/>
      <c r="E446" s="431"/>
      <c r="F446" s="430"/>
      <c r="G446" s="430"/>
      <c r="H446" s="435"/>
      <c r="I446" s="432"/>
      <c r="J446" s="433"/>
      <c r="K446" s="404" t="str">
        <f ca="1">IF(Table9[[#This Row],[Data de nascimento 
(aaaa-mm-dd)]]="","",(IF(B446="","",DATEDIF(J446,NOW(),"y"))))</f>
        <v/>
      </c>
      <c r="L446" s="401"/>
      <c r="M446" s="405"/>
      <c r="N446" s="407"/>
      <c r="O446" s="405"/>
      <c r="P446" s="275" t="str">
        <f t="shared" si="33"/>
        <v>NÃO</v>
      </c>
      <c r="Q446" s="281" t="str">
        <f>IF(Table9[[#This Row],[Código do agregado
'[Entidade']]]="","",IF(B446&lt;&gt;B445,"A",IF(Q445="A","B",IF(Q445="B","C",IF(Q445="C","D",IF(Q445="D","E",IF(Q445="E","F",IF(Q445="F","G",IF(Q445="G","H",IF(Q445="H","I",IF(Q445="K","L",IF(Q445="L","M",IF(Q445="M","N",IF(Q445="N","O",IF(Q445="O","P",IF(Q445="P","Q"))))))))))))))))</f>
        <v/>
      </c>
      <c r="R446" s="282" t="str">
        <f t="shared" si="34"/>
        <v/>
      </c>
      <c r="S446" s="283" t="str">
        <f t="shared" si="35"/>
        <v/>
      </c>
      <c r="T446" s="284" t="str">
        <f t="shared" ca="1" si="36"/>
        <v/>
      </c>
      <c r="U446" s="419"/>
      <c r="V446" s="421" t="str">
        <f>IFERROR(IF(Table9[[#This Row],[Data de nascimento 
(aaaa-mm-dd)]]="","",(IF(B446="","",DATEDIF(J446,VLOOKUP(Table9[[#This Row],[Código do agregado
'[Entidade']]],Table8[[Código do agregado '[Entidade']]:[Denominação do ficheiro pdf correspondente ao documento]],25,FALSE),"y")))),"")</f>
        <v/>
      </c>
      <c r="W446" s="410">
        <f t="shared" si="37"/>
        <v>0</v>
      </c>
      <c r="AC446" s="280"/>
    </row>
    <row r="447" spans="1:29" s="263" customFormat="1" ht="25.05" hidden="1" customHeight="1" x14ac:dyDescent="0.3">
      <c r="A447" s="274" t="str">
        <f>CONCATENATE(+IF(Table9[[#This Row],[Código do agregado
'[Entidade']]]="","",VLOOKUP(Table9[[#This Row],[Código do agregado
'[Entidade']]],Table8[[#All],[Código do agregado '[Entidade']]:[Código do agregado
'[1º Direito']]],6,FALSE)),Table9[[#This Row],[Membro]])</f>
        <v/>
      </c>
      <c r="B447" s="403"/>
      <c r="C447" s="404" t="str">
        <f>IF(Table9[[#This Row],[Código do agregado
'[Entidade']]]="","",(CONCATENATE(VLOOKUP(Table9[[#This Row],[Código do agregado
'[Entidade']]],Table8[[Código do agregado '[Entidade']]:[Código do agregado
'[1º Direito']]],8,FALSE),".",Table9[[#This Row],[Membro]])))</f>
        <v/>
      </c>
      <c r="D447" s="430"/>
      <c r="E447" s="431"/>
      <c r="F447" s="430"/>
      <c r="G447" s="430"/>
      <c r="H447" s="435"/>
      <c r="I447" s="432"/>
      <c r="J447" s="433"/>
      <c r="K447" s="404" t="str">
        <f ca="1">IF(Table9[[#This Row],[Data de nascimento 
(aaaa-mm-dd)]]="","",(IF(B447="","",DATEDIF(J447,NOW(),"y"))))</f>
        <v/>
      </c>
      <c r="L447" s="401"/>
      <c r="M447" s="405"/>
      <c r="N447" s="407"/>
      <c r="O447" s="405"/>
      <c r="P447" s="275" t="str">
        <f t="shared" si="33"/>
        <v>NÃO</v>
      </c>
      <c r="Q447" s="281" t="str">
        <f>IF(Table9[[#This Row],[Código do agregado
'[Entidade']]]="","",IF(B447&lt;&gt;B446,"A",IF(Q446="A","B",IF(Q446="B","C",IF(Q446="C","D",IF(Q446="D","E",IF(Q446="E","F",IF(Q446="F","G",IF(Q446="G","H",IF(Q446="H","I",IF(Q446="K","L",IF(Q446="L","M",IF(Q446="M","N",IF(Q446="N","O",IF(Q446="O","P",IF(Q446="P","Q"))))))))))))))))</f>
        <v/>
      </c>
      <c r="R447" s="282" t="str">
        <f t="shared" si="34"/>
        <v/>
      </c>
      <c r="S447" s="283" t="str">
        <f t="shared" si="35"/>
        <v/>
      </c>
      <c r="T447" s="284" t="str">
        <f t="shared" ca="1" si="36"/>
        <v/>
      </c>
      <c r="U447" s="419"/>
      <c r="V447" s="421" t="str">
        <f>IFERROR(IF(Table9[[#This Row],[Data de nascimento 
(aaaa-mm-dd)]]="","",(IF(B447="","",DATEDIF(J447,VLOOKUP(Table9[[#This Row],[Código do agregado
'[Entidade']]],Table8[[Código do agregado '[Entidade']]:[Denominação do ficheiro pdf correspondente ao documento]],25,FALSE),"y")))),"")</f>
        <v/>
      </c>
      <c r="W447" s="410">
        <f t="shared" si="37"/>
        <v>0</v>
      </c>
      <c r="AC447" s="280"/>
    </row>
    <row r="448" spans="1:29" s="263" customFormat="1" ht="25.05" hidden="1" customHeight="1" x14ac:dyDescent="0.3">
      <c r="A448" s="274" t="str">
        <f>CONCATENATE(+IF(Table9[[#This Row],[Código do agregado
'[Entidade']]]="","",VLOOKUP(Table9[[#This Row],[Código do agregado
'[Entidade']]],Table8[[#All],[Código do agregado '[Entidade']]:[Código do agregado
'[1º Direito']]],6,FALSE)),Table9[[#This Row],[Membro]])</f>
        <v/>
      </c>
      <c r="B448" s="403"/>
      <c r="C448" s="404" t="str">
        <f>IF(Table9[[#This Row],[Código do agregado
'[Entidade']]]="","",(CONCATENATE(VLOOKUP(Table9[[#This Row],[Código do agregado
'[Entidade']]],Table8[[Código do agregado '[Entidade']]:[Código do agregado
'[1º Direito']]],8,FALSE),".",Table9[[#This Row],[Membro]])))</f>
        <v/>
      </c>
      <c r="D448" s="430"/>
      <c r="E448" s="431"/>
      <c r="F448" s="430"/>
      <c r="G448" s="430"/>
      <c r="H448" s="435"/>
      <c r="I448" s="432"/>
      <c r="J448" s="433"/>
      <c r="K448" s="404" t="str">
        <f ca="1">IF(Table9[[#This Row],[Data de nascimento 
(aaaa-mm-dd)]]="","",(IF(B448="","",DATEDIF(J448,NOW(),"y"))))</f>
        <v/>
      </c>
      <c r="L448" s="401"/>
      <c r="M448" s="405"/>
      <c r="N448" s="407"/>
      <c r="O448" s="405"/>
      <c r="P448" s="275" t="str">
        <f t="shared" si="33"/>
        <v>NÃO</v>
      </c>
      <c r="Q448" s="281" t="str">
        <f>IF(Table9[[#This Row],[Código do agregado
'[Entidade']]]="","",IF(B448&lt;&gt;B447,"A",IF(Q447="A","B",IF(Q447="B","C",IF(Q447="C","D",IF(Q447="D","E",IF(Q447="E","F",IF(Q447="F","G",IF(Q447="G","H",IF(Q447="H","I",IF(Q447="K","L",IF(Q447="L","M",IF(Q447="M","N",IF(Q447="N","O",IF(Q447="O","P",IF(Q447="P","Q"))))))))))))))))</f>
        <v/>
      </c>
      <c r="R448" s="282" t="str">
        <f t="shared" si="34"/>
        <v/>
      </c>
      <c r="S448" s="283" t="str">
        <f t="shared" si="35"/>
        <v/>
      </c>
      <c r="T448" s="284" t="str">
        <f t="shared" ca="1" si="36"/>
        <v/>
      </c>
      <c r="U448" s="419"/>
      <c r="V448" s="421" t="str">
        <f>IFERROR(IF(Table9[[#This Row],[Data de nascimento 
(aaaa-mm-dd)]]="","",(IF(B448="","",DATEDIF(J448,VLOOKUP(Table9[[#This Row],[Código do agregado
'[Entidade']]],Table8[[Código do agregado '[Entidade']]:[Denominação do ficheiro pdf correspondente ao documento]],25,FALSE),"y")))),"")</f>
        <v/>
      </c>
      <c r="W448" s="410">
        <f t="shared" si="37"/>
        <v>0</v>
      </c>
      <c r="AC448" s="280"/>
    </row>
    <row r="449" spans="1:29" s="263" customFormat="1" ht="25.05" hidden="1" customHeight="1" x14ac:dyDescent="0.3">
      <c r="A449" s="274" t="str">
        <f>CONCATENATE(+IF(Table9[[#This Row],[Código do agregado
'[Entidade']]]="","",VLOOKUP(Table9[[#This Row],[Código do agregado
'[Entidade']]],Table8[[#All],[Código do agregado '[Entidade']]:[Código do agregado
'[1º Direito']]],6,FALSE)),Table9[[#This Row],[Membro]])</f>
        <v/>
      </c>
      <c r="B449" s="403"/>
      <c r="C449" s="404" t="str">
        <f>IF(Table9[[#This Row],[Código do agregado
'[Entidade']]]="","",(CONCATENATE(VLOOKUP(Table9[[#This Row],[Código do agregado
'[Entidade']]],Table8[[Código do agregado '[Entidade']]:[Código do agregado
'[1º Direito']]],8,FALSE),".",Table9[[#This Row],[Membro]])))</f>
        <v/>
      </c>
      <c r="D449" s="430"/>
      <c r="E449" s="431"/>
      <c r="F449" s="430"/>
      <c r="G449" s="430"/>
      <c r="H449" s="435"/>
      <c r="I449" s="432"/>
      <c r="J449" s="433"/>
      <c r="K449" s="404" t="str">
        <f ca="1">IF(Table9[[#This Row],[Data de nascimento 
(aaaa-mm-dd)]]="","",(IF(B449="","",DATEDIF(J449,NOW(),"y"))))</f>
        <v/>
      </c>
      <c r="L449" s="401"/>
      <c r="M449" s="405"/>
      <c r="N449" s="407"/>
      <c r="O449" s="405"/>
      <c r="P449" s="275" t="str">
        <f t="shared" si="33"/>
        <v>NÃO</v>
      </c>
      <c r="Q449" s="281" t="str">
        <f>IF(Table9[[#This Row],[Código do agregado
'[Entidade']]]="","",IF(B449&lt;&gt;B448,"A",IF(Q448="A","B",IF(Q448="B","C",IF(Q448="C","D",IF(Q448="D","E",IF(Q448="E","F",IF(Q448="F","G",IF(Q448="G","H",IF(Q448="H","I",IF(Q448="K","L",IF(Q448="L","M",IF(Q448="M","N",IF(Q448="N","O",IF(Q448="O","P",IF(Q448="P","Q"))))))))))))))))</f>
        <v/>
      </c>
      <c r="R449" s="282" t="str">
        <f t="shared" si="34"/>
        <v/>
      </c>
      <c r="S449" s="283" t="str">
        <f t="shared" si="35"/>
        <v/>
      </c>
      <c r="T449" s="284" t="str">
        <f t="shared" ca="1" si="36"/>
        <v/>
      </c>
      <c r="U449" s="419"/>
      <c r="V449" s="421" t="str">
        <f>IFERROR(IF(Table9[[#This Row],[Data de nascimento 
(aaaa-mm-dd)]]="","",(IF(B449="","",DATEDIF(J449,VLOOKUP(Table9[[#This Row],[Código do agregado
'[Entidade']]],Table8[[Código do agregado '[Entidade']]:[Denominação do ficheiro pdf correspondente ao documento]],25,FALSE),"y")))),"")</f>
        <v/>
      </c>
      <c r="W449" s="410">
        <f t="shared" si="37"/>
        <v>0</v>
      </c>
      <c r="AC449" s="280"/>
    </row>
    <row r="450" spans="1:29" s="263" customFormat="1" ht="25.05" hidden="1" customHeight="1" x14ac:dyDescent="0.3">
      <c r="A450" s="274" t="str">
        <f>CONCATENATE(+IF(Table9[[#This Row],[Código do agregado
'[Entidade']]]="","",VLOOKUP(Table9[[#This Row],[Código do agregado
'[Entidade']]],Table8[[#All],[Código do agregado '[Entidade']]:[Código do agregado
'[1º Direito']]],6,FALSE)),Table9[[#This Row],[Membro]])</f>
        <v/>
      </c>
      <c r="B450" s="403"/>
      <c r="C450" s="404" t="str">
        <f>IF(Table9[[#This Row],[Código do agregado
'[Entidade']]]="","",(CONCATENATE(VLOOKUP(Table9[[#This Row],[Código do agregado
'[Entidade']]],Table8[[Código do agregado '[Entidade']]:[Código do agregado
'[1º Direito']]],8,FALSE),".",Table9[[#This Row],[Membro]])))</f>
        <v/>
      </c>
      <c r="D450" s="430"/>
      <c r="E450" s="431"/>
      <c r="F450" s="430"/>
      <c r="G450" s="430"/>
      <c r="H450" s="435"/>
      <c r="I450" s="432"/>
      <c r="J450" s="433"/>
      <c r="K450" s="404" t="str">
        <f ca="1">IF(Table9[[#This Row],[Data de nascimento 
(aaaa-mm-dd)]]="","",(IF(B450="","",DATEDIF(J450,NOW(),"y"))))</f>
        <v/>
      </c>
      <c r="L450" s="401"/>
      <c r="M450" s="405"/>
      <c r="N450" s="407"/>
      <c r="O450" s="405"/>
      <c r="P450" s="275" t="str">
        <f t="shared" si="33"/>
        <v>NÃO</v>
      </c>
      <c r="Q450" s="281" t="str">
        <f>IF(Table9[[#This Row],[Código do agregado
'[Entidade']]]="","",IF(B450&lt;&gt;B449,"A",IF(Q449="A","B",IF(Q449="B","C",IF(Q449="C","D",IF(Q449="D","E",IF(Q449="E","F",IF(Q449="F","G",IF(Q449="G","H",IF(Q449="H","I",IF(Q449="K","L",IF(Q449="L","M",IF(Q449="M","N",IF(Q449="N","O",IF(Q449="O","P",IF(Q449="P","Q"))))))))))))))))</f>
        <v/>
      </c>
      <c r="R450" s="282" t="str">
        <f t="shared" si="34"/>
        <v/>
      </c>
      <c r="S450" s="283" t="str">
        <f t="shared" si="35"/>
        <v/>
      </c>
      <c r="T450" s="284" t="str">
        <f t="shared" ca="1" si="36"/>
        <v/>
      </c>
      <c r="U450" s="419"/>
      <c r="V450" s="421" t="str">
        <f>IFERROR(IF(Table9[[#This Row],[Data de nascimento 
(aaaa-mm-dd)]]="","",(IF(B450="","",DATEDIF(J450,VLOOKUP(Table9[[#This Row],[Código do agregado
'[Entidade']]],Table8[[Código do agregado '[Entidade']]:[Denominação do ficheiro pdf correspondente ao documento]],25,FALSE),"y")))),"")</f>
        <v/>
      </c>
      <c r="W450" s="410">
        <f t="shared" si="37"/>
        <v>0</v>
      </c>
      <c r="AC450" s="280"/>
    </row>
    <row r="451" spans="1:29" s="263" customFormat="1" ht="25.05" hidden="1" customHeight="1" x14ac:dyDescent="0.3">
      <c r="A451" s="274" t="str">
        <f>CONCATENATE(+IF(Table9[[#This Row],[Código do agregado
'[Entidade']]]="","",VLOOKUP(Table9[[#This Row],[Código do agregado
'[Entidade']]],Table8[[#All],[Código do agregado '[Entidade']]:[Código do agregado
'[1º Direito']]],6,FALSE)),Table9[[#This Row],[Membro]])</f>
        <v/>
      </c>
      <c r="B451" s="403"/>
      <c r="C451" s="404" t="str">
        <f>IF(Table9[[#This Row],[Código do agregado
'[Entidade']]]="","",(CONCATENATE(VLOOKUP(Table9[[#This Row],[Código do agregado
'[Entidade']]],Table8[[Código do agregado '[Entidade']]:[Código do agregado
'[1º Direito']]],8,FALSE),".",Table9[[#This Row],[Membro]])))</f>
        <v/>
      </c>
      <c r="D451" s="430"/>
      <c r="E451" s="431"/>
      <c r="F451" s="430"/>
      <c r="G451" s="430"/>
      <c r="H451" s="435"/>
      <c r="I451" s="432"/>
      <c r="J451" s="433"/>
      <c r="K451" s="404" t="str">
        <f ca="1">IF(Table9[[#This Row],[Data de nascimento 
(aaaa-mm-dd)]]="","",(IF(B451="","",DATEDIF(J451,NOW(),"y"))))</f>
        <v/>
      </c>
      <c r="L451" s="401"/>
      <c r="M451" s="405"/>
      <c r="N451" s="407"/>
      <c r="O451" s="405"/>
      <c r="P451" s="275" t="str">
        <f t="shared" si="33"/>
        <v>NÃO</v>
      </c>
      <c r="Q451" s="281" t="str">
        <f>IF(Table9[[#This Row],[Código do agregado
'[Entidade']]]="","",IF(B451&lt;&gt;B450,"A",IF(Q450="A","B",IF(Q450="B","C",IF(Q450="C","D",IF(Q450="D","E",IF(Q450="E","F",IF(Q450="F","G",IF(Q450="G","H",IF(Q450="H","I",IF(Q450="K","L",IF(Q450="L","M",IF(Q450="M","N",IF(Q450="N","O",IF(Q450="O","P",IF(Q450="P","Q"))))))))))))))))</f>
        <v/>
      </c>
      <c r="R451" s="282" t="str">
        <f t="shared" si="34"/>
        <v/>
      </c>
      <c r="S451" s="283" t="str">
        <f t="shared" si="35"/>
        <v/>
      </c>
      <c r="T451" s="284" t="str">
        <f t="shared" ca="1" si="36"/>
        <v/>
      </c>
      <c r="U451" s="419"/>
      <c r="V451" s="421" t="str">
        <f>IFERROR(IF(Table9[[#This Row],[Data de nascimento 
(aaaa-mm-dd)]]="","",(IF(B451="","",DATEDIF(J451,VLOOKUP(Table9[[#This Row],[Código do agregado
'[Entidade']]],Table8[[Código do agregado '[Entidade']]:[Denominação do ficheiro pdf correspondente ao documento]],25,FALSE),"y")))),"")</f>
        <v/>
      </c>
      <c r="W451" s="410">
        <f t="shared" si="37"/>
        <v>0</v>
      </c>
      <c r="AC451" s="280"/>
    </row>
    <row r="452" spans="1:29" s="263" customFormat="1" ht="25.05" hidden="1" customHeight="1" x14ac:dyDescent="0.3">
      <c r="A452" s="274" t="str">
        <f>CONCATENATE(+IF(Table9[[#This Row],[Código do agregado
'[Entidade']]]="","",VLOOKUP(Table9[[#This Row],[Código do agregado
'[Entidade']]],Table8[[#All],[Código do agregado '[Entidade']]:[Código do agregado
'[1º Direito']]],6,FALSE)),Table9[[#This Row],[Membro]])</f>
        <v/>
      </c>
      <c r="B452" s="403"/>
      <c r="C452" s="404" t="str">
        <f>IF(Table9[[#This Row],[Código do agregado
'[Entidade']]]="","",(CONCATENATE(VLOOKUP(Table9[[#This Row],[Código do agregado
'[Entidade']]],Table8[[Código do agregado '[Entidade']]:[Código do agregado
'[1º Direito']]],8,FALSE),".",Table9[[#This Row],[Membro]])))</f>
        <v/>
      </c>
      <c r="D452" s="430"/>
      <c r="E452" s="431"/>
      <c r="F452" s="430"/>
      <c r="G452" s="430"/>
      <c r="H452" s="435"/>
      <c r="I452" s="432"/>
      <c r="J452" s="433"/>
      <c r="K452" s="404" t="str">
        <f ca="1">IF(Table9[[#This Row],[Data de nascimento 
(aaaa-mm-dd)]]="","",(IF(B452="","",DATEDIF(J452,NOW(),"y"))))</f>
        <v/>
      </c>
      <c r="L452" s="401"/>
      <c r="M452" s="405"/>
      <c r="N452" s="407"/>
      <c r="O452" s="405"/>
      <c r="P452" s="275" t="str">
        <f t="shared" si="33"/>
        <v>NÃO</v>
      </c>
      <c r="Q452" s="281" t="str">
        <f>IF(Table9[[#This Row],[Código do agregado
'[Entidade']]]="","",IF(B452&lt;&gt;B451,"A",IF(Q451="A","B",IF(Q451="B","C",IF(Q451="C","D",IF(Q451="D","E",IF(Q451="E","F",IF(Q451="F","G",IF(Q451="G","H",IF(Q451="H","I",IF(Q451="K","L",IF(Q451="L","M",IF(Q451="M","N",IF(Q451="N","O",IF(Q451="O","P",IF(Q451="P","Q"))))))))))))))))</f>
        <v/>
      </c>
      <c r="R452" s="282" t="str">
        <f t="shared" si="34"/>
        <v/>
      </c>
      <c r="S452" s="283" t="str">
        <f t="shared" si="35"/>
        <v/>
      </c>
      <c r="T452" s="284" t="str">
        <f t="shared" ca="1" si="36"/>
        <v/>
      </c>
      <c r="U452" s="419"/>
      <c r="V452" s="421" t="str">
        <f>IFERROR(IF(Table9[[#This Row],[Data de nascimento 
(aaaa-mm-dd)]]="","",(IF(B452="","",DATEDIF(J452,VLOOKUP(Table9[[#This Row],[Código do agregado
'[Entidade']]],Table8[[Código do agregado '[Entidade']]:[Denominação do ficheiro pdf correspondente ao documento]],25,FALSE),"y")))),"")</f>
        <v/>
      </c>
      <c r="W452" s="410">
        <f t="shared" si="37"/>
        <v>0</v>
      </c>
      <c r="AC452" s="280"/>
    </row>
    <row r="453" spans="1:29" s="263" customFormat="1" ht="25.05" hidden="1" customHeight="1" x14ac:dyDescent="0.3">
      <c r="A453" s="274" t="str">
        <f>CONCATENATE(+IF(Table9[[#This Row],[Código do agregado
'[Entidade']]]="","",VLOOKUP(Table9[[#This Row],[Código do agregado
'[Entidade']]],Table8[[#All],[Código do agregado '[Entidade']]:[Código do agregado
'[1º Direito']]],6,FALSE)),Table9[[#This Row],[Membro]])</f>
        <v/>
      </c>
      <c r="B453" s="403"/>
      <c r="C453" s="404" t="str">
        <f>IF(Table9[[#This Row],[Código do agregado
'[Entidade']]]="","",(CONCATENATE(VLOOKUP(Table9[[#This Row],[Código do agregado
'[Entidade']]],Table8[[Código do agregado '[Entidade']]:[Código do agregado
'[1º Direito']]],8,FALSE),".",Table9[[#This Row],[Membro]])))</f>
        <v/>
      </c>
      <c r="D453" s="430"/>
      <c r="E453" s="431"/>
      <c r="F453" s="430"/>
      <c r="G453" s="430"/>
      <c r="H453" s="435"/>
      <c r="I453" s="432"/>
      <c r="J453" s="433"/>
      <c r="K453" s="404" t="str">
        <f ca="1">IF(Table9[[#This Row],[Data de nascimento 
(aaaa-mm-dd)]]="","",(IF(B453="","",DATEDIF(J453,NOW(),"y"))))</f>
        <v/>
      </c>
      <c r="L453" s="401"/>
      <c r="M453" s="405"/>
      <c r="N453" s="407"/>
      <c r="O453" s="405"/>
      <c r="P453" s="275" t="str">
        <f t="shared" si="33"/>
        <v>NÃO</v>
      </c>
      <c r="Q453" s="281" t="str">
        <f>IF(Table9[[#This Row],[Código do agregado
'[Entidade']]]="","",IF(B453&lt;&gt;B452,"A",IF(Q452="A","B",IF(Q452="B","C",IF(Q452="C","D",IF(Q452="D","E",IF(Q452="E","F",IF(Q452="F","G",IF(Q452="G","H",IF(Q452="H","I",IF(Q452="K","L",IF(Q452="L","M",IF(Q452="M","N",IF(Q452="N","O",IF(Q452="O","P",IF(Q452="P","Q"))))))))))))))))</f>
        <v/>
      </c>
      <c r="R453" s="282" t="str">
        <f t="shared" si="34"/>
        <v/>
      </c>
      <c r="S453" s="283" t="str">
        <f t="shared" si="35"/>
        <v/>
      </c>
      <c r="T453" s="284" t="str">
        <f t="shared" ca="1" si="36"/>
        <v/>
      </c>
      <c r="U453" s="419"/>
      <c r="V453" s="421" t="str">
        <f>IFERROR(IF(Table9[[#This Row],[Data de nascimento 
(aaaa-mm-dd)]]="","",(IF(B453="","",DATEDIF(J453,VLOOKUP(Table9[[#This Row],[Código do agregado
'[Entidade']]],Table8[[Código do agregado '[Entidade']]:[Denominação do ficheiro pdf correspondente ao documento]],25,FALSE),"y")))),"")</f>
        <v/>
      </c>
      <c r="W453" s="410">
        <f t="shared" si="37"/>
        <v>0</v>
      </c>
      <c r="AC453" s="280"/>
    </row>
    <row r="454" spans="1:29" s="263" customFormat="1" ht="25.05" hidden="1" customHeight="1" x14ac:dyDescent="0.3">
      <c r="A454" s="274" t="str">
        <f>CONCATENATE(+IF(Table9[[#This Row],[Código do agregado
'[Entidade']]]="","",VLOOKUP(Table9[[#This Row],[Código do agregado
'[Entidade']]],Table8[[#All],[Código do agregado '[Entidade']]:[Código do agregado
'[1º Direito']]],6,FALSE)),Table9[[#This Row],[Membro]])</f>
        <v/>
      </c>
      <c r="B454" s="403"/>
      <c r="C454" s="404" t="str">
        <f>IF(Table9[[#This Row],[Código do agregado
'[Entidade']]]="","",(CONCATENATE(VLOOKUP(Table9[[#This Row],[Código do agregado
'[Entidade']]],Table8[[Código do agregado '[Entidade']]:[Código do agregado
'[1º Direito']]],8,FALSE),".",Table9[[#This Row],[Membro]])))</f>
        <v/>
      </c>
      <c r="D454" s="430"/>
      <c r="E454" s="431"/>
      <c r="F454" s="430"/>
      <c r="G454" s="430"/>
      <c r="H454" s="435"/>
      <c r="I454" s="432"/>
      <c r="J454" s="433"/>
      <c r="K454" s="404" t="str">
        <f ca="1">IF(Table9[[#This Row],[Data de nascimento 
(aaaa-mm-dd)]]="","",(IF(B454="","",DATEDIF(J454,NOW(),"y"))))</f>
        <v/>
      </c>
      <c r="L454" s="401"/>
      <c r="M454" s="405"/>
      <c r="N454" s="407"/>
      <c r="O454" s="405"/>
      <c r="P454" s="275" t="str">
        <f t="shared" ref="P454:P517" si="38">IF(B454&lt;&gt;"",IF(AND(B454&lt;&gt;"",OR(I454="",J454="",M454="",N454="",AND(O454="",S454="Rend"))),"NÃO","SIM"),"NÃO")</f>
        <v>NÃO</v>
      </c>
      <c r="Q454" s="281" t="str">
        <f>IF(Table9[[#This Row],[Código do agregado
'[Entidade']]]="","",IF(B454&lt;&gt;B453,"A",IF(Q453="A","B",IF(Q453="B","C",IF(Q453="C","D",IF(Q453="D","E",IF(Q453="E","F",IF(Q453="F","G",IF(Q453="G","H",IF(Q453="H","I",IF(Q453="K","L",IF(Q453="L","M",IF(Q453="M","N",IF(Q453="N","O",IF(Q453="O","P",IF(Q453="P","Q"))))))))))))))))</f>
        <v/>
      </c>
      <c r="R454" s="282" t="str">
        <f t="shared" ref="R454:R517" si="39">IFERROR(IF(OR(RIGHT(I454,1)-(11-((9*LEFT(I454,1)+8*MID(I454,2,1)+7*MID(I454,3,1)+6*MID(I454,4,1)+5*MID(I454,5,1)+4*MID(I454,6,1)+3*MID(I454,7,1)+2*MID(I454,8,1))-(11*INT((9*LEFT(I454,1)+8*MID(I454,2,1)+7*MID(I454,3,1)+6*MID(I454,4,1)+5*MID(I454,5,1)+4*MID(I454,6,1)+3*MID(I454,7,1)+2*MID(I454,8,1))/11))))=0,RIGHT(I454,1)-(11-((9*LEFT(I454,1)+8*MID(I454,2,1)+7*MID(I454,3,1)+6*MID(I454,4,1)+5*MID(I454,5,1)+4*MID(I454,6,1)+3*MID(I454,7,1)+2*MID(I454,8,1))-(11*INT((9*LEFT(I454,1)+8*MID(I454,2,1)+7*MID(I454,3,1)+6*MID(I454,4,1)+5*MID(I454,5,1)+4*MID(I454,6,1)+3*MID(I454,7,1)+2*MID(I454,8,1))/11))))=-11,RIGHT(I454,1)-(11-((9*LEFT(I454,1)+8*MID(I454,2,1)+7*MID(I454,3,1)+6*MID(I454,4,1)+5*MID(I454,5,1)+4*MID(I454,6,1)+3*MID(I454,7,1)+2*MID(I454,8,1))-(11*INT((9*LEFT(I454,1)+8*MID(I454,2,1)+7*MID(I454,3,1)+6*MID(I454,4,1)+5*MID(I454,5,1)+4*MID(I454,6,1)+3*MID(I454,7,1)+2*MID(I454,8,1))/11))))=-10),"","X"),"")</f>
        <v/>
      </c>
      <c r="S454" s="283" t="str">
        <f t="shared" ref="S454:S517" si="40">IF(RIGHT(C454,1)="A","",IF(C454="","",IF(OR(K454&gt;65,AND(K454&gt;17,K454&lt;26)),"Rend","")))</f>
        <v/>
      </c>
      <c r="T454" s="284" t="str">
        <f t="shared" ref="T454:T517" ca="1" si="41">IF(OR(K454&lt;18,AND(O454="Não",S454="Rend")),"Dep","")</f>
        <v/>
      </c>
      <c r="U454" s="419"/>
      <c r="V454" s="421" t="str">
        <f>IFERROR(IF(Table9[[#This Row],[Data de nascimento 
(aaaa-mm-dd)]]="","",(IF(B454="","",DATEDIF(J454,VLOOKUP(Table9[[#This Row],[Código do agregado
'[Entidade']]],Table8[[Código do agregado '[Entidade']]:[Denominação do ficheiro pdf correspondente ao documento]],25,FALSE),"y")))),"")</f>
        <v/>
      </c>
      <c r="W454" s="410">
        <f t="shared" ref="W454:W517" si="42">IF(AND(V454&gt;=15,V454&lt;=29),1,0)</f>
        <v>0</v>
      </c>
      <c r="AC454" s="280"/>
    </row>
    <row r="455" spans="1:29" s="263" customFormat="1" ht="25.05" hidden="1" customHeight="1" x14ac:dyDescent="0.3">
      <c r="A455" s="274" t="str">
        <f>CONCATENATE(+IF(Table9[[#This Row],[Código do agregado
'[Entidade']]]="","",VLOOKUP(Table9[[#This Row],[Código do agregado
'[Entidade']]],Table8[[#All],[Código do agregado '[Entidade']]:[Código do agregado
'[1º Direito']]],6,FALSE)),Table9[[#This Row],[Membro]])</f>
        <v/>
      </c>
      <c r="B455" s="403"/>
      <c r="C455" s="404" t="str">
        <f>IF(Table9[[#This Row],[Código do agregado
'[Entidade']]]="","",(CONCATENATE(VLOOKUP(Table9[[#This Row],[Código do agregado
'[Entidade']]],Table8[[Código do agregado '[Entidade']]:[Código do agregado
'[1º Direito']]],8,FALSE),".",Table9[[#This Row],[Membro]])))</f>
        <v/>
      </c>
      <c r="D455" s="430"/>
      <c r="E455" s="431"/>
      <c r="F455" s="430"/>
      <c r="G455" s="430"/>
      <c r="H455" s="435"/>
      <c r="I455" s="432"/>
      <c r="J455" s="433"/>
      <c r="K455" s="404" t="str">
        <f ca="1">IF(Table9[[#This Row],[Data de nascimento 
(aaaa-mm-dd)]]="","",(IF(B455="","",DATEDIF(J455,NOW(),"y"))))</f>
        <v/>
      </c>
      <c r="L455" s="401"/>
      <c r="M455" s="405"/>
      <c r="N455" s="407"/>
      <c r="O455" s="405"/>
      <c r="P455" s="275" t="str">
        <f t="shared" si="38"/>
        <v>NÃO</v>
      </c>
      <c r="Q455" s="281" t="str">
        <f>IF(Table9[[#This Row],[Código do agregado
'[Entidade']]]="","",IF(B455&lt;&gt;B454,"A",IF(Q454="A","B",IF(Q454="B","C",IF(Q454="C","D",IF(Q454="D","E",IF(Q454="E","F",IF(Q454="F","G",IF(Q454="G","H",IF(Q454="H","I",IF(Q454="K","L",IF(Q454="L","M",IF(Q454="M","N",IF(Q454="N","O",IF(Q454="O","P",IF(Q454="P","Q"))))))))))))))))</f>
        <v/>
      </c>
      <c r="R455" s="282" t="str">
        <f t="shared" si="39"/>
        <v/>
      </c>
      <c r="S455" s="283" t="str">
        <f t="shared" si="40"/>
        <v/>
      </c>
      <c r="T455" s="284" t="str">
        <f t="shared" ca="1" si="41"/>
        <v/>
      </c>
      <c r="U455" s="419"/>
      <c r="V455" s="421" t="str">
        <f>IFERROR(IF(Table9[[#This Row],[Data de nascimento 
(aaaa-mm-dd)]]="","",(IF(B455="","",DATEDIF(J455,VLOOKUP(Table9[[#This Row],[Código do agregado
'[Entidade']]],Table8[[Código do agregado '[Entidade']]:[Denominação do ficheiro pdf correspondente ao documento]],25,FALSE),"y")))),"")</f>
        <v/>
      </c>
      <c r="W455" s="410">
        <f t="shared" si="42"/>
        <v>0</v>
      </c>
      <c r="AC455" s="280"/>
    </row>
    <row r="456" spans="1:29" s="263" customFormat="1" ht="25.05" hidden="1" customHeight="1" x14ac:dyDescent="0.3">
      <c r="A456" s="274" t="str">
        <f>CONCATENATE(+IF(Table9[[#This Row],[Código do agregado
'[Entidade']]]="","",VLOOKUP(Table9[[#This Row],[Código do agregado
'[Entidade']]],Table8[[#All],[Código do agregado '[Entidade']]:[Código do agregado
'[1º Direito']]],6,FALSE)),Table9[[#This Row],[Membro]])</f>
        <v/>
      </c>
      <c r="B456" s="403"/>
      <c r="C456" s="404" t="str">
        <f>IF(Table9[[#This Row],[Código do agregado
'[Entidade']]]="","",(CONCATENATE(VLOOKUP(Table9[[#This Row],[Código do agregado
'[Entidade']]],Table8[[Código do agregado '[Entidade']]:[Código do agregado
'[1º Direito']]],8,FALSE),".",Table9[[#This Row],[Membro]])))</f>
        <v/>
      </c>
      <c r="D456" s="430"/>
      <c r="E456" s="431"/>
      <c r="F456" s="430"/>
      <c r="G456" s="430"/>
      <c r="H456" s="435"/>
      <c r="I456" s="432"/>
      <c r="J456" s="433"/>
      <c r="K456" s="404" t="str">
        <f ca="1">IF(Table9[[#This Row],[Data de nascimento 
(aaaa-mm-dd)]]="","",(IF(B456="","",DATEDIF(J456,NOW(),"y"))))</f>
        <v/>
      </c>
      <c r="L456" s="401"/>
      <c r="M456" s="405"/>
      <c r="N456" s="407"/>
      <c r="O456" s="405"/>
      <c r="P456" s="275" t="str">
        <f t="shared" si="38"/>
        <v>NÃO</v>
      </c>
      <c r="Q456" s="281" t="str">
        <f>IF(Table9[[#This Row],[Código do agregado
'[Entidade']]]="","",IF(B456&lt;&gt;B455,"A",IF(Q455="A","B",IF(Q455="B","C",IF(Q455="C","D",IF(Q455="D","E",IF(Q455="E","F",IF(Q455="F","G",IF(Q455="G","H",IF(Q455="H","I",IF(Q455="K","L",IF(Q455="L","M",IF(Q455="M","N",IF(Q455="N","O",IF(Q455="O","P",IF(Q455="P","Q"))))))))))))))))</f>
        <v/>
      </c>
      <c r="R456" s="282" t="str">
        <f t="shared" si="39"/>
        <v/>
      </c>
      <c r="S456" s="283" t="str">
        <f t="shared" si="40"/>
        <v/>
      </c>
      <c r="T456" s="284" t="str">
        <f t="shared" ca="1" si="41"/>
        <v/>
      </c>
      <c r="U456" s="419"/>
      <c r="V456" s="421" t="str">
        <f>IFERROR(IF(Table9[[#This Row],[Data de nascimento 
(aaaa-mm-dd)]]="","",(IF(B456="","",DATEDIF(J456,VLOOKUP(Table9[[#This Row],[Código do agregado
'[Entidade']]],Table8[[Código do agregado '[Entidade']]:[Denominação do ficheiro pdf correspondente ao documento]],25,FALSE),"y")))),"")</f>
        <v/>
      </c>
      <c r="W456" s="410">
        <f t="shared" si="42"/>
        <v>0</v>
      </c>
      <c r="AC456" s="280"/>
    </row>
    <row r="457" spans="1:29" s="263" customFormat="1" ht="25.05" hidden="1" customHeight="1" x14ac:dyDescent="0.3">
      <c r="A457" s="274" t="str">
        <f>CONCATENATE(+IF(Table9[[#This Row],[Código do agregado
'[Entidade']]]="","",VLOOKUP(Table9[[#This Row],[Código do agregado
'[Entidade']]],Table8[[#All],[Código do agregado '[Entidade']]:[Código do agregado
'[1º Direito']]],6,FALSE)),Table9[[#This Row],[Membro]])</f>
        <v/>
      </c>
      <c r="B457" s="403"/>
      <c r="C457" s="404" t="str">
        <f>IF(Table9[[#This Row],[Código do agregado
'[Entidade']]]="","",(CONCATENATE(VLOOKUP(Table9[[#This Row],[Código do agregado
'[Entidade']]],Table8[[Código do agregado '[Entidade']]:[Código do agregado
'[1º Direito']]],8,FALSE),".",Table9[[#This Row],[Membro]])))</f>
        <v/>
      </c>
      <c r="D457" s="430"/>
      <c r="E457" s="431"/>
      <c r="F457" s="430"/>
      <c r="G457" s="430"/>
      <c r="H457" s="435"/>
      <c r="I457" s="432"/>
      <c r="J457" s="433"/>
      <c r="K457" s="404" t="str">
        <f ca="1">IF(Table9[[#This Row],[Data de nascimento 
(aaaa-mm-dd)]]="","",(IF(B457="","",DATEDIF(J457,NOW(),"y"))))</f>
        <v/>
      </c>
      <c r="L457" s="401"/>
      <c r="M457" s="405"/>
      <c r="N457" s="407"/>
      <c r="O457" s="405"/>
      <c r="P457" s="275" t="str">
        <f t="shared" si="38"/>
        <v>NÃO</v>
      </c>
      <c r="Q457" s="281" t="str">
        <f>IF(Table9[[#This Row],[Código do agregado
'[Entidade']]]="","",IF(B457&lt;&gt;B456,"A",IF(Q456="A","B",IF(Q456="B","C",IF(Q456="C","D",IF(Q456="D","E",IF(Q456="E","F",IF(Q456="F","G",IF(Q456="G","H",IF(Q456="H","I",IF(Q456="K","L",IF(Q456="L","M",IF(Q456="M","N",IF(Q456="N","O",IF(Q456="O","P",IF(Q456="P","Q"))))))))))))))))</f>
        <v/>
      </c>
      <c r="R457" s="282" t="str">
        <f t="shared" si="39"/>
        <v/>
      </c>
      <c r="S457" s="283" t="str">
        <f t="shared" si="40"/>
        <v/>
      </c>
      <c r="T457" s="284" t="str">
        <f t="shared" ca="1" si="41"/>
        <v/>
      </c>
      <c r="U457" s="419"/>
      <c r="V457" s="421" t="str">
        <f>IFERROR(IF(Table9[[#This Row],[Data de nascimento 
(aaaa-mm-dd)]]="","",(IF(B457="","",DATEDIF(J457,VLOOKUP(Table9[[#This Row],[Código do agregado
'[Entidade']]],Table8[[Código do agregado '[Entidade']]:[Denominação do ficheiro pdf correspondente ao documento]],25,FALSE),"y")))),"")</f>
        <v/>
      </c>
      <c r="W457" s="410">
        <f t="shared" si="42"/>
        <v>0</v>
      </c>
      <c r="AC457" s="280"/>
    </row>
    <row r="458" spans="1:29" s="263" customFormat="1" ht="25.05" hidden="1" customHeight="1" x14ac:dyDescent="0.3">
      <c r="A458" s="274" t="str">
        <f>CONCATENATE(+IF(Table9[[#This Row],[Código do agregado
'[Entidade']]]="","",VLOOKUP(Table9[[#This Row],[Código do agregado
'[Entidade']]],Table8[[#All],[Código do agregado '[Entidade']]:[Código do agregado
'[1º Direito']]],6,FALSE)),Table9[[#This Row],[Membro]])</f>
        <v/>
      </c>
      <c r="B458" s="403"/>
      <c r="C458" s="404" t="str">
        <f>IF(Table9[[#This Row],[Código do agregado
'[Entidade']]]="","",(CONCATENATE(VLOOKUP(Table9[[#This Row],[Código do agregado
'[Entidade']]],Table8[[Código do agregado '[Entidade']]:[Código do agregado
'[1º Direito']]],8,FALSE),".",Table9[[#This Row],[Membro]])))</f>
        <v/>
      </c>
      <c r="D458" s="430"/>
      <c r="E458" s="431"/>
      <c r="F458" s="430"/>
      <c r="G458" s="430"/>
      <c r="H458" s="435"/>
      <c r="I458" s="432"/>
      <c r="J458" s="433"/>
      <c r="K458" s="404" t="str">
        <f ca="1">IF(Table9[[#This Row],[Data de nascimento 
(aaaa-mm-dd)]]="","",(IF(B458="","",DATEDIF(J458,NOW(),"y"))))</f>
        <v/>
      </c>
      <c r="L458" s="401"/>
      <c r="M458" s="405"/>
      <c r="N458" s="407"/>
      <c r="O458" s="405"/>
      <c r="P458" s="275" t="str">
        <f t="shared" si="38"/>
        <v>NÃO</v>
      </c>
      <c r="Q458" s="281" t="str">
        <f>IF(Table9[[#This Row],[Código do agregado
'[Entidade']]]="","",IF(B458&lt;&gt;B457,"A",IF(Q457="A","B",IF(Q457="B","C",IF(Q457="C","D",IF(Q457="D","E",IF(Q457="E","F",IF(Q457="F","G",IF(Q457="G","H",IF(Q457="H","I",IF(Q457="K","L",IF(Q457="L","M",IF(Q457="M","N",IF(Q457="N","O",IF(Q457="O","P",IF(Q457="P","Q"))))))))))))))))</f>
        <v/>
      </c>
      <c r="R458" s="282" t="str">
        <f t="shared" si="39"/>
        <v/>
      </c>
      <c r="S458" s="283" t="str">
        <f t="shared" si="40"/>
        <v/>
      </c>
      <c r="T458" s="284" t="str">
        <f t="shared" ca="1" si="41"/>
        <v/>
      </c>
      <c r="U458" s="419"/>
      <c r="V458" s="421" t="str">
        <f>IFERROR(IF(Table9[[#This Row],[Data de nascimento 
(aaaa-mm-dd)]]="","",(IF(B458="","",DATEDIF(J458,VLOOKUP(Table9[[#This Row],[Código do agregado
'[Entidade']]],Table8[[Código do agregado '[Entidade']]:[Denominação do ficheiro pdf correspondente ao documento]],25,FALSE),"y")))),"")</f>
        <v/>
      </c>
      <c r="W458" s="410">
        <f t="shared" si="42"/>
        <v>0</v>
      </c>
      <c r="AC458" s="280"/>
    </row>
    <row r="459" spans="1:29" s="263" customFormat="1" ht="25.05" hidden="1" customHeight="1" x14ac:dyDescent="0.3">
      <c r="A459" s="274" t="str">
        <f>CONCATENATE(+IF(Table9[[#This Row],[Código do agregado
'[Entidade']]]="","",VLOOKUP(Table9[[#This Row],[Código do agregado
'[Entidade']]],Table8[[#All],[Código do agregado '[Entidade']]:[Código do agregado
'[1º Direito']]],6,FALSE)),Table9[[#This Row],[Membro]])</f>
        <v/>
      </c>
      <c r="B459" s="403"/>
      <c r="C459" s="404" t="str">
        <f>IF(Table9[[#This Row],[Código do agregado
'[Entidade']]]="","",(CONCATENATE(VLOOKUP(Table9[[#This Row],[Código do agregado
'[Entidade']]],Table8[[Código do agregado '[Entidade']]:[Código do agregado
'[1º Direito']]],8,FALSE),".",Table9[[#This Row],[Membro]])))</f>
        <v/>
      </c>
      <c r="D459" s="430"/>
      <c r="E459" s="431"/>
      <c r="F459" s="430"/>
      <c r="G459" s="430"/>
      <c r="H459" s="435"/>
      <c r="I459" s="432"/>
      <c r="J459" s="433"/>
      <c r="K459" s="404" t="str">
        <f ca="1">IF(Table9[[#This Row],[Data de nascimento 
(aaaa-mm-dd)]]="","",(IF(B459="","",DATEDIF(J459,NOW(),"y"))))</f>
        <v/>
      </c>
      <c r="L459" s="401"/>
      <c r="M459" s="405"/>
      <c r="N459" s="407"/>
      <c r="O459" s="405"/>
      <c r="P459" s="275" t="str">
        <f t="shared" si="38"/>
        <v>NÃO</v>
      </c>
      <c r="Q459" s="281" t="str">
        <f>IF(Table9[[#This Row],[Código do agregado
'[Entidade']]]="","",IF(B459&lt;&gt;B458,"A",IF(Q458="A","B",IF(Q458="B","C",IF(Q458="C","D",IF(Q458="D","E",IF(Q458="E","F",IF(Q458="F","G",IF(Q458="G","H",IF(Q458="H","I",IF(Q458="K","L",IF(Q458="L","M",IF(Q458="M","N",IF(Q458="N","O",IF(Q458="O","P",IF(Q458="P","Q"))))))))))))))))</f>
        <v/>
      </c>
      <c r="R459" s="282" t="str">
        <f t="shared" si="39"/>
        <v/>
      </c>
      <c r="S459" s="283" t="str">
        <f t="shared" si="40"/>
        <v/>
      </c>
      <c r="T459" s="284" t="str">
        <f t="shared" ca="1" si="41"/>
        <v/>
      </c>
      <c r="U459" s="419"/>
      <c r="V459" s="421" t="str">
        <f>IFERROR(IF(Table9[[#This Row],[Data de nascimento 
(aaaa-mm-dd)]]="","",(IF(B459="","",DATEDIF(J459,VLOOKUP(Table9[[#This Row],[Código do agregado
'[Entidade']]],Table8[[Código do agregado '[Entidade']]:[Denominação do ficheiro pdf correspondente ao documento]],25,FALSE),"y")))),"")</f>
        <v/>
      </c>
      <c r="W459" s="410">
        <f t="shared" si="42"/>
        <v>0</v>
      </c>
      <c r="AC459" s="280"/>
    </row>
    <row r="460" spans="1:29" s="263" customFormat="1" ht="25.05" hidden="1" customHeight="1" x14ac:dyDescent="0.3">
      <c r="A460" s="274" t="str">
        <f>CONCATENATE(+IF(Table9[[#This Row],[Código do agregado
'[Entidade']]]="","",VLOOKUP(Table9[[#This Row],[Código do agregado
'[Entidade']]],Table8[[#All],[Código do agregado '[Entidade']]:[Código do agregado
'[1º Direito']]],6,FALSE)),Table9[[#This Row],[Membro]])</f>
        <v/>
      </c>
      <c r="B460" s="403"/>
      <c r="C460" s="404" t="str">
        <f>IF(Table9[[#This Row],[Código do agregado
'[Entidade']]]="","",(CONCATENATE(VLOOKUP(Table9[[#This Row],[Código do agregado
'[Entidade']]],Table8[[Código do agregado '[Entidade']]:[Código do agregado
'[1º Direito']]],8,FALSE),".",Table9[[#This Row],[Membro]])))</f>
        <v/>
      </c>
      <c r="D460" s="430"/>
      <c r="E460" s="431"/>
      <c r="F460" s="430"/>
      <c r="G460" s="430"/>
      <c r="H460" s="435"/>
      <c r="I460" s="432"/>
      <c r="J460" s="433"/>
      <c r="K460" s="404" t="str">
        <f ca="1">IF(Table9[[#This Row],[Data de nascimento 
(aaaa-mm-dd)]]="","",(IF(B460="","",DATEDIF(J460,NOW(),"y"))))</f>
        <v/>
      </c>
      <c r="L460" s="401"/>
      <c r="M460" s="405"/>
      <c r="N460" s="407"/>
      <c r="O460" s="405"/>
      <c r="P460" s="275" t="str">
        <f t="shared" si="38"/>
        <v>NÃO</v>
      </c>
      <c r="Q460" s="281" t="str">
        <f>IF(Table9[[#This Row],[Código do agregado
'[Entidade']]]="","",IF(B460&lt;&gt;B459,"A",IF(Q459="A","B",IF(Q459="B","C",IF(Q459="C","D",IF(Q459="D","E",IF(Q459="E","F",IF(Q459="F","G",IF(Q459="G","H",IF(Q459="H","I",IF(Q459="K","L",IF(Q459="L","M",IF(Q459="M","N",IF(Q459="N","O",IF(Q459="O","P",IF(Q459="P","Q"))))))))))))))))</f>
        <v/>
      </c>
      <c r="R460" s="282" t="str">
        <f t="shared" si="39"/>
        <v/>
      </c>
      <c r="S460" s="283" t="str">
        <f t="shared" si="40"/>
        <v/>
      </c>
      <c r="T460" s="284" t="str">
        <f t="shared" ca="1" si="41"/>
        <v/>
      </c>
      <c r="U460" s="419"/>
      <c r="V460" s="421" t="str">
        <f>IFERROR(IF(Table9[[#This Row],[Data de nascimento 
(aaaa-mm-dd)]]="","",(IF(B460="","",DATEDIF(J460,VLOOKUP(Table9[[#This Row],[Código do agregado
'[Entidade']]],Table8[[Código do agregado '[Entidade']]:[Denominação do ficheiro pdf correspondente ao documento]],25,FALSE),"y")))),"")</f>
        <v/>
      </c>
      <c r="W460" s="410">
        <f t="shared" si="42"/>
        <v>0</v>
      </c>
      <c r="AC460" s="280"/>
    </row>
    <row r="461" spans="1:29" s="263" customFormat="1" ht="25.05" hidden="1" customHeight="1" x14ac:dyDescent="0.3">
      <c r="A461" s="274" t="str">
        <f>CONCATENATE(+IF(Table9[[#This Row],[Código do agregado
'[Entidade']]]="","",VLOOKUP(Table9[[#This Row],[Código do agregado
'[Entidade']]],Table8[[#All],[Código do agregado '[Entidade']]:[Código do agregado
'[1º Direito']]],6,FALSE)),Table9[[#This Row],[Membro]])</f>
        <v/>
      </c>
      <c r="B461" s="403"/>
      <c r="C461" s="404" t="str">
        <f>IF(Table9[[#This Row],[Código do agregado
'[Entidade']]]="","",(CONCATENATE(VLOOKUP(Table9[[#This Row],[Código do agregado
'[Entidade']]],Table8[[Código do agregado '[Entidade']]:[Código do agregado
'[1º Direito']]],8,FALSE),".",Table9[[#This Row],[Membro]])))</f>
        <v/>
      </c>
      <c r="D461" s="430"/>
      <c r="E461" s="431"/>
      <c r="F461" s="430"/>
      <c r="G461" s="430"/>
      <c r="H461" s="435"/>
      <c r="I461" s="432"/>
      <c r="J461" s="433"/>
      <c r="K461" s="404" t="str">
        <f ca="1">IF(Table9[[#This Row],[Data de nascimento 
(aaaa-mm-dd)]]="","",(IF(B461="","",DATEDIF(J461,NOW(),"y"))))</f>
        <v/>
      </c>
      <c r="L461" s="401"/>
      <c r="M461" s="405"/>
      <c r="N461" s="407"/>
      <c r="O461" s="405"/>
      <c r="P461" s="275" t="str">
        <f t="shared" si="38"/>
        <v>NÃO</v>
      </c>
      <c r="Q461" s="281" t="str">
        <f>IF(Table9[[#This Row],[Código do agregado
'[Entidade']]]="","",IF(B461&lt;&gt;B460,"A",IF(Q460="A","B",IF(Q460="B","C",IF(Q460="C","D",IF(Q460="D","E",IF(Q460="E","F",IF(Q460="F","G",IF(Q460="G","H",IF(Q460="H","I",IF(Q460="K","L",IF(Q460="L","M",IF(Q460="M","N",IF(Q460="N","O",IF(Q460="O","P",IF(Q460="P","Q"))))))))))))))))</f>
        <v/>
      </c>
      <c r="R461" s="282" t="str">
        <f t="shared" si="39"/>
        <v/>
      </c>
      <c r="S461" s="283" t="str">
        <f t="shared" si="40"/>
        <v/>
      </c>
      <c r="T461" s="284" t="str">
        <f t="shared" ca="1" si="41"/>
        <v/>
      </c>
      <c r="U461" s="419"/>
      <c r="V461" s="421" t="str">
        <f>IFERROR(IF(Table9[[#This Row],[Data de nascimento 
(aaaa-mm-dd)]]="","",(IF(B461="","",DATEDIF(J461,VLOOKUP(Table9[[#This Row],[Código do agregado
'[Entidade']]],Table8[[Código do agregado '[Entidade']]:[Denominação do ficheiro pdf correspondente ao documento]],25,FALSE),"y")))),"")</f>
        <v/>
      </c>
      <c r="W461" s="410">
        <f t="shared" si="42"/>
        <v>0</v>
      </c>
      <c r="AC461" s="280"/>
    </row>
    <row r="462" spans="1:29" s="263" customFormat="1" ht="25.05" hidden="1" customHeight="1" x14ac:dyDescent="0.3">
      <c r="A462" s="274" t="str">
        <f>CONCATENATE(+IF(Table9[[#This Row],[Código do agregado
'[Entidade']]]="","",VLOOKUP(Table9[[#This Row],[Código do agregado
'[Entidade']]],Table8[[#All],[Código do agregado '[Entidade']]:[Código do agregado
'[1º Direito']]],6,FALSE)),Table9[[#This Row],[Membro]])</f>
        <v/>
      </c>
      <c r="B462" s="403"/>
      <c r="C462" s="404" t="str">
        <f>IF(Table9[[#This Row],[Código do agregado
'[Entidade']]]="","",(CONCATENATE(VLOOKUP(Table9[[#This Row],[Código do agregado
'[Entidade']]],Table8[[Código do agregado '[Entidade']]:[Código do agregado
'[1º Direito']]],8,FALSE),".",Table9[[#This Row],[Membro]])))</f>
        <v/>
      </c>
      <c r="D462" s="430"/>
      <c r="E462" s="431"/>
      <c r="F462" s="430"/>
      <c r="G462" s="430"/>
      <c r="H462" s="435"/>
      <c r="I462" s="432"/>
      <c r="J462" s="433"/>
      <c r="K462" s="404" t="str">
        <f ca="1">IF(Table9[[#This Row],[Data de nascimento 
(aaaa-mm-dd)]]="","",(IF(B462="","",DATEDIF(J462,NOW(),"y"))))</f>
        <v/>
      </c>
      <c r="L462" s="401"/>
      <c r="M462" s="405"/>
      <c r="N462" s="407"/>
      <c r="O462" s="405"/>
      <c r="P462" s="275" t="str">
        <f t="shared" si="38"/>
        <v>NÃO</v>
      </c>
      <c r="Q462" s="281" t="str">
        <f>IF(Table9[[#This Row],[Código do agregado
'[Entidade']]]="","",IF(B462&lt;&gt;B461,"A",IF(Q461="A","B",IF(Q461="B","C",IF(Q461="C","D",IF(Q461="D","E",IF(Q461="E","F",IF(Q461="F","G",IF(Q461="G","H",IF(Q461="H","I",IF(Q461="K","L",IF(Q461="L","M",IF(Q461="M","N",IF(Q461="N","O",IF(Q461="O","P",IF(Q461="P","Q"))))))))))))))))</f>
        <v/>
      </c>
      <c r="R462" s="282" t="str">
        <f t="shared" si="39"/>
        <v/>
      </c>
      <c r="S462" s="283" t="str">
        <f t="shared" si="40"/>
        <v/>
      </c>
      <c r="T462" s="284" t="str">
        <f t="shared" ca="1" si="41"/>
        <v/>
      </c>
      <c r="U462" s="419"/>
      <c r="V462" s="421" t="str">
        <f>IFERROR(IF(Table9[[#This Row],[Data de nascimento 
(aaaa-mm-dd)]]="","",(IF(B462="","",DATEDIF(J462,VLOOKUP(Table9[[#This Row],[Código do agregado
'[Entidade']]],Table8[[Código do agregado '[Entidade']]:[Denominação do ficheiro pdf correspondente ao documento]],25,FALSE),"y")))),"")</f>
        <v/>
      </c>
      <c r="W462" s="410">
        <f t="shared" si="42"/>
        <v>0</v>
      </c>
      <c r="AC462" s="280"/>
    </row>
    <row r="463" spans="1:29" s="263" customFormat="1" ht="25.05" hidden="1" customHeight="1" x14ac:dyDescent="0.3">
      <c r="A463" s="274" t="str">
        <f>CONCATENATE(+IF(Table9[[#This Row],[Código do agregado
'[Entidade']]]="","",VLOOKUP(Table9[[#This Row],[Código do agregado
'[Entidade']]],Table8[[#All],[Código do agregado '[Entidade']]:[Código do agregado
'[1º Direito']]],6,FALSE)),Table9[[#This Row],[Membro]])</f>
        <v/>
      </c>
      <c r="B463" s="403"/>
      <c r="C463" s="404" t="str">
        <f>IF(Table9[[#This Row],[Código do agregado
'[Entidade']]]="","",(CONCATENATE(VLOOKUP(Table9[[#This Row],[Código do agregado
'[Entidade']]],Table8[[Código do agregado '[Entidade']]:[Código do agregado
'[1º Direito']]],8,FALSE),".",Table9[[#This Row],[Membro]])))</f>
        <v/>
      </c>
      <c r="D463" s="430"/>
      <c r="E463" s="431"/>
      <c r="F463" s="430"/>
      <c r="G463" s="430"/>
      <c r="H463" s="435"/>
      <c r="I463" s="432"/>
      <c r="J463" s="433"/>
      <c r="K463" s="404" t="str">
        <f ca="1">IF(Table9[[#This Row],[Data de nascimento 
(aaaa-mm-dd)]]="","",(IF(B463="","",DATEDIF(J463,NOW(),"y"))))</f>
        <v/>
      </c>
      <c r="L463" s="401"/>
      <c r="M463" s="405"/>
      <c r="N463" s="407"/>
      <c r="O463" s="405"/>
      <c r="P463" s="275" t="str">
        <f t="shared" si="38"/>
        <v>NÃO</v>
      </c>
      <c r="Q463" s="281" t="str">
        <f>IF(Table9[[#This Row],[Código do agregado
'[Entidade']]]="","",IF(B463&lt;&gt;B462,"A",IF(Q462="A","B",IF(Q462="B","C",IF(Q462="C","D",IF(Q462="D","E",IF(Q462="E","F",IF(Q462="F","G",IF(Q462="G","H",IF(Q462="H","I",IF(Q462="K","L",IF(Q462="L","M",IF(Q462="M","N",IF(Q462="N","O",IF(Q462="O","P",IF(Q462="P","Q"))))))))))))))))</f>
        <v/>
      </c>
      <c r="R463" s="282" t="str">
        <f t="shared" si="39"/>
        <v/>
      </c>
      <c r="S463" s="283" t="str">
        <f t="shared" si="40"/>
        <v/>
      </c>
      <c r="T463" s="284" t="str">
        <f t="shared" ca="1" si="41"/>
        <v/>
      </c>
      <c r="U463" s="419"/>
      <c r="V463" s="421" t="str">
        <f>IFERROR(IF(Table9[[#This Row],[Data de nascimento 
(aaaa-mm-dd)]]="","",(IF(B463="","",DATEDIF(J463,VLOOKUP(Table9[[#This Row],[Código do agregado
'[Entidade']]],Table8[[Código do agregado '[Entidade']]:[Denominação do ficheiro pdf correspondente ao documento]],25,FALSE),"y")))),"")</f>
        <v/>
      </c>
      <c r="W463" s="410">
        <f t="shared" si="42"/>
        <v>0</v>
      </c>
      <c r="AC463" s="280"/>
    </row>
    <row r="464" spans="1:29" s="263" customFormat="1" ht="25.05" hidden="1" customHeight="1" x14ac:dyDescent="0.3">
      <c r="A464" s="274" t="str">
        <f>CONCATENATE(+IF(Table9[[#This Row],[Código do agregado
'[Entidade']]]="","",VLOOKUP(Table9[[#This Row],[Código do agregado
'[Entidade']]],Table8[[#All],[Código do agregado '[Entidade']]:[Código do agregado
'[1º Direito']]],6,FALSE)),Table9[[#This Row],[Membro]])</f>
        <v/>
      </c>
      <c r="B464" s="403"/>
      <c r="C464" s="404" t="str">
        <f>IF(Table9[[#This Row],[Código do agregado
'[Entidade']]]="","",(CONCATENATE(VLOOKUP(Table9[[#This Row],[Código do agregado
'[Entidade']]],Table8[[Código do agregado '[Entidade']]:[Código do agregado
'[1º Direito']]],8,FALSE),".",Table9[[#This Row],[Membro]])))</f>
        <v/>
      </c>
      <c r="D464" s="430"/>
      <c r="E464" s="431"/>
      <c r="F464" s="430"/>
      <c r="G464" s="430"/>
      <c r="H464" s="435"/>
      <c r="I464" s="432"/>
      <c r="J464" s="433"/>
      <c r="K464" s="404" t="str">
        <f ca="1">IF(Table9[[#This Row],[Data de nascimento 
(aaaa-mm-dd)]]="","",(IF(B464="","",DATEDIF(J464,NOW(),"y"))))</f>
        <v/>
      </c>
      <c r="L464" s="401"/>
      <c r="M464" s="405"/>
      <c r="N464" s="407"/>
      <c r="O464" s="405"/>
      <c r="P464" s="275" t="str">
        <f t="shared" si="38"/>
        <v>NÃO</v>
      </c>
      <c r="Q464" s="281" t="str">
        <f>IF(Table9[[#This Row],[Código do agregado
'[Entidade']]]="","",IF(B464&lt;&gt;B463,"A",IF(Q463="A","B",IF(Q463="B","C",IF(Q463="C","D",IF(Q463="D","E",IF(Q463="E","F",IF(Q463="F","G",IF(Q463="G","H",IF(Q463="H","I",IF(Q463="K","L",IF(Q463="L","M",IF(Q463="M","N",IF(Q463="N","O",IF(Q463="O","P",IF(Q463="P","Q"))))))))))))))))</f>
        <v/>
      </c>
      <c r="R464" s="282" t="str">
        <f t="shared" si="39"/>
        <v/>
      </c>
      <c r="S464" s="283" t="str">
        <f t="shared" si="40"/>
        <v/>
      </c>
      <c r="T464" s="284" t="str">
        <f t="shared" ca="1" si="41"/>
        <v/>
      </c>
      <c r="U464" s="419"/>
      <c r="V464" s="421" t="str">
        <f>IFERROR(IF(Table9[[#This Row],[Data de nascimento 
(aaaa-mm-dd)]]="","",(IF(B464="","",DATEDIF(J464,VLOOKUP(Table9[[#This Row],[Código do agregado
'[Entidade']]],Table8[[Código do agregado '[Entidade']]:[Denominação do ficheiro pdf correspondente ao documento]],25,FALSE),"y")))),"")</f>
        <v/>
      </c>
      <c r="W464" s="410">
        <f t="shared" si="42"/>
        <v>0</v>
      </c>
      <c r="AC464" s="280"/>
    </row>
    <row r="465" spans="1:29" s="263" customFormat="1" ht="25.05" hidden="1" customHeight="1" x14ac:dyDescent="0.3">
      <c r="A465" s="274" t="str">
        <f>CONCATENATE(+IF(Table9[[#This Row],[Código do agregado
'[Entidade']]]="","",VLOOKUP(Table9[[#This Row],[Código do agregado
'[Entidade']]],Table8[[#All],[Código do agregado '[Entidade']]:[Código do agregado
'[1º Direito']]],6,FALSE)),Table9[[#This Row],[Membro]])</f>
        <v/>
      </c>
      <c r="B465" s="403"/>
      <c r="C465" s="404" t="str">
        <f>IF(Table9[[#This Row],[Código do agregado
'[Entidade']]]="","",(CONCATENATE(VLOOKUP(Table9[[#This Row],[Código do agregado
'[Entidade']]],Table8[[Código do agregado '[Entidade']]:[Código do agregado
'[1º Direito']]],8,FALSE),".",Table9[[#This Row],[Membro]])))</f>
        <v/>
      </c>
      <c r="D465" s="430"/>
      <c r="E465" s="431"/>
      <c r="F465" s="430"/>
      <c r="G465" s="430"/>
      <c r="H465" s="435"/>
      <c r="I465" s="432"/>
      <c r="J465" s="433"/>
      <c r="K465" s="404" t="str">
        <f ca="1">IF(Table9[[#This Row],[Data de nascimento 
(aaaa-mm-dd)]]="","",(IF(B465="","",DATEDIF(J465,NOW(),"y"))))</f>
        <v/>
      </c>
      <c r="L465" s="401"/>
      <c r="M465" s="405"/>
      <c r="N465" s="407"/>
      <c r="O465" s="405"/>
      <c r="P465" s="275" t="str">
        <f t="shared" si="38"/>
        <v>NÃO</v>
      </c>
      <c r="Q465" s="281" t="str">
        <f>IF(Table9[[#This Row],[Código do agregado
'[Entidade']]]="","",IF(B465&lt;&gt;B464,"A",IF(Q464="A","B",IF(Q464="B","C",IF(Q464="C","D",IF(Q464="D","E",IF(Q464="E","F",IF(Q464="F","G",IF(Q464="G","H",IF(Q464="H","I",IF(Q464="K","L",IF(Q464="L","M",IF(Q464="M","N",IF(Q464="N","O",IF(Q464="O","P",IF(Q464="P","Q"))))))))))))))))</f>
        <v/>
      </c>
      <c r="R465" s="282" t="str">
        <f t="shared" si="39"/>
        <v/>
      </c>
      <c r="S465" s="283" t="str">
        <f t="shared" si="40"/>
        <v/>
      </c>
      <c r="T465" s="284" t="str">
        <f t="shared" ca="1" si="41"/>
        <v/>
      </c>
      <c r="U465" s="419"/>
      <c r="V465" s="421" t="str">
        <f>IFERROR(IF(Table9[[#This Row],[Data de nascimento 
(aaaa-mm-dd)]]="","",(IF(B465="","",DATEDIF(J465,VLOOKUP(Table9[[#This Row],[Código do agregado
'[Entidade']]],Table8[[Código do agregado '[Entidade']]:[Denominação do ficheiro pdf correspondente ao documento]],25,FALSE),"y")))),"")</f>
        <v/>
      </c>
      <c r="W465" s="410">
        <f t="shared" si="42"/>
        <v>0</v>
      </c>
      <c r="AC465" s="280"/>
    </row>
    <row r="466" spans="1:29" s="263" customFormat="1" ht="25.05" hidden="1" customHeight="1" x14ac:dyDescent="0.3">
      <c r="A466" s="274" t="str">
        <f>CONCATENATE(+IF(Table9[[#This Row],[Código do agregado
'[Entidade']]]="","",VLOOKUP(Table9[[#This Row],[Código do agregado
'[Entidade']]],Table8[[#All],[Código do agregado '[Entidade']]:[Código do agregado
'[1º Direito']]],6,FALSE)),Table9[[#This Row],[Membro]])</f>
        <v/>
      </c>
      <c r="B466" s="403"/>
      <c r="C466" s="404" t="str">
        <f>IF(Table9[[#This Row],[Código do agregado
'[Entidade']]]="","",(CONCATENATE(VLOOKUP(Table9[[#This Row],[Código do agregado
'[Entidade']]],Table8[[Código do agregado '[Entidade']]:[Código do agregado
'[1º Direito']]],8,FALSE),".",Table9[[#This Row],[Membro]])))</f>
        <v/>
      </c>
      <c r="D466" s="430"/>
      <c r="E466" s="431"/>
      <c r="F466" s="430"/>
      <c r="G466" s="430"/>
      <c r="H466" s="435"/>
      <c r="I466" s="432"/>
      <c r="J466" s="433"/>
      <c r="K466" s="404" t="str">
        <f ca="1">IF(Table9[[#This Row],[Data de nascimento 
(aaaa-mm-dd)]]="","",(IF(B466="","",DATEDIF(J466,NOW(),"y"))))</f>
        <v/>
      </c>
      <c r="L466" s="401"/>
      <c r="M466" s="405"/>
      <c r="N466" s="407"/>
      <c r="O466" s="405"/>
      <c r="P466" s="275" t="str">
        <f t="shared" si="38"/>
        <v>NÃO</v>
      </c>
      <c r="Q466" s="281" t="str">
        <f>IF(Table9[[#This Row],[Código do agregado
'[Entidade']]]="","",IF(B466&lt;&gt;B465,"A",IF(Q465="A","B",IF(Q465="B","C",IF(Q465="C","D",IF(Q465="D","E",IF(Q465="E","F",IF(Q465="F","G",IF(Q465="G","H",IF(Q465="H","I",IF(Q465="K","L",IF(Q465="L","M",IF(Q465="M","N",IF(Q465="N","O",IF(Q465="O","P",IF(Q465="P","Q"))))))))))))))))</f>
        <v/>
      </c>
      <c r="R466" s="282" t="str">
        <f t="shared" si="39"/>
        <v/>
      </c>
      <c r="S466" s="283" t="str">
        <f t="shared" si="40"/>
        <v/>
      </c>
      <c r="T466" s="284" t="str">
        <f t="shared" ca="1" si="41"/>
        <v/>
      </c>
      <c r="U466" s="419"/>
      <c r="V466" s="421" t="str">
        <f>IFERROR(IF(Table9[[#This Row],[Data de nascimento 
(aaaa-mm-dd)]]="","",(IF(B466="","",DATEDIF(J466,VLOOKUP(Table9[[#This Row],[Código do agregado
'[Entidade']]],Table8[[Código do agregado '[Entidade']]:[Denominação do ficheiro pdf correspondente ao documento]],25,FALSE),"y")))),"")</f>
        <v/>
      </c>
      <c r="W466" s="410">
        <f t="shared" si="42"/>
        <v>0</v>
      </c>
      <c r="AC466" s="280"/>
    </row>
    <row r="467" spans="1:29" s="263" customFormat="1" ht="25.05" hidden="1" customHeight="1" x14ac:dyDescent="0.3">
      <c r="A467" s="274" t="str">
        <f>CONCATENATE(+IF(Table9[[#This Row],[Código do agregado
'[Entidade']]]="","",VLOOKUP(Table9[[#This Row],[Código do agregado
'[Entidade']]],Table8[[#All],[Código do agregado '[Entidade']]:[Código do agregado
'[1º Direito']]],6,FALSE)),Table9[[#This Row],[Membro]])</f>
        <v/>
      </c>
      <c r="B467" s="403"/>
      <c r="C467" s="404" t="str">
        <f>IF(Table9[[#This Row],[Código do agregado
'[Entidade']]]="","",(CONCATENATE(VLOOKUP(Table9[[#This Row],[Código do agregado
'[Entidade']]],Table8[[Código do agregado '[Entidade']]:[Código do agregado
'[1º Direito']]],8,FALSE),".",Table9[[#This Row],[Membro]])))</f>
        <v/>
      </c>
      <c r="D467" s="430"/>
      <c r="E467" s="431"/>
      <c r="F467" s="430"/>
      <c r="G467" s="430"/>
      <c r="H467" s="435"/>
      <c r="I467" s="432"/>
      <c r="J467" s="433"/>
      <c r="K467" s="404" t="str">
        <f ca="1">IF(Table9[[#This Row],[Data de nascimento 
(aaaa-mm-dd)]]="","",(IF(B467="","",DATEDIF(J467,NOW(),"y"))))</f>
        <v/>
      </c>
      <c r="L467" s="401"/>
      <c r="M467" s="405"/>
      <c r="N467" s="407"/>
      <c r="O467" s="405"/>
      <c r="P467" s="275" t="str">
        <f t="shared" si="38"/>
        <v>NÃO</v>
      </c>
      <c r="Q467" s="281" t="str">
        <f>IF(Table9[[#This Row],[Código do agregado
'[Entidade']]]="","",IF(B467&lt;&gt;B466,"A",IF(Q466="A","B",IF(Q466="B","C",IF(Q466="C","D",IF(Q466="D","E",IF(Q466="E","F",IF(Q466="F","G",IF(Q466="G","H",IF(Q466="H","I",IF(Q466="K","L",IF(Q466="L","M",IF(Q466="M","N",IF(Q466="N","O",IF(Q466="O","P",IF(Q466="P","Q"))))))))))))))))</f>
        <v/>
      </c>
      <c r="R467" s="282" t="str">
        <f t="shared" si="39"/>
        <v/>
      </c>
      <c r="S467" s="283" t="str">
        <f t="shared" si="40"/>
        <v/>
      </c>
      <c r="T467" s="284" t="str">
        <f t="shared" ca="1" si="41"/>
        <v/>
      </c>
      <c r="U467" s="419"/>
      <c r="V467" s="421" t="str">
        <f>IFERROR(IF(Table9[[#This Row],[Data de nascimento 
(aaaa-mm-dd)]]="","",(IF(B467="","",DATEDIF(J467,VLOOKUP(Table9[[#This Row],[Código do agregado
'[Entidade']]],Table8[[Código do agregado '[Entidade']]:[Denominação do ficheiro pdf correspondente ao documento]],25,FALSE),"y")))),"")</f>
        <v/>
      </c>
      <c r="W467" s="410">
        <f t="shared" si="42"/>
        <v>0</v>
      </c>
      <c r="AC467" s="280"/>
    </row>
    <row r="468" spans="1:29" s="263" customFormat="1" ht="25.05" hidden="1" customHeight="1" x14ac:dyDescent="0.3">
      <c r="A468" s="274" t="str">
        <f>CONCATENATE(+IF(Table9[[#This Row],[Código do agregado
'[Entidade']]]="","",VLOOKUP(Table9[[#This Row],[Código do agregado
'[Entidade']]],Table8[[#All],[Código do agregado '[Entidade']]:[Código do agregado
'[1º Direito']]],6,FALSE)),Table9[[#This Row],[Membro]])</f>
        <v/>
      </c>
      <c r="B468" s="403"/>
      <c r="C468" s="404" t="str">
        <f>IF(Table9[[#This Row],[Código do agregado
'[Entidade']]]="","",(CONCATENATE(VLOOKUP(Table9[[#This Row],[Código do agregado
'[Entidade']]],Table8[[Código do agregado '[Entidade']]:[Código do agregado
'[1º Direito']]],8,FALSE),".",Table9[[#This Row],[Membro]])))</f>
        <v/>
      </c>
      <c r="D468" s="430"/>
      <c r="E468" s="431"/>
      <c r="F468" s="430"/>
      <c r="G468" s="430"/>
      <c r="H468" s="435"/>
      <c r="I468" s="432"/>
      <c r="J468" s="433"/>
      <c r="K468" s="404" t="str">
        <f ca="1">IF(Table9[[#This Row],[Data de nascimento 
(aaaa-mm-dd)]]="","",(IF(B468="","",DATEDIF(J468,NOW(),"y"))))</f>
        <v/>
      </c>
      <c r="L468" s="401"/>
      <c r="M468" s="405"/>
      <c r="N468" s="407"/>
      <c r="O468" s="405"/>
      <c r="P468" s="275" t="str">
        <f t="shared" si="38"/>
        <v>NÃO</v>
      </c>
      <c r="Q468" s="281" t="str">
        <f>IF(Table9[[#This Row],[Código do agregado
'[Entidade']]]="","",IF(B468&lt;&gt;B467,"A",IF(Q467="A","B",IF(Q467="B","C",IF(Q467="C","D",IF(Q467="D","E",IF(Q467="E","F",IF(Q467="F","G",IF(Q467="G","H",IF(Q467="H","I",IF(Q467="K","L",IF(Q467="L","M",IF(Q467="M","N",IF(Q467="N","O",IF(Q467="O","P",IF(Q467="P","Q"))))))))))))))))</f>
        <v/>
      </c>
      <c r="R468" s="282" t="str">
        <f t="shared" si="39"/>
        <v/>
      </c>
      <c r="S468" s="283" t="str">
        <f t="shared" si="40"/>
        <v/>
      </c>
      <c r="T468" s="284" t="str">
        <f t="shared" ca="1" si="41"/>
        <v/>
      </c>
      <c r="U468" s="419"/>
      <c r="V468" s="421" t="str">
        <f>IFERROR(IF(Table9[[#This Row],[Data de nascimento 
(aaaa-mm-dd)]]="","",(IF(B468="","",DATEDIF(J468,VLOOKUP(Table9[[#This Row],[Código do agregado
'[Entidade']]],Table8[[Código do agregado '[Entidade']]:[Denominação do ficheiro pdf correspondente ao documento]],25,FALSE),"y")))),"")</f>
        <v/>
      </c>
      <c r="W468" s="410">
        <f t="shared" si="42"/>
        <v>0</v>
      </c>
      <c r="AC468" s="280"/>
    </row>
    <row r="469" spans="1:29" s="263" customFormat="1" ht="25.05" hidden="1" customHeight="1" x14ac:dyDescent="0.3">
      <c r="A469" s="274" t="str">
        <f>CONCATENATE(+IF(Table9[[#This Row],[Código do agregado
'[Entidade']]]="","",VLOOKUP(Table9[[#This Row],[Código do agregado
'[Entidade']]],Table8[[#All],[Código do agregado '[Entidade']]:[Código do agregado
'[1º Direito']]],6,FALSE)),Table9[[#This Row],[Membro]])</f>
        <v/>
      </c>
      <c r="B469" s="403"/>
      <c r="C469" s="404" t="str">
        <f>IF(Table9[[#This Row],[Código do agregado
'[Entidade']]]="","",(CONCATENATE(VLOOKUP(Table9[[#This Row],[Código do agregado
'[Entidade']]],Table8[[Código do agregado '[Entidade']]:[Código do agregado
'[1º Direito']]],8,FALSE),".",Table9[[#This Row],[Membro]])))</f>
        <v/>
      </c>
      <c r="D469" s="430"/>
      <c r="E469" s="431"/>
      <c r="F469" s="430"/>
      <c r="G469" s="430"/>
      <c r="H469" s="435"/>
      <c r="I469" s="432"/>
      <c r="J469" s="433"/>
      <c r="K469" s="404" t="str">
        <f ca="1">IF(Table9[[#This Row],[Data de nascimento 
(aaaa-mm-dd)]]="","",(IF(B469="","",DATEDIF(J469,NOW(),"y"))))</f>
        <v/>
      </c>
      <c r="L469" s="401"/>
      <c r="M469" s="405"/>
      <c r="N469" s="407"/>
      <c r="O469" s="405"/>
      <c r="P469" s="275" t="str">
        <f t="shared" si="38"/>
        <v>NÃO</v>
      </c>
      <c r="Q469" s="281" t="str">
        <f>IF(Table9[[#This Row],[Código do agregado
'[Entidade']]]="","",IF(B469&lt;&gt;B468,"A",IF(Q468="A","B",IF(Q468="B","C",IF(Q468="C","D",IF(Q468="D","E",IF(Q468="E","F",IF(Q468="F","G",IF(Q468="G","H",IF(Q468="H","I",IF(Q468="K","L",IF(Q468="L","M",IF(Q468="M","N",IF(Q468="N","O",IF(Q468="O","P",IF(Q468="P","Q"))))))))))))))))</f>
        <v/>
      </c>
      <c r="R469" s="282" t="str">
        <f t="shared" si="39"/>
        <v/>
      </c>
      <c r="S469" s="283" t="str">
        <f t="shared" si="40"/>
        <v/>
      </c>
      <c r="T469" s="284" t="str">
        <f t="shared" ca="1" si="41"/>
        <v/>
      </c>
      <c r="U469" s="419"/>
      <c r="V469" s="421" t="str">
        <f>IFERROR(IF(Table9[[#This Row],[Data de nascimento 
(aaaa-mm-dd)]]="","",(IF(B469="","",DATEDIF(J469,VLOOKUP(Table9[[#This Row],[Código do agregado
'[Entidade']]],Table8[[Código do agregado '[Entidade']]:[Denominação do ficheiro pdf correspondente ao documento]],25,FALSE),"y")))),"")</f>
        <v/>
      </c>
      <c r="W469" s="410">
        <f t="shared" si="42"/>
        <v>0</v>
      </c>
      <c r="AC469" s="280"/>
    </row>
    <row r="470" spans="1:29" s="263" customFormat="1" ht="25.05" hidden="1" customHeight="1" x14ac:dyDescent="0.3">
      <c r="A470" s="274" t="str">
        <f>CONCATENATE(+IF(Table9[[#This Row],[Código do agregado
'[Entidade']]]="","",VLOOKUP(Table9[[#This Row],[Código do agregado
'[Entidade']]],Table8[[#All],[Código do agregado '[Entidade']]:[Código do agregado
'[1º Direito']]],6,FALSE)),Table9[[#This Row],[Membro]])</f>
        <v/>
      </c>
      <c r="B470" s="403"/>
      <c r="C470" s="404" t="str">
        <f>IF(Table9[[#This Row],[Código do agregado
'[Entidade']]]="","",(CONCATENATE(VLOOKUP(Table9[[#This Row],[Código do agregado
'[Entidade']]],Table8[[Código do agregado '[Entidade']]:[Código do agregado
'[1º Direito']]],8,FALSE),".",Table9[[#This Row],[Membro]])))</f>
        <v/>
      </c>
      <c r="D470" s="430"/>
      <c r="E470" s="431"/>
      <c r="F470" s="430"/>
      <c r="G470" s="430"/>
      <c r="H470" s="435"/>
      <c r="I470" s="432"/>
      <c r="J470" s="433"/>
      <c r="K470" s="404" t="str">
        <f ca="1">IF(Table9[[#This Row],[Data de nascimento 
(aaaa-mm-dd)]]="","",(IF(B470="","",DATEDIF(J470,NOW(),"y"))))</f>
        <v/>
      </c>
      <c r="L470" s="401"/>
      <c r="M470" s="405"/>
      <c r="N470" s="407"/>
      <c r="O470" s="405"/>
      <c r="P470" s="275" t="str">
        <f t="shared" si="38"/>
        <v>NÃO</v>
      </c>
      <c r="Q470" s="281" t="str">
        <f>IF(Table9[[#This Row],[Código do agregado
'[Entidade']]]="","",IF(B470&lt;&gt;B469,"A",IF(Q469="A","B",IF(Q469="B","C",IF(Q469="C","D",IF(Q469="D","E",IF(Q469="E","F",IF(Q469="F","G",IF(Q469="G","H",IF(Q469="H","I",IF(Q469="K","L",IF(Q469="L","M",IF(Q469="M","N",IF(Q469="N","O",IF(Q469="O","P",IF(Q469="P","Q"))))))))))))))))</f>
        <v/>
      </c>
      <c r="R470" s="282" t="str">
        <f t="shared" si="39"/>
        <v/>
      </c>
      <c r="S470" s="283" t="str">
        <f t="shared" si="40"/>
        <v/>
      </c>
      <c r="T470" s="284" t="str">
        <f t="shared" ca="1" si="41"/>
        <v/>
      </c>
      <c r="U470" s="419"/>
      <c r="V470" s="421" t="str">
        <f>IFERROR(IF(Table9[[#This Row],[Data de nascimento 
(aaaa-mm-dd)]]="","",(IF(B470="","",DATEDIF(J470,VLOOKUP(Table9[[#This Row],[Código do agregado
'[Entidade']]],Table8[[Código do agregado '[Entidade']]:[Denominação do ficheiro pdf correspondente ao documento]],25,FALSE),"y")))),"")</f>
        <v/>
      </c>
      <c r="W470" s="410">
        <f t="shared" si="42"/>
        <v>0</v>
      </c>
      <c r="AC470" s="280"/>
    </row>
    <row r="471" spans="1:29" s="263" customFormat="1" ht="25.05" hidden="1" customHeight="1" x14ac:dyDescent="0.3">
      <c r="A471" s="274" t="str">
        <f>CONCATENATE(+IF(Table9[[#This Row],[Código do agregado
'[Entidade']]]="","",VLOOKUP(Table9[[#This Row],[Código do agregado
'[Entidade']]],Table8[[#All],[Código do agregado '[Entidade']]:[Código do agregado
'[1º Direito']]],6,FALSE)),Table9[[#This Row],[Membro]])</f>
        <v/>
      </c>
      <c r="B471" s="403"/>
      <c r="C471" s="404" t="str">
        <f>IF(Table9[[#This Row],[Código do agregado
'[Entidade']]]="","",(CONCATENATE(VLOOKUP(Table9[[#This Row],[Código do agregado
'[Entidade']]],Table8[[Código do agregado '[Entidade']]:[Código do agregado
'[1º Direito']]],8,FALSE),".",Table9[[#This Row],[Membro]])))</f>
        <v/>
      </c>
      <c r="D471" s="430"/>
      <c r="E471" s="431"/>
      <c r="F471" s="430"/>
      <c r="G471" s="430"/>
      <c r="H471" s="435"/>
      <c r="I471" s="432"/>
      <c r="J471" s="433"/>
      <c r="K471" s="404" t="str">
        <f ca="1">IF(Table9[[#This Row],[Data de nascimento 
(aaaa-mm-dd)]]="","",(IF(B471="","",DATEDIF(J471,NOW(),"y"))))</f>
        <v/>
      </c>
      <c r="L471" s="401"/>
      <c r="M471" s="405"/>
      <c r="N471" s="407"/>
      <c r="O471" s="405"/>
      <c r="P471" s="275" t="str">
        <f t="shared" si="38"/>
        <v>NÃO</v>
      </c>
      <c r="Q471" s="281" t="str">
        <f>IF(Table9[[#This Row],[Código do agregado
'[Entidade']]]="","",IF(B471&lt;&gt;B470,"A",IF(Q470="A","B",IF(Q470="B","C",IF(Q470="C","D",IF(Q470="D","E",IF(Q470="E","F",IF(Q470="F","G",IF(Q470="G","H",IF(Q470="H","I",IF(Q470="K","L",IF(Q470="L","M",IF(Q470="M","N",IF(Q470="N","O",IF(Q470="O","P",IF(Q470="P","Q"))))))))))))))))</f>
        <v/>
      </c>
      <c r="R471" s="282" t="str">
        <f t="shared" si="39"/>
        <v/>
      </c>
      <c r="S471" s="283" t="str">
        <f t="shared" si="40"/>
        <v/>
      </c>
      <c r="T471" s="284" t="str">
        <f t="shared" ca="1" si="41"/>
        <v/>
      </c>
      <c r="U471" s="419"/>
      <c r="V471" s="421" t="str">
        <f>IFERROR(IF(Table9[[#This Row],[Data de nascimento 
(aaaa-mm-dd)]]="","",(IF(B471="","",DATEDIF(J471,VLOOKUP(Table9[[#This Row],[Código do agregado
'[Entidade']]],Table8[[Código do agregado '[Entidade']]:[Denominação do ficheiro pdf correspondente ao documento]],25,FALSE),"y")))),"")</f>
        <v/>
      </c>
      <c r="W471" s="410">
        <f t="shared" si="42"/>
        <v>0</v>
      </c>
      <c r="AC471" s="280"/>
    </row>
    <row r="472" spans="1:29" s="263" customFormat="1" ht="25.05" hidden="1" customHeight="1" x14ac:dyDescent="0.3">
      <c r="A472" s="274" t="str">
        <f>CONCATENATE(+IF(Table9[[#This Row],[Código do agregado
'[Entidade']]]="","",VLOOKUP(Table9[[#This Row],[Código do agregado
'[Entidade']]],Table8[[#All],[Código do agregado '[Entidade']]:[Código do agregado
'[1º Direito']]],6,FALSE)),Table9[[#This Row],[Membro]])</f>
        <v/>
      </c>
      <c r="B472" s="403"/>
      <c r="C472" s="404" t="str">
        <f>IF(Table9[[#This Row],[Código do agregado
'[Entidade']]]="","",(CONCATENATE(VLOOKUP(Table9[[#This Row],[Código do agregado
'[Entidade']]],Table8[[Código do agregado '[Entidade']]:[Código do agregado
'[1º Direito']]],8,FALSE),".",Table9[[#This Row],[Membro]])))</f>
        <v/>
      </c>
      <c r="D472" s="430"/>
      <c r="E472" s="431"/>
      <c r="F472" s="430"/>
      <c r="G472" s="430"/>
      <c r="H472" s="435"/>
      <c r="I472" s="432"/>
      <c r="J472" s="433"/>
      <c r="K472" s="404" t="str">
        <f ca="1">IF(Table9[[#This Row],[Data de nascimento 
(aaaa-mm-dd)]]="","",(IF(B472="","",DATEDIF(J472,NOW(),"y"))))</f>
        <v/>
      </c>
      <c r="L472" s="401"/>
      <c r="M472" s="405"/>
      <c r="N472" s="407"/>
      <c r="O472" s="405"/>
      <c r="P472" s="275" t="str">
        <f t="shared" si="38"/>
        <v>NÃO</v>
      </c>
      <c r="Q472" s="281" t="str">
        <f>IF(Table9[[#This Row],[Código do agregado
'[Entidade']]]="","",IF(B472&lt;&gt;B471,"A",IF(Q471="A","B",IF(Q471="B","C",IF(Q471="C","D",IF(Q471="D","E",IF(Q471="E","F",IF(Q471="F","G",IF(Q471="G","H",IF(Q471="H","I",IF(Q471="K","L",IF(Q471="L","M",IF(Q471="M","N",IF(Q471="N","O",IF(Q471="O","P",IF(Q471="P","Q"))))))))))))))))</f>
        <v/>
      </c>
      <c r="R472" s="282" t="str">
        <f t="shared" si="39"/>
        <v/>
      </c>
      <c r="S472" s="283" t="str">
        <f t="shared" si="40"/>
        <v/>
      </c>
      <c r="T472" s="284" t="str">
        <f t="shared" ca="1" si="41"/>
        <v/>
      </c>
      <c r="U472" s="419"/>
      <c r="V472" s="421" t="str">
        <f>IFERROR(IF(Table9[[#This Row],[Data de nascimento 
(aaaa-mm-dd)]]="","",(IF(B472="","",DATEDIF(J472,VLOOKUP(Table9[[#This Row],[Código do agregado
'[Entidade']]],Table8[[Código do agregado '[Entidade']]:[Denominação do ficheiro pdf correspondente ao documento]],25,FALSE),"y")))),"")</f>
        <v/>
      </c>
      <c r="W472" s="410">
        <f t="shared" si="42"/>
        <v>0</v>
      </c>
      <c r="AC472" s="280"/>
    </row>
    <row r="473" spans="1:29" s="263" customFormat="1" ht="25.05" hidden="1" customHeight="1" x14ac:dyDescent="0.3">
      <c r="A473" s="274" t="str">
        <f>CONCATENATE(+IF(Table9[[#This Row],[Código do agregado
'[Entidade']]]="","",VLOOKUP(Table9[[#This Row],[Código do agregado
'[Entidade']]],Table8[[#All],[Código do agregado '[Entidade']]:[Código do agregado
'[1º Direito']]],6,FALSE)),Table9[[#This Row],[Membro]])</f>
        <v/>
      </c>
      <c r="B473" s="403"/>
      <c r="C473" s="404" t="str">
        <f>IF(Table9[[#This Row],[Código do agregado
'[Entidade']]]="","",(CONCATENATE(VLOOKUP(Table9[[#This Row],[Código do agregado
'[Entidade']]],Table8[[Código do agregado '[Entidade']]:[Código do agregado
'[1º Direito']]],8,FALSE),".",Table9[[#This Row],[Membro]])))</f>
        <v/>
      </c>
      <c r="D473" s="430"/>
      <c r="E473" s="431"/>
      <c r="F473" s="430"/>
      <c r="G473" s="430"/>
      <c r="H473" s="435"/>
      <c r="I473" s="432"/>
      <c r="J473" s="433"/>
      <c r="K473" s="404" t="str">
        <f ca="1">IF(Table9[[#This Row],[Data de nascimento 
(aaaa-mm-dd)]]="","",(IF(B473="","",DATEDIF(J473,NOW(),"y"))))</f>
        <v/>
      </c>
      <c r="L473" s="401"/>
      <c r="M473" s="405"/>
      <c r="N473" s="407"/>
      <c r="O473" s="405"/>
      <c r="P473" s="275" t="str">
        <f t="shared" si="38"/>
        <v>NÃO</v>
      </c>
      <c r="Q473" s="281" t="str">
        <f>IF(Table9[[#This Row],[Código do agregado
'[Entidade']]]="","",IF(B473&lt;&gt;B472,"A",IF(Q472="A","B",IF(Q472="B","C",IF(Q472="C","D",IF(Q472="D","E",IF(Q472="E","F",IF(Q472="F","G",IF(Q472="G","H",IF(Q472="H","I",IF(Q472="K","L",IF(Q472="L","M",IF(Q472="M","N",IF(Q472="N","O",IF(Q472="O","P",IF(Q472="P","Q"))))))))))))))))</f>
        <v/>
      </c>
      <c r="R473" s="282" t="str">
        <f t="shared" si="39"/>
        <v/>
      </c>
      <c r="S473" s="283" t="str">
        <f t="shared" si="40"/>
        <v/>
      </c>
      <c r="T473" s="284" t="str">
        <f t="shared" ca="1" si="41"/>
        <v/>
      </c>
      <c r="U473" s="419"/>
      <c r="V473" s="421" t="str">
        <f>IFERROR(IF(Table9[[#This Row],[Data de nascimento 
(aaaa-mm-dd)]]="","",(IF(B473="","",DATEDIF(J473,VLOOKUP(Table9[[#This Row],[Código do agregado
'[Entidade']]],Table8[[Código do agregado '[Entidade']]:[Denominação do ficheiro pdf correspondente ao documento]],25,FALSE),"y")))),"")</f>
        <v/>
      </c>
      <c r="W473" s="410">
        <f t="shared" si="42"/>
        <v>0</v>
      </c>
      <c r="AC473" s="280"/>
    </row>
    <row r="474" spans="1:29" s="263" customFormat="1" ht="25.05" hidden="1" customHeight="1" x14ac:dyDescent="0.3">
      <c r="A474" s="274" t="str">
        <f>CONCATENATE(+IF(Table9[[#This Row],[Código do agregado
'[Entidade']]]="","",VLOOKUP(Table9[[#This Row],[Código do agregado
'[Entidade']]],Table8[[#All],[Código do agregado '[Entidade']]:[Código do agregado
'[1º Direito']]],6,FALSE)),Table9[[#This Row],[Membro]])</f>
        <v/>
      </c>
      <c r="B474" s="403"/>
      <c r="C474" s="404" t="str">
        <f>IF(Table9[[#This Row],[Código do agregado
'[Entidade']]]="","",(CONCATENATE(VLOOKUP(Table9[[#This Row],[Código do agregado
'[Entidade']]],Table8[[Código do agregado '[Entidade']]:[Código do agregado
'[1º Direito']]],8,FALSE),".",Table9[[#This Row],[Membro]])))</f>
        <v/>
      </c>
      <c r="D474" s="430"/>
      <c r="E474" s="431"/>
      <c r="F474" s="430"/>
      <c r="G474" s="430"/>
      <c r="H474" s="435"/>
      <c r="I474" s="432"/>
      <c r="J474" s="433"/>
      <c r="K474" s="404" t="str">
        <f ca="1">IF(Table9[[#This Row],[Data de nascimento 
(aaaa-mm-dd)]]="","",(IF(B474="","",DATEDIF(J474,NOW(),"y"))))</f>
        <v/>
      </c>
      <c r="L474" s="401"/>
      <c r="M474" s="405"/>
      <c r="N474" s="407"/>
      <c r="O474" s="405"/>
      <c r="P474" s="275" t="str">
        <f t="shared" si="38"/>
        <v>NÃO</v>
      </c>
      <c r="Q474" s="281" t="str">
        <f>IF(Table9[[#This Row],[Código do agregado
'[Entidade']]]="","",IF(B474&lt;&gt;B473,"A",IF(Q473="A","B",IF(Q473="B","C",IF(Q473="C","D",IF(Q473="D","E",IF(Q473="E","F",IF(Q473="F","G",IF(Q473="G","H",IF(Q473="H","I",IF(Q473="K","L",IF(Q473="L","M",IF(Q473="M","N",IF(Q473="N","O",IF(Q473="O","P",IF(Q473="P","Q"))))))))))))))))</f>
        <v/>
      </c>
      <c r="R474" s="282" t="str">
        <f t="shared" si="39"/>
        <v/>
      </c>
      <c r="S474" s="283" t="str">
        <f t="shared" si="40"/>
        <v/>
      </c>
      <c r="T474" s="284" t="str">
        <f t="shared" ca="1" si="41"/>
        <v/>
      </c>
      <c r="U474" s="419"/>
      <c r="V474" s="421" t="str">
        <f>IFERROR(IF(Table9[[#This Row],[Data de nascimento 
(aaaa-mm-dd)]]="","",(IF(B474="","",DATEDIF(J474,VLOOKUP(Table9[[#This Row],[Código do agregado
'[Entidade']]],Table8[[Código do agregado '[Entidade']]:[Denominação do ficheiro pdf correspondente ao documento]],25,FALSE),"y")))),"")</f>
        <v/>
      </c>
      <c r="W474" s="410">
        <f t="shared" si="42"/>
        <v>0</v>
      </c>
      <c r="AC474" s="280"/>
    </row>
    <row r="475" spans="1:29" s="263" customFormat="1" ht="25.05" hidden="1" customHeight="1" x14ac:dyDescent="0.3">
      <c r="A475" s="274" t="str">
        <f>CONCATENATE(+IF(Table9[[#This Row],[Código do agregado
'[Entidade']]]="","",VLOOKUP(Table9[[#This Row],[Código do agregado
'[Entidade']]],Table8[[#All],[Código do agregado '[Entidade']]:[Código do agregado
'[1º Direito']]],6,FALSE)),Table9[[#This Row],[Membro]])</f>
        <v/>
      </c>
      <c r="B475" s="403"/>
      <c r="C475" s="404" t="str">
        <f>IF(Table9[[#This Row],[Código do agregado
'[Entidade']]]="","",(CONCATENATE(VLOOKUP(Table9[[#This Row],[Código do agregado
'[Entidade']]],Table8[[Código do agregado '[Entidade']]:[Código do agregado
'[1º Direito']]],8,FALSE),".",Table9[[#This Row],[Membro]])))</f>
        <v/>
      </c>
      <c r="D475" s="430"/>
      <c r="E475" s="431"/>
      <c r="F475" s="430"/>
      <c r="G475" s="430"/>
      <c r="H475" s="435"/>
      <c r="I475" s="432"/>
      <c r="J475" s="433"/>
      <c r="K475" s="404" t="str">
        <f ca="1">IF(Table9[[#This Row],[Data de nascimento 
(aaaa-mm-dd)]]="","",(IF(B475="","",DATEDIF(J475,NOW(),"y"))))</f>
        <v/>
      </c>
      <c r="L475" s="401"/>
      <c r="M475" s="405"/>
      <c r="N475" s="407"/>
      <c r="O475" s="405"/>
      <c r="P475" s="275" t="str">
        <f t="shared" si="38"/>
        <v>NÃO</v>
      </c>
      <c r="Q475" s="281" t="str">
        <f>IF(Table9[[#This Row],[Código do agregado
'[Entidade']]]="","",IF(B475&lt;&gt;B474,"A",IF(Q474="A","B",IF(Q474="B","C",IF(Q474="C","D",IF(Q474="D","E",IF(Q474="E","F",IF(Q474="F","G",IF(Q474="G","H",IF(Q474="H","I",IF(Q474="K","L",IF(Q474="L","M",IF(Q474="M","N",IF(Q474="N","O",IF(Q474="O","P",IF(Q474="P","Q"))))))))))))))))</f>
        <v/>
      </c>
      <c r="R475" s="282" t="str">
        <f t="shared" si="39"/>
        <v/>
      </c>
      <c r="S475" s="283" t="str">
        <f t="shared" si="40"/>
        <v/>
      </c>
      <c r="T475" s="284" t="str">
        <f t="shared" ca="1" si="41"/>
        <v/>
      </c>
      <c r="U475" s="419"/>
      <c r="V475" s="421" t="str">
        <f>IFERROR(IF(Table9[[#This Row],[Data de nascimento 
(aaaa-mm-dd)]]="","",(IF(B475="","",DATEDIF(J475,VLOOKUP(Table9[[#This Row],[Código do agregado
'[Entidade']]],Table8[[Código do agregado '[Entidade']]:[Denominação do ficheiro pdf correspondente ao documento]],25,FALSE),"y")))),"")</f>
        <v/>
      </c>
      <c r="W475" s="410">
        <f t="shared" si="42"/>
        <v>0</v>
      </c>
      <c r="AC475" s="280"/>
    </row>
    <row r="476" spans="1:29" s="263" customFormat="1" ht="25.05" hidden="1" customHeight="1" x14ac:dyDescent="0.3">
      <c r="A476" s="274" t="str">
        <f>CONCATENATE(+IF(Table9[[#This Row],[Código do agregado
'[Entidade']]]="","",VLOOKUP(Table9[[#This Row],[Código do agregado
'[Entidade']]],Table8[[#All],[Código do agregado '[Entidade']]:[Código do agregado
'[1º Direito']]],6,FALSE)),Table9[[#This Row],[Membro]])</f>
        <v/>
      </c>
      <c r="B476" s="403"/>
      <c r="C476" s="404" t="str">
        <f>IF(Table9[[#This Row],[Código do agregado
'[Entidade']]]="","",(CONCATENATE(VLOOKUP(Table9[[#This Row],[Código do agregado
'[Entidade']]],Table8[[Código do agregado '[Entidade']]:[Código do agregado
'[1º Direito']]],8,FALSE),".",Table9[[#This Row],[Membro]])))</f>
        <v/>
      </c>
      <c r="D476" s="430"/>
      <c r="E476" s="431"/>
      <c r="F476" s="430"/>
      <c r="G476" s="430"/>
      <c r="H476" s="435"/>
      <c r="I476" s="432"/>
      <c r="J476" s="433"/>
      <c r="K476" s="404" t="str">
        <f ca="1">IF(Table9[[#This Row],[Data de nascimento 
(aaaa-mm-dd)]]="","",(IF(B476="","",DATEDIF(J476,NOW(),"y"))))</f>
        <v/>
      </c>
      <c r="L476" s="401"/>
      <c r="M476" s="405"/>
      <c r="N476" s="407"/>
      <c r="O476" s="405"/>
      <c r="P476" s="275" t="str">
        <f t="shared" si="38"/>
        <v>NÃO</v>
      </c>
      <c r="Q476" s="281" t="str">
        <f>IF(Table9[[#This Row],[Código do agregado
'[Entidade']]]="","",IF(B476&lt;&gt;B475,"A",IF(Q475="A","B",IF(Q475="B","C",IF(Q475="C","D",IF(Q475="D","E",IF(Q475="E","F",IF(Q475="F","G",IF(Q475="G","H",IF(Q475="H","I",IF(Q475="K","L",IF(Q475="L","M",IF(Q475="M","N",IF(Q475="N","O",IF(Q475="O","P",IF(Q475="P","Q"))))))))))))))))</f>
        <v/>
      </c>
      <c r="R476" s="282" t="str">
        <f t="shared" si="39"/>
        <v/>
      </c>
      <c r="S476" s="283" t="str">
        <f t="shared" si="40"/>
        <v/>
      </c>
      <c r="T476" s="284" t="str">
        <f t="shared" ca="1" si="41"/>
        <v/>
      </c>
      <c r="U476" s="419"/>
      <c r="V476" s="421" t="str">
        <f>IFERROR(IF(Table9[[#This Row],[Data de nascimento 
(aaaa-mm-dd)]]="","",(IF(B476="","",DATEDIF(J476,VLOOKUP(Table9[[#This Row],[Código do agregado
'[Entidade']]],Table8[[Código do agregado '[Entidade']]:[Denominação do ficheiro pdf correspondente ao documento]],25,FALSE),"y")))),"")</f>
        <v/>
      </c>
      <c r="W476" s="410">
        <f t="shared" si="42"/>
        <v>0</v>
      </c>
      <c r="AC476" s="280"/>
    </row>
    <row r="477" spans="1:29" s="263" customFormat="1" ht="25.05" hidden="1" customHeight="1" x14ac:dyDescent="0.3">
      <c r="A477" s="274" t="str">
        <f>CONCATENATE(+IF(Table9[[#This Row],[Código do agregado
'[Entidade']]]="","",VLOOKUP(Table9[[#This Row],[Código do agregado
'[Entidade']]],Table8[[#All],[Código do agregado '[Entidade']]:[Código do agregado
'[1º Direito']]],6,FALSE)),Table9[[#This Row],[Membro]])</f>
        <v/>
      </c>
      <c r="B477" s="403"/>
      <c r="C477" s="404" t="str">
        <f>IF(Table9[[#This Row],[Código do agregado
'[Entidade']]]="","",(CONCATENATE(VLOOKUP(Table9[[#This Row],[Código do agregado
'[Entidade']]],Table8[[Código do agregado '[Entidade']]:[Código do agregado
'[1º Direito']]],8,FALSE),".",Table9[[#This Row],[Membro]])))</f>
        <v/>
      </c>
      <c r="D477" s="430"/>
      <c r="E477" s="431"/>
      <c r="F477" s="430"/>
      <c r="G477" s="430"/>
      <c r="H477" s="435"/>
      <c r="I477" s="432"/>
      <c r="J477" s="433"/>
      <c r="K477" s="404" t="str">
        <f ca="1">IF(Table9[[#This Row],[Data de nascimento 
(aaaa-mm-dd)]]="","",(IF(B477="","",DATEDIF(J477,NOW(),"y"))))</f>
        <v/>
      </c>
      <c r="L477" s="401"/>
      <c r="M477" s="405"/>
      <c r="N477" s="407"/>
      <c r="O477" s="405"/>
      <c r="P477" s="275" t="str">
        <f t="shared" si="38"/>
        <v>NÃO</v>
      </c>
      <c r="Q477" s="281" t="str">
        <f>IF(Table9[[#This Row],[Código do agregado
'[Entidade']]]="","",IF(B477&lt;&gt;B476,"A",IF(Q476="A","B",IF(Q476="B","C",IF(Q476="C","D",IF(Q476="D","E",IF(Q476="E","F",IF(Q476="F","G",IF(Q476="G","H",IF(Q476="H","I",IF(Q476="K","L",IF(Q476="L","M",IF(Q476="M","N",IF(Q476="N","O",IF(Q476="O","P",IF(Q476="P","Q"))))))))))))))))</f>
        <v/>
      </c>
      <c r="R477" s="282" t="str">
        <f t="shared" si="39"/>
        <v/>
      </c>
      <c r="S477" s="283" t="str">
        <f t="shared" si="40"/>
        <v/>
      </c>
      <c r="T477" s="284" t="str">
        <f t="shared" ca="1" si="41"/>
        <v/>
      </c>
      <c r="U477" s="419"/>
      <c r="V477" s="421" t="str">
        <f>IFERROR(IF(Table9[[#This Row],[Data de nascimento 
(aaaa-mm-dd)]]="","",(IF(B477="","",DATEDIF(J477,VLOOKUP(Table9[[#This Row],[Código do agregado
'[Entidade']]],Table8[[Código do agregado '[Entidade']]:[Denominação do ficheiro pdf correspondente ao documento]],25,FALSE),"y")))),"")</f>
        <v/>
      </c>
      <c r="W477" s="410">
        <f t="shared" si="42"/>
        <v>0</v>
      </c>
      <c r="AC477" s="280"/>
    </row>
    <row r="478" spans="1:29" s="263" customFormat="1" ht="25.05" hidden="1" customHeight="1" x14ac:dyDescent="0.3">
      <c r="A478" s="274" t="str">
        <f>CONCATENATE(+IF(Table9[[#This Row],[Código do agregado
'[Entidade']]]="","",VLOOKUP(Table9[[#This Row],[Código do agregado
'[Entidade']]],Table8[[#All],[Código do agregado '[Entidade']]:[Código do agregado
'[1º Direito']]],6,FALSE)),Table9[[#This Row],[Membro]])</f>
        <v/>
      </c>
      <c r="B478" s="403"/>
      <c r="C478" s="404" t="str">
        <f>IF(Table9[[#This Row],[Código do agregado
'[Entidade']]]="","",(CONCATENATE(VLOOKUP(Table9[[#This Row],[Código do agregado
'[Entidade']]],Table8[[Código do agregado '[Entidade']]:[Código do agregado
'[1º Direito']]],8,FALSE),".",Table9[[#This Row],[Membro]])))</f>
        <v/>
      </c>
      <c r="D478" s="430"/>
      <c r="E478" s="431"/>
      <c r="F478" s="430"/>
      <c r="G478" s="430"/>
      <c r="H478" s="435"/>
      <c r="I478" s="432"/>
      <c r="J478" s="433"/>
      <c r="K478" s="404" t="str">
        <f ca="1">IF(Table9[[#This Row],[Data de nascimento 
(aaaa-mm-dd)]]="","",(IF(B478="","",DATEDIF(J478,NOW(),"y"))))</f>
        <v/>
      </c>
      <c r="L478" s="401"/>
      <c r="M478" s="405"/>
      <c r="N478" s="407"/>
      <c r="O478" s="405"/>
      <c r="P478" s="275" t="str">
        <f t="shared" si="38"/>
        <v>NÃO</v>
      </c>
      <c r="Q478" s="281" t="str">
        <f>IF(Table9[[#This Row],[Código do agregado
'[Entidade']]]="","",IF(B478&lt;&gt;B477,"A",IF(Q477="A","B",IF(Q477="B","C",IF(Q477="C","D",IF(Q477="D","E",IF(Q477="E","F",IF(Q477="F","G",IF(Q477="G","H",IF(Q477="H","I",IF(Q477="K","L",IF(Q477="L","M",IF(Q477="M","N",IF(Q477="N","O",IF(Q477="O","P",IF(Q477="P","Q"))))))))))))))))</f>
        <v/>
      </c>
      <c r="R478" s="282" t="str">
        <f t="shared" si="39"/>
        <v/>
      </c>
      <c r="S478" s="283" t="str">
        <f t="shared" si="40"/>
        <v/>
      </c>
      <c r="T478" s="284" t="str">
        <f t="shared" ca="1" si="41"/>
        <v/>
      </c>
      <c r="U478" s="419"/>
      <c r="V478" s="421" t="str">
        <f>IFERROR(IF(Table9[[#This Row],[Data de nascimento 
(aaaa-mm-dd)]]="","",(IF(B478="","",DATEDIF(J478,VLOOKUP(Table9[[#This Row],[Código do agregado
'[Entidade']]],Table8[[Código do agregado '[Entidade']]:[Denominação do ficheiro pdf correspondente ao documento]],25,FALSE),"y")))),"")</f>
        <v/>
      </c>
      <c r="W478" s="410">
        <f t="shared" si="42"/>
        <v>0</v>
      </c>
      <c r="AC478" s="280"/>
    </row>
    <row r="479" spans="1:29" s="263" customFormat="1" ht="25.05" hidden="1" customHeight="1" x14ac:dyDescent="0.3">
      <c r="A479" s="274" t="str">
        <f>CONCATENATE(+IF(Table9[[#This Row],[Código do agregado
'[Entidade']]]="","",VLOOKUP(Table9[[#This Row],[Código do agregado
'[Entidade']]],Table8[[#All],[Código do agregado '[Entidade']]:[Código do agregado
'[1º Direito']]],6,FALSE)),Table9[[#This Row],[Membro]])</f>
        <v/>
      </c>
      <c r="B479" s="403"/>
      <c r="C479" s="404" t="str">
        <f>IF(Table9[[#This Row],[Código do agregado
'[Entidade']]]="","",(CONCATENATE(VLOOKUP(Table9[[#This Row],[Código do agregado
'[Entidade']]],Table8[[Código do agregado '[Entidade']]:[Código do agregado
'[1º Direito']]],8,FALSE),".",Table9[[#This Row],[Membro]])))</f>
        <v/>
      </c>
      <c r="D479" s="430"/>
      <c r="E479" s="431"/>
      <c r="F479" s="430"/>
      <c r="G479" s="430"/>
      <c r="H479" s="435"/>
      <c r="I479" s="432"/>
      <c r="J479" s="433"/>
      <c r="K479" s="404" t="str">
        <f ca="1">IF(Table9[[#This Row],[Data de nascimento 
(aaaa-mm-dd)]]="","",(IF(B479="","",DATEDIF(J479,NOW(),"y"))))</f>
        <v/>
      </c>
      <c r="L479" s="401"/>
      <c r="M479" s="405"/>
      <c r="N479" s="407"/>
      <c r="O479" s="405"/>
      <c r="P479" s="275" t="str">
        <f t="shared" si="38"/>
        <v>NÃO</v>
      </c>
      <c r="Q479" s="281" t="str">
        <f>IF(Table9[[#This Row],[Código do agregado
'[Entidade']]]="","",IF(B479&lt;&gt;B478,"A",IF(Q478="A","B",IF(Q478="B","C",IF(Q478="C","D",IF(Q478="D","E",IF(Q478="E","F",IF(Q478="F","G",IF(Q478="G","H",IF(Q478="H","I",IF(Q478="K","L",IF(Q478="L","M",IF(Q478="M","N",IF(Q478="N","O",IF(Q478="O","P",IF(Q478="P","Q"))))))))))))))))</f>
        <v/>
      </c>
      <c r="R479" s="282" t="str">
        <f t="shared" si="39"/>
        <v/>
      </c>
      <c r="S479" s="283" t="str">
        <f t="shared" si="40"/>
        <v/>
      </c>
      <c r="T479" s="284" t="str">
        <f t="shared" ca="1" si="41"/>
        <v/>
      </c>
      <c r="U479" s="419"/>
      <c r="V479" s="421" t="str">
        <f>IFERROR(IF(Table9[[#This Row],[Data de nascimento 
(aaaa-mm-dd)]]="","",(IF(B479="","",DATEDIF(J479,VLOOKUP(Table9[[#This Row],[Código do agregado
'[Entidade']]],Table8[[Código do agregado '[Entidade']]:[Denominação do ficheiro pdf correspondente ao documento]],25,FALSE),"y")))),"")</f>
        <v/>
      </c>
      <c r="W479" s="410">
        <f t="shared" si="42"/>
        <v>0</v>
      </c>
      <c r="AC479" s="280"/>
    </row>
    <row r="480" spans="1:29" s="263" customFormat="1" ht="25.05" hidden="1" customHeight="1" x14ac:dyDescent="0.3">
      <c r="A480" s="274" t="str">
        <f>CONCATENATE(+IF(Table9[[#This Row],[Código do agregado
'[Entidade']]]="","",VLOOKUP(Table9[[#This Row],[Código do agregado
'[Entidade']]],Table8[[#All],[Código do agregado '[Entidade']]:[Código do agregado
'[1º Direito']]],6,FALSE)),Table9[[#This Row],[Membro]])</f>
        <v/>
      </c>
      <c r="B480" s="403"/>
      <c r="C480" s="404" t="str">
        <f>IF(Table9[[#This Row],[Código do agregado
'[Entidade']]]="","",(CONCATENATE(VLOOKUP(Table9[[#This Row],[Código do agregado
'[Entidade']]],Table8[[Código do agregado '[Entidade']]:[Código do agregado
'[1º Direito']]],8,FALSE),".",Table9[[#This Row],[Membro]])))</f>
        <v/>
      </c>
      <c r="D480" s="430"/>
      <c r="E480" s="431"/>
      <c r="F480" s="430"/>
      <c r="G480" s="430"/>
      <c r="H480" s="435"/>
      <c r="I480" s="432"/>
      <c r="J480" s="433"/>
      <c r="K480" s="404" t="str">
        <f ca="1">IF(Table9[[#This Row],[Data de nascimento 
(aaaa-mm-dd)]]="","",(IF(B480="","",DATEDIF(J480,NOW(),"y"))))</f>
        <v/>
      </c>
      <c r="L480" s="401"/>
      <c r="M480" s="405"/>
      <c r="N480" s="407"/>
      <c r="O480" s="405"/>
      <c r="P480" s="275" t="str">
        <f t="shared" si="38"/>
        <v>NÃO</v>
      </c>
      <c r="Q480" s="281" t="str">
        <f>IF(Table9[[#This Row],[Código do agregado
'[Entidade']]]="","",IF(B480&lt;&gt;B479,"A",IF(Q479="A","B",IF(Q479="B","C",IF(Q479="C","D",IF(Q479="D","E",IF(Q479="E","F",IF(Q479="F","G",IF(Q479="G","H",IF(Q479="H","I",IF(Q479="K","L",IF(Q479="L","M",IF(Q479="M","N",IF(Q479="N","O",IF(Q479="O","P",IF(Q479="P","Q"))))))))))))))))</f>
        <v/>
      </c>
      <c r="R480" s="282" t="str">
        <f t="shared" si="39"/>
        <v/>
      </c>
      <c r="S480" s="283" t="str">
        <f t="shared" si="40"/>
        <v/>
      </c>
      <c r="T480" s="284" t="str">
        <f t="shared" ca="1" si="41"/>
        <v/>
      </c>
      <c r="U480" s="419"/>
      <c r="V480" s="421" t="str">
        <f>IFERROR(IF(Table9[[#This Row],[Data de nascimento 
(aaaa-mm-dd)]]="","",(IF(B480="","",DATEDIF(J480,VLOOKUP(Table9[[#This Row],[Código do agregado
'[Entidade']]],Table8[[Código do agregado '[Entidade']]:[Denominação do ficheiro pdf correspondente ao documento]],25,FALSE),"y")))),"")</f>
        <v/>
      </c>
      <c r="W480" s="410">
        <f t="shared" si="42"/>
        <v>0</v>
      </c>
      <c r="AC480" s="280"/>
    </row>
    <row r="481" spans="1:29" s="263" customFormat="1" ht="25.05" hidden="1" customHeight="1" x14ac:dyDescent="0.3">
      <c r="A481" s="274" t="str">
        <f>CONCATENATE(+IF(Table9[[#This Row],[Código do agregado
'[Entidade']]]="","",VLOOKUP(Table9[[#This Row],[Código do agregado
'[Entidade']]],Table8[[#All],[Código do agregado '[Entidade']]:[Código do agregado
'[1º Direito']]],6,FALSE)),Table9[[#This Row],[Membro]])</f>
        <v/>
      </c>
      <c r="B481" s="403"/>
      <c r="C481" s="404" t="str">
        <f>IF(Table9[[#This Row],[Código do agregado
'[Entidade']]]="","",(CONCATENATE(VLOOKUP(Table9[[#This Row],[Código do agregado
'[Entidade']]],Table8[[Código do agregado '[Entidade']]:[Código do agregado
'[1º Direito']]],8,FALSE),".",Table9[[#This Row],[Membro]])))</f>
        <v/>
      </c>
      <c r="D481" s="430"/>
      <c r="E481" s="431"/>
      <c r="F481" s="430"/>
      <c r="G481" s="430"/>
      <c r="H481" s="435"/>
      <c r="I481" s="432"/>
      <c r="J481" s="433"/>
      <c r="K481" s="404" t="str">
        <f ca="1">IF(Table9[[#This Row],[Data de nascimento 
(aaaa-mm-dd)]]="","",(IF(B481="","",DATEDIF(J481,NOW(),"y"))))</f>
        <v/>
      </c>
      <c r="L481" s="401"/>
      <c r="M481" s="405"/>
      <c r="N481" s="407"/>
      <c r="O481" s="405"/>
      <c r="P481" s="275" t="str">
        <f t="shared" si="38"/>
        <v>NÃO</v>
      </c>
      <c r="Q481" s="281" t="str">
        <f>IF(Table9[[#This Row],[Código do agregado
'[Entidade']]]="","",IF(B481&lt;&gt;B480,"A",IF(Q480="A","B",IF(Q480="B","C",IF(Q480="C","D",IF(Q480="D","E",IF(Q480="E","F",IF(Q480="F","G",IF(Q480="G","H",IF(Q480="H","I",IF(Q480="K","L",IF(Q480="L","M",IF(Q480="M","N",IF(Q480="N","O",IF(Q480="O","P",IF(Q480="P","Q"))))))))))))))))</f>
        <v/>
      </c>
      <c r="R481" s="282" t="str">
        <f t="shared" si="39"/>
        <v/>
      </c>
      <c r="S481" s="283" t="str">
        <f t="shared" si="40"/>
        <v/>
      </c>
      <c r="T481" s="284" t="str">
        <f t="shared" ca="1" si="41"/>
        <v/>
      </c>
      <c r="U481" s="419"/>
      <c r="V481" s="421" t="str">
        <f>IFERROR(IF(Table9[[#This Row],[Data de nascimento 
(aaaa-mm-dd)]]="","",(IF(B481="","",DATEDIF(J481,VLOOKUP(Table9[[#This Row],[Código do agregado
'[Entidade']]],Table8[[Código do agregado '[Entidade']]:[Denominação do ficheiro pdf correspondente ao documento]],25,FALSE),"y")))),"")</f>
        <v/>
      </c>
      <c r="W481" s="410">
        <f t="shared" si="42"/>
        <v>0</v>
      </c>
      <c r="AC481" s="280"/>
    </row>
    <row r="482" spans="1:29" s="263" customFormat="1" ht="25.05" hidden="1" customHeight="1" x14ac:dyDescent="0.3">
      <c r="A482" s="274" t="str">
        <f>CONCATENATE(+IF(Table9[[#This Row],[Código do agregado
'[Entidade']]]="","",VLOOKUP(Table9[[#This Row],[Código do agregado
'[Entidade']]],Table8[[#All],[Código do agregado '[Entidade']]:[Código do agregado
'[1º Direito']]],6,FALSE)),Table9[[#This Row],[Membro]])</f>
        <v/>
      </c>
      <c r="B482" s="403"/>
      <c r="C482" s="404" t="str">
        <f>IF(Table9[[#This Row],[Código do agregado
'[Entidade']]]="","",(CONCATENATE(VLOOKUP(Table9[[#This Row],[Código do agregado
'[Entidade']]],Table8[[Código do agregado '[Entidade']]:[Código do agregado
'[1º Direito']]],8,FALSE),".",Table9[[#This Row],[Membro]])))</f>
        <v/>
      </c>
      <c r="D482" s="430"/>
      <c r="E482" s="431"/>
      <c r="F482" s="430"/>
      <c r="G482" s="430"/>
      <c r="H482" s="435"/>
      <c r="I482" s="432"/>
      <c r="J482" s="433"/>
      <c r="K482" s="404" t="str">
        <f ca="1">IF(Table9[[#This Row],[Data de nascimento 
(aaaa-mm-dd)]]="","",(IF(B482="","",DATEDIF(J482,NOW(),"y"))))</f>
        <v/>
      </c>
      <c r="L482" s="401"/>
      <c r="M482" s="405"/>
      <c r="N482" s="407"/>
      <c r="O482" s="405"/>
      <c r="P482" s="275" t="str">
        <f t="shared" si="38"/>
        <v>NÃO</v>
      </c>
      <c r="Q482" s="281" t="str">
        <f>IF(Table9[[#This Row],[Código do agregado
'[Entidade']]]="","",IF(B482&lt;&gt;B481,"A",IF(Q481="A","B",IF(Q481="B","C",IF(Q481="C","D",IF(Q481="D","E",IF(Q481="E","F",IF(Q481="F","G",IF(Q481="G","H",IF(Q481="H","I",IF(Q481="K","L",IF(Q481="L","M",IF(Q481="M","N",IF(Q481="N","O",IF(Q481="O","P",IF(Q481="P","Q"))))))))))))))))</f>
        <v/>
      </c>
      <c r="R482" s="282" t="str">
        <f t="shared" si="39"/>
        <v/>
      </c>
      <c r="S482" s="283" t="str">
        <f t="shared" si="40"/>
        <v/>
      </c>
      <c r="T482" s="284" t="str">
        <f t="shared" ca="1" si="41"/>
        <v/>
      </c>
      <c r="U482" s="419"/>
      <c r="V482" s="421" t="str">
        <f>IFERROR(IF(Table9[[#This Row],[Data de nascimento 
(aaaa-mm-dd)]]="","",(IF(B482="","",DATEDIF(J482,VLOOKUP(Table9[[#This Row],[Código do agregado
'[Entidade']]],Table8[[Código do agregado '[Entidade']]:[Denominação do ficheiro pdf correspondente ao documento]],25,FALSE),"y")))),"")</f>
        <v/>
      </c>
      <c r="W482" s="410">
        <f t="shared" si="42"/>
        <v>0</v>
      </c>
      <c r="AC482" s="280"/>
    </row>
    <row r="483" spans="1:29" s="263" customFormat="1" ht="25.05" hidden="1" customHeight="1" x14ac:dyDescent="0.3">
      <c r="A483" s="274" t="str">
        <f>CONCATENATE(+IF(Table9[[#This Row],[Código do agregado
'[Entidade']]]="","",VLOOKUP(Table9[[#This Row],[Código do agregado
'[Entidade']]],Table8[[#All],[Código do agregado '[Entidade']]:[Código do agregado
'[1º Direito']]],6,FALSE)),Table9[[#This Row],[Membro]])</f>
        <v/>
      </c>
      <c r="B483" s="403"/>
      <c r="C483" s="404" t="str">
        <f>IF(Table9[[#This Row],[Código do agregado
'[Entidade']]]="","",(CONCATENATE(VLOOKUP(Table9[[#This Row],[Código do agregado
'[Entidade']]],Table8[[Código do agregado '[Entidade']]:[Código do agregado
'[1º Direito']]],8,FALSE),".",Table9[[#This Row],[Membro]])))</f>
        <v/>
      </c>
      <c r="D483" s="430"/>
      <c r="E483" s="431"/>
      <c r="F483" s="430"/>
      <c r="G483" s="430"/>
      <c r="H483" s="435"/>
      <c r="I483" s="432"/>
      <c r="J483" s="433"/>
      <c r="K483" s="404" t="str">
        <f ca="1">IF(Table9[[#This Row],[Data de nascimento 
(aaaa-mm-dd)]]="","",(IF(B483="","",DATEDIF(J483,NOW(),"y"))))</f>
        <v/>
      </c>
      <c r="L483" s="401"/>
      <c r="M483" s="405"/>
      <c r="N483" s="407"/>
      <c r="O483" s="405"/>
      <c r="P483" s="275" t="str">
        <f t="shared" si="38"/>
        <v>NÃO</v>
      </c>
      <c r="Q483" s="281" t="str">
        <f>IF(Table9[[#This Row],[Código do agregado
'[Entidade']]]="","",IF(B483&lt;&gt;B482,"A",IF(Q482="A","B",IF(Q482="B","C",IF(Q482="C","D",IF(Q482="D","E",IF(Q482="E","F",IF(Q482="F","G",IF(Q482="G","H",IF(Q482="H","I",IF(Q482="K","L",IF(Q482="L","M",IF(Q482="M","N",IF(Q482="N","O",IF(Q482="O","P",IF(Q482="P","Q"))))))))))))))))</f>
        <v/>
      </c>
      <c r="R483" s="282" t="str">
        <f t="shared" si="39"/>
        <v/>
      </c>
      <c r="S483" s="283" t="str">
        <f t="shared" si="40"/>
        <v/>
      </c>
      <c r="T483" s="284" t="str">
        <f t="shared" ca="1" si="41"/>
        <v/>
      </c>
      <c r="U483" s="419"/>
      <c r="V483" s="421" t="str">
        <f>IFERROR(IF(Table9[[#This Row],[Data de nascimento 
(aaaa-mm-dd)]]="","",(IF(B483="","",DATEDIF(J483,VLOOKUP(Table9[[#This Row],[Código do agregado
'[Entidade']]],Table8[[Código do agregado '[Entidade']]:[Denominação do ficheiro pdf correspondente ao documento]],25,FALSE),"y")))),"")</f>
        <v/>
      </c>
      <c r="W483" s="410">
        <f t="shared" si="42"/>
        <v>0</v>
      </c>
      <c r="AC483" s="280"/>
    </row>
    <row r="484" spans="1:29" s="263" customFormat="1" ht="25.05" hidden="1" customHeight="1" x14ac:dyDescent="0.3">
      <c r="A484" s="274" t="str">
        <f>CONCATENATE(+IF(Table9[[#This Row],[Código do agregado
'[Entidade']]]="","",VLOOKUP(Table9[[#This Row],[Código do agregado
'[Entidade']]],Table8[[#All],[Código do agregado '[Entidade']]:[Código do agregado
'[1º Direito']]],6,FALSE)),Table9[[#This Row],[Membro]])</f>
        <v/>
      </c>
      <c r="B484" s="403"/>
      <c r="C484" s="404" t="str">
        <f>IF(Table9[[#This Row],[Código do agregado
'[Entidade']]]="","",(CONCATENATE(VLOOKUP(Table9[[#This Row],[Código do agregado
'[Entidade']]],Table8[[Código do agregado '[Entidade']]:[Código do agregado
'[1º Direito']]],8,FALSE),".",Table9[[#This Row],[Membro]])))</f>
        <v/>
      </c>
      <c r="D484" s="430"/>
      <c r="E484" s="431"/>
      <c r="F484" s="430"/>
      <c r="G484" s="430"/>
      <c r="H484" s="435"/>
      <c r="I484" s="432"/>
      <c r="J484" s="433"/>
      <c r="K484" s="404" t="str">
        <f ca="1">IF(Table9[[#This Row],[Data de nascimento 
(aaaa-mm-dd)]]="","",(IF(B484="","",DATEDIF(J484,NOW(),"y"))))</f>
        <v/>
      </c>
      <c r="L484" s="401"/>
      <c r="M484" s="405"/>
      <c r="N484" s="407"/>
      <c r="O484" s="405"/>
      <c r="P484" s="275" t="str">
        <f t="shared" si="38"/>
        <v>NÃO</v>
      </c>
      <c r="Q484" s="281" t="str">
        <f>IF(Table9[[#This Row],[Código do agregado
'[Entidade']]]="","",IF(B484&lt;&gt;B483,"A",IF(Q483="A","B",IF(Q483="B","C",IF(Q483="C","D",IF(Q483="D","E",IF(Q483="E","F",IF(Q483="F","G",IF(Q483="G","H",IF(Q483="H","I",IF(Q483="K","L",IF(Q483="L","M",IF(Q483="M","N",IF(Q483="N","O",IF(Q483="O","P",IF(Q483="P","Q"))))))))))))))))</f>
        <v/>
      </c>
      <c r="R484" s="282" t="str">
        <f t="shared" si="39"/>
        <v/>
      </c>
      <c r="S484" s="283" t="str">
        <f t="shared" si="40"/>
        <v/>
      </c>
      <c r="T484" s="284" t="str">
        <f t="shared" ca="1" si="41"/>
        <v/>
      </c>
      <c r="U484" s="419"/>
      <c r="V484" s="421" t="str">
        <f>IFERROR(IF(Table9[[#This Row],[Data de nascimento 
(aaaa-mm-dd)]]="","",(IF(B484="","",DATEDIF(J484,VLOOKUP(Table9[[#This Row],[Código do agregado
'[Entidade']]],Table8[[Código do agregado '[Entidade']]:[Denominação do ficheiro pdf correspondente ao documento]],25,FALSE),"y")))),"")</f>
        <v/>
      </c>
      <c r="W484" s="410">
        <f t="shared" si="42"/>
        <v>0</v>
      </c>
      <c r="AC484" s="280"/>
    </row>
    <row r="485" spans="1:29" s="263" customFormat="1" ht="25.05" hidden="1" customHeight="1" x14ac:dyDescent="0.3">
      <c r="A485" s="274" t="str">
        <f>CONCATENATE(+IF(Table9[[#This Row],[Código do agregado
'[Entidade']]]="","",VLOOKUP(Table9[[#This Row],[Código do agregado
'[Entidade']]],Table8[[#All],[Código do agregado '[Entidade']]:[Código do agregado
'[1º Direito']]],6,FALSE)),Table9[[#This Row],[Membro]])</f>
        <v/>
      </c>
      <c r="B485" s="403"/>
      <c r="C485" s="404" t="str">
        <f>IF(Table9[[#This Row],[Código do agregado
'[Entidade']]]="","",(CONCATENATE(VLOOKUP(Table9[[#This Row],[Código do agregado
'[Entidade']]],Table8[[Código do agregado '[Entidade']]:[Código do agregado
'[1º Direito']]],8,FALSE),".",Table9[[#This Row],[Membro]])))</f>
        <v/>
      </c>
      <c r="D485" s="430"/>
      <c r="E485" s="431"/>
      <c r="F485" s="430"/>
      <c r="G485" s="430"/>
      <c r="H485" s="435"/>
      <c r="I485" s="432"/>
      <c r="J485" s="433"/>
      <c r="K485" s="404" t="str">
        <f ca="1">IF(Table9[[#This Row],[Data de nascimento 
(aaaa-mm-dd)]]="","",(IF(B485="","",DATEDIF(J485,NOW(),"y"))))</f>
        <v/>
      </c>
      <c r="L485" s="401"/>
      <c r="M485" s="405"/>
      <c r="N485" s="407"/>
      <c r="O485" s="405"/>
      <c r="P485" s="275" t="str">
        <f t="shared" si="38"/>
        <v>NÃO</v>
      </c>
      <c r="Q485" s="281" t="str">
        <f>IF(Table9[[#This Row],[Código do agregado
'[Entidade']]]="","",IF(B485&lt;&gt;B484,"A",IF(Q484="A","B",IF(Q484="B","C",IF(Q484="C","D",IF(Q484="D","E",IF(Q484="E","F",IF(Q484="F","G",IF(Q484="G","H",IF(Q484="H","I",IF(Q484="K","L",IF(Q484="L","M",IF(Q484="M","N",IF(Q484="N","O",IF(Q484="O","P",IF(Q484="P","Q"))))))))))))))))</f>
        <v/>
      </c>
      <c r="R485" s="282" t="str">
        <f t="shared" si="39"/>
        <v/>
      </c>
      <c r="S485" s="283" t="str">
        <f t="shared" si="40"/>
        <v/>
      </c>
      <c r="T485" s="284" t="str">
        <f t="shared" ca="1" si="41"/>
        <v/>
      </c>
      <c r="U485" s="419"/>
      <c r="V485" s="421" t="str">
        <f>IFERROR(IF(Table9[[#This Row],[Data de nascimento 
(aaaa-mm-dd)]]="","",(IF(B485="","",DATEDIF(J485,VLOOKUP(Table9[[#This Row],[Código do agregado
'[Entidade']]],Table8[[Código do agregado '[Entidade']]:[Denominação do ficheiro pdf correspondente ao documento]],25,FALSE),"y")))),"")</f>
        <v/>
      </c>
      <c r="W485" s="410">
        <f t="shared" si="42"/>
        <v>0</v>
      </c>
      <c r="AC485" s="280"/>
    </row>
    <row r="486" spans="1:29" s="263" customFormat="1" ht="25.05" hidden="1" customHeight="1" x14ac:dyDescent="0.3">
      <c r="A486" s="274" t="str">
        <f>CONCATENATE(+IF(Table9[[#This Row],[Código do agregado
'[Entidade']]]="","",VLOOKUP(Table9[[#This Row],[Código do agregado
'[Entidade']]],Table8[[#All],[Código do agregado '[Entidade']]:[Código do agregado
'[1º Direito']]],6,FALSE)),Table9[[#This Row],[Membro]])</f>
        <v/>
      </c>
      <c r="B486" s="403"/>
      <c r="C486" s="404" t="str">
        <f>IF(Table9[[#This Row],[Código do agregado
'[Entidade']]]="","",(CONCATENATE(VLOOKUP(Table9[[#This Row],[Código do agregado
'[Entidade']]],Table8[[Código do agregado '[Entidade']]:[Código do agregado
'[1º Direito']]],8,FALSE),".",Table9[[#This Row],[Membro]])))</f>
        <v/>
      </c>
      <c r="D486" s="430"/>
      <c r="E486" s="431"/>
      <c r="F486" s="430"/>
      <c r="G486" s="430"/>
      <c r="H486" s="435"/>
      <c r="I486" s="432"/>
      <c r="J486" s="433"/>
      <c r="K486" s="404" t="str">
        <f ca="1">IF(Table9[[#This Row],[Data de nascimento 
(aaaa-mm-dd)]]="","",(IF(B486="","",DATEDIF(J486,NOW(),"y"))))</f>
        <v/>
      </c>
      <c r="L486" s="401"/>
      <c r="M486" s="405"/>
      <c r="N486" s="407"/>
      <c r="O486" s="405"/>
      <c r="P486" s="275" t="str">
        <f t="shared" si="38"/>
        <v>NÃO</v>
      </c>
      <c r="Q486" s="281" t="str">
        <f>IF(Table9[[#This Row],[Código do agregado
'[Entidade']]]="","",IF(B486&lt;&gt;B485,"A",IF(Q485="A","B",IF(Q485="B","C",IF(Q485="C","D",IF(Q485="D","E",IF(Q485="E","F",IF(Q485="F","G",IF(Q485="G","H",IF(Q485="H","I",IF(Q485="K","L",IF(Q485="L","M",IF(Q485="M","N",IF(Q485="N","O",IF(Q485="O","P",IF(Q485="P","Q"))))))))))))))))</f>
        <v/>
      </c>
      <c r="R486" s="282" t="str">
        <f t="shared" si="39"/>
        <v/>
      </c>
      <c r="S486" s="283" t="str">
        <f t="shared" si="40"/>
        <v/>
      </c>
      <c r="T486" s="284" t="str">
        <f t="shared" ca="1" si="41"/>
        <v/>
      </c>
      <c r="U486" s="419"/>
      <c r="V486" s="421" t="str">
        <f>IFERROR(IF(Table9[[#This Row],[Data de nascimento 
(aaaa-mm-dd)]]="","",(IF(B486="","",DATEDIF(J486,VLOOKUP(Table9[[#This Row],[Código do agregado
'[Entidade']]],Table8[[Código do agregado '[Entidade']]:[Denominação do ficheiro pdf correspondente ao documento]],25,FALSE),"y")))),"")</f>
        <v/>
      </c>
      <c r="W486" s="410">
        <f t="shared" si="42"/>
        <v>0</v>
      </c>
      <c r="AC486" s="280"/>
    </row>
    <row r="487" spans="1:29" s="263" customFormat="1" ht="25.05" hidden="1" customHeight="1" x14ac:dyDescent="0.3">
      <c r="A487" s="274" t="str">
        <f>CONCATENATE(+IF(Table9[[#This Row],[Código do agregado
'[Entidade']]]="","",VLOOKUP(Table9[[#This Row],[Código do agregado
'[Entidade']]],Table8[[#All],[Código do agregado '[Entidade']]:[Código do agregado
'[1º Direito']]],6,FALSE)),Table9[[#This Row],[Membro]])</f>
        <v/>
      </c>
      <c r="B487" s="403"/>
      <c r="C487" s="404" t="str">
        <f>IF(Table9[[#This Row],[Código do agregado
'[Entidade']]]="","",(CONCATENATE(VLOOKUP(Table9[[#This Row],[Código do agregado
'[Entidade']]],Table8[[Código do agregado '[Entidade']]:[Código do agregado
'[1º Direito']]],8,FALSE),".",Table9[[#This Row],[Membro]])))</f>
        <v/>
      </c>
      <c r="D487" s="430"/>
      <c r="E487" s="431"/>
      <c r="F487" s="430"/>
      <c r="G487" s="430"/>
      <c r="H487" s="435"/>
      <c r="I487" s="432"/>
      <c r="J487" s="433"/>
      <c r="K487" s="404" t="str">
        <f ca="1">IF(Table9[[#This Row],[Data de nascimento 
(aaaa-mm-dd)]]="","",(IF(B487="","",DATEDIF(J487,NOW(),"y"))))</f>
        <v/>
      </c>
      <c r="L487" s="401"/>
      <c r="M487" s="405"/>
      <c r="N487" s="407"/>
      <c r="O487" s="405"/>
      <c r="P487" s="275" t="str">
        <f t="shared" si="38"/>
        <v>NÃO</v>
      </c>
      <c r="Q487" s="281" t="str">
        <f>IF(Table9[[#This Row],[Código do agregado
'[Entidade']]]="","",IF(B487&lt;&gt;B486,"A",IF(Q486="A","B",IF(Q486="B","C",IF(Q486="C","D",IF(Q486="D","E",IF(Q486="E","F",IF(Q486="F","G",IF(Q486="G","H",IF(Q486="H","I",IF(Q486="K","L",IF(Q486="L","M",IF(Q486="M","N",IF(Q486="N","O",IF(Q486="O","P",IF(Q486="P","Q"))))))))))))))))</f>
        <v/>
      </c>
      <c r="R487" s="282" t="str">
        <f t="shared" si="39"/>
        <v/>
      </c>
      <c r="S487" s="283" t="str">
        <f t="shared" si="40"/>
        <v/>
      </c>
      <c r="T487" s="284" t="str">
        <f t="shared" ca="1" si="41"/>
        <v/>
      </c>
      <c r="U487" s="419"/>
      <c r="V487" s="421" t="str">
        <f>IFERROR(IF(Table9[[#This Row],[Data de nascimento 
(aaaa-mm-dd)]]="","",(IF(B487="","",DATEDIF(J487,VLOOKUP(Table9[[#This Row],[Código do agregado
'[Entidade']]],Table8[[Código do agregado '[Entidade']]:[Denominação do ficheiro pdf correspondente ao documento]],25,FALSE),"y")))),"")</f>
        <v/>
      </c>
      <c r="W487" s="410">
        <f t="shared" si="42"/>
        <v>0</v>
      </c>
      <c r="AC487" s="280"/>
    </row>
    <row r="488" spans="1:29" s="263" customFormat="1" ht="25.05" hidden="1" customHeight="1" x14ac:dyDescent="0.3">
      <c r="A488" s="274" t="str">
        <f>CONCATENATE(+IF(Table9[[#This Row],[Código do agregado
'[Entidade']]]="","",VLOOKUP(Table9[[#This Row],[Código do agregado
'[Entidade']]],Table8[[#All],[Código do agregado '[Entidade']]:[Código do agregado
'[1º Direito']]],6,FALSE)),Table9[[#This Row],[Membro]])</f>
        <v/>
      </c>
      <c r="B488" s="403"/>
      <c r="C488" s="404" t="str">
        <f>IF(Table9[[#This Row],[Código do agregado
'[Entidade']]]="","",(CONCATENATE(VLOOKUP(Table9[[#This Row],[Código do agregado
'[Entidade']]],Table8[[Código do agregado '[Entidade']]:[Código do agregado
'[1º Direito']]],8,FALSE),".",Table9[[#This Row],[Membro]])))</f>
        <v/>
      </c>
      <c r="D488" s="430"/>
      <c r="E488" s="431"/>
      <c r="F488" s="430"/>
      <c r="G488" s="430"/>
      <c r="H488" s="435"/>
      <c r="I488" s="432"/>
      <c r="J488" s="433"/>
      <c r="K488" s="404" t="str">
        <f ca="1">IF(Table9[[#This Row],[Data de nascimento 
(aaaa-mm-dd)]]="","",(IF(B488="","",DATEDIF(J488,NOW(),"y"))))</f>
        <v/>
      </c>
      <c r="L488" s="401"/>
      <c r="M488" s="405"/>
      <c r="N488" s="407"/>
      <c r="O488" s="405"/>
      <c r="P488" s="275" t="str">
        <f t="shared" si="38"/>
        <v>NÃO</v>
      </c>
      <c r="Q488" s="281" t="str">
        <f>IF(Table9[[#This Row],[Código do agregado
'[Entidade']]]="","",IF(B488&lt;&gt;B487,"A",IF(Q487="A","B",IF(Q487="B","C",IF(Q487="C","D",IF(Q487="D","E",IF(Q487="E","F",IF(Q487="F","G",IF(Q487="G","H",IF(Q487="H","I",IF(Q487="K","L",IF(Q487="L","M",IF(Q487="M","N",IF(Q487="N","O",IF(Q487="O","P",IF(Q487="P","Q"))))))))))))))))</f>
        <v/>
      </c>
      <c r="R488" s="282" t="str">
        <f t="shared" si="39"/>
        <v/>
      </c>
      <c r="S488" s="283" t="str">
        <f t="shared" si="40"/>
        <v/>
      </c>
      <c r="T488" s="284" t="str">
        <f t="shared" ca="1" si="41"/>
        <v/>
      </c>
      <c r="U488" s="419"/>
      <c r="V488" s="421" t="str">
        <f>IFERROR(IF(Table9[[#This Row],[Data de nascimento 
(aaaa-mm-dd)]]="","",(IF(B488="","",DATEDIF(J488,VLOOKUP(Table9[[#This Row],[Código do agregado
'[Entidade']]],Table8[[Código do agregado '[Entidade']]:[Denominação do ficheiro pdf correspondente ao documento]],25,FALSE),"y")))),"")</f>
        <v/>
      </c>
      <c r="W488" s="410">
        <f t="shared" si="42"/>
        <v>0</v>
      </c>
      <c r="AC488" s="280"/>
    </row>
    <row r="489" spans="1:29" s="263" customFormat="1" ht="25.05" hidden="1" customHeight="1" x14ac:dyDescent="0.3">
      <c r="A489" s="274" t="str">
        <f>CONCATENATE(+IF(Table9[[#This Row],[Código do agregado
'[Entidade']]]="","",VLOOKUP(Table9[[#This Row],[Código do agregado
'[Entidade']]],Table8[[#All],[Código do agregado '[Entidade']]:[Código do agregado
'[1º Direito']]],6,FALSE)),Table9[[#This Row],[Membro]])</f>
        <v/>
      </c>
      <c r="B489" s="403"/>
      <c r="C489" s="404" t="str">
        <f>IF(Table9[[#This Row],[Código do agregado
'[Entidade']]]="","",(CONCATENATE(VLOOKUP(Table9[[#This Row],[Código do agregado
'[Entidade']]],Table8[[Código do agregado '[Entidade']]:[Código do agregado
'[1º Direito']]],8,FALSE),".",Table9[[#This Row],[Membro]])))</f>
        <v/>
      </c>
      <c r="D489" s="430"/>
      <c r="E489" s="431"/>
      <c r="F489" s="430"/>
      <c r="G489" s="430"/>
      <c r="H489" s="435"/>
      <c r="I489" s="432"/>
      <c r="J489" s="433"/>
      <c r="K489" s="404" t="str">
        <f ca="1">IF(Table9[[#This Row],[Data de nascimento 
(aaaa-mm-dd)]]="","",(IF(B489="","",DATEDIF(J489,NOW(),"y"))))</f>
        <v/>
      </c>
      <c r="L489" s="401"/>
      <c r="M489" s="405"/>
      <c r="N489" s="407"/>
      <c r="O489" s="405"/>
      <c r="P489" s="275" t="str">
        <f t="shared" si="38"/>
        <v>NÃO</v>
      </c>
      <c r="Q489" s="281" t="str">
        <f>IF(Table9[[#This Row],[Código do agregado
'[Entidade']]]="","",IF(B489&lt;&gt;B488,"A",IF(Q488="A","B",IF(Q488="B","C",IF(Q488="C","D",IF(Q488="D","E",IF(Q488="E","F",IF(Q488="F","G",IF(Q488="G","H",IF(Q488="H","I",IF(Q488="K","L",IF(Q488="L","M",IF(Q488="M","N",IF(Q488="N","O",IF(Q488="O","P",IF(Q488="P","Q"))))))))))))))))</f>
        <v/>
      </c>
      <c r="R489" s="282" t="str">
        <f t="shared" si="39"/>
        <v/>
      </c>
      <c r="S489" s="283" t="str">
        <f t="shared" si="40"/>
        <v/>
      </c>
      <c r="T489" s="284" t="str">
        <f t="shared" ca="1" si="41"/>
        <v/>
      </c>
      <c r="U489" s="419"/>
      <c r="V489" s="421" t="str">
        <f>IFERROR(IF(Table9[[#This Row],[Data de nascimento 
(aaaa-mm-dd)]]="","",(IF(B489="","",DATEDIF(J489,VLOOKUP(Table9[[#This Row],[Código do agregado
'[Entidade']]],Table8[[Código do agregado '[Entidade']]:[Denominação do ficheiro pdf correspondente ao documento]],25,FALSE),"y")))),"")</f>
        <v/>
      </c>
      <c r="W489" s="410">
        <f t="shared" si="42"/>
        <v>0</v>
      </c>
      <c r="AC489" s="280"/>
    </row>
    <row r="490" spans="1:29" s="263" customFormat="1" ht="25.05" hidden="1" customHeight="1" x14ac:dyDescent="0.3">
      <c r="A490" s="274" t="str">
        <f>CONCATENATE(+IF(Table9[[#This Row],[Código do agregado
'[Entidade']]]="","",VLOOKUP(Table9[[#This Row],[Código do agregado
'[Entidade']]],Table8[[#All],[Código do agregado '[Entidade']]:[Código do agregado
'[1º Direito']]],6,FALSE)),Table9[[#This Row],[Membro]])</f>
        <v/>
      </c>
      <c r="B490" s="403"/>
      <c r="C490" s="404" t="str">
        <f>IF(Table9[[#This Row],[Código do agregado
'[Entidade']]]="","",(CONCATENATE(VLOOKUP(Table9[[#This Row],[Código do agregado
'[Entidade']]],Table8[[Código do agregado '[Entidade']]:[Código do agregado
'[1º Direito']]],8,FALSE),".",Table9[[#This Row],[Membro]])))</f>
        <v/>
      </c>
      <c r="D490" s="430"/>
      <c r="E490" s="431"/>
      <c r="F490" s="430"/>
      <c r="G490" s="430"/>
      <c r="H490" s="435"/>
      <c r="I490" s="432"/>
      <c r="J490" s="433"/>
      <c r="K490" s="404" t="str">
        <f ca="1">IF(Table9[[#This Row],[Data de nascimento 
(aaaa-mm-dd)]]="","",(IF(B490="","",DATEDIF(J490,NOW(),"y"))))</f>
        <v/>
      </c>
      <c r="L490" s="401"/>
      <c r="M490" s="405"/>
      <c r="N490" s="407"/>
      <c r="O490" s="405"/>
      <c r="P490" s="275" t="str">
        <f t="shared" si="38"/>
        <v>NÃO</v>
      </c>
      <c r="Q490" s="281" t="str">
        <f>IF(Table9[[#This Row],[Código do agregado
'[Entidade']]]="","",IF(B490&lt;&gt;B489,"A",IF(Q489="A","B",IF(Q489="B","C",IF(Q489="C","D",IF(Q489="D","E",IF(Q489="E","F",IF(Q489="F","G",IF(Q489="G","H",IF(Q489="H","I",IF(Q489="K","L",IF(Q489="L","M",IF(Q489="M","N",IF(Q489="N","O",IF(Q489="O","P",IF(Q489="P","Q"))))))))))))))))</f>
        <v/>
      </c>
      <c r="R490" s="282" t="str">
        <f t="shared" si="39"/>
        <v/>
      </c>
      <c r="S490" s="283" t="str">
        <f t="shared" si="40"/>
        <v/>
      </c>
      <c r="T490" s="284" t="str">
        <f t="shared" ca="1" si="41"/>
        <v/>
      </c>
      <c r="U490" s="419"/>
      <c r="V490" s="421" t="str">
        <f>IFERROR(IF(Table9[[#This Row],[Data de nascimento 
(aaaa-mm-dd)]]="","",(IF(B490="","",DATEDIF(J490,VLOOKUP(Table9[[#This Row],[Código do agregado
'[Entidade']]],Table8[[Código do agregado '[Entidade']]:[Denominação do ficheiro pdf correspondente ao documento]],25,FALSE),"y")))),"")</f>
        <v/>
      </c>
      <c r="W490" s="410">
        <f t="shared" si="42"/>
        <v>0</v>
      </c>
      <c r="AC490" s="280"/>
    </row>
    <row r="491" spans="1:29" s="263" customFormat="1" ht="25.05" hidden="1" customHeight="1" x14ac:dyDescent="0.3">
      <c r="A491" s="274" t="str">
        <f>CONCATENATE(+IF(Table9[[#This Row],[Código do agregado
'[Entidade']]]="","",VLOOKUP(Table9[[#This Row],[Código do agregado
'[Entidade']]],Table8[[#All],[Código do agregado '[Entidade']]:[Código do agregado
'[1º Direito']]],6,FALSE)),Table9[[#This Row],[Membro]])</f>
        <v/>
      </c>
      <c r="B491" s="403"/>
      <c r="C491" s="404" t="str">
        <f>IF(Table9[[#This Row],[Código do agregado
'[Entidade']]]="","",(CONCATENATE(VLOOKUP(Table9[[#This Row],[Código do agregado
'[Entidade']]],Table8[[Código do agregado '[Entidade']]:[Código do agregado
'[1º Direito']]],8,FALSE),".",Table9[[#This Row],[Membro]])))</f>
        <v/>
      </c>
      <c r="D491" s="430"/>
      <c r="E491" s="431"/>
      <c r="F491" s="430"/>
      <c r="G491" s="430"/>
      <c r="H491" s="435"/>
      <c r="I491" s="432"/>
      <c r="J491" s="433"/>
      <c r="K491" s="404" t="str">
        <f ca="1">IF(Table9[[#This Row],[Data de nascimento 
(aaaa-mm-dd)]]="","",(IF(B491="","",DATEDIF(J491,NOW(),"y"))))</f>
        <v/>
      </c>
      <c r="L491" s="401"/>
      <c r="M491" s="405"/>
      <c r="N491" s="407"/>
      <c r="O491" s="405"/>
      <c r="P491" s="275" t="str">
        <f t="shared" si="38"/>
        <v>NÃO</v>
      </c>
      <c r="Q491" s="281" t="str">
        <f>IF(Table9[[#This Row],[Código do agregado
'[Entidade']]]="","",IF(B491&lt;&gt;B490,"A",IF(Q490="A","B",IF(Q490="B","C",IF(Q490="C","D",IF(Q490="D","E",IF(Q490="E","F",IF(Q490="F","G",IF(Q490="G","H",IF(Q490="H","I",IF(Q490="K","L",IF(Q490="L","M",IF(Q490="M","N",IF(Q490="N","O",IF(Q490="O","P",IF(Q490="P","Q"))))))))))))))))</f>
        <v/>
      </c>
      <c r="R491" s="282" t="str">
        <f t="shared" si="39"/>
        <v/>
      </c>
      <c r="S491" s="283" t="str">
        <f t="shared" si="40"/>
        <v/>
      </c>
      <c r="T491" s="284" t="str">
        <f t="shared" ca="1" si="41"/>
        <v/>
      </c>
      <c r="U491" s="419"/>
      <c r="V491" s="421" t="str">
        <f>IFERROR(IF(Table9[[#This Row],[Data de nascimento 
(aaaa-mm-dd)]]="","",(IF(B491="","",DATEDIF(J491,VLOOKUP(Table9[[#This Row],[Código do agregado
'[Entidade']]],Table8[[Código do agregado '[Entidade']]:[Denominação do ficheiro pdf correspondente ao documento]],25,FALSE),"y")))),"")</f>
        <v/>
      </c>
      <c r="W491" s="410">
        <f t="shared" si="42"/>
        <v>0</v>
      </c>
      <c r="AC491" s="280"/>
    </row>
    <row r="492" spans="1:29" s="263" customFormat="1" ht="25.05" hidden="1" customHeight="1" x14ac:dyDescent="0.3">
      <c r="A492" s="274" t="str">
        <f>CONCATENATE(+IF(Table9[[#This Row],[Código do agregado
'[Entidade']]]="","",VLOOKUP(Table9[[#This Row],[Código do agregado
'[Entidade']]],Table8[[#All],[Código do agregado '[Entidade']]:[Código do agregado
'[1º Direito']]],6,FALSE)),Table9[[#This Row],[Membro]])</f>
        <v/>
      </c>
      <c r="B492" s="403"/>
      <c r="C492" s="404" t="str">
        <f>IF(Table9[[#This Row],[Código do agregado
'[Entidade']]]="","",(CONCATENATE(VLOOKUP(Table9[[#This Row],[Código do agregado
'[Entidade']]],Table8[[Código do agregado '[Entidade']]:[Código do agregado
'[1º Direito']]],8,FALSE),".",Table9[[#This Row],[Membro]])))</f>
        <v/>
      </c>
      <c r="D492" s="430"/>
      <c r="E492" s="431"/>
      <c r="F492" s="430"/>
      <c r="G492" s="430"/>
      <c r="H492" s="435"/>
      <c r="I492" s="432"/>
      <c r="J492" s="433"/>
      <c r="K492" s="404" t="str">
        <f ca="1">IF(Table9[[#This Row],[Data de nascimento 
(aaaa-mm-dd)]]="","",(IF(B492="","",DATEDIF(J492,NOW(),"y"))))</f>
        <v/>
      </c>
      <c r="L492" s="401"/>
      <c r="M492" s="405"/>
      <c r="N492" s="407"/>
      <c r="O492" s="405"/>
      <c r="P492" s="275" t="str">
        <f t="shared" si="38"/>
        <v>NÃO</v>
      </c>
      <c r="Q492" s="281" t="str">
        <f>IF(Table9[[#This Row],[Código do agregado
'[Entidade']]]="","",IF(B492&lt;&gt;B491,"A",IF(Q491="A","B",IF(Q491="B","C",IF(Q491="C","D",IF(Q491="D","E",IF(Q491="E","F",IF(Q491="F","G",IF(Q491="G","H",IF(Q491="H","I",IF(Q491="K","L",IF(Q491="L","M",IF(Q491="M","N",IF(Q491="N","O",IF(Q491="O","P",IF(Q491="P","Q"))))))))))))))))</f>
        <v/>
      </c>
      <c r="R492" s="282" t="str">
        <f t="shared" si="39"/>
        <v/>
      </c>
      <c r="S492" s="283" t="str">
        <f t="shared" si="40"/>
        <v/>
      </c>
      <c r="T492" s="284" t="str">
        <f t="shared" ca="1" si="41"/>
        <v/>
      </c>
      <c r="U492" s="419"/>
      <c r="V492" s="421" t="str">
        <f>IFERROR(IF(Table9[[#This Row],[Data de nascimento 
(aaaa-mm-dd)]]="","",(IF(B492="","",DATEDIF(J492,VLOOKUP(Table9[[#This Row],[Código do agregado
'[Entidade']]],Table8[[Código do agregado '[Entidade']]:[Denominação do ficheiro pdf correspondente ao documento]],25,FALSE),"y")))),"")</f>
        <v/>
      </c>
      <c r="W492" s="410">
        <f t="shared" si="42"/>
        <v>0</v>
      </c>
      <c r="AC492" s="280"/>
    </row>
    <row r="493" spans="1:29" s="263" customFormat="1" ht="25.05" hidden="1" customHeight="1" x14ac:dyDescent="0.3">
      <c r="A493" s="274" t="str">
        <f>CONCATENATE(+IF(Table9[[#This Row],[Código do agregado
'[Entidade']]]="","",VLOOKUP(Table9[[#This Row],[Código do agregado
'[Entidade']]],Table8[[#All],[Código do agregado '[Entidade']]:[Código do agregado
'[1º Direito']]],6,FALSE)),Table9[[#This Row],[Membro]])</f>
        <v/>
      </c>
      <c r="B493" s="403"/>
      <c r="C493" s="404" t="str">
        <f>IF(Table9[[#This Row],[Código do agregado
'[Entidade']]]="","",(CONCATENATE(VLOOKUP(Table9[[#This Row],[Código do agregado
'[Entidade']]],Table8[[Código do agregado '[Entidade']]:[Código do agregado
'[1º Direito']]],8,FALSE),".",Table9[[#This Row],[Membro]])))</f>
        <v/>
      </c>
      <c r="D493" s="430"/>
      <c r="E493" s="431"/>
      <c r="F493" s="430"/>
      <c r="G493" s="430"/>
      <c r="H493" s="435"/>
      <c r="I493" s="432"/>
      <c r="J493" s="433"/>
      <c r="K493" s="404" t="str">
        <f ca="1">IF(Table9[[#This Row],[Data de nascimento 
(aaaa-mm-dd)]]="","",(IF(B493="","",DATEDIF(J493,NOW(),"y"))))</f>
        <v/>
      </c>
      <c r="L493" s="401"/>
      <c r="M493" s="405"/>
      <c r="N493" s="407"/>
      <c r="O493" s="405"/>
      <c r="P493" s="275" t="str">
        <f t="shared" si="38"/>
        <v>NÃO</v>
      </c>
      <c r="Q493" s="281" t="str">
        <f>IF(Table9[[#This Row],[Código do agregado
'[Entidade']]]="","",IF(B493&lt;&gt;B492,"A",IF(Q492="A","B",IF(Q492="B","C",IF(Q492="C","D",IF(Q492="D","E",IF(Q492="E","F",IF(Q492="F","G",IF(Q492="G","H",IF(Q492="H","I",IF(Q492="K","L",IF(Q492="L","M",IF(Q492="M","N",IF(Q492="N","O",IF(Q492="O","P",IF(Q492="P","Q"))))))))))))))))</f>
        <v/>
      </c>
      <c r="R493" s="282" t="str">
        <f t="shared" si="39"/>
        <v/>
      </c>
      <c r="S493" s="283" t="str">
        <f t="shared" si="40"/>
        <v/>
      </c>
      <c r="T493" s="284" t="str">
        <f t="shared" ca="1" si="41"/>
        <v/>
      </c>
      <c r="U493" s="419"/>
      <c r="V493" s="421" t="str">
        <f>IFERROR(IF(Table9[[#This Row],[Data de nascimento 
(aaaa-mm-dd)]]="","",(IF(B493="","",DATEDIF(J493,VLOOKUP(Table9[[#This Row],[Código do agregado
'[Entidade']]],Table8[[Código do agregado '[Entidade']]:[Denominação do ficheiro pdf correspondente ao documento]],25,FALSE),"y")))),"")</f>
        <v/>
      </c>
      <c r="W493" s="410">
        <f t="shared" si="42"/>
        <v>0</v>
      </c>
      <c r="AC493" s="280"/>
    </row>
    <row r="494" spans="1:29" s="263" customFormat="1" ht="25.05" hidden="1" customHeight="1" x14ac:dyDescent="0.3">
      <c r="A494" s="274" t="str">
        <f>CONCATENATE(+IF(Table9[[#This Row],[Código do agregado
'[Entidade']]]="","",VLOOKUP(Table9[[#This Row],[Código do agregado
'[Entidade']]],Table8[[#All],[Código do agregado '[Entidade']]:[Código do agregado
'[1º Direito']]],6,FALSE)),Table9[[#This Row],[Membro]])</f>
        <v/>
      </c>
      <c r="B494" s="403"/>
      <c r="C494" s="404" t="str">
        <f>IF(Table9[[#This Row],[Código do agregado
'[Entidade']]]="","",(CONCATENATE(VLOOKUP(Table9[[#This Row],[Código do agregado
'[Entidade']]],Table8[[Código do agregado '[Entidade']]:[Código do agregado
'[1º Direito']]],8,FALSE),".",Table9[[#This Row],[Membro]])))</f>
        <v/>
      </c>
      <c r="D494" s="430"/>
      <c r="E494" s="431"/>
      <c r="F494" s="430"/>
      <c r="G494" s="430"/>
      <c r="H494" s="435"/>
      <c r="I494" s="432"/>
      <c r="J494" s="433"/>
      <c r="K494" s="404" t="str">
        <f ca="1">IF(Table9[[#This Row],[Data de nascimento 
(aaaa-mm-dd)]]="","",(IF(B494="","",DATEDIF(J494,NOW(),"y"))))</f>
        <v/>
      </c>
      <c r="L494" s="401"/>
      <c r="M494" s="405"/>
      <c r="N494" s="407"/>
      <c r="O494" s="405"/>
      <c r="P494" s="275" t="str">
        <f t="shared" si="38"/>
        <v>NÃO</v>
      </c>
      <c r="Q494" s="281" t="str">
        <f>IF(Table9[[#This Row],[Código do agregado
'[Entidade']]]="","",IF(B494&lt;&gt;B493,"A",IF(Q493="A","B",IF(Q493="B","C",IF(Q493="C","D",IF(Q493="D","E",IF(Q493="E","F",IF(Q493="F","G",IF(Q493="G","H",IF(Q493="H","I",IF(Q493="K","L",IF(Q493="L","M",IF(Q493="M","N",IF(Q493="N","O",IF(Q493="O","P",IF(Q493="P","Q"))))))))))))))))</f>
        <v/>
      </c>
      <c r="R494" s="282" t="str">
        <f t="shared" si="39"/>
        <v/>
      </c>
      <c r="S494" s="283" t="str">
        <f t="shared" si="40"/>
        <v/>
      </c>
      <c r="T494" s="284" t="str">
        <f t="shared" ca="1" si="41"/>
        <v/>
      </c>
      <c r="U494" s="419"/>
      <c r="V494" s="421" t="str">
        <f>IFERROR(IF(Table9[[#This Row],[Data de nascimento 
(aaaa-mm-dd)]]="","",(IF(B494="","",DATEDIF(J494,VLOOKUP(Table9[[#This Row],[Código do agregado
'[Entidade']]],Table8[[Código do agregado '[Entidade']]:[Denominação do ficheiro pdf correspondente ao documento]],25,FALSE),"y")))),"")</f>
        <v/>
      </c>
      <c r="W494" s="410">
        <f t="shared" si="42"/>
        <v>0</v>
      </c>
      <c r="AC494" s="280"/>
    </row>
    <row r="495" spans="1:29" s="263" customFormat="1" ht="25.05" hidden="1" customHeight="1" x14ac:dyDescent="0.3">
      <c r="A495" s="274" t="str">
        <f>CONCATENATE(+IF(Table9[[#This Row],[Código do agregado
'[Entidade']]]="","",VLOOKUP(Table9[[#This Row],[Código do agregado
'[Entidade']]],Table8[[#All],[Código do agregado '[Entidade']]:[Código do agregado
'[1º Direito']]],6,FALSE)),Table9[[#This Row],[Membro]])</f>
        <v/>
      </c>
      <c r="B495" s="403"/>
      <c r="C495" s="404" t="str">
        <f>IF(Table9[[#This Row],[Código do agregado
'[Entidade']]]="","",(CONCATENATE(VLOOKUP(Table9[[#This Row],[Código do agregado
'[Entidade']]],Table8[[Código do agregado '[Entidade']]:[Código do agregado
'[1º Direito']]],8,FALSE),".",Table9[[#This Row],[Membro]])))</f>
        <v/>
      </c>
      <c r="D495" s="430"/>
      <c r="E495" s="431"/>
      <c r="F495" s="430"/>
      <c r="G495" s="430"/>
      <c r="H495" s="435"/>
      <c r="I495" s="432"/>
      <c r="J495" s="433"/>
      <c r="K495" s="404" t="str">
        <f ca="1">IF(Table9[[#This Row],[Data de nascimento 
(aaaa-mm-dd)]]="","",(IF(B495="","",DATEDIF(J495,NOW(),"y"))))</f>
        <v/>
      </c>
      <c r="L495" s="401"/>
      <c r="M495" s="405"/>
      <c r="N495" s="407"/>
      <c r="O495" s="405"/>
      <c r="P495" s="275" t="str">
        <f t="shared" si="38"/>
        <v>NÃO</v>
      </c>
      <c r="Q495" s="281" t="str">
        <f>IF(Table9[[#This Row],[Código do agregado
'[Entidade']]]="","",IF(B495&lt;&gt;B494,"A",IF(Q494="A","B",IF(Q494="B","C",IF(Q494="C","D",IF(Q494="D","E",IF(Q494="E","F",IF(Q494="F","G",IF(Q494="G","H",IF(Q494="H","I",IF(Q494="K","L",IF(Q494="L","M",IF(Q494="M","N",IF(Q494="N","O",IF(Q494="O","P",IF(Q494="P","Q"))))))))))))))))</f>
        <v/>
      </c>
      <c r="R495" s="282" t="str">
        <f t="shared" si="39"/>
        <v/>
      </c>
      <c r="S495" s="283" t="str">
        <f t="shared" si="40"/>
        <v/>
      </c>
      <c r="T495" s="284" t="str">
        <f t="shared" ca="1" si="41"/>
        <v/>
      </c>
      <c r="U495" s="419"/>
      <c r="V495" s="421" t="str">
        <f>IFERROR(IF(Table9[[#This Row],[Data de nascimento 
(aaaa-mm-dd)]]="","",(IF(B495="","",DATEDIF(J495,VLOOKUP(Table9[[#This Row],[Código do agregado
'[Entidade']]],Table8[[Código do agregado '[Entidade']]:[Denominação do ficheiro pdf correspondente ao documento]],25,FALSE),"y")))),"")</f>
        <v/>
      </c>
      <c r="W495" s="410">
        <f t="shared" si="42"/>
        <v>0</v>
      </c>
      <c r="AC495" s="280"/>
    </row>
    <row r="496" spans="1:29" s="263" customFormat="1" ht="25.05" hidden="1" customHeight="1" x14ac:dyDescent="0.3">
      <c r="A496" s="274" t="str">
        <f>CONCATENATE(+IF(Table9[[#This Row],[Código do agregado
'[Entidade']]]="","",VLOOKUP(Table9[[#This Row],[Código do agregado
'[Entidade']]],Table8[[#All],[Código do agregado '[Entidade']]:[Código do agregado
'[1º Direito']]],6,FALSE)),Table9[[#This Row],[Membro]])</f>
        <v/>
      </c>
      <c r="B496" s="403"/>
      <c r="C496" s="404" t="str">
        <f>IF(Table9[[#This Row],[Código do agregado
'[Entidade']]]="","",(CONCATENATE(VLOOKUP(Table9[[#This Row],[Código do agregado
'[Entidade']]],Table8[[Código do agregado '[Entidade']]:[Código do agregado
'[1º Direito']]],8,FALSE),".",Table9[[#This Row],[Membro]])))</f>
        <v/>
      </c>
      <c r="D496" s="430"/>
      <c r="E496" s="431"/>
      <c r="F496" s="430"/>
      <c r="G496" s="430"/>
      <c r="H496" s="435"/>
      <c r="I496" s="432"/>
      <c r="J496" s="433"/>
      <c r="K496" s="404" t="str">
        <f ca="1">IF(Table9[[#This Row],[Data de nascimento 
(aaaa-mm-dd)]]="","",(IF(B496="","",DATEDIF(J496,NOW(),"y"))))</f>
        <v/>
      </c>
      <c r="L496" s="401"/>
      <c r="M496" s="405"/>
      <c r="N496" s="407"/>
      <c r="O496" s="405"/>
      <c r="P496" s="275" t="str">
        <f t="shared" si="38"/>
        <v>NÃO</v>
      </c>
      <c r="Q496" s="281" t="str">
        <f>IF(Table9[[#This Row],[Código do agregado
'[Entidade']]]="","",IF(B496&lt;&gt;B495,"A",IF(Q495="A","B",IF(Q495="B","C",IF(Q495="C","D",IF(Q495="D","E",IF(Q495="E","F",IF(Q495="F","G",IF(Q495="G","H",IF(Q495="H","I",IF(Q495="K","L",IF(Q495="L","M",IF(Q495="M","N",IF(Q495="N","O",IF(Q495="O","P",IF(Q495="P","Q"))))))))))))))))</f>
        <v/>
      </c>
      <c r="R496" s="282" t="str">
        <f t="shared" si="39"/>
        <v/>
      </c>
      <c r="S496" s="283" t="str">
        <f t="shared" si="40"/>
        <v/>
      </c>
      <c r="T496" s="284" t="str">
        <f t="shared" ca="1" si="41"/>
        <v/>
      </c>
      <c r="U496" s="419"/>
      <c r="V496" s="421" t="str">
        <f>IFERROR(IF(Table9[[#This Row],[Data de nascimento 
(aaaa-mm-dd)]]="","",(IF(B496="","",DATEDIF(J496,VLOOKUP(Table9[[#This Row],[Código do agregado
'[Entidade']]],Table8[[Código do agregado '[Entidade']]:[Denominação do ficheiro pdf correspondente ao documento]],25,FALSE),"y")))),"")</f>
        <v/>
      </c>
      <c r="W496" s="410">
        <f t="shared" si="42"/>
        <v>0</v>
      </c>
      <c r="AC496" s="280"/>
    </row>
    <row r="497" spans="1:29" s="263" customFormat="1" ht="25.05" hidden="1" customHeight="1" x14ac:dyDescent="0.3">
      <c r="A497" s="274" t="str">
        <f>CONCATENATE(+IF(Table9[[#This Row],[Código do agregado
'[Entidade']]]="","",VLOOKUP(Table9[[#This Row],[Código do agregado
'[Entidade']]],Table8[[#All],[Código do agregado '[Entidade']]:[Código do agregado
'[1º Direito']]],6,FALSE)),Table9[[#This Row],[Membro]])</f>
        <v/>
      </c>
      <c r="B497" s="403"/>
      <c r="C497" s="404" t="str">
        <f>IF(Table9[[#This Row],[Código do agregado
'[Entidade']]]="","",(CONCATENATE(VLOOKUP(Table9[[#This Row],[Código do agregado
'[Entidade']]],Table8[[Código do agregado '[Entidade']]:[Código do agregado
'[1º Direito']]],8,FALSE),".",Table9[[#This Row],[Membro]])))</f>
        <v/>
      </c>
      <c r="D497" s="430"/>
      <c r="E497" s="431"/>
      <c r="F497" s="430"/>
      <c r="G497" s="430"/>
      <c r="H497" s="435"/>
      <c r="I497" s="432"/>
      <c r="J497" s="433"/>
      <c r="K497" s="404" t="str">
        <f ca="1">IF(Table9[[#This Row],[Data de nascimento 
(aaaa-mm-dd)]]="","",(IF(B497="","",DATEDIF(J497,NOW(),"y"))))</f>
        <v/>
      </c>
      <c r="L497" s="401"/>
      <c r="M497" s="405"/>
      <c r="N497" s="407"/>
      <c r="O497" s="405"/>
      <c r="P497" s="275" t="str">
        <f t="shared" si="38"/>
        <v>NÃO</v>
      </c>
      <c r="Q497" s="281" t="str">
        <f>IF(Table9[[#This Row],[Código do agregado
'[Entidade']]]="","",IF(B497&lt;&gt;B496,"A",IF(Q496="A","B",IF(Q496="B","C",IF(Q496="C","D",IF(Q496="D","E",IF(Q496="E","F",IF(Q496="F","G",IF(Q496="G","H",IF(Q496="H","I",IF(Q496="K","L",IF(Q496="L","M",IF(Q496="M","N",IF(Q496="N","O",IF(Q496="O","P",IF(Q496="P","Q"))))))))))))))))</f>
        <v/>
      </c>
      <c r="R497" s="282" t="str">
        <f t="shared" si="39"/>
        <v/>
      </c>
      <c r="S497" s="283" t="str">
        <f t="shared" si="40"/>
        <v/>
      </c>
      <c r="T497" s="284" t="str">
        <f t="shared" ca="1" si="41"/>
        <v/>
      </c>
      <c r="U497" s="419"/>
      <c r="V497" s="421" t="str">
        <f>IFERROR(IF(Table9[[#This Row],[Data de nascimento 
(aaaa-mm-dd)]]="","",(IF(B497="","",DATEDIF(J497,VLOOKUP(Table9[[#This Row],[Código do agregado
'[Entidade']]],Table8[[Código do agregado '[Entidade']]:[Denominação do ficheiro pdf correspondente ao documento]],25,FALSE),"y")))),"")</f>
        <v/>
      </c>
      <c r="W497" s="410">
        <f t="shared" si="42"/>
        <v>0</v>
      </c>
      <c r="AC497" s="280"/>
    </row>
    <row r="498" spans="1:29" s="263" customFormat="1" ht="25.05" hidden="1" customHeight="1" x14ac:dyDescent="0.3">
      <c r="A498" s="274" t="str">
        <f>CONCATENATE(+IF(Table9[[#This Row],[Código do agregado
'[Entidade']]]="","",VLOOKUP(Table9[[#This Row],[Código do agregado
'[Entidade']]],Table8[[#All],[Código do agregado '[Entidade']]:[Código do agregado
'[1º Direito']]],6,FALSE)),Table9[[#This Row],[Membro]])</f>
        <v/>
      </c>
      <c r="B498" s="403"/>
      <c r="C498" s="404" t="str">
        <f>IF(Table9[[#This Row],[Código do agregado
'[Entidade']]]="","",(CONCATENATE(VLOOKUP(Table9[[#This Row],[Código do agregado
'[Entidade']]],Table8[[Código do agregado '[Entidade']]:[Código do agregado
'[1º Direito']]],8,FALSE),".",Table9[[#This Row],[Membro]])))</f>
        <v/>
      </c>
      <c r="D498" s="430"/>
      <c r="E498" s="431"/>
      <c r="F498" s="430"/>
      <c r="G498" s="430"/>
      <c r="H498" s="435"/>
      <c r="I498" s="432"/>
      <c r="J498" s="433"/>
      <c r="K498" s="404" t="str">
        <f ca="1">IF(Table9[[#This Row],[Data de nascimento 
(aaaa-mm-dd)]]="","",(IF(B498="","",DATEDIF(J498,NOW(),"y"))))</f>
        <v/>
      </c>
      <c r="L498" s="401"/>
      <c r="M498" s="405"/>
      <c r="N498" s="407"/>
      <c r="O498" s="405"/>
      <c r="P498" s="275" t="str">
        <f t="shared" si="38"/>
        <v>NÃO</v>
      </c>
      <c r="Q498" s="281" t="str">
        <f>IF(Table9[[#This Row],[Código do agregado
'[Entidade']]]="","",IF(B498&lt;&gt;B497,"A",IF(Q497="A","B",IF(Q497="B","C",IF(Q497="C","D",IF(Q497="D","E",IF(Q497="E","F",IF(Q497="F","G",IF(Q497="G","H",IF(Q497="H","I",IF(Q497="K","L",IF(Q497="L","M",IF(Q497="M","N",IF(Q497="N","O",IF(Q497="O","P",IF(Q497="P","Q"))))))))))))))))</f>
        <v/>
      </c>
      <c r="R498" s="282" t="str">
        <f t="shared" si="39"/>
        <v/>
      </c>
      <c r="S498" s="283" t="str">
        <f t="shared" si="40"/>
        <v/>
      </c>
      <c r="T498" s="284" t="str">
        <f t="shared" ca="1" si="41"/>
        <v/>
      </c>
      <c r="U498" s="419"/>
      <c r="V498" s="421" t="str">
        <f>IFERROR(IF(Table9[[#This Row],[Data de nascimento 
(aaaa-mm-dd)]]="","",(IF(B498="","",DATEDIF(J498,VLOOKUP(Table9[[#This Row],[Código do agregado
'[Entidade']]],Table8[[Código do agregado '[Entidade']]:[Denominação do ficheiro pdf correspondente ao documento]],25,FALSE),"y")))),"")</f>
        <v/>
      </c>
      <c r="W498" s="410">
        <f t="shared" si="42"/>
        <v>0</v>
      </c>
      <c r="AC498" s="280"/>
    </row>
    <row r="499" spans="1:29" s="263" customFormat="1" ht="25.05" hidden="1" customHeight="1" x14ac:dyDescent="0.3">
      <c r="A499" s="274" t="str">
        <f>CONCATENATE(+IF(Table9[[#This Row],[Código do agregado
'[Entidade']]]="","",VLOOKUP(Table9[[#This Row],[Código do agregado
'[Entidade']]],Table8[[#All],[Código do agregado '[Entidade']]:[Código do agregado
'[1º Direito']]],6,FALSE)),Table9[[#This Row],[Membro]])</f>
        <v/>
      </c>
      <c r="B499" s="403"/>
      <c r="C499" s="404" t="str">
        <f>IF(Table9[[#This Row],[Código do agregado
'[Entidade']]]="","",(CONCATENATE(VLOOKUP(Table9[[#This Row],[Código do agregado
'[Entidade']]],Table8[[Código do agregado '[Entidade']]:[Código do agregado
'[1º Direito']]],8,FALSE),".",Table9[[#This Row],[Membro]])))</f>
        <v/>
      </c>
      <c r="D499" s="430"/>
      <c r="E499" s="431"/>
      <c r="F499" s="430"/>
      <c r="G499" s="430"/>
      <c r="H499" s="435"/>
      <c r="I499" s="432"/>
      <c r="J499" s="433"/>
      <c r="K499" s="404" t="str">
        <f ca="1">IF(Table9[[#This Row],[Data de nascimento 
(aaaa-mm-dd)]]="","",(IF(B499="","",DATEDIF(J499,NOW(),"y"))))</f>
        <v/>
      </c>
      <c r="L499" s="401"/>
      <c r="M499" s="405"/>
      <c r="N499" s="407"/>
      <c r="O499" s="405"/>
      <c r="P499" s="275" t="str">
        <f t="shared" si="38"/>
        <v>NÃO</v>
      </c>
      <c r="Q499" s="281" t="str">
        <f>IF(Table9[[#This Row],[Código do agregado
'[Entidade']]]="","",IF(B499&lt;&gt;B498,"A",IF(Q498="A","B",IF(Q498="B","C",IF(Q498="C","D",IF(Q498="D","E",IF(Q498="E","F",IF(Q498="F","G",IF(Q498="G","H",IF(Q498="H","I",IF(Q498="K","L",IF(Q498="L","M",IF(Q498="M","N",IF(Q498="N","O",IF(Q498="O","P",IF(Q498="P","Q"))))))))))))))))</f>
        <v/>
      </c>
      <c r="R499" s="282" t="str">
        <f t="shared" si="39"/>
        <v/>
      </c>
      <c r="S499" s="283" t="str">
        <f t="shared" si="40"/>
        <v/>
      </c>
      <c r="T499" s="284" t="str">
        <f t="shared" ca="1" si="41"/>
        <v/>
      </c>
      <c r="U499" s="419"/>
      <c r="V499" s="421" t="str">
        <f>IFERROR(IF(Table9[[#This Row],[Data de nascimento 
(aaaa-mm-dd)]]="","",(IF(B499="","",DATEDIF(J499,VLOOKUP(Table9[[#This Row],[Código do agregado
'[Entidade']]],Table8[[Código do agregado '[Entidade']]:[Denominação do ficheiro pdf correspondente ao documento]],25,FALSE),"y")))),"")</f>
        <v/>
      </c>
      <c r="W499" s="410">
        <f t="shared" si="42"/>
        <v>0</v>
      </c>
      <c r="AC499" s="280"/>
    </row>
    <row r="500" spans="1:29" s="263" customFormat="1" ht="25.05" hidden="1" customHeight="1" x14ac:dyDescent="0.3">
      <c r="A500" s="274" t="str">
        <f>CONCATENATE(+IF(Table9[[#This Row],[Código do agregado
'[Entidade']]]="","",VLOOKUP(Table9[[#This Row],[Código do agregado
'[Entidade']]],Table8[[#All],[Código do agregado '[Entidade']]:[Código do agregado
'[1º Direito']]],6,FALSE)),Table9[[#This Row],[Membro]])</f>
        <v/>
      </c>
      <c r="B500" s="403"/>
      <c r="C500" s="404" t="str">
        <f>IF(Table9[[#This Row],[Código do agregado
'[Entidade']]]="","",(CONCATENATE(VLOOKUP(Table9[[#This Row],[Código do agregado
'[Entidade']]],Table8[[Código do agregado '[Entidade']]:[Código do agregado
'[1º Direito']]],8,FALSE),".",Table9[[#This Row],[Membro]])))</f>
        <v/>
      </c>
      <c r="D500" s="430"/>
      <c r="E500" s="431"/>
      <c r="F500" s="430"/>
      <c r="G500" s="430"/>
      <c r="H500" s="435"/>
      <c r="I500" s="432"/>
      <c r="J500" s="433"/>
      <c r="K500" s="404" t="str">
        <f ca="1">IF(Table9[[#This Row],[Data de nascimento 
(aaaa-mm-dd)]]="","",(IF(B500="","",DATEDIF(J500,NOW(),"y"))))</f>
        <v/>
      </c>
      <c r="L500" s="401"/>
      <c r="M500" s="405"/>
      <c r="N500" s="407"/>
      <c r="O500" s="405"/>
      <c r="P500" s="275" t="str">
        <f t="shared" si="38"/>
        <v>NÃO</v>
      </c>
      <c r="Q500" s="281" t="str">
        <f>IF(Table9[[#This Row],[Código do agregado
'[Entidade']]]="","",IF(B500&lt;&gt;B499,"A",IF(Q499="A","B",IF(Q499="B","C",IF(Q499="C","D",IF(Q499="D","E",IF(Q499="E","F",IF(Q499="F","G",IF(Q499="G","H",IF(Q499="H","I",IF(Q499="K","L",IF(Q499="L","M",IF(Q499="M","N",IF(Q499="N","O",IF(Q499="O","P",IF(Q499="P","Q"))))))))))))))))</f>
        <v/>
      </c>
      <c r="R500" s="282" t="str">
        <f t="shared" si="39"/>
        <v/>
      </c>
      <c r="S500" s="283" t="str">
        <f t="shared" si="40"/>
        <v/>
      </c>
      <c r="T500" s="284" t="str">
        <f t="shared" ca="1" si="41"/>
        <v/>
      </c>
      <c r="U500" s="419"/>
      <c r="V500" s="421" t="str">
        <f>IFERROR(IF(Table9[[#This Row],[Data de nascimento 
(aaaa-mm-dd)]]="","",(IF(B500="","",DATEDIF(J500,VLOOKUP(Table9[[#This Row],[Código do agregado
'[Entidade']]],Table8[[Código do agregado '[Entidade']]:[Denominação do ficheiro pdf correspondente ao documento]],25,FALSE),"y")))),"")</f>
        <v/>
      </c>
      <c r="W500" s="410">
        <f t="shared" si="42"/>
        <v>0</v>
      </c>
      <c r="AC500" s="280"/>
    </row>
    <row r="501" spans="1:29" s="263" customFormat="1" ht="25.05" hidden="1" customHeight="1" x14ac:dyDescent="0.3">
      <c r="A501" s="274" t="str">
        <f>CONCATENATE(+IF(Table9[[#This Row],[Código do agregado
'[Entidade']]]="","",VLOOKUP(Table9[[#This Row],[Código do agregado
'[Entidade']]],Table8[[#All],[Código do agregado '[Entidade']]:[Código do agregado
'[1º Direito']]],6,FALSE)),Table9[[#This Row],[Membro]])</f>
        <v/>
      </c>
      <c r="B501" s="403"/>
      <c r="C501" s="404" t="str">
        <f>IF(Table9[[#This Row],[Código do agregado
'[Entidade']]]="","",(CONCATENATE(VLOOKUP(Table9[[#This Row],[Código do agregado
'[Entidade']]],Table8[[Código do agregado '[Entidade']]:[Código do agregado
'[1º Direito']]],8,FALSE),".",Table9[[#This Row],[Membro]])))</f>
        <v/>
      </c>
      <c r="D501" s="430"/>
      <c r="E501" s="431"/>
      <c r="F501" s="430"/>
      <c r="G501" s="430"/>
      <c r="H501" s="435"/>
      <c r="I501" s="432"/>
      <c r="J501" s="433"/>
      <c r="K501" s="404" t="str">
        <f ca="1">IF(Table9[[#This Row],[Data de nascimento 
(aaaa-mm-dd)]]="","",(IF(B501="","",DATEDIF(J501,NOW(),"y"))))</f>
        <v/>
      </c>
      <c r="L501" s="401"/>
      <c r="M501" s="405"/>
      <c r="N501" s="407"/>
      <c r="O501" s="405"/>
      <c r="P501" s="275" t="str">
        <f t="shared" si="38"/>
        <v>NÃO</v>
      </c>
      <c r="Q501" s="281" t="str">
        <f>IF(Table9[[#This Row],[Código do agregado
'[Entidade']]]="","",IF(B501&lt;&gt;B500,"A",IF(Q500="A","B",IF(Q500="B","C",IF(Q500="C","D",IF(Q500="D","E",IF(Q500="E","F",IF(Q500="F","G",IF(Q500="G","H",IF(Q500="H","I",IF(Q500="K","L",IF(Q500="L","M",IF(Q500="M","N",IF(Q500="N","O",IF(Q500="O","P",IF(Q500="P","Q"))))))))))))))))</f>
        <v/>
      </c>
      <c r="R501" s="282" t="str">
        <f t="shared" si="39"/>
        <v/>
      </c>
      <c r="S501" s="283" t="str">
        <f t="shared" si="40"/>
        <v/>
      </c>
      <c r="T501" s="284" t="str">
        <f t="shared" ca="1" si="41"/>
        <v/>
      </c>
      <c r="U501" s="419"/>
      <c r="V501" s="421" t="str">
        <f>IFERROR(IF(Table9[[#This Row],[Data de nascimento 
(aaaa-mm-dd)]]="","",(IF(B501="","",DATEDIF(J501,VLOOKUP(Table9[[#This Row],[Código do agregado
'[Entidade']]],Table8[[Código do agregado '[Entidade']]:[Denominação do ficheiro pdf correspondente ao documento]],25,FALSE),"y")))),"")</f>
        <v/>
      </c>
      <c r="W501" s="410">
        <f t="shared" si="42"/>
        <v>0</v>
      </c>
      <c r="AC501" s="280"/>
    </row>
    <row r="502" spans="1:29" s="263" customFormat="1" ht="25.05" hidden="1" customHeight="1" x14ac:dyDescent="0.3">
      <c r="A502" s="274" t="str">
        <f>CONCATENATE(+IF(Table9[[#This Row],[Código do agregado
'[Entidade']]]="","",VLOOKUP(Table9[[#This Row],[Código do agregado
'[Entidade']]],Table8[[#All],[Código do agregado '[Entidade']]:[Código do agregado
'[1º Direito']]],6,FALSE)),Table9[[#This Row],[Membro]])</f>
        <v/>
      </c>
      <c r="B502" s="403"/>
      <c r="C502" s="404" t="str">
        <f>IF(Table9[[#This Row],[Código do agregado
'[Entidade']]]="","",(CONCATENATE(VLOOKUP(Table9[[#This Row],[Código do agregado
'[Entidade']]],Table8[[Código do agregado '[Entidade']]:[Código do agregado
'[1º Direito']]],8,FALSE),".",Table9[[#This Row],[Membro]])))</f>
        <v/>
      </c>
      <c r="D502" s="430"/>
      <c r="E502" s="431"/>
      <c r="F502" s="430"/>
      <c r="G502" s="430"/>
      <c r="H502" s="435"/>
      <c r="I502" s="432"/>
      <c r="J502" s="433"/>
      <c r="K502" s="404" t="str">
        <f ca="1">IF(Table9[[#This Row],[Data de nascimento 
(aaaa-mm-dd)]]="","",(IF(B502="","",DATEDIF(J502,NOW(),"y"))))</f>
        <v/>
      </c>
      <c r="L502" s="401"/>
      <c r="M502" s="405"/>
      <c r="N502" s="407"/>
      <c r="O502" s="405"/>
      <c r="P502" s="275" t="str">
        <f t="shared" si="38"/>
        <v>NÃO</v>
      </c>
      <c r="Q502" s="281" t="str">
        <f>IF(Table9[[#This Row],[Código do agregado
'[Entidade']]]="","",IF(B502&lt;&gt;B501,"A",IF(Q501="A","B",IF(Q501="B","C",IF(Q501="C","D",IF(Q501="D","E",IF(Q501="E","F",IF(Q501="F","G",IF(Q501="G","H",IF(Q501="H","I",IF(Q501="K","L",IF(Q501="L","M",IF(Q501="M","N",IF(Q501="N","O",IF(Q501="O","P",IF(Q501="P","Q"))))))))))))))))</f>
        <v/>
      </c>
      <c r="R502" s="282" t="str">
        <f t="shared" si="39"/>
        <v/>
      </c>
      <c r="S502" s="283" t="str">
        <f t="shared" si="40"/>
        <v/>
      </c>
      <c r="T502" s="284" t="str">
        <f t="shared" ca="1" si="41"/>
        <v/>
      </c>
      <c r="U502" s="419"/>
      <c r="V502" s="421" t="str">
        <f>IFERROR(IF(Table9[[#This Row],[Data de nascimento 
(aaaa-mm-dd)]]="","",(IF(B502="","",DATEDIF(J502,VLOOKUP(Table9[[#This Row],[Código do agregado
'[Entidade']]],Table8[[Código do agregado '[Entidade']]:[Denominação do ficheiro pdf correspondente ao documento]],25,FALSE),"y")))),"")</f>
        <v/>
      </c>
      <c r="W502" s="410">
        <f t="shared" si="42"/>
        <v>0</v>
      </c>
      <c r="AC502" s="280"/>
    </row>
    <row r="503" spans="1:29" s="263" customFormat="1" ht="25.05" hidden="1" customHeight="1" x14ac:dyDescent="0.3">
      <c r="A503" s="274" t="str">
        <f>CONCATENATE(+IF(Table9[[#This Row],[Código do agregado
'[Entidade']]]="","",VLOOKUP(Table9[[#This Row],[Código do agregado
'[Entidade']]],Table8[[#All],[Código do agregado '[Entidade']]:[Código do agregado
'[1º Direito']]],6,FALSE)),Table9[[#This Row],[Membro]])</f>
        <v/>
      </c>
      <c r="B503" s="403"/>
      <c r="C503" s="404" t="str">
        <f>IF(Table9[[#This Row],[Código do agregado
'[Entidade']]]="","",(CONCATENATE(VLOOKUP(Table9[[#This Row],[Código do agregado
'[Entidade']]],Table8[[Código do agregado '[Entidade']]:[Código do agregado
'[1º Direito']]],8,FALSE),".",Table9[[#This Row],[Membro]])))</f>
        <v/>
      </c>
      <c r="D503" s="430"/>
      <c r="E503" s="431"/>
      <c r="F503" s="430"/>
      <c r="G503" s="430"/>
      <c r="H503" s="435"/>
      <c r="I503" s="432"/>
      <c r="J503" s="433"/>
      <c r="K503" s="404" t="str">
        <f ca="1">IF(Table9[[#This Row],[Data de nascimento 
(aaaa-mm-dd)]]="","",(IF(B503="","",DATEDIF(J503,NOW(),"y"))))</f>
        <v/>
      </c>
      <c r="L503" s="401"/>
      <c r="M503" s="405"/>
      <c r="N503" s="407"/>
      <c r="O503" s="405"/>
      <c r="P503" s="275" t="str">
        <f t="shared" si="38"/>
        <v>NÃO</v>
      </c>
      <c r="Q503" s="281" t="str">
        <f>IF(Table9[[#This Row],[Código do agregado
'[Entidade']]]="","",IF(B503&lt;&gt;B502,"A",IF(Q502="A","B",IF(Q502="B","C",IF(Q502="C","D",IF(Q502="D","E",IF(Q502="E","F",IF(Q502="F","G",IF(Q502="G","H",IF(Q502="H","I",IF(Q502="K","L",IF(Q502="L","M",IF(Q502="M","N",IF(Q502="N","O",IF(Q502="O","P",IF(Q502="P","Q"))))))))))))))))</f>
        <v/>
      </c>
      <c r="R503" s="282" t="str">
        <f t="shared" si="39"/>
        <v/>
      </c>
      <c r="S503" s="283" t="str">
        <f t="shared" si="40"/>
        <v/>
      </c>
      <c r="T503" s="284" t="str">
        <f t="shared" ca="1" si="41"/>
        <v/>
      </c>
      <c r="U503" s="419"/>
      <c r="V503" s="421" t="str">
        <f>IFERROR(IF(Table9[[#This Row],[Data de nascimento 
(aaaa-mm-dd)]]="","",(IF(B503="","",DATEDIF(J503,VLOOKUP(Table9[[#This Row],[Código do agregado
'[Entidade']]],Table8[[Código do agregado '[Entidade']]:[Denominação do ficheiro pdf correspondente ao documento]],25,FALSE),"y")))),"")</f>
        <v/>
      </c>
      <c r="W503" s="410">
        <f t="shared" si="42"/>
        <v>0</v>
      </c>
      <c r="AC503" s="280"/>
    </row>
    <row r="504" spans="1:29" s="263" customFormat="1" ht="25.05" hidden="1" customHeight="1" x14ac:dyDescent="0.3">
      <c r="A504" s="274" t="str">
        <f>CONCATENATE(+IF(Table9[[#This Row],[Código do agregado
'[Entidade']]]="","",VLOOKUP(Table9[[#This Row],[Código do agregado
'[Entidade']]],Table8[[#All],[Código do agregado '[Entidade']]:[Código do agregado
'[1º Direito']]],6,FALSE)),Table9[[#This Row],[Membro]])</f>
        <v/>
      </c>
      <c r="B504" s="403"/>
      <c r="C504" s="404" t="str">
        <f>IF(Table9[[#This Row],[Código do agregado
'[Entidade']]]="","",(CONCATENATE(VLOOKUP(Table9[[#This Row],[Código do agregado
'[Entidade']]],Table8[[Código do agregado '[Entidade']]:[Código do agregado
'[1º Direito']]],8,FALSE),".",Table9[[#This Row],[Membro]])))</f>
        <v/>
      </c>
      <c r="D504" s="430"/>
      <c r="E504" s="431"/>
      <c r="F504" s="430"/>
      <c r="G504" s="430"/>
      <c r="H504" s="435"/>
      <c r="I504" s="432"/>
      <c r="J504" s="433"/>
      <c r="K504" s="404" t="str">
        <f ca="1">IF(Table9[[#This Row],[Data de nascimento 
(aaaa-mm-dd)]]="","",(IF(B504="","",DATEDIF(J504,NOW(),"y"))))</f>
        <v/>
      </c>
      <c r="L504" s="401"/>
      <c r="M504" s="405"/>
      <c r="N504" s="407"/>
      <c r="O504" s="405"/>
      <c r="P504" s="275" t="str">
        <f t="shared" si="38"/>
        <v>NÃO</v>
      </c>
      <c r="Q504" s="281" t="str">
        <f>IF(Table9[[#This Row],[Código do agregado
'[Entidade']]]="","",IF(B504&lt;&gt;B503,"A",IF(Q503="A","B",IF(Q503="B","C",IF(Q503="C","D",IF(Q503="D","E",IF(Q503="E","F",IF(Q503="F","G",IF(Q503="G","H",IF(Q503="H","I",IF(Q503="K","L",IF(Q503="L","M",IF(Q503="M","N",IF(Q503="N","O",IF(Q503="O","P",IF(Q503="P","Q"))))))))))))))))</f>
        <v/>
      </c>
      <c r="R504" s="282" t="str">
        <f t="shared" si="39"/>
        <v/>
      </c>
      <c r="S504" s="283" t="str">
        <f t="shared" si="40"/>
        <v/>
      </c>
      <c r="T504" s="284" t="str">
        <f t="shared" ca="1" si="41"/>
        <v/>
      </c>
      <c r="U504" s="419"/>
      <c r="V504" s="421" t="str">
        <f>IFERROR(IF(Table9[[#This Row],[Data de nascimento 
(aaaa-mm-dd)]]="","",(IF(B504="","",DATEDIF(J504,VLOOKUP(Table9[[#This Row],[Código do agregado
'[Entidade']]],Table8[[Código do agregado '[Entidade']]:[Denominação do ficheiro pdf correspondente ao documento]],25,FALSE),"y")))),"")</f>
        <v/>
      </c>
      <c r="W504" s="410">
        <f t="shared" si="42"/>
        <v>0</v>
      </c>
      <c r="AC504" s="280"/>
    </row>
    <row r="505" spans="1:29" s="263" customFormat="1" ht="25.05" hidden="1" customHeight="1" x14ac:dyDescent="0.3">
      <c r="A505" s="274" t="str">
        <f>CONCATENATE(+IF(Table9[[#This Row],[Código do agregado
'[Entidade']]]="","",VLOOKUP(Table9[[#This Row],[Código do agregado
'[Entidade']]],Table8[[#All],[Código do agregado '[Entidade']]:[Código do agregado
'[1º Direito']]],6,FALSE)),Table9[[#This Row],[Membro]])</f>
        <v/>
      </c>
      <c r="B505" s="403"/>
      <c r="C505" s="404" t="str">
        <f>IF(Table9[[#This Row],[Código do agregado
'[Entidade']]]="","",(CONCATENATE(VLOOKUP(Table9[[#This Row],[Código do agregado
'[Entidade']]],Table8[[Código do agregado '[Entidade']]:[Código do agregado
'[1º Direito']]],8,FALSE),".",Table9[[#This Row],[Membro]])))</f>
        <v/>
      </c>
      <c r="D505" s="430"/>
      <c r="E505" s="431"/>
      <c r="F505" s="430"/>
      <c r="G505" s="430"/>
      <c r="H505" s="435"/>
      <c r="I505" s="432"/>
      <c r="J505" s="433"/>
      <c r="K505" s="404" t="str">
        <f ca="1">IF(Table9[[#This Row],[Data de nascimento 
(aaaa-mm-dd)]]="","",(IF(B505="","",DATEDIF(J505,NOW(),"y"))))</f>
        <v/>
      </c>
      <c r="L505" s="401"/>
      <c r="M505" s="405"/>
      <c r="N505" s="407"/>
      <c r="O505" s="405"/>
      <c r="P505" s="275" t="str">
        <f t="shared" si="38"/>
        <v>NÃO</v>
      </c>
      <c r="Q505" s="281" t="str">
        <f>IF(Table9[[#This Row],[Código do agregado
'[Entidade']]]="","",IF(B505&lt;&gt;B504,"A",IF(Q504="A","B",IF(Q504="B","C",IF(Q504="C","D",IF(Q504="D","E",IF(Q504="E","F",IF(Q504="F","G",IF(Q504="G","H",IF(Q504="H","I",IF(Q504="K","L",IF(Q504="L","M",IF(Q504="M","N",IF(Q504="N","O",IF(Q504="O","P",IF(Q504="P","Q"))))))))))))))))</f>
        <v/>
      </c>
      <c r="R505" s="282" t="str">
        <f t="shared" si="39"/>
        <v/>
      </c>
      <c r="S505" s="283" t="str">
        <f t="shared" si="40"/>
        <v/>
      </c>
      <c r="T505" s="284" t="str">
        <f t="shared" ca="1" si="41"/>
        <v/>
      </c>
      <c r="U505" s="419"/>
      <c r="V505" s="421" t="str">
        <f>IFERROR(IF(Table9[[#This Row],[Data de nascimento 
(aaaa-mm-dd)]]="","",(IF(B505="","",DATEDIF(J505,VLOOKUP(Table9[[#This Row],[Código do agregado
'[Entidade']]],Table8[[Código do agregado '[Entidade']]:[Denominação do ficheiro pdf correspondente ao documento]],25,FALSE),"y")))),"")</f>
        <v/>
      </c>
      <c r="W505" s="410">
        <f t="shared" si="42"/>
        <v>0</v>
      </c>
      <c r="AC505" s="280"/>
    </row>
    <row r="506" spans="1:29" s="263" customFormat="1" ht="25.05" hidden="1" customHeight="1" x14ac:dyDescent="0.3">
      <c r="A506" s="274" t="str">
        <f>CONCATENATE(+IF(Table9[[#This Row],[Código do agregado
'[Entidade']]]="","",VLOOKUP(Table9[[#This Row],[Código do agregado
'[Entidade']]],Table8[[#All],[Código do agregado '[Entidade']]:[Código do agregado
'[1º Direito']]],6,FALSE)),Table9[[#This Row],[Membro]])</f>
        <v/>
      </c>
      <c r="B506" s="403"/>
      <c r="C506" s="404" t="str">
        <f>IF(Table9[[#This Row],[Código do agregado
'[Entidade']]]="","",(CONCATENATE(VLOOKUP(Table9[[#This Row],[Código do agregado
'[Entidade']]],Table8[[Código do agregado '[Entidade']]:[Código do agregado
'[1º Direito']]],8,FALSE),".",Table9[[#This Row],[Membro]])))</f>
        <v/>
      </c>
      <c r="D506" s="430"/>
      <c r="E506" s="431"/>
      <c r="F506" s="430"/>
      <c r="G506" s="430"/>
      <c r="H506" s="435"/>
      <c r="I506" s="432"/>
      <c r="J506" s="433"/>
      <c r="K506" s="404" t="str">
        <f ca="1">IF(Table9[[#This Row],[Data de nascimento 
(aaaa-mm-dd)]]="","",(IF(B506="","",DATEDIF(J506,NOW(),"y"))))</f>
        <v/>
      </c>
      <c r="L506" s="401"/>
      <c r="M506" s="405"/>
      <c r="N506" s="407"/>
      <c r="O506" s="405"/>
      <c r="P506" s="275" t="str">
        <f t="shared" si="38"/>
        <v>NÃO</v>
      </c>
      <c r="Q506" s="281" t="str">
        <f>IF(Table9[[#This Row],[Código do agregado
'[Entidade']]]="","",IF(B506&lt;&gt;B505,"A",IF(Q505="A","B",IF(Q505="B","C",IF(Q505="C","D",IF(Q505="D","E",IF(Q505="E","F",IF(Q505="F","G",IF(Q505="G","H",IF(Q505="H","I",IF(Q505="K","L",IF(Q505="L","M",IF(Q505="M","N",IF(Q505="N","O",IF(Q505="O","P",IF(Q505="P","Q"))))))))))))))))</f>
        <v/>
      </c>
      <c r="R506" s="282" t="str">
        <f t="shared" si="39"/>
        <v/>
      </c>
      <c r="S506" s="283" t="str">
        <f t="shared" si="40"/>
        <v/>
      </c>
      <c r="T506" s="284" t="str">
        <f t="shared" ca="1" si="41"/>
        <v/>
      </c>
      <c r="U506" s="419"/>
      <c r="V506" s="421" t="str">
        <f>IFERROR(IF(Table9[[#This Row],[Data de nascimento 
(aaaa-mm-dd)]]="","",(IF(B506="","",DATEDIF(J506,VLOOKUP(Table9[[#This Row],[Código do agregado
'[Entidade']]],Table8[[Código do agregado '[Entidade']]:[Denominação do ficheiro pdf correspondente ao documento]],25,FALSE),"y")))),"")</f>
        <v/>
      </c>
      <c r="W506" s="410">
        <f t="shared" si="42"/>
        <v>0</v>
      </c>
      <c r="AC506" s="280"/>
    </row>
    <row r="507" spans="1:29" s="263" customFormat="1" ht="25.05" hidden="1" customHeight="1" x14ac:dyDescent="0.3">
      <c r="A507" s="274" t="str">
        <f>CONCATENATE(+IF(Table9[[#This Row],[Código do agregado
'[Entidade']]]="","",VLOOKUP(Table9[[#This Row],[Código do agregado
'[Entidade']]],Table8[[#All],[Código do agregado '[Entidade']]:[Código do agregado
'[1º Direito']]],6,FALSE)),Table9[[#This Row],[Membro]])</f>
        <v/>
      </c>
      <c r="B507" s="403"/>
      <c r="C507" s="404" t="str">
        <f>IF(Table9[[#This Row],[Código do agregado
'[Entidade']]]="","",(CONCATENATE(VLOOKUP(Table9[[#This Row],[Código do agregado
'[Entidade']]],Table8[[Código do agregado '[Entidade']]:[Código do agregado
'[1º Direito']]],8,FALSE),".",Table9[[#This Row],[Membro]])))</f>
        <v/>
      </c>
      <c r="D507" s="430"/>
      <c r="E507" s="431"/>
      <c r="F507" s="430"/>
      <c r="G507" s="430"/>
      <c r="H507" s="435"/>
      <c r="I507" s="432"/>
      <c r="J507" s="433"/>
      <c r="K507" s="404" t="str">
        <f ca="1">IF(Table9[[#This Row],[Data de nascimento 
(aaaa-mm-dd)]]="","",(IF(B507="","",DATEDIF(J507,NOW(),"y"))))</f>
        <v/>
      </c>
      <c r="L507" s="401"/>
      <c r="M507" s="405"/>
      <c r="N507" s="407"/>
      <c r="O507" s="405"/>
      <c r="P507" s="275" t="str">
        <f t="shared" si="38"/>
        <v>NÃO</v>
      </c>
      <c r="Q507" s="281" t="str">
        <f>IF(Table9[[#This Row],[Código do agregado
'[Entidade']]]="","",IF(B507&lt;&gt;B506,"A",IF(Q506="A","B",IF(Q506="B","C",IF(Q506="C","D",IF(Q506="D","E",IF(Q506="E","F",IF(Q506="F","G",IF(Q506="G","H",IF(Q506="H","I",IF(Q506="K","L",IF(Q506="L","M",IF(Q506="M","N",IF(Q506="N","O",IF(Q506="O","P",IF(Q506="P","Q"))))))))))))))))</f>
        <v/>
      </c>
      <c r="R507" s="282" t="str">
        <f t="shared" si="39"/>
        <v/>
      </c>
      <c r="S507" s="283" t="str">
        <f t="shared" si="40"/>
        <v/>
      </c>
      <c r="T507" s="284" t="str">
        <f t="shared" ca="1" si="41"/>
        <v/>
      </c>
      <c r="U507" s="419"/>
      <c r="V507" s="421" t="str">
        <f>IFERROR(IF(Table9[[#This Row],[Data de nascimento 
(aaaa-mm-dd)]]="","",(IF(B507="","",DATEDIF(J507,VLOOKUP(Table9[[#This Row],[Código do agregado
'[Entidade']]],Table8[[Código do agregado '[Entidade']]:[Denominação do ficheiro pdf correspondente ao documento]],25,FALSE),"y")))),"")</f>
        <v/>
      </c>
      <c r="W507" s="410">
        <f t="shared" si="42"/>
        <v>0</v>
      </c>
      <c r="AC507" s="280"/>
    </row>
    <row r="508" spans="1:29" s="263" customFormat="1" ht="25.05" hidden="1" customHeight="1" x14ac:dyDescent="0.3">
      <c r="A508" s="274" t="str">
        <f>CONCATENATE(+IF(Table9[[#This Row],[Código do agregado
'[Entidade']]]="","",VLOOKUP(Table9[[#This Row],[Código do agregado
'[Entidade']]],Table8[[#All],[Código do agregado '[Entidade']]:[Código do agregado
'[1º Direito']]],6,FALSE)),Table9[[#This Row],[Membro]])</f>
        <v/>
      </c>
      <c r="B508" s="403"/>
      <c r="C508" s="404" t="str">
        <f>IF(Table9[[#This Row],[Código do agregado
'[Entidade']]]="","",(CONCATENATE(VLOOKUP(Table9[[#This Row],[Código do agregado
'[Entidade']]],Table8[[Código do agregado '[Entidade']]:[Código do agregado
'[1º Direito']]],8,FALSE),".",Table9[[#This Row],[Membro]])))</f>
        <v/>
      </c>
      <c r="D508" s="430"/>
      <c r="E508" s="431"/>
      <c r="F508" s="430"/>
      <c r="G508" s="430"/>
      <c r="H508" s="435"/>
      <c r="I508" s="432"/>
      <c r="J508" s="433"/>
      <c r="K508" s="404" t="str">
        <f ca="1">IF(Table9[[#This Row],[Data de nascimento 
(aaaa-mm-dd)]]="","",(IF(B508="","",DATEDIF(J508,NOW(),"y"))))</f>
        <v/>
      </c>
      <c r="L508" s="401"/>
      <c r="M508" s="405"/>
      <c r="N508" s="407"/>
      <c r="O508" s="405"/>
      <c r="P508" s="275" t="str">
        <f t="shared" si="38"/>
        <v>NÃO</v>
      </c>
      <c r="Q508" s="281" t="str">
        <f>IF(Table9[[#This Row],[Código do agregado
'[Entidade']]]="","",IF(B508&lt;&gt;B507,"A",IF(Q507="A","B",IF(Q507="B","C",IF(Q507="C","D",IF(Q507="D","E",IF(Q507="E","F",IF(Q507="F","G",IF(Q507="G","H",IF(Q507="H","I",IF(Q507="K","L",IF(Q507="L","M",IF(Q507="M","N",IF(Q507="N","O",IF(Q507="O","P",IF(Q507="P","Q"))))))))))))))))</f>
        <v/>
      </c>
      <c r="R508" s="282" t="str">
        <f t="shared" si="39"/>
        <v/>
      </c>
      <c r="S508" s="283" t="str">
        <f t="shared" si="40"/>
        <v/>
      </c>
      <c r="T508" s="284" t="str">
        <f t="shared" ca="1" si="41"/>
        <v/>
      </c>
      <c r="U508" s="419"/>
      <c r="V508" s="421" t="str">
        <f>IFERROR(IF(Table9[[#This Row],[Data de nascimento 
(aaaa-mm-dd)]]="","",(IF(B508="","",DATEDIF(J508,VLOOKUP(Table9[[#This Row],[Código do agregado
'[Entidade']]],Table8[[Código do agregado '[Entidade']]:[Denominação do ficheiro pdf correspondente ao documento]],25,FALSE),"y")))),"")</f>
        <v/>
      </c>
      <c r="W508" s="410">
        <f t="shared" si="42"/>
        <v>0</v>
      </c>
      <c r="AC508" s="280"/>
    </row>
    <row r="509" spans="1:29" s="263" customFormat="1" ht="25.05" hidden="1" customHeight="1" x14ac:dyDescent="0.3">
      <c r="A509" s="274" t="str">
        <f>CONCATENATE(+IF(Table9[[#This Row],[Código do agregado
'[Entidade']]]="","",VLOOKUP(Table9[[#This Row],[Código do agregado
'[Entidade']]],Table8[[#All],[Código do agregado '[Entidade']]:[Código do agregado
'[1º Direito']]],6,FALSE)),Table9[[#This Row],[Membro]])</f>
        <v/>
      </c>
      <c r="B509" s="403"/>
      <c r="C509" s="404" t="str">
        <f>IF(Table9[[#This Row],[Código do agregado
'[Entidade']]]="","",(CONCATENATE(VLOOKUP(Table9[[#This Row],[Código do agregado
'[Entidade']]],Table8[[Código do agregado '[Entidade']]:[Código do agregado
'[1º Direito']]],8,FALSE),".",Table9[[#This Row],[Membro]])))</f>
        <v/>
      </c>
      <c r="D509" s="430"/>
      <c r="E509" s="431"/>
      <c r="F509" s="430"/>
      <c r="G509" s="430"/>
      <c r="H509" s="435"/>
      <c r="I509" s="432"/>
      <c r="J509" s="433"/>
      <c r="K509" s="404" t="str">
        <f ca="1">IF(Table9[[#This Row],[Data de nascimento 
(aaaa-mm-dd)]]="","",(IF(B509="","",DATEDIF(J509,NOW(),"y"))))</f>
        <v/>
      </c>
      <c r="L509" s="401"/>
      <c r="M509" s="405"/>
      <c r="N509" s="407"/>
      <c r="O509" s="405"/>
      <c r="P509" s="275" t="str">
        <f t="shared" si="38"/>
        <v>NÃO</v>
      </c>
      <c r="Q509" s="281" t="str">
        <f>IF(Table9[[#This Row],[Código do agregado
'[Entidade']]]="","",IF(B509&lt;&gt;B508,"A",IF(Q508="A","B",IF(Q508="B","C",IF(Q508="C","D",IF(Q508="D","E",IF(Q508="E","F",IF(Q508="F","G",IF(Q508="G","H",IF(Q508="H","I",IF(Q508="K","L",IF(Q508="L","M",IF(Q508="M","N",IF(Q508="N","O",IF(Q508="O","P",IF(Q508="P","Q"))))))))))))))))</f>
        <v/>
      </c>
      <c r="R509" s="282" t="str">
        <f t="shared" si="39"/>
        <v/>
      </c>
      <c r="S509" s="283" t="str">
        <f t="shared" si="40"/>
        <v/>
      </c>
      <c r="T509" s="284" t="str">
        <f t="shared" ca="1" si="41"/>
        <v/>
      </c>
      <c r="U509" s="419"/>
      <c r="V509" s="421" t="str">
        <f>IFERROR(IF(Table9[[#This Row],[Data de nascimento 
(aaaa-mm-dd)]]="","",(IF(B509="","",DATEDIF(J509,VLOOKUP(Table9[[#This Row],[Código do agregado
'[Entidade']]],Table8[[Código do agregado '[Entidade']]:[Denominação do ficheiro pdf correspondente ao documento]],25,FALSE),"y")))),"")</f>
        <v/>
      </c>
      <c r="W509" s="410">
        <f t="shared" si="42"/>
        <v>0</v>
      </c>
      <c r="AC509" s="280"/>
    </row>
    <row r="510" spans="1:29" s="263" customFormat="1" ht="25.05" hidden="1" customHeight="1" x14ac:dyDescent="0.3">
      <c r="A510" s="274" t="str">
        <f>CONCATENATE(+IF(Table9[[#This Row],[Código do agregado
'[Entidade']]]="","",VLOOKUP(Table9[[#This Row],[Código do agregado
'[Entidade']]],Table8[[#All],[Código do agregado '[Entidade']]:[Código do agregado
'[1º Direito']]],6,FALSE)),Table9[[#This Row],[Membro]])</f>
        <v/>
      </c>
      <c r="B510" s="403"/>
      <c r="C510" s="404" t="str">
        <f>IF(Table9[[#This Row],[Código do agregado
'[Entidade']]]="","",(CONCATENATE(VLOOKUP(Table9[[#This Row],[Código do agregado
'[Entidade']]],Table8[[Código do agregado '[Entidade']]:[Código do agregado
'[1º Direito']]],8,FALSE),".",Table9[[#This Row],[Membro]])))</f>
        <v/>
      </c>
      <c r="D510" s="430"/>
      <c r="E510" s="431"/>
      <c r="F510" s="430"/>
      <c r="G510" s="430"/>
      <c r="H510" s="435"/>
      <c r="I510" s="432"/>
      <c r="J510" s="433"/>
      <c r="K510" s="404" t="str">
        <f ca="1">IF(Table9[[#This Row],[Data de nascimento 
(aaaa-mm-dd)]]="","",(IF(B510="","",DATEDIF(J510,NOW(),"y"))))</f>
        <v/>
      </c>
      <c r="L510" s="401"/>
      <c r="M510" s="405"/>
      <c r="N510" s="407"/>
      <c r="O510" s="405"/>
      <c r="P510" s="275" t="str">
        <f t="shared" si="38"/>
        <v>NÃO</v>
      </c>
      <c r="Q510" s="281" t="str">
        <f>IF(Table9[[#This Row],[Código do agregado
'[Entidade']]]="","",IF(B510&lt;&gt;B509,"A",IF(Q509="A","B",IF(Q509="B","C",IF(Q509="C","D",IF(Q509="D","E",IF(Q509="E","F",IF(Q509="F","G",IF(Q509="G","H",IF(Q509="H","I",IF(Q509="K","L",IF(Q509="L","M",IF(Q509="M","N",IF(Q509="N","O",IF(Q509="O","P",IF(Q509="P","Q"))))))))))))))))</f>
        <v/>
      </c>
      <c r="R510" s="282" t="str">
        <f t="shared" si="39"/>
        <v/>
      </c>
      <c r="S510" s="283" t="str">
        <f t="shared" si="40"/>
        <v/>
      </c>
      <c r="T510" s="284" t="str">
        <f t="shared" ca="1" si="41"/>
        <v/>
      </c>
      <c r="U510" s="419"/>
      <c r="V510" s="421" t="str">
        <f>IFERROR(IF(Table9[[#This Row],[Data de nascimento 
(aaaa-mm-dd)]]="","",(IF(B510="","",DATEDIF(J510,VLOOKUP(Table9[[#This Row],[Código do agregado
'[Entidade']]],Table8[[Código do agregado '[Entidade']]:[Denominação do ficheiro pdf correspondente ao documento]],25,FALSE),"y")))),"")</f>
        <v/>
      </c>
      <c r="W510" s="410">
        <f t="shared" si="42"/>
        <v>0</v>
      </c>
      <c r="AC510" s="280"/>
    </row>
    <row r="511" spans="1:29" s="263" customFormat="1" ht="25.05" hidden="1" customHeight="1" x14ac:dyDescent="0.3">
      <c r="A511" s="274" t="str">
        <f>CONCATENATE(+IF(Table9[[#This Row],[Código do agregado
'[Entidade']]]="","",VLOOKUP(Table9[[#This Row],[Código do agregado
'[Entidade']]],Table8[[#All],[Código do agregado '[Entidade']]:[Código do agregado
'[1º Direito']]],6,FALSE)),Table9[[#This Row],[Membro]])</f>
        <v/>
      </c>
      <c r="B511" s="403"/>
      <c r="C511" s="404" t="str">
        <f>IF(Table9[[#This Row],[Código do agregado
'[Entidade']]]="","",(CONCATENATE(VLOOKUP(Table9[[#This Row],[Código do agregado
'[Entidade']]],Table8[[Código do agregado '[Entidade']]:[Código do agregado
'[1º Direito']]],8,FALSE),".",Table9[[#This Row],[Membro]])))</f>
        <v/>
      </c>
      <c r="D511" s="430"/>
      <c r="E511" s="431"/>
      <c r="F511" s="430"/>
      <c r="G511" s="430"/>
      <c r="H511" s="435"/>
      <c r="I511" s="432"/>
      <c r="J511" s="433"/>
      <c r="K511" s="404" t="str">
        <f ca="1">IF(Table9[[#This Row],[Data de nascimento 
(aaaa-mm-dd)]]="","",(IF(B511="","",DATEDIF(J511,NOW(),"y"))))</f>
        <v/>
      </c>
      <c r="L511" s="401"/>
      <c r="M511" s="405"/>
      <c r="N511" s="407"/>
      <c r="O511" s="405"/>
      <c r="P511" s="275" t="str">
        <f t="shared" si="38"/>
        <v>NÃO</v>
      </c>
      <c r="Q511" s="281" t="str">
        <f>IF(Table9[[#This Row],[Código do agregado
'[Entidade']]]="","",IF(B511&lt;&gt;B510,"A",IF(Q510="A","B",IF(Q510="B","C",IF(Q510="C","D",IF(Q510="D","E",IF(Q510="E","F",IF(Q510="F","G",IF(Q510="G","H",IF(Q510="H","I",IF(Q510="K","L",IF(Q510="L","M",IF(Q510="M","N",IF(Q510="N","O",IF(Q510="O","P",IF(Q510="P","Q"))))))))))))))))</f>
        <v/>
      </c>
      <c r="R511" s="282" t="str">
        <f t="shared" si="39"/>
        <v/>
      </c>
      <c r="S511" s="283" t="str">
        <f t="shared" si="40"/>
        <v/>
      </c>
      <c r="T511" s="284" t="str">
        <f t="shared" ca="1" si="41"/>
        <v/>
      </c>
      <c r="U511" s="419"/>
      <c r="V511" s="421" t="str">
        <f>IFERROR(IF(Table9[[#This Row],[Data de nascimento 
(aaaa-mm-dd)]]="","",(IF(B511="","",DATEDIF(J511,VLOOKUP(Table9[[#This Row],[Código do agregado
'[Entidade']]],Table8[[Código do agregado '[Entidade']]:[Denominação do ficheiro pdf correspondente ao documento]],25,FALSE),"y")))),"")</f>
        <v/>
      </c>
      <c r="W511" s="410">
        <f t="shared" si="42"/>
        <v>0</v>
      </c>
      <c r="AC511" s="280"/>
    </row>
    <row r="512" spans="1:29" s="263" customFormat="1" ht="25.05" hidden="1" customHeight="1" x14ac:dyDescent="0.3">
      <c r="A512" s="274" t="str">
        <f>CONCATENATE(+IF(Table9[[#This Row],[Código do agregado
'[Entidade']]]="","",VLOOKUP(Table9[[#This Row],[Código do agregado
'[Entidade']]],Table8[[#All],[Código do agregado '[Entidade']]:[Código do agregado
'[1º Direito']]],6,FALSE)),Table9[[#This Row],[Membro]])</f>
        <v/>
      </c>
      <c r="B512" s="403"/>
      <c r="C512" s="404" t="str">
        <f>IF(Table9[[#This Row],[Código do agregado
'[Entidade']]]="","",(CONCATENATE(VLOOKUP(Table9[[#This Row],[Código do agregado
'[Entidade']]],Table8[[Código do agregado '[Entidade']]:[Código do agregado
'[1º Direito']]],8,FALSE),".",Table9[[#This Row],[Membro]])))</f>
        <v/>
      </c>
      <c r="D512" s="430"/>
      <c r="E512" s="431"/>
      <c r="F512" s="430"/>
      <c r="G512" s="430"/>
      <c r="H512" s="435"/>
      <c r="I512" s="432"/>
      <c r="J512" s="433"/>
      <c r="K512" s="404" t="str">
        <f ca="1">IF(Table9[[#This Row],[Data de nascimento 
(aaaa-mm-dd)]]="","",(IF(B512="","",DATEDIF(J512,NOW(),"y"))))</f>
        <v/>
      </c>
      <c r="L512" s="401"/>
      <c r="M512" s="405"/>
      <c r="N512" s="407"/>
      <c r="O512" s="405"/>
      <c r="P512" s="275" t="str">
        <f t="shared" si="38"/>
        <v>NÃO</v>
      </c>
      <c r="Q512" s="281" t="str">
        <f>IF(Table9[[#This Row],[Código do agregado
'[Entidade']]]="","",IF(B512&lt;&gt;B511,"A",IF(Q511="A","B",IF(Q511="B","C",IF(Q511="C","D",IF(Q511="D","E",IF(Q511="E","F",IF(Q511="F","G",IF(Q511="G","H",IF(Q511="H","I",IF(Q511="K","L",IF(Q511="L","M",IF(Q511="M","N",IF(Q511="N","O",IF(Q511="O","P",IF(Q511="P","Q"))))))))))))))))</f>
        <v/>
      </c>
      <c r="R512" s="282" t="str">
        <f t="shared" si="39"/>
        <v/>
      </c>
      <c r="S512" s="283" t="str">
        <f t="shared" si="40"/>
        <v/>
      </c>
      <c r="T512" s="284" t="str">
        <f t="shared" ca="1" si="41"/>
        <v/>
      </c>
      <c r="U512" s="419"/>
      <c r="V512" s="421" t="str">
        <f>IFERROR(IF(Table9[[#This Row],[Data de nascimento 
(aaaa-mm-dd)]]="","",(IF(B512="","",DATEDIF(J512,VLOOKUP(Table9[[#This Row],[Código do agregado
'[Entidade']]],Table8[[Código do agregado '[Entidade']]:[Denominação do ficheiro pdf correspondente ao documento]],25,FALSE),"y")))),"")</f>
        <v/>
      </c>
      <c r="W512" s="410">
        <f t="shared" si="42"/>
        <v>0</v>
      </c>
      <c r="AC512" s="280"/>
    </row>
    <row r="513" spans="1:29" s="263" customFormat="1" ht="25.05" hidden="1" customHeight="1" x14ac:dyDescent="0.3">
      <c r="A513" s="274" t="str">
        <f>CONCATENATE(+IF(Table9[[#This Row],[Código do agregado
'[Entidade']]]="","",VLOOKUP(Table9[[#This Row],[Código do agregado
'[Entidade']]],Table8[[#All],[Código do agregado '[Entidade']]:[Código do agregado
'[1º Direito']]],6,FALSE)),Table9[[#This Row],[Membro]])</f>
        <v/>
      </c>
      <c r="B513" s="403"/>
      <c r="C513" s="404" t="str">
        <f>IF(Table9[[#This Row],[Código do agregado
'[Entidade']]]="","",(CONCATENATE(VLOOKUP(Table9[[#This Row],[Código do agregado
'[Entidade']]],Table8[[Código do agregado '[Entidade']]:[Código do agregado
'[1º Direito']]],8,FALSE),".",Table9[[#This Row],[Membro]])))</f>
        <v/>
      </c>
      <c r="D513" s="430"/>
      <c r="E513" s="431"/>
      <c r="F513" s="430"/>
      <c r="G513" s="430"/>
      <c r="H513" s="435"/>
      <c r="I513" s="432"/>
      <c r="J513" s="433"/>
      <c r="K513" s="404" t="str">
        <f ca="1">IF(Table9[[#This Row],[Data de nascimento 
(aaaa-mm-dd)]]="","",(IF(B513="","",DATEDIF(J513,NOW(),"y"))))</f>
        <v/>
      </c>
      <c r="L513" s="401"/>
      <c r="M513" s="405"/>
      <c r="N513" s="407"/>
      <c r="O513" s="405"/>
      <c r="P513" s="275" t="str">
        <f t="shared" si="38"/>
        <v>NÃO</v>
      </c>
      <c r="Q513" s="281" t="str">
        <f>IF(Table9[[#This Row],[Código do agregado
'[Entidade']]]="","",IF(B513&lt;&gt;B512,"A",IF(Q512="A","B",IF(Q512="B","C",IF(Q512="C","D",IF(Q512="D","E",IF(Q512="E","F",IF(Q512="F","G",IF(Q512="G","H",IF(Q512="H","I",IF(Q512="K","L",IF(Q512="L","M",IF(Q512="M","N",IF(Q512="N","O",IF(Q512="O","P",IF(Q512="P","Q"))))))))))))))))</f>
        <v/>
      </c>
      <c r="R513" s="282" t="str">
        <f t="shared" si="39"/>
        <v/>
      </c>
      <c r="S513" s="283" t="str">
        <f t="shared" si="40"/>
        <v/>
      </c>
      <c r="T513" s="284" t="str">
        <f t="shared" ca="1" si="41"/>
        <v/>
      </c>
      <c r="U513" s="419"/>
      <c r="V513" s="421" t="str">
        <f>IFERROR(IF(Table9[[#This Row],[Data de nascimento 
(aaaa-mm-dd)]]="","",(IF(B513="","",DATEDIF(J513,VLOOKUP(Table9[[#This Row],[Código do agregado
'[Entidade']]],Table8[[Código do agregado '[Entidade']]:[Denominação do ficheiro pdf correspondente ao documento]],25,FALSE),"y")))),"")</f>
        <v/>
      </c>
      <c r="W513" s="410">
        <f t="shared" si="42"/>
        <v>0</v>
      </c>
      <c r="AC513" s="280"/>
    </row>
    <row r="514" spans="1:29" s="263" customFormat="1" ht="25.05" hidden="1" customHeight="1" x14ac:dyDescent="0.3">
      <c r="A514" s="274" t="str">
        <f>CONCATENATE(+IF(Table9[[#This Row],[Código do agregado
'[Entidade']]]="","",VLOOKUP(Table9[[#This Row],[Código do agregado
'[Entidade']]],Table8[[#All],[Código do agregado '[Entidade']]:[Código do agregado
'[1º Direito']]],6,FALSE)),Table9[[#This Row],[Membro]])</f>
        <v/>
      </c>
      <c r="B514" s="403"/>
      <c r="C514" s="404" t="str">
        <f>IF(Table9[[#This Row],[Código do agregado
'[Entidade']]]="","",(CONCATENATE(VLOOKUP(Table9[[#This Row],[Código do agregado
'[Entidade']]],Table8[[Código do agregado '[Entidade']]:[Código do agregado
'[1º Direito']]],8,FALSE),".",Table9[[#This Row],[Membro]])))</f>
        <v/>
      </c>
      <c r="D514" s="430"/>
      <c r="E514" s="431"/>
      <c r="F514" s="430"/>
      <c r="G514" s="430"/>
      <c r="H514" s="435"/>
      <c r="I514" s="432"/>
      <c r="J514" s="433"/>
      <c r="K514" s="404" t="str">
        <f ca="1">IF(Table9[[#This Row],[Data de nascimento 
(aaaa-mm-dd)]]="","",(IF(B514="","",DATEDIF(J514,NOW(),"y"))))</f>
        <v/>
      </c>
      <c r="L514" s="401"/>
      <c r="M514" s="405"/>
      <c r="N514" s="407"/>
      <c r="O514" s="405"/>
      <c r="P514" s="275" t="str">
        <f t="shared" si="38"/>
        <v>NÃO</v>
      </c>
      <c r="Q514" s="281" t="str">
        <f>IF(Table9[[#This Row],[Código do agregado
'[Entidade']]]="","",IF(B514&lt;&gt;B513,"A",IF(Q513="A","B",IF(Q513="B","C",IF(Q513="C","D",IF(Q513="D","E",IF(Q513="E","F",IF(Q513="F","G",IF(Q513="G","H",IF(Q513="H","I",IF(Q513="K","L",IF(Q513="L","M",IF(Q513="M","N",IF(Q513="N","O",IF(Q513="O","P",IF(Q513="P","Q"))))))))))))))))</f>
        <v/>
      </c>
      <c r="R514" s="282" t="str">
        <f t="shared" si="39"/>
        <v/>
      </c>
      <c r="S514" s="283" t="str">
        <f t="shared" si="40"/>
        <v/>
      </c>
      <c r="T514" s="284" t="str">
        <f t="shared" ca="1" si="41"/>
        <v/>
      </c>
      <c r="U514" s="419"/>
      <c r="V514" s="421" t="str">
        <f>IFERROR(IF(Table9[[#This Row],[Data de nascimento 
(aaaa-mm-dd)]]="","",(IF(B514="","",DATEDIF(J514,VLOOKUP(Table9[[#This Row],[Código do agregado
'[Entidade']]],Table8[[Código do agregado '[Entidade']]:[Denominação do ficheiro pdf correspondente ao documento]],25,FALSE),"y")))),"")</f>
        <v/>
      </c>
      <c r="W514" s="410">
        <f t="shared" si="42"/>
        <v>0</v>
      </c>
      <c r="AC514" s="280"/>
    </row>
    <row r="515" spans="1:29" s="263" customFormat="1" ht="25.05" hidden="1" customHeight="1" x14ac:dyDescent="0.3">
      <c r="A515" s="274" t="str">
        <f>CONCATENATE(+IF(Table9[[#This Row],[Código do agregado
'[Entidade']]]="","",VLOOKUP(Table9[[#This Row],[Código do agregado
'[Entidade']]],Table8[[#All],[Código do agregado '[Entidade']]:[Código do agregado
'[1º Direito']]],6,FALSE)),Table9[[#This Row],[Membro]])</f>
        <v/>
      </c>
      <c r="B515" s="403"/>
      <c r="C515" s="404" t="str">
        <f>IF(Table9[[#This Row],[Código do agregado
'[Entidade']]]="","",(CONCATENATE(VLOOKUP(Table9[[#This Row],[Código do agregado
'[Entidade']]],Table8[[Código do agregado '[Entidade']]:[Código do agregado
'[1º Direito']]],8,FALSE),".",Table9[[#This Row],[Membro]])))</f>
        <v/>
      </c>
      <c r="D515" s="430"/>
      <c r="E515" s="431"/>
      <c r="F515" s="430"/>
      <c r="G515" s="430"/>
      <c r="H515" s="435"/>
      <c r="I515" s="432"/>
      <c r="J515" s="433"/>
      <c r="K515" s="404" t="str">
        <f ca="1">IF(Table9[[#This Row],[Data de nascimento 
(aaaa-mm-dd)]]="","",(IF(B515="","",DATEDIF(J515,NOW(),"y"))))</f>
        <v/>
      </c>
      <c r="L515" s="401"/>
      <c r="M515" s="405"/>
      <c r="N515" s="407"/>
      <c r="O515" s="405"/>
      <c r="P515" s="275" t="str">
        <f t="shared" si="38"/>
        <v>NÃO</v>
      </c>
      <c r="Q515" s="281" t="str">
        <f>IF(Table9[[#This Row],[Código do agregado
'[Entidade']]]="","",IF(B515&lt;&gt;B514,"A",IF(Q514="A","B",IF(Q514="B","C",IF(Q514="C","D",IF(Q514="D","E",IF(Q514="E","F",IF(Q514="F","G",IF(Q514="G","H",IF(Q514="H","I",IF(Q514="K","L",IF(Q514="L","M",IF(Q514="M","N",IF(Q514="N","O",IF(Q514="O","P",IF(Q514="P","Q"))))))))))))))))</f>
        <v/>
      </c>
      <c r="R515" s="282" t="str">
        <f t="shared" si="39"/>
        <v/>
      </c>
      <c r="S515" s="283" t="str">
        <f t="shared" si="40"/>
        <v/>
      </c>
      <c r="T515" s="284" t="str">
        <f t="shared" ca="1" si="41"/>
        <v/>
      </c>
      <c r="U515" s="419"/>
      <c r="V515" s="421" t="str">
        <f>IFERROR(IF(Table9[[#This Row],[Data de nascimento 
(aaaa-mm-dd)]]="","",(IF(B515="","",DATEDIF(J515,VLOOKUP(Table9[[#This Row],[Código do agregado
'[Entidade']]],Table8[[Código do agregado '[Entidade']]:[Denominação do ficheiro pdf correspondente ao documento]],25,FALSE),"y")))),"")</f>
        <v/>
      </c>
      <c r="W515" s="410">
        <f t="shared" si="42"/>
        <v>0</v>
      </c>
      <c r="AC515" s="280"/>
    </row>
    <row r="516" spans="1:29" s="263" customFormat="1" ht="25.05" hidden="1" customHeight="1" x14ac:dyDescent="0.3">
      <c r="A516" s="274" t="str">
        <f>CONCATENATE(+IF(Table9[[#This Row],[Código do agregado
'[Entidade']]]="","",VLOOKUP(Table9[[#This Row],[Código do agregado
'[Entidade']]],Table8[[#All],[Código do agregado '[Entidade']]:[Código do agregado
'[1º Direito']]],6,FALSE)),Table9[[#This Row],[Membro]])</f>
        <v/>
      </c>
      <c r="B516" s="403"/>
      <c r="C516" s="404" t="str">
        <f>IF(Table9[[#This Row],[Código do agregado
'[Entidade']]]="","",(CONCATENATE(VLOOKUP(Table9[[#This Row],[Código do agregado
'[Entidade']]],Table8[[Código do agregado '[Entidade']]:[Código do agregado
'[1º Direito']]],8,FALSE),".",Table9[[#This Row],[Membro]])))</f>
        <v/>
      </c>
      <c r="D516" s="430"/>
      <c r="E516" s="431"/>
      <c r="F516" s="430"/>
      <c r="G516" s="430"/>
      <c r="H516" s="435"/>
      <c r="I516" s="432"/>
      <c r="J516" s="433"/>
      <c r="K516" s="404" t="str">
        <f ca="1">IF(Table9[[#This Row],[Data de nascimento 
(aaaa-mm-dd)]]="","",(IF(B516="","",DATEDIF(J516,NOW(),"y"))))</f>
        <v/>
      </c>
      <c r="L516" s="401"/>
      <c r="M516" s="405"/>
      <c r="N516" s="407"/>
      <c r="O516" s="405"/>
      <c r="P516" s="275" t="str">
        <f t="shared" si="38"/>
        <v>NÃO</v>
      </c>
      <c r="Q516" s="281" t="str">
        <f>IF(Table9[[#This Row],[Código do agregado
'[Entidade']]]="","",IF(B516&lt;&gt;B515,"A",IF(Q515="A","B",IF(Q515="B","C",IF(Q515="C","D",IF(Q515="D","E",IF(Q515="E","F",IF(Q515="F","G",IF(Q515="G","H",IF(Q515="H","I",IF(Q515="K","L",IF(Q515="L","M",IF(Q515="M","N",IF(Q515="N","O",IF(Q515="O","P",IF(Q515="P","Q"))))))))))))))))</f>
        <v/>
      </c>
      <c r="R516" s="282" t="str">
        <f t="shared" si="39"/>
        <v/>
      </c>
      <c r="S516" s="283" t="str">
        <f t="shared" si="40"/>
        <v/>
      </c>
      <c r="T516" s="284" t="str">
        <f t="shared" ca="1" si="41"/>
        <v/>
      </c>
      <c r="U516" s="419"/>
      <c r="V516" s="421" t="str">
        <f>IFERROR(IF(Table9[[#This Row],[Data de nascimento 
(aaaa-mm-dd)]]="","",(IF(B516="","",DATEDIF(J516,VLOOKUP(Table9[[#This Row],[Código do agregado
'[Entidade']]],Table8[[Código do agregado '[Entidade']]:[Denominação do ficheiro pdf correspondente ao documento]],25,FALSE),"y")))),"")</f>
        <v/>
      </c>
      <c r="W516" s="410">
        <f t="shared" si="42"/>
        <v>0</v>
      </c>
      <c r="AC516" s="280"/>
    </row>
    <row r="517" spans="1:29" s="263" customFormat="1" ht="25.05" hidden="1" customHeight="1" x14ac:dyDescent="0.3">
      <c r="A517" s="274" t="str">
        <f>CONCATENATE(+IF(Table9[[#This Row],[Código do agregado
'[Entidade']]]="","",VLOOKUP(Table9[[#This Row],[Código do agregado
'[Entidade']]],Table8[[#All],[Código do agregado '[Entidade']]:[Código do agregado
'[1º Direito']]],6,FALSE)),Table9[[#This Row],[Membro]])</f>
        <v/>
      </c>
      <c r="B517" s="403"/>
      <c r="C517" s="404" t="str">
        <f>IF(Table9[[#This Row],[Código do agregado
'[Entidade']]]="","",(CONCATENATE(VLOOKUP(Table9[[#This Row],[Código do agregado
'[Entidade']]],Table8[[Código do agregado '[Entidade']]:[Código do agregado
'[1º Direito']]],8,FALSE),".",Table9[[#This Row],[Membro]])))</f>
        <v/>
      </c>
      <c r="D517" s="430"/>
      <c r="E517" s="431"/>
      <c r="F517" s="430"/>
      <c r="G517" s="430"/>
      <c r="H517" s="435"/>
      <c r="I517" s="432"/>
      <c r="J517" s="433"/>
      <c r="K517" s="404" t="str">
        <f ca="1">IF(Table9[[#This Row],[Data de nascimento 
(aaaa-mm-dd)]]="","",(IF(B517="","",DATEDIF(J517,NOW(),"y"))))</f>
        <v/>
      </c>
      <c r="L517" s="401"/>
      <c r="M517" s="405"/>
      <c r="N517" s="407"/>
      <c r="O517" s="405"/>
      <c r="P517" s="275" t="str">
        <f t="shared" si="38"/>
        <v>NÃO</v>
      </c>
      <c r="Q517" s="281" t="str">
        <f>IF(Table9[[#This Row],[Código do agregado
'[Entidade']]]="","",IF(B517&lt;&gt;B516,"A",IF(Q516="A","B",IF(Q516="B","C",IF(Q516="C","D",IF(Q516="D","E",IF(Q516="E","F",IF(Q516="F","G",IF(Q516="G","H",IF(Q516="H","I",IF(Q516="K","L",IF(Q516="L","M",IF(Q516="M","N",IF(Q516="N","O",IF(Q516="O","P",IF(Q516="P","Q"))))))))))))))))</f>
        <v/>
      </c>
      <c r="R517" s="282" t="str">
        <f t="shared" si="39"/>
        <v/>
      </c>
      <c r="S517" s="283" t="str">
        <f t="shared" si="40"/>
        <v/>
      </c>
      <c r="T517" s="284" t="str">
        <f t="shared" ca="1" si="41"/>
        <v/>
      </c>
      <c r="U517" s="419"/>
      <c r="V517" s="421" t="str">
        <f>IFERROR(IF(Table9[[#This Row],[Data de nascimento 
(aaaa-mm-dd)]]="","",(IF(B517="","",DATEDIF(J517,VLOOKUP(Table9[[#This Row],[Código do agregado
'[Entidade']]],Table8[[Código do agregado '[Entidade']]:[Denominação do ficheiro pdf correspondente ao documento]],25,FALSE),"y")))),"")</f>
        <v/>
      </c>
      <c r="W517" s="410">
        <f t="shared" si="42"/>
        <v>0</v>
      </c>
      <c r="AC517" s="280"/>
    </row>
    <row r="518" spans="1:29" s="263" customFormat="1" ht="25.05" hidden="1" customHeight="1" x14ac:dyDescent="0.3">
      <c r="A518" s="274" t="str">
        <f>CONCATENATE(+IF(Table9[[#This Row],[Código do agregado
'[Entidade']]]="","",VLOOKUP(Table9[[#This Row],[Código do agregado
'[Entidade']]],Table8[[#All],[Código do agregado '[Entidade']]:[Código do agregado
'[1º Direito']]],6,FALSE)),Table9[[#This Row],[Membro]])</f>
        <v/>
      </c>
      <c r="B518" s="403"/>
      <c r="C518" s="404" t="str">
        <f>IF(Table9[[#This Row],[Código do agregado
'[Entidade']]]="","",(CONCATENATE(VLOOKUP(Table9[[#This Row],[Código do agregado
'[Entidade']]],Table8[[Código do agregado '[Entidade']]:[Código do agregado
'[1º Direito']]],8,FALSE),".",Table9[[#This Row],[Membro]])))</f>
        <v/>
      </c>
      <c r="D518" s="430"/>
      <c r="E518" s="431"/>
      <c r="F518" s="430"/>
      <c r="G518" s="430"/>
      <c r="H518" s="435"/>
      <c r="I518" s="432"/>
      <c r="J518" s="433"/>
      <c r="K518" s="404" t="str">
        <f ca="1">IF(Table9[[#This Row],[Data de nascimento 
(aaaa-mm-dd)]]="","",(IF(B518="","",DATEDIF(J518,NOW(),"y"))))</f>
        <v/>
      </c>
      <c r="L518" s="401"/>
      <c r="M518" s="405"/>
      <c r="N518" s="407"/>
      <c r="O518" s="405"/>
      <c r="P518" s="275" t="str">
        <f t="shared" ref="P518:P581" si="43">IF(B518&lt;&gt;"",IF(AND(B518&lt;&gt;"",OR(I518="",J518="",M518="",N518="",AND(O518="",S518="Rend"))),"NÃO","SIM"),"NÃO")</f>
        <v>NÃO</v>
      </c>
      <c r="Q518" s="281" t="str">
        <f>IF(Table9[[#This Row],[Código do agregado
'[Entidade']]]="","",IF(B518&lt;&gt;B517,"A",IF(Q517="A","B",IF(Q517="B","C",IF(Q517="C","D",IF(Q517="D","E",IF(Q517="E","F",IF(Q517="F","G",IF(Q517="G","H",IF(Q517="H","I",IF(Q517="K","L",IF(Q517="L","M",IF(Q517="M","N",IF(Q517="N","O",IF(Q517="O","P",IF(Q517="P","Q"))))))))))))))))</f>
        <v/>
      </c>
      <c r="R518" s="282" t="str">
        <f t="shared" ref="R518:R581" si="44">IFERROR(IF(OR(RIGHT(I518,1)-(11-((9*LEFT(I518,1)+8*MID(I518,2,1)+7*MID(I518,3,1)+6*MID(I518,4,1)+5*MID(I518,5,1)+4*MID(I518,6,1)+3*MID(I518,7,1)+2*MID(I518,8,1))-(11*INT((9*LEFT(I518,1)+8*MID(I518,2,1)+7*MID(I518,3,1)+6*MID(I518,4,1)+5*MID(I518,5,1)+4*MID(I518,6,1)+3*MID(I518,7,1)+2*MID(I518,8,1))/11))))=0,RIGHT(I518,1)-(11-((9*LEFT(I518,1)+8*MID(I518,2,1)+7*MID(I518,3,1)+6*MID(I518,4,1)+5*MID(I518,5,1)+4*MID(I518,6,1)+3*MID(I518,7,1)+2*MID(I518,8,1))-(11*INT((9*LEFT(I518,1)+8*MID(I518,2,1)+7*MID(I518,3,1)+6*MID(I518,4,1)+5*MID(I518,5,1)+4*MID(I518,6,1)+3*MID(I518,7,1)+2*MID(I518,8,1))/11))))=-11,RIGHT(I518,1)-(11-((9*LEFT(I518,1)+8*MID(I518,2,1)+7*MID(I518,3,1)+6*MID(I518,4,1)+5*MID(I518,5,1)+4*MID(I518,6,1)+3*MID(I518,7,1)+2*MID(I518,8,1))-(11*INT((9*LEFT(I518,1)+8*MID(I518,2,1)+7*MID(I518,3,1)+6*MID(I518,4,1)+5*MID(I518,5,1)+4*MID(I518,6,1)+3*MID(I518,7,1)+2*MID(I518,8,1))/11))))=-10),"","X"),"")</f>
        <v/>
      </c>
      <c r="S518" s="283" t="str">
        <f t="shared" ref="S518:S581" si="45">IF(RIGHT(C518,1)="A","",IF(C518="","",IF(OR(K518&gt;65,AND(K518&gt;17,K518&lt;26)),"Rend","")))</f>
        <v/>
      </c>
      <c r="T518" s="284" t="str">
        <f t="shared" ref="T518:T581" ca="1" si="46">IF(OR(K518&lt;18,AND(O518="Não",S518="Rend")),"Dep","")</f>
        <v/>
      </c>
      <c r="U518" s="419"/>
      <c r="V518" s="421" t="str">
        <f>IFERROR(IF(Table9[[#This Row],[Data de nascimento 
(aaaa-mm-dd)]]="","",(IF(B518="","",DATEDIF(J518,VLOOKUP(Table9[[#This Row],[Código do agregado
'[Entidade']]],Table8[[Código do agregado '[Entidade']]:[Denominação do ficheiro pdf correspondente ao documento]],25,FALSE),"y")))),"")</f>
        <v/>
      </c>
      <c r="W518" s="410">
        <f t="shared" ref="W518:W581" si="47">IF(AND(V518&gt;=15,V518&lt;=29),1,0)</f>
        <v>0</v>
      </c>
      <c r="AC518" s="280"/>
    </row>
    <row r="519" spans="1:29" s="263" customFormat="1" ht="25.05" hidden="1" customHeight="1" x14ac:dyDescent="0.3">
      <c r="A519" s="274" t="str">
        <f>CONCATENATE(+IF(Table9[[#This Row],[Código do agregado
'[Entidade']]]="","",VLOOKUP(Table9[[#This Row],[Código do agregado
'[Entidade']]],Table8[[#All],[Código do agregado '[Entidade']]:[Código do agregado
'[1º Direito']]],6,FALSE)),Table9[[#This Row],[Membro]])</f>
        <v/>
      </c>
      <c r="B519" s="403"/>
      <c r="C519" s="404" t="str">
        <f>IF(Table9[[#This Row],[Código do agregado
'[Entidade']]]="","",(CONCATENATE(VLOOKUP(Table9[[#This Row],[Código do agregado
'[Entidade']]],Table8[[Código do agregado '[Entidade']]:[Código do agregado
'[1º Direito']]],8,FALSE),".",Table9[[#This Row],[Membro]])))</f>
        <v/>
      </c>
      <c r="D519" s="430"/>
      <c r="E519" s="431"/>
      <c r="F519" s="430"/>
      <c r="G519" s="430"/>
      <c r="H519" s="435"/>
      <c r="I519" s="432"/>
      <c r="J519" s="433"/>
      <c r="K519" s="404" t="str">
        <f ca="1">IF(Table9[[#This Row],[Data de nascimento 
(aaaa-mm-dd)]]="","",(IF(B519="","",DATEDIF(J519,NOW(),"y"))))</f>
        <v/>
      </c>
      <c r="L519" s="401"/>
      <c r="M519" s="405"/>
      <c r="N519" s="407"/>
      <c r="O519" s="405"/>
      <c r="P519" s="275" t="str">
        <f t="shared" si="43"/>
        <v>NÃO</v>
      </c>
      <c r="Q519" s="281" t="str">
        <f>IF(Table9[[#This Row],[Código do agregado
'[Entidade']]]="","",IF(B519&lt;&gt;B518,"A",IF(Q518="A","B",IF(Q518="B","C",IF(Q518="C","D",IF(Q518="D","E",IF(Q518="E","F",IF(Q518="F","G",IF(Q518="G","H",IF(Q518="H","I",IF(Q518="K","L",IF(Q518="L","M",IF(Q518="M","N",IF(Q518="N","O",IF(Q518="O","P",IF(Q518="P","Q"))))))))))))))))</f>
        <v/>
      </c>
      <c r="R519" s="282" t="str">
        <f t="shared" si="44"/>
        <v/>
      </c>
      <c r="S519" s="283" t="str">
        <f t="shared" si="45"/>
        <v/>
      </c>
      <c r="T519" s="284" t="str">
        <f t="shared" ca="1" si="46"/>
        <v/>
      </c>
      <c r="U519" s="419"/>
      <c r="V519" s="421" t="str">
        <f>IFERROR(IF(Table9[[#This Row],[Data de nascimento 
(aaaa-mm-dd)]]="","",(IF(B519="","",DATEDIF(J519,VLOOKUP(Table9[[#This Row],[Código do agregado
'[Entidade']]],Table8[[Código do agregado '[Entidade']]:[Denominação do ficheiro pdf correspondente ao documento]],25,FALSE),"y")))),"")</f>
        <v/>
      </c>
      <c r="W519" s="410">
        <f t="shared" si="47"/>
        <v>0</v>
      </c>
      <c r="AC519" s="280"/>
    </row>
    <row r="520" spans="1:29" s="263" customFormat="1" ht="25.05" hidden="1" customHeight="1" x14ac:dyDescent="0.3">
      <c r="A520" s="274" t="str">
        <f>CONCATENATE(+IF(Table9[[#This Row],[Código do agregado
'[Entidade']]]="","",VLOOKUP(Table9[[#This Row],[Código do agregado
'[Entidade']]],Table8[[#All],[Código do agregado '[Entidade']]:[Código do agregado
'[1º Direito']]],6,FALSE)),Table9[[#This Row],[Membro]])</f>
        <v/>
      </c>
      <c r="B520" s="403"/>
      <c r="C520" s="404" t="str">
        <f>IF(Table9[[#This Row],[Código do agregado
'[Entidade']]]="","",(CONCATENATE(VLOOKUP(Table9[[#This Row],[Código do agregado
'[Entidade']]],Table8[[Código do agregado '[Entidade']]:[Código do agregado
'[1º Direito']]],8,FALSE),".",Table9[[#This Row],[Membro]])))</f>
        <v/>
      </c>
      <c r="D520" s="430"/>
      <c r="E520" s="431"/>
      <c r="F520" s="430"/>
      <c r="G520" s="430"/>
      <c r="H520" s="435"/>
      <c r="I520" s="432"/>
      <c r="J520" s="433"/>
      <c r="K520" s="404" t="str">
        <f ca="1">IF(Table9[[#This Row],[Data de nascimento 
(aaaa-mm-dd)]]="","",(IF(B520="","",DATEDIF(J520,NOW(),"y"))))</f>
        <v/>
      </c>
      <c r="L520" s="401"/>
      <c r="M520" s="405"/>
      <c r="N520" s="407"/>
      <c r="O520" s="405"/>
      <c r="P520" s="275" t="str">
        <f t="shared" si="43"/>
        <v>NÃO</v>
      </c>
      <c r="Q520" s="281" t="str">
        <f>IF(Table9[[#This Row],[Código do agregado
'[Entidade']]]="","",IF(B520&lt;&gt;B519,"A",IF(Q519="A","B",IF(Q519="B","C",IF(Q519="C","D",IF(Q519="D","E",IF(Q519="E","F",IF(Q519="F","G",IF(Q519="G","H",IF(Q519="H","I",IF(Q519="K","L",IF(Q519="L","M",IF(Q519="M","N",IF(Q519="N","O",IF(Q519="O","P",IF(Q519="P","Q"))))))))))))))))</f>
        <v/>
      </c>
      <c r="R520" s="282" t="str">
        <f t="shared" si="44"/>
        <v/>
      </c>
      <c r="S520" s="283" t="str">
        <f t="shared" si="45"/>
        <v/>
      </c>
      <c r="T520" s="284" t="str">
        <f t="shared" ca="1" si="46"/>
        <v/>
      </c>
      <c r="U520" s="419"/>
      <c r="V520" s="421" t="str">
        <f>IFERROR(IF(Table9[[#This Row],[Data de nascimento 
(aaaa-mm-dd)]]="","",(IF(B520="","",DATEDIF(J520,VLOOKUP(Table9[[#This Row],[Código do agregado
'[Entidade']]],Table8[[Código do agregado '[Entidade']]:[Denominação do ficheiro pdf correspondente ao documento]],25,FALSE),"y")))),"")</f>
        <v/>
      </c>
      <c r="W520" s="410">
        <f t="shared" si="47"/>
        <v>0</v>
      </c>
      <c r="AC520" s="280"/>
    </row>
    <row r="521" spans="1:29" s="263" customFormat="1" ht="25.05" hidden="1" customHeight="1" x14ac:dyDescent="0.3">
      <c r="A521" s="274" t="str">
        <f>CONCATENATE(+IF(Table9[[#This Row],[Código do agregado
'[Entidade']]]="","",VLOOKUP(Table9[[#This Row],[Código do agregado
'[Entidade']]],Table8[[#All],[Código do agregado '[Entidade']]:[Código do agregado
'[1º Direito']]],6,FALSE)),Table9[[#This Row],[Membro]])</f>
        <v/>
      </c>
      <c r="B521" s="403"/>
      <c r="C521" s="404" t="str">
        <f>IF(Table9[[#This Row],[Código do agregado
'[Entidade']]]="","",(CONCATENATE(VLOOKUP(Table9[[#This Row],[Código do agregado
'[Entidade']]],Table8[[Código do agregado '[Entidade']]:[Código do agregado
'[1º Direito']]],8,FALSE),".",Table9[[#This Row],[Membro]])))</f>
        <v/>
      </c>
      <c r="D521" s="430"/>
      <c r="E521" s="431"/>
      <c r="F521" s="430"/>
      <c r="G521" s="430"/>
      <c r="H521" s="435"/>
      <c r="I521" s="432"/>
      <c r="J521" s="433"/>
      <c r="K521" s="404" t="str">
        <f ca="1">IF(Table9[[#This Row],[Data de nascimento 
(aaaa-mm-dd)]]="","",(IF(B521="","",DATEDIF(J521,NOW(),"y"))))</f>
        <v/>
      </c>
      <c r="L521" s="401"/>
      <c r="M521" s="405"/>
      <c r="N521" s="407"/>
      <c r="O521" s="405"/>
      <c r="P521" s="275" t="str">
        <f t="shared" si="43"/>
        <v>NÃO</v>
      </c>
      <c r="Q521" s="281" t="str">
        <f>IF(Table9[[#This Row],[Código do agregado
'[Entidade']]]="","",IF(B521&lt;&gt;B520,"A",IF(Q520="A","B",IF(Q520="B","C",IF(Q520="C","D",IF(Q520="D","E",IF(Q520="E","F",IF(Q520="F","G",IF(Q520="G","H",IF(Q520="H","I",IF(Q520="K","L",IF(Q520="L","M",IF(Q520="M","N",IF(Q520="N","O",IF(Q520="O","P",IF(Q520="P","Q"))))))))))))))))</f>
        <v/>
      </c>
      <c r="R521" s="282" t="str">
        <f t="shared" si="44"/>
        <v/>
      </c>
      <c r="S521" s="283" t="str">
        <f t="shared" si="45"/>
        <v/>
      </c>
      <c r="T521" s="284" t="str">
        <f t="shared" ca="1" si="46"/>
        <v/>
      </c>
      <c r="U521" s="419"/>
      <c r="V521" s="421" t="str">
        <f>IFERROR(IF(Table9[[#This Row],[Data de nascimento 
(aaaa-mm-dd)]]="","",(IF(B521="","",DATEDIF(J521,VLOOKUP(Table9[[#This Row],[Código do agregado
'[Entidade']]],Table8[[Código do agregado '[Entidade']]:[Denominação do ficheiro pdf correspondente ao documento]],25,FALSE),"y")))),"")</f>
        <v/>
      </c>
      <c r="W521" s="410">
        <f t="shared" si="47"/>
        <v>0</v>
      </c>
      <c r="AC521" s="280"/>
    </row>
    <row r="522" spans="1:29" s="263" customFormat="1" ht="25.05" hidden="1" customHeight="1" x14ac:dyDescent="0.3">
      <c r="A522" s="274" t="str">
        <f>CONCATENATE(+IF(Table9[[#This Row],[Código do agregado
'[Entidade']]]="","",VLOOKUP(Table9[[#This Row],[Código do agregado
'[Entidade']]],Table8[[#All],[Código do agregado '[Entidade']]:[Código do agregado
'[1º Direito']]],6,FALSE)),Table9[[#This Row],[Membro]])</f>
        <v/>
      </c>
      <c r="B522" s="403"/>
      <c r="C522" s="404" t="str">
        <f>IF(Table9[[#This Row],[Código do agregado
'[Entidade']]]="","",(CONCATENATE(VLOOKUP(Table9[[#This Row],[Código do agregado
'[Entidade']]],Table8[[Código do agregado '[Entidade']]:[Código do agregado
'[1º Direito']]],8,FALSE),".",Table9[[#This Row],[Membro]])))</f>
        <v/>
      </c>
      <c r="D522" s="430"/>
      <c r="E522" s="431"/>
      <c r="F522" s="430"/>
      <c r="G522" s="430"/>
      <c r="H522" s="435"/>
      <c r="I522" s="432"/>
      <c r="J522" s="433"/>
      <c r="K522" s="404" t="str">
        <f ca="1">IF(Table9[[#This Row],[Data de nascimento 
(aaaa-mm-dd)]]="","",(IF(B522="","",DATEDIF(J522,NOW(),"y"))))</f>
        <v/>
      </c>
      <c r="L522" s="401"/>
      <c r="M522" s="405"/>
      <c r="N522" s="407"/>
      <c r="O522" s="405"/>
      <c r="P522" s="275" t="str">
        <f t="shared" si="43"/>
        <v>NÃO</v>
      </c>
      <c r="Q522" s="281" t="str">
        <f>IF(Table9[[#This Row],[Código do agregado
'[Entidade']]]="","",IF(B522&lt;&gt;B521,"A",IF(Q521="A","B",IF(Q521="B","C",IF(Q521="C","D",IF(Q521="D","E",IF(Q521="E","F",IF(Q521="F","G",IF(Q521="G","H",IF(Q521="H","I",IF(Q521="K","L",IF(Q521="L","M",IF(Q521="M","N",IF(Q521="N","O",IF(Q521="O","P",IF(Q521="P","Q"))))))))))))))))</f>
        <v/>
      </c>
      <c r="R522" s="282" t="str">
        <f t="shared" si="44"/>
        <v/>
      </c>
      <c r="S522" s="283" t="str">
        <f t="shared" si="45"/>
        <v/>
      </c>
      <c r="T522" s="284" t="str">
        <f t="shared" ca="1" si="46"/>
        <v/>
      </c>
      <c r="U522" s="419"/>
      <c r="V522" s="421" t="str">
        <f>IFERROR(IF(Table9[[#This Row],[Data de nascimento 
(aaaa-mm-dd)]]="","",(IF(B522="","",DATEDIF(J522,VLOOKUP(Table9[[#This Row],[Código do agregado
'[Entidade']]],Table8[[Código do agregado '[Entidade']]:[Denominação do ficheiro pdf correspondente ao documento]],25,FALSE),"y")))),"")</f>
        <v/>
      </c>
      <c r="W522" s="410">
        <f t="shared" si="47"/>
        <v>0</v>
      </c>
      <c r="AC522" s="280"/>
    </row>
    <row r="523" spans="1:29" s="263" customFormat="1" ht="25.05" hidden="1" customHeight="1" x14ac:dyDescent="0.3">
      <c r="A523" s="274" t="str">
        <f>CONCATENATE(+IF(Table9[[#This Row],[Código do agregado
'[Entidade']]]="","",VLOOKUP(Table9[[#This Row],[Código do agregado
'[Entidade']]],Table8[[#All],[Código do agregado '[Entidade']]:[Código do agregado
'[1º Direito']]],6,FALSE)),Table9[[#This Row],[Membro]])</f>
        <v/>
      </c>
      <c r="B523" s="403"/>
      <c r="C523" s="404" t="str">
        <f>IF(Table9[[#This Row],[Código do agregado
'[Entidade']]]="","",(CONCATENATE(VLOOKUP(Table9[[#This Row],[Código do agregado
'[Entidade']]],Table8[[Código do agregado '[Entidade']]:[Código do agregado
'[1º Direito']]],8,FALSE),".",Table9[[#This Row],[Membro]])))</f>
        <v/>
      </c>
      <c r="D523" s="430"/>
      <c r="E523" s="431"/>
      <c r="F523" s="430"/>
      <c r="G523" s="430"/>
      <c r="H523" s="435"/>
      <c r="I523" s="432"/>
      <c r="J523" s="433"/>
      <c r="K523" s="404" t="str">
        <f ca="1">IF(Table9[[#This Row],[Data de nascimento 
(aaaa-mm-dd)]]="","",(IF(B523="","",DATEDIF(J523,NOW(),"y"))))</f>
        <v/>
      </c>
      <c r="L523" s="401"/>
      <c r="M523" s="405"/>
      <c r="N523" s="407"/>
      <c r="O523" s="405"/>
      <c r="P523" s="275" t="str">
        <f t="shared" si="43"/>
        <v>NÃO</v>
      </c>
      <c r="Q523" s="281" t="str">
        <f>IF(Table9[[#This Row],[Código do agregado
'[Entidade']]]="","",IF(B523&lt;&gt;B522,"A",IF(Q522="A","B",IF(Q522="B","C",IF(Q522="C","D",IF(Q522="D","E",IF(Q522="E","F",IF(Q522="F","G",IF(Q522="G","H",IF(Q522="H","I",IF(Q522="K","L",IF(Q522="L","M",IF(Q522="M","N",IF(Q522="N","O",IF(Q522="O","P",IF(Q522="P","Q"))))))))))))))))</f>
        <v/>
      </c>
      <c r="R523" s="282" t="str">
        <f t="shared" si="44"/>
        <v/>
      </c>
      <c r="S523" s="283" t="str">
        <f t="shared" si="45"/>
        <v/>
      </c>
      <c r="T523" s="284" t="str">
        <f t="shared" ca="1" si="46"/>
        <v/>
      </c>
      <c r="U523" s="419"/>
      <c r="V523" s="421" t="str">
        <f>IFERROR(IF(Table9[[#This Row],[Data de nascimento 
(aaaa-mm-dd)]]="","",(IF(B523="","",DATEDIF(J523,VLOOKUP(Table9[[#This Row],[Código do agregado
'[Entidade']]],Table8[[Código do agregado '[Entidade']]:[Denominação do ficheiro pdf correspondente ao documento]],25,FALSE),"y")))),"")</f>
        <v/>
      </c>
      <c r="W523" s="410">
        <f t="shared" si="47"/>
        <v>0</v>
      </c>
      <c r="AC523" s="280"/>
    </row>
    <row r="524" spans="1:29" s="263" customFormat="1" ht="25.05" hidden="1" customHeight="1" x14ac:dyDescent="0.3">
      <c r="A524" s="274" t="str">
        <f>CONCATENATE(+IF(Table9[[#This Row],[Código do agregado
'[Entidade']]]="","",VLOOKUP(Table9[[#This Row],[Código do agregado
'[Entidade']]],Table8[[#All],[Código do agregado '[Entidade']]:[Código do agregado
'[1º Direito']]],6,FALSE)),Table9[[#This Row],[Membro]])</f>
        <v/>
      </c>
      <c r="B524" s="403"/>
      <c r="C524" s="404" t="str">
        <f>IF(Table9[[#This Row],[Código do agregado
'[Entidade']]]="","",(CONCATENATE(VLOOKUP(Table9[[#This Row],[Código do agregado
'[Entidade']]],Table8[[Código do agregado '[Entidade']]:[Código do agregado
'[1º Direito']]],8,FALSE),".",Table9[[#This Row],[Membro]])))</f>
        <v/>
      </c>
      <c r="D524" s="430"/>
      <c r="E524" s="431"/>
      <c r="F524" s="430"/>
      <c r="G524" s="430"/>
      <c r="H524" s="435"/>
      <c r="I524" s="432"/>
      <c r="J524" s="433"/>
      <c r="K524" s="404" t="str">
        <f ca="1">IF(Table9[[#This Row],[Data de nascimento 
(aaaa-mm-dd)]]="","",(IF(B524="","",DATEDIF(J524,NOW(),"y"))))</f>
        <v/>
      </c>
      <c r="L524" s="401"/>
      <c r="M524" s="405"/>
      <c r="N524" s="407"/>
      <c r="O524" s="405"/>
      <c r="P524" s="275" t="str">
        <f t="shared" si="43"/>
        <v>NÃO</v>
      </c>
      <c r="Q524" s="281" t="str">
        <f>IF(Table9[[#This Row],[Código do agregado
'[Entidade']]]="","",IF(B524&lt;&gt;B523,"A",IF(Q523="A","B",IF(Q523="B","C",IF(Q523="C","D",IF(Q523="D","E",IF(Q523="E","F",IF(Q523="F","G",IF(Q523="G","H",IF(Q523="H","I",IF(Q523="K","L",IF(Q523="L","M",IF(Q523="M","N",IF(Q523="N","O",IF(Q523="O","P",IF(Q523="P","Q"))))))))))))))))</f>
        <v/>
      </c>
      <c r="R524" s="282" t="str">
        <f t="shared" si="44"/>
        <v/>
      </c>
      <c r="S524" s="283" t="str">
        <f t="shared" si="45"/>
        <v/>
      </c>
      <c r="T524" s="284" t="str">
        <f t="shared" ca="1" si="46"/>
        <v/>
      </c>
      <c r="U524" s="419"/>
      <c r="V524" s="421" t="str">
        <f>IFERROR(IF(Table9[[#This Row],[Data de nascimento 
(aaaa-mm-dd)]]="","",(IF(B524="","",DATEDIF(J524,VLOOKUP(Table9[[#This Row],[Código do agregado
'[Entidade']]],Table8[[Código do agregado '[Entidade']]:[Denominação do ficheiro pdf correspondente ao documento]],25,FALSE),"y")))),"")</f>
        <v/>
      </c>
      <c r="W524" s="410">
        <f t="shared" si="47"/>
        <v>0</v>
      </c>
      <c r="AC524" s="280"/>
    </row>
    <row r="525" spans="1:29" s="263" customFormat="1" ht="25.05" hidden="1" customHeight="1" x14ac:dyDescent="0.3">
      <c r="A525" s="274" t="str">
        <f>CONCATENATE(+IF(Table9[[#This Row],[Código do agregado
'[Entidade']]]="","",VLOOKUP(Table9[[#This Row],[Código do agregado
'[Entidade']]],Table8[[#All],[Código do agregado '[Entidade']]:[Código do agregado
'[1º Direito']]],6,FALSE)),Table9[[#This Row],[Membro]])</f>
        <v/>
      </c>
      <c r="B525" s="403"/>
      <c r="C525" s="404" t="str">
        <f>IF(Table9[[#This Row],[Código do agregado
'[Entidade']]]="","",(CONCATENATE(VLOOKUP(Table9[[#This Row],[Código do agregado
'[Entidade']]],Table8[[Código do agregado '[Entidade']]:[Código do agregado
'[1º Direito']]],8,FALSE),".",Table9[[#This Row],[Membro]])))</f>
        <v/>
      </c>
      <c r="D525" s="430"/>
      <c r="E525" s="431"/>
      <c r="F525" s="430"/>
      <c r="G525" s="430"/>
      <c r="H525" s="435"/>
      <c r="I525" s="432"/>
      <c r="J525" s="433"/>
      <c r="K525" s="404" t="str">
        <f ca="1">IF(Table9[[#This Row],[Data de nascimento 
(aaaa-mm-dd)]]="","",(IF(B525="","",DATEDIF(J525,NOW(),"y"))))</f>
        <v/>
      </c>
      <c r="L525" s="401"/>
      <c r="M525" s="405"/>
      <c r="N525" s="407"/>
      <c r="O525" s="405"/>
      <c r="P525" s="275" t="str">
        <f t="shared" si="43"/>
        <v>NÃO</v>
      </c>
      <c r="Q525" s="281" t="str">
        <f>IF(Table9[[#This Row],[Código do agregado
'[Entidade']]]="","",IF(B525&lt;&gt;B524,"A",IF(Q524="A","B",IF(Q524="B","C",IF(Q524="C","D",IF(Q524="D","E",IF(Q524="E","F",IF(Q524="F","G",IF(Q524="G","H",IF(Q524="H","I",IF(Q524="K","L",IF(Q524="L","M",IF(Q524="M","N",IF(Q524="N","O",IF(Q524="O","P",IF(Q524="P","Q"))))))))))))))))</f>
        <v/>
      </c>
      <c r="R525" s="282" t="str">
        <f t="shared" si="44"/>
        <v/>
      </c>
      <c r="S525" s="283" t="str">
        <f t="shared" si="45"/>
        <v/>
      </c>
      <c r="T525" s="284" t="str">
        <f t="shared" ca="1" si="46"/>
        <v/>
      </c>
      <c r="U525" s="419"/>
      <c r="V525" s="421" t="str">
        <f>IFERROR(IF(Table9[[#This Row],[Data de nascimento 
(aaaa-mm-dd)]]="","",(IF(B525="","",DATEDIF(J525,VLOOKUP(Table9[[#This Row],[Código do agregado
'[Entidade']]],Table8[[Código do agregado '[Entidade']]:[Denominação do ficheiro pdf correspondente ao documento]],25,FALSE),"y")))),"")</f>
        <v/>
      </c>
      <c r="W525" s="410">
        <f t="shared" si="47"/>
        <v>0</v>
      </c>
      <c r="AC525" s="280"/>
    </row>
    <row r="526" spans="1:29" s="263" customFormat="1" ht="25.05" hidden="1" customHeight="1" x14ac:dyDescent="0.3">
      <c r="A526" s="274" t="str">
        <f>CONCATENATE(+IF(Table9[[#This Row],[Código do agregado
'[Entidade']]]="","",VLOOKUP(Table9[[#This Row],[Código do agregado
'[Entidade']]],Table8[[#All],[Código do agregado '[Entidade']]:[Código do agregado
'[1º Direito']]],6,FALSE)),Table9[[#This Row],[Membro]])</f>
        <v/>
      </c>
      <c r="B526" s="403"/>
      <c r="C526" s="404" t="str">
        <f>IF(Table9[[#This Row],[Código do agregado
'[Entidade']]]="","",(CONCATENATE(VLOOKUP(Table9[[#This Row],[Código do agregado
'[Entidade']]],Table8[[Código do agregado '[Entidade']]:[Código do agregado
'[1º Direito']]],8,FALSE),".",Table9[[#This Row],[Membro]])))</f>
        <v/>
      </c>
      <c r="D526" s="430"/>
      <c r="E526" s="431"/>
      <c r="F526" s="430"/>
      <c r="G526" s="430"/>
      <c r="H526" s="435"/>
      <c r="I526" s="432"/>
      <c r="J526" s="433"/>
      <c r="K526" s="404" t="str">
        <f ca="1">IF(Table9[[#This Row],[Data de nascimento 
(aaaa-mm-dd)]]="","",(IF(B526="","",DATEDIF(J526,NOW(),"y"))))</f>
        <v/>
      </c>
      <c r="L526" s="401"/>
      <c r="M526" s="405"/>
      <c r="N526" s="407"/>
      <c r="O526" s="405"/>
      <c r="P526" s="275" t="str">
        <f t="shared" si="43"/>
        <v>NÃO</v>
      </c>
      <c r="Q526" s="281" t="str">
        <f>IF(Table9[[#This Row],[Código do agregado
'[Entidade']]]="","",IF(B526&lt;&gt;B525,"A",IF(Q525="A","B",IF(Q525="B","C",IF(Q525="C","D",IF(Q525="D","E",IF(Q525="E","F",IF(Q525="F","G",IF(Q525="G","H",IF(Q525="H","I",IF(Q525="K","L",IF(Q525="L","M",IF(Q525="M","N",IF(Q525="N","O",IF(Q525="O","P",IF(Q525="P","Q"))))))))))))))))</f>
        <v/>
      </c>
      <c r="R526" s="282" t="str">
        <f t="shared" si="44"/>
        <v/>
      </c>
      <c r="S526" s="283" t="str">
        <f t="shared" si="45"/>
        <v/>
      </c>
      <c r="T526" s="284" t="str">
        <f t="shared" ca="1" si="46"/>
        <v/>
      </c>
      <c r="U526" s="419"/>
      <c r="V526" s="421" t="str">
        <f>IFERROR(IF(Table9[[#This Row],[Data de nascimento 
(aaaa-mm-dd)]]="","",(IF(B526="","",DATEDIF(J526,VLOOKUP(Table9[[#This Row],[Código do agregado
'[Entidade']]],Table8[[Código do agregado '[Entidade']]:[Denominação do ficheiro pdf correspondente ao documento]],25,FALSE),"y")))),"")</f>
        <v/>
      </c>
      <c r="W526" s="410">
        <f t="shared" si="47"/>
        <v>0</v>
      </c>
      <c r="AC526" s="280"/>
    </row>
    <row r="527" spans="1:29" s="263" customFormat="1" ht="25.05" hidden="1" customHeight="1" x14ac:dyDescent="0.3">
      <c r="A527" s="274" t="str">
        <f>CONCATENATE(+IF(Table9[[#This Row],[Código do agregado
'[Entidade']]]="","",VLOOKUP(Table9[[#This Row],[Código do agregado
'[Entidade']]],Table8[[#All],[Código do agregado '[Entidade']]:[Código do agregado
'[1º Direito']]],6,FALSE)),Table9[[#This Row],[Membro]])</f>
        <v/>
      </c>
      <c r="B527" s="403"/>
      <c r="C527" s="404" t="str">
        <f>IF(Table9[[#This Row],[Código do agregado
'[Entidade']]]="","",(CONCATENATE(VLOOKUP(Table9[[#This Row],[Código do agregado
'[Entidade']]],Table8[[Código do agregado '[Entidade']]:[Código do agregado
'[1º Direito']]],8,FALSE),".",Table9[[#This Row],[Membro]])))</f>
        <v/>
      </c>
      <c r="D527" s="430"/>
      <c r="E527" s="431"/>
      <c r="F527" s="430"/>
      <c r="G527" s="430"/>
      <c r="H527" s="435"/>
      <c r="I527" s="432"/>
      <c r="J527" s="433"/>
      <c r="K527" s="404" t="str">
        <f ca="1">IF(Table9[[#This Row],[Data de nascimento 
(aaaa-mm-dd)]]="","",(IF(B527="","",DATEDIF(J527,NOW(),"y"))))</f>
        <v/>
      </c>
      <c r="L527" s="401"/>
      <c r="M527" s="405"/>
      <c r="N527" s="407"/>
      <c r="O527" s="405"/>
      <c r="P527" s="275" t="str">
        <f t="shared" si="43"/>
        <v>NÃO</v>
      </c>
      <c r="Q527" s="281" t="str">
        <f>IF(Table9[[#This Row],[Código do agregado
'[Entidade']]]="","",IF(B527&lt;&gt;B526,"A",IF(Q526="A","B",IF(Q526="B","C",IF(Q526="C","D",IF(Q526="D","E",IF(Q526="E","F",IF(Q526="F","G",IF(Q526="G","H",IF(Q526="H","I",IF(Q526="K","L",IF(Q526="L","M",IF(Q526="M","N",IF(Q526="N","O",IF(Q526="O","P",IF(Q526="P","Q"))))))))))))))))</f>
        <v/>
      </c>
      <c r="R527" s="282" t="str">
        <f t="shared" si="44"/>
        <v/>
      </c>
      <c r="S527" s="283" t="str">
        <f t="shared" si="45"/>
        <v/>
      </c>
      <c r="T527" s="284" t="str">
        <f t="shared" ca="1" si="46"/>
        <v/>
      </c>
      <c r="U527" s="419"/>
      <c r="V527" s="421" t="str">
        <f>IFERROR(IF(Table9[[#This Row],[Data de nascimento 
(aaaa-mm-dd)]]="","",(IF(B527="","",DATEDIF(J527,VLOOKUP(Table9[[#This Row],[Código do agregado
'[Entidade']]],Table8[[Código do agregado '[Entidade']]:[Denominação do ficheiro pdf correspondente ao documento]],25,FALSE),"y")))),"")</f>
        <v/>
      </c>
      <c r="W527" s="410">
        <f t="shared" si="47"/>
        <v>0</v>
      </c>
      <c r="AC527" s="280"/>
    </row>
    <row r="528" spans="1:29" s="263" customFormat="1" ht="25.05" hidden="1" customHeight="1" x14ac:dyDescent="0.3">
      <c r="A528" s="274" t="str">
        <f>CONCATENATE(+IF(Table9[[#This Row],[Código do agregado
'[Entidade']]]="","",VLOOKUP(Table9[[#This Row],[Código do agregado
'[Entidade']]],Table8[[#All],[Código do agregado '[Entidade']]:[Código do agregado
'[1º Direito']]],6,FALSE)),Table9[[#This Row],[Membro]])</f>
        <v/>
      </c>
      <c r="B528" s="403"/>
      <c r="C528" s="404" t="str">
        <f>IF(Table9[[#This Row],[Código do agregado
'[Entidade']]]="","",(CONCATENATE(VLOOKUP(Table9[[#This Row],[Código do agregado
'[Entidade']]],Table8[[Código do agregado '[Entidade']]:[Código do agregado
'[1º Direito']]],8,FALSE),".",Table9[[#This Row],[Membro]])))</f>
        <v/>
      </c>
      <c r="D528" s="430"/>
      <c r="E528" s="431"/>
      <c r="F528" s="430"/>
      <c r="G528" s="430"/>
      <c r="H528" s="435"/>
      <c r="I528" s="432"/>
      <c r="J528" s="433"/>
      <c r="K528" s="404" t="str">
        <f ca="1">IF(Table9[[#This Row],[Data de nascimento 
(aaaa-mm-dd)]]="","",(IF(B528="","",DATEDIF(J528,NOW(),"y"))))</f>
        <v/>
      </c>
      <c r="L528" s="401"/>
      <c r="M528" s="405"/>
      <c r="N528" s="407"/>
      <c r="O528" s="405"/>
      <c r="P528" s="275" t="str">
        <f t="shared" si="43"/>
        <v>NÃO</v>
      </c>
      <c r="Q528" s="281" t="str">
        <f>IF(Table9[[#This Row],[Código do agregado
'[Entidade']]]="","",IF(B528&lt;&gt;B527,"A",IF(Q527="A","B",IF(Q527="B","C",IF(Q527="C","D",IF(Q527="D","E",IF(Q527="E","F",IF(Q527="F","G",IF(Q527="G","H",IF(Q527="H","I",IF(Q527="K","L",IF(Q527="L","M",IF(Q527="M","N",IF(Q527="N","O",IF(Q527="O","P",IF(Q527="P","Q"))))))))))))))))</f>
        <v/>
      </c>
      <c r="R528" s="282" t="str">
        <f t="shared" si="44"/>
        <v/>
      </c>
      <c r="S528" s="283" t="str">
        <f t="shared" si="45"/>
        <v/>
      </c>
      <c r="T528" s="284" t="str">
        <f t="shared" ca="1" si="46"/>
        <v/>
      </c>
      <c r="U528" s="419"/>
      <c r="V528" s="421" t="str">
        <f>IFERROR(IF(Table9[[#This Row],[Data de nascimento 
(aaaa-mm-dd)]]="","",(IF(B528="","",DATEDIF(J528,VLOOKUP(Table9[[#This Row],[Código do agregado
'[Entidade']]],Table8[[Código do agregado '[Entidade']]:[Denominação do ficheiro pdf correspondente ao documento]],25,FALSE),"y")))),"")</f>
        <v/>
      </c>
      <c r="W528" s="410">
        <f t="shared" si="47"/>
        <v>0</v>
      </c>
      <c r="AC528" s="280"/>
    </row>
    <row r="529" spans="1:29" s="263" customFormat="1" ht="25.05" hidden="1" customHeight="1" x14ac:dyDescent="0.3">
      <c r="A529" s="274" t="str">
        <f>CONCATENATE(+IF(Table9[[#This Row],[Código do agregado
'[Entidade']]]="","",VLOOKUP(Table9[[#This Row],[Código do agregado
'[Entidade']]],Table8[[#All],[Código do agregado '[Entidade']]:[Código do agregado
'[1º Direito']]],6,FALSE)),Table9[[#This Row],[Membro]])</f>
        <v/>
      </c>
      <c r="B529" s="403"/>
      <c r="C529" s="404" t="str">
        <f>IF(Table9[[#This Row],[Código do agregado
'[Entidade']]]="","",(CONCATENATE(VLOOKUP(Table9[[#This Row],[Código do agregado
'[Entidade']]],Table8[[Código do agregado '[Entidade']]:[Código do agregado
'[1º Direito']]],8,FALSE),".",Table9[[#This Row],[Membro]])))</f>
        <v/>
      </c>
      <c r="D529" s="430"/>
      <c r="E529" s="431"/>
      <c r="F529" s="430"/>
      <c r="G529" s="430"/>
      <c r="H529" s="435"/>
      <c r="I529" s="432"/>
      <c r="J529" s="433"/>
      <c r="K529" s="404" t="str">
        <f ca="1">IF(Table9[[#This Row],[Data de nascimento 
(aaaa-mm-dd)]]="","",(IF(B529="","",DATEDIF(J529,NOW(),"y"))))</f>
        <v/>
      </c>
      <c r="L529" s="401"/>
      <c r="M529" s="405"/>
      <c r="N529" s="407"/>
      <c r="O529" s="405"/>
      <c r="P529" s="275" t="str">
        <f t="shared" si="43"/>
        <v>NÃO</v>
      </c>
      <c r="Q529" s="281" t="str">
        <f>IF(Table9[[#This Row],[Código do agregado
'[Entidade']]]="","",IF(B529&lt;&gt;B528,"A",IF(Q528="A","B",IF(Q528="B","C",IF(Q528="C","D",IF(Q528="D","E",IF(Q528="E","F",IF(Q528="F","G",IF(Q528="G","H",IF(Q528="H","I",IF(Q528="K","L",IF(Q528="L","M",IF(Q528="M","N",IF(Q528="N","O",IF(Q528="O","P",IF(Q528="P","Q"))))))))))))))))</f>
        <v/>
      </c>
      <c r="R529" s="282" t="str">
        <f t="shared" si="44"/>
        <v/>
      </c>
      <c r="S529" s="283" t="str">
        <f t="shared" si="45"/>
        <v/>
      </c>
      <c r="T529" s="284" t="str">
        <f t="shared" ca="1" si="46"/>
        <v/>
      </c>
      <c r="U529" s="419"/>
      <c r="V529" s="421" t="str">
        <f>IFERROR(IF(Table9[[#This Row],[Data de nascimento 
(aaaa-mm-dd)]]="","",(IF(B529="","",DATEDIF(J529,VLOOKUP(Table9[[#This Row],[Código do agregado
'[Entidade']]],Table8[[Código do agregado '[Entidade']]:[Denominação do ficheiro pdf correspondente ao documento]],25,FALSE),"y")))),"")</f>
        <v/>
      </c>
      <c r="W529" s="410">
        <f t="shared" si="47"/>
        <v>0</v>
      </c>
      <c r="AC529" s="280"/>
    </row>
    <row r="530" spans="1:29" s="263" customFormat="1" ht="25.05" hidden="1" customHeight="1" x14ac:dyDescent="0.3">
      <c r="A530" s="274" t="str">
        <f>CONCATENATE(+IF(Table9[[#This Row],[Código do agregado
'[Entidade']]]="","",VLOOKUP(Table9[[#This Row],[Código do agregado
'[Entidade']]],Table8[[#All],[Código do agregado '[Entidade']]:[Código do agregado
'[1º Direito']]],6,FALSE)),Table9[[#This Row],[Membro]])</f>
        <v/>
      </c>
      <c r="B530" s="403"/>
      <c r="C530" s="404" t="str">
        <f>IF(Table9[[#This Row],[Código do agregado
'[Entidade']]]="","",(CONCATENATE(VLOOKUP(Table9[[#This Row],[Código do agregado
'[Entidade']]],Table8[[Código do agregado '[Entidade']]:[Código do agregado
'[1º Direito']]],8,FALSE),".",Table9[[#This Row],[Membro]])))</f>
        <v/>
      </c>
      <c r="D530" s="430"/>
      <c r="E530" s="431"/>
      <c r="F530" s="430"/>
      <c r="G530" s="430"/>
      <c r="H530" s="435"/>
      <c r="I530" s="432"/>
      <c r="J530" s="433"/>
      <c r="K530" s="404" t="str">
        <f ca="1">IF(Table9[[#This Row],[Data de nascimento 
(aaaa-mm-dd)]]="","",(IF(B530="","",DATEDIF(J530,NOW(),"y"))))</f>
        <v/>
      </c>
      <c r="L530" s="401"/>
      <c r="M530" s="405"/>
      <c r="N530" s="407"/>
      <c r="O530" s="405"/>
      <c r="P530" s="275" t="str">
        <f t="shared" si="43"/>
        <v>NÃO</v>
      </c>
      <c r="Q530" s="281" t="str">
        <f>IF(Table9[[#This Row],[Código do agregado
'[Entidade']]]="","",IF(B530&lt;&gt;B529,"A",IF(Q529="A","B",IF(Q529="B","C",IF(Q529="C","D",IF(Q529="D","E",IF(Q529="E","F",IF(Q529="F","G",IF(Q529="G","H",IF(Q529="H","I",IF(Q529="K","L",IF(Q529="L","M",IF(Q529="M","N",IF(Q529="N","O",IF(Q529="O","P",IF(Q529="P","Q"))))))))))))))))</f>
        <v/>
      </c>
      <c r="R530" s="282" t="str">
        <f t="shared" si="44"/>
        <v/>
      </c>
      <c r="S530" s="283" t="str">
        <f t="shared" si="45"/>
        <v/>
      </c>
      <c r="T530" s="284" t="str">
        <f t="shared" ca="1" si="46"/>
        <v/>
      </c>
      <c r="U530" s="419"/>
      <c r="V530" s="421" t="str">
        <f>IFERROR(IF(Table9[[#This Row],[Data de nascimento 
(aaaa-mm-dd)]]="","",(IF(B530="","",DATEDIF(J530,VLOOKUP(Table9[[#This Row],[Código do agregado
'[Entidade']]],Table8[[Código do agregado '[Entidade']]:[Denominação do ficheiro pdf correspondente ao documento]],25,FALSE),"y")))),"")</f>
        <v/>
      </c>
      <c r="W530" s="410">
        <f t="shared" si="47"/>
        <v>0</v>
      </c>
      <c r="AC530" s="280"/>
    </row>
    <row r="531" spans="1:29" s="263" customFormat="1" ht="25.05" hidden="1" customHeight="1" x14ac:dyDescent="0.3">
      <c r="A531" s="274" t="str">
        <f>CONCATENATE(+IF(Table9[[#This Row],[Código do agregado
'[Entidade']]]="","",VLOOKUP(Table9[[#This Row],[Código do agregado
'[Entidade']]],Table8[[#All],[Código do agregado '[Entidade']]:[Código do agregado
'[1º Direito']]],6,FALSE)),Table9[[#This Row],[Membro]])</f>
        <v/>
      </c>
      <c r="B531" s="403"/>
      <c r="C531" s="404" t="str">
        <f>IF(Table9[[#This Row],[Código do agregado
'[Entidade']]]="","",(CONCATENATE(VLOOKUP(Table9[[#This Row],[Código do agregado
'[Entidade']]],Table8[[Código do agregado '[Entidade']]:[Código do agregado
'[1º Direito']]],8,FALSE),".",Table9[[#This Row],[Membro]])))</f>
        <v/>
      </c>
      <c r="D531" s="430"/>
      <c r="E531" s="431"/>
      <c r="F531" s="430"/>
      <c r="G531" s="430"/>
      <c r="H531" s="435"/>
      <c r="I531" s="432"/>
      <c r="J531" s="433"/>
      <c r="K531" s="404" t="str">
        <f ca="1">IF(Table9[[#This Row],[Data de nascimento 
(aaaa-mm-dd)]]="","",(IF(B531="","",DATEDIF(J531,NOW(),"y"))))</f>
        <v/>
      </c>
      <c r="L531" s="401"/>
      <c r="M531" s="405"/>
      <c r="N531" s="407"/>
      <c r="O531" s="405"/>
      <c r="P531" s="275" t="str">
        <f t="shared" si="43"/>
        <v>NÃO</v>
      </c>
      <c r="Q531" s="281" t="str">
        <f>IF(Table9[[#This Row],[Código do agregado
'[Entidade']]]="","",IF(B531&lt;&gt;B530,"A",IF(Q530="A","B",IF(Q530="B","C",IF(Q530="C","D",IF(Q530="D","E",IF(Q530="E","F",IF(Q530="F","G",IF(Q530="G","H",IF(Q530="H","I",IF(Q530="K","L",IF(Q530="L","M",IF(Q530="M","N",IF(Q530="N","O",IF(Q530="O","P",IF(Q530="P","Q"))))))))))))))))</f>
        <v/>
      </c>
      <c r="R531" s="282" t="str">
        <f t="shared" si="44"/>
        <v/>
      </c>
      <c r="S531" s="283" t="str">
        <f t="shared" si="45"/>
        <v/>
      </c>
      <c r="T531" s="284" t="str">
        <f t="shared" ca="1" si="46"/>
        <v/>
      </c>
      <c r="U531" s="419"/>
      <c r="V531" s="421" t="str">
        <f>IFERROR(IF(Table9[[#This Row],[Data de nascimento 
(aaaa-mm-dd)]]="","",(IF(B531="","",DATEDIF(J531,VLOOKUP(Table9[[#This Row],[Código do agregado
'[Entidade']]],Table8[[Código do agregado '[Entidade']]:[Denominação do ficheiro pdf correspondente ao documento]],25,FALSE),"y")))),"")</f>
        <v/>
      </c>
      <c r="W531" s="410">
        <f t="shared" si="47"/>
        <v>0</v>
      </c>
      <c r="AC531" s="280"/>
    </row>
    <row r="532" spans="1:29" s="263" customFormat="1" ht="25.05" hidden="1" customHeight="1" x14ac:dyDescent="0.3">
      <c r="A532" s="274" t="str">
        <f>CONCATENATE(+IF(Table9[[#This Row],[Código do agregado
'[Entidade']]]="","",VLOOKUP(Table9[[#This Row],[Código do agregado
'[Entidade']]],Table8[[#All],[Código do agregado '[Entidade']]:[Código do agregado
'[1º Direito']]],6,FALSE)),Table9[[#This Row],[Membro]])</f>
        <v/>
      </c>
      <c r="B532" s="403"/>
      <c r="C532" s="404" t="str">
        <f>IF(Table9[[#This Row],[Código do agregado
'[Entidade']]]="","",(CONCATENATE(VLOOKUP(Table9[[#This Row],[Código do agregado
'[Entidade']]],Table8[[Código do agregado '[Entidade']]:[Código do agregado
'[1º Direito']]],8,FALSE),".",Table9[[#This Row],[Membro]])))</f>
        <v/>
      </c>
      <c r="D532" s="430"/>
      <c r="E532" s="431"/>
      <c r="F532" s="430"/>
      <c r="G532" s="430"/>
      <c r="H532" s="435"/>
      <c r="I532" s="432"/>
      <c r="J532" s="433"/>
      <c r="K532" s="404" t="str">
        <f ca="1">IF(Table9[[#This Row],[Data de nascimento 
(aaaa-mm-dd)]]="","",(IF(B532="","",DATEDIF(J532,NOW(),"y"))))</f>
        <v/>
      </c>
      <c r="L532" s="401"/>
      <c r="M532" s="405"/>
      <c r="N532" s="407"/>
      <c r="O532" s="405"/>
      <c r="P532" s="275" t="str">
        <f t="shared" si="43"/>
        <v>NÃO</v>
      </c>
      <c r="Q532" s="281" t="str">
        <f>IF(Table9[[#This Row],[Código do agregado
'[Entidade']]]="","",IF(B532&lt;&gt;B531,"A",IF(Q531="A","B",IF(Q531="B","C",IF(Q531="C","D",IF(Q531="D","E",IF(Q531="E","F",IF(Q531="F","G",IF(Q531="G","H",IF(Q531="H","I",IF(Q531="K","L",IF(Q531="L","M",IF(Q531="M","N",IF(Q531="N","O",IF(Q531="O","P",IF(Q531="P","Q"))))))))))))))))</f>
        <v/>
      </c>
      <c r="R532" s="282" t="str">
        <f t="shared" si="44"/>
        <v/>
      </c>
      <c r="S532" s="283" t="str">
        <f t="shared" si="45"/>
        <v/>
      </c>
      <c r="T532" s="284" t="str">
        <f t="shared" ca="1" si="46"/>
        <v/>
      </c>
      <c r="U532" s="419"/>
      <c r="V532" s="421" t="str">
        <f>IFERROR(IF(Table9[[#This Row],[Data de nascimento 
(aaaa-mm-dd)]]="","",(IF(B532="","",DATEDIF(J532,VLOOKUP(Table9[[#This Row],[Código do agregado
'[Entidade']]],Table8[[Código do agregado '[Entidade']]:[Denominação do ficheiro pdf correspondente ao documento]],25,FALSE),"y")))),"")</f>
        <v/>
      </c>
      <c r="W532" s="410">
        <f t="shared" si="47"/>
        <v>0</v>
      </c>
      <c r="AC532" s="280"/>
    </row>
    <row r="533" spans="1:29" s="263" customFormat="1" ht="25.05" hidden="1" customHeight="1" x14ac:dyDescent="0.3">
      <c r="A533" s="274" t="str">
        <f>CONCATENATE(+IF(Table9[[#This Row],[Código do agregado
'[Entidade']]]="","",VLOOKUP(Table9[[#This Row],[Código do agregado
'[Entidade']]],Table8[[#All],[Código do agregado '[Entidade']]:[Código do agregado
'[1º Direito']]],6,FALSE)),Table9[[#This Row],[Membro]])</f>
        <v/>
      </c>
      <c r="B533" s="403"/>
      <c r="C533" s="404" t="str">
        <f>IF(Table9[[#This Row],[Código do agregado
'[Entidade']]]="","",(CONCATENATE(VLOOKUP(Table9[[#This Row],[Código do agregado
'[Entidade']]],Table8[[Código do agregado '[Entidade']]:[Código do agregado
'[1º Direito']]],8,FALSE),".",Table9[[#This Row],[Membro]])))</f>
        <v/>
      </c>
      <c r="D533" s="430"/>
      <c r="E533" s="431"/>
      <c r="F533" s="430"/>
      <c r="G533" s="430"/>
      <c r="H533" s="435"/>
      <c r="I533" s="432"/>
      <c r="J533" s="433"/>
      <c r="K533" s="404" t="str">
        <f ca="1">IF(Table9[[#This Row],[Data de nascimento 
(aaaa-mm-dd)]]="","",(IF(B533="","",DATEDIF(J533,NOW(),"y"))))</f>
        <v/>
      </c>
      <c r="L533" s="401"/>
      <c r="M533" s="405"/>
      <c r="N533" s="407"/>
      <c r="O533" s="405"/>
      <c r="P533" s="275" t="str">
        <f t="shared" si="43"/>
        <v>NÃO</v>
      </c>
      <c r="Q533" s="281" t="str">
        <f>IF(Table9[[#This Row],[Código do agregado
'[Entidade']]]="","",IF(B533&lt;&gt;B532,"A",IF(Q532="A","B",IF(Q532="B","C",IF(Q532="C","D",IF(Q532="D","E",IF(Q532="E","F",IF(Q532="F","G",IF(Q532="G","H",IF(Q532="H","I",IF(Q532="K","L",IF(Q532="L","M",IF(Q532="M","N",IF(Q532="N","O",IF(Q532="O","P",IF(Q532="P","Q"))))))))))))))))</f>
        <v/>
      </c>
      <c r="R533" s="282" t="str">
        <f t="shared" si="44"/>
        <v/>
      </c>
      <c r="S533" s="283" t="str">
        <f t="shared" si="45"/>
        <v/>
      </c>
      <c r="T533" s="284" t="str">
        <f t="shared" ca="1" si="46"/>
        <v/>
      </c>
      <c r="U533" s="419"/>
      <c r="V533" s="421" t="str">
        <f>IFERROR(IF(Table9[[#This Row],[Data de nascimento 
(aaaa-mm-dd)]]="","",(IF(B533="","",DATEDIF(J533,VLOOKUP(Table9[[#This Row],[Código do agregado
'[Entidade']]],Table8[[Código do agregado '[Entidade']]:[Denominação do ficheiro pdf correspondente ao documento]],25,FALSE),"y")))),"")</f>
        <v/>
      </c>
      <c r="W533" s="410">
        <f t="shared" si="47"/>
        <v>0</v>
      </c>
      <c r="AC533" s="280"/>
    </row>
    <row r="534" spans="1:29" s="263" customFormat="1" ht="25.05" hidden="1" customHeight="1" x14ac:dyDescent="0.3">
      <c r="A534" s="274" t="str">
        <f>CONCATENATE(+IF(Table9[[#This Row],[Código do agregado
'[Entidade']]]="","",VLOOKUP(Table9[[#This Row],[Código do agregado
'[Entidade']]],Table8[[#All],[Código do agregado '[Entidade']]:[Código do agregado
'[1º Direito']]],6,FALSE)),Table9[[#This Row],[Membro]])</f>
        <v/>
      </c>
      <c r="B534" s="403"/>
      <c r="C534" s="404" t="str">
        <f>IF(Table9[[#This Row],[Código do agregado
'[Entidade']]]="","",(CONCATENATE(VLOOKUP(Table9[[#This Row],[Código do agregado
'[Entidade']]],Table8[[Código do agregado '[Entidade']]:[Código do agregado
'[1º Direito']]],8,FALSE),".",Table9[[#This Row],[Membro]])))</f>
        <v/>
      </c>
      <c r="D534" s="430"/>
      <c r="E534" s="431"/>
      <c r="F534" s="430"/>
      <c r="G534" s="430"/>
      <c r="H534" s="435"/>
      <c r="I534" s="432"/>
      <c r="J534" s="433"/>
      <c r="K534" s="404" t="str">
        <f ca="1">IF(Table9[[#This Row],[Data de nascimento 
(aaaa-mm-dd)]]="","",(IF(B534="","",DATEDIF(J534,NOW(),"y"))))</f>
        <v/>
      </c>
      <c r="L534" s="401"/>
      <c r="M534" s="405"/>
      <c r="N534" s="407"/>
      <c r="O534" s="405"/>
      <c r="P534" s="275" t="str">
        <f t="shared" si="43"/>
        <v>NÃO</v>
      </c>
      <c r="Q534" s="281" t="str">
        <f>IF(Table9[[#This Row],[Código do agregado
'[Entidade']]]="","",IF(B534&lt;&gt;B533,"A",IF(Q533="A","B",IF(Q533="B","C",IF(Q533="C","D",IF(Q533="D","E",IF(Q533="E","F",IF(Q533="F","G",IF(Q533="G","H",IF(Q533="H","I",IF(Q533="K","L",IF(Q533="L","M",IF(Q533="M","N",IF(Q533="N","O",IF(Q533="O","P",IF(Q533="P","Q"))))))))))))))))</f>
        <v/>
      </c>
      <c r="R534" s="282" t="str">
        <f t="shared" si="44"/>
        <v/>
      </c>
      <c r="S534" s="283" t="str">
        <f t="shared" si="45"/>
        <v/>
      </c>
      <c r="T534" s="284" t="str">
        <f t="shared" ca="1" si="46"/>
        <v/>
      </c>
      <c r="U534" s="419"/>
      <c r="V534" s="421" t="str">
        <f>IFERROR(IF(Table9[[#This Row],[Data de nascimento 
(aaaa-mm-dd)]]="","",(IF(B534="","",DATEDIF(J534,VLOOKUP(Table9[[#This Row],[Código do agregado
'[Entidade']]],Table8[[Código do agregado '[Entidade']]:[Denominação do ficheiro pdf correspondente ao documento]],25,FALSE),"y")))),"")</f>
        <v/>
      </c>
      <c r="W534" s="410">
        <f t="shared" si="47"/>
        <v>0</v>
      </c>
      <c r="AC534" s="280"/>
    </row>
    <row r="535" spans="1:29" s="263" customFormat="1" ht="25.05" hidden="1" customHeight="1" x14ac:dyDescent="0.3">
      <c r="A535" s="274" t="str">
        <f>CONCATENATE(+IF(Table9[[#This Row],[Código do agregado
'[Entidade']]]="","",VLOOKUP(Table9[[#This Row],[Código do agregado
'[Entidade']]],Table8[[#All],[Código do agregado '[Entidade']]:[Código do agregado
'[1º Direito']]],6,FALSE)),Table9[[#This Row],[Membro]])</f>
        <v/>
      </c>
      <c r="B535" s="403"/>
      <c r="C535" s="404" t="str">
        <f>IF(Table9[[#This Row],[Código do agregado
'[Entidade']]]="","",(CONCATENATE(VLOOKUP(Table9[[#This Row],[Código do agregado
'[Entidade']]],Table8[[Código do agregado '[Entidade']]:[Código do agregado
'[1º Direito']]],8,FALSE),".",Table9[[#This Row],[Membro]])))</f>
        <v/>
      </c>
      <c r="D535" s="430"/>
      <c r="E535" s="431"/>
      <c r="F535" s="430"/>
      <c r="G535" s="430"/>
      <c r="H535" s="435"/>
      <c r="I535" s="432"/>
      <c r="J535" s="433"/>
      <c r="K535" s="404" t="str">
        <f ca="1">IF(Table9[[#This Row],[Data de nascimento 
(aaaa-mm-dd)]]="","",(IF(B535="","",DATEDIF(J535,NOW(),"y"))))</f>
        <v/>
      </c>
      <c r="L535" s="401"/>
      <c r="M535" s="405"/>
      <c r="N535" s="407"/>
      <c r="O535" s="405"/>
      <c r="P535" s="275" t="str">
        <f t="shared" si="43"/>
        <v>NÃO</v>
      </c>
      <c r="Q535" s="281" t="str">
        <f>IF(Table9[[#This Row],[Código do agregado
'[Entidade']]]="","",IF(B535&lt;&gt;B534,"A",IF(Q534="A","B",IF(Q534="B","C",IF(Q534="C","D",IF(Q534="D","E",IF(Q534="E","F",IF(Q534="F","G",IF(Q534="G","H",IF(Q534="H","I",IF(Q534="K","L",IF(Q534="L","M",IF(Q534="M","N",IF(Q534="N","O",IF(Q534="O","P",IF(Q534="P","Q"))))))))))))))))</f>
        <v/>
      </c>
      <c r="R535" s="282" t="str">
        <f t="shared" si="44"/>
        <v/>
      </c>
      <c r="S535" s="283" t="str">
        <f t="shared" si="45"/>
        <v/>
      </c>
      <c r="T535" s="284" t="str">
        <f t="shared" ca="1" si="46"/>
        <v/>
      </c>
      <c r="U535" s="419"/>
      <c r="V535" s="421" t="str">
        <f>IFERROR(IF(Table9[[#This Row],[Data de nascimento 
(aaaa-mm-dd)]]="","",(IF(B535="","",DATEDIF(J535,VLOOKUP(Table9[[#This Row],[Código do agregado
'[Entidade']]],Table8[[Código do agregado '[Entidade']]:[Denominação do ficheiro pdf correspondente ao documento]],25,FALSE),"y")))),"")</f>
        <v/>
      </c>
      <c r="W535" s="410">
        <f t="shared" si="47"/>
        <v>0</v>
      </c>
      <c r="AC535" s="280"/>
    </row>
    <row r="536" spans="1:29" s="263" customFormat="1" ht="25.05" hidden="1" customHeight="1" x14ac:dyDescent="0.3">
      <c r="A536" s="274" t="str">
        <f>CONCATENATE(+IF(Table9[[#This Row],[Código do agregado
'[Entidade']]]="","",VLOOKUP(Table9[[#This Row],[Código do agregado
'[Entidade']]],Table8[[#All],[Código do agregado '[Entidade']]:[Código do agregado
'[1º Direito']]],6,FALSE)),Table9[[#This Row],[Membro]])</f>
        <v/>
      </c>
      <c r="B536" s="403"/>
      <c r="C536" s="404" t="str">
        <f>IF(Table9[[#This Row],[Código do agregado
'[Entidade']]]="","",(CONCATENATE(VLOOKUP(Table9[[#This Row],[Código do agregado
'[Entidade']]],Table8[[Código do agregado '[Entidade']]:[Código do agregado
'[1º Direito']]],8,FALSE),".",Table9[[#This Row],[Membro]])))</f>
        <v/>
      </c>
      <c r="D536" s="430"/>
      <c r="E536" s="431"/>
      <c r="F536" s="430"/>
      <c r="G536" s="430"/>
      <c r="H536" s="435"/>
      <c r="I536" s="432"/>
      <c r="J536" s="433"/>
      <c r="K536" s="404" t="str">
        <f ca="1">IF(Table9[[#This Row],[Data de nascimento 
(aaaa-mm-dd)]]="","",(IF(B536="","",DATEDIF(J536,NOW(),"y"))))</f>
        <v/>
      </c>
      <c r="L536" s="401"/>
      <c r="M536" s="405"/>
      <c r="N536" s="407"/>
      <c r="O536" s="405"/>
      <c r="P536" s="275" t="str">
        <f t="shared" si="43"/>
        <v>NÃO</v>
      </c>
      <c r="Q536" s="281" t="str">
        <f>IF(Table9[[#This Row],[Código do agregado
'[Entidade']]]="","",IF(B536&lt;&gt;B535,"A",IF(Q535="A","B",IF(Q535="B","C",IF(Q535="C","D",IF(Q535="D","E",IF(Q535="E","F",IF(Q535="F","G",IF(Q535="G","H",IF(Q535="H","I",IF(Q535="K","L",IF(Q535="L","M",IF(Q535="M","N",IF(Q535="N","O",IF(Q535="O","P",IF(Q535="P","Q"))))))))))))))))</f>
        <v/>
      </c>
      <c r="R536" s="282" t="str">
        <f t="shared" si="44"/>
        <v/>
      </c>
      <c r="S536" s="283" t="str">
        <f t="shared" si="45"/>
        <v/>
      </c>
      <c r="T536" s="284" t="str">
        <f t="shared" ca="1" si="46"/>
        <v/>
      </c>
      <c r="U536" s="419"/>
      <c r="V536" s="421" t="str">
        <f>IFERROR(IF(Table9[[#This Row],[Data de nascimento 
(aaaa-mm-dd)]]="","",(IF(B536="","",DATEDIF(J536,VLOOKUP(Table9[[#This Row],[Código do agregado
'[Entidade']]],Table8[[Código do agregado '[Entidade']]:[Denominação do ficheiro pdf correspondente ao documento]],25,FALSE),"y")))),"")</f>
        <v/>
      </c>
      <c r="W536" s="410">
        <f t="shared" si="47"/>
        <v>0</v>
      </c>
      <c r="AC536" s="280"/>
    </row>
    <row r="537" spans="1:29" s="263" customFormat="1" ht="25.05" hidden="1" customHeight="1" x14ac:dyDescent="0.3">
      <c r="A537" s="274" t="str">
        <f>CONCATENATE(+IF(Table9[[#This Row],[Código do agregado
'[Entidade']]]="","",VLOOKUP(Table9[[#This Row],[Código do agregado
'[Entidade']]],Table8[[#All],[Código do agregado '[Entidade']]:[Código do agregado
'[1º Direito']]],6,FALSE)),Table9[[#This Row],[Membro]])</f>
        <v/>
      </c>
      <c r="B537" s="403"/>
      <c r="C537" s="404" t="str">
        <f>IF(Table9[[#This Row],[Código do agregado
'[Entidade']]]="","",(CONCATENATE(VLOOKUP(Table9[[#This Row],[Código do agregado
'[Entidade']]],Table8[[Código do agregado '[Entidade']]:[Código do agregado
'[1º Direito']]],8,FALSE),".",Table9[[#This Row],[Membro]])))</f>
        <v/>
      </c>
      <c r="D537" s="430"/>
      <c r="E537" s="431"/>
      <c r="F537" s="430"/>
      <c r="G537" s="430"/>
      <c r="H537" s="435"/>
      <c r="I537" s="432"/>
      <c r="J537" s="433"/>
      <c r="K537" s="404" t="str">
        <f ca="1">IF(Table9[[#This Row],[Data de nascimento 
(aaaa-mm-dd)]]="","",(IF(B537="","",DATEDIF(J537,NOW(),"y"))))</f>
        <v/>
      </c>
      <c r="L537" s="401"/>
      <c r="M537" s="405"/>
      <c r="N537" s="407"/>
      <c r="O537" s="405"/>
      <c r="P537" s="275" t="str">
        <f t="shared" si="43"/>
        <v>NÃO</v>
      </c>
      <c r="Q537" s="281" t="str">
        <f>IF(Table9[[#This Row],[Código do agregado
'[Entidade']]]="","",IF(B537&lt;&gt;B536,"A",IF(Q536="A","B",IF(Q536="B","C",IF(Q536="C","D",IF(Q536="D","E",IF(Q536="E","F",IF(Q536="F","G",IF(Q536="G","H",IF(Q536="H","I",IF(Q536="K","L",IF(Q536="L","M",IF(Q536="M","N",IF(Q536="N","O",IF(Q536="O","P",IF(Q536="P","Q"))))))))))))))))</f>
        <v/>
      </c>
      <c r="R537" s="282" t="str">
        <f t="shared" si="44"/>
        <v/>
      </c>
      <c r="S537" s="283" t="str">
        <f t="shared" si="45"/>
        <v/>
      </c>
      <c r="T537" s="284" t="str">
        <f t="shared" ca="1" si="46"/>
        <v/>
      </c>
      <c r="U537" s="419"/>
      <c r="V537" s="421" t="str">
        <f>IFERROR(IF(Table9[[#This Row],[Data de nascimento 
(aaaa-mm-dd)]]="","",(IF(B537="","",DATEDIF(J537,VLOOKUP(Table9[[#This Row],[Código do agregado
'[Entidade']]],Table8[[Código do agregado '[Entidade']]:[Denominação do ficheiro pdf correspondente ao documento]],25,FALSE),"y")))),"")</f>
        <v/>
      </c>
      <c r="W537" s="410">
        <f t="shared" si="47"/>
        <v>0</v>
      </c>
      <c r="AC537" s="280"/>
    </row>
    <row r="538" spans="1:29" s="263" customFormat="1" ht="25.05" hidden="1" customHeight="1" x14ac:dyDescent="0.3">
      <c r="A538" s="274" t="str">
        <f>CONCATENATE(+IF(Table9[[#This Row],[Código do agregado
'[Entidade']]]="","",VLOOKUP(Table9[[#This Row],[Código do agregado
'[Entidade']]],Table8[[#All],[Código do agregado '[Entidade']]:[Código do agregado
'[1º Direito']]],6,FALSE)),Table9[[#This Row],[Membro]])</f>
        <v/>
      </c>
      <c r="B538" s="403"/>
      <c r="C538" s="404" t="str">
        <f>IF(Table9[[#This Row],[Código do agregado
'[Entidade']]]="","",(CONCATENATE(VLOOKUP(Table9[[#This Row],[Código do agregado
'[Entidade']]],Table8[[Código do agregado '[Entidade']]:[Código do agregado
'[1º Direito']]],8,FALSE),".",Table9[[#This Row],[Membro]])))</f>
        <v/>
      </c>
      <c r="D538" s="430"/>
      <c r="E538" s="431"/>
      <c r="F538" s="430"/>
      <c r="G538" s="430"/>
      <c r="H538" s="435"/>
      <c r="I538" s="432"/>
      <c r="J538" s="433"/>
      <c r="K538" s="404" t="str">
        <f ca="1">IF(Table9[[#This Row],[Data de nascimento 
(aaaa-mm-dd)]]="","",(IF(B538="","",DATEDIF(J538,NOW(),"y"))))</f>
        <v/>
      </c>
      <c r="L538" s="401"/>
      <c r="M538" s="405"/>
      <c r="N538" s="407"/>
      <c r="O538" s="405"/>
      <c r="P538" s="275" t="str">
        <f t="shared" si="43"/>
        <v>NÃO</v>
      </c>
      <c r="Q538" s="281" t="str">
        <f>IF(Table9[[#This Row],[Código do agregado
'[Entidade']]]="","",IF(B538&lt;&gt;B537,"A",IF(Q537="A","B",IF(Q537="B","C",IF(Q537="C","D",IF(Q537="D","E",IF(Q537="E","F",IF(Q537="F","G",IF(Q537="G","H",IF(Q537="H","I",IF(Q537="K","L",IF(Q537="L","M",IF(Q537="M","N",IF(Q537="N","O",IF(Q537="O","P",IF(Q537="P","Q"))))))))))))))))</f>
        <v/>
      </c>
      <c r="R538" s="282" t="str">
        <f t="shared" si="44"/>
        <v/>
      </c>
      <c r="S538" s="283" t="str">
        <f t="shared" si="45"/>
        <v/>
      </c>
      <c r="T538" s="284" t="str">
        <f t="shared" ca="1" si="46"/>
        <v/>
      </c>
      <c r="U538" s="419"/>
      <c r="V538" s="421" t="str">
        <f>IFERROR(IF(Table9[[#This Row],[Data de nascimento 
(aaaa-mm-dd)]]="","",(IF(B538="","",DATEDIF(J538,VLOOKUP(Table9[[#This Row],[Código do agregado
'[Entidade']]],Table8[[Código do agregado '[Entidade']]:[Denominação do ficheiro pdf correspondente ao documento]],25,FALSE),"y")))),"")</f>
        <v/>
      </c>
      <c r="W538" s="410">
        <f t="shared" si="47"/>
        <v>0</v>
      </c>
      <c r="AC538" s="280"/>
    </row>
    <row r="539" spans="1:29" s="263" customFormat="1" ht="25.05" hidden="1" customHeight="1" x14ac:dyDescent="0.3">
      <c r="A539" s="274" t="str">
        <f>CONCATENATE(+IF(Table9[[#This Row],[Código do agregado
'[Entidade']]]="","",VLOOKUP(Table9[[#This Row],[Código do agregado
'[Entidade']]],Table8[[#All],[Código do agregado '[Entidade']]:[Código do agregado
'[1º Direito']]],6,FALSE)),Table9[[#This Row],[Membro]])</f>
        <v/>
      </c>
      <c r="B539" s="403"/>
      <c r="C539" s="404" t="str">
        <f>IF(Table9[[#This Row],[Código do agregado
'[Entidade']]]="","",(CONCATENATE(VLOOKUP(Table9[[#This Row],[Código do agregado
'[Entidade']]],Table8[[Código do agregado '[Entidade']]:[Código do agregado
'[1º Direito']]],8,FALSE),".",Table9[[#This Row],[Membro]])))</f>
        <v/>
      </c>
      <c r="D539" s="430"/>
      <c r="E539" s="431"/>
      <c r="F539" s="430"/>
      <c r="G539" s="430"/>
      <c r="H539" s="435"/>
      <c r="I539" s="432"/>
      <c r="J539" s="433"/>
      <c r="K539" s="404" t="str">
        <f ca="1">IF(Table9[[#This Row],[Data de nascimento 
(aaaa-mm-dd)]]="","",(IF(B539="","",DATEDIF(J539,NOW(),"y"))))</f>
        <v/>
      </c>
      <c r="L539" s="401"/>
      <c r="M539" s="405"/>
      <c r="N539" s="407"/>
      <c r="O539" s="405"/>
      <c r="P539" s="275" t="str">
        <f t="shared" si="43"/>
        <v>NÃO</v>
      </c>
      <c r="Q539" s="281" t="str">
        <f>IF(Table9[[#This Row],[Código do agregado
'[Entidade']]]="","",IF(B539&lt;&gt;B538,"A",IF(Q538="A","B",IF(Q538="B","C",IF(Q538="C","D",IF(Q538="D","E",IF(Q538="E","F",IF(Q538="F","G",IF(Q538="G","H",IF(Q538="H","I",IF(Q538="K","L",IF(Q538="L","M",IF(Q538="M","N",IF(Q538="N","O",IF(Q538="O","P",IF(Q538="P","Q"))))))))))))))))</f>
        <v/>
      </c>
      <c r="R539" s="282" t="str">
        <f t="shared" si="44"/>
        <v/>
      </c>
      <c r="S539" s="283" t="str">
        <f t="shared" si="45"/>
        <v/>
      </c>
      <c r="T539" s="284" t="str">
        <f t="shared" ca="1" si="46"/>
        <v/>
      </c>
      <c r="U539" s="419"/>
      <c r="V539" s="421" t="str">
        <f>IFERROR(IF(Table9[[#This Row],[Data de nascimento 
(aaaa-mm-dd)]]="","",(IF(B539="","",DATEDIF(J539,VLOOKUP(Table9[[#This Row],[Código do agregado
'[Entidade']]],Table8[[Código do agregado '[Entidade']]:[Denominação do ficheiro pdf correspondente ao documento]],25,FALSE),"y")))),"")</f>
        <v/>
      </c>
      <c r="W539" s="410">
        <f t="shared" si="47"/>
        <v>0</v>
      </c>
      <c r="AC539" s="280"/>
    </row>
    <row r="540" spans="1:29" s="263" customFormat="1" ht="25.05" hidden="1" customHeight="1" x14ac:dyDescent="0.3">
      <c r="A540" s="274" t="str">
        <f>CONCATENATE(+IF(Table9[[#This Row],[Código do agregado
'[Entidade']]]="","",VLOOKUP(Table9[[#This Row],[Código do agregado
'[Entidade']]],Table8[[#All],[Código do agregado '[Entidade']]:[Código do agregado
'[1º Direito']]],6,FALSE)),Table9[[#This Row],[Membro]])</f>
        <v/>
      </c>
      <c r="B540" s="403"/>
      <c r="C540" s="404" t="str">
        <f>IF(Table9[[#This Row],[Código do agregado
'[Entidade']]]="","",(CONCATENATE(VLOOKUP(Table9[[#This Row],[Código do agregado
'[Entidade']]],Table8[[Código do agregado '[Entidade']]:[Código do agregado
'[1º Direito']]],8,FALSE),".",Table9[[#This Row],[Membro]])))</f>
        <v/>
      </c>
      <c r="D540" s="430"/>
      <c r="E540" s="431"/>
      <c r="F540" s="430"/>
      <c r="G540" s="430"/>
      <c r="H540" s="435"/>
      <c r="I540" s="432"/>
      <c r="J540" s="433"/>
      <c r="K540" s="404" t="str">
        <f ca="1">IF(Table9[[#This Row],[Data de nascimento 
(aaaa-mm-dd)]]="","",(IF(B540="","",DATEDIF(J540,NOW(),"y"))))</f>
        <v/>
      </c>
      <c r="L540" s="401"/>
      <c r="M540" s="405"/>
      <c r="N540" s="407"/>
      <c r="O540" s="405"/>
      <c r="P540" s="275" t="str">
        <f t="shared" si="43"/>
        <v>NÃO</v>
      </c>
      <c r="Q540" s="281" t="str">
        <f>IF(Table9[[#This Row],[Código do agregado
'[Entidade']]]="","",IF(B540&lt;&gt;B539,"A",IF(Q539="A","B",IF(Q539="B","C",IF(Q539="C","D",IF(Q539="D","E",IF(Q539="E","F",IF(Q539="F","G",IF(Q539="G","H",IF(Q539="H","I",IF(Q539="K","L",IF(Q539="L","M",IF(Q539="M","N",IF(Q539="N","O",IF(Q539="O","P",IF(Q539="P","Q"))))))))))))))))</f>
        <v/>
      </c>
      <c r="R540" s="282" t="str">
        <f t="shared" si="44"/>
        <v/>
      </c>
      <c r="S540" s="283" t="str">
        <f t="shared" si="45"/>
        <v/>
      </c>
      <c r="T540" s="284" t="str">
        <f t="shared" ca="1" si="46"/>
        <v/>
      </c>
      <c r="U540" s="419"/>
      <c r="V540" s="421" t="str">
        <f>IFERROR(IF(Table9[[#This Row],[Data de nascimento 
(aaaa-mm-dd)]]="","",(IF(B540="","",DATEDIF(J540,VLOOKUP(Table9[[#This Row],[Código do agregado
'[Entidade']]],Table8[[Código do agregado '[Entidade']]:[Denominação do ficheiro pdf correspondente ao documento]],25,FALSE),"y")))),"")</f>
        <v/>
      </c>
      <c r="W540" s="410">
        <f t="shared" si="47"/>
        <v>0</v>
      </c>
      <c r="AC540" s="280"/>
    </row>
    <row r="541" spans="1:29" s="263" customFormat="1" ht="25.05" hidden="1" customHeight="1" x14ac:dyDescent="0.3">
      <c r="A541" s="274" t="str">
        <f>CONCATENATE(+IF(Table9[[#This Row],[Código do agregado
'[Entidade']]]="","",VLOOKUP(Table9[[#This Row],[Código do agregado
'[Entidade']]],Table8[[#All],[Código do agregado '[Entidade']]:[Código do agregado
'[1º Direito']]],6,FALSE)),Table9[[#This Row],[Membro]])</f>
        <v/>
      </c>
      <c r="B541" s="403"/>
      <c r="C541" s="404" t="str">
        <f>IF(Table9[[#This Row],[Código do agregado
'[Entidade']]]="","",(CONCATENATE(VLOOKUP(Table9[[#This Row],[Código do agregado
'[Entidade']]],Table8[[Código do agregado '[Entidade']]:[Código do agregado
'[1º Direito']]],8,FALSE),".",Table9[[#This Row],[Membro]])))</f>
        <v/>
      </c>
      <c r="D541" s="430"/>
      <c r="E541" s="431"/>
      <c r="F541" s="430"/>
      <c r="G541" s="430"/>
      <c r="H541" s="435"/>
      <c r="I541" s="432"/>
      <c r="J541" s="433"/>
      <c r="K541" s="404" t="str">
        <f ca="1">IF(Table9[[#This Row],[Data de nascimento 
(aaaa-mm-dd)]]="","",(IF(B541="","",DATEDIF(J541,NOW(),"y"))))</f>
        <v/>
      </c>
      <c r="L541" s="401"/>
      <c r="M541" s="405"/>
      <c r="N541" s="407"/>
      <c r="O541" s="405"/>
      <c r="P541" s="275" t="str">
        <f t="shared" si="43"/>
        <v>NÃO</v>
      </c>
      <c r="Q541" s="281" t="str">
        <f>IF(Table9[[#This Row],[Código do agregado
'[Entidade']]]="","",IF(B541&lt;&gt;B540,"A",IF(Q540="A","B",IF(Q540="B","C",IF(Q540="C","D",IF(Q540="D","E",IF(Q540="E","F",IF(Q540="F","G",IF(Q540="G","H",IF(Q540="H","I",IF(Q540="K","L",IF(Q540="L","M",IF(Q540="M","N",IF(Q540="N","O",IF(Q540="O","P",IF(Q540="P","Q"))))))))))))))))</f>
        <v/>
      </c>
      <c r="R541" s="282" t="str">
        <f t="shared" si="44"/>
        <v/>
      </c>
      <c r="S541" s="283" t="str">
        <f t="shared" si="45"/>
        <v/>
      </c>
      <c r="T541" s="284" t="str">
        <f t="shared" ca="1" si="46"/>
        <v/>
      </c>
      <c r="U541" s="419"/>
      <c r="V541" s="421" t="str">
        <f>IFERROR(IF(Table9[[#This Row],[Data de nascimento 
(aaaa-mm-dd)]]="","",(IF(B541="","",DATEDIF(J541,VLOOKUP(Table9[[#This Row],[Código do agregado
'[Entidade']]],Table8[[Código do agregado '[Entidade']]:[Denominação do ficheiro pdf correspondente ao documento]],25,FALSE),"y")))),"")</f>
        <v/>
      </c>
      <c r="W541" s="410">
        <f t="shared" si="47"/>
        <v>0</v>
      </c>
      <c r="AC541" s="280"/>
    </row>
    <row r="542" spans="1:29" s="263" customFormat="1" ht="25.05" hidden="1" customHeight="1" x14ac:dyDescent="0.3">
      <c r="A542" s="274" t="str">
        <f>CONCATENATE(+IF(Table9[[#This Row],[Código do agregado
'[Entidade']]]="","",VLOOKUP(Table9[[#This Row],[Código do agregado
'[Entidade']]],Table8[[#All],[Código do agregado '[Entidade']]:[Código do agregado
'[1º Direito']]],6,FALSE)),Table9[[#This Row],[Membro]])</f>
        <v/>
      </c>
      <c r="B542" s="403"/>
      <c r="C542" s="404" t="str">
        <f>IF(Table9[[#This Row],[Código do agregado
'[Entidade']]]="","",(CONCATENATE(VLOOKUP(Table9[[#This Row],[Código do agregado
'[Entidade']]],Table8[[Código do agregado '[Entidade']]:[Código do agregado
'[1º Direito']]],8,FALSE),".",Table9[[#This Row],[Membro]])))</f>
        <v/>
      </c>
      <c r="D542" s="430"/>
      <c r="E542" s="431"/>
      <c r="F542" s="430"/>
      <c r="G542" s="430"/>
      <c r="H542" s="435"/>
      <c r="I542" s="432"/>
      <c r="J542" s="433"/>
      <c r="K542" s="404" t="str">
        <f ca="1">IF(Table9[[#This Row],[Data de nascimento 
(aaaa-mm-dd)]]="","",(IF(B542="","",DATEDIF(J542,NOW(),"y"))))</f>
        <v/>
      </c>
      <c r="L542" s="401"/>
      <c r="M542" s="405"/>
      <c r="N542" s="407"/>
      <c r="O542" s="405"/>
      <c r="P542" s="275" t="str">
        <f t="shared" si="43"/>
        <v>NÃO</v>
      </c>
      <c r="Q542" s="281" t="str">
        <f>IF(Table9[[#This Row],[Código do agregado
'[Entidade']]]="","",IF(B542&lt;&gt;B541,"A",IF(Q541="A","B",IF(Q541="B","C",IF(Q541="C","D",IF(Q541="D","E",IF(Q541="E","F",IF(Q541="F","G",IF(Q541="G","H",IF(Q541="H","I",IF(Q541="K","L",IF(Q541="L","M",IF(Q541="M","N",IF(Q541="N","O",IF(Q541="O","P",IF(Q541="P","Q"))))))))))))))))</f>
        <v/>
      </c>
      <c r="R542" s="282" t="str">
        <f t="shared" si="44"/>
        <v/>
      </c>
      <c r="S542" s="283" t="str">
        <f t="shared" si="45"/>
        <v/>
      </c>
      <c r="T542" s="284" t="str">
        <f t="shared" ca="1" si="46"/>
        <v/>
      </c>
      <c r="U542" s="419"/>
      <c r="V542" s="421" t="str">
        <f>IFERROR(IF(Table9[[#This Row],[Data de nascimento 
(aaaa-mm-dd)]]="","",(IF(B542="","",DATEDIF(J542,VLOOKUP(Table9[[#This Row],[Código do agregado
'[Entidade']]],Table8[[Código do agregado '[Entidade']]:[Denominação do ficheiro pdf correspondente ao documento]],25,FALSE),"y")))),"")</f>
        <v/>
      </c>
      <c r="W542" s="410">
        <f t="shared" si="47"/>
        <v>0</v>
      </c>
      <c r="AC542" s="280"/>
    </row>
    <row r="543" spans="1:29" s="263" customFormat="1" ht="25.05" hidden="1" customHeight="1" x14ac:dyDescent="0.3">
      <c r="A543" s="274" t="str">
        <f>CONCATENATE(+IF(Table9[[#This Row],[Código do agregado
'[Entidade']]]="","",VLOOKUP(Table9[[#This Row],[Código do agregado
'[Entidade']]],Table8[[#All],[Código do agregado '[Entidade']]:[Código do agregado
'[1º Direito']]],6,FALSE)),Table9[[#This Row],[Membro]])</f>
        <v/>
      </c>
      <c r="B543" s="403"/>
      <c r="C543" s="404" t="str">
        <f>IF(Table9[[#This Row],[Código do agregado
'[Entidade']]]="","",(CONCATENATE(VLOOKUP(Table9[[#This Row],[Código do agregado
'[Entidade']]],Table8[[Código do agregado '[Entidade']]:[Código do agregado
'[1º Direito']]],8,FALSE),".",Table9[[#This Row],[Membro]])))</f>
        <v/>
      </c>
      <c r="D543" s="430"/>
      <c r="E543" s="431"/>
      <c r="F543" s="430"/>
      <c r="G543" s="430"/>
      <c r="H543" s="435"/>
      <c r="I543" s="432"/>
      <c r="J543" s="433"/>
      <c r="K543" s="404" t="str">
        <f ca="1">IF(Table9[[#This Row],[Data de nascimento 
(aaaa-mm-dd)]]="","",(IF(B543="","",DATEDIF(J543,NOW(),"y"))))</f>
        <v/>
      </c>
      <c r="L543" s="401"/>
      <c r="M543" s="405"/>
      <c r="N543" s="407"/>
      <c r="O543" s="405"/>
      <c r="P543" s="275" t="str">
        <f t="shared" si="43"/>
        <v>NÃO</v>
      </c>
      <c r="Q543" s="281" t="str">
        <f>IF(Table9[[#This Row],[Código do agregado
'[Entidade']]]="","",IF(B543&lt;&gt;B542,"A",IF(Q542="A","B",IF(Q542="B","C",IF(Q542="C","D",IF(Q542="D","E",IF(Q542="E","F",IF(Q542="F","G",IF(Q542="G","H",IF(Q542="H","I",IF(Q542="K","L",IF(Q542="L","M",IF(Q542="M","N",IF(Q542="N","O",IF(Q542="O","P",IF(Q542="P","Q"))))))))))))))))</f>
        <v/>
      </c>
      <c r="R543" s="282" t="str">
        <f t="shared" si="44"/>
        <v/>
      </c>
      <c r="S543" s="283" t="str">
        <f t="shared" si="45"/>
        <v/>
      </c>
      <c r="T543" s="284" t="str">
        <f t="shared" ca="1" si="46"/>
        <v/>
      </c>
      <c r="U543" s="419"/>
      <c r="V543" s="421" t="str">
        <f>IFERROR(IF(Table9[[#This Row],[Data de nascimento 
(aaaa-mm-dd)]]="","",(IF(B543="","",DATEDIF(J543,VLOOKUP(Table9[[#This Row],[Código do agregado
'[Entidade']]],Table8[[Código do agregado '[Entidade']]:[Denominação do ficheiro pdf correspondente ao documento]],25,FALSE),"y")))),"")</f>
        <v/>
      </c>
      <c r="W543" s="410">
        <f t="shared" si="47"/>
        <v>0</v>
      </c>
      <c r="AC543" s="280"/>
    </row>
    <row r="544" spans="1:29" s="263" customFormat="1" ht="25.05" hidden="1" customHeight="1" x14ac:dyDescent="0.3">
      <c r="A544" s="274" t="str">
        <f>CONCATENATE(+IF(Table9[[#This Row],[Código do agregado
'[Entidade']]]="","",VLOOKUP(Table9[[#This Row],[Código do agregado
'[Entidade']]],Table8[[#All],[Código do agregado '[Entidade']]:[Código do agregado
'[1º Direito']]],6,FALSE)),Table9[[#This Row],[Membro]])</f>
        <v/>
      </c>
      <c r="B544" s="403"/>
      <c r="C544" s="404" t="str">
        <f>IF(Table9[[#This Row],[Código do agregado
'[Entidade']]]="","",(CONCATENATE(VLOOKUP(Table9[[#This Row],[Código do agregado
'[Entidade']]],Table8[[Código do agregado '[Entidade']]:[Código do agregado
'[1º Direito']]],8,FALSE),".",Table9[[#This Row],[Membro]])))</f>
        <v/>
      </c>
      <c r="D544" s="430"/>
      <c r="E544" s="431"/>
      <c r="F544" s="430"/>
      <c r="G544" s="430"/>
      <c r="H544" s="435"/>
      <c r="I544" s="432"/>
      <c r="J544" s="433"/>
      <c r="K544" s="404" t="str">
        <f ca="1">IF(Table9[[#This Row],[Data de nascimento 
(aaaa-mm-dd)]]="","",(IF(B544="","",DATEDIF(J544,NOW(),"y"))))</f>
        <v/>
      </c>
      <c r="L544" s="401"/>
      <c r="M544" s="405"/>
      <c r="N544" s="407"/>
      <c r="O544" s="405"/>
      <c r="P544" s="275" t="str">
        <f t="shared" si="43"/>
        <v>NÃO</v>
      </c>
      <c r="Q544" s="281" t="str">
        <f>IF(Table9[[#This Row],[Código do agregado
'[Entidade']]]="","",IF(B544&lt;&gt;B543,"A",IF(Q543="A","B",IF(Q543="B","C",IF(Q543="C","D",IF(Q543="D","E",IF(Q543="E","F",IF(Q543="F","G",IF(Q543="G","H",IF(Q543="H","I",IF(Q543="K","L",IF(Q543="L","M",IF(Q543="M","N",IF(Q543="N","O",IF(Q543="O","P",IF(Q543="P","Q"))))))))))))))))</f>
        <v/>
      </c>
      <c r="R544" s="282" t="str">
        <f t="shared" si="44"/>
        <v/>
      </c>
      <c r="S544" s="283" t="str">
        <f t="shared" si="45"/>
        <v/>
      </c>
      <c r="T544" s="284" t="str">
        <f t="shared" ca="1" si="46"/>
        <v/>
      </c>
      <c r="U544" s="419"/>
      <c r="V544" s="421" t="str">
        <f>IFERROR(IF(Table9[[#This Row],[Data de nascimento 
(aaaa-mm-dd)]]="","",(IF(B544="","",DATEDIF(J544,VLOOKUP(Table9[[#This Row],[Código do agregado
'[Entidade']]],Table8[[Código do agregado '[Entidade']]:[Denominação do ficheiro pdf correspondente ao documento]],25,FALSE),"y")))),"")</f>
        <v/>
      </c>
      <c r="W544" s="410">
        <f t="shared" si="47"/>
        <v>0</v>
      </c>
      <c r="AC544" s="280"/>
    </row>
    <row r="545" spans="1:29" s="263" customFormat="1" ht="25.05" hidden="1" customHeight="1" x14ac:dyDescent="0.3">
      <c r="A545" s="274" t="str">
        <f>CONCATENATE(+IF(Table9[[#This Row],[Código do agregado
'[Entidade']]]="","",VLOOKUP(Table9[[#This Row],[Código do agregado
'[Entidade']]],Table8[[#All],[Código do agregado '[Entidade']]:[Código do agregado
'[1º Direito']]],6,FALSE)),Table9[[#This Row],[Membro]])</f>
        <v/>
      </c>
      <c r="B545" s="403"/>
      <c r="C545" s="404" t="str">
        <f>IF(Table9[[#This Row],[Código do agregado
'[Entidade']]]="","",(CONCATENATE(VLOOKUP(Table9[[#This Row],[Código do agregado
'[Entidade']]],Table8[[Código do agregado '[Entidade']]:[Código do agregado
'[1º Direito']]],8,FALSE),".",Table9[[#This Row],[Membro]])))</f>
        <v/>
      </c>
      <c r="D545" s="430"/>
      <c r="E545" s="431"/>
      <c r="F545" s="430"/>
      <c r="G545" s="430"/>
      <c r="H545" s="435"/>
      <c r="I545" s="432"/>
      <c r="J545" s="433"/>
      <c r="K545" s="404" t="str">
        <f ca="1">IF(Table9[[#This Row],[Data de nascimento 
(aaaa-mm-dd)]]="","",(IF(B545="","",DATEDIF(J545,NOW(),"y"))))</f>
        <v/>
      </c>
      <c r="L545" s="401"/>
      <c r="M545" s="405"/>
      <c r="N545" s="407"/>
      <c r="O545" s="405"/>
      <c r="P545" s="275" t="str">
        <f t="shared" si="43"/>
        <v>NÃO</v>
      </c>
      <c r="Q545" s="281" t="str">
        <f>IF(Table9[[#This Row],[Código do agregado
'[Entidade']]]="","",IF(B545&lt;&gt;B544,"A",IF(Q544="A","B",IF(Q544="B","C",IF(Q544="C","D",IF(Q544="D","E",IF(Q544="E","F",IF(Q544="F","G",IF(Q544="G","H",IF(Q544="H","I",IF(Q544="K","L",IF(Q544="L","M",IF(Q544="M","N",IF(Q544="N","O",IF(Q544="O","P",IF(Q544="P","Q"))))))))))))))))</f>
        <v/>
      </c>
      <c r="R545" s="282" t="str">
        <f t="shared" si="44"/>
        <v/>
      </c>
      <c r="S545" s="283" t="str">
        <f t="shared" si="45"/>
        <v/>
      </c>
      <c r="T545" s="284" t="str">
        <f t="shared" ca="1" si="46"/>
        <v/>
      </c>
      <c r="U545" s="419"/>
      <c r="V545" s="421" t="str">
        <f>IFERROR(IF(Table9[[#This Row],[Data de nascimento 
(aaaa-mm-dd)]]="","",(IF(B545="","",DATEDIF(J545,VLOOKUP(Table9[[#This Row],[Código do agregado
'[Entidade']]],Table8[[Código do agregado '[Entidade']]:[Denominação do ficheiro pdf correspondente ao documento]],25,FALSE),"y")))),"")</f>
        <v/>
      </c>
      <c r="W545" s="410">
        <f t="shared" si="47"/>
        <v>0</v>
      </c>
      <c r="AC545" s="280"/>
    </row>
    <row r="546" spans="1:29" s="263" customFormat="1" ht="25.05" hidden="1" customHeight="1" x14ac:dyDescent="0.3">
      <c r="A546" s="274" t="str">
        <f>CONCATENATE(+IF(Table9[[#This Row],[Código do agregado
'[Entidade']]]="","",VLOOKUP(Table9[[#This Row],[Código do agregado
'[Entidade']]],Table8[[#All],[Código do agregado '[Entidade']]:[Código do agregado
'[1º Direito']]],6,FALSE)),Table9[[#This Row],[Membro]])</f>
        <v/>
      </c>
      <c r="B546" s="403"/>
      <c r="C546" s="404" t="str">
        <f>IF(Table9[[#This Row],[Código do agregado
'[Entidade']]]="","",(CONCATENATE(VLOOKUP(Table9[[#This Row],[Código do agregado
'[Entidade']]],Table8[[Código do agregado '[Entidade']]:[Código do agregado
'[1º Direito']]],8,FALSE),".",Table9[[#This Row],[Membro]])))</f>
        <v/>
      </c>
      <c r="D546" s="430"/>
      <c r="E546" s="431"/>
      <c r="F546" s="430"/>
      <c r="G546" s="430"/>
      <c r="H546" s="435"/>
      <c r="I546" s="432"/>
      <c r="J546" s="433"/>
      <c r="K546" s="404" t="str">
        <f ca="1">IF(Table9[[#This Row],[Data de nascimento 
(aaaa-mm-dd)]]="","",(IF(B546="","",DATEDIF(J546,NOW(),"y"))))</f>
        <v/>
      </c>
      <c r="L546" s="401"/>
      <c r="M546" s="405"/>
      <c r="N546" s="407"/>
      <c r="O546" s="405"/>
      <c r="P546" s="275" t="str">
        <f t="shared" si="43"/>
        <v>NÃO</v>
      </c>
      <c r="Q546" s="281" t="str">
        <f>IF(Table9[[#This Row],[Código do agregado
'[Entidade']]]="","",IF(B546&lt;&gt;B545,"A",IF(Q545="A","B",IF(Q545="B","C",IF(Q545="C","D",IF(Q545="D","E",IF(Q545="E","F",IF(Q545="F","G",IF(Q545="G","H",IF(Q545="H","I",IF(Q545="K","L",IF(Q545="L","M",IF(Q545="M","N",IF(Q545="N","O",IF(Q545="O","P",IF(Q545="P","Q"))))))))))))))))</f>
        <v/>
      </c>
      <c r="R546" s="282" t="str">
        <f t="shared" si="44"/>
        <v/>
      </c>
      <c r="S546" s="283" t="str">
        <f t="shared" si="45"/>
        <v/>
      </c>
      <c r="T546" s="284" t="str">
        <f t="shared" ca="1" si="46"/>
        <v/>
      </c>
      <c r="U546" s="419"/>
      <c r="V546" s="421" t="str">
        <f>IFERROR(IF(Table9[[#This Row],[Data de nascimento 
(aaaa-mm-dd)]]="","",(IF(B546="","",DATEDIF(J546,VLOOKUP(Table9[[#This Row],[Código do agregado
'[Entidade']]],Table8[[Código do agregado '[Entidade']]:[Denominação do ficheiro pdf correspondente ao documento]],25,FALSE),"y")))),"")</f>
        <v/>
      </c>
      <c r="W546" s="410">
        <f t="shared" si="47"/>
        <v>0</v>
      </c>
      <c r="AC546" s="280"/>
    </row>
    <row r="547" spans="1:29" s="263" customFormat="1" ht="25.05" hidden="1" customHeight="1" x14ac:dyDescent="0.3">
      <c r="A547" s="274" t="str">
        <f>CONCATENATE(+IF(Table9[[#This Row],[Código do agregado
'[Entidade']]]="","",VLOOKUP(Table9[[#This Row],[Código do agregado
'[Entidade']]],Table8[[#All],[Código do agregado '[Entidade']]:[Código do agregado
'[1º Direito']]],6,FALSE)),Table9[[#This Row],[Membro]])</f>
        <v/>
      </c>
      <c r="B547" s="403"/>
      <c r="C547" s="404" t="str">
        <f>IF(Table9[[#This Row],[Código do agregado
'[Entidade']]]="","",(CONCATENATE(VLOOKUP(Table9[[#This Row],[Código do agregado
'[Entidade']]],Table8[[Código do agregado '[Entidade']]:[Código do agregado
'[1º Direito']]],8,FALSE),".",Table9[[#This Row],[Membro]])))</f>
        <v/>
      </c>
      <c r="D547" s="430"/>
      <c r="E547" s="431"/>
      <c r="F547" s="430"/>
      <c r="G547" s="430"/>
      <c r="H547" s="435"/>
      <c r="I547" s="432"/>
      <c r="J547" s="433"/>
      <c r="K547" s="404" t="str">
        <f ca="1">IF(Table9[[#This Row],[Data de nascimento 
(aaaa-mm-dd)]]="","",(IF(B547="","",DATEDIF(J547,NOW(),"y"))))</f>
        <v/>
      </c>
      <c r="L547" s="401"/>
      <c r="M547" s="405"/>
      <c r="N547" s="407"/>
      <c r="O547" s="405"/>
      <c r="P547" s="275" t="str">
        <f t="shared" si="43"/>
        <v>NÃO</v>
      </c>
      <c r="Q547" s="281" t="str">
        <f>IF(Table9[[#This Row],[Código do agregado
'[Entidade']]]="","",IF(B547&lt;&gt;B546,"A",IF(Q546="A","B",IF(Q546="B","C",IF(Q546="C","D",IF(Q546="D","E",IF(Q546="E","F",IF(Q546="F","G",IF(Q546="G","H",IF(Q546="H","I",IF(Q546="K","L",IF(Q546="L","M",IF(Q546="M","N",IF(Q546="N","O",IF(Q546="O","P",IF(Q546="P","Q"))))))))))))))))</f>
        <v/>
      </c>
      <c r="R547" s="282" t="str">
        <f t="shared" si="44"/>
        <v/>
      </c>
      <c r="S547" s="283" t="str">
        <f t="shared" si="45"/>
        <v/>
      </c>
      <c r="T547" s="284" t="str">
        <f t="shared" ca="1" si="46"/>
        <v/>
      </c>
      <c r="U547" s="419"/>
      <c r="V547" s="421" t="str">
        <f>IFERROR(IF(Table9[[#This Row],[Data de nascimento 
(aaaa-mm-dd)]]="","",(IF(B547="","",DATEDIF(J547,VLOOKUP(Table9[[#This Row],[Código do agregado
'[Entidade']]],Table8[[Código do agregado '[Entidade']]:[Denominação do ficheiro pdf correspondente ao documento]],25,FALSE),"y")))),"")</f>
        <v/>
      </c>
      <c r="W547" s="410">
        <f t="shared" si="47"/>
        <v>0</v>
      </c>
      <c r="AC547" s="280"/>
    </row>
    <row r="548" spans="1:29" s="263" customFormat="1" ht="25.05" hidden="1" customHeight="1" x14ac:dyDescent="0.3">
      <c r="A548" s="274" t="str">
        <f>CONCATENATE(+IF(Table9[[#This Row],[Código do agregado
'[Entidade']]]="","",VLOOKUP(Table9[[#This Row],[Código do agregado
'[Entidade']]],Table8[[#All],[Código do agregado '[Entidade']]:[Código do agregado
'[1º Direito']]],6,FALSE)),Table9[[#This Row],[Membro]])</f>
        <v/>
      </c>
      <c r="B548" s="403"/>
      <c r="C548" s="404" t="str">
        <f>IF(Table9[[#This Row],[Código do agregado
'[Entidade']]]="","",(CONCATENATE(VLOOKUP(Table9[[#This Row],[Código do agregado
'[Entidade']]],Table8[[Código do agregado '[Entidade']]:[Código do agregado
'[1º Direito']]],8,FALSE),".",Table9[[#This Row],[Membro]])))</f>
        <v/>
      </c>
      <c r="D548" s="430"/>
      <c r="E548" s="431"/>
      <c r="F548" s="430"/>
      <c r="G548" s="430"/>
      <c r="H548" s="435"/>
      <c r="I548" s="432"/>
      <c r="J548" s="433"/>
      <c r="K548" s="404" t="str">
        <f ca="1">IF(Table9[[#This Row],[Data de nascimento 
(aaaa-mm-dd)]]="","",(IF(B548="","",DATEDIF(J548,NOW(),"y"))))</f>
        <v/>
      </c>
      <c r="L548" s="401"/>
      <c r="M548" s="405"/>
      <c r="N548" s="407"/>
      <c r="O548" s="405"/>
      <c r="P548" s="275" t="str">
        <f t="shared" si="43"/>
        <v>NÃO</v>
      </c>
      <c r="Q548" s="281" t="str">
        <f>IF(Table9[[#This Row],[Código do agregado
'[Entidade']]]="","",IF(B548&lt;&gt;B547,"A",IF(Q547="A","B",IF(Q547="B","C",IF(Q547="C","D",IF(Q547="D","E",IF(Q547="E","F",IF(Q547="F","G",IF(Q547="G","H",IF(Q547="H","I",IF(Q547="K","L",IF(Q547="L","M",IF(Q547="M","N",IF(Q547="N","O",IF(Q547="O","P",IF(Q547="P","Q"))))))))))))))))</f>
        <v/>
      </c>
      <c r="R548" s="282" t="str">
        <f t="shared" si="44"/>
        <v/>
      </c>
      <c r="S548" s="283" t="str">
        <f t="shared" si="45"/>
        <v/>
      </c>
      <c r="T548" s="284" t="str">
        <f t="shared" ca="1" si="46"/>
        <v/>
      </c>
      <c r="U548" s="419"/>
      <c r="V548" s="421" t="str">
        <f>IFERROR(IF(Table9[[#This Row],[Data de nascimento 
(aaaa-mm-dd)]]="","",(IF(B548="","",DATEDIF(J548,VLOOKUP(Table9[[#This Row],[Código do agregado
'[Entidade']]],Table8[[Código do agregado '[Entidade']]:[Denominação do ficheiro pdf correspondente ao documento]],25,FALSE),"y")))),"")</f>
        <v/>
      </c>
      <c r="W548" s="410">
        <f t="shared" si="47"/>
        <v>0</v>
      </c>
      <c r="AC548" s="280"/>
    </row>
    <row r="549" spans="1:29" s="263" customFormat="1" ht="25.05" hidden="1" customHeight="1" x14ac:dyDescent="0.3">
      <c r="A549" s="274" t="str">
        <f>CONCATENATE(+IF(Table9[[#This Row],[Código do agregado
'[Entidade']]]="","",VLOOKUP(Table9[[#This Row],[Código do agregado
'[Entidade']]],Table8[[#All],[Código do agregado '[Entidade']]:[Código do agregado
'[1º Direito']]],6,FALSE)),Table9[[#This Row],[Membro]])</f>
        <v/>
      </c>
      <c r="B549" s="403"/>
      <c r="C549" s="404" t="str">
        <f>IF(Table9[[#This Row],[Código do agregado
'[Entidade']]]="","",(CONCATENATE(VLOOKUP(Table9[[#This Row],[Código do agregado
'[Entidade']]],Table8[[Código do agregado '[Entidade']]:[Código do agregado
'[1º Direito']]],8,FALSE),".",Table9[[#This Row],[Membro]])))</f>
        <v/>
      </c>
      <c r="D549" s="430"/>
      <c r="E549" s="431"/>
      <c r="F549" s="430"/>
      <c r="G549" s="430"/>
      <c r="H549" s="435"/>
      <c r="I549" s="432"/>
      <c r="J549" s="433"/>
      <c r="K549" s="404" t="str">
        <f ca="1">IF(Table9[[#This Row],[Data de nascimento 
(aaaa-mm-dd)]]="","",(IF(B549="","",DATEDIF(J549,NOW(),"y"))))</f>
        <v/>
      </c>
      <c r="L549" s="401"/>
      <c r="M549" s="405"/>
      <c r="N549" s="407"/>
      <c r="O549" s="405"/>
      <c r="P549" s="275" t="str">
        <f t="shared" si="43"/>
        <v>NÃO</v>
      </c>
      <c r="Q549" s="281" t="str">
        <f>IF(Table9[[#This Row],[Código do agregado
'[Entidade']]]="","",IF(B549&lt;&gt;B548,"A",IF(Q548="A","B",IF(Q548="B","C",IF(Q548="C","D",IF(Q548="D","E",IF(Q548="E","F",IF(Q548="F","G",IF(Q548="G","H",IF(Q548="H","I",IF(Q548="K","L",IF(Q548="L","M",IF(Q548="M","N",IF(Q548="N","O",IF(Q548="O","P",IF(Q548="P","Q"))))))))))))))))</f>
        <v/>
      </c>
      <c r="R549" s="282" t="str">
        <f t="shared" si="44"/>
        <v/>
      </c>
      <c r="S549" s="283" t="str">
        <f t="shared" si="45"/>
        <v/>
      </c>
      <c r="T549" s="284" t="str">
        <f t="shared" ca="1" si="46"/>
        <v/>
      </c>
      <c r="U549" s="419"/>
      <c r="V549" s="421" t="str">
        <f>IFERROR(IF(Table9[[#This Row],[Data de nascimento 
(aaaa-mm-dd)]]="","",(IF(B549="","",DATEDIF(J549,VLOOKUP(Table9[[#This Row],[Código do agregado
'[Entidade']]],Table8[[Código do agregado '[Entidade']]:[Denominação do ficheiro pdf correspondente ao documento]],25,FALSE),"y")))),"")</f>
        <v/>
      </c>
      <c r="W549" s="410">
        <f t="shared" si="47"/>
        <v>0</v>
      </c>
      <c r="AC549" s="280"/>
    </row>
    <row r="550" spans="1:29" s="263" customFormat="1" ht="25.05" hidden="1" customHeight="1" x14ac:dyDescent="0.3">
      <c r="A550" s="274" t="str">
        <f>CONCATENATE(+IF(Table9[[#This Row],[Código do agregado
'[Entidade']]]="","",VLOOKUP(Table9[[#This Row],[Código do agregado
'[Entidade']]],Table8[[#All],[Código do agregado '[Entidade']]:[Código do agregado
'[1º Direito']]],6,FALSE)),Table9[[#This Row],[Membro]])</f>
        <v/>
      </c>
      <c r="B550" s="403"/>
      <c r="C550" s="404" t="str">
        <f>IF(Table9[[#This Row],[Código do agregado
'[Entidade']]]="","",(CONCATENATE(VLOOKUP(Table9[[#This Row],[Código do agregado
'[Entidade']]],Table8[[Código do agregado '[Entidade']]:[Código do agregado
'[1º Direito']]],8,FALSE),".",Table9[[#This Row],[Membro]])))</f>
        <v/>
      </c>
      <c r="D550" s="430"/>
      <c r="E550" s="431"/>
      <c r="F550" s="430"/>
      <c r="G550" s="430"/>
      <c r="H550" s="435"/>
      <c r="I550" s="432"/>
      <c r="J550" s="433"/>
      <c r="K550" s="404" t="str">
        <f ca="1">IF(Table9[[#This Row],[Data de nascimento 
(aaaa-mm-dd)]]="","",(IF(B550="","",DATEDIF(J550,NOW(),"y"))))</f>
        <v/>
      </c>
      <c r="L550" s="401"/>
      <c r="M550" s="405"/>
      <c r="N550" s="407"/>
      <c r="O550" s="405"/>
      <c r="P550" s="275" t="str">
        <f t="shared" si="43"/>
        <v>NÃO</v>
      </c>
      <c r="Q550" s="281" t="str">
        <f>IF(Table9[[#This Row],[Código do agregado
'[Entidade']]]="","",IF(B550&lt;&gt;B549,"A",IF(Q549="A","B",IF(Q549="B","C",IF(Q549="C","D",IF(Q549="D","E",IF(Q549="E","F",IF(Q549="F","G",IF(Q549="G","H",IF(Q549="H","I",IF(Q549="K","L",IF(Q549="L","M",IF(Q549="M","N",IF(Q549="N","O",IF(Q549="O","P",IF(Q549="P","Q"))))))))))))))))</f>
        <v/>
      </c>
      <c r="R550" s="282" t="str">
        <f t="shared" si="44"/>
        <v/>
      </c>
      <c r="S550" s="283" t="str">
        <f t="shared" si="45"/>
        <v/>
      </c>
      <c r="T550" s="284" t="str">
        <f t="shared" ca="1" si="46"/>
        <v/>
      </c>
      <c r="U550" s="419"/>
      <c r="V550" s="421" t="str">
        <f>IFERROR(IF(Table9[[#This Row],[Data de nascimento 
(aaaa-mm-dd)]]="","",(IF(B550="","",DATEDIF(J550,VLOOKUP(Table9[[#This Row],[Código do agregado
'[Entidade']]],Table8[[Código do agregado '[Entidade']]:[Denominação do ficheiro pdf correspondente ao documento]],25,FALSE),"y")))),"")</f>
        <v/>
      </c>
      <c r="W550" s="410">
        <f t="shared" si="47"/>
        <v>0</v>
      </c>
      <c r="AC550" s="280"/>
    </row>
    <row r="551" spans="1:29" s="263" customFormat="1" ht="25.05" hidden="1" customHeight="1" x14ac:dyDescent="0.3">
      <c r="A551" s="274" t="str">
        <f>CONCATENATE(+IF(Table9[[#This Row],[Código do agregado
'[Entidade']]]="","",VLOOKUP(Table9[[#This Row],[Código do agregado
'[Entidade']]],Table8[[#All],[Código do agregado '[Entidade']]:[Código do agregado
'[1º Direito']]],6,FALSE)),Table9[[#This Row],[Membro]])</f>
        <v/>
      </c>
      <c r="B551" s="403"/>
      <c r="C551" s="404" t="str">
        <f>IF(Table9[[#This Row],[Código do agregado
'[Entidade']]]="","",(CONCATENATE(VLOOKUP(Table9[[#This Row],[Código do agregado
'[Entidade']]],Table8[[Código do agregado '[Entidade']]:[Código do agregado
'[1º Direito']]],8,FALSE),".",Table9[[#This Row],[Membro]])))</f>
        <v/>
      </c>
      <c r="D551" s="430"/>
      <c r="E551" s="431"/>
      <c r="F551" s="430"/>
      <c r="G551" s="430"/>
      <c r="H551" s="435"/>
      <c r="I551" s="432"/>
      <c r="J551" s="433"/>
      <c r="K551" s="404" t="str">
        <f ca="1">IF(Table9[[#This Row],[Data de nascimento 
(aaaa-mm-dd)]]="","",(IF(B551="","",DATEDIF(J551,NOW(),"y"))))</f>
        <v/>
      </c>
      <c r="L551" s="401"/>
      <c r="M551" s="405"/>
      <c r="N551" s="407"/>
      <c r="O551" s="405"/>
      <c r="P551" s="275" t="str">
        <f t="shared" si="43"/>
        <v>NÃO</v>
      </c>
      <c r="Q551" s="281" t="str">
        <f>IF(Table9[[#This Row],[Código do agregado
'[Entidade']]]="","",IF(B551&lt;&gt;B550,"A",IF(Q550="A","B",IF(Q550="B","C",IF(Q550="C","D",IF(Q550="D","E",IF(Q550="E","F",IF(Q550="F","G",IF(Q550="G","H",IF(Q550="H","I",IF(Q550="K","L",IF(Q550="L","M",IF(Q550="M","N",IF(Q550="N","O",IF(Q550="O","P",IF(Q550="P","Q"))))))))))))))))</f>
        <v/>
      </c>
      <c r="R551" s="282" t="str">
        <f t="shared" si="44"/>
        <v/>
      </c>
      <c r="S551" s="283" t="str">
        <f t="shared" si="45"/>
        <v/>
      </c>
      <c r="T551" s="284" t="str">
        <f t="shared" ca="1" si="46"/>
        <v/>
      </c>
      <c r="U551" s="419"/>
      <c r="V551" s="421" t="str">
        <f>IFERROR(IF(Table9[[#This Row],[Data de nascimento 
(aaaa-mm-dd)]]="","",(IF(B551="","",DATEDIF(J551,VLOOKUP(Table9[[#This Row],[Código do agregado
'[Entidade']]],Table8[[Código do agregado '[Entidade']]:[Denominação do ficheiro pdf correspondente ao documento]],25,FALSE),"y")))),"")</f>
        <v/>
      </c>
      <c r="W551" s="410">
        <f t="shared" si="47"/>
        <v>0</v>
      </c>
      <c r="AC551" s="280"/>
    </row>
    <row r="552" spans="1:29" s="263" customFormat="1" ht="25.05" hidden="1" customHeight="1" x14ac:dyDescent="0.3">
      <c r="A552" s="274" t="str">
        <f>CONCATENATE(+IF(Table9[[#This Row],[Código do agregado
'[Entidade']]]="","",VLOOKUP(Table9[[#This Row],[Código do agregado
'[Entidade']]],Table8[[#All],[Código do agregado '[Entidade']]:[Código do agregado
'[1º Direito']]],6,FALSE)),Table9[[#This Row],[Membro]])</f>
        <v/>
      </c>
      <c r="B552" s="403"/>
      <c r="C552" s="404" t="str">
        <f>IF(Table9[[#This Row],[Código do agregado
'[Entidade']]]="","",(CONCATENATE(VLOOKUP(Table9[[#This Row],[Código do agregado
'[Entidade']]],Table8[[Código do agregado '[Entidade']]:[Código do agregado
'[1º Direito']]],8,FALSE),".",Table9[[#This Row],[Membro]])))</f>
        <v/>
      </c>
      <c r="D552" s="430"/>
      <c r="E552" s="431"/>
      <c r="F552" s="430"/>
      <c r="G552" s="430"/>
      <c r="H552" s="435"/>
      <c r="I552" s="432"/>
      <c r="J552" s="433"/>
      <c r="K552" s="404" t="str">
        <f ca="1">IF(Table9[[#This Row],[Data de nascimento 
(aaaa-mm-dd)]]="","",(IF(B552="","",DATEDIF(J552,NOW(),"y"))))</f>
        <v/>
      </c>
      <c r="L552" s="401"/>
      <c r="M552" s="405"/>
      <c r="N552" s="407"/>
      <c r="O552" s="405"/>
      <c r="P552" s="275" t="str">
        <f t="shared" si="43"/>
        <v>NÃO</v>
      </c>
      <c r="Q552" s="281" t="str">
        <f>IF(Table9[[#This Row],[Código do agregado
'[Entidade']]]="","",IF(B552&lt;&gt;B551,"A",IF(Q551="A","B",IF(Q551="B","C",IF(Q551="C","D",IF(Q551="D","E",IF(Q551="E","F",IF(Q551="F","G",IF(Q551="G","H",IF(Q551="H","I",IF(Q551="K","L",IF(Q551="L","M",IF(Q551="M","N",IF(Q551="N","O",IF(Q551="O","P",IF(Q551="P","Q"))))))))))))))))</f>
        <v/>
      </c>
      <c r="R552" s="282" t="str">
        <f t="shared" si="44"/>
        <v/>
      </c>
      <c r="S552" s="283" t="str">
        <f t="shared" si="45"/>
        <v/>
      </c>
      <c r="T552" s="284" t="str">
        <f t="shared" ca="1" si="46"/>
        <v/>
      </c>
      <c r="U552" s="419"/>
      <c r="V552" s="421" t="str">
        <f>IFERROR(IF(Table9[[#This Row],[Data de nascimento 
(aaaa-mm-dd)]]="","",(IF(B552="","",DATEDIF(J552,VLOOKUP(Table9[[#This Row],[Código do agregado
'[Entidade']]],Table8[[Código do agregado '[Entidade']]:[Denominação do ficheiro pdf correspondente ao documento]],25,FALSE),"y")))),"")</f>
        <v/>
      </c>
      <c r="W552" s="410">
        <f t="shared" si="47"/>
        <v>0</v>
      </c>
      <c r="AC552" s="280"/>
    </row>
    <row r="553" spans="1:29" s="263" customFormat="1" ht="25.05" hidden="1" customHeight="1" x14ac:dyDescent="0.3">
      <c r="A553" s="274" t="str">
        <f>CONCATENATE(+IF(Table9[[#This Row],[Código do agregado
'[Entidade']]]="","",VLOOKUP(Table9[[#This Row],[Código do agregado
'[Entidade']]],Table8[[#All],[Código do agregado '[Entidade']]:[Código do agregado
'[1º Direito']]],6,FALSE)),Table9[[#This Row],[Membro]])</f>
        <v/>
      </c>
      <c r="B553" s="403"/>
      <c r="C553" s="404" t="str">
        <f>IF(Table9[[#This Row],[Código do agregado
'[Entidade']]]="","",(CONCATENATE(VLOOKUP(Table9[[#This Row],[Código do agregado
'[Entidade']]],Table8[[Código do agregado '[Entidade']]:[Código do agregado
'[1º Direito']]],8,FALSE),".",Table9[[#This Row],[Membro]])))</f>
        <v/>
      </c>
      <c r="D553" s="430"/>
      <c r="E553" s="431"/>
      <c r="F553" s="430"/>
      <c r="G553" s="430"/>
      <c r="H553" s="435"/>
      <c r="I553" s="432"/>
      <c r="J553" s="433"/>
      <c r="K553" s="404" t="str">
        <f ca="1">IF(Table9[[#This Row],[Data de nascimento 
(aaaa-mm-dd)]]="","",(IF(B553="","",DATEDIF(J553,NOW(),"y"))))</f>
        <v/>
      </c>
      <c r="L553" s="401"/>
      <c r="M553" s="405"/>
      <c r="N553" s="407"/>
      <c r="O553" s="405"/>
      <c r="P553" s="275" t="str">
        <f t="shared" si="43"/>
        <v>NÃO</v>
      </c>
      <c r="Q553" s="281" t="str">
        <f>IF(Table9[[#This Row],[Código do agregado
'[Entidade']]]="","",IF(B553&lt;&gt;B552,"A",IF(Q552="A","B",IF(Q552="B","C",IF(Q552="C","D",IF(Q552="D","E",IF(Q552="E","F",IF(Q552="F","G",IF(Q552="G","H",IF(Q552="H","I",IF(Q552="K","L",IF(Q552="L","M",IF(Q552="M","N",IF(Q552="N","O",IF(Q552="O","P",IF(Q552="P","Q"))))))))))))))))</f>
        <v/>
      </c>
      <c r="R553" s="282" t="str">
        <f t="shared" si="44"/>
        <v/>
      </c>
      <c r="S553" s="283" t="str">
        <f t="shared" si="45"/>
        <v/>
      </c>
      <c r="T553" s="284" t="str">
        <f t="shared" ca="1" si="46"/>
        <v/>
      </c>
      <c r="U553" s="419"/>
      <c r="V553" s="421" t="str">
        <f>IFERROR(IF(Table9[[#This Row],[Data de nascimento 
(aaaa-mm-dd)]]="","",(IF(B553="","",DATEDIF(J553,VLOOKUP(Table9[[#This Row],[Código do agregado
'[Entidade']]],Table8[[Código do agregado '[Entidade']]:[Denominação do ficheiro pdf correspondente ao documento]],25,FALSE),"y")))),"")</f>
        <v/>
      </c>
      <c r="W553" s="410">
        <f t="shared" si="47"/>
        <v>0</v>
      </c>
      <c r="AC553" s="280"/>
    </row>
    <row r="554" spans="1:29" s="263" customFormat="1" ht="25.05" hidden="1" customHeight="1" x14ac:dyDescent="0.3">
      <c r="A554" s="274" t="str">
        <f>CONCATENATE(+IF(Table9[[#This Row],[Código do agregado
'[Entidade']]]="","",VLOOKUP(Table9[[#This Row],[Código do agregado
'[Entidade']]],Table8[[#All],[Código do agregado '[Entidade']]:[Código do agregado
'[1º Direito']]],6,FALSE)),Table9[[#This Row],[Membro]])</f>
        <v/>
      </c>
      <c r="B554" s="403"/>
      <c r="C554" s="404" t="str">
        <f>IF(Table9[[#This Row],[Código do agregado
'[Entidade']]]="","",(CONCATENATE(VLOOKUP(Table9[[#This Row],[Código do agregado
'[Entidade']]],Table8[[Código do agregado '[Entidade']]:[Código do agregado
'[1º Direito']]],8,FALSE),".",Table9[[#This Row],[Membro]])))</f>
        <v/>
      </c>
      <c r="D554" s="430"/>
      <c r="E554" s="431"/>
      <c r="F554" s="430"/>
      <c r="G554" s="430"/>
      <c r="H554" s="435"/>
      <c r="I554" s="432"/>
      <c r="J554" s="433"/>
      <c r="K554" s="404" t="str">
        <f ca="1">IF(Table9[[#This Row],[Data de nascimento 
(aaaa-mm-dd)]]="","",(IF(B554="","",DATEDIF(J554,NOW(),"y"))))</f>
        <v/>
      </c>
      <c r="L554" s="401"/>
      <c r="M554" s="405"/>
      <c r="N554" s="407"/>
      <c r="O554" s="405"/>
      <c r="P554" s="275" t="str">
        <f t="shared" si="43"/>
        <v>NÃO</v>
      </c>
      <c r="Q554" s="281" t="str">
        <f>IF(Table9[[#This Row],[Código do agregado
'[Entidade']]]="","",IF(B554&lt;&gt;B553,"A",IF(Q553="A","B",IF(Q553="B","C",IF(Q553="C","D",IF(Q553="D","E",IF(Q553="E","F",IF(Q553="F","G",IF(Q553="G","H",IF(Q553="H","I",IF(Q553="K","L",IF(Q553="L","M",IF(Q553="M","N",IF(Q553="N","O",IF(Q553="O","P",IF(Q553="P","Q"))))))))))))))))</f>
        <v/>
      </c>
      <c r="R554" s="282" t="str">
        <f t="shared" si="44"/>
        <v/>
      </c>
      <c r="S554" s="283" t="str">
        <f t="shared" si="45"/>
        <v/>
      </c>
      <c r="T554" s="284" t="str">
        <f t="shared" ca="1" si="46"/>
        <v/>
      </c>
      <c r="U554" s="419"/>
      <c r="V554" s="421" t="str">
        <f>IFERROR(IF(Table9[[#This Row],[Data de nascimento 
(aaaa-mm-dd)]]="","",(IF(B554="","",DATEDIF(J554,VLOOKUP(Table9[[#This Row],[Código do agregado
'[Entidade']]],Table8[[Código do agregado '[Entidade']]:[Denominação do ficheiro pdf correspondente ao documento]],25,FALSE),"y")))),"")</f>
        <v/>
      </c>
      <c r="W554" s="410">
        <f t="shared" si="47"/>
        <v>0</v>
      </c>
      <c r="AC554" s="280"/>
    </row>
    <row r="555" spans="1:29" s="263" customFormat="1" ht="25.05" hidden="1" customHeight="1" x14ac:dyDescent="0.3">
      <c r="A555" s="274" t="str">
        <f>CONCATENATE(+IF(Table9[[#This Row],[Código do agregado
'[Entidade']]]="","",VLOOKUP(Table9[[#This Row],[Código do agregado
'[Entidade']]],Table8[[#All],[Código do agregado '[Entidade']]:[Código do agregado
'[1º Direito']]],6,FALSE)),Table9[[#This Row],[Membro]])</f>
        <v/>
      </c>
      <c r="B555" s="403"/>
      <c r="C555" s="404" t="str">
        <f>IF(Table9[[#This Row],[Código do agregado
'[Entidade']]]="","",(CONCATENATE(VLOOKUP(Table9[[#This Row],[Código do agregado
'[Entidade']]],Table8[[Código do agregado '[Entidade']]:[Código do agregado
'[1º Direito']]],8,FALSE),".",Table9[[#This Row],[Membro]])))</f>
        <v/>
      </c>
      <c r="D555" s="430"/>
      <c r="E555" s="431"/>
      <c r="F555" s="430"/>
      <c r="G555" s="430"/>
      <c r="H555" s="435"/>
      <c r="I555" s="432"/>
      <c r="J555" s="433"/>
      <c r="K555" s="404" t="str">
        <f ca="1">IF(Table9[[#This Row],[Data de nascimento 
(aaaa-mm-dd)]]="","",(IF(B555="","",DATEDIF(J555,NOW(),"y"))))</f>
        <v/>
      </c>
      <c r="L555" s="401"/>
      <c r="M555" s="405"/>
      <c r="N555" s="407"/>
      <c r="O555" s="405"/>
      <c r="P555" s="275" t="str">
        <f t="shared" si="43"/>
        <v>NÃO</v>
      </c>
      <c r="Q555" s="281" t="str">
        <f>IF(Table9[[#This Row],[Código do agregado
'[Entidade']]]="","",IF(B555&lt;&gt;B554,"A",IF(Q554="A","B",IF(Q554="B","C",IF(Q554="C","D",IF(Q554="D","E",IF(Q554="E","F",IF(Q554="F","G",IF(Q554="G","H",IF(Q554="H","I",IF(Q554="K","L",IF(Q554="L","M",IF(Q554="M","N",IF(Q554="N","O",IF(Q554="O","P",IF(Q554="P","Q"))))))))))))))))</f>
        <v/>
      </c>
      <c r="R555" s="282" t="str">
        <f t="shared" si="44"/>
        <v/>
      </c>
      <c r="S555" s="283" t="str">
        <f t="shared" si="45"/>
        <v/>
      </c>
      <c r="T555" s="284" t="str">
        <f t="shared" ca="1" si="46"/>
        <v/>
      </c>
      <c r="U555" s="419"/>
      <c r="V555" s="421" t="str">
        <f>IFERROR(IF(Table9[[#This Row],[Data de nascimento 
(aaaa-mm-dd)]]="","",(IF(B555="","",DATEDIF(J555,VLOOKUP(Table9[[#This Row],[Código do agregado
'[Entidade']]],Table8[[Código do agregado '[Entidade']]:[Denominação do ficheiro pdf correspondente ao documento]],25,FALSE),"y")))),"")</f>
        <v/>
      </c>
      <c r="W555" s="410">
        <f t="shared" si="47"/>
        <v>0</v>
      </c>
      <c r="AC555" s="280"/>
    </row>
    <row r="556" spans="1:29" s="263" customFormat="1" ht="25.05" hidden="1" customHeight="1" x14ac:dyDescent="0.3">
      <c r="A556" s="274" t="str">
        <f>CONCATENATE(+IF(Table9[[#This Row],[Código do agregado
'[Entidade']]]="","",VLOOKUP(Table9[[#This Row],[Código do agregado
'[Entidade']]],Table8[[#All],[Código do agregado '[Entidade']]:[Código do agregado
'[1º Direito']]],6,FALSE)),Table9[[#This Row],[Membro]])</f>
        <v/>
      </c>
      <c r="B556" s="403"/>
      <c r="C556" s="404" t="str">
        <f>IF(Table9[[#This Row],[Código do agregado
'[Entidade']]]="","",(CONCATENATE(VLOOKUP(Table9[[#This Row],[Código do agregado
'[Entidade']]],Table8[[Código do agregado '[Entidade']]:[Código do agregado
'[1º Direito']]],8,FALSE),".",Table9[[#This Row],[Membro]])))</f>
        <v/>
      </c>
      <c r="D556" s="430"/>
      <c r="E556" s="431"/>
      <c r="F556" s="430"/>
      <c r="G556" s="430"/>
      <c r="H556" s="435"/>
      <c r="I556" s="432"/>
      <c r="J556" s="433"/>
      <c r="K556" s="404" t="str">
        <f ca="1">IF(Table9[[#This Row],[Data de nascimento 
(aaaa-mm-dd)]]="","",(IF(B556="","",DATEDIF(J556,NOW(),"y"))))</f>
        <v/>
      </c>
      <c r="L556" s="401"/>
      <c r="M556" s="405"/>
      <c r="N556" s="407"/>
      <c r="O556" s="405"/>
      <c r="P556" s="275" t="str">
        <f t="shared" si="43"/>
        <v>NÃO</v>
      </c>
      <c r="Q556" s="281" t="str">
        <f>IF(Table9[[#This Row],[Código do agregado
'[Entidade']]]="","",IF(B556&lt;&gt;B555,"A",IF(Q555="A","B",IF(Q555="B","C",IF(Q555="C","D",IF(Q555="D","E",IF(Q555="E","F",IF(Q555="F","G",IF(Q555="G","H",IF(Q555="H","I",IF(Q555="K","L",IF(Q555="L","M",IF(Q555="M","N",IF(Q555="N","O",IF(Q555="O","P",IF(Q555="P","Q"))))))))))))))))</f>
        <v/>
      </c>
      <c r="R556" s="282" t="str">
        <f t="shared" si="44"/>
        <v/>
      </c>
      <c r="S556" s="283" t="str">
        <f t="shared" si="45"/>
        <v/>
      </c>
      <c r="T556" s="284" t="str">
        <f t="shared" ca="1" si="46"/>
        <v/>
      </c>
      <c r="U556" s="419"/>
      <c r="V556" s="421" t="str">
        <f>IFERROR(IF(Table9[[#This Row],[Data de nascimento 
(aaaa-mm-dd)]]="","",(IF(B556="","",DATEDIF(J556,VLOOKUP(Table9[[#This Row],[Código do agregado
'[Entidade']]],Table8[[Código do agregado '[Entidade']]:[Denominação do ficheiro pdf correspondente ao documento]],25,FALSE),"y")))),"")</f>
        <v/>
      </c>
      <c r="W556" s="410">
        <f t="shared" si="47"/>
        <v>0</v>
      </c>
      <c r="AC556" s="280"/>
    </row>
    <row r="557" spans="1:29" s="263" customFormat="1" ht="25.05" hidden="1" customHeight="1" x14ac:dyDescent="0.3">
      <c r="A557" s="274" t="str">
        <f>CONCATENATE(+IF(Table9[[#This Row],[Código do agregado
'[Entidade']]]="","",VLOOKUP(Table9[[#This Row],[Código do agregado
'[Entidade']]],Table8[[#All],[Código do agregado '[Entidade']]:[Código do agregado
'[1º Direito']]],6,FALSE)),Table9[[#This Row],[Membro]])</f>
        <v/>
      </c>
      <c r="B557" s="403"/>
      <c r="C557" s="404" t="str">
        <f>IF(Table9[[#This Row],[Código do agregado
'[Entidade']]]="","",(CONCATENATE(VLOOKUP(Table9[[#This Row],[Código do agregado
'[Entidade']]],Table8[[Código do agregado '[Entidade']]:[Código do agregado
'[1º Direito']]],8,FALSE),".",Table9[[#This Row],[Membro]])))</f>
        <v/>
      </c>
      <c r="D557" s="430"/>
      <c r="E557" s="431"/>
      <c r="F557" s="430"/>
      <c r="G557" s="430"/>
      <c r="H557" s="435"/>
      <c r="I557" s="432"/>
      <c r="J557" s="433"/>
      <c r="K557" s="404" t="str">
        <f ca="1">IF(Table9[[#This Row],[Data de nascimento 
(aaaa-mm-dd)]]="","",(IF(B557="","",DATEDIF(J557,NOW(),"y"))))</f>
        <v/>
      </c>
      <c r="L557" s="401"/>
      <c r="M557" s="405"/>
      <c r="N557" s="407"/>
      <c r="O557" s="405"/>
      <c r="P557" s="275" t="str">
        <f t="shared" si="43"/>
        <v>NÃO</v>
      </c>
      <c r="Q557" s="281" t="str">
        <f>IF(Table9[[#This Row],[Código do agregado
'[Entidade']]]="","",IF(B557&lt;&gt;B556,"A",IF(Q556="A","B",IF(Q556="B","C",IF(Q556="C","D",IF(Q556="D","E",IF(Q556="E","F",IF(Q556="F","G",IF(Q556="G","H",IF(Q556="H","I",IF(Q556="K","L",IF(Q556="L","M",IF(Q556="M","N",IF(Q556="N","O",IF(Q556="O","P",IF(Q556="P","Q"))))))))))))))))</f>
        <v/>
      </c>
      <c r="R557" s="282" t="str">
        <f t="shared" si="44"/>
        <v/>
      </c>
      <c r="S557" s="283" t="str">
        <f t="shared" si="45"/>
        <v/>
      </c>
      <c r="T557" s="284" t="str">
        <f t="shared" ca="1" si="46"/>
        <v/>
      </c>
      <c r="U557" s="419"/>
      <c r="V557" s="421" t="str">
        <f>IFERROR(IF(Table9[[#This Row],[Data de nascimento 
(aaaa-mm-dd)]]="","",(IF(B557="","",DATEDIF(J557,VLOOKUP(Table9[[#This Row],[Código do agregado
'[Entidade']]],Table8[[Código do agregado '[Entidade']]:[Denominação do ficheiro pdf correspondente ao documento]],25,FALSE),"y")))),"")</f>
        <v/>
      </c>
      <c r="W557" s="410">
        <f t="shared" si="47"/>
        <v>0</v>
      </c>
      <c r="AC557" s="280"/>
    </row>
    <row r="558" spans="1:29" s="263" customFormat="1" ht="25.05" hidden="1" customHeight="1" x14ac:dyDescent="0.3">
      <c r="A558" s="274" t="str">
        <f>CONCATENATE(+IF(Table9[[#This Row],[Código do agregado
'[Entidade']]]="","",VLOOKUP(Table9[[#This Row],[Código do agregado
'[Entidade']]],Table8[[#All],[Código do agregado '[Entidade']]:[Código do agregado
'[1º Direito']]],6,FALSE)),Table9[[#This Row],[Membro]])</f>
        <v/>
      </c>
      <c r="B558" s="403"/>
      <c r="C558" s="404" t="str">
        <f>IF(Table9[[#This Row],[Código do agregado
'[Entidade']]]="","",(CONCATENATE(VLOOKUP(Table9[[#This Row],[Código do agregado
'[Entidade']]],Table8[[Código do agregado '[Entidade']]:[Código do agregado
'[1º Direito']]],8,FALSE),".",Table9[[#This Row],[Membro]])))</f>
        <v/>
      </c>
      <c r="D558" s="430"/>
      <c r="E558" s="431"/>
      <c r="F558" s="430"/>
      <c r="G558" s="430"/>
      <c r="H558" s="435"/>
      <c r="I558" s="432"/>
      <c r="J558" s="433"/>
      <c r="K558" s="404" t="str">
        <f ca="1">IF(Table9[[#This Row],[Data de nascimento 
(aaaa-mm-dd)]]="","",(IF(B558="","",DATEDIF(J558,NOW(),"y"))))</f>
        <v/>
      </c>
      <c r="L558" s="401"/>
      <c r="M558" s="405"/>
      <c r="N558" s="407"/>
      <c r="O558" s="405"/>
      <c r="P558" s="275" t="str">
        <f t="shared" si="43"/>
        <v>NÃO</v>
      </c>
      <c r="Q558" s="281" t="str">
        <f>IF(Table9[[#This Row],[Código do agregado
'[Entidade']]]="","",IF(B558&lt;&gt;B557,"A",IF(Q557="A","B",IF(Q557="B","C",IF(Q557="C","D",IF(Q557="D","E",IF(Q557="E","F",IF(Q557="F","G",IF(Q557="G","H",IF(Q557="H","I",IF(Q557="K","L",IF(Q557="L","M",IF(Q557="M","N",IF(Q557="N","O",IF(Q557="O","P",IF(Q557="P","Q"))))))))))))))))</f>
        <v/>
      </c>
      <c r="R558" s="282" t="str">
        <f t="shared" si="44"/>
        <v/>
      </c>
      <c r="S558" s="283" t="str">
        <f t="shared" si="45"/>
        <v/>
      </c>
      <c r="T558" s="284" t="str">
        <f t="shared" ca="1" si="46"/>
        <v/>
      </c>
      <c r="U558" s="419"/>
      <c r="V558" s="421" t="str">
        <f>IFERROR(IF(Table9[[#This Row],[Data de nascimento 
(aaaa-mm-dd)]]="","",(IF(B558="","",DATEDIF(J558,VLOOKUP(Table9[[#This Row],[Código do agregado
'[Entidade']]],Table8[[Código do agregado '[Entidade']]:[Denominação do ficheiro pdf correspondente ao documento]],25,FALSE),"y")))),"")</f>
        <v/>
      </c>
      <c r="W558" s="410">
        <f t="shared" si="47"/>
        <v>0</v>
      </c>
      <c r="AC558" s="280"/>
    </row>
    <row r="559" spans="1:29" s="263" customFormat="1" ht="25.05" hidden="1" customHeight="1" x14ac:dyDescent="0.3">
      <c r="A559" s="274" t="str">
        <f>CONCATENATE(+IF(Table9[[#This Row],[Código do agregado
'[Entidade']]]="","",VLOOKUP(Table9[[#This Row],[Código do agregado
'[Entidade']]],Table8[[#All],[Código do agregado '[Entidade']]:[Código do agregado
'[1º Direito']]],6,FALSE)),Table9[[#This Row],[Membro]])</f>
        <v/>
      </c>
      <c r="B559" s="403"/>
      <c r="C559" s="404" t="str">
        <f>IF(Table9[[#This Row],[Código do agregado
'[Entidade']]]="","",(CONCATENATE(VLOOKUP(Table9[[#This Row],[Código do agregado
'[Entidade']]],Table8[[Código do agregado '[Entidade']]:[Código do agregado
'[1º Direito']]],8,FALSE),".",Table9[[#This Row],[Membro]])))</f>
        <v/>
      </c>
      <c r="D559" s="430"/>
      <c r="E559" s="431"/>
      <c r="F559" s="430"/>
      <c r="G559" s="430"/>
      <c r="H559" s="435"/>
      <c r="I559" s="432"/>
      <c r="J559" s="433"/>
      <c r="K559" s="404" t="str">
        <f ca="1">IF(Table9[[#This Row],[Data de nascimento 
(aaaa-mm-dd)]]="","",(IF(B559="","",DATEDIF(J559,NOW(),"y"))))</f>
        <v/>
      </c>
      <c r="L559" s="401"/>
      <c r="M559" s="405"/>
      <c r="N559" s="407"/>
      <c r="O559" s="405"/>
      <c r="P559" s="275" t="str">
        <f t="shared" si="43"/>
        <v>NÃO</v>
      </c>
      <c r="Q559" s="281" t="str">
        <f>IF(Table9[[#This Row],[Código do agregado
'[Entidade']]]="","",IF(B559&lt;&gt;B558,"A",IF(Q558="A","B",IF(Q558="B","C",IF(Q558="C","D",IF(Q558="D","E",IF(Q558="E","F",IF(Q558="F","G",IF(Q558="G","H",IF(Q558="H","I",IF(Q558="K","L",IF(Q558="L","M",IF(Q558="M","N",IF(Q558="N","O",IF(Q558="O","P",IF(Q558="P","Q"))))))))))))))))</f>
        <v/>
      </c>
      <c r="R559" s="282" t="str">
        <f t="shared" si="44"/>
        <v/>
      </c>
      <c r="S559" s="283" t="str">
        <f t="shared" si="45"/>
        <v/>
      </c>
      <c r="T559" s="284" t="str">
        <f t="shared" ca="1" si="46"/>
        <v/>
      </c>
      <c r="U559" s="419"/>
      <c r="V559" s="421" t="str">
        <f>IFERROR(IF(Table9[[#This Row],[Data de nascimento 
(aaaa-mm-dd)]]="","",(IF(B559="","",DATEDIF(J559,VLOOKUP(Table9[[#This Row],[Código do agregado
'[Entidade']]],Table8[[Código do agregado '[Entidade']]:[Denominação do ficheiro pdf correspondente ao documento]],25,FALSE),"y")))),"")</f>
        <v/>
      </c>
      <c r="W559" s="410">
        <f t="shared" si="47"/>
        <v>0</v>
      </c>
      <c r="AC559" s="280"/>
    </row>
    <row r="560" spans="1:29" s="263" customFormat="1" ht="25.05" hidden="1" customHeight="1" x14ac:dyDescent="0.3">
      <c r="A560" s="274" t="str">
        <f>CONCATENATE(+IF(Table9[[#This Row],[Código do agregado
'[Entidade']]]="","",VLOOKUP(Table9[[#This Row],[Código do agregado
'[Entidade']]],Table8[[#All],[Código do agregado '[Entidade']]:[Código do agregado
'[1º Direito']]],6,FALSE)),Table9[[#This Row],[Membro]])</f>
        <v/>
      </c>
      <c r="B560" s="403"/>
      <c r="C560" s="404" t="str">
        <f>IF(Table9[[#This Row],[Código do agregado
'[Entidade']]]="","",(CONCATENATE(VLOOKUP(Table9[[#This Row],[Código do agregado
'[Entidade']]],Table8[[Código do agregado '[Entidade']]:[Código do agregado
'[1º Direito']]],8,FALSE),".",Table9[[#This Row],[Membro]])))</f>
        <v/>
      </c>
      <c r="D560" s="430"/>
      <c r="E560" s="431"/>
      <c r="F560" s="430"/>
      <c r="G560" s="430"/>
      <c r="H560" s="435"/>
      <c r="I560" s="432"/>
      <c r="J560" s="433"/>
      <c r="K560" s="404" t="str">
        <f ca="1">IF(Table9[[#This Row],[Data de nascimento 
(aaaa-mm-dd)]]="","",(IF(B560="","",DATEDIF(J560,NOW(),"y"))))</f>
        <v/>
      </c>
      <c r="L560" s="401"/>
      <c r="M560" s="405"/>
      <c r="N560" s="407"/>
      <c r="O560" s="405"/>
      <c r="P560" s="275" t="str">
        <f t="shared" si="43"/>
        <v>NÃO</v>
      </c>
      <c r="Q560" s="281" t="str">
        <f>IF(Table9[[#This Row],[Código do agregado
'[Entidade']]]="","",IF(B560&lt;&gt;B559,"A",IF(Q559="A","B",IF(Q559="B","C",IF(Q559="C","D",IF(Q559="D","E",IF(Q559="E","F",IF(Q559="F","G",IF(Q559="G","H",IF(Q559="H","I",IF(Q559="K","L",IF(Q559="L","M",IF(Q559="M","N",IF(Q559="N","O",IF(Q559="O","P",IF(Q559="P","Q"))))))))))))))))</f>
        <v/>
      </c>
      <c r="R560" s="282" t="str">
        <f t="shared" si="44"/>
        <v/>
      </c>
      <c r="S560" s="283" t="str">
        <f t="shared" si="45"/>
        <v/>
      </c>
      <c r="T560" s="284" t="str">
        <f t="shared" ca="1" si="46"/>
        <v/>
      </c>
      <c r="U560" s="419"/>
      <c r="V560" s="421" t="str">
        <f>IFERROR(IF(Table9[[#This Row],[Data de nascimento 
(aaaa-mm-dd)]]="","",(IF(B560="","",DATEDIF(J560,VLOOKUP(Table9[[#This Row],[Código do agregado
'[Entidade']]],Table8[[Código do agregado '[Entidade']]:[Denominação do ficheiro pdf correspondente ao documento]],25,FALSE),"y")))),"")</f>
        <v/>
      </c>
      <c r="W560" s="410">
        <f t="shared" si="47"/>
        <v>0</v>
      </c>
      <c r="AC560" s="280"/>
    </row>
    <row r="561" spans="1:29" s="263" customFormat="1" ht="25.05" hidden="1" customHeight="1" x14ac:dyDescent="0.3">
      <c r="A561" s="274" t="str">
        <f>CONCATENATE(+IF(Table9[[#This Row],[Código do agregado
'[Entidade']]]="","",VLOOKUP(Table9[[#This Row],[Código do agregado
'[Entidade']]],Table8[[#All],[Código do agregado '[Entidade']]:[Código do agregado
'[1º Direito']]],6,FALSE)),Table9[[#This Row],[Membro]])</f>
        <v/>
      </c>
      <c r="B561" s="403"/>
      <c r="C561" s="404" t="str">
        <f>IF(Table9[[#This Row],[Código do agregado
'[Entidade']]]="","",(CONCATENATE(VLOOKUP(Table9[[#This Row],[Código do agregado
'[Entidade']]],Table8[[Código do agregado '[Entidade']]:[Código do agregado
'[1º Direito']]],8,FALSE),".",Table9[[#This Row],[Membro]])))</f>
        <v/>
      </c>
      <c r="D561" s="430"/>
      <c r="E561" s="431"/>
      <c r="F561" s="430"/>
      <c r="G561" s="430"/>
      <c r="H561" s="435"/>
      <c r="I561" s="432"/>
      <c r="J561" s="433"/>
      <c r="K561" s="404" t="str">
        <f ca="1">IF(Table9[[#This Row],[Data de nascimento 
(aaaa-mm-dd)]]="","",(IF(B561="","",DATEDIF(J561,NOW(),"y"))))</f>
        <v/>
      </c>
      <c r="L561" s="401"/>
      <c r="M561" s="405"/>
      <c r="N561" s="407"/>
      <c r="O561" s="405"/>
      <c r="P561" s="275" t="str">
        <f t="shared" si="43"/>
        <v>NÃO</v>
      </c>
      <c r="Q561" s="281" t="str">
        <f>IF(Table9[[#This Row],[Código do agregado
'[Entidade']]]="","",IF(B561&lt;&gt;B560,"A",IF(Q560="A","B",IF(Q560="B","C",IF(Q560="C","D",IF(Q560="D","E",IF(Q560="E","F",IF(Q560="F","G",IF(Q560="G","H",IF(Q560="H","I",IF(Q560="K","L",IF(Q560="L","M",IF(Q560="M","N",IF(Q560="N","O",IF(Q560="O","P",IF(Q560="P","Q"))))))))))))))))</f>
        <v/>
      </c>
      <c r="R561" s="282" t="str">
        <f t="shared" si="44"/>
        <v/>
      </c>
      <c r="S561" s="283" t="str">
        <f t="shared" si="45"/>
        <v/>
      </c>
      <c r="T561" s="284" t="str">
        <f t="shared" ca="1" si="46"/>
        <v/>
      </c>
      <c r="U561" s="419"/>
      <c r="V561" s="421" t="str">
        <f>IFERROR(IF(Table9[[#This Row],[Data de nascimento 
(aaaa-mm-dd)]]="","",(IF(B561="","",DATEDIF(J561,VLOOKUP(Table9[[#This Row],[Código do agregado
'[Entidade']]],Table8[[Código do agregado '[Entidade']]:[Denominação do ficheiro pdf correspondente ao documento]],25,FALSE),"y")))),"")</f>
        <v/>
      </c>
      <c r="W561" s="410">
        <f t="shared" si="47"/>
        <v>0</v>
      </c>
      <c r="AC561" s="280"/>
    </row>
    <row r="562" spans="1:29" s="263" customFormat="1" ht="25.05" hidden="1" customHeight="1" x14ac:dyDescent="0.3">
      <c r="A562" s="274" t="str">
        <f>CONCATENATE(+IF(Table9[[#This Row],[Código do agregado
'[Entidade']]]="","",VLOOKUP(Table9[[#This Row],[Código do agregado
'[Entidade']]],Table8[[#All],[Código do agregado '[Entidade']]:[Código do agregado
'[1º Direito']]],6,FALSE)),Table9[[#This Row],[Membro]])</f>
        <v/>
      </c>
      <c r="B562" s="403"/>
      <c r="C562" s="404" t="str">
        <f>IF(Table9[[#This Row],[Código do agregado
'[Entidade']]]="","",(CONCATENATE(VLOOKUP(Table9[[#This Row],[Código do agregado
'[Entidade']]],Table8[[Código do agregado '[Entidade']]:[Código do agregado
'[1º Direito']]],8,FALSE),".",Table9[[#This Row],[Membro]])))</f>
        <v/>
      </c>
      <c r="D562" s="430"/>
      <c r="E562" s="431"/>
      <c r="F562" s="430"/>
      <c r="G562" s="430"/>
      <c r="H562" s="435"/>
      <c r="I562" s="432"/>
      <c r="J562" s="433"/>
      <c r="K562" s="404" t="str">
        <f ca="1">IF(Table9[[#This Row],[Data de nascimento 
(aaaa-mm-dd)]]="","",(IF(B562="","",DATEDIF(J562,NOW(),"y"))))</f>
        <v/>
      </c>
      <c r="L562" s="401"/>
      <c r="M562" s="405"/>
      <c r="N562" s="407"/>
      <c r="O562" s="405"/>
      <c r="P562" s="275" t="str">
        <f t="shared" si="43"/>
        <v>NÃO</v>
      </c>
      <c r="Q562" s="281" t="str">
        <f>IF(Table9[[#This Row],[Código do agregado
'[Entidade']]]="","",IF(B562&lt;&gt;B561,"A",IF(Q561="A","B",IF(Q561="B","C",IF(Q561="C","D",IF(Q561="D","E",IF(Q561="E","F",IF(Q561="F","G",IF(Q561="G","H",IF(Q561="H","I",IF(Q561="K","L",IF(Q561="L","M",IF(Q561="M","N",IF(Q561="N","O",IF(Q561="O","P",IF(Q561="P","Q"))))))))))))))))</f>
        <v/>
      </c>
      <c r="R562" s="282" t="str">
        <f t="shared" si="44"/>
        <v/>
      </c>
      <c r="S562" s="283" t="str">
        <f t="shared" si="45"/>
        <v/>
      </c>
      <c r="T562" s="284" t="str">
        <f t="shared" ca="1" si="46"/>
        <v/>
      </c>
      <c r="U562" s="419"/>
      <c r="V562" s="421" t="str">
        <f>IFERROR(IF(Table9[[#This Row],[Data de nascimento 
(aaaa-mm-dd)]]="","",(IF(B562="","",DATEDIF(J562,VLOOKUP(Table9[[#This Row],[Código do agregado
'[Entidade']]],Table8[[Código do agregado '[Entidade']]:[Denominação do ficheiro pdf correspondente ao documento]],25,FALSE),"y")))),"")</f>
        <v/>
      </c>
      <c r="W562" s="410">
        <f t="shared" si="47"/>
        <v>0</v>
      </c>
      <c r="AC562" s="280"/>
    </row>
    <row r="563" spans="1:29" s="263" customFormat="1" ht="25.05" hidden="1" customHeight="1" x14ac:dyDescent="0.3">
      <c r="A563" s="274" t="str">
        <f>CONCATENATE(+IF(Table9[[#This Row],[Código do agregado
'[Entidade']]]="","",VLOOKUP(Table9[[#This Row],[Código do agregado
'[Entidade']]],Table8[[#All],[Código do agregado '[Entidade']]:[Código do agregado
'[1º Direito']]],6,FALSE)),Table9[[#This Row],[Membro]])</f>
        <v/>
      </c>
      <c r="B563" s="403"/>
      <c r="C563" s="404" t="str">
        <f>IF(Table9[[#This Row],[Código do agregado
'[Entidade']]]="","",(CONCATENATE(VLOOKUP(Table9[[#This Row],[Código do agregado
'[Entidade']]],Table8[[Código do agregado '[Entidade']]:[Código do agregado
'[1º Direito']]],8,FALSE),".",Table9[[#This Row],[Membro]])))</f>
        <v/>
      </c>
      <c r="D563" s="430"/>
      <c r="E563" s="431"/>
      <c r="F563" s="430"/>
      <c r="G563" s="430"/>
      <c r="H563" s="435"/>
      <c r="I563" s="432"/>
      <c r="J563" s="433"/>
      <c r="K563" s="404" t="str">
        <f ca="1">IF(Table9[[#This Row],[Data de nascimento 
(aaaa-mm-dd)]]="","",(IF(B563="","",DATEDIF(J563,NOW(),"y"))))</f>
        <v/>
      </c>
      <c r="L563" s="401"/>
      <c r="M563" s="405"/>
      <c r="N563" s="407"/>
      <c r="O563" s="405"/>
      <c r="P563" s="275" t="str">
        <f t="shared" si="43"/>
        <v>NÃO</v>
      </c>
      <c r="Q563" s="281" t="str">
        <f>IF(Table9[[#This Row],[Código do agregado
'[Entidade']]]="","",IF(B563&lt;&gt;B562,"A",IF(Q562="A","B",IF(Q562="B","C",IF(Q562="C","D",IF(Q562="D","E",IF(Q562="E","F",IF(Q562="F","G",IF(Q562="G","H",IF(Q562="H","I",IF(Q562="K","L",IF(Q562="L","M",IF(Q562="M","N",IF(Q562="N","O",IF(Q562="O","P",IF(Q562="P","Q"))))))))))))))))</f>
        <v/>
      </c>
      <c r="R563" s="282" t="str">
        <f t="shared" si="44"/>
        <v/>
      </c>
      <c r="S563" s="283" t="str">
        <f t="shared" si="45"/>
        <v/>
      </c>
      <c r="T563" s="284" t="str">
        <f t="shared" ca="1" si="46"/>
        <v/>
      </c>
      <c r="U563" s="419"/>
      <c r="V563" s="421" t="str">
        <f>IFERROR(IF(Table9[[#This Row],[Data de nascimento 
(aaaa-mm-dd)]]="","",(IF(B563="","",DATEDIF(J563,VLOOKUP(Table9[[#This Row],[Código do agregado
'[Entidade']]],Table8[[Código do agregado '[Entidade']]:[Denominação do ficheiro pdf correspondente ao documento]],25,FALSE),"y")))),"")</f>
        <v/>
      </c>
      <c r="W563" s="410">
        <f t="shared" si="47"/>
        <v>0</v>
      </c>
      <c r="AC563" s="280"/>
    </row>
    <row r="564" spans="1:29" s="263" customFormat="1" ht="25.05" hidden="1" customHeight="1" x14ac:dyDescent="0.3">
      <c r="A564" s="274" t="str">
        <f>CONCATENATE(+IF(Table9[[#This Row],[Código do agregado
'[Entidade']]]="","",VLOOKUP(Table9[[#This Row],[Código do agregado
'[Entidade']]],Table8[[#All],[Código do agregado '[Entidade']]:[Código do agregado
'[1º Direito']]],6,FALSE)),Table9[[#This Row],[Membro]])</f>
        <v/>
      </c>
      <c r="B564" s="403"/>
      <c r="C564" s="404" t="str">
        <f>IF(Table9[[#This Row],[Código do agregado
'[Entidade']]]="","",(CONCATENATE(VLOOKUP(Table9[[#This Row],[Código do agregado
'[Entidade']]],Table8[[Código do agregado '[Entidade']]:[Código do agregado
'[1º Direito']]],8,FALSE),".",Table9[[#This Row],[Membro]])))</f>
        <v/>
      </c>
      <c r="D564" s="430"/>
      <c r="E564" s="431"/>
      <c r="F564" s="430"/>
      <c r="G564" s="430"/>
      <c r="H564" s="435"/>
      <c r="I564" s="432"/>
      <c r="J564" s="433"/>
      <c r="K564" s="404" t="str">
        <f ca="1">IF(Table9[[#This Row],[Data de nascimento 
(aaaa-mm-dd)]]="","",(IF(B564="","",DATEDIF(J564,NOW(),"y"))))</f>
        <v/>
      </c>
      <c r="L564" s="401"/>
      <c r="M564" s="405"/>
      <c r="N564" s="407"/>
      <c r="O564" s="405"/>
      <c r="P564" s="275" t="str">
        <f t="shared" si="43"/>
        <v>NÃO</v>
      </c>
      <c r="Q564" s="281" t="str">
        <f>IF(Table9[[#This Row],[Código do agregado
'[Entidade']]]="","",IF(B564&lt;&gt;B563,"A",IF(Q563="A","B",IF(Q563="B","C",IF(Q563="C","D",IF(Q563="D","E",IF(Q563="E","F",IF(Q563="F","G",IF(Q563="G","H",IF(Q563="H","I",IF(Q563="K","L",IF(Q563="L","M",IF(Q563="M","N",IF(Q563="N","O",IF(Q563="O","P",IF(Q563="P","Q"))))))))))))))))</f>
        <v/>
      </c>
      <c r="R564" s="282" t="str">
        <f t="shared" si="44"/>
        <v/>
      </c>
      <c r="S564" s="283" t="str">
        <f t="shared" si="45"/>
        <v/>
      </c>
      <c r="T564" s="284" t="str">
        <f t="shared" ca="1" si="46"/>
        <v/>
      </c>
      <c r="U564" s="419"/>
      <c r="V564" s="421" t="str">
        <f>IFERROR(IF(Table9[[#This Row],[Data de nascimento 
(aaaa-mm-dd)]]="","",(IF(B564="","",DATEDIF(J564,VLOOKUP(Table9[[#This Row],[Código do agregado
'[Entidade']]],Table8[[Código do agregado '[Entidade']]:[Denominação do ficheiro pdf correspondente ao documento]],25,FALSE),"y")))),"")</f>
        <v/>
      </c>
      <c r="W564" s="410">
        <f t="shared" si="47"/>
        <v>0</v>
      </c>
      <c r="AC564" s="280"/>
    </row>
    <row r="565" spans="1:29" s="263" customFormat="1" ht="25.05" hidden="1" customHeight="1" x14ac:dyDescent="0.3">
      <c r="A565" s="274" t="str">
        <f>CONCATENATE(+IF(Table9[[#This Row],[Código do agregado
'[Entidade']]]="","",VLOOKUP(Table9[[#This Row],[Código do agregado
'[Entidade']]],Table8[[#All],[Código do agregado '[Entidade']]:[Código do agregado
'[1º Direito']]],6,FALSE)),Table9[[#This Row],[Membro]])</f>
        <v/>
      </c>
      <c r="B565" s="403"/>
      <c r="C565" s="404" t="str">
        <f>IF(Table9[[#This Row],[Código do agregado
'[Entidade']]]="","",(CONCATENATE(VLOOKUP(Table9[[#This Row],[Código do agregado
'[Entidade']]],Table8[[Código do agregado '[Entidade']]:[Código do agregado
'[1º Direito']]],8,FALSE),".",Table9[[#This Row],[Membro]])))</f>
        <v/>
      </c>
      <c r="D565" s="430"/>
      <c r="E565" s="431"/>
      <c r="F565" s="430"/>
      <c r="G565" s="430"/>
      <c r="H565" s="435"/>
      <c r="I565" s="432"/>
      <c r="J565" s="433"/>
      <c r="K565" s="404" t="str">
        <f ca="1">IF(Table9[[#This Row],[Data de nascimento 
(aaaa-mm-dd)]]="","",(IF(B565="","",DATEDIF(J565,NOW(),"y"))))</f>
        <v/>
      </c>
      <c r="L565" s="401"/>
      <c r="M565" s="405"/>
      <c r="N565" s="407"/>
      <c r="O565" s="405"/>
      <c r="P565" s="275" t="str">
        <f t="shared" si="43"/>
        <v>NÃO</v>
      </c>
      <c r="Q565" s="281" t="str">
        <f>IF(Table9[[#This Row],[Código do agregado
'[Entidade']]]="","",IF(B565&lt;&gt;B564,"A",IF(Q564="A","B",IF(Q564="B","C",IF(Q564="C","D",IF(Q564="D","E",IF(Q564="E","F",IF(Q564="F","G",IF(Q564="G","H",IF(Q564="H","I",IF(Q564="K","L",IF(Q564="L","M",IF(Q564="M","N",IF(Q564="N","O",IF(Q564="O","P",IF(Q564="P","Q"))))))))))))))))</f>
        <v/>
      </c>
      <c r="R565" s="282" t="str">
        <f t="shared" si="44"/>
        <v/>
      </c>
      <c r="S565" s="283" t="str">
        <f t="shared" si="45"/>
        <v/>
      </c>
      <c r="T565" s="284" t="str">
        <f t="shared" ca="1" si="46"/>
        <v/>
      </c>
      <c r="U565" s="419"/>
      <c r="V565" s="421" t="str">
        <f>IFERROR(IF(Table9[[#This Row],[Data de nascimento 
(aaaa-mm-dd)]]="","",(IF(B565="","",DATEDIF(J565,VLOOKUP(Table9[[#This Row],[Código do agregado
'[Entidade']]],Table8[[Código do agregado '[Entidade']]:[Denominação do ficheiro pdf correspondente ao documento]],25,FALSE),"y")))),"")</f>
        <v/>
      </c>
      <c r="W565" s="410">
        <f t="shared" si="47"/>
        <v>0</v>
      </c>
      <c r="AC565" s="280"/>
    </row>
    <row r="566" spans="1:29" s="263" customFormat="1" ht="25.05" hidden="1" customHeight="1" x14ac:dyDescent="0.3">
      <c r="A566" s="274" t="str">
        <f>CONCATENATE(+IF(Table9[[#This Row],[Código do agregado
'[Entidade']]]="","",VLOOKUP(Table9[[#This Row],[Código do agregado
'[Entidade']]],Table8[[#All],[Código do agregado '[Entidade']]:[Código do agregado
'[1º Direito']]],6,FALSE)),Table9[[#This Row],[Membro]])</f>
        <v/>
      </c>
      <c r="B566" s="403"/>
      <c r="C566" s="404" t="str">
        <f>IF(Table9[[#This Row],[Código do agregado
'[Entidade']]]="","",(CONCATENATE(VLOOKUP(Table9[[#This Row],[Código do agregado
'[Entidade']]],Table8[[Código do agregado '[Entidade']]:[Código do agregado
'[1º Direito']]],8,FALSE),".",Table9[[#This Row],[Membro]])))</f>
        <v/>
      </c>
      <c r="D566" s="430"/>
      <c r="E566" s="431"/>
      <c r="F566" s="430"/>
      <c r="G566" s="430"/>
      <c r="H566" s="435"/>
      <c r="I566" s="432"/>
      <c r="J566" s="433"/>
      <c r="K566" s="404" t="str">
        <f ca="1">IF(Table9[[#This Row],[Data de nascimento 
(aaaa-mm-dd)]]="","",(IF(B566="","",DATEDIF(J566,NOW(),"y"))))</f>
        <v/>
      </c>
      <c r="L566" s="401"/>
      <c r="M566" s="405"/>
      <c r="N566" s="407"/>
      <c r="O566" s="405"/>
      <c r="P566" s="275" t="str">
        <f t="shared" si="43"/>
        <v>NÃO</v>
      </c>
      <c r="Q566" s="281" t="str">
        <f>IF(Table9[[#This Row],[Código do agregado
'[Entidade']]]="","",IF(B566&lt;&gt;B565,"A",IF(Q565="A","B",IF(Q565="B","C",IF(Q565="C","D",IF(Q565="D","E",IF(Q565="E","F",IF(Q565="F","G",IF(Q565="G","H",IF(Q565="H","I",IF(Q565="K","L",IF(Q565="L","M",IF(Q565="M","N",IF(Q565="N","O",IF(Q565="O","P",IF(Q565="P","Q"))))))))))))))))</f>
        <v/>
      </c>
      <c r="R566" s="282" t="str">
        <f t="shared" si="44"/>
        <v/>
      </c>
      <c r="S566" s="283" t="str">
        <f t="shared" si="45"/>
        <v/>
      </c>
      <c r="T566" s="284" t="str">
        <f t="shared" ca="1" si="46"/>
        <v/>
      </c>
      <c r="U566" s="419"/>
      <c r="V566" s="421" t="str">
        <f>IFERROR(IF(Table9[[#This Row],[Data de nascimento 
(aaaa-mm-dd)]]="","",(IF(B566="","",DATEDIF(J566,VLOOKUP(Table9[[#This Row],[Código do agregado
'[Entidade']]],Table8[[Código do agregado '[Entidade']]:[Denominação do ficheiro pdf correspondente ao documento]],25,FALSE),"y")))),"")</f>
        <v/>
      </c>
      <c r="W566" s="410">
        <f t="shared" si="47"/>
        <v>0</v>
      </c>
      <c r="AC566" s="280"/>
    </row>
    <row r="567" spans="1:29" s="263" customFormat="1" ht="25.05" hidden="1" customHeight="1" x14ac:dyDescent="0.3">
      <c r="A567" s="274" t="str">
        <f>CONCATENATE(+IF(Table9[[#This Row],[Código do agregado
'[Entidade']]]="","",VLOOKUP(Table9[[#This Row],[Código do agregado
'[Entidade']]],Table8[[#All],[Código do agregado '[Entidade']]:[Código do agregado
'[1º Direito']]],6,FALSE)),Table9[[#This Row],[Membro]])</f>
        <v/>
      </c>
      <c r="B567" s="403"/>
      <c r="C567" s="404" t="str">
        <f>IF(Table9[[#This Row],[Código do agregado
'[Entidade']]]="","",(CONCATENATE(VLOOKUP(Table9[[#This Row],[Código do agregado
'[Entidade']]],Table8[[Código do agregado '[Entidade']]:[Código do agregado
'[1º Direito']]],8,FALSE),".",Table9[[#This Row],[Membro]])))</f>
        <v/>
      </c>
      <c r="D567" s="430"/>
      <c r="E567" s="431"/>
      <c r="F567" s="430"/>
      <c r="G567" s="430"/>
      <c r="H567" s="435"/>
      <c r="I567" s="432"/>
      <c r="J567" s="433"/>
      <c r="K567" s="404" t="str">
        <f ca="1">IF(Table9[[#This Row],[Data de nascimento 
(aaaa-mm-dd)]]="","",(IF(B567="","",DATEDIF(J567,NOW(),"y"))))</f>
        <v/>
      </c>
      <c r="L567" s="401"/>
      <c r="M567" s="405"/>
      <c r="N567" s="407"/>
      <c r="O567" s="405"/>
      <c r="P567" s="275" t="str">
        <f t="shared" si="43"/>
        <v>NÃO</v>
      </c>
      <c r="Q567" s="281" t="str">
        <f>IF(Table9[[#This Row],[Código do agregado
'[Entidade']]]="","",IF(B567&lt;&gt;B566,"A",IF(Q566="A","B",IF(Q566="B","C",IF(Q566="C","D",IF(Q566="D","E",IF(Q566="E","F",IF(Q566="F","G",IF(Q566="G","H",IF(Q566="H","I",IF(Q566="K","L",IF(Q566="L","M",IF(Q566="M","N",IF(Q566="N","O",IF(Q566="O","P",IF(Q566="P","Q"))))))))))))))))</f>
        <v/>
      </c>
      <c r="R567" s="282" t="str">
        <f t="shared" si="44"/>
        <v/>
      </c>
      <c r="S567" s="283" t="str">
        <f t="shared" si="45"/>
        <v/>
      </c>
      <c r="T567" s="284" t="str">
        <f t="shared" ca="1" si="46"/>
        <v/>
      </c>
      <c r="U567" s="419"/>
      <c r="V567" s="421" t="str">
        <f>IFERROR(IF(Table9[[#This Row],[Data de nascimento 
(aaaa-mm-dd)]]="","",(IF(B567="","",DATEDIF(J567,VLOOKUP(Table9[[#This Row],[Código do agregado
'[Entidade']]],Table8[[Código do agregado '[Entidade']]:[Denominação do ficheiro pdf correspondente ao documento]],25,FALSE),"y")))),"")</f>
        <v/>
      </c>
      <c r="W567" s="410">
        <f t="shared" si="47"/>
        <v>0</v>
      </c>
      <c r="AC567" s="280"/>
    </row>
    <row r="568" spans="1:29" s="263" customFormat="1" ht="25.05" hidden="1" customHeight="1" x14ac:dyDescent="0.3">
      <c r="A568" s="274" t="str">
        <f>CONCATENATE(+IF(Table9[[#This Row],[Código do agregado
'[Entidade']]]="","",VLOOKUP(Table9[[#This Row],[Código do agregado
'[Entidade']]],Table8[[#All],[Código do agregado '[Entidade']]:[Código do agregado
'[1º Direito']]],6,FALSE)),Table9[[#This Row],[Membro]])</f>
        <v/>
      </c>
      <c r="B568" s="403"/>
      <c r="C568" s="404" t="str">
        <f>IF(Table9[[#This Row],[Código do agregado
'[Entidade']]]="","",(CONCATENATE(VLOOKUP(Table9[[#This Row],[Código do agregado
'[Entidade']]],Table8[[Código do agregado '[Entidade']]:[Código do agregado
'[1º Direito']]],8,FALSE),".",Table9[[#This Row],[Membro]])))</f>
        <v/>
      </c>
      <c r="D568" s="430"/>
      <c r="E568" s="431"/>
      <c r="F568" s="430"/>
      <c r="G568" s="430"/>
      <c r="H568" s="435"/>
      <c r="I568" s="432"/>
      <c r="J568" s="433"/>
      <c r="K568" s="404" t="str">
        <f ca="1">IF(Table9[[#This Row],[Data de nascimento 
(aaaa-mm-dd)]]="","",(IF(B568="","",DATEDIF(J568,NOW(),"y"))))</f>
        <v/>
      </c>
      <c r="L568" s="401"/>
      <c r="M568" s="405"/>
      <c r="N568" s="407"/>
      <c r="O568" s="405"/>
      <c r="P568" s="275" t="str">
        <f t="shared" si="43"/>
        <v>NÃO</v>
      </c>
      <c r="Q568" s="281" t="str">
        <f>IF(Table9[[#This Row],[Código do agregado
'[Entidade']]]="","",IF(B568&lt;&gt;B567,"A",IF(Q567="A","B",IF(Q567="B","C",IF(Q567="C","D",IF(Q567="D","E",IF(Q567="E","F",IF(Q567="F","G",IF(Q567="G","H",IF(Q567="H","I",IF(Q567="K","L",IF(Q567="L","M",IF(Q567="M","N",IF(Q567="N","O",IF(Q567="O","P",IF(Q567="P","Q"))))))))))))))))</f>
        <v/>
      </c>
      <c r="R568" s="282" t="str">
        <f t="shared" si="44"/>
        <v/>
      </c>
      <c r="S568" s="283" t="str">
        <f t="shared" si="45"/>
        <v/>
      </c>
      <c r="T568" s="284" t="str">
        <f t="shared" ca="1" si="46"/>
        <v/>
      </c>
      <c r="U568" s="419"/>
      <c r="V568" s="421" t="str">
        <f>IFERROR(IF(Table9[[#This Row],[Data de nascimento 
(aaaa-mm-dd)]]="","",(IF(B568="","",DATEDIF(J568,VLOOKUP(Table9[[#This Row],[Código do agregado
'[Entidade']]],Table8[[Código do agregado '[Entidade']]:[Denominação do ficheiro pdf correspondente ao documento]],25,FALSE),"y")))),"")</f>
        <v/>
      </c>
      <c r="W568" s="410">
        <f t="shared" si="47"/>
        <v>0</v>
      </c>
      <c r="AC568" s="280"/>
    </row>
    <row r="569" spans="1:29" s="263" customFormat="1" ht="25.05" hidden="1" customHeight="1" x14ac:dyDescent="0.3">
      <c r="A569" s="274" t="str">
        <f>CONCATENATE(+IF(Table9[[#This Row],[Código do agregado
'[Entidade']]]="","",VLOOKUP(Table9[[#This Row],[Código do agregado
'[Entidade']]],Table8[[#All],[Código do agregado '[Entidade']]:[Código do agregado
'[1º Direito']]],6,FALSE)),Table9[[#This Row],[Membro]])</f>
        <v/>
      </c>
      <c r="B569" s="403"/>
      <c r="C569" s="404" t="str">
        <f>IF(Table9[[#This Row],[Código do agregado
'[Entidade']]]="","",(CONCATENATE(VLOOKUP(Table9[[#This Row],[Código do agregado
'[Entidade']]],Table8[[Código do agregado '[Entidade']]:[Código do agregado
'[1º Direito']]],8,FALSE),".",Table9[[#This Row],[Membro]])))</f>
        <v/>
      </c>
      <c r="D569" s="430"/>
      <c r="E569" s="431"/>
      <c r="F569" s="430"/>
      <c r="G569" s="430"/>
      <c r="H569" s="435"/>
      <c r="I569" s="432"/>
      <c r="J569" s="433"/>
      <c r="K569" s="404" t="str">
        <f ca="1">IF(Table9[[#This Row],[Data de nascimento 
(aaaa-mm-dd)]]="","",(IF(B569="","",DATEDIF(J569,NOW(),"y"))))</f>
        <v/>
      </c>
      <c r="L569" s="401"/>
      <c r="M569" s="405"/>
      <c r="N569" s="407"/>
      <c r="O569" s="405"/>
      <c r="P569" s="275" t="str">
        <f t="shared" si="43"/>
        <v>NÃO</v>
      </c>
      <c r="Q569" s="281" t="str">
        <f>IF(Table9[[#This Row],[Código do agregado
'[Entidade']]]="","",IF(B569&lt;&gt;B568,"A",IF(Q568="A","B",IF(Q568="B","C",IF(Q568="C","D",IF(Q568="D","E",IF(Q568="E","F",IF(Q568="F","G",IF(Q568="G","H",IF(Q568="H","I",IF(Q568="K","L",IF(Q568="L","M",IF(Q568="M","N",IF(Q568="N","O",IF(Q568="O","P",IF(Q568="P","Q"))))))))))))))))</f>
        <v/>
      </c>
      <c r="R569" s="282" t="str">
        <f t="shared" si="44"/>
        <v/>
      </c>
      <c r="S569" s="283" t="str">
        <f t="shared" si="45"/>
        <v/>
      </c>
      <c r="T569" s="284" t="str">
        <f t="shared" ca="1" si="46"/>
        <v/>
      </c>
      <c r="U569" s="419"/>
      <c r="V569" s="421" t="str">
        <f>IFERROR(IF(Table9[[#This Row],[Data de nascimento 
(aaaa-mm-dd)]]="","",(IF(B569="","",DATEDIF(J569,VLOOKUP(Table9[[#This Row],[Código do agregado
'[Entidade']]],Table8[[Código do agregado '[Entidade']]:[Denominação do ficheiro pdf correspondente ao documento]],25,FALSE),"y")))),"")</f>
        <v/>
      </c>
      <c r="W569" s="410">
        <f t="shared" si="47"/>
        <v>0</v>
      </c>
      <c r="AC569" s="280"/>
    </row>
    <row r="570" spans="1:29" s="263" customFormat="1" ht="25.05" hidden="1" customHeight="1" x14ac:dyDescent="0.3">
      <c r="A570" s="274" t="str">
        <f>CONCATENATE(+IF(Table9[[#This Row],[Código do agregado
'[Entidade']]]="","",VLOOKUP(Table9[[#This Row],[Código do agregado
'[Entidade']]],Table8[[#All],[Código do agregado '[Entidade']]:[Código do agregado
'[1º Direito']]],6,FALSE)),Table9[[#This Row],[Membro]])</f>
        <v/>
      </c>
      <c r="B570" s="403"/>
      <c r="C570" s="404" t="str">
        <f>IF(Table9[[#This Row],[Código do agregado
'[Entidade']]]="","",(CONCATENATE(VLOOKUP(Table9[[#This Row],[Código do agregado
'[Entidade']]],Table8[[Código do agregado '[Entidade']]:[Código do agregado
'[1º Direito']]],8,FALSE),".",Table9[[#This Row],[Membro]])))</f>
        <v/>
      </c>
      <c r="D570" s="430"/>
      <c r="E570" s="431"/>
      <c r="F570" s="430"/>
      <c r="G570" s="430"/>
      <c r="H570" s="435"/>
      <c r="I570" s="432"/>
      <c r="J570" s="433"/>
      <c r="K570" s="404" t="str">
        <f ca="1">IF(Table9[[#This Row],[Data de nascimento 
(aaaa-mm-dd)]]="","",(IF(B570="","",DATEDIF(J570,NOW(),"y"))))</f>
        <v/>
      </c>
      <c r="L570" s="401"/>
      <c r="M570" s="405"/>
      <c r="N570" s="407"/>
      <c r="O570" s="405"/>
      <c r="P570" s="275" t="str">
        <f t="shared" si="43"/>
        <v>NÃO</v>
      </c>
      <c r="Q570" s="281" t="str">
        <f>IF(Table9[[#This Row],[Código do agregado
'[Entidade']]]="","",IF(B570&lt;&gt;B569,"A",IF(Q569="A","B",IF(Q569="B","C",IF(Q569="C","D",IF(Q569="D","E",IF(Q569="E","F",IF(Q569="F","G",IF(Q569="G","H",IF(Q569="H","I",IF(Q569="K","L",IF(Q569="L","M",IF(Q569="M","N",IF(Q569="N","O",IF(Q569="O","P",IF(Q569="P","Q"))))))))))))))))</f>
        <v/>
      </c>
      <c r="R570" s="282" t="str">
        <f t="shared" si="44"/>
        <v/>
      </c>
      <c r="S570" s="283" t="str">
        <f t="shared" si="45"/>
        <v/>
      </c>
      <c r="T570" s="284" t="str">
        <f t="shared" ca="1" si="46"/>
        <v/>
      </c>
      <c r="U570" s="419"/>
      <c r="V570" s="421" t="str">
        <f>IFERROR(IF(Table9[[#This Row],[Data de nascimento 
(aaaa-mm-dd)]]="","",(IF(B570="","",DATEDIF(J570,VLOOKUP(Table9[[#This Row],[Código do agregado
'[Entidade']]],Table8[[Código do agregado '[Entidade']]:[Denominação do ficheiro pdf correspondente ao documento]],25,FALSE),"y")))),"")</f>
        <v/>
      </c>
      <c r="W570" s="410">
        <f t="shared" si="47"/>
        <v>0</v>
      </c>
      <c r="AC570" s="280"/>
    </row>
    <row r="571" spans="1:29" s="263" customFormat="1" ht="25.05" hidden="1" customHeight="1" x14ac:dyDescent="0.3">
      <c r="A571" s="274" t="str">
        <f>CONCATENATE(+IF(Table9[[#This Row],[Código do agregado
'[Entidade']]]="","",VLOOKUP(Table9[[#This Row],[Código do agregado
'[Entidade']]],Table8[[#All],[Código do agregado '[Entidade']]:[Código do agregado
'[1º Direito']]],6,FALSE)),Table9[[#This Row],[Membro]])</f>
        <v/>
      </c>
      <c r="B571" s="403"/>
      <c r="C571" s="404" t="str">
        <f>IF(Table9[[#This Row],[Código do agregado
'[Entidade']]]="","",(CONCATENATE(VLOOKUP(Table9[[#This Row],[Código do agregado
'[Entidade']]],Table8[[Código do agregado '[Entidade']]:[Código do agregado
'[1º Direito']]],8,FALSE),".",Table9[[#This Row],[Membro]])))</f>
        <v/>
      </c>
      <c r="D571" s="430"/>
      <c r="E571" s="431"/>
      <c r="F571" s="430"/>
      <c r="G571" s="430"/>
      <c r="H571" s="435"/>
      <c r="I571" s="432"/>
      <c r="J571" s="433"/>
      <c r="K571" s="404" t="str">
        <f ca="1">IF(Table9[[#This Row],[Data de nascimento 
(aaaa-mm-dd)]]="","",(IF(B571="","",DATEDIF(J571,NOW(),"y"))))</f>
        <v/>
      </c>
      <c r="L571" s="401"/>
      <c r="M571" s="405"/>
      <c r="N571" s="407"/>
      <c r="O571" s="405"/>
      <c r="P571" s="275" t="str">
        <f t="shared" si="43"/>
        <v>NÃO</v>
      </c>
      <c r="Q571" s="281" t="str">
        <f>IF(Table9[[#This Row],[Código do agregado
'[Entidade']]]="","",IF(B571&lt;&gt;B570,"A",IF(Q570="A","B",IF(Q570="B","C",IF(Q570="C","D",IF(Q570="D","E",IF(Q570="E","F",IF(Q570="F","G",IF(Q570="G","H",IF(Q570="H","I",IF(Q570="K","L",IF(Q570="L","M",IF(Q570="M","N",IF(Q570="N","O",IF(Q570="O","P",IF(Q570="P","Q"))))))))))))))))</f>
        <v/>
      </c>
      <c r="R571" s="282" t="str">
        <f t="shared" si="44"/>
        <v/>
      </c>
      <c r="S571" s="283" t="str">
        <f t="shared" si="45"/>
        <v/>
      </c>
      <c r="T571" s="284" t="str">
        <f t="shared" ca="1" si="46"/>
        <v/>
      </c>
      <c r="U571" s="419"/>
      <c r="V571" s="421" t="str">
        <f>IFERROR(IF(Table9[[#This Row],[Data de nascimento 
(aaaa-mm-dd)]]="","",(IF(B571="","",DATEDIF(J571,VLOOKUP(Table9[[#This Row],[Código do agregado
'[Entidade']]],Table8[[Código do agregado '[Entidade']]:[Denominação do ficheiro pdf correspondente ao documento]],25,FALSE),"y")))),"")</f>
        <v/>
      </c>
      <c r="W571" s="410">
        <f t="shared" si="47"/>
        <v>0</v>
      </c>
      <c r="AC571" s="280"/>
    </row>
    <row r="572" spans="1:29" s="263" customFormat="1" ht="25.05" hidden="1" customHeight="1" x14ac:dyDescent="0.3">
      <c r="A572" s="274" t="str">
        <f>CONCATENATE(+IF(Table9[[#This Row],[Código do agregado
'[Entidade']]]="","",VLOOKUP(Table9[[#This Row],[Código do agregado
'[Entidade']]],Table8[[#All],[Código do agregado '[Entidade']]:[Código do agregado
'[1º Direito']]],6,FALSE)),Table9[[#This Row],[Membro]])</f>
        <v/>
      </c>
      <c r="B572" s="403"/>
      <c r="C572" s="404" t="str">
        <f>IF(Table9[[#This Row],[Código do agregado
'[Entidade']]]="","",(CONCATENATE(VLOOKUP(Table9[[#This Row],[Código do agregado
'[Entidade']]],Table8[[Código do agregado '[Entidade']]:[Código do agregado
'[1º Direito']]],8,FALSE),".",Table9[[#This Row],[Membro]])))</f>
        <v/>
      </c>
      <c r="D572" s="430"/>
      <c r="E572" s="431"/>
      <c r="F572" s="430"/>
      <c r="G572" s="430"/>
      <c r="H572" s="435"/>
      <c r="I572" s="432"/>
      <c r="J572" s="433"/>
      <c r="K572" s="404" t="str">
        <f ca="1">IF(Table9[[#This Row],[Data de nascimento 
(aaaa-mm-dd)]]="","",(IF(B572="","",DATEDIF(J572,NOW(),"y"))))</f>
        <v/>
      </c>
      <c r="L572" s="401"/>
      <c r="M572" s="405"/>
      <c r="N572" s="407"/>
      <c r="O572" s="405"/>
      <c r="P572" s="275" t="str">
        <f t="shared" si="43"/>
        <v>NÃO</v>
      </c>
      <c r="Q572" s="281" t="str">
        <f>IF(Table9[[#This Row],[Código do agregado
'[Entidade']]]="","",IF(B572&lt;&gt;B571,"A",IF(Q571="A","B",IF(Q571="B","C",IF(Q571="C","D",IF(Q571="D","E",IF(Q571="E","F",IF(Q571="F","G",IF(Q571="G","H",IF(Q571="H","I",IF(Q571="K","L",IF(Q571="L","M",IF(Q571="M","N",IF(Q571="N","O",IF(Q571="O","P",IF(Q571="P","Q"))))))))))))))))</f>
        <v/>
      </c>
      <c r="R572" s="282" t="str">
        <f t="shared" si="44"/>
        <v/>
      </c>
      <c r="S572" s="283" t="str">
        <f t="shared" si="45"/>
        <v/>
      </c>
      <c r="T572" s="284" t="str">
        <f t="shared" ca="1" si="46"/>
        <v/>
      </c>
      <c r="U572" s="419"/>
      <c r="V572" s="421" t="str">
        <f>IFERROR(IF(Table9[[#This Row],[Data de nascimento 
(aaaa-mm-dd)]]="","",(IF(B572="","",DATEDIF(J572,VLOOKUP(Table9[[#This Row],[Código do agregado
'[Entidade']]],Table8[[Código do agregado '[Entidade']]:[Denominação do ficheiro pdf correspondente ao documento]],25,FALSE),"y")))),"")</f>
        <v/>
      </c>
      <c r="W572" s="410">
        <f t="shared" si="47"/>
        <v>0</v>
      </c>
      <c r="AC572" s="280"/>
    </row>
    <row r="573" spans="1:29" s="263" customFormat="1" ht="25.05" hidden="1" customHeight="1" x14ac:dyDescent="0.3">
      <c r="A573" s="274" t="str">
        <f>CONCATENATE(+IF(Table9[[#This Row],[Código do agregado
'[Entidade']]]="","",VLOOKUP(Table9[[#This Row],[Código do agregado
'[Entidade']]],Table8[[#All],[Código do agregado '[Entidade']]:[Código do agregado
'[1º Direito']]],6,FALSE)),Table9[[#This Row],[Membro]])</f>
        <v/>
      </c>
      <c r="B573" s="403"/>
      <c r="C573" s="404" t="str">
        <f>IF(Table9[[#This Row],[Código do agregado
'[Entidade']]]="","",(CONCATENATE(VLOOKUP(Table9[[#This Row],[Código do agregado
'[Entidade']]],Table8[[Código do agregado '[Entidade']]:[Código do agregado
'[1º Direito']]],8,FALSE),".",Table9[[#This Row],[Membro]])))</f>
        <v/>
      </c>
      <c r="D573" s="430"/>
      <c r="E573" s="431"/>
      <c r="F573" s="430"/>
      <c r="G573" s="430"/>
      <c r="H573" s="435"/>
      <c r="I573" s="432"/>
      <c r="J573" s="433"/>
      <c r="K573" s="404" t="str">
        <f ca="1">IF(Table9[[#This Row],[Data de nascimento 
(aaaa-mm-dd)]]="","",(IF(B573="","",DATEDIF(J573,NOW(),"y"))))</f>
        <v/>
      </c>
      <c r="L573" s="401"/>
      <c r="M573" s="405"/>
      <c r="N573" s="407"/>
      <c r="O573" s="405"/>
      <c r="P573" s="275" t="str">
        <f t="shared" si="43"/>
        <v>NÃO</v>
      </c>
      <c r="Q573" s="281" t="str">
        <f>IF(Table9[[#This Row],[Código do agregado
'[Entidade']]]="","",IF(B573&lt;&gt;B572,"A",IF(Q572="A","B",IF(Q572="B","C",IF(Q572="C","D",IF(Q572="D","E",IF(Q572="E","F",IF(Q572="F","G",IF(Q572="G","H",IF(Q572="H","I",IF(Q572="K","L",IF(Q572="L","M",IF(Q572="M","N",IF(Q572="N","O",IF(Q572="O","P",IF(Q572="P","Q"))))))))))))))))</f>
        <v/>
      </c>
      <c r="R573" s="282" t="str">
        <f t="shared" si="44"/>
        <v/>
      </c>
      <c r="S573" s="283" t="str">
        <f t="shared" si="45"/>
        <v/>
      </c>
      <c r="T573" s="284" t="str">
        <f t="shared" ca="1" si="46"/>
        <v/>
      </c>
      <c r="U573" s="419"/>
      <c r="V573" s="421" t="str">
        <f>IFERROR(IF(Table9[[#This Row],[Data de nascimento 
(aaaa-mm-dd)]]="","",(IF(B573="","",DATEDIF(J573,VLOOKUP(Table9[[#This Row],[Código do agregado
'[Entidade']]],Table8[[Código do agregado '[Entidade']]:[Denominação do ficheiro pdf correspondente ao documento]],25,FALSE),"y")))),"")</f>
        <v/>
      </c>
      <c r="W573" s="410">
        <f t="shared" si="47"/>
        <v>0</v>
      </c>
      <c r="AC573" s="280"/>
    </row>
    <row r="574" spans="1:29" s="263" customFormat="1" ht="25.05" hidden="1" customHeight="1" x14ac:dyDescent="0.3">
      <c r="A574" s="274" t="str">
        <f>CONCATENATE(+IF(Table9[[#This Row],[Código do agregado
'[Entidade']]]="","",VLOOKUP(Table9[[#This Row],[Código do agregado
'[Entidade']]],Table8[[#All],[Código do agregado '[Entidade']]:[Código do agregado
'[1º Direito']]],6,FALSE)),Table9[[#This Row],[Membro]])</f>
        <v/>
      </c>
      <c r="B574" s="403"/>
      <c r="C574" s="404" t="str">
        <f>IF(Table9[[#This Row],[Código do agregado
'[Entidade']]]="","",(CONCATENATE(VLOOKUP(Table9[[#This Row],[Código do agregado
'[Entidade']]],Table8[[Código do agregado '[Entidade']]:[Código do agregado
'[1º Direito']]],8,FALSE),".",Table9[[#This Row],[Membro]])))</f>
        <v/>
      </c>
      <c r="D574" s="430"/>
      <c r="E574" s="431"/>
      <c r="F574" s="430"/>
      <c r="G574" s="430"/>
      <c r="H574" s="435"/>
      <c r="I574" s="432"/>
      <c r="J574" s="433"/>
      <c r="K574" s="404" t="str">
        <f ca="1">IF(Table9[[#This Row],[Data de nascimento 
(aaaa-mm-dd)]]="","",(IF(B574="","",DATEDIF(J574,NOW(),"y"))))</f>
        <v/>
      </c>
      <c r="L574" s="401"/>
      <c r="M574" s="405"/>
      <c r="N574" s="407"/>
      <c r="O574" s="405"/>
      <c r="P574" s="275" t="str">
        <f t="shared" si="43"/>
        <v>NÃO</v>
      </c>
      <c r="Q574" s="281" t="str">
        <f>IF(Table9[[#This Row],[Código do agregado
'[Entidade']]]="","",IF(B574&lt;&gt;B573,"A",IF(Q573="A","B",IF(Q573="B","C",IF(Q573="C","D",IF(Q573="D","E",IF(Q573="E","F",IF(Q573="F","G",IF(Q573="G","H",IF(Q573="H","I",IF(Q573="K","L",IF(Q573="L","M",IF(Q573="M","N",IF(Q573="N","O",IF(Q573="O","P",IF(Q573="P","Q"))))))))))))))))</f>
        <v/>
      </c>
      <c r="R574" s="282" t="str">
        <f t="shared" si="44"/>
        <v/>
      </c>
      <c r="S574" s="283" t="str">
        <f t="shared" si="45"/>
        <v/>
      </c>
      <c r="T574" s="284" t="str">
        <f t="shared" ca="1" si="46"/>
        <v/>
      </c>
      <c r="U574" s="419"/>
      <c r="V574" s="421" t="str">
        <f>IFERROR(IF(Table9[[#This Row],[Data de nascimento 
(aaaa-mm-dd)]]="","",(IF(B574="","",DATEDIF(J574,VLOOKUP(Table9[[#This Row],[Código do agregado
'[Entidade']]],Table8[[Código do agregado '[Entidade']]:[Denominação do ficheiro pdf correspondente ao documento]],25,FALSE),"y")))),"")</f>
        <v/>
      </c>
      <c r="W574" s="410">
        <f t="shared" si="47"/>
        <v>0</v>
      </c>
      <c r="AC574" s="280"/>
    </row>
    <row r="575" spans="1:29" s="263" customFormat="1" ht="25.05" hidden="1" customHeight="1" x14ac:dyDescent="0.3">
      <c r="A575" s="274" t="str">
        <f>CONCATENATE(+IF(Table9[[#This Row],[Código do agregado
'[Entidade']]]="","",VLOOKUP(Table9[[#This Row],[Código do agregado
'[Entidade']]],Table8[[#All],[Código do agregado '[Entidade']]:[Código do agregado
'[1º Direito']]],6,FALSE)),Table9[[#This Row],[Membro]])</f>
        <v/>
      </c>
      <c r="B575" s="403"/>
      <c r="C575" s="404" t="str">
        <f>IF(Table9[[#This Row],[Código do agregado
'[Entidade']]]="","",(CONCATENATE(VLOOKUP(Table9[[#This Row],[Código do agregado
'[Entidade']]],Table8[[Código do agregado '[Entidade']]:[Código do agregado
'[1º Direito']]],8,FALSE),".",Table9[[#This Row],[Membro]])))</f>
        <v/>
      </c>
      <c r="D575" s="430"/>
      <c r="E575" s="431"/>
      <c r="F575" s="430"/>
      <c r="G575" s="430"/>
      <c r="H575" s="435"/>
      <c r="I575" s="432"/>
      <c r="J575" s="433"/>
      <c r="K575" s="404" t="str">
        <f ca="1">IF(Table9[[#This Row],[Data de nascimento 
(aaaa-mm-dd)]]="","",(IF(B575="","",DATEDIF(J575,NOW(),"y"))))</f>
        <v/>
      </c>
      <c r="L575" s="401"/>
      <c r="M575" s="405"/>
      <c r="N575" s="407"/>
      <c r="O575" s="405"/>
      <c r="P575" s="275" t="str">
        <f t="shared" si="43"/>
        <v>NÃO</v>
      </c>
      <c r="Q575" s="281" t="str">
        <f>IF(Table9[[#This Row],[Código do agregado
'[Entidade']]]="","",IF(B575&lt;&gt;B574,"A",IF(Q574="A","B",IF(Q574="B","C",IF(Q574="C","D",IF(Q574="D","E",IF(Q574="E","F",IF(Q574="F","G",IF(Q574="G","H",IF(Q574="H","I",IF(Q574="K","L",IF(Q574="L","M",IF(Q574="M","N",IF(Q574="N","O",IF(Q574="O","P",IF(Q574="P","Q"))))))))))))))))</f>
        <v/>
      </c>
      <c r="R575" s="282" t="str">
        <f t="shared" si="44"/>
        <v/>
      </c>
      <c r="S575" s="283" t="str">
        <f t="shared" si="45"/>
        <v/>
      </c>
      <c r="T575" s="284" t="str">
        <f t="shared" ca="1" si="46"/>
        <v/>
      </c>
      <c r="U575" s="419"/>
      <c r="V575" s="421" t="str">
        <f>IFERROR(IF(Table9[[#This Row],[Data de nascimento 
(aaaa-mm-dd)]]="","",(IF(B575="","",DATEDIF(J575,VLOOKUP(Table9[[#This Row],[Código do agregado
'[Entidade']]],Table8[[Código do agregado '[Entidade']]:[Denominação do ficheiro pdf correspondente ao documento]],25,FALSE),"y")))),"")</f>
        <v/>
      </c>
      <c r="W575" s="410">
        <f t="shared" si="47"/>
        <v>0</v>
      </c>
      <c r="AC575" s="280"/>
    </row>
    <row r="576" spans="1:29" s="263" customFormat="1" ht="25.05" hidden="1" customHeight="1" x14ac:dyDescent="0.3">
      <c r="A576" s="274" t="str">
        <f>CONCATENATE(+IF(Table9[[#This Row],[Código do agregado
'[Entidade']]]="","",VLOOKUP(Table9[[#This Row],[Código do agregado
'[Entidade']]],Table8[[#All],[Código do agregado '[Entidade']]:[Código do agregado
'[1º Direito']]],6,FALSE)),Table9[[#This Row],[Membro]])</f>
        <v/>
      </c>
      <c r="B576" s="403"/>
      <c r="C576" s="404" t="str">
        <f>IF(Table9[[#This Row],[Código do agregado
'[Entidade']]]="","",(CONCATENATE(VLOOKUP(Table9[[#This Row],[Código do agregado
'[Entidade']]],Table8[[Código do agregado '[Entidade']]:[Código do agregado
'[1º Direito']]],8,FALSE),".",Table9[[#This Row],[Membro]])))</f>
        <v/>
      </c>
      <c r="D576" s="430"/>
      <c r="E576" s="431"/>
      <c r="F576" s="430"/>
      <c r="G576" s="430"/>
      <c r="H576" s="435"/>
      <c r="I576" s="432"/>
      <c r="J576" s="433"/>
      <c r="K576" s="404" t="str">
        <f ca="1">IF(Table9[[#This Row],[Data de nascimento 
(aaaa-mm-dd)]]="","",(IF(B576="","",DATEDIF(J576,NOW(),"y"))))</f>
        <v/>
      </c>
      <c r="L576" s="401"/>
      <c r="M576" s="405"/>
      <c r="N576" s="407"/>
      <c r="O576" s="405"/>
      <c r="P576" s="275" t="str">
        <f t="shared" si="43"/>
        <v>NÃO</v>
      </c>
      <c r="Q576" s="281" t="str">
        <f>IF(Table9[[#This Row],[Código do agregado
'[Entidade']]]="","",IF(B576&lt;&gt;B575,"A",IF(Q575="A","B",IF(Q575="B","C",IF(Q575="C","D",IF(Q575="D","E",IF(Q575="E","F",IF(Q575="F","G",IF(Q575="G","H",IF(Q575="H","I",IF(Q575="K","L",IF(Q575="L","M",IF(Q575="M","N",IF(Q575="N","O",IF(Q575="O","P",IF(Q575="P","Q"))))))))))))))))</f>
        <v/>
      </c>
      <c r="R576" s="282" t="str">
        <f t="shared" si="44"/>
        <v/>
      </c>
      <c r="S576" s="283" t="str">
        <f t="shared" si="45"/>
        <v/>
      </c>
      <c r="T576" s="284" t="str">
        <f t="shared" ca="1" si="46"/>
        <v/>
      </c>
      <c r="U576" s="419"/>
      <c r="V576" s="421" t="str">
        <f>IFERROR(IF(Table9[[#This Row],[Data de nascimento 
(aaaa-mm-dd)]]="","",(IF(B576="","",DATEDIF(J576,VLOOKUP(Table9[[#This Row],[Código do agregado
'[Entidade']]],Table8[[Código do agregado '[Entidade']]:[Denominação do ficheiro pdf correspondente ao documento]],25,FALSE),"y")))),"")</f>
        <v/>
      </c>
      <c r="W576" s="410">
        <f t="shared" si="47"/>
        <v>0</v>
      </c>
      <c r="AC576" s="280"/>
    </row>
    <row r="577" spans="1:29" s="263" customFormat="1" ht="25.05" hidden="1" customHeight="1" x14ac:dyDescent="0.3">
      <c r="A577" s="274" t="str">
        <f>CONCATENATE(+IF(Table9[[#This Row],[Código do agregado
'[Entidade']]]="","",VLOOKUP(Table9[[#This Row],[Código do agregado
'[Entidade']]],Table8[[#All],[Código do agregado '[Entidade']]:[Código do agregado
'[1º Direito']]],6,FALSE)),Table9[[#This Row],[Membro]])</f>
        <v/>
      </c>
      <c r="B577" s="403"/>
      <c r="C577" s="404" t="str">
        <f>IF(Table9[[#This Row],[Código do agregado
'[Entidade']]]="","",(CONCATENATE(VLOOKUP(Table9[[#This Row],[Código do agregado
'[Entidade']]],Table8[[Código do agregado '[Entidade']]:[Código do agregado
'[1º Direito']]],8,FALSE),".",Table9[[#This Row],[Membro]])))</f>
        <v/>
      </c>
      <c r="D577" s="430"/>
      <c r="E577" s="431"/>
      <c r="F577" s="430"/>
      <c r="G577" s="430"/>
      <c r="H577" s="435"/>
      <c r="I577" s="432"/>
      <c r="J577" s="433"/>
      <c r="K577" s="404" t="str">
        <f ca="1">IF(Table9[[#This Row],[Data de nascimento 
(aaaa-mm-dd)]]="","",(IF(B577="","",DATEDIF(J577,NOW(),"y"))))</f>
        <v/>
      </c>
      <c r="L577" s="401"/>
      <c r="M577" s="405"/>
      <c r="N577" s="407"/>
      <c r="O577" s="405"/>
      <c r="P577" s="275" t="str">
        <f t="shared" si="43"/>
        <v>NÃO</v>
      </c>
      <c r="Q577" s="281" t="str">
        <f>IF(Table9[[#This Row],[Código do agregado
'[Entidade']]]="","",IF(B577&lt;&gt;B576,"A",IF(Q576="A","B",IF(Q576="B","C",IF(Q576="C","D",IF(Q576="D","E",IF(Q576="E","F",IF(Q576="F","G",IF(Q576="G","H",IF(Q576="H","I",IF(Q576="K","L",IF(Q576="L","M",IF(Q576="M","N",IF(Q576="N","O",IF(Q576="O","P",IF(Q576="P","Q"))))))))))))))))</f>
        <v/>
      </c>
      <c r="R577" s="282" t="str">
        <f t="shared" si="44"/>
        <v/>
      </c>
      <c r="S577" s="283" t="str">
        <f t="shared" si="45"/>
        <v/>
      </c>
      <c r="T577" s="284" t="str">
        <f t="shared" ca="1" si="46"/>
        <v/>
      </c>
      <c r="U577" s="419"/>
      <c r="V577" s="421" t="str">
        <f>IFERROR(IF(Table9[[#This Row],[Data de nascimento 
(aaaa-mm-dd)]]="","",(IF(B577="","",DATEDIF(J577,VLOOKUP(Table9[[#This Row],[Código do agregado
'[Entidade']]],Table8[[Código do agregado '[Entidade']]:[Denominação do ficheiro pdf correspondente ao documento]],25,FALSE),"y")))),"")</f>
        <v/>
      </c>
      <c r="W577" s="410">
        <f t="shared" si="47"/>
        <v>0</v>
      </c>
      <c r="AC577" s="280"/>
    </row>
    <row r="578" spans="1:29" s="263" customFormat="1" ht="25.05" hidden="1" customHeight="1" x14ac:dyDescent="0.3">
      <c r="A578" s="274" t="str">
        <f>CONCATENATE(+IF(Table9[[#This Row],[Código do agregado
'[Entidade']]]="","",VLOOKUP(Table9[[#This Row],[Código do agregado
'[Entidade']]],Table8[[#All],[Código do agregado '[Entidade']]:[Código do agregado
'[1º Direito']]],6,FALSE)),Table9[[#This Row],[Membro]])</f>
        <v/>
      </c>
      <c r="B578" s="403"/>
      <c r="C578" s="404" t="str">
        <f>IF(Table9[[#This Row],[Código do agregado
'[Entidade']]]="","",(CONCATENATE(VLOOKUP(Table9[[#This Row],[Código do agregado
'[Entidade']]],Table8[[Código do agregado '[Entidade']]:[Código do agregado
'[1º Direito']]],8,FALSE),".",Table9[[#This Row],[Membro]])))</f>
        <v/>
      </c>
      <c r="D578" s="430"/>
      <c r="E578" s="431"/>
      <c r="F578" s="430"/>
      <c r="G578" s="430"/>
      <c r="H578" s="435"/>
      <c r="I578" s="432"/>
      <c r="J578" s="433"/>
      <c r="K578" s="404" t="str">
        <f ca="1">IF(Table9[[#This Row],[Data de nascimento 
(aaaa-mm-dd)]]="","",(IF(B578="","",DATEDIF(J578,NOW(),"y"))))</f>
        <v/>
      </c>
      <c r="L578" s="401"/>
      <c r="M578" s="405"/>
      <c r="N578" s="407"/>
      <c r="O578" s="405"/>
      <c r="P578" s="275" t="str">
        <f t="shared" si="43"/>
        <v>NÃO</v>
      </c>
      <c r="Q578" s="281" t="str">
        <f>IF(Table9[[#This Row],[Código do agregado
'[Entidade']]]="","",IF(B578&lt;&gt;B577,"A",IF(Q577="A","B",IF(Q577="B","C",IF(Q577="C","D",IF(Q577="D","E",IF(Q577="E","F",IF(Q577="F","G",IF(Q577="G","H",IF(Q577="H","I",IF(Q577="K","L",IF(Q577="L","M",IF(Q577="M","N",IF(Q577="N","O",IF(Q577="O","P",IF(Q577="P","Q"))))))))))))))))</f>
        <v/>
      </c>
      <c r="R578" s="282" t="str">
        <f t="shared" si="44"/>
        <v/>
      </c>
      <c r="S578" s="283" t="str">
        <f t="shared" si="45"/>
        <v/>
      </c>
      <c r="T578" s="284" t="str">
        <f t="shared" ca="1" si="46"/>
        <v/>
      </c>
      <c r="U578" s="419"/>
      <c r="V578" s="421" t="str">
        <f>IFERROR(IF(Table9[[#This Row],[Data de nascimento 
(aaaa-mm-dd)]]="","",(IF(B578="","",DATEDIF(J578,VLOOKUP(Table9[[#This Row],[Código do agregado
'[Entidade']]],Table8[[Código do agregado '[Entidade']]:[Denominação do ficheiro pdf correspondente ao documento]],25,FALSE),"y")))),"")</f>
        <v/>
      </c>
      <c r="W578" s="410">
        <f t="shared" si="47"/>
        <v>0</v>
      </c>
      <c r="AC578" s="280"/>
    </row>
    <row r="579" spans="1:29" s="263" customFormat="1" ht="25.05" hidden="1" customHeight="1" x14ac:dyDescent="0.3">
      <c r="A579" s="274" t="str">
        <f>CONCATENATE(+IF(Table9[[#This Row],[Código do agregado
'[Entidade']]]="","",VLOOKUP(Table9[[#This Row],[Código do agregado
'[Entidade']]],Table8[[#All],[Código do agregado '[Entidade']]:[Código do agregado
'[1º Direito']]],6,FALSE)),Table9[[#This Row],[Membro]])</f>
        <v/>
      </c>
      <c r="B579" s="403"/>
      <c r="C579" s="404" t="str">
        <f>IF(Table9[[#This Row],[Código do agregado
'[Entidade']]]="","",(CONCATENATE(VLOOKUP(Table9[[#This Row],[Código do agregado
'[Entidade']]],Table8[[Código do agregado '[Entidade']]:[Código do agregado
'[1º Direito']]],8,FALSE),".",Table9[[#This Row],[Membro]])))</f>
        <v/>
      </c>
      <c r="D579" s="430"/>
      <c r="E579" s="431"/>
      <c r="F579" s="430"/>
      <c r="G579" s="430"/>
      <c r="H579" s="435"/>
      <c r="I579" s="432"/>
      <c r="J579" s="433"/>
      <c r="K579" s="404" t="str">
        <f ca="1">IF(Table9[[#This Row],[Data de nascimento 
(aaaa-mm-dd)]]="","",(IF(B579="","",DATEDIF(J579,NOW(),"y"))))</f>
        <v/>
      </c>
      <c r="L579" s="401"/>
      <c r="M579" s="405"/>
      <c r="N579" s="407"/>
      <c r="O579" s="405"/>
      <c r="P579" s="275" t="str">
        <f t="shared" si="43"/>
        <v>NÃO</v>
      </c>
      <c r="Q579" s="281" t="str">
        <f>IF(Table9[[#This Row],[Código do agregado
'[Entidade']]]="","",IF(B579&lt;&gt;B578,"A",IF(Q578="A","B",IF(Q578="B","C",IF(Q578="C","D",IF(Q578="D","E",IF(Q578="E","F",IF(Q578="F","G",IF(Q578="G","H",IF(Q578="H","I",IF(Q578="K","L",IF(Q578="L","M",IF(Q578="M","N",IF(Q578="N","O",IF(Q578="O","P",IF(Q578="P","Q"))))))))))))))))</f>
        <v/>
      </c>
      <c r="R579" s="282" t="str">
        <f t="shared" si="44"/>
        <v/>
      </c>
      <c r="S579" s="283" t="str">
        <f t="shared" si="45"/>
        <v/>
      </c>
      <c r="T579" s="284" t="str">
        <f t="shared" ca="1" si="46"/>
        <v/>
      </c>
      <c r="U579" s="419"/>
      <c r="V579" s="421" t="str">
        <f>IFERROR(IF(Table9[[#This Row],[Data de nascimento 
(aaaa-mm-dd)]]="","",(IF(B579="","",DATEDIF(J579,VLOOKUP(Table9[[#This Row],[Código do agregado
'[Entidade']]],Table8[[Código do agregado '[Entidade']]:[Denominação do ficheiro pdf correspondente ao documento]],25,FALSE),"y")))),"")</f>
        <v/>
      </c>
      <c r="W579" s="410">
        <f t="shared" si="47"/>
        <v>0</v>
      </c>
      <c r="AC579" s="280"/>
    </row>
    <row r="580" spans="1:29" s="263" customFormat="1" ht="25.05" hidden="1" customHeight="1" x14ac:dyDescent="0.3">
      <c r="A580" s="274" t="str">
        <f>CONCATENATE(+IF(Table9[[#This Row],[Código do agregado
'[Entidade']]]="","",VLOOKUP(Table9[[#This Row],[Código do agregado
'[Entidade']]],Table8[[#All],[Código do agregado '[Entidade']]:[Código do agregado
'[1º Direito']]],6,FALSE)),Table9[[#This Row],[Membro]])</f>
        <v/>
      </c>
      <c r="B580" s="403"/>
      <c r="C580" s="404" t="str">
        <f>IF(Table9[[#This Row],[Código do agregado
'[Entidade']]]="","",(CONCATENATE(VLOOKUP(Table9[[#This Row],[Código do agregado
'[Entidade']]],Table8[[Código do agregado '[Entidade']]:[Código do agregado
'[1º Direito']]],8,FALSE),".",Table9[[#This Row],[Membro]])))</f>
        <v/>
      </c>
      <c r="D580" s="430"/>
      <c r="E580" s="431"/>
      <c r="F580" s="430"/>
      <c r="G580" s="430"/>
      <c r="H580" s="435"/>
      <c r="I580" s="432"/>
      <c r="J580" s="433"/>
      <c r="K580" s="404" t="str">
        <f ca="1">IF(Table9[[#This Row],[Data de nascimento 
(aaaa-mm-dd)]]="","",(IF(B580="","",DATEDIF(J580,NOW(),"y"))))</f>
        <v/>
      </c>
      <c r="L580" s="401"/>
      <c r="M580" s="405"/>
      <c r="N580" s="407"/>
      <c r="O580" s="405"/>
      <c r="P580" s="275" t="str">
        <f t="shared" si="43"/>
        <v>NÃO</v>
      </c>
      <c r="Q580" s="281" t="str">
        <f>IF(Table9[[#This Row],[Código do agregado
'[Entidade']]]="","",IF(B580&lt;&gt;B579,"A",IF(Q579="A","B",IF(Q579="B","C",IF(Q579="C","D",IF(Q579="D","E",IF(Q579="E","F",IF(Q579="F","G",IF(Q579="G","H",IF(Q579="H","I",IF(Q579="K","L",IF(Q579="L","M",IF(Q579="M","N",IF(Q579="N","O",IF(Q579="O","P",IF(Q579="P","Q"))))))))))))))))</f>
        <v/>
      </c>
      <c r="R580" s="282" t="str">
        <f t="shared" si="44"/>
        <v/>
      </c>
      <c r="S580" s="283" t="str">
        <f t="shared" si="45"/>
        <v/>
      </c>
      <c r="T580" s="284" t="str">
        <f t="shared" ca="1" si="46"/>
        <v/>
      </c>
      <c r="U580" s="419"/>
      <c r="V580" s="421" t="str">
        <f>IFERROR(IF(Table9[[#This Row],[Data de nascimento 
(aaaa-mm-dd)]]="","",(IF(B580="","",DATEDIF(J580,VLOOKUP(Table9[[#This Row],[Código do agregado
'[Entidade']]],Table8[[Código do agregado '[Entidade']]:[Denominação do ficheiro pdf correspondente ao documento]],25,FALSE),"y")))),"")</f>
        <v/>
      </c>
      <c r="W580" s="410">
        <f t="shared" si="47"/>
        <v>0</v>
      </c>
      <c r="AC580" s="280"/>
    </row>
    <row r="581" spans="1:29" s="263" customFormat="1" ht="25.05" hidden="1" customHeight="1" x14ac:dyDescent="0.3">
      <c r="A581" s="274" t="str">
        <f>CONCATENATE(+IF(Table9[[#This Row],[Código do agregado
'[Entidade']]]="","",VLOOKUP(Table9[[#This Row],[Código do agregado
'[Entidade']]],Table8[[#All],[Código do agregado '[Entidade']]:[Código do agregado
'[1º Direito']]],6,FALSE)),Table9[[#This Row],[Membro]])</f>
        <v/>
      </c>
      <c r="B581" s="403"/>
      <c r="C581" s="404" t="str">
        <f>IF(Table9[[#This Row],[Código do agregado
'[Entidade']]]="","",(CONCATENATE(VLOOKUP(Table9[[#This Row],[Código do agregado
'[Entidade']]],Table8[[Código do agregado '[Entidade']]:[Código do agregado
'[1º Direito']]],8,FALSE),".",Table9[[#This Row],[Membro]])))</f>
        <v/>
      </c>
      <c r="D581" s="430"/>
      <c r="E581" s="431"/>
      <c r="F581" s="430"/>
      <c r="G581" s="430"/>
      <c r="H581" s="435"/>
      <c r="I581" s="432"/>
      <c r="J581" s="433"/>
      <c r="K581" s="404" t="str">
        <f ca="1">IF(Table9[[#This Row],[Data de nascimento 
(aaaa-mm-dd)]]="","",(IF(B581="","",DATEDIF(J581,NOW(),"y"))))</f>
        <v/>
      </c>
      <c r="L581" s="401"/>
      <c r="M581" s="405"/>
      <c r="N581" s="407"/>
      <c r="O581" s="405"/>
      <c r="P581" s="275" t="str">
        <f t="shared" si="43"/>
        <v>NÃO</v>
      </c>
      <c r="Q581" s="281" t="str">
        <f>IF(Table9[[#This Row],[Código do agregado
'[Entidade']]]="","",IF(B581&lt;&gt;B580,"A",IF(Q580="A","B",IF(Q580="B","C",IF(Q580="C","D",IF(Q580="D","E",IF(Q580="E","F",IF(Q580="F","G",IF(Q580="G","H",IF(Q580="H","I",IF(Q580="K","L",IF(Q580="L","M",IF(Q580="M","N",IF(Q580="N","O",IF(Q580="O","P",IF(Q580="P","Q"))))))))))))))))</f>
        <v/>
      </c>
      <c r="R581" s="282" t="str">
        <f t="shared" si="44"/>
        <v/>
      </c>
      <c r="S581" s="283" t="str">
        <f t="shared" si="45"/>
        <v/>
      </c>
      <c r="T581" s="284" t="str">
        <f t="shared" ca="1" si="46"/>
        <v/>
      </c>
      <c r="U581" s="419"/>
      <c r="V581" s="421" t="str">
        <f>IFERROR(IF(Table9[[#This Row],[Data de nascimento 
(aaaa-mm-dd)]]="","",(IF(B581="","",DATEDIF(J581,VLOOKUP(Table9[[#This Row],[Código do agregado
'[Entidade']]],Table8[[Código do agregado '[Entidade']]:[Denominação do ficheiro pdf correspondente ao documento]],25,FALSE),"y")))),"")</f>
        <v/>
      </c>
      <c r="W581" s="410">
        <f t="shared" si="47"/>
        <v>0</v>
      </c>
      <c r="AC581" s="280"/>
    </row>
    <row r="582" spans="1:29" s="263" customFormat="1" ht="25.05" hidden="1" customHeight="1" x14ac:dyDescent="0.3">
      <c r="A582" s="274" t="str">
        <f>CONCATENATE(+IF(Table9[[#This Row],[Código do agregado
'[Entidade']]]="","",VLOOKUP(Table9[[#This Row],[Código do agregado
'[Entidade']]],Table8[[#All],[Código do agregado '[Entidade']]:[Código do agregado
'[1º Direito']]],6,FALSE)),Table9[[#This Row],[Membro]])</f>
        <v/>
      </c>
      <c r="B582" s="403"/>
      <c r="C582" s="404" t="str">
        <f>IF(Table9[[#This Row],[Código do agregado
'[Entidade']]]="","",(CONCATENATE(VLOOKUP(Table9[[#This Row],[Código do agregado
'[Entidade']]],Table8[[Código do agregado '[Entidade']]:[Código do agregado
'[1º Direito']]],8,FALSE),".",Table9[[#This Row],[Membro]])))</f>
        <v/>
      </c>
      <c r="D582" s="430"/>
      <c r="E582" s="431"/>
      <c r="F582" s="430"/>
      <c r="G582" s="430"/>
      <c r="H582" s="435"/>
      <c r="I582" s="432"/>
      <c r="J582" s="433"/>
      <c r="K582" s="404" t="str">
        <f ca="1">IF(Table9[[#This Row],[Data de nascimento 
(aaaa-mm-dd)]]="","",(IF(B582="","",DATEDIF(J582,NOW(),"y"))))</f>
        <v/>
      </c>
      <c r="L582" s="401"/>
      <c r="M582" s="405"/>
      <c r="N582" s="407"/>
      <c r="O582" s="405"/>
      <c r="P582" s="275" t="str">
        <f t="shared" ref="P582:P645" si="48">IF(B582&lt;&gt;"",IF(AND(B582&lt;&gt;"",OR(I582="",J582="",M582="",N582="",AND(O582="",S582="Rend"))),"NÃO","SIM"),"NÃO")</f>
        <v>NÃO</v>
      </c>
      <c r="Q582" s="281" t="str">
        <f>IF(Table9[[#This Row],[Código do agregado
'[Entidade']]]="","",IF(B582&lt;&gt;B581,"A",IF(Q581="A","B",IF(Q581="B","C",IF(Q581="C","D",IF(Q581="D","E",IF(Q581="E","F",IF(Q581="F","G",IF(Q581="G","H",IF(Q581="H","I",IF(Q581="K","L",IF(Q581="L","M",IF(Q581="M","N",IF(Q581="N","O",IF(Q581="O","P",IF(Q581="P","Q"))))))))))))))))</f>
        <v/>
      </c>
      <c r="R582" s="282" t="str">
        <f t="shared" ref="R582:R645" si="49">IFERROR(IF(OR(RIGHT(I582,1)-(11-((9*LEFT(I582,1)+8*MID(I582,2,1)+7*MID(I582,3,1)+6*MID(I582,4,1)+5*MID(I582,5,1)+4*MID(I582,6,1)+3*MID(I582,7,1)+2*MID(I582,8,1))-(11*INT((9*LEFT(I582,1)+8*MID(I582,2,1)+7*MID(I582,3,1)+6*MID(I582,4,1)+5*MID(I582,5,1)+4*MID(I582,6,1)+3*MID(I582,7,1)+2*MID(I582,8,1))/11))))=0,RIGHT(I582,1)-(11-((9*LEFT(I582,1)+8*MID(I582,2,1)+7*MID(I582,3,1)+6*MID(I582,4,1)+5*MID(I582,5,1)+4*MID(I582,6,1)+3*MID(I582,7,1)+2*MID(I582,8,1))-(11*INT((9*LEFT(I582,1)+8*MID(I582,2,1)+7*MID(I582,3,1)+6*MID(I582,4,1)+5*MID(I582,5,1)+4*MID(I582,6,1)+3*MID(I582,7,1)+2*MID(I582,8,1))/11))))=-11,RIGHT(I582,1)-(11-((9*LEFT(I582,1)+8*MID(I582,2,1)+7*MID(I582,3,1)+6*MID(I582,4,1)+5*MID(I582,5,1)+4*MID(I582,6,1)+3*MID(I582,7,1)+2*MID(I582,8,1))-(11*INT((9*LEFT(I582,1)+8*MID(I582,2,1)+7*MID(I582,3,1)+6*MID(I582,4,1)+5*MID(I582,5,1)+4*MID(I582,6,1)+3*MID(I582,7,1)+2*MID(I582,8,1))/11))))=-10),"","X"),"")</f>
        <v/>
      </c>
      <c r="S582" s="283" t="str">
        <f t="shared" ref="S582:S645" si="50">IF(RIGHT(C582,1)="A","",IF(C582="","",IF(OR(K582&gt;65,AND(K582&gt;17,K582&lt;26)),"Rend","")))</f>
        <v/>
      </c>
      <c r="T582" s="284" t="str">
        <f t="shared" ref="T582:T645" ca="1" si="51">IF(OR(K582&lt;18,AND(O582="Não",S582="Rend")),"Dep","")</f>
        <v/>
      </c>
      <c r="U582" s="419"/>
      <c r="V582" s="421" t="str">
        <f>IFERROR(IF(Table9[[#This Row],[Data de nascimento 
(aaaa-mm-dd)]]="","",(IF(B582="","",DATEDIF(J582,VLOOKUP(Table9[[#This Row],[Código do agregado
'[Entidade']]],Table8[[Código do agregado '[Entidade']]:[Denominação do ficheiro pdf correspondente ao documento]],25,FALSE),"y")))),"")</f>
        <v/>
      </c>
      <c r="W582" s="410">
        <f t="shared" ref="W582:W645" si="52">IF(AND(V582&gt;=15,V582&lt;=29),1,0)</f>
        <v>0</v>
      </c>
      <c r="AC582" s="280"/>
    </row>
    <row r="583" spans="1:29" s="263" customFormat="1" ht="25.05" hidden="1" customHeight="1" x14ac:dyDescent="0.3">
      <c r="A583" s="274" t="str">
        <f>CONCATENATE(+IF(Table9[[#This Row],[Código do agregado
'[Entidade']]]="","",VLOOKUP(Table9[[#This Row],[Código do agregado
'[Entidade']]],Table8[[#All],[Código do agregado '[Entidade']]:[Código do agregado
'[1º Direito']]],6,FALSE)),Table9[[#This Row],[Membro]])</f>
        <v/>
      </c>
      <c r="B583" s="403"/>
      <c r="C583" s="404" t="str">
        <f>IF(Table9[[#This Row],[Código do agregado
'[Entidade']]]="","",(CONCATENATE(VLOOKUP(Table9[[#This Row],[Código do agregado
'[Entidade']]],Table8[[Código do agregado '[Entidade']]:[Código do agregado
'[1º Direito']]],8,FALSE),".",Table9[[#This Row],[Membro]])))</f>
        <v/>
      </c>
      <c r="D583" s="430"/>
      <c r="E583" s="431"/>
      <c r="F583" s="430"/>
      <c r="G583" s="430"/>
      <c r="H583" s="435"/>
      <c r="I583" s="432"/>
      <c r="J583" s="433"/>
      <c r="K583" s="404" t="str">
        <f ca="1">IF(Table9[[#This Row],[Data de nascimento 
(aaaa-mm-dd)]]="","",(IF(B583="","",DATEDIF(J583,NOW(),"y"))))</f>
        <v/>
      </c>
      <c r="L583" s="401"/>
      <c r="M583" s="405"/>
      <c r="N583" s="407"/>
      <c r="O583" s="405"/>
      <c r="P583" s="275" t="str">
        <f t="shared" si="48"/>
        <v>NÃO</v>
      </c>
      <c r="Q583" s="281" t="str">
        <f>IF(Table9[[#This Row],[Código do agregado
'[Entidade']]]="","",IF(B583&lt;&gt;B582,"A",IF(Q582="A","B",IF(Q582="B","C",IF(Q582="C","D",IF(Q582="D","E",IF(Q582="E","F",IF(Q582="F","G",IF(Q582="G","H",IF(Q582="H","I",IF(Q582="K","L",IF(Q582="L","M",IF(Q582="M","N",IF(Q582="N","O",IF(Q582="O","P",IF(Q582="P","Q"))))))))))))))))</f>
        <v/>
      </c>
      <c r="R583" s="282" t="str">
        <f t="shared" si="49"/>
        <v/>
      </c>
      <c r="S583" s="283" t="str">
        <f t="shared" si="50"/>
        <v/>
      </c>
      <c r="T583" s="284" t="str">
        <f t="shared" ca="1" si="51"/>
        <v/>
      </c>
      <c r="U583" s="419"/>
      <c r="V583" s="421" t="str">
        <f>IFERROR(IF(Table9[[#This Row],[Data de nascimento 
(aaaa-mm-dd)]]="","",(IF(B583="","",DATEDIF(J583,VLOOKUP(Table9[[#This Row],[Código do agregado
'[Entidade']]],Table8[[Código do agregado '[Entidade']]:[Denominação do ficheiro pdf correspondente ao documento]],25,FALSE),"y")))),"")</f>
        <v/>
      </c>
      <c r="W583" s="410">
        <f t="shared" si="52"/>
        <v>0</v>
      </c>
      <c r="AC583" s="280"/>
    </row>
    <row r="584" spans="1:29" s="263" customFormat="1" ht="25.05" hidden="1" customHeight="1" x14ac:dyDescent="0.3">
      <c r="A584" s="274" t="str">
        <f>CONCATENATE(+IF(Table9[[#This Row],[Código do agregado
'[Entidade']]]="","",VLOOKUP(Table9[[#This Row],[Código do agregado
'[Entidade']]],Table8[[#All],[Código do agregado '[Entidade']]:[Código do agregado
'[1º Direito']]],6,FALSE)),Table9[[#This Row],[Membro]])</f>
        <v/>
      </c>
      <c r="B584" s="403"/>
      <c r="C584" s="404" t="str">
        <f>IF(Table9[[#This Row],[Código do agregado
'[Entidade']]]="","",(CONCATENATE(VLOOKUP(Table9[[#This Row],[Código do agregado
'[Entidade']]],Table8[[Código do agregado '[Entidade']]:[Código do agregado
'[1º Direito']]],8,FALSE),".",Table9[[#This Row],[Membro]])))</f>
        <v/>
      </c>
      <c r="D584" s="430"/>
      <c r="E584" s="431"/>
      <c r="F584" s="430"/>
      <c r="G584" s="430"/>
      <c r="H584" s="435"/>
      <c r="I584" s="432"/>
      <c r="J584" s="433"/>
      <c r="K584" s="404" t="str">
        <f ca="1">IF(Table9[[#This Row],[Data de nascimento 
(aaaa-mm-dd)]]="","",(IF(B584="","",DATEDIF(J584,NOW(),"y"))))</f>
        <v/>
      </c>
      <c r="L584" s="401"/>
      <c r="M584" s="405"/>
      <c r="N584" s="407"/>
      <c r="O584" s="405"/>
      <c r="P584" s="275" t="str">
        <f t="shared" si="48"/>
        <v>NÃO</v>
      </c>
      <c r="Q584" s="281" t="str">
        <f>IF(Table9[[#This Row],[Código do agregado
'[Entidade']]]="","",IF(B584&lt;&gt;B583,"A",IF(Q583="A","B",IF(Q583="B","C",IF(Q583="C","D",IF(Q583="D","E",IF(Q583="E","F",IF(Q583="F","G",IF(Q583="G","H",IF(Q583="H","I",IF(Q583="K","L",IF(Q583="L","M",IF(Q583="M","N",IF(Q583="N","O",IF(Q583="O","P",IF(Q583="P","Q"))))))))))))))))</f>
        <v/>
      </c>
      <c r="R584" s="282" t="str">
        <f t="shared" si="49"/>
        <v/>
      </c>
      <c r="S584" s="283" t="str">
        <f t="shared" si="50"/>
        <v/>
      </c>
      <c r="T584" s="284" t="str">
        <f t="shared" ca="1" si="51"/>
        <v/>
      </c>
      <c r="U584" s="419"/>
      <c r="V584" s="421" t="str">
        <f>IFERROR(IF(Table9[[#This Row],[Data de nascimento 
(aaaa-mm-dd)]]="","",(IF(B584="","",DATEDIF(J584,VLOOKUP(Table9[[#This Row],[Código do agregado
'[Entidade']]],Table8[[Código do agregado '[Entidade']]:[Denominação do ficheiro pdf correspondente ao documento]],25,FALSE),"y")))),"")</f>
        <v/>
      </c>
      <c r="W584" s="410">
        <f t="shared" si="52"/>
        <v>0</v>
      </c>
      <c r="AC584" s="280"/>
    </row>
    <row r="585" spans="1:29" s="263" customFormat="1" ht="25.05" hidden="1" customHeight="1" x14ac:dyDescent="0.3">
      <c r="A585" s="274" t="str">
        <f>CONCATENATE(+IF(Table9[[#This Row],[Código do agregado
'[Entidade']]]="","",VLOOKUP(Table9[[#This Row],[Código do agregado
'[Entidade']]],Table8[[#All],[Código do agregado '[Entidade']]:[Código do agregado
'[1º Direito']]],6,FALSE)),Table9[[#This Row],[Membro]])</f>
        <v/>
      </c>
      <c r="B585" s="403"/>
      <c r="C585" s="404" t="str">
        <f>IF(Table9[[#This Row],[Código do agregado
'[Entidade']]]="","",(CONCATENATE(VLOOKUP(Table9[[#This Row],[Código do agregado
'[Entidade']]],Table8[[Código do agregado '[Entidade']]:[Código do agregado
'[1º Direito']]],8,FALSE),".",Table9[[#This Row],[Membro]])))</f>
        <v/>
      </c>
      <c r="D585" s="430"/>
      <c r="E585" s="431"/>
      <c r="F585" s="430"/>
      <c r="G585" s="430"/>
      <c r="H585" s="435"/>
      <c r="I585" s="432"/>
      <c r="J585" s="433"/>
      <c r="K585" s="404" t="str">
        <f ca="1">IF(Table9[[#This Row],[Data de nascimento 
(aaaa-mm-dd)]]="","",(IF(B585="","",DATEDIF(J585,NOW(),"y"))))</f>
        <v/>
      </c>
      <c r="L585" s="401"/>
      <c r="M585" s="405"/>
      <c r="N585" s="407"/>
      <c r="O585" s="405"/>
      <c r="P585" s="275" t="str">
        <f t="shared" si="48"/>
        <v>NÃO</v>
      </c>
      <c r="Q585" s="281" t="str">
        <f>IF(Table9[[#This Row],[Código do agregado
'[Entidade']]]="","",IF(B585&lt;&gt;B584,"A",IF(Q584="A","B",IF(Q584="B","C",IF(Q584="C","D",IF(Q584="D","E",IF(Q584="E","F",IF(Q584="F","G",IF(Q584="G","H",IF(Q584="H","I",IF(Q584="K","L",IF(Q584="L","M",IF(Q584="M","N",IF(Q584="N","O",IF(Q584="O","P",IF(Q584="P","Q"))))))))))))))))</f>
        <v/>
      </c>
      <c r="R585" s="282" t="str">
        <f t="shared" si="49"/>
        <v/>
      </c>
      <c r="S585" s="283" t="str">
        <f t="shared" si="50"/>
        <v/>
      </c>
      <c r="T585" s="284" t="str">
        <f t="shared" ca="1" si="51"/>
        <v/>
      </c>
      <c r="U585" s="419"/>
      <c r="V585" s="421" t="str">
        <f>IFERROR(IF(Table9[[#This Row],[Data de nascimento 
(aaaa-mm-dd)]]="","",(IF(B585="","",DATEDIF(J585,VLOOKUP(Table9[[#This Row],[Código do agregado
'[Entidade']]],Table8[[Código do agregado '[Entidade']]:[Denominação do ficheiro pdf correspondente ao documento]],25,FALSE),"y")))),"")</f>
        <v/>
      </c>
      <c r="W585" s="410">
        <f t="shared" si="52"/>
        <v>0</v>
      </c>
      <c r="AC585" s="280"/>
    </row>
    <row r="586" spans="1:29" s="263" customFormat="1" ht="25.05" hidden="1" customHeight="1" x14ac:dyDescent="0.3">
      <c r="A586" s="274" t="str">
        <f>CONCATENATE(+IF(Table9[[#This Row],[Código do agregado
'[Entidade']]]="","",VLOOKUP(Table9[[#This Row],[Código do agregado
'[Entidade']]],Table8[[#All],[Código do agregado '[Entidade']]:[Código do agregado
'[1º Direito']]],6,FALSE)),Table9[[#This Row],[Membro]])</f>
        <v/>
      </c>
      <c r="B586" s="403"/>
      <c r="C586" s="404" t="str">
        <f>IF(Table9[[#This Row],[Código do agregado
'[Entidade']]]="","",(CONCATENATE(VLOOKUP(Table9[[#This Row],[Código do agregado
'[Entidade']]],Table8[[Código do agregado '[Entidade']]:[Código do agregado
'[1º Direito']]],8,FALSE),".",Table9[[#This Row],[Membro]])))</f>
        <v/>
      </c>
      <c r="D586" s="430"/>
      <c r="E586" s="431"/>
      <c r="F586" s="430"/>
      <c r="G586" s="430"/>
      <c r="H586" s="435"/>
      <c r="I586" s="432"/>
      <c r="J586" s="433"/>
      <c r="K586" s="404" t="str">
        <f ca="1">IF(Table9[[#This Row],[Data de nascimento 
(aaaa-mm-dd)]]="","",(IF(B586="","",DATEDIF(J586,NOW(),"y"))))</f>
        <v/>
      </c>
      <c r="L586" s="401"/>
      <c r="M586" s="405"/>
      <c r="N586" s="407"/>
      <c r="O586" s="405"/>
      <c r="P586" s="275" t="str">
        <f t="shared" si="48"/>
        <v>NÃO</v>
      </c>
      <c r="Q586" s="281" t="str">
        <f>IF(Table9[[#This Row],[Código do agregado
'[Entidade']]]="","",IF(B586&lt;&gt;B585,"A",IF(Q585="A","B",IF(Q585="B","C",IF(Q585="C","D",IF(Q585="D","E",IF(Q585="E","F",IF(Q585="F","G",IF(Q585="G","H",IF(Q585="H","I",IF(Q585="K","L",IF(Q585="L","M",IF(Q585="M","N",IF(Q585="N","O",IF(Q585="O","P",IF(Q585="P","Q"))))))))))))))))</f>
        <v/>
      </c>
      <c r="R586" s="282" t="str">
        <f t="shared" si="49"/>
        <v/>
      </c>
      <c r="S586" s="283" t="str">
        <f t="shared" si="50"/>
        <v/>
      </c>
      <c r="T586" s="284" t="str">
        <f t="shared" ca="1" si="51"/>
        <v/>
      </c>
      <c r="U586" s="419"/>
      <c r="V586" s="421" t="str">
        <f>IFERROR(IF(Table9[[#This Row],[Data de nascimento 
(aaaa-mm-dd)]]="","",(IF(B586="","",DATEDIF(J586,VLOOKUP(Table9[[#This Row],[Código do agregado
'[Entidade']]],Table8[[Código do agregado '[Entidade']]:[Denominação do ficheiro pdf correspondente ao documento]],25,FALSE),"y")))),"")</f>
        <v/>
      </c>
      <c r="W586" s="410">
        <f t="shared" si="52"/>
        <v>0</v>
      </c>
      <c r="AC586" s="280"/>
    </row>
    <row r="587" spans="1:29" s="263" customFormat="1" ht="25.05" hidden="1" customHeight="1" x14ac:dyDescent="0.3">
      <c r="A587" s="274" t="str">
        <f>CONCATENATE(+IF(Table9[[#This Row],[Código do agregado
'[Entidade']]]="","",VLOOKUP(Table9[[#This Row],[Código do agregado
'[Entidade']]],Table8[[#All],[Código do agregado '[Entidade']]:[Código do agregado
'[1º Direito']]],6,FALSE)),Table9[[#This Row],[Membro]])</f>
        <v/>
      </c>
      <c r="B587" s="403"/>
      <c r="C587" s="404" t="str">
        <f>IF(Table9[[#This Row],[Código do agregado
'[Entidade']]]="","",(CONCATENATE(VLOOKUP(Table9[[#This Row],[Código do agregado
'[Entidade']]],Table8[[Código do agregado '[Entidade']]:[Código do agregado
'[1º Direito']]],8,FALSE),".",Table9[[#This Row],[Membro]])))</f>
        <v/>
      </c>
      <c r="D587" s="430"/>
      <c r="E587" s="431"/>
      <c r="F587" s="430"/>
      <c r="G587" s="430"/>
      <c r="H587" s="435"/>
      <c r="I587" s="432"/>
      <c r="J587" s="433"/>
      <c r="K587" s="404" t="str">
        <f ca="1">IF(Table9[[#This Row],[Data de nascimento 
(aaaa-mm-dd)]]="","",(IF(B587="","",DATEDIF(J587,NOW(),"y"))))</f>
        <v/>
      </c>
      <c r="L587" s="401"/>
      <c r="M587" s="405"/>
      <c r="N587" s="407"/>
      <c r="O587" s="405"/>
      <c r="P587" s="275" t="str">
        <f t="shared" si="48"/>
        <v>NÃO</v>
      </c>
      <c r="Q587" s="281" t="str">
        <f>IF(Table9[[#This Row],[Código do agregado
'[Entidade']]]="","",IF(B587&lt;&gt;B586,"A",IF(Q586="A","B",IF(Q586="B","C",IF(Q586="C","D",IF(Q586="D","E",IF(Q586="E","F",IF(Q586="F","G",IF(Q586="G","H",IF(Q586="H","I",IF(Q586="K","L",IF(Q586="L","M",IF(Q586="M","N",IF(Q586="N","O",IF(Q586="O","P",IF(Q586="P","Q"))))))))))))))))</f>
        <v/>
      </c>
      <c r="R587" s="282" t="str">
        <f t="shared" si="49"/>
        <v/>
      </c>
      <c r="S587" s="283" t="str">
        <f t="shared" si="50"/>
        <v/>
      </c>
      <c r="T587" s="284" t="str">
        <f t="shared" ca="1" si="51"/>
        <v/>
      </c>
      <c r="U587" s="419"/>
      <c r="V587" s="421" t="str">
        <f>IFERROR(IF(Table9[[#This Row],[Data de nascimento 
(aaaa-mm-dd)]]="","",(IF(B587="","",DATEDIF(J587,VLOOKUP(Table9[[#This Row],[Código do agregado
'[Entidade']]],Table8[[Código do agregado '[Entidade']]:[Denominação do ficheiro pdf correspondente ao documento]],25,FALSE),"y")))),"")</f>
        <v/>
      </c>
      <c r="W587" s="410">
        <f t="shared" si="52"/>
        <v>0</v>
      </c>
      <c r="AC587" s="280"/>
    </row>
    <row r="588" spans="1:29" s="263" customFormat="1" ht="25.05" hidden="1" customHeight="1" x14ac:dyDescent="0.3">
      <c r="A588" s="274" t="str">
        <f>CONCATENATE(+IF(Table9[[#This Row],[Código do agregado
'[Entidade']]]="","",VLOOKUP(Table9[[#This Row],[Código do agregado
'[Entidade']]],Table8[[#All],[Código do agregado '[Entidade']]:[Código do agregado
'[1º Direito']]],6,FALSE)),Table9[[#This Row],[Membro]])</f>
        <v/>
      </c>
      <c r="B588" s="403"/>
      <c r="C588" s="404" t="str">
        <f>IF(Table9[[#This Row],[Código do agregado
'[Entidade']]]="","",(CONCATENATE(VLOOKUP(Table9[[#This Row],[Código do agregado
'[Entidade']]],Table8[[Código do agregado '[Entidade']]:[Código do agregado
'[1º Direito']]],8,FALSE),".",Table9[[#This Row],[Membro]])))</f>
        <v/>
      </c>
      <c r="D588" s="430"/>
      <c r="E588" s="431"/>
      <c r="F588" s="430"/>
      <c r="G588" s="430"/>
      <c r="H588" s="435"/>
      <c r="I588" s="432"/>
      <c r="J588" s="433"/>
      <c r="K588" s="404" t="str">
        <f ca="1">IF(Table9[[#This Row],[Data de nascimento 
(aaaa-mm-dd)]]="","",(IF(B588="","",DATEDIF(J588,NOW(),"y"))))</f>
        <v/>
      </c>
      <c r="L588" s="401"/>
      <c r="M588" s="405"/>
      <c r="N588" s="407"/>
      <c r="O588" s="405"/>
      <c r="P588" s="275" t="str">
        <f t="shared" si="48"/>
        <v>NÃO</v>
      </c>
      <c r="Q588" s="281" t="str">
        <f>IF(Table9[[#This Row],[Código do agregado
'[Entidade']]]="","",IF(B588&lt;&gt;B587,"A",IF(Q587="A","B",IF(Q587="B","C",IF(Q587="C","D",IF(Q587="D","E",IF(Q587="E","F",IF(Q587="F","G",IF(Q587="G","H",IF(Q587="H","I",IF(Q587="K","L",IF(Q587="L","M",IF(Q587="M","N",IF(Q587="N","O",IF(Q587="O","P",IF(Q587="P","Q"))))))))))))))))</f>
        <v/>
      </c>
      <c r="R588" s="282" t="str">
        <f t="shared" si="49"/>
        <v/>
      </c>
      <c r="S588" s="283" t="str">
        <f t="shared" si="50"/>
        <v/>
      </c>
      <c r="T588" s="284" t="str">
        <f t="shared" ca="1" si="51"/>
        <v/>
      </c>
      <c r="U588" s="419"/>
      <c r="V588" s="421" t="str">
        <f>IFERROR(IF(Table9[[#This Row],[Data de nascimento 
(aaaa-mm-dd)]]="","",(IF(B588="","",DATEDIF(J588,VLOOKUP(Table9[[#This Row],[Código do agregado
'[Entidade']]],Table8[[Código do agregado '[Entidade']]:[Denominação do ficheiro pdf correspondente ao documento]],25,FALSE),"y")))),"")</f>
        <v/>
      </c>
      <c r="W588" s="410">
        <f t="shared" si="52"/>
        <v>0</v>
      </c>
      <c r="AC588" s="280"/>
    </row>
    <row r="589" spans="1:29" s="263" customFormat="1" ht="25.05" hidden="1" customHeight="1" x14ac:dyDescent="0.3">
      <c r="A589" s="274" t="str">
        <f>CONCATENATE(+IF(Table9[[#This Row],[Código do agregado
'[Entidade']]]="","",VLOOKUP(Table9[[#This Row],[Código do agregado
'[Entidade']]],Table8[[#All],[Código do agregado '[Entidade']]:[Código do agregado
'[1º Direito']]],6,FALSE)),Table9[[#This Row],[Membro]])</f>
        <v/>
      </c>
      <c r="B589" s="403"/>
      <c r="C589" s="404" t="str">
        <f>IF(Table9[[#This Row],[Código do agregado
'[Entidade']]]="","",(CONCATENATE(VLOOKUP(Table9[[#This Row],[Código do agregado
'[Entidade']]],Table8[[Código do agregado '[Entidade']]:[Código do agregado
'[1º Direito']]],8,FALSE),".",Table9[[#This Row],[Membro]])))</f>
        <v/>
      </c>
      <c r="D589" s="430"/>
      <c r="E589" s="431"/>
      <c r="F589" s="430"/>
      <c r="G589" s="430"/>
      <c r="H589" s="435"/>
      <c r="I589" s="432"/>
      <c r="J589" s="433"/>
      <c r="K589" s="404" t="str">
        <f ca="1">IF(Table9[[#This Row],[Data de nascimento 
(aaaa-mm-dd)]]="","",(IF(B589="","",DATEDIF(J589,NOW(),"y"))))</f>
        <v/>
      </c>
      <c r="L589" s="401"/>
      <c r="M589" s="405"/>
      <c r="N589" s="407"/>
      <c r="O589" s="405"/>
      <c r="P589" s="275" t="str">
        <f t="shared" si="48"/>
        <v>NÃO</v>
      </c>
      <c r="Q589" s="281" t="str">
        <f>IF(Table9[[#This Row],[Código do agregado
'[Entidade']]]="","",IF(B589&lt;&gt;B588,"A",IF(Q588="A","B",IF(Q588="B","C",IF(Q588="C","D",IF(Q588="D","E",IF(Q588="E","F",IF(Q588="F","G",IF(Q588="G","H",IF(Q588="H","I",IF(Q588="K","L",IF(Q588="L","M",IF(Q588="M","N",IF(Q588="N","O",IF(Q588="O","P",IF(Q588="P","Q"))))))))))))))))</f>
        <v/>
      </c>
      <c r="R589" s="282" t="str">
        <f t="shared" si="49"/>
        <v/>
      </c>
      <c r="S589" s="283" t="str">
        <f t="shared" si="50"/>
        <v/>
      </c>
      <c r="T589" s="284" t="str">
        <f t="shared" ca="1" si="51"/>
        <v/>
      </c>
      <c r="U589" s="419"/>
      <c r="V589" s="421" t="str">
        <f>IFERROR(IF(Table9[[#This Row],[Data de nascimento 
(aaaa-mm-dd)]]="","",(IF(B589="","",DATEDIF(J589,VLOOKUP(Table9[[#This Row],[Código do agregado
'[Entidade']]],Table8[[Código do agregado '[Entidade']]:[Denominação do ficheiro pdf correspondente ao documento]],25,FALSE),"y")))),"")</f>
        <v/>
      </c>
      <c r="W589" s="410">
        <f t="shared" si="52"/>
        <v>0</v>
      </c>
      <c r="AC589" s="280"/>
    </row>
    <row r="590" spans="1:29" s="263" customFormat="1" ht="25.05" hidden="1" customHeight="1" x14ac:dyDescent="0.3">
      <c r="A590" s="274" t="str">
        <f>CONCATENATE(+IF(Table9[[#This Row],[Código do agregado
'[Entidade']]]="","",VLOOKUP(Table9[[#This Row],[Código do agregado
'[Entidade']]],Table8[[#All],[Código do agregado '[Entidade']]:[Código do agregado
'[1º Direito']]],6,FALSE)),Table9[[#This Row],[Membro]])</f>
        <v/>
      </c>
      <c r="B590" s="403"/>
      <c r="C590" s="404" t="str">
        <f>IF(Table9[[#This Row],[Código do agregado
'[Entidade']]]="","",(CONCATENATE(VLOOKUP(Table9[[#This Row],[Código do agregado
'[Entidade']]],Table8[[Código do agregado '[Entidade']]:[Código do agregado
'[1º Direito']]],8,FALSE),".",Table9[[#This Row],[Membro]])))</f>
        <v/>
      </c>
      <c r="D590" s="430"/>
      <c r="E590" s="431"/>
      <c r="F590" s="430"/>
      <c r="G590" s="430"/>
      <c r="H590" s="435"/>
      <c r="I590" s="432"/>
      <c r="J590" s="433"/>
      <c r="K590" s="404" t="str">
        <f ca="1">IF(Table9[[#This Row],[Data de nascimento 
(aaaa-mm-dd)]]="","",(IF(B590="","",DATEDIF(J590,NOW(),"y"))))</f>
        <v/>
      </c>
      <c r="L590" s="401"/>
      <c r="M590" s="405"/>
      <c r="N590" s="407"/>
      <c r="O590" s="405"/>
      <c r="P590" s="275" t="str">
        <f t="shared" si="48"/>
        <v>NÃO</v>
      </c>
      <c r="Q590" s="281" t="str">
        <f>IF(Table9[[#This Row],[Código do agregado
'[Entidade']]]="","",IF(B590&lt;&gt;B589,"A",IF(Q589="A","B",IF(Q589="B","C",IF(Q589="C","D",IF(Q589="D","E",IF(Q589="E","F",IF(Q589="F","G",IF(Q589="G","H",IF(Q589="H","I",IF(Q589="K","L",IF(Q589="L","M",IF(Q589="M","N",IF(Q589="N","O",IF(Q589="O","P",IF(Q589="P","Q"))))))))))))))))</f>
        <v/>
      </c>
      <c r="R590" s="282" t="str">
        <f t="shared" si="49"/>
        <v/>
      </c>
      <c r="S590" s="283" t="str">
        <f t="shared" si="50"/>
        <v/>
      </c>
      <c r="T590" s="284" t="str">
        <f t="shared" ca="1" si="51"/>
        <v/>
      </c>
      <c r="U590" s="419"/>
      <c r="V590" s="421" t="str">
        <f>IFERROR(IF(Table9[[#This Row],[Data de nascimento 
(aaaa-mm-dd)]]="","",(IF(B590="","",DATEDIF(J590,VLOOKUP(Table9[[#This Row],[Código do agregado
'[Entidade']]],Table8[[Código do agregado '[Entidade']]:[Denominação do ficheiro pdf correspondente ao documento]],25,FALSE),"y")))),"")</f>
        <v/>
      </c>
      <c r="W590" s="410">
        <f t="shared" si="52"/>
        <v>0</v>
      </c>
      <c r="AC590" s="280"/>
    </row>
    <row r="591" spans="1:29" s="263" customFormat="1" ht="25.05" hidden="1" customHeight="1" x14ac:dyDescent="0.3">
      <c r="A591" s="274" t="str">
        <f>CONCATENATE(+IF(Table9[[#This Row],[Código do agregado
'[Entidade']]]="","",VLOOKUP(Table9[[#This Row],[Código do agregado
'[Entidade']]],Table8[[#All],[Código do agregado '[Entidade']]:[Código do agregado
'[1º Direito']]],6,FALSE)),Table9[[#This Row],[Membro]])</f>
        <v/>
      </c>
      <c r="B591" s="403"/>
      <c r="C591" s="404" t="str">
        <f>IF(Table9[[#This Row],[Código do agregado
'[Entidade']]]="","",(CONCATENATE(VLOOKUP(Table9[[#This Row],[Código do agregado
'[Entidade']]],Table8[[Código do agregado '[Entidade']]:[Código do agregado
'[1º Direito']]],8,FALSE),".",Table9[[#This Row],[Membro]])))</f>
        <v/>
      </c>
      <c r="D591" s="430"/>
      <c r="E591" s="431"/>
      <c r="F591" s="430"/>
      <c r="G591" s="430"/>
      <c r="H591" s="435"/>
      <c r="I591" s="432"/>
      <c r="J591" s="433"/>
      <c r="K591" s="404" t="str">
        <f ca="1">IF(Table9[[#This Row],[Data de nascimento 
(aaaa-mm-dd)]]="","",(IF(B591="","",DATEDIF(J591,NOW(),"y"))))</f>
        <v/>
      </c>
      <c r="L591" s="401"/>
      <c r="M591" s="405"/>
      <c r="N591" s="407"/>
      <c r="O591" s="405"/>
      <c r="P591" s="275" t="str">
        <f t="shared" si="48"/>
        <v>NÃO</v>
      </c>
      <c r="Q591" s="281" t="str">
        <f>IF(Table9[[#This Row],[Código do agregado
'[Entidade']]]="","",IF(B591&lt;&gt;B590,"A",IF(Q590="A","B",IF(Q590="B","C",IF(Q590="C","D",IF(Q590="D","E",IF(Q590="E","F",IF(Q590="F","G",IF(Q590="G","H",IF(Q590="H","I",IF(Q590="K","L",IF(Q590="L","M",IF(Q590="M","N",IF(Q590="N","O",IF(Q590="O","P",IF(Q590="P","Q"))))))))))))))))</f>
        <v/>
      </c>
      <c r="R591" s="282" t="str">
        <f t="shared" si="49"/>
        <v/>
      </c>
      <c r="S591" s="283" t="str">
        <f t="shared" si="50"/>
        <v/>
      </c>
      <c r="T591" s="284" t="str">
        <f t="shared" ca="1" si="51"/>
        <v/>
      </c>
      <c r="U591" s="419"/>
      <c r="V591" s="421" t="str">
        <f>IFERROR(IF(Table9[[#This Row],[Data de nascimento 
(aaaa-mm-dd)]]="","",(IF(B591="","",DATEDIF(J591,VLOOKUP(Table9[[#This Row],[Código do agregado
'[Entidade']]],Table8[[Código do agregado '[Entidade']]:[Denominação do ficheiro pdf correspondente ao documento]],25,FALSE),"y")))),"")</f>
        <v/>
      </c>
      <c r="W591" s="410">
        <f t="shared" si="52"/>
        <v>0</v>
      </c>
      <c r="AC591" s="280"/>
    </row>
    <row r="592" spans="1:29" s="263" customFormat="1" ht="25.05" hidden="1" customHeight="1" x14ac:dyDescent="0.3">
      <c r="A592" s="274" t="str">
        <f>CONCATENATE(+IF(Table9[[#This Row],[Código do agregado
'[Entidade']]]="","",VLOOKUP(Table9[[#This Row],[Código do agregado
'[Entidade']]],Table8[[#All],[Código do agregado '[Entidade']]:[Código do agregado
'[1º Direito']]],6,FALSE)),Table9[[#This Row],[Membro]])</f>
        <v/>
      </c>
      <c r="B592" s="403"/>
      <c r="C592" s="404" t="str">
        <f>IF(Table9[[#This Row],[Código do agregado
'[Entidade']]]="","",(CONCATENATE(VLOOKUP(Table9[[#This Row],[Código do agregado
'[Entidade']]],Table8[[Código do agregado '[Entidade']]:[Código do agregado
'[1º Direito']]],8,FALSE),".",Table9[[#This Row],[Membro]])))</f>
        <v/>
      </c>
      <c r="D592" s="430"/>
      <c r="E592" s="431"/>
      <c r="F592" s="430"/>
      <c r="G592" s="430"/>
      <c r="H592" s="435"/>
      <c r="I592" s="432"/>
      <c r="J592" s="433"/>
      <c r="K592" s="404" t="str">
        <f ca="1">IF(Table9[[#This Row],[Data de nascimento 
(aaaa-mm-dd)]]="","",(IF(B592="","",DATEDIF(J592,NOW(),"y"))))</f>
        <v/>
      </c>
      <c r="L592" s="401"/>
      <c r="M592" s="405"/>
      <c r="N592" s="407"/>
      <c r="O592" s="405"/>
      <c r="P592" s="275" t="str">
        <f t="shared" si="48"/>
        <v>NÃO</v>
      </c>
      <c r="Q592" s="281" t="str">
        <f>IF(Table9[[#This Row],[Código do agregado
'[Entidade']]]="","",IF(B592&lt;&gt;B591,"A",IF(Q591="A","B",IF(Q591="B","C",IF(Q591="C","D",IF(Q591="D","E",IF(Q591="E","F",IF(Q591="F","G",IF(Q591="G","H",IF(Q591="H","I",IF(Q591="K","L",IF(Q591="L","M",IF(Q591="M","N",IF(Q591="N","O",IF(Q591="O","P",IF(Q591="P","Q"))))))))))))))))</f>
        <v/>
      </c>
      <c r="R592" s="282" t="str">
        <f t="shared" si="49"/>
        <v/>
      </c>
      <c r="S592" s="283" t="str">
        <f t="shared" si="50"/>
        <v/>
      </c>
      <c r="T592" s="284" t="str">
        <f t="shared" ca="1" si="51"/>
        <v/>
      </c>
      <c r="U592" s="419"/>
      <c r="V592" s="421" t="str">
        <f>IFERROR(IF(Table9[[#This Row],[Data de nascimento 
(aaaa-mm-dd)]]="","",(IF(B592="","",DATEDIF(J592,VLOOKUP(Table9[[#This Row],[Código do agregado
'[Entidade']]],Table8[[Código do agregado '[Entidade']]:[Denominação do ficheiro pdf correspondente ao documento]],25,FALSE),"y")))),"")</f>
        <v/>
      </c>
      <c r="W592" s="410">
        <f t="shared" si="52"/>
        <v>0</v>
      </c>
      <c r="AC592" s="280"/>
    </row>
    <row r="593" spans="1:29" s="263" customFormat="1" ht="25.05" hidden="1" customHeight="1" x14ac:dyDescent="0.3">
      <c r="A593" s="274" t="str">
        <f>CONCATENATE(+IF(Table9[[#This Row],[Código do agregado
'[Entidade']]]="","",VLOOKUP(Table9[[#This Row],[Código do agregado
'[Entidade']]],Table8[[#All],[Código do agregado '[Entidade']]:[Código do agregado
'[1º Direito']]],6,FALSE)),Table9[[#This Row],[Membro]])</f>
        <v/>
      </c>
      <c r="B593" s="403"/>
      <c r="C593" s="404" t="str">
        <f>IF(Table9[[#This Row],[Código do agregado
'[Entidade']]]="","",(CONCATENATE(VLOOKUP(Table9[[#This Row],[Código do agregado
'[Entidade']]],Table8[[Código do agregado '[Entidade']]:[Código do agregado
'[1º Direito']]],8,FALSE),".",Table9[[#This Row],[Membro]])))</f>
        <v/>
      </c>
      <c r="D593" s="430"/>
      <c r="E593" s="431"/>
      <c r="F593" s="430"/>
      <c r="G593" s="430"/>
      <c r="H593" s="435"/>
      <c r="I593" s="432"/>
      <c r="J593" s="433"/>
      <c r="K593" s="404" t="str">
        <f ca="1">IF(Table9[[#This Row],[Data de nascimento 
(aaaa-mm-dd)]]="","",(IF(B593="","",DATEDIF(J593,NOW(),"y"))))</f>
        <v/>
      </c>
      <c r="L593" s="401"/>
      <c r="M593" s="405"/>
      <c r="N593" s="407"/>
      <c r="O593" s="405"/>
      <c r="P593" s="275" t="str">
        <f t="shared" si="48"/>
        <v>NÃO</v>
      </c>
      <c r="Q593" s="281" t="str">
        <f>IF(Table9[[#This Row],[Código do agregado
'[Entidade']]]="","",IF(B593&lt;&gt;B592,"A",IF(Q592="A","B",IF(Q592="B","C",IF(Q592="C","D",IF(Q592="D","E",IF(Q592="E","F",IF(Q592="F","G",IF(Q592="G","H",IF(Q592="H","I",IF(Q592="K","L",IF(Q592="L","M",IF(Q592="M","N",IF(Q592="N","O",IF(Q592="O","P",IF(Q592="P","Q"))))))))))))))))</f>
        <v/>
      </c>
      <c r="R593" s="282" t="str">
        <f t="shared" si="49"/>
        <v/>
      </c>
      <c r="S593" s="283" t="str">
        <f t="shared" si="50"/>
        <v/>
      </c>
      <c r="T593" s="284" t="str">
        <f t="shared" ca="1" si="51"/>
        <v/>
      </c>
      <c r="U593" s="419"/>
      <c r="V593" s="421" t="str">
        <f>IFERROR(IF(Table9[[#This Row],[Data de nascimento 
(aaaa-mm-dd)]]="","",(IF(B593="","",DATEDIF(J593,VLOOKUP(Table9[[#This Row],[Código do agregado
'[Entidade']]],Table8[[Código do agregado '[Entidade']]:[Denominação do ficheiro pdf correspondente ao documento]],25,FALSE),"y")))),"")</f>
        <v/>
      </c>
      <c r="W593" s="410">
        <f t="shared" si="52"/>
        <v>0</v>
      </c>
      <c r="AC593" s="280"/>
    </row>
    <row r="594" spans="1:29" s="263" customFormat="1" ht="25.05" hidden="1" customHeight="1" x14ac:dyDescent="0.3">
      <c r="A594" s="274" t="str">
        <f>CONCATENATE(+IF(Table9[[#This Row],[Código do agregado
'[Entidade']]]="","",VLOOKUP(Table9[[#This Row],[Código do agregado
'[Entidade']]],Table8[[#All],[Código do agregado '[Entidade']]:[Código do agregado
'[1º Direito']]],6,FALSE)),Table9[[#This Row],[Membro]])</f>
        <v/>
      </c>
      <c r="B594" s="403"/>
      <c r="C594" s="404" t="str">
        <f>IF(Table9[[#This Row],[Código do agregado
'[Entidade']]]="","",(CONCATENATE(VLOOKUP(Table9[[#This Row],[Código do agregado
'[Entidade']]],Table8[[Código do agregado '[Entidade']]:[Código do agregado
'[1º Direito']]],8,FALSE),".",Table9[[#This Row],[Membro]])))</f>
        <v/>
      </c>
      <c r="D594" s="430"/>
      <c r="E594" s="431"/>
      <c r="F594" s="430"/>
      <c r="G594" s="430"/>
      <c r="H594" s="435"/>
      <c r="I594" s="432"/>
      <c r="J594" s="433"/>
      <c r="K594" s="404" t="str">
        <f ca="1">IF(Table9[[#This Row],[Data de nascimento 
(aaaa-mm-dd)]]="","",(IF(B594="","",DATEDIF(J594,NOW(),"y"))))</f>
        <v/>
      </c>
      <c r="L594" s="401"/>
      <c r="M594" s="405"/>
      <c r="N594" s="407"/>
      <c r="O594" s="405"/>
      <c r="P594" s="275" t="str">
        <f t="shared" si="48"/>
        <v>NÃO</v>
      </c>
      <c r="Q594" s="281" t="str">
        <f>IF(Table9[[#This Row],[Código do agregado
'[Entidade']]]="","",IF(B594&lt;&gt;B593,"A",IF(Q593="A","B",IF(Q593="B","C",IF(Q593="C","D",IF(Q593="D","E",IF(Q593="E","F",IF(Q593="F","G",IF(Q593="G","H",IF(Q593="H","I",IF(Q593="K","L",IF(Q593="L","M",IF(Q593="M","N",IF(Q593="N","O",IF(Q593="O","P",IF(Q593="P","Q"))))))))))))))))</f>
        <v/>
      </c>
      <c r="R594" s="282" t="str">
        <f t="shared" si="49"/>
        <v/>
      </c>
      <c r="S594" s="283" t="str">
        <f t="shared" si="50"/>
        <v/>
      </c>
      <c r="T594" s="284" t="str">
        <f t="shared" ca="1" si="51"/>
        <v/>
      </c>
      <c r="U594" s="419"/>
      <c r="V594" s="421" t="str">
        <f>IFERROR(IF(Table9[[#This Row],[Data de nascimento 
(aaaa-mm-dd)]]="","",(IF(B594="","",DATEDIF(J594,VLOOKUP(Table9[[#This Row],[Código do agregado
'[Entidade']]],Table8[[Código do agregado '[Entidade']]:[Denominação do ficheiro pdf correspondente ao documento]],25,FALSE),"y")))),"")</f>
        <v/>
      </c>
      <c r="W594" s="410">
        <f t="shared" si="52"/>
        <v>0</v>
      </c>
      <c r="AC594" s="280"/>
    </row>
    <row r="595" spans="1:29" s="263" customFormat="1" ht="25.05" hidden="1" customHeight="1" x14ac:dyDescent="0.3">
      <c r="A595" s="274" t="str">
        <f>CONCATENATE(+IF(Table9[[#This Row],[Código do agregado
'[Entidade']]]="","",VLOOKUP(Table9[[#This Row],[Código do agregado
'[Entidade']]],Table8[[#All],[Código do agregado '[Entidade']]:[Código do agregado
'[1º Direito']]],6,FALSE)),Table9[[#This Row],[Membro]])</f>
        <v/>
      </c>
      <c r="B595" s="403"/>
      <c r="C595" s="404" t="str">
        <f>IF(Table9[[#This Row],[Código do agregado
'[Entidade']]]="","",(CONCATENATE(VLOOKUP(Table9[[#This Row],[Código do agregado
'[Entidade']]],Table8[[Código do agregado '[Entidade']]:[Código do agregado
'[1º Direito']]],8,FALSE),".",Table9[[#This Row],[Membro]])))</f>
        <v/>
      </c>
      <c r="D595" s="430"/>
      <c r="E595" s="431"/>
      <c r="F595" s="430"/>
      <c r="G595" s="430"/>
      <c r="H595" s="435"/>
      <c r="I595" s="432"/>
      <c r="J595" s="433"/>
      <c r="K595" s="404" t="str">
        <f ca="1">IF(Table9[[#This Row],[Data de nascimento 
(aaaa-mm-dd)]]="","",(IF(B595="","",DATEDIF(J595,NOW(),"y"))))</f>
        <v/>
      </c>
      <c r="L595" s="401"/>
      <c r="M595" s="405"/>
      <c r="N595" s="407"/>
      <c r="O595" s="405"/>
      <c r="P595" s="275" t="str">
        <f t="shared" si="48"/>
        <v>NÃO</v>
      </c>
      <c r="Q595" s="281" t="str">
        <f>IF(Table9[[#This Row],[Código do agregado
'[Entidade']]]="","",IF(B595&lt;&gt;B594,"A",IF(Q594="A","B",IF(Q594="B","C",IF(Q594="C","D",IF(Q594="D","E",IF(Q594="E","F",IF(Q594="F","G",IF(Q594="G","H",IF(Q594="H","I",IF(Q594="K","L",IF(Q594="L","M",IF(Q594="M","N",IF(Q594="N","O",IF(Q594="O","P",IF(Q594="P","Q"))))))))))))))))</f>
        <v/>
      </c>
      <c r="R595" s="282" t="str">
        <f t="shared" si="49"/>
        <v/>
      </c>
      <c r="S595" s="283" t="str">
        <f t="shared" si="50"/>
        <v/>
      </c>
      <c r="T595" s="284" t="str">
        <f t="shared" ca="1" si="51"/>
        <v/>
      </c>
      <c r="U595" s="419"/>
      <c r="V595" s="421" t="str">
        <f>IFERROR(IF(Table9[[#This Row],[Data de nascimento 
(aaaa-mm-dd)]]="","",(IF(B595="","",DATEDIF(J595,VLOOKUP(Table9[[#This Row],[Código do agregado
'[Entidade']]],Table8[[Código do agregado '[Entidade']]:[Denominação do ficheiro pdf correspondente ao documento]],25,FALSE),"y")))),"")</f>
        <v/>
      </c>
      <c r="W595" s="410">
        <f t="shared" si="52"/>
        <v>0</v>
      </c>
      <c r="AC595" s="280"/>
    </row>
    <row r="596" spans="1:29" s="263" customFormat="1" ht="25.05" hidden="1" customHeight="1" x14ac:dyDescent="0.3">
      <c r="A596" s="274" t="str">
        <f>CONCATENATE(+IF(Table9[[#This Row],[Código do agregado
'[Entidade']]]="","",VLOOKUP(Table9[[#This Row],[Código do agregado
'[Entidade']]],Table8[[#All],[Código do agregado '[Entidade']]:[Código do agregado
'[1º Direito']]],6,FALSE)),Table9[[#This Row],[Membro]])</f>
        <v/>
      </c>
      <c r="B596" s="403"/>
      <c r="C596" s="404" t="str">
        <f>IF(Table9[[#This Row],[Código do agregado
'[Entidade']]]="","",(CONCATENATE(VLOOKUP(Table9[[#This Row],[Código do agregado
'[Entidade']]],Table8[[Código do agregado '[Entidade']]:[Código do agregado
'[1º Direito']]],8,FALSE),".",Table9[[#This Row],[Membro]])))</f>
        <v/>
      </c>
      <c r="D596" s="430"/>
      <c r="E596" s="431"/>
      <c r="F596" s="430"/>
      <c r="G596" s="430"/>
      <c r="H596" s="435"/>
      <c r="I596" s="432"/>
      <c r="J596" s="433"/>
      <c r="K596" s="404" t="str">
        <f ca="1">IF(Table9[[#This Row],[Data de nascimento 
(aaaa-mm-dd)]]="","",(IF(B596="","",DATEDIF(J596,NOW(),"y"))))</f>
        <v/>
      </c>
      <c r="L596" s="401"/>
      <c r="M596" s="405"/>
      <c r="N596" s="407"/>
      <c r="O596" s="405"/>
      <c r="P596" s="275" t="str">
        <f t="shared" si="48"/>
        <v>NÃO</v>
      </c>
      <c r="Q596" s="281" t="str">
        <f>IF(Table9[[#This Row],[Código do agregado
'[Entidade']]]="","",IF(B596&lt;&gt;B595,"A",IF(Q595="A","B",IF(Q595="B","C",IF(Q595="C","D",IF(Q595="D","E",IF(Q595="E","F",IF(Q595="F","G",IF(Q595="G","H",IF(Q595="H","I",IF(Q595="K","L",IF(Q595="L","M",IF(Q595="M","N",IF(Q595="N","O",IF(Q595="O","P",IF(Q595="P","Q"))))))))))))))))</f>
        <v/>
      </c>
      <c r="R596" s="282" t="str">
        <f t="shared" si="49"/>
        <v/>
      </c>
      <c r="S596" s="283" t="str">
        <f t="shared" si="50"/>
        <v/>
      </c>
      <c r="T596" s="284" t="str">
        <f t="shared" ca="1" si="51"/>
        <v/>
      </c>
      <c r="U596" s="419"/>
      <c r="V596" s="421" t="str">
        <f>IFERROR(IF(Table9[[#This Row],[Data de nascimento 
(aaaa-mm-dd)]]="","",(IF(B596="","",DATEDIF(J596,VLOOKUP(Table9[[#This Row],[Código do agregado
'[Entidade']]],Table8[[Código do agregado '[Entidade']]:[Denominação do ficheiro pdf correspondente ao documento]],25,FALSE),"y")))),"")</f>
        <v/>
      </c>
      <c r="W596" s="410">
        <f t="shared" si="52"/>
        <v>0</v>
      </c>
      <c r="AC596" s="280"/>
    </row>
    <row r="597" spans="1:29" s="263" customFormat="1" ht="25.05" hidden="1" customHeight="1" x14ac:dyDescent="0.3">
      <c r="A597" s="274" t="str">
        <f>CONCATENATE(+IF(Table9[[#This Row],[Código do agregado
'[Entidade']]]="","",VLOOKUP(Table9[[#This Row],[Código do agregado
'[Entidade']]],Table8[[#All],[Código do agregado '[Entidade']]:[Código do agregado
'[1º Direito']]],6,FALSE)),Table9[[#This Row],[Membro]])</f>
        <v/>
      </c>
      <c r="B597" s="403"/>
      <c r="C597" s="404" t="str">
        <f>IF(Table9[[#This Row],[Código do agregado
'[Entidade']]]="","",(CONCATENATE(VLOOKUP(Table9[[#This Row],[Código do agregado
'[Entidade']]],Table8[[Código do agregado '[Entidade']]:[Código do agregado
'[1º Direito']]],8,FALSE),".",Table9[[#This Row],[Membro]])))</f>
        <v/>
      </c>
      <c r="D597" s="430"/>
      <c r="E597" s="431"/>
      <c r="F597" s="430"/>
      <c r="G597" s="430"/>
      <c r="H597" s="435"/>
      <c r="I597" s="432"/>
      <c r="J597" s="433"/>
      <c r="K597" s="404" t="str">
        <f ca="1">IF(Table9[[#This Row],[Data de nascimento 
(aaaa-mm-dd)]]="","",(IF(B597="","",DATEDIF(J597,NOW(),"y"))))</f>
        <v/>
      </c>
      <c r="L597" s="401"/>
      <c r="M597" s="405"/>
      <c r="N597" s="407"/>
      <c r="O597" s="405"/>
      <c r="P597" s="275" t="str">
        <f t="shared" si="48"/>
        <v>NÃO</v>
      </c>
      <c r="Q597" s="281" t="str">
        <f>IF(Table9[[#This Row],[Código do agregado
'[Entidade']]]="","",IF(B597&lt;&gt;B596,"A",IF(Q596="A","B",IF(Q596="B","C",IF(Q596="C","D",IF(Q596="D","E",IF(Q596="E","F",IF(Q596="F","G",IF(Q596="G","H",IF(Q596="H","I",IF(Q596="K","L",IF(Q596="L","M",IF(Q596="M","N",IF(Q596="N","O",IF(Q596="O","P",IF(Q596="P","Q"))))))))))))))))</f>
        <v/>
      </c>
      <c r="R597" s="282" t="str">
        <f t="shared" si="49"/>
        <v/>
      </c>
      <c r="S597" s="283" t="str">
        <f t="shared" si="50"/>
        <v/>
      </c>
      <c r="T597" s="284" t="str">
        <f t="shared" ca="1" si="51"/>
        <v/>
      </c>
      <c r="U597" s="419"/>
      <c r="V597" s="421" t="str">
        <f>IFERROR(IF(Table9[[#This Row],[Data de nascimento 
(aaaa-mm-dd)]]="","",(IF(B597="","",DATEDIF(J597,VLOOKUP(Table9[[#This Row],[Código do agregado
'[Entidade']]],Table8[[Código do agregado '[Entidade']]:[Denominação do ficheiro pdf correspondente ao documento]],25,FALSE),"y")))),"")</f>
        <v/>
      </c>
      <c r="W597" s="410">
        <f t="shared" si="52"/>
        <v>0</v>
      </c>
      <c r="AC597" s="280"/>
    </row>
    <row r="598" spans="1:29" s="263" customFormat="1" ht="25.05" hidden="1" customHeight="1" x14ac:dyDescent="0.3">
      <c r="A598" s="274" t="str">
        <f>CONCATENATE(+IF(Table9[[#This Row],[Código do agregado
'[Entidade']]]="","",VLOOKUP(Table9[[#This Row],[Código do agregado
'[Entidade']]],Table8[[#All],[Código do agregado '[Entidade']]:[Código do agregado
'[1º Direito']]],6,FALSE)),Table9[[#This Row],[Membro]])</f>
        <v/>
      </c>
      <c r="B598" s="403"/>
      <c r="C598" s="404" t="str">
        <f>IF(Table9[[#This Row],[Código do agregado
'[Entidade']]]="","",(CONCATENATE(VLOOKUP(Table9[[#This Row],[Código do agregado
'[Entidade']]],Table8[[Código do agregado '[Entidade']]:[Código do agregado
'[1º Direito']]],8,FALSE),".",Table9[[#This Row],[Membro]])))</f>
        <v/>
      </c>
      <c r="D598" s="430"/>
      <c r="E598" s="431"/>
      <c r="F598" s="430"/>
      <c r="G598" s="430"/>
      <c r="H598" s="435"/>
      <c r="I598" s="432"/>
      <c r="J598" s="433"/>
      <c r="K598" s="404" t="str">
        <f ca="1">IF(Table9[[#This Row],[Data de nascimento 
(aaaa-mm-dd)]]="","",(IF(B598="","",DATEDIF(J598,NOW(),"y"))))</f>
        <v/>
      </c>
      <c r="L598" s="401"/>
      <c r="M598" s="405"/>
      <c r="N598" s="407"/>
      <c r="O598" s="405"/>
      <c r="P598" s="275" t="str">
        <f t="shared" si="48"/>
        <v>NÃO</v>
      </c>
      <c r="Q598" s="281" t="str">
        <f>IF(Table9[[#This Row],[Código do agregado
'[Entidade']]]="","",IF(B598&lt;&gt;B597,"A",IF(Q597="A","B",IF(Q597="B","C",IF(Q597="C","D",IF(Q597="D","E",IF(Q597="E","F",IF(Q597="F","G",IF(Q597="G","H",IF(Q597="H","I",IF(Q597="K","L",IF(Q597="L","M",IF(Q597="M","N",IF(Q597="N","O",IF(Q597="O","P",IF(Q597="P","Q"))))))))))))))))</f>
        <v/>
      </c>
      <c r="R598" s="282" t="str">
        <f t="shared" si="49"/>
        <v/>
      </c>
      <c r="S598" s="283" t="str">
        <f t="shared" si="50"/>
        <v/>
      </c>
      <c r="T598" s="284" t="str">
        <f t="shared" ca="1" si="51"/>
        <v/>
      </c>
      <c r="U598" s="419"/>
      <c r="V598" s="421" t="str">
        <f>IFERROR(IF(Table9[[#This Row],[Data de nascimento 
(aaaa-mm-dd)]]="","",(IF(B598="","",DATEDIF(J598,VLOOKUP(Table9[[#This Row],[Código do agregado
'[Entidade']]],Table8[[Código do agregado '[Entidade']]:[Denominação do ficheiro pdf correspondente ao documento]],25,FALSE),"y")))),"")</f>
        <v/>
      </c>
      <c r="W598" s="410">
        <f t="shared" si="52"/>
        <v>0</v>
      </c>
      <c r="AC598" s="280"/>
    </row>
    <row r="599" spans="1:29" s="263" customFormat="1" ht="25.05" hidden="1" customHeight="1" x14ac:dyDescent="0.3">
      <c r="A599" s="274" t="str">
        <f>CONCATENATE(+IF(Table9[[#This Row],[Código do agregado
'[Entidade']]]="","",VLOOKUP(Table9[[#This Row],[Código do agregado
'[Entidade']]],Table8[[#All],[Código do agregado '[Entidade']]:[Código do agregado
'[1º Direito']]],6,FALSE)),Table9[[#This Row],[Membro]])</f>
        <v/>
      </c>
      <c r="B599" s="403"/>
      <c r="C599" s="404" t="str">
        <f>IF(Table9[[#This Row],[Código do agregado
'[Entidade']]]="","",(CONCATENATE(VLOOKUP(Table9[[#This Row],[Código do agregado
'[Entidade']]],Table8[[Código do agregado '[Entidade']]:[Código do agregado
'[1º Direito']]],8,FALSE),".",Table9[[#This Row],[Membro]])))</f>
        <v/>
      </c>
      <c r="D599" s="430"/>
      <c r="E599" s="431"/>
      <c r="F599" s="430"/>
      <c r="G599" s="430"/>
      <c r="H599" s="435"/>
      <c r="I599" s="432"/>
      <c r="J599" s="433"/>
      <c r="K599" s="404" t="str">
        <f ca="1">IF(Table9[[#This Row],[Data de nascimento 
(aaaa-mm-dd)]]="","",(IF(B599="","",DATEDIF(J599,NOW(),"y"))))</f>
        <v/>
      </c>
      <c r="L599" s="401"/>
      <c r="M599" s="405"/>
      <c r="N599" s="407"/>
      <c r="O599" s="405"/>
      <c r="P599" s="275" t="str">
        <f t="shared" si="48"/>
        <v>NÃO</v>
      </c>
      <c r="Q599" s="281" t="str">
        <f>IF(Table9[[#This Row],[Código do agregado
'[Entidade']]]="","",IF(B599&lt;&gt;B598,"A",IF(Q598="A","B",IF(Q598="B","C",IF(Q598="C","D",IF(Q598="D","E",IF(Q598="E","F",IF(Q598="F","G",IF(Q598="G","H",IF(Q598="H","I",IF(Q598="K","L",IF(Q598="L","M",IF(Q598="M","N",IF(Q598="N","O",IF(Q598="O","P",IF(Q598="P","Q"))))))))))))))))</f>
        <v/>
      </c>
      <c r="R599" s="282" t="str">
        <f t="shared" si="49"/>
        <v/>
      </c>
      <c r="S599" s="283" t="str">
        <f t="shared" si="50"/>
        <v/>
      </c>
      <c r="T599" s="284" t="str">
        <f t="shared" ca="1" si="51"/>
        <v/>
      </c>
      <c r="U599" s="419"/>
      <c r="V599" s="421" t="str">
        <f>IFERROR(IF(Table9[[#This Row],[Data de nascimento 
(aaaa-mm-dd)]]="","",(IF(B599="","",DATEDIF(J599,VLOOKUP(Table9[[#This Row],[Código do agregado
'[Entidade']]],Table8[[Código do agregado '[Entidade']]:[Denominação do ficheiro pdf correspondente ao documento]],25,FALSE),"y")))),"")</f>
        <v/>
      </c>
      <c r="W599" s="410">
        <f t="shared" si="52"/>
        <v>0</v>
      </c>
      <c r="AC599" s="280"/>
    </row>
    <row r="600" spans="1:29" s="263" customFormat="1" ht="25.05" hidden="1" customHeight="1" x14ac:dyDescent="0.3">
      <c r="A600" s="274" t="str">
        <f>CONCATENATE(+IF(Table9[[#This Row],[Código do agregado
'[Entidade']]]="","",VLOOKUP(Table9[[#This Row],[Código do agregado
'[Entidade']]],Table8[[#All],[Código do agregado '[Entidade']]:[Código do agregado
'[1º Direito']]],6,FALSE)),Table9[[#This Row],[Membro]])</f>
        <v/>
      </c>
      <c r="B600" s="403"/>
      <c r="C600" s="404" t="str">
        <f>IF(Table9[[#This Row],[Código do agregado
'[Entidade']]]="","",(CONCATENATE(VLOOKUP(Table9[[#This Row],[Código do agregado
'[Entidade']]],Table8[[Código do agregado '[Entidade']]:[Código do agregado
'[1º Direito']]],8,FALSE),".",Table9[[#This Row],[Membro]])))</f>
        <v/>
      </c>
      <c r="D600" s="430"/>
      <c r="E600" s="431"/>
      <c r="F600" s="430"/>
      <c r="G600" s="430"/>
      <c r="H600" s="435"/>
      <c r="I600" s="432"/>
      <c r="J600" s="433"/>
      <c r="K600" s="404" t="str">
        <f ca="1">IF(Table9[[#This Row],[Data de nascimento 
(aaaa-mm-dd)]]="","",(IF(B600="","",DATEDIF(J600,NOW(),"y"))))</f>
        <v/>
      </c>
      <c r="L600" s="401"/>
      <c r="M600" s="405"/>
      <c r="N600" s="407"/>
      <c r="O600" s="405"/>
      <c r="P600" s="275" t="str">
        <f t="shared" si="48"/>
        <v>NÃO</v>
      </c>
      <c r="Q600" s="281" t="str">
        <f>IF(Table9[[#This Row],[Código do agregado
'[Entidade']]]="","",IF(B600&lt;&gt;B599,"A",IF(Q599="A","B",IF(Q599="B","C",IF(Q599="C","D",IF(Q599="D","E",IF(Q599="E","F",IF(Q599="F","G",IF(Q599="G","H",IF(Q599="H","I",IF(Q599="K","L",IF(Q599="L","M",IF(Q599="M","N",IF(Q599="N","O",IF(Q599="O","P",IF(Q599="P","Q"))))))))))))))))</f>
        <v/>
      </c>
      <c r="R600" s="282" t="str">
        <f t="shared" si="49"/>
        <v/>
      </c>
      <c r="S600" s="283" t="str">
        <f t="shared" si="50"/>
        <v/>
      </c>
      <c r="T600" s="284" t="str">
        <f t="shared" ca="1" si="51"/>
        <v/>
      </c>
      <c r="U600" s="419"/>
      <c r="V600" s="421" t="str">
        <f>IFERROR(IF(Table9[[#This Row],[Data de nascimento 
(aaaa-mm-dd)]]="","",(IF(B600="","",DATEDIF(J600,VLOOKUP(Table9[[#This Row],[Código do agregado
'[Entidade']]],Table8[[Código do agregado '[Entidade']]:[Denominação do ficheiro pdf correspondente ao documento]],25,FALSE),"y")))),"")</f>
        <v/>
      </c>
      <c r="W600" s="410">
        <f t="shared" si="52"/>
        <v>0</v>
      </c>
      <c r="AC600" s="280"/>
    </row>
    <row r="601" spans="1:29" s="263" customFormat="1" ht="25.05" hidden="1" customHeight="1" x14ac:dyDescent="0.3">
      <c r="A601" s="274" t="str">
        <f>CONCATENATE(+IF(Table9[[#This Row],[Código do agregado
'[Entidade']]]="","",VLOOKUP(Table9[[#This Row],[Código do agregado
'[Entidade']]],Table8[[#All],[Código do agregado '[Entidade']]:[Código do agregado
'[1º Direito']]],6,FALSE)),Table9[[#This Row],[Membro]])</f>
        <v/>
      </c>
      <c r="B601" s="403"/>
      <c r="C601" s="404" t="str">
        <f>IF(Table9[[#This Row],[Código do agregado
'[Entidade']]]="","",(CONCATENATE(VLOOKUP(Table9[[#This Row],[Código do agregado
'[Entidade']]],Table8[[Código do agregado '[Entidade']]:[Código do agregado
'[1º Direito']]],8,FALSE),".",Table9[[#This Row],[Membro]])))</f>
        <v/>
      </c>
      <c r="D601" s="430"/>
      <c r="E601" s="431"/>
      <c r="F601" s="430"/>
      <c r="G601" s="430"/>
      <c r="H601" s="435"/>
      <c r="I601" s="432"/>
      <c r="J601" s="433"/>
      <c r="K601" s="404" t="str">
        <f ca="1">IF(Table9[[#This Row],[Data de nascimento 
(aaaa-mm-dd)]]="","",(IF(B601="","",DATEDIF(J601,NOW(),"y"))))</f>
        <v/>
      </c>
      <c r="L601" s="401"/>
      <c r="M601" s="405"/>
      <c r="N601" s="407"/>
      <c r="O601" s="405"/>
      <c r="P601" s="275" t="str">
        <f t="shared" si="48"/>
        <v>NÃO</v>
      </c>
      <c r="Q601" s="281" t="str">
        <f>IF(Table9[[#This Row],[Código do agregado
'[Entidade']]]="","",IF(B601&lt;&gt;B600,"A",IF(Q600="A","B",IF(Q600="B","C",IF(Q600="C","D",IF(Q600="D","E",IF(Q600="E","F",IF(Q600="F","G",IF(Q600="G","H",IF(Q600="H","I",IF(Q600="K","L",IF(Q600="L","M",IF(Q600="M","N",IF(Q600="N","O",IF(Q600="O","P",IF(Q600="P","Q"))))))))))))))))</f>
        <v/>
      </c>
      <c r="R601" s="282" t="str">
        <f t="shared" si="49"/>
        <v/>
      </c>
      <c r="S601" s="283" t="str">
        <f t="shared" si="50"/>
        <v/>
      </c>
      <c r="T601" s="284" t="str">
        <f t="shared" ca="1" si="51"/>
        <v/>
      </c>
      <c r="U601" s="419"/>
      <c r="V601" s="421" t="str">
        <f>IFERROR(IF(Table9[[#This Row],[Data de nascimento 
(aaaa-mm-dd)]]="","",(IF(B601="","",DATEDIF(J601,VLOOKUP(Table9[[#This Row],[Código do agregado
'[Entidade']]],Table8[[Código do agregado '[Entidade']]:[Denominação do ficheiro pdf correspondente ao documento]],25,FALSE),"y")))),"")</f>
        <v/>
      </c>
      <c r="W601" s="410">
        <f t="shared" si="52"/>
        <v>0</v>
      </c>
      <c r="AC601" s="280"/>
    </row>
    <row r="602" spans="1:29" s="263" customFormat="1" ht="25.05" hidden="1" customHeight="1" x14ac:dyDescent="0.3">
      <c r="A602" s="274" t="str">
        <f>CONCATENATE(+IF(Table9[[#This Row],[Código do agregado
'[Entidade']]]="","",VLOOKUP(Table9[[#This Row],[Código do agregado
'[Entidade']]],Table8[[#All],[Código do agregado '[Entidade']]:[Código do agregado
'[1º Direito']]],6,FALSE)),Table9[[#This Row],[Membro]])</f>
        <v/>
      </c>
      <c r="B602" s="403"/>
      <c r="C602" s="404" t="str">
        <f>IF(Table9[[#This Row],[Código do agregado
'[Entidade']]]="","",(CONCATENATE(VLOOKUP(Table9[[#This Row],[Código do agregado
'[Entidade']]],Table8[[Código do agregado '[Entidade']]:[Código do agregado
'[1º Direito']]],8,FALSE),".",Table9[[#This Row],[Membro]])))</f>
        <v/>
      </c>
      <c r="D602" s="430"/>
      <c r="E602" s="431"/>
      <c r="F602" s="430"/>
      <c r="G602" s="430"/>
      <c r="H602" s="435"/>
      <c r="I602" s="432"/>
      <c r="J602" s="433"/>
      <c r="K602" s="404" t="str">
        <f ca="1">IF(Table9[[#This Row],[Data de nascimento 
(aaaa-mm-dd)]]="","",(IF(B602="","",DATEDIF(J602,NOW(),"y"))))</f>
        <v/>
      </c>
      <c r="L602" s="401"/>
      <c r="M602" s="405"/>
      <c r="N602" s="407"/>
      <c r="O602" s="405"/>
      <c r="P602" s="275" t="str">
        <f t="shared" si="48"/>
        <v>NÃO</v>
      </c>
      <c r="Q602" s="281" t="str">
        <f>IF(Table9[[#This Row],[Código do agregado
'[Entidade']]]="","",IF(B602&lt;&gt;B601,"A",IF(Q601="A","B",IF(Q601="B","C",IF(Q601="C","D",IF(Q601="D","E",IF(Q601="E","F",IF(Q601="F","G",IF(Q601="G","H",IF(Q601="H","I",IF(Q601="K","L",IF(Q601="L","M",IF(Q601="M","N",IF(Q601="N","O",IF(Q601="O","P",IF(Q601="P","Q"))))))))))))))))</f>
        <v/>
      </c>
      <c r="R602" s="282" t="str">
        <f t="shared" si="49"/>
        <v/>
      </c>
      <c r="S602" s="283" t="str">
        <f t="shared" si="50"/>
        <v/>
      </c>
      <c r="T602" s="284" t="str">
        <f t="shared" ca="1" si="51"/>
        <v/>
      </c>
      <c r="U602" s="419"/>
      <c r="V602" s="421" t="str">
        <f>IFERROR(IF(Table9[[#This Row],[Data de nascimento 
(aaaa-mm-dd)]]="","",(IF(B602="","",DATEDIF(J602,VLOOKUP(Table9[[#This Row],[Código do agregado
'[Entidade']]],Table8[[Código do agregado '[Entidade']]:[Denominação do ficheiro pdf correspondente ao documento]],25,FALSE),"y")))),"")</f>
        <v/>
      </c>
      <c r="W602" s="410">
        <f t="shared" si="52"/>
        <v>0</v>
      </c>
      <c r="AC602" s="280"/>
    </row>
    <row r="603" spans="1:29" s="263" customFormat="1" ht="25.05" hidden="1" customHeight="1" x14ac:dyDescent="0.3">
      <c r="A603" s="274" t="str">
        <f>CONCATENATE(+IF(Table9[[#This Row],[Código do agregado
'[Entidade']]]="","",VLOOKUP(Table9[[#This Row],[Código do agregado
'[Entidade']]],Table8[[#All],[Código do agregado '[Entidade']]:[Código do agregado
'[1º Direito']]],6,FALSE)),Table9[[#This Row],[Membro]])</f>
        <v/>
      </c>
      <c r="B603" s="403"/>
      <c r="C603" s="404" t="str">
        <f>IF(Table9[[#This Row],[Código do agregado
'[Entidade']]]="","",(CONCATENATE(VLOOKUP(Table9[[#This Row],[Código do agregado
'[Entidade']]],Table8[[Código do agregado '[Entidade']]:[Código do agregado
'[1º Direito']]],8,FALSE),".",Table9[[#This Row],[Membro]])))</f>
        <v/>
      </c>
      <c r="D603" s="430"/>
      <c r="E603" s="431"/>
      <c r="F603" s="430"/>
      <c r="G603" s="430"/>
      <c r="H603" s="435"/>
      <c r="I603" s="432"/>
      <c r="J603" s="433"/>
      <c r="K603" s="404" t="str">
        <f ca="1">IF(Table9[[#This Row],[Data de nascimento 
(aaaa-mm-dd)]]="","",(IF(B603="","",DATEDIF(J603,NOW(),"y"))))</f>
        <v/>
      </c>
      <c r="L603" s="401"/>
      <c r="M603" s="405"/>
      <c r="N603" s="407"/>
      <c r="O603" s="405"/>
      <c r="P603" s="275" t="str">
        <f t="shared" si="48"/>
        <v>NÃO</v>
      </c>
      <c r="Q603" s="281" t="str">
        <f>IF(Table9[[#This Row],[Código do agregado
'[Entidade']]]="","",IF(B603&lt;&gt;B602,"A",IF(Q602="A","B",IF(Q602="B","C",IF(Q602="C","D",IF(Q602="D","E",IF(Q602="E","F",IF(Q602="F","G",IF(Q602="G","H",IF(Q602="H","I",IF(Q602="K","L",IF(Q602="L","M",IF(Q602="M","N",IF(Q602="N","O",IF(Q602="O","P",IF(Q602="P","Q"))))))))))))))))</f>
        <v/>
      </c>
      <c r="R603" s="282" t="str">
        <f t="shared" si="49"/>
        <v/>
      </c>
      <c r="S603" s="283" t="str">
        <f t="shared" si="50"/>
        <v/>
      </c>
      <c r="T603" s="284" t="str">
        <f t="shared" ca="1" si="51"/>
        <v/>
      </c>
      <c r="U603" s="419"/>
      <c r="V603" s="421" t="str">
        <f>IFERROR(IF(Table9[[#This Row],[Data de nascimento 
(aaaa-mm-dd)]]="","",(IF(B603="","",DATEDIF(J603,VLOOKUP(Table9[[#This Row],[Código do agregado
'[Entidade']]],Table8[[Código do agregado '[Entidade']]:[Denominação do ficheiro pdf correspondente ao documento]],25,FALSE),"y")))),"")</f>
        <v/>
      </c>
      <c r="W603" s="410">
        <f t="shared" si="52"/>
        <v>0</v>
      </c>
      <c r="AC603" s="280"/>
    </row>
    <row r="604" spans="1:29" s="263" customFormat="1" ht="25.05" hidden="1" customHeight="1" x14ac:dyDescent="0.3">
      <c r="A604" s="274" t="str">
        <f>CONCATENATE(+IF(Table9[[#This Row],[Código do agregado
'[Entidade']]]="","",VLOOKUP(Table9[[#This Row],[Código do agregado
'[Entidade']]],Table8[[#All],[Código do agregado '[Entidade']]:[Código do agregado
'[1º Direito']]],6,FALSE)),Table9[[#This Row],[Membro]])</f>
        <v/>
      </c>
      <c r="B604" s="403"/>
      <c r="C604" s="404" t="str">
        <f>IF(Table9[[#This Row],[Código do agregado
'[Entidade']]]="","",(CONCATENATE(VLOOKUP(Table9[[#This Row],[Código do agregado
'[Entidade']]],Table8[[Código do agregado '[Entidade']]:[Código do agregado
'[1º Direito']]],8,FALSE),".",Table9[[#This Row],[Membro]])))</f>
        <v/>
      </c>
      <c r="D604" s="430"/>
      <c r="E604" s="431"/>
      <c r="F604" s="430"/>
      <c r="G604" s="430"/>
      <c r="H604" s="435"/>
      <c r="I604" s="432"/>
      <c r="J604" s="433"/>
      <c r="K604" s="404" t="str">
        <f ca="1">IF(Table9[[#This Row],[Data de nascimento 
(aaaa-mm-dd)]]="","",(IF(B604="","",DATEDIF(J604,NOW(),"y"))))</f>
        <v/>
      </c>
      <c r="L604" s="401"/>
      <c r="M604" s="405"/>
      <c r="N604" s="407"/>
      <c r="O604" s="405"/>
      <c r="P604" s="275" t="str">
        <f t="shared" si="48"/>
        <v>NÃO</v>
      </c>
      <c r="Q604" s="281" t="str">
        <f>IF(Table9[[#This Row],[Código do agregado
'[Entidade']]]="","",IF(B604&lt;&gt;B603,"A",IF(Q603="A","B",IF(Q603="B","C",IF(Q603="C","D",IF(Q603="D","E",IF(Q603="E","F",IF(Q603="F","G",IF(Q603="G","H",IF(Q603="H","I",IF(Q603="K","L",IF(Q603="L","M",IF(Q603="M","N",IF(Q603="N","O",IF(Q603="O","P",IF(Q603="P","Q"))))))))))))))))</f>
        <v/>
      </c>
      <c r="R604" s="282" t="str">
        <f t="shared" si="49"/>
        <v/>
      </c>
      <c r="S604" s="283" t="str">
        <f t="shared" si="50"/>
        <v/>
      </c>
      <c r="T604" s="284" t="str">
        <f t="shared" ca="1" si="51"/>
        <v/>
      </c>
      <c r="U604" s="419"/>
      <c r="V604" s="421" t="str">
        <f>IFERROR(IF(Table9[[#This Row],[Data de nascimento 
(aaaa-mm-dd)]]="","",(IF(B604="","",DATEDIF(J604,VLOOKUP(Table9[[#This Row],[Código do agregado
'[Entidade']]],Table8[[Código do agregado '[Entidade']]:[Denominação do ficheiro pdf correspondente ao documento]],25,FALSE),"y")))),"")</f>
        <v/>
      </c>
      <c r="W604" s="410">
        <f t="shared" si="52"/>
        <v>0</v>
      </c>
      <c r="AC604" s="280"/>
    </row>
    <row r="605" spans="1:29" s="263" customFormat="1" ht="25.05" hidden="1" customHeight="1" x14ac:dyDescent="0.3">
      <c r="A605" s="274" t="str">
        <f>CONCATENATE(+IF(Table9[[#This Row],[Código do agregado
'[Entidade']]]="","",VLOOKUP(Table9[[#This Row],[Código do agregado
'[Entidade']]],Table8[[#All],[Código do agregado '[Entidade']]:[Código do agregado
'[1º Direito']]],6,FALSE)),Table9[[#This Row],[Membro]])</f>
        <v/>
      </c>
      <c r="B605" s="403"/>
      <c r="C605" s="404" t="str">
        <f>IF(Table9[[#This Row],[Código do agregado
'[Entidade']]]="","",(CONCATENATE(VLOOKUP(Table9[[#This Row],[Código do agregado
'[Entidade']]],Table8[[Código do agregado '[Entidade']]:[Código do agregado
'[1º Direito']]],8,FALSE),".",Table9[[#This Row],[Membro]])))</f>
        <v/>
      </c>
      <c r="D605" s="430"/>
      <c r="E605" s="431"/>
      <c r="F605" s="430"/>
      <c r="G605" s="430"/>
      <c r="H605" s="435"/>
      <c r="I605" s="432"/>
      <c r="J605" s="433"/>
      <c r="K605" s="404" t="str">
        <f ca="1">IF(Table9[[#This Row],[Data de nascimento 
(aaaa-mm-dd)]]="","",(IF(B605="","",DATEDIF(J605,NOW(),"y"))))</f>
        <v/>
      </c>
      <c r="L605" s="401"/>
      <c r="M605" s="405"/>
      <c r="N605" s="407"/>
      <c r="O605" s="405"/>
      <c r="P605" s="275" t="str">
        <f t="shared" si="48"/>
        <v>NÃO</v>
      </c>
      <c r="Q605" s="281" t="str">
        <f>IF(Table9[[#This Row],[Código do agregado
'[Entidade']]]="","",IF(B605&lt;&gt;B604,"A",IF(Q604="A","B",IF(Q604="B","C",IF(Q604="C","D",IF(Q604="D","E",IF(Q604="E","F",IF(Q604="F","G",IF(Q604="G","H",IF(Q604="H","I",IF(Q604="K","L",IF(Q604="L","M",IF(Q604="M","N",IF(Q604="N","O",IF(Q604="O","P",IF(Q604="P","Q"))))))))))))))))</f>
        <v/>
      </c>
      <c r="R605" s="282" t="str">
        <f t="shared" si="49"/>
        <v/>
      </c>
      <c r="S605" s="283" t="str">
        <f t="shared" si="50"/>
        <v/>
      </c>
      <c r="T605" s="284" t="str">
        <f t="shared" ca="1" si="51"/>
        <v/>
      </c>
      <c r="U605" s="419"/>
      <c r="V605" s="421" t="str">
        <f>IFERROR(IF(Table9[[#This Row],[Data de nascimento 
(aaaa-mm-dd)]]="","",(IF(B605="","",DATEDIF(J605,VLOOKUP(Table9[[#This Row],[Código do agregado
'[Entidade']]],Table8[[Código do agregado '[Entidade']]:[Denominação do ficheiro pdf correspondente ao documento]],25,FALSE),"y")))),"")</f>
        <v/>
      </c>
      <c r="W605" s="410">
        <f t="shared" si="52"/>
        <v>0</v>
      </c>
      <c r="AC605" s="280"/>
    </row>
    <row r="606" spans="1:29" s="263" customFormat="1" ht="25.05" hidden="1" customHeight="1" x14ac:dyDescent="0.3">
      <c r="A606" s="274" t="str">
        <f>CONCATENATE(+IF(Table9[[#This Row],[Código do agregado
'[Entidade']]]="","",VLOOKUP(Table9[[#This Row],[Código do agregado
'[Entidade']]],Table8[[#All],[Código do agregado '[Entidade']]:[Código do agregado
'[1º Direito']]],6,FALSE)),Table9[[#This Row],[Membro]])</f>
        <v/>
      </c>
      <c r="B606" s="403"/>
      <c r="C606" s="404" t="str">
        <f>IF(Table9[[#This Row],[Código do agregado
'[Entidade']]]="","",(CONCATENATE(VLOOKUP(Table9[[#This Row],[Código do agregado
'[Entidade']]],Table8[[Código do agregado '[Entidade']]:[Código do agregado
'[1º Direito']]],8,FALSE),".",Table9[[#This Row],[Membro]])))</f>
        <v/>
      </c>
      <c r="D606" s="430"/>
      <c r="E606" s="431"/>
      <c r="F606" s="430"/>
      <c r="G606" s="430"/>
      <c r="H606" s="435"/>
      <c r="I606" s="432"/>
      <c r="J606" s="433"/>
      <c r="K606" s="404" t="str">
        <f ca="1">IF(Table9[[#This Row],[Data de nascimento 
(aaaa-mm-dd)]]="","",(IF(B606="","",DATEDIF(J606,NOW(),"y"))))</f>
        <v/>
      </c>
      <c r="L606" s="401"/>
      <c r="M606" s="405"/>
      <c r="N606" s="407"/>
      <c r="O606" s="405"/>
      <c r="P606" s="275" t="str">
        <f t="shared" si="48"/>
        <v>NÃO</v>
      </c>
      <c r="Q606" s="281" t="str">
        <f>IF(Table9[[#This Row],[Código do agregado
'[Entidade']]]="","",IF(B606&lt;&gt;B605,"A",IF(Q605="A","B",IF(Q605="B","C",IF(Q605="C","D",IF(Q605="D","E",IF(Q605="E","F",IF(Q605="F","G",IF(Q605="G","H",IF(Q605="H","I",IF(Q605="K","L",IF(Q605="L","M",IF(Q605="M","N",IF(Q605="N","O",IF(Q605="O","P",IF(Q605="P","Q"))))))))))))))))</f>
        <v/>
      </c>
      <c r="R606" s="282" t="str">
        <f t="shared" si="49"/>
        <v/>
      </c>
      <c r="S606" s="283" t="str">
        <f t="shared" si="50"/>
        <v/>
      </c>
      <c r="T606" s="284" t="str">
        <f t="shared" ca="1" si="51"/>
        <v/>
      </c>
      <c r="U606" s="419"/>
      <c r="V606" s="421" t="str">
        <f>IFERROR(IF(Table9[[#This Row],[Data de nascimento 
(aaaa-mm-dd)]]="","",(IF(B606="","",DATEDIF(J606,VLOOKUP(Table9[[#This Row],[Código do agregado
'[Entidade']]],Table8[[Código do agregado '[Entidade']]:[Denominação do ficheiro pdf correspondente ao documento]],25,FALSE),"y")))),"")</f>
        <v/>
      </c>
      <c r="W606" s="410">
        <f t="shared" si="52"/>
        <v>0</v>
      </c>
      <c r="AC606" s="280"/>
    </row>
    <row r="607" spans="1:29" s="263" customFormat="1" ht="25.05" hidden="1" customHeight="1" x14ac:dyDescent="0.3">
      <c r="A607" s="274" t="str">
        <f>CONCATENATE(+IF(Table9[[#This Row],[Código do agregado
'[Entidade']]]="","",VLOOKUP(Table9[[#This Row],[Código do agregado
'[Entidade']]],Table8[[#All],[Código do agregado '[Entidade']]:[Código do agregado
'[1º Direito']]],6,FALSE)),Table9[[#This Row],[Membro]])</f>
        <v/>
      </c>
      <c r="B607" s="403"/>
      <c r="C607" s="404" t="str">
        <f>IF(Table9[[#This Row],[Código do agregado
'[Entidade']]]="","",(CONCATENATE(VLOOKUP(Table9[[#This Row],[Código do agregado
'[Entidade']]],Table8[[Código do agregado '[Entidade']]:[Código do agregado
'[1º Direito']]],8,FALSE),".",Table9[[#This Row],[Membro]])))</f>
        <v/>
      </c>
      <c r="D607" s="430"/>
      <c r="E607" s="431"/>
      <c r="F607" s="430"/>
      <c r="G607" s="430"/>
      <c r="H607" s="435"/>
      <c r="I607" s="432"/>
      <c r="J607" s="433"/>
      <c r="K607" s="404" t="str">
        <f ca="1">IF(Table9[[#This Row],[Data de nascimento 
(aaaa-mm-dd)]]="","",(IF(B607="","",DATEDIF(J607,NOW(),"y"))))</f>
        <v/>
      </c>
      <c r="L607" s="401"/>
      <c r="M607" s="405"/>
      <c r="N607" s="407"/>
      <c r="O607" s="405"/>
      <c r="P607" s="275" t="str">
        <f t="shared" si="48"/>
        <v>NÃO</v>
      </c>
      <c r="Q607" s="281" t="str">
        <f>IF(Table9[[#This Row],[Código do agregado
'[Entidade']]]="","",IF(B607&lt;&gt;B606,"A",IF(Q606="A","B",IF(Q606="B","C",IF(Q606="C","D",IF(Q606="D","E",IF(Q606="E","F",IF(Q606="F","G",IF(Q606="G","H",IF(Q606="H","I",IF(Q606="K","L",IF(Q606="L","M",IF(Q606="M","N",IF(Q606="N","O",IF(Q606="O","P",IF(Q606="P","Q"))))))))))))))))</f>
        <v/>
      </c>
      <c r="R607" s="282" t="str">
        <f t="shared" si="49"/>
        <v/>
      </c>
      <c r="S607" s="283" t="str">
        <f t="shared" si="50"/>
        <v/>
      </c>
      <c r="T607" s="284" t="str">
        <f t="shared" ca="1" si="51"/>
        <v/>
      </c>
      <c r="U607" s="419"/>
      <c r="V607" s="421" t="str">
        <f>IFERROR(IF(Table9[[#This Row],[Data de nascimento 
(aaaa-mm-dd)]]="","",(IF(B607="","",DATEDIF(J607,VLOOKUP(Table9[[#This Row],[Código do agregado
'[Entidade']]],Table8[[Código do agregado '[Entidade']]:[Denominação do ficheiro pdf correspondente ao documento]],25,FALSE),"y")))),"")</f>
        <v/>
      </c>
      <c r="W607" s="410">
        <f t="shared" si="52"/>
        <v>0</v>
      </c>
      <c r="AC607" s="280"/>
    </row>
    <row r="608" spans="1:29" s="263" customFormat="1" ht="25.05" hidden="1" customHeight="1" x14ac:dyDescent="0.3">
      <c r="A608" s="274" t="str">
        <f>CONCATENATE(+IF(Table9[[#This Row],[Código do agregado
'[Entidade']]]="","",VLOOKUP(Table9[[#This Row],[Código do agregado
'[Entidade']]],Table8[[#All],[Código do agregado '[Entidade']]:[Código do agregado
'[1º Direito']]],6,FALSE)),Table9[[#This Row],[Membro]])</f>
        <v/>
      </c>
      <c r="B608" s="403"/>
      <c r="C608" s="404" t="str">
        <f>IF(Table9[[#This Row],[Código do agregado
'[Entidade']]]="","",(CONCATENATE(VLOOKUP(Table9[[#This Row],[Código do agregado
'[Entidade']]],Table8[[Código do agregado '[Entidade']]:[Código do agregado
'[1º Direito']]],8,FALSE),".",Table9[[#This Row],[Membro]])))</f>
        <v/>
      </c>
      <c r="D608" s="430"/>
      <c r="E608" s="431"/>
      <c r="F608" s="430"/>
      <c r="G608" s="430"/>
      <c r="H608" s="435"/>
      <c r="I608" s="432"/>
      <c r="J608" s="433"/>
      <c r="K608" s="404" t="str">
        <f ca="1">IF(Table9[[#This Row],[Data de nascimento 
(aaaa-mm-dd)]]="","",(IF(B608="","",DATEDIF(J608,NOW(),"y"))))</f>
        <v/>
      </c>
      <c r="L608" s="401"/>
      <c r="M608" s="405"/>
      <c r="N608" s="407"/>
      <c r="O608" s="405"/>
      <c r="P608" s="275" t="str">
        <f t="shared" si="48"/>
        <v>NÃO</v>
      </c>
      <c r="Q608" s="281" t="str">
        <f>IF(Table9[[#This Row],[Código do agregado
'[Entidade']]]="","",IF(B608&lt;&gt;B607,"A",IF(Q607="A","B",IF(Q607="B","C",IF(Q607="C","D",IF(Q607="D","E",IF(Q607="E","F",IF(Q607="F","G",IF(Q607="G","H",IF(Q607="H","I",IF(Q607="K","L",IF(Q607="L","M",IF(Q607="M","N",IF(Q607="N","O",IF(Q607="O","P",IF(Q607="P","Q"))))))))))))))))</f>
        <v/>
      </c>
      <c r="R608" s="282" t="str">
        <f t="shared" si="49"/>
        <v/>
      </c>
      <c r="S608" s="283" t="str">
        <f t="shared" si="50"/>
        <v/>
      </c>
      <c r="T608" s="284" t="str">
        <f t="shared" ca="1" si="51"/>
        <v/>
      </c>
      <c r="U608" s="419"/>
      <c r="V608" s="421" t="str">
        <f>IFERROR(IF(Table9[[#This Row],[Data de nascimento 
(aaaa-mm-dd)]]="","",(IF(B608="","",DATEDIF(J608,VLOOKUP(Table9[[#This Row],[Código do agregado
'[Entidade']]],Table8[[Código do agregado '[Entidade']]:[Denominação do ficheiro pdf correspondente ao documento]],25,FALSE),"y")))),"")</f>
        <v/>
      </c>
      <c r="W608" s="410">
        <f t="shared" si="52"/>
        <v>0</v>
      </c>
      <c r="AC608" s="280"/>
    </row>
    <row r="609" spans="1:29" s="263" customFormat="1" ht="25.05" hidden="1" customHeight="1" x14ac:dyDescent="0.3">
      <c r="A609" s="274" t="str">
        <f>CONCATENATE(+IF(Table9[[#This Row],[Código do agregado
'[Entidade']]]="","",VLOOKUP(Table9[[#This Row],[Código do agregado
'[Entidade']]],Table8[[#All],[Código do agregado '[Entidade']]:[Código do agregado
'[1º Direito']]],6,FALSE)),Table9[[#This Row],[Membro]])</f>
        <v/>
      </c>
      <c r="B609" s="403"/>
      <c r="C609" s="404" t="str">
        <f>IF(Table9[[#This Row],[Código do agregado
'[Entidade']]]="","",(CONCATENATE(VLOOKUP(Table9[[#This Row],[Código do agregado
'[Entidade']]],Table8[[Código do agregado '[Entidade']]:[Código do agregado
'[1º Direito']]],8,FALSE),".",Table9[[#This Row],[Membro]])))</f>
        <v/>
      </c>
      <c r="D609" s="430"/>
      <c r="E609" s="431"/>
      <c r="F609" s="430"/>
      <c r="G609" s="430"/>
      <c r="H609" s="435"/>
      <c r="I609" s="432"/>
      <c r="J609" s="433"/>
      <c r="K609" s="404" t="str">
        <f ca="1">IF(Table9[[#This Row],[Data de nascimento 
(aaaa-mm-dd)]]="","",(IF(B609="","",DATEDIF(J609,NOW(),"y"))))</f>
        <v/>
      </c>
      <c r="L609" s="401"/>
      <c r="M609" s="405"/>
      <c r="N609" s="407"/>
      <c r="O609" s="405"/>
      <c r="P609" s="275" t="str">
        <f t="shared" si="48"/>
        <v>NÃO</v>
      </c>
      <c r="Q609" s="281" t="str">
        <f>IF(Table9[[#This Row],[Código do agregado
'[Entidade']]]="","",IF(B609&lt;&gt;B608,"A",IF(Q608="A","B",IF(Q608="B","C",IF(Q608="C","D",IF(Q608="D","E",IF(Q608="E","F",IF(Q608="F","G",IF(Q608="G","H",IF(Q608="H","I",IF(Q608="K","L",IF(Q608="L","M",IF(Q608="M","N",IF(Q608="N","O",IF(Q608="O","P",IF(Q608="P","Q"))))))))))))))))</f>
        <v/>
      </c>
      <c r="R609" s="282" t="str">
        <f t="shared" si="49"/>
        <v/>
      </c>
      <c r="S609" s="283" t="str">
        <f t="shared" si="50"/>
        <v/>
      </c>
      <c r="T609" s="284" t="str">
        <f t="shared" ca="1" si="51"/>
        <v/>
      </c>
      <c r="U609" s="419"/>
      <c r="V609" s="421" t="str">
        <f>IFERROR(IF(Table9[[#This Row],[Data de nascimento 
(aaaa-mm-dd)]]="","",(IF(B609="","",DATEDIF(J609,VLOOKUP(Table9[[#This Row],[Código do agregado
'[Entidade']]],Table8[[Código do agregado '[Entidade']]:[Denominação do ficheiro pdf correspondente ao documento]],25,FALSE),"y")))),"")</f>
        <v/>
      </c>
      <c r="W609" s="410">
        <f t="shared" si="52"/>
        <v>0</v>
      </c>
      <c r="AC609" s="280"/>
    </row>
    <row r="610" spans="1:29" s="263" customFormat="1" ht="25.05" hidden="1" customHeight="1" x14ac:dyDescent="0.3">
      <c r="A610" s="274" t="str">
        <f>CONCATENATE(+IF(Table9[[#This Row],[Código do agregado
'[Entidade']]]="","",VLOOKUP(Table9[[#This Row],[Código do agregado
'[Entidade']]],Table8[[#All],[Código do agregado '[Entidade']]:[Código do agregado
'[1º Direito']]],6,FALSE)),Table9[[#This Row],[Membro]])</f>
        <v/>
      </c>
      <c r="B610" s="403"/>
      <c r="C610" s="404" t="str">
        <f>IF(Table9[[#This Row],[Código do agregado
'[Entidade']]]="","",(CONCATENATE(VLOOKUP(Table9[[#This Row],[Código do agregado
'[Entidade']]],Table8[[Código do agregado '[Entidade']]:[Código do agregado
'[1º Direito']]],8,FALSE),".",Table9[[#This Row],[Membro]])))</f>
        <v/>
      </c>
      <c r="D610" s="430"/>
      <c r="E610" s="431"/>
      <c r="F610" s="430"/>
      <c r="G610" s="430"/>
      <c r="H610" s="435"/>
      <c r="I610" s="432"/>
      <c r="J610" s="433"/>
      <c r="K610" s="404" t="str">
        <f ca="1">IF(Table9[[#This Row],[Data de nascimento 
(aaaa-mm-dd)]]="","",(IF(B610="","",DATEDIF(J610,NOW(),"y"))))</f>
        <v/>
      </c>
      <c r="L610" s="401"/>
      <c r="M610" s="405"/>
      <c r="N610" s="407"/>
      <c r="O610" s="405"/>
      <c r="P610" s="275" t="str">
        <f t="shared" si="48"/>
        <v>NÃO</v>
      </c>
      <c r="Q610" s="281" t="str">
        <f>IF(Table9[[#This Row],[Código do agregado
'[Entidade']]]="","",IF(B610&lt;&gt;B609,"A",IF(Q609="A","B",IF(Q609="B","C",IF(Q609="C","D",IF(Q609="D","E",IF(Q609="E","F",IF(Q609="F","G",IF(Q609="G","H",IF(Q609="H","I",IF(Q609="K","L",IF(Q609="L","M",IF(Q609="M","N",IF(Q609="N","O",IF(Q609="O","P",IF(Q609="P","Q"))))))))))))))))</f>
        <v/>
      </c>
      <c r="R610" s="282" t="str">
        <f t="shared" si="49"/>
        <v/>
      </c>
      <c r="S610" s="283" t="str">
        <f t="shared" si="50"/>
        <v/>
      </c>
      <c r="T610" s="284" t="str">
        <f t="shared" ca="1" si="51"/>
        <v/>
      </c>
      <c r="U610" s="419"/>
      <c r="V610" s="421" t="str">
        <f>IFERROR(IF(Table9[[#This Row],[Data de nascimento 
(aaaa-mm-dd)]]="","",(IF(B610="","",DATEDIF(J610,VLOOKUP(Table9[[#This Row],[Código do agregado
'[Entidade']]],Table8[[Código do agregado '[Entidade']]:[Denominação do ficheiro pdf correspondente ao documento]],25,FALSE),"y")))),"")</f>
        <v/>
      </c>
      <c r="W610" s="410">
        <f t="shared" si="52"/>
        <v>0</v>
      </c>
      <c r="AC610" s="280"/>
    </row>
    <row r="611" spans="1:29" s="263" customFormat="1" ht="25.05" hidden="1" customHeight="1" x14ac:dyDescent="0.3">
      <c r="A611" s="274" t="str">
        <f>CONCATENATE(+IF(Table9[[#This Row],[Código do agregado
'[Entidade']]]="","",VLOOKUP(Table9[[#This Row],[Código do agregado
'[Entidade']]],Table8[[#All],[Código do agregado '[Entidade']]:[Código do agregado
'[1º Direito']]],6,FALSE)),Table9[[#This Row],[Membro]])</f>
        <v/>
      </c>
      <c r="B611" s="403"/>
      <c r="C611" s="404" t="str">
        <f>IF(Table9[[#This Row],[Código do agregado
'[Entidade']]]="","",(CONCATENATE(VLOOKUP(Table9[[#This Row],[Código do agregado
'[Entidade']]],Table8[[Código do agregado '[Entidade']]:[Código do agregado
'[1º Direito']]],8,FALSE),".",Table9[[#This Row],[Membro]])))</f>
        <v/>
      </c>
      <c r="D611" s="430"/>
      <c r="E611" s="431"/>
      <c r="F611" s="430"/>
      <c r="G611" s="430"/>
      <c r="H611" s="435"/>
      <c r="I611" s="432"/>
      <c r="J611" s="433"/>
      <c r="K611" s="404" t="str">
        <f ca="1">IF(Table9[[#This Row],[Data de nascimento 
(aaaa-mm-dd)]]="","",(IF(B611="","",DATEDIF(J611,NOW(),"y"))))</f>
        <v/>
      </c>
      <c r="L611" s="401"/>
      <c r="M611" s="405"/>
      <c r="N611" s="407"/>
      <c r="O611" s="405"/>
      <c r="P611" s="275" t="str">
        <f t="shared" si="48"/>
        <v>NÃO</v>
      </c>
      <c r="Q611" s="281" t="str">
        <f>IF(Table9[[#This Row],[Código do agregado
'[Entidade']]]="","",IF(B611&lt;&gt;B610,"A",IF(Q610="A","B",IF(Q610="B","C",IF(Q610="C","D",IF(Q610="D","E",IF(Q610="E","F",IF(Q610="F","G",IF(Q610="G","H",IF(Q610="H","I",IF(Q610="K","L",IF(Q610="L","M",IF(Q610="M","N",IF(Q610="N","O",IF(Q610="O","P",IF(Q610="P","Q"))))))))))))))))</f>
        <v/>
      </c>
      <c r="R611" s="282" t="str">
        <f t="shared" si="49"/>
        <v/>
      </c>
      <c r="S611" s="283" t="str">
        <f t="shared" si="50"/>
        <v/>
      </c>
      <c r="T611" s="284" t="str">
        <f t="shared" ca="1" si="51"/>
        <v/>
      </c>
      <c r="U611" s="419"/>
      <c r="V611" s="421" t="str">
        <f>IFERROR(IF(Table9[[#This Row],[Data de nascimento 
(aaaa-mm-dd)]]="","",(IF(B611="","",DATEDIF(J611,VLOOKUP(Table9[[#This Row],[Código do agregado
'[Entidade']]],Table8[[Código do agregado '[Entidade']]:[Denominação do ficheiro pdf correspondente ao documento]],25,FALSE),"y")))),"")</f>
        <v/>
      </c>
      <c r="W611" s="410">
        <f t="shared" si="52"/>
        <v>0</v>
      </c>
      <c r="AC611" s="280"/>
    </row>
    <row r="612" spans="1:29" s="263" customFormat="1" ht="25.05" hidden="1" customHeight="1" x14ac:dyDescent="0.3">
      <c r="A612" s="274" t="str">
        <f>CONCATENATE(+IF(Table9[[#This Row],[Código do agregado
'[Entidade']]]="","",VLOOKUP(Table9[[#This Row],[Código do agregado
'[Entidade']]],Table8[[#All],[Código do agregado '[Entidade']]:[Código do agregado
'[1º Direito']]],6,FALSE)),Table9[[#This Row],[Membro]])</f>
        <v/>
      </c>
      <c r="B612" s="403"/>
      <c r="C612" s="404" t="str">
        <f>IF(Table9[[#This Row],[Código do agregado
'[Entidade']]]="","",(CONCATENATE(VLOOKUP(Table9[[#This Row],[Código do agregado
'[Entidade']]],Table8[[Código do agregado '[Entidade']]:[Código do agregado
'[1º Direito']]],8,FALSE),".",Table9[[#This Row],[Membro]])))</f>
        <v/>
      </c>
      <c r="D612" s="430"/>
      <c r="E612" s="431"/>
      <c r="F612" s="430"/>
      <c r="G612" s="430"/>
      <c r="H612" s="435"/>
      <c r="I612" s="432"/>
      <c r="J612" s="433"/>
      <c r="K612" s="404" t="str">
        <f ca="1">IF(Table9[[#This Row],[Data de nascimento 
(aaaa-mm-dd)]]="","",(IF(B612="","",DATEDIF(J612,NOW(),"y"))))</f>
        <v/>
      </c>
      <c r="L612" s="401"/>
      <c r="M612" s="405"/>
      <c r="N612" s="407"/>
      <c r="O612" s="405"/>
      <c r="P612" s="275" t="str">
        <f t="shared" si="48"/>
        <v>NÃO</v>
      </c>
      <c r="Q612" s="281" t="str">
        <f>IF(Table9[[#This Row],[Código do agregado
'[Entidade']]]="","",IF(B612&lt;&gt;B611,"A",IF(Q611="A","B",IF(Q611="B","C",IF(Q611="C","D",IF(Q611="D","E",IF(Q611="E","F",IF(Q611="F","G",IF(Q611="G","H",IF(Q611="H","I",IF(Q611="K","L",IF(Q611="L","M",IF(Q611="M","N",IF(Q611="N","O",IF(Q611="O","P",IF(Q611="P","Q"))))))))))))))))</f>
        <v/>
      </c>
      <c r="R612" s="282" t="str">
        <f t="shared" si="49"/>
        <v/>
      </c>
      <c r="S612" s="283" t="str">
        <f t="shared" si="50"/>
        <v/>
      </c>
      <c r="T612" s="284" t="str">
        <f t="shared" ca="1" si="51"/>
        <v/>
      </c>
      <c r="U612" s="419"/>
      <c r="V612" s="421" t="str">
        <f>IFERROR(IF(Table9[[#This Row],[Data de nascimento 
(aaaa-mm-dd)]]="","",(IF(B612="","",DATEDIF(J612,VLOOKUP(Table9[[#This Row],[Código do agregado
'[Entidade']]],Table8[[Código do agregado '[Entidade']]:[Denominação do ficheiro pdf correspondente ao documento]],25,FALSE),"y")))),"")</f>
        <v/>
      </c>
      <c r="W612" s="410">
        <f t="shared" si="52"/>
        <v>0</v>
      </c>
      <c r="AC612" s="280"/>
    </row>
    <row r="613" spans="1:29" s="263" customFormat="1" ht="25.05" hidden="1" customHeight="1" x14ac:dyDescent="0.3">
      <c r="A613" s="274" t="str">
        <f>CONCATENATE(+IF(Table9[[#This Row],[Código do agregado
'[Entidade']]]="","",VLOOKUP(Table9[[#This Row],[Código do agregado
'[Entidade']]],Table8[[#All],[Código do agregado '[Entidade']]:[Código do agregado
'[1º Direito']]],6,FALSE)),Table9[[#This Row],[Membro]])</f>
        <v/>
      </c>
      <c r="B613" s="403"/>
      <c r="C613" s="404" t="str">
        <f>IF(Table9[[#This Row],[Código do agregado
'[Entidade']]]="","",(CONCATENATE(VLOOKUP(Table9[[#This Row],[Código do agregado
'[Entidade']]],Table8[[Código do agregado '[Entidade']]:[Código do agregado
'[1º Direito']]],8,FALSE),".",Table9[[#This Row],[Membro]])))</f>
        <v/>
      </c>
      <c r="D613" s="430"/>
      <c r="E613" s="431"/>
      <c r="F613" s="430"/>
      <c r="G613" s="430"/>
      <c r="H613" s="435"/>
      <c r="I613" s="432"/>
      <c r="J613" s="433"/>
      <c r="K613" s="404" t="str">
        <f ca="1">IF(Table9[[#This Row],[Data de nascimento 
(aaaa-mm-dd)]]="","",(IF(B613="","",DATEDIF(J613,NOW(),"y"))))</f>
        <v/>
      </c>
      <c r="L613" s="401"/>
      <c r="M613" s="405"/>
      <c r="N613" s="407"/>
      <c r="O613" s="405"/>
      <c r="P613" s="275" t="str">
        <f t="shared" si="48"/>
        <v>NÃO</v>
      </c>
      <c r="Q613" s="281" t="str">
        <f>IF(Table9[[#This Row],[Código do agregado
'[Entidade']]]="","",IF(B613&lt;&gt;B612,"A",IF(Q612="A","B",IF(Q612="B","C",IF(Q612="C","D",IF(Q612="D","E",IF(Q612="E","F",IF(Q612="F","G",IF(Q612="G","H",IF(Q612="H","I",IF(Q612="K","L",IF(Q612="L","M",IF(Q612="M","N",IF(Q612="N","O",IF(Q612="O","P",IF(Q612="P","Q"))))))))))))))))</f>
        <v/>
      </c>
      <c r="R613" s="282" t="str">
        <f t="shared" si="49"/>
        <v/>
      </c>
      <c r="S613" s="283" t="str">
        <f t="shared" si="50"/>
        <v/>
      </c>
      <c r="T613" s="284" t="str">
        <f t="shared" ca="1" si="51"/>
        <v/>
      </c>
      <c r="U613" s="419"/>
      <c r="V613" s="421" t="str">
        <f>IFERROR(IF(Table9[[#This Row],[Data de nascimento 
(aaaa-mm-dd)]]="","",(IF(B613="","",DATEDIF(J613,VLOOKUP(Table9[[#This Row],[Código do agregado
'[Entidade']]],Table8[[Código do agregado '[Entidade']]:[Denominação do ficheiro pdf correspondente ao documento]],25,FALSE),"y")))),"")</f>
        <v/>
      </c>
      <c r="W613" s="410">
        <f t="shared" si="52"/>
        <v>0</v>
      </c>
      <c r="AC613" s="280"/>
    </row>
    <row r="614" spans="1:29" s="263" customFormat="1" ht="25.05" hidden="1" customHeight="1" x14ac:dyDescent="0.3">
      <c r="A614" s="274" t="str">
        <f>CONCATENATE(+IF(Table9[[#This Row],[Código do agregado
'[Entidade']]]="","",VLOOKUP(Table9[[#This Row],[Código do agregado
'[Entidade']]],Table8[[#All],[Código do agregado '[Entidade']]:[Código do agregado
'[1º Direito']]],6,FALSE)),Table9[[#This Row],[Membro]])</f>
        <v/>
      </c>
      <c r="B614" s="403"/>
      <c r="C614" s="404" t="str">
        <f>IF(Table9[[#This Row],[Código do agregado
'[Entidade']]]="","",(CONCATENATE(VLOOKUP(Table9[[#This Row],[Código do agregado
'[Entidade']]],Table8[[Código do agregado '[Entidade']]:[Código do agregado
'[1º Direito']]],8,FALSE),".",Table9[[#This Row],[Membro]])))</f>
        <v/>
      </c>
      <c r="D614" s="430"/>
      <c r="E614" s="431"/>
      <c r="F614" s="430"/>
      <c r="G614" s="430"/>
      <c r="H614" s="435"/>
      <c r="I614" s="432"/>
      <c r="J614" s="433"/>
      <c r="K614" s="404" t="str">
        <f ca="1">IF(Table9[[#This Row],[Data de nascimento 
(aaaa-mm-dd)]]="","",(IF(B614="","",DATEDIF(J614,NOW(),"y"))))</f>
        <v/>
      </c>
      <c r="L614" s="401"/>
      <c r="M614" s="405"/>
      <c r="N614" s="407"/>
      <c r="O614" s="405"/>
      <c r="P614" s="275" t="str">
        <f t="shared" si="48"/>
        <v>NÃO</v>
      </c>
      <c r="Q614" s="281" t="str">
        <f>IF(Table9[[#This Row],[Código do agregado
'[Entidade']]]="","",IF(B614&lt;&gt;B613,"A",IF(Q613="A","B",IF(Q613="B","C",IF(Q613="C","D",IF(Q613="D","E",IF(Q613="E","F",IF(Q613="F","G",IF(Q613="G","H",IF(Q613="H","I",IF(Q613="K","L",IF(Q613="L","M",IF(Q613="M","N",IF(Q613="N","O",IF(Q613="O","P",IF(Q613="P","Q"))))))))))))))))</f>
        <v/>
      </c>
      <c r="R614" s="282" t="str">
        <f t="shared" si="49"/>
        <v/>
      </c>
      <c r="S614" s="283" t="str">
        <f t="shared" si="50"/>
        <v/>
      </c>
      <c r="T614" s="284" t="str">
        <f t="shared" ca="1" si="51"/>
        <v/>
      </c>
      <c r="U614" s="419"/>
      <c r="V614" s="421" t="str">
        <f>IFERROR(IF(Table9[[#This Row],[Data de nascimento 
(aaaa-mm-dd)]]="","",(IF(B614="","",DATEDIF(J614,VLOOKUP(Table9[[#This Row],[Código do agregado
'[Entidade']]],Table8[[Código do agregado '[Entidade']]:[Denominação do ficheiro pdf correspondente ao documento]],25,FALSE),"y")))),"")</f>
        <v/>
      </c>
      <c r="W614" s="410">
        <f t="shared" si="52"/>
        <v>0</v>
      </c>
      <c r="AC614" s="280"/>
    </row>
    <row r="615" spans="1:29" s="263" customFormat="1" ht="25.05" hidden="1" customHeight="1" x14ac:dyDescent="0.3">
      <c r="A615" s="274" t="str">
        <f>CONCATENATE(+IF(Table9[[#This Row],[Código do agregado
'[Entidade']]]="","",VLOOKUP(Table9[[#This Row],[Código do agregado
'[Entidade']]],Table8[[#All],[Código do agregado '[Entidade']]:[Código do agregado
'[1º Direito']]],6,FALSE)),Table9[[#This Row],[Membro]])</f>
        <v/>
      </c>
      <c r="B615" s="403"/>
      <c r="C615" s="404" t="str">
        <f>IF(Table9[[#This Row],[Código do agregado
'[Entidade']]]="","",(CONCATENATE(VLOOKUP(Table9[[#This Row],[Código do agregado
'[Entidade']]],Table8[[Código do agregado '[Entidade']]:[Código do agregado
'[1º Direito']]],8,FALSE),".",Table9[[#This Row],[Membro]])))</f>
        <v/>
      </c>
      <c r="D615" s="430"/>
      <c r="E615" s="431"/>
      <c r="F615" s="430"/>
      <c r="G615" s="430"/>
      <c r="H615" s="435"/>
      <c r="I615" s="432"/>
      <c r="J615" s="433"/>
      <c r="K615" s="404" t="str">
        <f ca="1">IF(Table9[[#This Row],[Data de nascimento 
(aaaa-mm-dd)]]="","",(IF(B615="","",DATEDIF(J615,NOW(),"y"))))</f>
        <v/>
      </c>
      <c r="L615" s="401"/>
      <c r="M615" s="405"/>
      <c r="N615" s="407"/>
      <c r="O615" s="405"/>
      <c r="P615" s="275" t="str">
        <f t="shared" si="48"/>
        <v>NÃO</v>
      </c>
      <c r="Q615" s="281" t="str">
        <f>IF(Table9[[#This Row],[Código do agregado
'[Entidade']]]="","",IF(B615&lt;&gt;B614,"A",IF(Q614="A","B",IF(Q614="B","C",IF(Q614="C","D",IF(Q614="D","E",IF(Q614="E","F",IF(Q614="F","G",IF(Q614="G","H",IF(Q614="H","I",IF(Q614="K","L",IF(Q614="L","M",IF(Q614="M","N",IF(Q614="N","O",IF(Q614="O","P",IF(Q614="P","Q"))))))))))))))))</f>
        <v/>
      </c>
      <c r="R615" s="282" t="str">
        <f t="shared" si="49"/>
        <v/>
      </c>
      <c r="S615" s="283" t="str">
        <f t="shared" si="50"/>
        <v/>
      </c>
      <c r="T615" s="284" t="str">
        <f t="shared" ca="1" si="51"/>
        <v/>
      </c>
      <c r="U615" s="419"/>
      <c r="V615" s="421" t="str">
        <f>IFERROR(IF(Table9[[#This Row],[Data de nascimento 
(aaaa-mm-dd)]]="","",(IF(B615="","",DATEDIF(J615,VLOOKUP(Table9[[#This Row],[Código do agregado
'[Entidade']]],Table8[[Código do agregado '[Entidade']]:[Denominação do ficheiro pdf correspondente ao documento]],25,FALSE),"y")))),"")</f>
        <v/>
      </c>
      <c r="W615" s="410">
        <f t="shared" si="52"/>
        <v>0</v>
      </c>
      <c r="AC615" s="280"/>
    </row>
    <row r="616" spans="1:29" s="263" customFormat="1" ht="25.05" hidden="1" customHeight="1" x14ac:dyDescent="0.3">
      <c r="A616" s="274" t="str">
        <f>CONCATENATE(+IF(Table9[[#This Row],[Código do agregado
'[Entidade']]]="","",VLOOKUP(Table9[[#This Row],[Código do agregado
'[Entidade']]],Table8[[#All],[Código do agregado '[Entidade']]:[Código do agregado
'[1º Direito']]],6,FALSE)),Table9[[#This Row],[Membro]])</f>
        <v/>
      </c>
      <c r="B616" s="403"/>
      <c r="C616" s="404" t="str">
        <f>IF(Table9[[#This Row],[Código do agregado
'[Entidade']]]="","",(CONCATENATE(VLOOKUP(Table9[[#This Row],[Código do agregado
'[Entidade']]],Table8[[Código do agregado '[Entidade']]:[Código do agregado
'[1º Direito']]],8,FALSE),".",Table9[[#This Row],[Membro]])))</f>
        <v/>
      </c>
      <c r="D616" s="430"/>
      <c r="E616" s="431"/>
      <c r="F616" s="430"/>
      <c r="G616" s="430"/>
      <c r="H616" s="435"/>
      <c r="I616" s="432"/>
      <c r="J616" s="433"/>
      <c r="K616" s="404" t="str">
        <f ca="1">IF(Table9[[#This Row],[Data de nascimento 
(aaaa-mm-dd)]]="","",(IF(B616="","",DATEDIF(J616,NOW(),"y"))))</f>
        <v/>
      </c>
      <c r="L616" s="401"/>
      <c r="M616" s="405"/>
      <c r="N616" s="407"/>
      <c r="O616" s="405"/>
      <c r="P616" s="275" t="str">
        <f t="shared" si="48"/>
        <v>NÃO</v>
      </c>
      <c r="Q616" s="281" t="str">
        <f>IF(Table9[[#This Row],[Código do agregado
'[Entidade']]]="","",IF(B616&lt;&gt;B615,"A",IF(Q615="A","B",IF(Q615="B","C",IF(Q615="C","D",IF(Q615="D","E",IF(Q615="E","F",IF(Q615="F","G",IF(Q615="G","H",IF(Q615="H","I",IF(Q615="K","L",IF(Q615="L","M",IF(Q615="M","N",IF(Q615="N","O",IF(Q615="O","P",IF(Q615="P","Q"))))))))))))))))</f>
        <v/>
      </c>
      <c r="R616" s="282" t="str">
        <f t="shared" si="49"/>
        <v/>
      </c>
      <c r="S616" s="283" t="str">
        <f t="shared" si="50"/>
        <v/>
      </c>
      <c r="T616" s="284" t="str">
        <f t="shared" ca="1" si="51"/>
        <v/>
      </c>
      <c r="U616" s="419"/>
      <c r="V616" s="421" t="str">
        <f>IFERROR(IF(Table9[[#This Row],[Data de nascimento 
(aaaa-mm-dd)]]="","",(IF(B616="","",DATEDIF(J616,VLOOKUP(Table9[[#This Row],[Código do agregado
'[Entidade']]],Table8[[Código do agregado '[Entidade']]:[Denominação do ficheiro pdf correspondente ao documento]],25,FALSE),"y")))),"")</f>
        <v/>
      </c>
      <c r="W616" s="410">
        <f t="shared" si="52"/>
        <v>0</v>
      </c>
      <c r="AC616" s="280"/>
    </row>
    <row r="617" spans="1:29" s="263" customFormat="1" ht="25.05" hidden="1" customHeight="1" x14ac:dyDescent="0.3">
      <c r="A617" s="274" t="str">
        <f>CONCATENATE(+IF(Table9[[#This Row],[Código do agregado
'[Entidade']]]="","",VLOOKUP(Table9[[#This Row],[Código do agregado
'[Entidade']]],Table8[[#All],[Código do agregado '[Entidade']]:[Código do agregado
'[1º Direito']]],6,FALSE)),Table9[[#This Row],[Membro]])</f>
        <v/>
      </c>
      <c r="B617" s="403"/>
      <c r="C617" s="404" t="str">
        <f>IF(Table9[[#This Row],[Código do agregado
'[Entidade']]]="","",(CONCATENATE(VLOOKUP(Table9[[#This Row],[Código do agregado
'[Entidade']]],Table8[[Código do agregado '[Entidade']]:[Código do agregado
'[1º Direito']]],8,FALSE),".",Table9[[#This Row],[Membro]])))</f>
        <v/>
      </c>
      <c r="D617" s="430"/>
      <c r="E617" s="431"/>
      <c r="F617" s="430"/>
      <c r="G617" s="430"/>
      <c r="H617" s="435"/>
      <c r="I617" s="432"/>
      <c r="J617" s="433"/>
      <c r="K617" s="404" t="str">
        <f ca="1">IF(Table9[[#This Row],[Data de nascimento 
(aaaa-mm-dd)]]="","",(IF(B617="","",DATEDIF(J617,NOW(),"y"))))</f>
        <v/>
      </c>
      <c r="L617" s="401"/>
      <c r="M617" s="405"/>
      <c r="N617" s="407"/>
      <c r="O617" s="405"/>
      <c r="P617" s="275" t="str">
        <f t="shared" si="48"/>
        <v>NÃO</v>
      </c>
      <c r="Q617" s="281" t="str">
        <f>IF(Table9[[#This Row],[Código do agregado
'[Entidade']]]="","",IF(B617&lt;&gt;B616,"A",IF(Q616="A","B",IF(Q616="B","C",IF(Q616="C","D",IF(Q616="D","E",IF(Q616="E","F",IF(Q616="F","G",IF(Q616="G","H",IF(Q616="H","I",IF(Q616="K","L",IF(Q616="L","M",IF(Q616="M","N",IF(Q616="N","O",IF(Q616="O","P",IF(Q616="P","Q"))))))))))))))))</f>
        <v/>
      </c>
      <c r="R617" s="282" t="str">
        <f t="shared" si="49"/>
        <v/>
      </c>
      <c r="S617" s="283" t="str">
        <f t="shared" si="50"/>
        <v/>
      </c>
      <c r="T617" s="284" t="str">
        <f t="shared" ca="1" si="51"/>
        <v/>
      </c>
      <c r="U617" s="419"/>
      <c r="V617" s="421" t="str">
        <f>IFERROR(IF(Table9[[#This Row],[Data de nascimento 
(aaaa-mm-dd)]]="","",(IF(B617="","",DATEDIF(J617,VLOOKUP(Table9[[#This Row],[Código do agregado
'[Entidade']]],Table8[[Código do agregado '[Entidade']]:[Denominação do ficheiro pdf correspondente ao documento]],25,FALSE),"y")))),"")</f>
        <v/>
      </c>
      <c r="W617" s="410">
        <f t="shared" si="52"/>
        <v>0</v>
      </c>
      <c r="AC617" s="280"/>
    </row>
    <row r="618" spans="1:29" s="263" customFormat="1" ht="25.05" hidden="1" customHeight="1" x14ac:dyDescent="0.3">
      <c r="A618" s="274" t="str">
        <f>CONCATENATE(+IF(Table9[[#This Row],[Código do agregado
'[Entidade']]]="","",VLOOKUP(Table9[[#This Row],[Código do agregado
'[Entidade']]],Table8[[#All],[Código do agregado '[Entidade']]:[Código do agregado
'[1º Direito']]],6,FALSE)),Table9[[#This Row],[Membro]])</f>
        <v/>
      </c>
      <c r="B618" s="403"/>
      <c r="C618" s="404" t="str">
        <f>IF(Table9[[#This Row],[Código do agregado
'[Entidade']]]="","",(CONCATENATE(VLOOKUP(Table9[[#This Row],[Código do agregado
'[Entidade']]],Table8[[Código do agregado '[Entidade']]:[Código do agregado
'[1º Direito']]],8,FALSE),".",Table9[[#This Row],[Membro]])))</f>
        <v/>
      </c>
      <c r="D618" s="430"/>
      <c r="E618" s="431"/>
      <c r="F618" s="430"/>
      <c r="G618" s="430"/>
      <c r="H618" s="435"/>
      <c r="I618" s="432"/>
      <c r="J618" s="433"/>
      <c r="K618" s="404" t="str">
        <f ca="1">IF(Table9[[#This Row],[Data de nascimento 
(aaaa-mm-dd)]]="","",(IF(B618="","",DATEDIF(J618,NOW(),"y"))))</f>
        <v/>
      </c>
      <c r="L618" s="401"/>
      <c r="M618" s="405"/>
      <c r="N618" s="407"/>
      <c r="O618" s="405"/>
      <c r="P618" s="275" t="str">
        <f t="shared" si="48"/>
        <v>NÃO</v>
      </c>
      <c r="Q618" s="281" t="str">
        <f>IF(Table9[[#This Row],[Código do agregado
'[Entidade']]]="","",IF(B618&lt;&gt;B617,"A",IF(Q617="A","B",IF(Q617="B","C",IF(Q617="C","D",IF(Q617="D","E",IF(Q617="E","F",IF(Q617="F","G",IF(Q617="G","H",IF(Q617="H","I",IF(Q617="K","L",IF(Q617="L","M",IF(Q617="M","N",IF(Q617="N","O",IF(Q617="O","P",IF(Q617="P","Q"))))))))))))))))</f>
        <v/>
      </c>
      <c r="R618" s="282" t="str">
        <f t="shared" si="49"/>
        <v/>
      </c>
      <c r="S618" s="283" t="str">
        <f t="shared" si="50"/>
        <v/>
      </c>
      <c r="T618" s="284" t="str">
        <f t="shared" ca="1" si="51"/>
        <v/>
      </c>
      <c r="U618" s="419"/>
      <c r="V618" s="421" t="str">
        <f>IFERROR(IF(Table9[[#This Row],[Data de nascimento 
(aaaa-mm-dd)]]="","",(IF(B618="","",DATEDIF(J618,VLOOKUP(Table9[[#This Row],[Código do agregado
'[Entidade']]],Table8[[Código do agregado '[Entidade']]:[Denominação do ficheiro pdf correspondente ao documento]],25,FALSE),"y")))),"")</f>
        <v/>
      </c>
      <c r="W618" s="410">
        <f t="shared" si="52"/>
        <v>0</v>
      </c>
      <c r="AC618" s="280"/>
    </row>
    <row r="619" spans="1:29" s="263" customFormat="1" ht="25.05" hidden="1" customHeight="1" x14ac:dyDescent="0.3">
      <c r="A619" s="274" t="str">
        <f>CONCATENATE(+IF(Table9[[#This Row],[Código do agregado
'[Entidade']]]="","",VLOOKUP(Table9[[#This Row],[Código do agregado
'[Entidade']]],Table8[[#All],[Código do agregado '[Entidade']]:[Código do agregado
'[1º Direito']]],6,FALSE)),Table9[[#This Row],[Membro]])</f>
        <v/>
      </c>
      <c r="B619" s="403"/>
      <c r="C619" s="404" t="str">
        <f>IF(Table9[[#This Row],[Código do agregado
'[Entidade']]]="","",(CONCATENATE(VLOOKUP(Table9[[#This Row],[Código do agregado
'[Entidade']]],Table8[[Código do agregado '[Entidade']]:[Código do agregado
'[1º Direito']]],8,FALSE),".",Table9[[#This Row],[Membro]])))</f>
        <v/>
      </c>
      <c r="D619" s="430"/>
      <c r="E619" s="431"/>
      <c r="F619" s="430"/>
      <c r="G619" s="430"/>
      <c r="H619" s="435"/>
      <c r="I619" s="432"/>
      <c r="J619" s="433"/>
      <c r="K619" s="404" t="str">
        <f ca="1">IF(Table9[[#This Row],[Data de nascimento 
(aaaa-mm-dd)]]="","",(IF(B619="","",DATEDIF(J619,NOW(),"y"))))</f>
        <v/>
      </c>
      <c r="L619" s="401"/>
      <c r="M619" s="405"/>
      <c r="N619" s="407"/>
      <c r="O619" s="405"/>
      <c r="P619" s="275" t="str">
        <f t="shared" si="48"/>
        <v>NÃO</v>
      </c>
      <c r="Q619" s="281" t="str">
        <f>IF(Table9[[#This Row],[Código do agregado
'[Entidade']]]="","",IF(B619&lt;&gt;B618,"A",IF(Q618="A","B",IF(Q618="B","C",IF(Q618="C","D",IF(Q618="D","E",IF(Q618="E","F",IF(Q618="F","G",IF(Q618="G","H",IF(Q618="H","I",IF(Q618="K","L",IF(Q618="L","M",IF(Q618="M","N",IF(Q618="N","O",IF(Q618="O","P",IF(Q618="P","Q"))))))))))))))))</f>
        <v/>
      </c>
      <c r="R619" s="282" t="str">
        <f t="shared" si="49"/>
        <v/>
      </c>
      <c r="S619" s="283" t="str">
        <f t="shared" si="50"/>
        <v/>
      </c>
      <c r="T619" s="284" t="str">
        <f t="shared" ca="1" si="51"/>
        <v/>
      </c>
      <c r="U619" s="419"/>
      <c r="V619" s="421" t="str">
        <f>IFERROR(IF(Table9[[#This Row],[Data de nascimento 
(aaaa-mm-dd)]]="","",(IF(B619="","",DATEDIF(J619,VLOOKUP(Table9[[#This Row],[Código do agregado
'[Entidade']]],Table8[[Código do agregado '[Entidade']]:[Denominação do ficheiro pdf correspondente ao documento]],25,FALSE),"y")))),"")</f>
        <v/>
      </c>
      <c r="W619" s="410">
        <f t="shared" si="52"/>
        <v>0</v>
      </c>
      <c r="AC619" s="280"/>
    </row>
    <row r="620" spans="1:29" s="263" customFormat="1" ht="25.05" hidden="1" customHeight="1" x14ac:dyDescent="0.3">
      <c r="A620" s="274" t="str">
        <f>CONCATENATE(+IF(Table9[[#This Row],[Código do agregado
'[Entidade']]]="","",VLOOKUP(Table9[[#This Row],[Código do agregado
'[Entidade']]],Table8[[#All],[Código do agregado '[Entidade']]:[Código do agregado
'[1º Direito']]],6,FALSE)),Table9[[#This Row],[Membro]])</f>
        <v/>
      </c>
      <c r="B620" s="403"/>
      <c r="C620" s="404" t="str">
        <f>IF(Table9[[#This Row],[Código do agregado
'[Entidade']]]="","",(CONCATENATE(VLOOKUP(Table9[[#This Row],[Código do agregado
'[Entidade']]],Table8[[Código do agregado '[Entidade']]:[Código do agregado
'[1º Direito']]],8,FALSE),".",Table9[[#This Row],[Membro]])))</f>
        <v/>
      </c>
      <c r="D620" s="430"/>
      <c r="E620" s="431"/>
      <c r="F620" s="430"/>
      <c r="G620" s="430"/>
      <c r="H620" s="435"/>
      <c r="I620" s="432"/>
      <c r="J620" s="433"/>
      <c r="K620" s="404" t="str">
        <f ca="1">IF(Table9[[#This Row],[Data de nascimento 
(aaaa-mm-dd)]]="","",(IF(B620="","",DATEDIF(J620,NOW(),"y"))))</f>
        <v/>
      </c>
      <c r="L620" s="401"/>
      <c r="M620" s="405"/>
      <c r="N620" s="407"/>
      <c r="O620" s="405"/>
      <c r="P620" s="275" t="str">
        <f t="shared" si="48"/>
        <v>NÃO</v>
      </c>
      <c r="Q620" s="281" t="str">
        <f>IF(Table9[[#This Row],[Código do agregado
'[Entidade']]]="","",IF(B620&lt;&gt;B619,"A",IF(Q619="A","B",IF(Q619="B","C",IF(Q619="C","D",IF(Q619="D","E",IF(Q619="E","F",IF(Q619="F","G",IF(Q619="G","H",IF(Q619="H","I",IF(Q619="K","L",IF(Q619="L","M",IF(Q619="M","N",IF(Q619="N","O",IF(Q619="O","P",IF(Q619="P","Q"))))))))))))))))</f>
        <v/>
      </c>
      <c r="R620" s="282" t="str">
        <f t="shared" si="49"/>
        <v/>
      </c>
      <c r="S620" s="283" t="str">
        <f t="shared" si="50"/>
        <v/>
      </c>
      <c r="T620" s="284" t="str">
        <f t="shared" ca="1" si="51"/>
        <v/>
      </c>
      <c r="U620" s="419"/>
      <c r="V620" s="421" t="str">
        <f>IFERROR(IF(Table9[[#This Row],[Data de nascimento 
(aaaa-mm-dd)]]="","",(IF(B620="","",DATEDIF(J620,VLOOKUP(Table9[[#This Row],[Código do agregado
'[Entidade']]],Table8[[Código do agregado '[Entidade']]:[Denominação do ficheiro pdf correspondente ao documento]],25,FALSE),"y")))),"")</f>
        <v/>
      </c>
      <c r="W620" s="410">
        <f t="shared" si="52"/>
        <v>0</v>
      </c>
      <c r="AC620" s="280"/>
    </row>
    <row r="621" spans="1:29" s="263" customFormat="1" ht="25.05" hidden="1" customHeight="1" x14ac:dyDescent="0.3">
      <c r="A621" s="274" t="str">
        <f>CONCATENATE(+IF(Table9[[#This Row],[Código do agregado
'[Entidade']]]="","",VLOOKUP(Table9[[#This Row],[Código do agregado
'[Entidade']]],Table8[[#All],[Código do agregado '[Entidade']]:[Código do agregado
'[1º Direito']]],6,FALSE)),Table9[[#This Row],[Membro]])</f>
        <v/>
      </c>
      <c r="B621" s="403"/>
      <c r="C621" s="404" t="str">
        <f>IF(Table9[[#This Row],[Código do agregado
'[Entidade']]]="","",(CONCATENATE(VLOOKUP(Table9[[#This Row],[Código do agregado
'[Entidade']]],Table8[[Código do agregado '[Entidade']]:[Código do agregado
'[1º Direito']]],8,FALSE),".",Table9[[#This Row],[Membro]])))</f>
        <v/>
      </c>
      <c r="D621" s="430"/>
      <c r="E621" s="431"/>
      <c r="F621" s="430"/>
      <c r="G621" s="430"/>
      <c r="H621" s="435"/>
      <c r="I621" s="432"/>
      <c r="J621" s="433"/>
      <c r="K621" s="404" t="str">
        <f ca="1">IF(Table9[[#This Row],[Data de nascimento 
(aaaa-mm-dd)]]="","",(IF(B621="","",DATEDIF(J621,NOW(),"y"))))</f>
        <v/>
      </c>
      <c r="L621" s="401"/>
      <c r="M621" s="405"/>
      <c r="N621" s="407"/>
      <c r="O621" s="405"/>
      <c r="P621" s="275" t="str">
        <f t="shared" si="48"/>
        <v>NÃO</v>
      </c>
      <c r="Q621" s="281" t="str">
        <f>IF(Table9[[#This Row],[Código do agregado
'[Entidade']]]="","",IF(B621&lt;&gt;B620,"A",IF(Q620="A","B",IF(Q620="B","C",IF(Q620="C","D",IF(Q620="D","E",IF(Q620="E","F",IF(Q620="F","G",IF(Q620="G","H",IF(Q620="H","I",IF(Q620="K","L",IF(Q620="L","M",IF(Q620="M","N",IF(Q620="N","O",IF(Q620="O","P",IF(Q620="P","Q"))))))))))))))))</f>
        <v/>
      </c>
      <c r="R621" s="282" t="str">
        <f t="shared" si="49"/>
        <v/>
      </c>
      <c r="S621" s="283" t="str">
        <f t="shared" si="50"/>
        <v/>
      </c>
      <c r="T621" s="284" t="str">
        <f t="shared" ca="1" si="51"/>
        <v/>
      </c>
      <c r="U621" s="419"/>
      <c r="V621" s="421" t="str">
        <f>IFERROR(IF(Table9[[#This Row],[Data de nascimento 
(aaaa-mm-dd)]]="","",(IF(B621="","",DATEDIF(J621,VLOOKUP(Table9[[#This Row],[Código do agregado
'[Entidade']]],Table8[[Código do agregado '[Entidade']]:[Denominação do ficheiro pdf correspondente ao documento]],25,FALSE),"y")))),"")</f>
        <v/>
      </c>
      <c r="W621" s="410">
        <f t="shared" si="52"/>
        <v>0</v>
      </c>
      <c r="AC621" s="280"/>
    </row>
    <row r="622" spans="1:29" s="263" customFormat="1" ht="25.05" hidden="1" customHeight="1" x14ac:dyDescent="0.3">
      <c r="A622" s="274" t="str">
        <f>CONCATENATE(+IF(Table9[[#This Row],[Código do agregado
'[Entidade']]]="","",VLOOKUP(Table9[[#This Row],[Código do agregado
'[Entidade']]],Table8[[#All],[Código do agregado '[Entidade']]:[Código do agregado
'[1º Direito']]],6,FALSE)),Table9[[#This Row],[Membro]])</f>
        <v/>
      </c>
      <c r="B622" s="403"/>
      <c r="C622" s="404" t="str">
        <f>IF(Table9[[#This Row],[Código do agregado
'[Entidade']]]="","",(CONCATENATE(VLOOKUP(Table9[[#This Row],[Código do agregado
'[Entidade']]],Table8[[Código do agregado '[Entidade']]:[Código do agregado
'[1º Direito']]],8,FALSE),".",Table9[[#This Row],[Membro]])))</f>
        <v/>
      </c>
      <c r="D622" s="430"/>
      <c r="E622" s="431"/>
      <c r="F622" s="430"/>
      <c r="G622" s="430"/>
      <c r="H622" s="435"/>
      <c r="I622" s="432"/>
      <c r="J622" s="433"/>
      <c r="K622" s="404" t="str">
        <f ca="1">IF(Table9[[#This Row],[Data de nascimento 
(aaaa-mm-dd)]]="","",(IF(B622="","",DATEDIF(J622,NOW(),"y"))))</f>
        <v/>
      </c>
      <c r="L622" s="401"/>
      <c r="M622" s="405"/>
      <c r="N622" s="407"/>
      <c r="O622" s="405"/>
      <c r="P622" s="275" t="str">
        <f t="shared" si="48"/>
        <v>NÃO</v>
      </c>
      <c r="Q622" s="281" t="str">
        <f>IF(Table9[[#This Row],[Código do agregado
'[Entidade']]]="","",IF(B622&lt;&gt;B621,"A",IF(Q621="A","B",IF(Q621="B","C",IF(Q621="C","D",IF(Q621="D","E",IF(Q621="E","F",IF(Q621="F","G",IF(Q621="G","H",IF(Q621="H","I",IF(Q621="K","L",IF(Q621="L","M",IF(Q621="M","N",IF(Q621="N","O",IF(Q621="O","P",IF(Q621="P","Q"))))))))))))))))</f>
        <v/>
      </c>
      <c r="R622" s="282" t="str">
        <f t="shared" si="49"/>
        <v/>
      </c>
      <c r="S622" s="283" t="str">
        <f t="shared" si="50"/>
        <v/>
      </c>
      <c r="T622" s="284" t="str">
        <f t="shared" ca="1" si="51"/>
        <v/>
      </c>
      <c r="U622" s="419"/>
      <c r="V622" s="421" t="str">
        <f>IFERROR(IF(Table9[[#This Row],[Data de nascimento 
(aaaa-mm-dd)]]="","",(IF(B622="","",DATEDIF(J622,VLOOKUP(Table9[[#This Row],[Código do agregado
'[Entidade']]],Table8[[Código do agregado '[Entidade']]:[Denominação do ficheiro pdf correspondente ao documento]],25,FALSE),"y")))),"")</f>
        <v/>
      </c>
      <c r="W622" s="410">
        <f t="shared" si="52"/>
        <v>0</v>
      </c>
      <c r="AC622" s="280"/>
    </row>
    <row r="623" spans="1:29" s="263" customFormat="1" ht="25.05" hidden="1" customHeight="1" x14ac:dyDescent="0.3">
      <c r="A623" s="274" t="str">
        <f>CONCATENATE(+IF(Table9[[#This Row],[Código do agregado
'[Entidade']]]="","",VLOOKUP(Table9[[#This Row],[Código do agregado
'[Entidade']]],Table8[[#All],[Código do agregado '[Entidade']]:[Código do agregado
'[1º Direito']]],6,FALSE)),Table9[[#This Row],[Membro]])</f>
        <v/>
      </c>
      <c r="B623" s="403"/>
      <c r="C623" s="404" t="str">
        <f>IF(Table9[[#This Row],[Código do agregado
'[Entidade']]]="","",(CONCATENATE(VLOOKUP(Table9[[#This Row],[Código do agregado
'[Entidade']]],Table8[[Código do agregado '[Entidade']]:[Código do agregado
'[1º Direito']]],8,FALSE),".",Table9[[#This Row],[Membro]])))</f>
        <v/>
      </c>
      <c r="D623" s="430"/>
      <c r="E623" s="431"/>
      <c r="F623" s="430"/>
      <c r="G623" s="430"/>
      <c r="H623" s="435"/>
      <c r="I623" s="432"/>
      <c r="J623" s="433"/>
      <c r="K623" s="404" t="str">
        <f ca="1">IF(Table9[[#This Row],[Data de nascimento 
(aaaa-mm-dd)]]="","",(IF(B623="","",DATEDIF(J623,NOW(),"y"))))</f>
        <v/>
      </c>
      <c r="L623" s="401"/>
      <c r="M623" s="405"/>
      <c r="N623" s="407"/>
      <c r="O623" s="405"/>
      <c r="P623" s="275" t="str">
        <f t="shared" si="48"/>
        <v>NÃO</v>
      </c>
      <c r="Q623" s="281" t="str">
        <f>IF(Table9[[#This Row],[Código do agregado
'[Entidade']]]="","",IF(B623&lt;&gt;B622,"A",IF(Q622="A","B",IF(Q622="B","C",IF(Q622="C","D",IF(Q622="D","E",IF(Q622="E","F",IF(Q622="F","G",IF(Q622="G","H",IF(Q622="H","I",IF(Q622="K","L",IF(Q622="L","M",IF(Q622="M","N",IF(Q622="N","O",IF(Q622="O","P",IF(Q622="P","Q"))))))))))))))))</f>
        <v/>
      </c>
      <c r="R623" s="282" t="str">
        <f t="shared" si="49"/>
        <v/>
      </c>
      <c r="S623" s="283" t="str">
        <f t="shared" si="50"/>
        <v/>
      </c>
      <c r="T623" s="284" t="str">
        <f t="shared" ca="1" si="51"/>
        <v/>
      </c>
      <c r="U623" s="419"/>
      <c r="V623" s="421" t="str">
        <f>IFERROR(IF(Table9[[#This Row],[Data de nascimento 
(aaaa-mm-dd)]]="","",(IF(B623="","",DATEDIF(J623,VLOOKUP(Table9[[#This Row],[Código do agregado
'[Entidade']]],Table8[[Código do agregado '[Entidade']]:[Denominação do ficheiro pdf correspondente ao documento]],25,FALSE),"y")))),"")</f>
        <v/>
      </c>
      <c r="W623" s="410">
        <f t="shared" si="52"/>
        <v>0</v>
      </c>
      <c r="AC623" s="280"/>
    </row>
    <row r="624" spans="1:29" s="263" customFormat="1" ht="25.05" hidden="1" customHeight="1" x14ac:dyDescent="0.3">
      <c r="A624" s="274" t="str">
        <f>CONCATENATE(+IF(Table9[[#This Row],[Código do agregado
'[Entidade']]]="","",VLOOKUP(Table9[[#This Row],[Código do agregado
'[Entidade']]],Table8[[#All],[Código do agregado '[Entidade']]:[Código do agregado
'[1º Direito']]],6,FALSE)),Table9[[#This Row],[Membro]])</f>
        <v/>
      </c>
      <c r="B624" s="403"/>
      <c r="C624" s="404" t="str">
        <f>IF(Table9[[#This Row],[Código do agregado
'[Entidade']]]="","",(CONCATENATE(VLOOKUP(Table9[[#This Row],[Código do agregado
'[Entidade']]],Table8[[Código do agregado '[Entidade']]:[Código do agregado
'[1º Direito']]],8,FALSE),".",Table9[[#This Row],[Membro]])))</f>
        <v/>
      </c>
      <c r="D624" s="430"/>
      <c r="E624" s="431"/>
      <c r="F624" s="430"/>
      <c r="G624" s="430"/>
      <c r="H624" s="435"/>
      <c r="I624" s="432"/>
      <c r="J624" s="433"/>
      <c r="K624" s="404" t="str">
        <f ca="1">IF(Table9[[#This Row],[Data de nascimento 
(aaaa-mm-dd)]]="","",(IF(B624="","",DATEDIF(J624,NOW(),"y"))))</f>
        <v/>
      </c>
      <c r="L624" s="401"/>
      <c r="M624" s="405"/>
      <c r="N624" s="407"/>
      <c r="O624" s="405"/>
      <c r="P624" s="275" t="str">
        <f t="shared" si="48"/>
        <v>NÃO</v>
      </c>
      <c r="Q624" s="281" t="str">
        <f>IF(Table9[[#This Row],[Código do agregado
'[Entidade']]]="","",IF(B624&lt;&gt;B623,"A",IF(Q623="A","B",IF(Q623="B","C",IF(Q623="C","D",IF(Q623="D","E",IF(Q623="E","F",IF(Q623="F","G",IF(Q623="G","H",IF(Q623="H","I",IF(Q623="K","L",IF(Q623="L","M",IF(Q623="M","N",IF(Q623="N","O",IF(Q623="O","P",IF(Q623="P","Q"))))))))))))))))</f>
        <v/>
      </c>
      <c r="R624" s="282" t="str">
        <f t="shared" si="49"/>
        <v/>
      </c>
      <c r="S624" s="283" t="str">
        <f t="shared" si="50"/>
        <v/>
      </c>
      <c r="T624" s="284" t="str">
        <f t="shared" ca="1" si="51"/>
        <v/>
      </c>
      <c r="U624" s="419"/>
      <c r="V624" s="421" t="str">
        <f>IFERROR(IF(Table9[[#This Row],[Data de nascimento 
(aaaa-mm-dd)]]="","",(IF(B624="","",DATEDIF(J624,VLOOKUP(Table9[[#This Row],[Código do agregado
'[Entidade']]],Table8[[Código do agregado '[Entidade']]:[Denominação do ficheiro pdf correspondente ao documento]],25,FALSE),"y")))),"")</f>
        <v/>
      </c>
      <c r="W624" s="410">
        <f t="shared" si="52"/>
        <v>0</v>
      </c>
      <c r="AC624" s="280"/>
    </row>
    <row r="625" spans="1:29" s="263" customFormat="1" ht="25.05" hidden="1" customHeight="1" x14ac:dyDescent="0.3">
      <c r="A625" s="274" t="str">
        <f>CONCATENATE(+IF(Table9[[#This Row],[Código do agregado
'[Entidade']]]="","",VLOOKUP(Table9[[#This Row],[Código do agregado
'[Entidade']]],Table8[[#All],[Código do agregado '[Entidade']]:[Código do agregado
'[1º Direito']]],6,FALSE)),Table9[[#This Row],[Membro]])</f>
        <v/>
      </c>
      <c r="B625" s="403"/>
      <c r="C625" s="404" t="str">
        <f>IF(Table9[[#This Row],[Código do agregado
'[Entidade']]]="","",(CONCATENATE(VLOOKUP(Table9[[#This Row],[Código do agregado
'[Entidade']]],Table8[[Código do agregado '[Entidade']]:[Código do agregado
'[1º Direito']]],8,FALSE),".",Table9[[#This Row],[Membro]])))</f>
        <v/>
      </c>
      <c r="D625" s="430"/>
      <c r="E625" s="431"/>
      <c r="F625" s="430"/>
      <c r="G625" s="430"/>
      <c r="H625" s="435"/>
      <c r="I625" s="432"/>
      <c r="J625" s="433"/>
      <c r="K625" s="404" t="str">
        <f ca="1">IF(Table9[[#This Row],[Data de nascimento 
(aaaa-mm-dd)]]="","",(IF(B625="","",DATEDIF(J625,NOW(),"y"))))</f>
        <v/>
      </c>
      <c r="L625" s="401"/>
      <c r="M625" s="405"/>
      <c r="N625" s="407"/>
      <c r="O625" s="405"/>
      <c r="P625" s="275" t="str">
        <f t="shared" si="48"/>
        <v>NÃO</v>
      </c>
      <c r="Q625" s="281" t="str">
        <f>IF(Table9[[#This Row],[Código do agregado
'[Entidade']]]="","",IF(B625&lt;&gt;B624,"A",IF(Q624="A","B",IF(Q624="B","C",IF(Q624="C","D",IF(Q624="D","E",IF(Q624="E","F",IF(Q624="F","G",IF(Q624="G","H",IF(Q624="H","I",IF(Q624="K","L",IF(Q624="L","M",IF(Q624="M","N",IF(Q624="N","O",IF(Q624="O","P",IF(Q624="P","Q"))))))))))))))))</f>
        <v/>
      </c>
      <c r="R625" s="282" t="str">
        <f t="shared" si="49"/>
        <v/>
      </c>
      <c r="S625" s="283" t="str">
        <f t="shared" si="50"/>
        <v/>
      </c>
      <c r="T625" s="284" t="str">
        <f t="shared" ca="1" si="51"/>
        <v/>
      </c>
      <c r="U625" s="419"/>
      <c r="V625" s="421" t="str">
        <f>IFERROR(IF(Table9[[#This Row],[Data de nascimento 
(aaaa-mm-dd)]]="","",(IF(B625="","",DATEDIF(J625,VLOOKUP(Table9[[#This Row],[Código do agregado
'[Entidade']]],Table8[[Código do agregado '[Entidade']]:[Denominação do ficheiro pdf correspondente ao documento]],25,FALSE),"y")))),"")</f>
        <v/>
      </c>
      <c r="W625" s="410">
        <f t="shared" si="52"/>
        <v>0</v>
      </c>
      <c r="AC625" s="280"/>
    </row>
    <row r="626" spans="1:29" s="263" customFormat="1" ht="25.05" hidden="1" customHeight="1" x14ac:dyDescent="0.3">
      <c r="A626" s="274" t="str">
        <f>CONCATENATE(+IF(Table9[[#This Row],[Código do agregado
'[Entidade']]]="","",VLOOKUP(Table9[[#This Row],[Código do agregado
'[Entidade']]],Table8[[#All],[Código do agregado '[Entidade']]:[Código do agregado
'[1º Direito']]],6,FALSE)),Table9[[#This Row],[Membro]])</f>
        <v/>
      </c>
      <c r="B626" s="403"/>
      <c r="C626" s="404" t="str">
        <f>IF(Table9[[#This Row],[Código do agregado
'[Entidade']]]="","",(CONCATENATE(VLOOKUP(Table9[[#This Row],[Código do agregado
'[Entidade']]],Table8[[Código do agregado '[Entidade']]:[Código do agregado
'[1º Direito']]],8,FALSE),".",Table9[[#This Row],[Membro]])))</f>
        <v/>
      </c>
      <c r="D626" s="430"/>
      <c r="E626" s="431"/>
      <c r="F626" s="430"/>
      <c r="G626" s="430"/>
      <c r="H626" s="435"/>
      <c r="I626" s="432"/>
      <c r="J626" s="433"/>
      <c r="K626" s="404" t="str">
        <f ca="1">IF(Table9[[#This Row],[Data de nascimento 
(aaaa-mm-dd)]]="","",(IF(B626="","",DATEDIF(J626,NOW(),"y"))))</f>
        <v/>
      </c>
      <c r="L626" s="401"/>
      <c r="M626" s="405"/>
      <c r="N626" s="407"/>
      <c r="O626" s="405"/>
      <c r="P626" s="275" t="str">
        <f t="shared" si="48"/>
        <v>NÃO</v>
      </c>
      <c r="Q626" s="281" t="str">
        <f>IF(Table9[[#This Row],[Código do agregado
'[Entidade']]]="","",IF(B626&lt;&gt;B625,"A",IF(Q625="A","B",IF(Q625="B","C",IF(Q625="C","D",IF(Q625="D","E",IF(Q625="E","F",IF(Q625="F","G",IF(Q625="G","H",IF(Q625="H","I",IF(Q625="K","L",IF(Q625="L","M",IF(Q625="M","N",IF(Q625="N","O",IF(Q625="O","P",IF(Q625="P","Q"))))))))))))))))</f>
        <v/>
      </c>
      <c r="R626" s="282" t="str">
        <f t="shared" si="49"/>
        <v/>
      </c>
      <c r="S626" s="283" t="str">
        <f t="shared" si="50"/>
        <v/>
      </c>
      <c r="T626" s="284" t="str">
        <f t="shared" ca="1" si="51"/>
        <v/>
      </c>
      <c r="U626" s="419"/>
      <c r="V626" s="421" t="str">
        <f>IFERROR(IF(Table9[[#This Row],[Data de nascimento 
(aaaa-mm-dd)]]="","",(IF(B626="","",DATEDIF(J626,VLOOKUP(Table9[[#This Row],[Código do agregado
'[Entidade']]],Table8[[Código do agregado '[Entidade']]:[Denominação do ficheiro pdf correspondente ao documento]],25,FALSE),"y")))),"")</f>
        <v/>
      </c>
      <c r="W626" s="410">
        <f t="shared" si="52"/>
        <v>0</v>
      </c>
      <c r="AC626" s="280"/>
    </row>
    <row r="627" spans="1:29" s="263" customFormat="1" ht="25.05" hidden="1" customHeight="1" x14ac:dyDescent="0.3">
      <c r="A627" s="274" t="str">
        <f>CONCATENATE(+IF(Table9[[#This Row],[Código do agregado
'[Entidade']]]="","",VLOOKUP(Table9[[#This Row],[Código do agregado
'[Entidade']]],Table8[[#All],[Código do agregado '[Entidade']]:[Código do agregado
'[1º Direito']]],6,FALSE)),Table9[[#This Row],[Membro]])</f>
        <v/>
      </c>
      <c r="B627" s="403"/>
      <c r="C627" s="404" t="str">
        <f>IF(Table9[[#This Row],[Código do agregado
'[Entidade']]]="","",(CONCATENATE(VLOOKUP(Table9[[#This Row],[Código do agregado
'[Entidade']]],Table8[[Código do agregado '[Entidade']]:[Código do agregado
'[1º Direito']]],8,FALSE),".",Table9[[#This Row],[Membro]])))</f>
        <v/>
      </c>
      <c r="D627" s="430"/>
      <c r="E627" s="431"/>
      <c r="F627" s="430"/>
      <c r="G627" s="430"/>
      <c r="H627" s="435"/>
      <c r="I627" s="432"/>
      <c r="J627" s="433"/>
      <c r="K627" s="404" t="str">
        <f ca="1">IF(Table9[[#This Row],[Data de nascimento 
(aaaa-mm-dd)]]="","",(IF(B627="","",DATEDIF(J627,NOW(),"y"))))</f>
        <v/>
      </c>
      <c r="L627" s="401"/>
      <c r="M627" s="405"/>
      <c r="N627" s="407"/>
      <c r="O627" s="405"/>
      <c r="P627" s="275" t="str">
        <f t="shared" si="48"/>
        <v>NÃO</v>
      </c>
      <c r="Q627" s="281" t="str">
        <f>IF(Table9[[#This Row],[Código do agregado
'[Entidade']]]="","",IF(B627&lt;&gt;B626,"A",IF(Q626="A","B",IF(Q626="B","C",IF(Q626="C","D",IF(Q626="D","E",IF(Q626="E","F",IF(Q626="F","G",IF(Q626="G","H",IF(Q626="H","I",IF(Q626="K","L",IF(Q626="L","M",IF(Q626="M","N",IF(Q626="N","O",IF(Q626="O","P",IF(Q626="P","Q"))))))))))))))))</f>
        <v/>
      </c>
      <c r="R627" s="282" t="str">
        <f t="shared" si="49"/>
        <v/>
      </c>
      <c r="S627" s="283" t="str">
        <f t="shared" si="50"/>
        <v/>
      </c>
      <c r="T627" s="284" t="str">
        <f t="shared" ca="1" si="51"/>
        <v/>
      </c>
      <c r="U627" s="419"/>
      <c r="V627" s="421" t="str">
        <f>IFERROR(IF(Table9[[#This Row],[Data de nascimento 
(aaaa-mm-dd)]]="","",(IF(B627="","",DATEDIF(J627,VLOOKUP(Table9[[#This Row],[Código do agregado
'[Entidade']]],Table8[[Código do agregado '[Entidade']]:[Denominação do ficheiro pdf correspondente ao documento]],25,FALSE),"y")))),"")</f>
        <v/>
      </c>
      <c r="W627" s="410">
        <f t="shared" si="52"/>
        <v>0</v>
      </c>
      <c r="AC627" s="280"/>
    </row>
    <row r="628" spans="1:29" s="263" customFormat="1" ht="25.05" hidden="1" customHeight="1" x14ac:dyDescent="0.3">
      <c r="A628" s="274" t="str">
        <f>CONCATENATE(+IF(Table9[[#This Row],[Código do agregado
'[Entidade']]]="","",VLOOKUP(Table9[[#This Row],[Código do agregado
'[Entidade']]],Table8[[#All],[Código do agregado '[Entidade']]:[Código do agregado
'[1º Direito']]],6,FALSE)),Table9[[#This Row],[Membro]])</f>
        <v/>
      </c>
      <c r="B628" s="403"/>
      <c r="C628" s="404" t="str">
        <f>IF(Table9[[#This Row],[Código do agregado
'[Entidade']]]="","",(CONCATENATE(VLOOKUP(Table9[[#This Row],[Código do agregado
'[Entidade']]],Table8[[Código do agregado '[Entidade']]:[Código do agregado
'[1º Direito']]],8,FALSE),".",Table9[[#This Row],[Membro]])))</f>
        <v/>
      </c>
      <c r="D628" s="430"/>
      <c r="E628" s="431"/>
      <c r="F628" s="430"/>
      <c r="G628" s="430"/>
      <c r="H628" s="435"/>
      <c r="I628" s="432"/>
      <c r="J628" s="433"/>
      <c r="K628" s="404" t="str">
        <f ca="1">IF(Table9[[#This Row],[Data de nascimento 
(aaaa-mm-dd)]]="","",(IF(B628="","",DATEDIF(J628,NOW(),"y"))))</f>
        <v/>
      </c>
      <c r="L628" s="401"/>
      <c r="M628" s="405"/>
      <c r="N628" s="407"/>
      <c r="O628" s="405"/>
      <c r="P628" s="275" t="str">
        <f t="shared" si="48"/>
        <v>NÃO</v>
      </c>
      <c r="Q628" s="281" t="str">
        <f>IF(Table9[[#This Row],[Código do agregado
'[Entidade']]]="","",IF(B628&lt;&gt;B627,"A",IF(Q627="A","B",IF(Q627="B","C",IF(Q627="C","D",IF(Q627="D","E",IF(Q627="E","F",IF(Q627="F","G",IF(Q627="G","H",IF(Q627="H","I",IF(Q627="K","L",IF(Q627="L","M",IF(Q627="M","N",IF(Q627="N","O",IF(Q627="O","P",IF(Q627="P","Q"))))))))))))))))</f>
        <v/>
      </c>
      <c r="R628" s="282" t="str">
        <f t="shared" si="49"/>
        <v/>
      </c>
      <c r="S628" s="283" t="str">
        <f t="shared" si="50"/>
        <v/>
      </c>
      <c r="T628" s="284" t="str">
        <f t="shared" ca="1" si="51"/>
        <v/>
      </c>
      <c r="U628" s="419"/>
      <c r="V628" s="421" t="str">
        <f>IFERROR(IF(Table9[[#This Row],[Data de nascimento 
(aaaa-mm-dd)]]="","",(IF(B628="","",DATEDIF(J628,VLOOKUP(Table9[[#This Row],[Código do agregado
'[Entidade']]],Table8[[Código do agregado '[Entidade']]:[Denominação do ficheiro pdf correspondente ao documento]],25,FALSE),"y")))),"")</f>
        <v/>
      </c>
      <c r="W628" s="410">
        <f t="shared" si="52"/>
        <v>0</v>
      </c>
      <c r="AC628" s="280"/>
    </row>
    <row r="629" spans="1:29" s="263" customFormat="1" ht="25.05" hidden="1" customHeight="1" x14ac:dyDescent="0.3">
      <c r="A629" s="274" t="str">
        <f>CONCATENATE(+IF(Table9[[#This Row],[Código do agregado
'[Entidade']]]="","",VLOOKUP(Table9[[#This Row],[Código do agregado
'[Entidade']]],Table8[[#All],[Código do agregado '[Entidade']]:[Código do agregado
'[1º Direito']]],6,FALSE)),Table9[[#This Row],[Membro]])</f>
        <v/>
      </c>
      <c r="B629" s="403"/>
      <c r="C629" s="404" t="str">
        <f>IF(Table9[[#This Row],[Código do agregado
'[Entidade']]]="","",(CONCATENATE(VLOOKUP(Table9[[#This Row],[Código do agregado
'[Entidade']]],Table8[[Código do agregado '[Entidade']]:[Código do agregado
'[1º Direito']]],8,FALSE),".",Table9[[#This Row],[Membro]])))</f>
        <v/>
      </c>
      <c r="D629" s="430"/>
      <c r="E629" s="431"/>
      <c r="F629" s="430"/>
      <c r="G629" s="430"/>
      <c r="H629" s="435"/>
      <c r="I629" s="432"/>
      <c r="J629" s="433"/>
      <c r="K629" s="404" t="str">
        <f ca="1">IF(Table9[[#This Row],[Data de nascimento 
(aaaa-mm-dd)]]="","",(IF(B629="","",DATEDIF(J629,NOW(),"y"))))</f>
        <v/>
      </c>
      <c r="L629" s="401"/>
      <c r="M629" s="405"/>
      <c r="N629" s="407"/>
      <c r="O629" s="405"/>
      <c r="P629" s="275" t="str">
        <f t="shared" si="48"/>
        <v>NÃO</v>
      </c>
      <c r="Q629" s="281" t="str">
        <f>IF(Table9[[#This Row],[Código do agregado
'[Entidade']]]="","",IF(B629&lt;&gt;B628,"A",IF(Q628="A","B",IF(Q628="B","C",IF(Q628="C","D",IF(Q628="D","E",IF(Q628="E","F",IF(Q628="F","G",IF(Q628="G","H",IF(Q628="H","I",IF(Q628="K","L",IF(Q628="L","M",IF(Q628="M","N",IF(Q628="N","O",IF(Q628="O","P",IF(Q628="P","Q"))))))))))))))))</f>
        <v/>
      </c>
      <c r="R629" s="282" t="str">
        <f t="shared" si="49"/>
        <v/>
      </c>
      <c r="S629" s="283" t="str">
        <f t="shared" si="50"/>
        <v/>
      </c>
      <c r="T629" s="284" t="str">
        <f t="shared" ca="1" si="51"/>
        <v/>
      </c>
      <c r="U629" s="419"/>
      <c r="V629" s="421" t="str">
        <f>IFERROR(IF(Table9[[#This Row],[Data de nascimento 
(aaaa-mm-dd)]]="","",(IF(B629="","",DATEDIF(J629,VLOOKUP(Table9[[#This Row],[Código do agregado
'[Entidade']]],Table8[[Código do agregado '[Entidade']]:[Denominação do ficheiro pdf correspondente ao documento]],25,FALSE),"y")))),"")</f>
        <v/>
      </c>
      <c r="W629" s="410">
        <f t="shared" si="52"/>
        <v>0</v>
      </c>
      <c r="AC629" s="280"/>
    </row>
    <row r="630" spans="1:29" s="263" customFormat="1" ht="25.05" hidden="1" customHeight="1" x14ac:dyDescent="0.3">
      <c r="A630" s="274" t="str">
        <f>CONCATENATE(+IF(Table9[[#This Row],[Código do agregado
'[Entidade']]]="","",VLOOKUP(Table9[[#This Row],[Código do agregado
'[Entidade']]],Table8[[#All],[Código do agregado '[Entidade']]:[Código do agregado
'[1º Direito']]],6,FALSE)),Table9[[#This Row],[Membro]])</f>
        <v/>
      </c>
      <c r="B630" s="403"/>
      <c r="C630" s="404" t="str">
        <f>IF(Table9[[#This Row],[Código do agregado
'[Entidade']]]="","",(CONCATENATE(VLOOKUP(Table9[[#This Row],[Código do agregado
'[Entidade']]],Table8[[Código do agregado '[Entidade']]:[Código do agregado
'[1º Direito']]],8,FALSE),".",Table9[[#This Row],[Membro]])))</f>
        <v/>
      </c>
      <c r="D630" s="430"/>
      <c r="E630" s="431"/>
      <c r="F630" s="430"/>
      <c r="G630" s="430"/>
      <c r="H630" s="435"/>
      <c r="I630" s="432"/>
      <c r="J630" s="433"/>
      <c r="K630" s="404" t="str">
        <f ca="1">IF(Table9[[#This Row],[Data de nascimento 
(aaaa-mm-dd)]]="","",(IF(B630="","",DATEDIF(J630,NOW(),"y"))))</f>
        <v/>
      </c>
      <c r="L630" s="401"/>
      <c r="M630" s="405"/>
      <c r="N630" s="407"/>
      <c r="O630" s="405"/>
      <c r="P630" s="275" t="str">
        <f t="shared" si="48"/>
        <v>NÃO</v>
      </c>
      <c r="Q630" s="281" t="str">
        <f>IF(Table9[[#This Row],[Código do agregado
'[Entidade']]]="","",IF(B630&lt;&gt;B629,"A",IF(Q629="A","B",IF(Q629="B","C",IF(Q629="C","D",IF(Q629="D","E",IF(Q629="E","F",IF(Q629="F","G",IF(Q629="G","H",IF(Q629="H","I",IF(Q629="K","L",IF(Q629="L","M",IF(Q629="M","N",IF(Q629="N","O",IF(Q629="O","P",IF(Q629="P","Q"))))))))))))))))</f>
        <v/>
      </c>
      <c r="R630" s="282" t="str">
        <f t="shared" si="49"/>
        <v/>
      </c>
      <c r="S630" s="283" t="str">
        <f t="shared" si="50"/>
        <v/>
      </c>
      <c r="T630" s="284" t="str">
        <f t="shared" ca="1" si="51"/>
        <v/>
      </c>
      <c r="U630" s="419"/>
      <c r="V630" s="421" t="str">
        <f>IFERROR(IF(Table9[[#This Row],[Data de nascimento 
(aaaa-mm-dd)]]="","",(IF(B630="","",DATEDIF(J630,VLOOKUP(Table9[[#This Row],[Código do agregado
'[Entidade']]],Table8[[Código do agregado '[Entidade']]:[Denominação do ficheiro pdf correspondente ao documento]],25,FALSE),"y")))),"")</f>
        <v/>
      </c>
      <c r="W630" s="410">
        <f t="shared" si="52"/>
        <v>0</v>
      </c>
      <c r="AC630" s="280"/>
    </row>
    <row r="631" spans="1:29" s="263" customFormat="1" ht="25.05" hidden="1" customHeight="1" x14ac:dyDescent="0.3">
      <c r="A631" s="274" t="str">
        <f>CONCATENATE(+IF(Table9[[#This Row],[Código do agregado
'[Entidade']]]="","",VLOOKUP(Table9[[#This Row],[Código do agregado
'[Entidade']]],Table8[[#All],[Código do agregado '[Entidade']]:[Código do agregado
'[1º Direito']]],6,FALSE)),Table9[[#This Row],[Membro]])</f>
        <v/>
      </c>
      <c r="B631" s="403"/>
      <c r="C631" s="404" t="str">
        <f>IF(Table9[[#This Row],[Código do agregado
'[Entidade']]]="","",(CONCATENATE(VLOOKUP(Table9[[#This Row],[Código do agregado
'[Entidade']]],Table8[[Código do agregado '[Entidade']]:[Código do agregado
'[1º Direito']]],8,FALSE),".",Table9[[#This Row],[Membro]])))</f>
        <v/>
      </c>
      <c r="D631" s="430"/>
      <c r="E631" s="431"/>
      <c r="F631" s="430"/>
      <c r="G631" s="430"/>
      <c r="H631" s="435"/>
      <c r="I631" s="432"/>
      <c r="J631" s="433"/>
      <c r="K631" s="404" t="str">
        <f ca="1">IF(Table9[[#This Row],[Data de nascimento 
(aaaa-mm-dd)]]="","",(IF(B631="","",DATEDIF(J631,NOW(),"y"))))</f>
        <v/>
      </c>
      <c r="L631" s="401"/>
      <c r="M631" s="405"/>
      <c r="N631" s="407"/>
      <c r="O631" s="405"/>
      <c r="P631" s="275" t="str">
        <f t="shared" si="48"/>
        <v>NÃO</v>
      </c>
      <c r="Q631" s="281" t="str">
        <f>IF(Table9[[#This Row],[Código do agregado
'[Entidade']]]="","",IF(B631&lt;&gt;B630,"A",IF(Q630="A","B",IF(Q630="B","C",IF(Q630="C","D",IF(Q630="D","E",IF(Q630="E","F",IF(Q630="F","G",IF(Q630="G","H",IF(Q630="H","I",IF(Q630="K","L",IF(Q630="L","M",IF(Q630="M","N",IF(Q630="N","O",IF(Q630="O","P",IF(Q630="P","Q"))))))))))))))))</f>
        <v/>
      </c>
      <c r="R631" s="282" t="str">
        <f t="shared" si="49"/>
        <v/>
      </c>
      <c r="S631" s="283" t="str">
        <f t="shared" si="50"/>
        <v/>
      </c>
      <c r="T631" s="284" t="str">
        <f t="shared" ca="1" si="51"/>
        <v/>
      </c>
      <c r="U631" s="419"/>
      <c r="V631" s="421" t="str">
        <f>IFERROR(IF(Table9[[#This Row],[Data de nascimento 
(aaaa-mm-dd)]]="","",(IF(B631="","",DATEDIF(J631,VLOOKUP(Table9[[#This Row],[Código do agregado
'[Entidade']]],Table8[[Código do agregado '[Entidade']]:[Denominação do ficheiro pdf correspondente ao documento]],25,FALSE),"y")))),"")</f>
        <v/>
      </c>
      <c r="W631" s="410">
        <f t="shared" si="52"/>
        <v>0</v>
      </c>
      <c r="AC631" s="280"/>
    </row>
    <row r="632" spans="1:29" s="263" customFormat="1" ht="25.05" hidden="1" customHeight="1" x14ac:dyDescent="0.3">
      <c r="A632" s="274" t="str">
        <f>CONCATENATE(+IF(Table9[[#This Row],[Código do agregado
'[Entidade']]]="","",VLOOKUP(Table9[[#This Row],[Código do agregado
'[Entidade']]],Table8[[#All],[Código do agregado '[Entidade']]:[Código do agregado
'[1º Direito']]],6,FALSE)),Table9[[#This Row],[Membro]])</f>
        <v/>
      </c>
      <c r="B632" s="403"/>
      <c r="C632" s="404" t="str">
        <f>IF(Table9[[#This Row],[Código do agregado
'[Entidade']]]="","",(CONCATENATE(VLOOKUP(Table9[[#This Row],[Código do agregado
'[Entidade']]],Table8[[Código do agregado '[Entidade']]:[Código do agregado
'[1º Direito']]],8,FALSE),".",Table9[[#This Row],[Membro]])))</f>
        <v/>
      </c>
      <c r="D632" s="430"/>
      <c r="E632" s="431"/>
      <c r="F632" s="430"/>
      <c r="G632" s="430"/>
      <c r="H632" s="435"/>
      <c r="I632" s="432"/>
      <c r="J632" s="433"/>
      <c r="K632" s="404" t="str">
        <f ca="1">IF(Table9[[#This Row],[Data de nascimento 
(aaaa-mm-dd)]]="","",(IF(B632="","",DATEDIF(J632,NOW(),"y"))))</f>
        <v/>
      </c>
      <c r="L632" s="401"/>
      <c r="M632" s="405"/>
      <c r="N632" s="407"/>
      <c r="O632" s="405"/>
      <c r="P632" s="275" t="str">
        <f t="shared" si="48"/>
        <v>NÃO</v>
      </c>
      <c r="Q632" s="281" t="str">
        <f>IF(Table9[[#This Row],[Código do agregado
'[Entidade']]]="","",IF(B632&lt;&gt;B631,"A",IF(Q631="A","B",IF(Q631="B","C",IF(Q631="C","D",IF(Q631="D","E",IF(Q631="E","F",IF(Q631="F","G",IF(Q631="G","H",IF(Q631="H","I",IF(Q631="K","L",IF(Q631="L","M",IF(Q631="M","N",IF(Q631="N","O",IF(Q631="O","P",IF(Q631="P","Q"))))))))))))))))</f>
        <v/>
      </c>
      <c r="R632" s="282" t="str">
        <f t="shared" si="49"/>
        <v/>
      </c>
      <c r="S632" s="283" t="str">
        <f t="shared" si="50"/>
        <v/>
      </c>
      <c r="T632" s="284" t="str">
        <f t="shared" ca="1" si="51"/>
        <v/>
      </c>
      <c r="U632" s="419"/>
      <c r="V632" s="421" t="str">
        <f>IFERROR(IF(Table9[[#This Row],[Data de nascimento 
(aaaa-mm-dd)]]="","",(IF(B632="","",DATEDIF(J632,VLOOKUP(Table9[[#This Row],[Código do agregado
'[Entidade']]],Table8[[Código do agregado '[Entidade']]:[Denominação do ficheiro pdf correspondente ao documento]],25,FALSE),"y")))),"")</f>
        <v/>
      </c>
      <c r="W632" s="410">
        <f t="shared" si="52"/>
        <v>0</v>
      </c>
      <c r="AC632" s="280"/>
    </row>
    <row r="633" spans="1:29" s="263" customFormat="1" ht="25.05" hidden="1" customHeight="1" x14ac:dyDescent="0.3">
      <c r="A633" s="274" t="str">
        <f>CONCATENATE(+IF(Table9[[#This Row],[Código do agregado
'[Entidade']]]="","",VLOOKUP(Table9[[#This Row],[Código do agregado
'[Entidade']]],Table8[[#All],[Código do agregado '[Entidade']]:[Código do agregado
'[1º Direito']]],6,FALSE)),Table9[[#This Row],[Membro]])</f>
        <v/>
      </c>
      <c r="B633" s="403"/>
      <c r="C633" s="404" t="str">
        <f>IF(Table9[[#This Row],[Código do agregado
'[Entidade']]]="","",(CONCATENATE(VLOOKUP(Table9[[#This Row],[Código do agregado
'[Entidade']]],Table8[[Código do agregado '[Entidade']]:[Código do agregado
'[1º Direito']]],8,FALSE),".",Table9[[#This Row],[Membro]])))</f>
        <v/>
      </c>
      <c r="D633" s="430"/>
      <c r="E633" s="431"/>
      <c r="F633" s="430"/>
      <c r="G633" s="430"/>
      <c r="H633" s="435"/>
      <c r="I633" s="432"/>
      <c r="J633" s="433"/>
      <c r="K633" s="404" t="str">
        <f ca="1">IF(Table9[[#This Row],[Data de nascimento 
(aaaa-mm-dd)]]="","",(IF(B633="","",DATEDIF(J633,NOW(),"y"))))</f>
        <v/>
      </c>
      <c r="L633" s="401"/>
      <c r="M633" s="405"/>
      <c r="N633" s="407"/>
      <c r="O633" s="405"/>
      <c r="P633" s="275" t="str">
        <f t="shared" si="48"/>
        <v>NÃO</v>
      </c>
      <c r="Q633" s="281" t="str">
        <f>IF(Table9[[#This Row],[Código do agregado
'[Entidade']]]="","",IF(B633&lt;&gt;B632,"A",IF(Q632="A","B",IF(Q632="B","C",IF(Q632="C","D",IF(Q632="D","E",IF(Q632="E","F",IF(Q632="F","G",IF(Q632="G","H",IF(Q632="H","I",IF(Q632="K","L",IF(Q632="L","M",IF(Q632="M","N",IF(Q632="N","O",IF(Q632="O","P",IF(Q632="P","Q"))))))))))))))))</f>
        <v/>
      </c>
      <c r="R633" s="282" t="str">
        <f t="shared" si="49"/>
        <v/>
      </c>
      <c r="S633" s="283" t="str">
        <f t="shared" si="50"/>
        <v/>
      </c>
      <c r="T633" s="284" t="str">
        <f t="shared" ca="1" si="51"/>
        <v/>
      </c>
      <c r="U633" s="419"/>
      <c r="V633" s="421" t="str">
        <f>IFERROR(IF(Table9[[#This Row],[Data de nascimento 
(aaaa-mm-dd)]]="","",(IF(B633="","",DATEDIF(J633,VLOOKUP(Table9[[#This Row],[Código do agregado
'[Entidade']]],Table8[[Código do agregado '[Entidade']]:[Denominação do ficheiro pdf correspondente ao documento]],25,FALSE),"y")))),"")</f>
        <v/>
      </c>
      <c r="W633" s="410">
        <f t="shared" si="52"/>
        <v>0</v>
      </c>
      <c r="AC633" s="280"/>
    </row>
    <row r="634" spans="1:29" s="263" customFormat="1" ht="25.05" hidden="1" customHeight="1" x14ac:dyDescent="0.3">
      <c r="A634" s="274" t="str">
        <f>CONCATENATE(+IF(Table9[[#This Row],[Código do agregado
'[Entidade']]]="","",VLOOKUP(Table9[[#This Row],[Código do agregado
'[Entidade']]],Table8[[#All],[Código do agregado '[Entidade']]:[Código do agregado
'[1º Direito']]],6,FALSE)),Table9[[#This Row],[Membro]])</f>
        <v/>
      </c>
      <c r="B634" s="403"/>
      <c r="C634" s="404" t="str">
        <f>IF(Table9[[#This Row],[Código do agregado
'[Entidade']]]="","",(CONCATENATE(VLOOKUP(Table9[[#This Row],[Código do agregado
'[Entidade']]],Table8[[Código do agregado '[Entidade']]:[Código do agregado
'[1º Direito']]],8,FALSE),".",Table9[[#This Row],[Membro]])))</f>
        <v/>
      </c>
      <c r="D634" s="430"/>
      <c r="E634" s="431"/>
      <c r="F634" s="430"/>
      <c r="G634" s="430"/>
      <c r="H634" s="435"/>
      <c r="I634" s="432"/>
      <c r="J634" s="433"/>
      <c r="K634" s="404" t="str">
        <f ca="1">IF(Table9[[#This Row],[Data de nascimento 
(aaaa-mm-dd)]]="","",(IF(B634="","",DATEDIF(J634,NOW(),"y"))))</f>
        <v/>
      </c>
      <c r="L634" s="401"/>
      <c r="M634" s="405"/>
      <c r="N634" s="407"/>
      <c r="O634" s="405"/>
      <c r="P634" s="275" t="str">
        <f t="shared" si="48"/>
        <v>NÃO</v>
      </c>
      <c r="Q634" s="281" t="str">
        <f>IF(Table9[[#This Row],[Código do agregado
'[Entidade']]]="","",IF(B634&lt;&gt;B633,"A",IF(Q633="A","B",IF(Q633="B","C",IF(Q633="C","D",IF(Q633="D","E",IF(Q633="E","F",IF(Q633="F","G",IF(Q633="G","H",IF(Q633="H","I",IF(Q633="K","L",IF(Q633="L","M",IF(Q633="M","N",IF(Q633="N","O",IF(Q633="O","P",IF(Q633="P","Q"))))))))))))))))</f>
        <v/>
      </c>
      <c r="R634" s="282" t="str">
        <f t="shared" si="49"/>
        <v/>
      </c>
      <c r="S634" s="283" t="str">
        <f t="shared" si="50"/>
        <v/>
      </c>
      <c r="T634" s="284" t="str">
        <f t="shared" ca="1" si="51"/>
        <v/>
      </c>
      <c r="U634" s="419"/>
      <c r="V634" s="421" t="str">
        <f>IFERROR(IF(Table9[[#This Row],[Data de nascimento 
(aaaa-mm-dd)]]="","",(IF(B634="","",DATEDIF(J634,VLOOKUP(Table9[[#This Row],[Código do agregado
'[Entidade']]],Table8[[Código do agregado '[Entidade']]:[Denominação do ficheiro pdf correspondente ao documento]],25,FALSE),"y")))),"")</f>
        <v/>
      </c>
      <c r="W634" s="410">
        <f t="shared" si="52"/>
        <v>0</v>
      </c>
      <c r="AC634" s="280"/>
    </row>
    <row r="635" spans="1:29" s="263" customFormat="1" ht="25.05" hidden="1" customHeight="1" x14ac:dyDescent="0.3">
      <c r="A635" s="274" t="str">
        <f>CONCATENATE(+IF(Table9[[#This Row],[Código do agregado
'[Entidade']]]="","",VLOOKUP(Table9[[#This Row],[Código do agregado
'[Entidade']]],Table8[[#All],[Código do agregado '[Entidade']]:[Código do agregado
'[1º Direito']]],6,FALSE)),Table9[[#This Row],[Membro]])</f>
        <v/>
      </c>
      <c r="B635" s="403"/>
      <c r="C635" s="404" t="str">
        <f>IF(Table9[[#This Row],[Código do agregado
'[Entidade']]]="","",(CONCATENATE(VLOOKUP(Table9[[#This Row],[Código do agregado
'[Entidade']]],Table8[[Código do agregado '[Entidade']]:[Código do agregado
'[1º Direito']]],8,FALSE),".",Table9[[#This Row],[Membro]])))</f>
        <v/>
      </c>
      <c r="D635" s="430"/>
      <c r="E635" s="431"/>
      <c r="F635" s="430"/>
      <c r="G635" s="430"/>
      <c r="H635" s="435"/>
      <c r="I635" s="432"/>
      <c r="J635" s="433"/>
      <c r="K635" s="404" t="str">
        <f ca="1">IF(Table9[[#This Row],[Data de nascimento 
(aaaa-mm-dd)]]="","",(IF(B635="","",DATEDIF(J635,NOW(),"y"))))</f>
        <v/>
      </c>
      <c r="L635" s="401"/>
      <c r="M635" s="405"/>
      <c r="N635" s="407"/>
      <c r="O635" s="405"/>
      <c r="P635" s="275" t="str">
        <f t="shared" si="48"/>
        <v>NÃO</v>
      </c>
      <c r="Q635" s="281" t="str">
        <f>IF(Table9[[#This Row],[Código do agregado
'[Entidade']]]="","",IF(B635&lt;&gt;B634,"A",IF(Q634="A","B",IF(Q634="B","C",IF(Q634="C","D",IF(Q634="D","E",IF(Q634="E","F",IF(Q634="F","G",IF(Q634="G","H",IF(Q634="H","I",IF(Q634="K","L",IF(Q634="L","M",IF(Q634="M","N",IF(Q634="N","O",IF(Q634="O","P",IF(Q634="P","Q"))))))))))))))))</f>
        <v/>
      </c>
      <c r="R635" s="282" t="str">
        <f t="shared" si="49"/>
        <v/>
      </c>
      <c r="S635" s="283" t="str">
        <f t="shared" si="50"/>
        <v/>
      </c>
      <c r="T635" s="284" t="str">
        <f t="shared" ca="1" si="51"/>
        <v/>
      </c>
      <c r="U635" s="419"/>
      <c r="V635" s="421" t="str">
        <f>IFERROR(IF(Table9[[#This Row],[Data de nascimento 
(aaaa-mm-dd)]]="","",(IF(B635="","",DATEDIF(J635,VLOOKUP(Table9[[#This Row],[Código do agregado
'[Entidade']]],Table8[[Código do agregado '[Entidade']]:[Denominação do ficheiro pdf correspondente ao documento]],25,FALSE),"y")))),"")</f>
        <v/>
      </c>
      <c r="W635" s="410">
        <f t="shared" si="52"/>
        <v>0</v>
      </c>
      <c r="AC635" s="280"/>
    </row>
    <row r="636" spans="1:29" s="263" customFormat="1" ht="25.05" hidden="1" customHeight="1" x14ac:dyDescent="0.3">
      <c r="A636" s="274" t="str">
        <f>CONCATENATE(+IF(Table9[[#This Row],[Código do agregado
'[Entidade']]]="","",VLOOKUP(Table9[[#This Row],[Código do agregado
'[Entidade']]],Table8[[#All],[Código do agregado '[Entidade']]:[Código do agregado
'[1º Direito']]],6,FALSE)),Table9[[#This Row],[Membro]])</f>
        <v/>
      </c>
      <c r="B636" s="403"/>
      <c r="C636" s="404" t="str">
        <f>IF(Table9[[#This Row],[Código do agregado
'[Entidade']]]="","",(CONCATENATE(VLOOKUP(Table9[[#This Row],[Código do agregado
'[Entidade']]],Table8[[Código do agregado '[Entidade']]:[Código do agregado
'[1º Direito']]],8,FALSE),".",Table9[[#This Row],[Membro]])))</f>
        <v/>
      </c>
      <c r="D636" s="430"/>
      <c r="E636" s="431"/>
      <c r="F636" s="430"/>
      <c r="G636" s="430"/>
      <c r="H636" s="435"/>
      <c r="I636" s="432"/>
      <c r="J636" s="433"/>
      <c r="K636" s="404" t="str">
        <f ca="1">IF(Table9[[#This Row],[Data de nascimento 
(aaaa-mm-dd)]]="","",(IF(B636="","",DATEDIF(J636,NOW(),"y"))))</f>
        <v/>
      </c>
      <c r="L636" s="401"/>
      <c r="M636" s="405"/>
      <c r="N636" s="407"/>
      <c r="O636" s="405"/>
      <c r="P636" s="275" t="str">
        <f t="shared" si="48"/>
        <v>NÃO</v>
      </c>
      <c r="Q636" s="281" t="str">
        <f>IF(Table9[[#This Row],[Código do agregado
'[Entidade']]]="","",IF(B636&lt;&gt;B635,"A",IF(Q635="A","B",IF(Q635="B","C",IF(Q635="C","D",IF(Q635="D","E",IF(Q635="E","F",IF(Q635="F","G",IF(Q635="G","H",IF(Q635="H","I",IF(Q635="K","L",IF(Q635="L","M",IF(Q635="M","N",IF(Q635="N","O",IF(Q635="O","P",IF(Q635="P","Q"))))))))))))))))</f>
        <v/>
      </c>
      <c r="R636" s="282" t="str">
        <f t="shared" si="49"/>
        <v/>
      </c>
      <c r="S636" s="283" t="str">
        <f t="shared" si="50"/>
        <v/>
      </c>
      <c r="T636" s="284" t="str">
        <f t="shared" ca="1" si="51"/>
        <v/>
      </c>
      <c r="U636" s="419"/>
      <c r="V636" s="421" t="str">
        <f>IFERROR(IF(Table9[[#This Row],[Data de nascimento 
(aaaa-mm-dd)]]="","",(IF(B636="","",DATEDIF(J636,VLOOKUP(Table9[[#This Row],[Código do agregado
'[Entidade']]],Table8[[Código do agregado '[Entidade']]:[Denominação do ficheiro pdf correspondente ao documento]],25,FALSE),"y")))),"")</f>
        <v/>
      </c>
      <c r="W636" s="410">
        <f t="shared" si="52"/>
        <v>0</v>
      </c>
      <c r="AC636" s="280"/>
    </row>
    <row r="637" spans="1:29" s="263" customFormat="1" ht="25.05" hidden="1" customHeight="1" x14ac:dyDescent="0.3">
      <c r="A637" s="274" t="str">
        <f>CONCATENATE(+IF(Table9[[#This Row],[Código do agregado
'[Entidade']]]="","",VLOOKUP(Table9[[#This Row],[Código do agregado
'[Entidade']]],Table8[[#All],[Código do agregado '[Entidade']]:[Código do agregado
'[1º Direito']]],6,FALSE)),Table9[[#This Row],[Membro]])</f>
        <v/>
      </c>
      <c r="B637" s="403"/>
      <c r="C637" s="404" t="str">
        <f>IF(Table9[[#This Row],[Código do agregado
'[Entidade']]]="","",(CONCATENATE(VLOOKUP(Table9[[#This Row],[Código do agregado
'[Entidade']]],Table8[[Código do agregado '[Entidade']]:[Código do agregado
'[1º Direito']]],8,FALSE),".",Table9[[#This Row],[Membro]])))</f>
        <v/>
      </c>
      <c r="D637" s="430"/>
      <c r="E637" s="431"/>
      <c r="F637" s="430"/>
      <c r="G637" s="430"/>
      <c r="H637" s="435"/>
      <c r="I637" s="432"/>
      <c r="J637" s="433"/>
      <c r="K637" s="404" t="str">
        <f ca="1">IF(Table9[[#This Row],[Data de nascimento 
(aaaa-mm-dd)]]="","",(IF(B637="","",DATEDIF(J637,NOW(),"y"))))</f>
        <v/>
      </c>
      <c r="L637" s="401"/>
      <c r="M637" s="405"/>
      <c r="N637" s="407"/>
      <c r="O637" s="405"/>
      <c r="P637" s="275" t="str">
        <f t="shared" si="48"/>
        <v>NÃO</v>
      </c>
      <c r="Q637" s="281" t="str">
        <f>IF(Table9[[#This Row],[Código do agregado
'[Entidade']]]="","",IF(B637&lt;&gt;B636,"A",IF(Q636="A","B",IF(Q636="B","C",IF(Q636="C","D",IF(Q636="D","E",IF(Q636="E","F",IF(Q636="F","G",IF(Q636="G","H",IF(Q636="H","I",IF(Q636="K","L",IF(Q636="L","M",IF(Q636="M","N",IF(Q636="N","O",IF(Q636="O","P",IF(Q636="P","Q"))))))))))))))))</f>
        <v/>
      </c>
      <c r="R637" s="282" t="str">
        <f t="shared" si="49"/>
        <v/>
      </c>
      <c r="S637" s="283" t="str">
        <f t="shared" si="50"/>
        <v/>
      </c>
      <c r="T637" s="284" t="str">
        <f t="shared" ca="1" si="51"/>
        <v/>
      </c>
      <c r="U637" s="419"/>
      <c r="V637" s="421" t="str">
        <f>IFERROR(IF(Table9[[#This Row],[Data de nascimento 
(aaaa-mm-dd)]]="","",(IF(B637="","",DATEDIF(J637,VLOOKUP(Table9[[#This Row],[Código do agregado
'[Entidade']]],Table8[[Código do agregado '[Entidade']]:[Denominação do ficheiro pdf correspondente ao documento]],25,FALSE),"y")))),"")</f>
        <v/>
      </c>
      <c r="W637" s="410">
        <f t="shared" si="52"/>
        <v>0</v>
      </c>
      <c r="AC637" s="280"/>
    </row>
    <row r="638" spans="1:29" s="263" customFormat="1" ht="25.05" hidden="1" customHeight="1" x14ac:dyDescent="0.3">
      <c r="A638" s="274" t="str">
        <f>CONCATENATE(+IF(Table9[[#This Row],[Código do agregado
'[Entidade']]]="","",VLOOKUP(Table9[[#This Row],[Código do agregado
'[Entidade']]],Table8[[#All],[Código do agregado '[Entidade']]:[Código do agregado
'[1º Direito']]],6,FALSE)),Table9[[#This Row],[Membro]])</f>
        <v/>
      </c>
      <c r="B638" s="403"/>
      <c r="C638" s="404" t="str">
        <f>IF(Table9[[#This Row],[Código do agregado
'[Entidade']]]="","",(CONCATENATE(VLOOKUP(Table9[[#This Row],[Código do agregado
'[Entidade']]],Table8[[Código do agregado '[Entidade']]:[Código do agregado
'[1º Direito']]],8,FALSE),".",Table9[[#This Row],[Membro]])))</f>
        <v/>
      </c>
      <c r="D638" s="430"/>
      <c r="E638" s="431"/>
      <c r="F638" s="430"/>
      <c r="G638" s="430"/>
      <c r="H638" s="435"/>
      <c r="I638" s="432"/>
      <c r="J638" s="433"/>
      <c r="K638" s="404" t="str">
        <f ca="1">IF(Table9[[#This Row],[Data de nascimento 
(aaaa-mm-dd)]]="","",(IF(B638="","",DATEDIF(J638,NOW(),"y"))))</f>
        <v/>
      </c>
      <c r="L638" s="401"/>
      <c r="M638" s="405"/>
      <c r="N638" s="407"/>
      <c r="O638" s="405"/>
      <c r="P638" s="275" t="str">
        <f t="shared" si="48"/>
        <v>NÃO</v>
      </c>
      <c r="Q638" s="281" t="str">
        <f>IF(Table9[[#This Row],[Código do agregado
'[Entidade']]]="","",IF(B638&lt;&gt;B637,"A",IF(Q637="A","B",IF(Q637="B","C",IF(Q637="C","D",IF(Q637="D","E",IF(Q637="E","F",IF(Q637="F","G",IF(Q637="G","H",IF(Q637="H","I",IF(Q637="K","L",IF(Q637="L","M",IF(Q637="M","N",IF(Q637="N","O",IF(Q637="O","P",IF(Q637="P","Q"))))))))))))))))</f>
        <v/>
      </c>
      <c r="R638" s="282" t="str">
        <f t="shared" si="49"/>
        <v/>
      </c>
      <c r="S638" s="283" t="str">
        <f t="shared" si="50"/>
        <v/>
      </c>
      <c r="T638" s="284" t="str">
        <f t="shared" ca="1" si="51"/>
        <v/>
      </c>
      <c r="U638" s="419"/>
      <c r="V638" s="421" t="str">
        <f>IFERROR(IF(Table9[[#This Row],[Data de nascimento 
(aaaa-mm-dd)]]="","",(IF(B638="","",DATEDIF(J638,VLOOKUP(Table9[[#This Row],[Código do agregado
'[Entidade']]],Table8[[Código do agregado '[Entidade']]:[Denominação do ficheiro pdf correspondente ao documento]],25,FALSE),"y")))),"")</f>
        <v/>
      </c>
      <c r="W638" s="410">
        <f t="shared" si="52"/>
        <v>0</v>
      </c>
      <c r="AC638" s="280"/>
    </row>
    <row r="639" spans="1:29" s="263" customFormat="1" ht="25.05" hidden="1" customHeight="1" x14ac:dyDescent="0.3">
      <c r="A639" s="274" t="str">
        <f>CONCATENATE(+IF(Table9[[#This Row],[Código do agregado
'[Entidade']]]="","",VLOOKUP(Table9[[#This Row],[Código do agregado
'[Entidade']]],Table8[[#All],[Código do agregado '[Entidade']]:[Código do agregado
'[1º Direito']]],6,FALSE)),Table9[[#This Row],[Membro]])</f>
        <v/>
      </c>
      <c r="B639" s="403"/>
      <c r="C639" s="404" t="str">
        <f>IF(Table9[[#This Row],[Código do agregado
'[Entidade']]]="","",(CONCATENATE(VLOOKUP(Table9[[#This Row],[Código do agregado
'[Entidade']]],Table8[[Código do agregado '[Entidade']]:[Código do agregado
'[1º Direito']]],8,FALSE),".",Table9[[#This Row],[Membro]])))</f>
        <v/>
      </c>
      <c r="D639" s="430"/>
      <c r="E639" s="431"/>
      <c r="F639" s="430"/>
      <c r="G639" s="430"/>
      <c r="H639" s="435"/>
      <c r="I639" s="432"/>
      <c r="J639" s="433"/>
      <c r="K639" s="404" t="str">
        <f ca="1">IF(Table9[[#This Row],[Data de nascimento 
(aaaa-mm-dd)]]="","",(IF(B639="","",DATEDIF(J639,NOW(),"y"))))</f>
        <v/>
      </c>
      <c r="L639" s="401"/>
      <c r="M639" s="405"/>
      <c r="N639" s="407"/>
      <c r="O639" s="405"/>
      <c r="P639" s="275" t="str">
        <f t="shared" si="48"/>
        <v>NÃO</v>
      </c>
      <c r="Q639" s="281" t="str">
        <f>IF(Table9[[#This Row],[Código do agregado
'[Entidade']]]="","",IF(B639&lt;&gt;B638,"A",IF(Q638="A","B",IF(Q638="B","C",IF(Q638="C","D",IF(Q638="D","E",IF(Q638="E","F",IF(Q638="F","G",IF(Q638="G","H",IF(Q638="H","I",IF(Q638="K","L",IF(Q638="L","M",IF(Q638="M","N",IF(Q638="N","O",IF(Q638="O","P",IF(Q638="P","Q"))))))))))))))))</f>
        <v/>
      </c>
      <c r="R639" s="282" t="str">
        <f t="shared" si="49"/>
        <v/>
      </c>
      <c r="S639" s="283" t="str">
        <f t="shared" si="50"/>
        <v/>
      </c>
      <c r="T639" s="284" t="str">
        <f t="shared" ca="1" si="51"/>
        <v/>
      </c>
      <c r="U639" s="419"/>
      <c r="V639" s="421" t="str">
        <f>IFERROR(IF(Table9[[#This Row],[Data de nascimento 
(aaaa-mm-dd)]]="","",(IF(B639="","",DATEDIF(J639,VLOOKUP(Table9[[#This Row],[Código do agregado
'[Entidade']]],Table8[[Código do agregado '[Entidade']]:[Denominação do ficheiro pdf correspondente ao documento]],25,FALSE),"y")))),"")</f>
        <v/>
      </c>
      <c r="W639" s="410">
        <f t="shared" si="52"/>
        <v>0</v>
      </c>
      <c r="AC639" s="280"/>
    </row>
    <row r="640" spans="1:29" s="263" customFormat="1" ht="25.05" hidden="1" customHeight="1" x14ac:dyDescent="0.3">
      <c r="A640" s="274" t="str">
        <f>CONCATENATE(+IF(Table9[[#This Row],[Código do agregado
'[Entidade']]]="","",VLOOKUP(Table9[[#This Row],[Código do agregado
'[Entidade']]],Table8[[#All],[Código do agregado '[Entidade']]:[Código do agregado
'[1º Direito']]],6,FALSE)),Table9[[#This Row],[Membro]])</f>
        <v/>
      </c>
      <c r="B640" s="403"/>
      <c r="C640" s="404" t="str">
        <f>IF(Table9[[#This Row],[Código do agregado
'[Entidade']]]="","",(CONCATENATE(VLOOKUP(Table9[[#This Row],[Código do agregado
'[Entidade']]],Table8[[Código do agregado '[Entidade']]:[Código do agregado
'[1º Direito']]],8,FALSE),".",Table9[[#This Row],[Membro]])))</f>
        <v/>
      </c>
      <c r="D640" s="430"/>
      <c r="E640" s="431"/>
      <c r="F640" s="430"/>
      <c r="G640" s="430"/>
      <c r="H640" s="435"/>
      <c r="I640" s="432"/>
      <c r="J640" s="433"/>
      <c r="K640" s="404" t="str">
        <f ca="1">IF(Table9[[#This Row],[Data de nascimento 
(aaaa-mm-dd)]]="","",(IF(B640="","",DATEDIF(J640,NOW(),"y"))))</f>
        <v/>
      </c>
      <c r="L640" s="401"/>
      <c r="M640" s="405"/>
      <c r="N640" s="407"/>
      <c r="O640" s="405"/>
      <c r="P640" s="275" t="str">
        <f t="shared" si="48"/>
        <v>NÃO</v>
      </c>
      <c r="Q640" s="281" t="str">
        <f>IF(Table9[[#This Row],[Código do agregado
'[Entidade']]]="","",IF(B640&lt;&gt;B639,"A",IF(Q639="A","B",IF(Q639="B","C",IF(Q639="C","D",IF(Q639="D","E",IF(Q639="E","F",IF(Q639="F","G",IF(Q639="G","H",IF(Q639="H","I",IF(Q639="K","L",IF(Q639="L","M",IF(Q639="M","N",IF(Q639="N","O",IF(Q639="O","P",IF(Q639="P","Q"))))))))))))))))</f>
        <v/>
      </c>
      <c r="R640" s="282" t="str">
        <f t="shared" si="49"/>
        <v/>
      </c>
      <c r="S640" s="283" t="str">
        <f t="shared" si="50"/>
        <v/>
      </c>
      <c r="T640" s="284" t="str">
        <f t="shared" ca="1" si="51"/>
        <v/>
      </c>
      <c r="U640" s="419"/>
      <c r="V640" s="421" t="str">
        <f>IFERROR(IF(Table9[[#This Row],[Data de nascimento 
(aaaa-mm-dd)]]="","",(IF(B640="","",DATEDIF(J640,VLOOKUP(Table9[[#This Row],[Código do agregado
'[Entidade']]],Table8[[Código do agregado '[Entidade']]:[Denominação do ficheiro pdf correspondente ao documento]],25,FALSE),"y")))),"")</f>
        <v/>
      </c>
      <c r="W640" s="410">
        <f t="shared" si="52"/>
        <v>0</v>
      </c>
      <c r="AC640" s="280"/>
    </row>
    <row r="641" spans="1:29" s="263" customFormat="1" ht="25.05" hidden="1" customHeight="1" x14ac:dyDescent="0.3">
      <c r="A641" s="274" t="str">
        <f>CONCATENATE(+IF(Table9[[#This Row],[Código do agregado
'[Entidade']]]="","",VLOOKUP(Table9[[#This Row],[Código do agregado
'[Entidade']]],Table8[[#All],[Código do agregado '[Entidade']]:[Código do agregado
'[1º Direito']]],6,FALSE)),Table9[[#This Row],[Membro]])</f>
        <v/>
      </c>
      <c r="B641" s="403"/>
      <c r="C641" s="404" t="str">
        <f>IF(Table9[[#This Row],[Código do agregado
'[Entidade']]]="","",(CONCATENATE(VLOOKUP(Table9[[#This Row],[Código do agregado
'[Entidade']]],Table8[[Código do agregado '[Entidade']]:[Código do agregado
'[1º Direito']]],8,FALSE),".",Table9[[#This Row],[Membro]])))</f>
        <v/>
      </c>
      <c r="D641" s="430"/>
      <c r="E641" s="431"/>
      <c r="F641" s="430"/>
      <c r="G641" s="430"/>
      <c r="H641" s="435"/>
      <c r="I641" s="432"/>
      <c r="J641" s="433"/>
      <c r="K641" s="404" t="str">
        <f ca="1">IF(Table9[[#This Row],[Data de nascimento 
(aaaa-mm-dd)]]="","",(IF(B641="","",DATEDIF(J641,NOW(),"y"))))</f>
        <v/>
      </c>
      <c r="L641" s="401"/>
      <c r="M641" s="405"/>
      <c r="N641" s="407"/>
      <c r="O641" s="405"/>
      <c r="P641" s="275" t="str">
        <f t="shared" si="48"/>
        <v>NÃO</v>
      </c>
      <c r="Q641" s="281" t="str">
        <f>IF(Table9[[#This Row],[Código do agregado
'[Entidade']]]="","",IF(B641&lt;&gt;B640,"A",IF(Q640="A","B",IF(Q640="B","C",IF(Q640="C","D",IF(Q640="D","E",IF(Q640="E","F",IF(Q640="F","G",IF(Q640="G","H",IF(Q640="H","I",IF(Q640="K","L",IF(Q640="L","M",IF(Q640="M","N",IF(Q640="N","O",IF(Q640="O","P",IF(Q640="P","Q"))))))))))))))))</f>
        <v/>
      </c>
      <c r="R641" s="282" t="str">
        <f t="shared" si="49"/>
        <v/>
      </c>
      <c r="S641" s="283" t="str">
        <f t="shared" si="50"/>
        <v/>
      </c>
      <c r="T641" s="284" t="str">
        <f t="shared" ca="1" si="51"/>
        <v/>
      </c>
      <c r="U641" s="419"/>
      <c r="V641" s="421" t="str">
        <f>IFERROR(IF(Table9[[#This Row],[Data de nascimento 
(aaaa-mm-dd)]]="","",(IF(B641="","",DATEDIF(J641,VLOOKUP(Table9[[#This Row],[Código do agregado
'[Entidade']]],Table8[[Código do agregado '[Entidade']]:[Denominação do ficheiro pdf correspondente ao documento]],25,FALSE),"y")))),"")</f>
        <v/>
      </c>
      <c r="W641" s="410">
        <f t="shared" si="52"/>
        <v>0</v>
      </c>
      <c r="AC641" s="280"/>
    </row>
    <row r="642" spans="1:29" s="263" customFormat="1" ht="25.05" hidden="1" customHeight="1" x14ac:dyDescent="0.3">
      <c r="A642" s="274" t="str">
        <f>CONCATENATE(+IF(Table9[[#This Row],[Código do agregado
'[Entidade']]]="","",VLOOKUP(Table9[[#This Row],[Código do agregado
'[Entidade']]],Table8[[#All],[Código do agregado '[Entidade']]:[Código do agregado
'[1º Direito']]],6,FALSE)),Table9[[#This Row],[Membro]])</f>
        <v/>
      </c>
      <c r="B642" s="403"/>
      <c r="C642" s="404" t="str">
        <f>IF(Table9[[#This Row],[Código do agregado
'[Entidade']]]="","",(CONCATENATE(VLOOKUP(Table9[[#This Row],[Código do agregado
'[Entidade']]],Table8[[Código do agregado '[Entidade']]:[Código do agregado
'[1º Direito']]],8,FALSE),".",Table9[[#This Row],[Membro]])))</f>
        <v/>
      </c>
      <c r="D642" s="430"/>
      <c r="E642" s="431"/>
      <c r="F642" s="430"/>
      <c r="G642" s="430"/>
      <c r="H642" s="435"/>
      <c r="I642" s="432"/>
      <c r="J642" s="433"/>
      <c r="K642" s="404" t="str">
        <f ca="1">IF(Table9[[#This Row],[Data de nascimento 
(aaaa-mm-dd)]]="","",(IF(B642="","",DATEDIF(J642,NOW(),"y"))))</f>
        <v/>
      </c>
      <c r="L642" s="401"/>
      <c r="M642" s="405"/>
      <c r="N642" s="407"/>
      <c r="O642" s="405"/>
      <c r="P642" s="275" t="str">
        <f t="shared" si="48"/>
        <v>NÃO</v>
      </c>
      <c r="Q642" s="281" t="str">
        <f>IF(Table9[[#This Row],[Código do agregado
'[Entidade']]]="","",IF(B642&lt;&gt;B641,"A",IF(Q641="A","B",IF(Q641="B","C",IF(Q641="C","D",IF(Q641="D","E",IF(Q641="E","F",IF(Q641="F","G",IF(Q641="G","H",IF(Q641="H","I",IF(Q641="K","L",IF(Q641="L","M",IF(Q641="M","N",IF(Q641="N","O",IF(Q641="O","P",IF(Q641="P","Q"))))))))))))))))</f>
        <v/>
      </c>
      <c r="R642" s="282" t="str">
        <f t="shared" si="49"/>
        <v/>
      </c>
      <c r="S642" s="283" t="str">
        <f t="shared" si="50"/>
        <v/>
      </c>
      <c r="T642" s="284" t="str">
        <f t="shared" ca="1" si="51"/>
        <v/>
      </c>
      <c r="U642" s="419"/>
      <c r="V642" s="421" t="str">
        <f>IFERROR(IF(Table9[[#This Row],[Data de nascimento 
(aaaa-mm-dd)]]="","",(IF(B642="","",DATEDIF(J642,VLOOKUP(Table9[[#This Row],[Código do agregado
'[Entidade']]],Table8[[Código do agregado '[Entidade']]:[Denominação do ficheiro pdf correspondente ao documento]],25,FALSE),"y")))),"")</f>
        <v/>
      </c>
      <c r="W642" s="410">
        <f t="shared" si="52"/>
        <v>0</v>
      </c>
      <c r="AC642" s="280"/>
    </row>
    <row r="643" spans="1:29" s="263" customFormat="1" ht="25.05" hidden="1" customHeight="1" x14ac:dyDescent="0.3">
      <c r="A643" s="274" t="str">
        <f>CONCATENATE(+IF(Table9[[#This Row],[Código do agregado
'[Entidade']]]="","",VLOOKUP(Table9[[#This Row],[Código do agregado
'[Entidade']]],Table8[[#All],[Código do agregado '[Entidade']]:[Código do agregado
'[1º Direito']]],6,FALSE)),Table9[[#This Row],[Membro]])</f>
        <v/>
      </c>
      <c r="B643" s="403"/>
      <c r="C643" s="404" t="str">
        <f>IF(Table9[[#This Row],[Código do agregado
'[Entidade']]]="","",(CONCATENATE(VLOOKUP(Table9[[#This Row],[Código do agregado
'[Entidade']]],Table8[[Código do agregado '[Entidade']]:[Código do agregado
'[1º Direito']]],8,FALSE),".",Table9[[#This Row],[Membro]])))</f>
        <v/>
      </c>
      <c r="D643" s="430"/>
      <c r="E643" s="431"/>
      <c r="F643" s="430"/>
      <c r="G643" s="430"/>
      <c r="H643" s="435"/>
      <c r="I643" s="432"/>
      <c r="J643" s="433"/>
      <c r="K643" s="404" t="str">
        <f ca="1">IF(Table9[[#This Row],[Data de nascimento 
(aaaa-mm-dd)]]="","",(IF(B643="","",DATEDIF(J643,NOW(),"y"))))</f>
        <v/>
      </c>
      <c r="L643" s="401"/>
      <c r="M643" s="405"/>
      <c r="N643" s="407"/>
      <c r="O643" s="405"/>
      <c r="P643" s="275" t="str">
        <f t="shared" si="48"/>
        <v>NÃO</v>
      </c>
      <c r="Q643" s="281" t="str">
        <f>IF(Table9[[#This Row],[Código do agregado
'[Entidade']]]="","",IF(B643&lt;&gt;B642,"A",IF(Q642="A","B",IF(Q642="B","C",IF(Q642="C","D",IF(Q642="D","E",IF(Q642="E","F",IF(Q642="F","G",IF(Q642="G","H",IF(Q642="H","I",IF(Q642="K","L",IF(Q642="L","M",IF(Q642="M","N",IF(Q642="N","O",IF(Q642="O","P",IF(Q642="P","Q"))))))))))))))))</f>
        <v/>
      </c>
      <c r="R643" s="282" t="str">
        <f t="shared" si="49"/>
        <v/>
      </c>
      <c r="S643" s="283" t="str">
        <f t="shared" si="50"/>
        <v/>
      </c>
      <c r="T643" s="284" t="str">
        <f t="shared" ca="1" si="51"/>
        <v/>
      </c>
      <c r="U643" s="419"/>
      <c r="V643" s="421" t="str">
        <f>IFERROR(IF(Table9[[#This Row],[Data de nascimento 
(aaaa-mm-dd)]]="","",(IF(B643="","",DATEDIF(J643,VLOOKUP(Table9[[#This Row],[Código do agregado
'[Entidade']]],Table8[[Código do agregado '[Entidade']]:[Denominação do ficheiro pdf correspondente ao documento]],25,FALSE),"y")))),"")</f>
        <v/>
      </c>
      <c r="W643" s="410">
        <f t="shared" si="52"/>
        <v>0</v>
      </c>
      <c r="AC643" s="280"/>
    </row>
    <row r="644" spans="1:29" s="263" customFormat="1" ht="25.05" hidden="1" customHeight="1" x14ac:dyDescent="0.3">
      <c r="A644" s="274" t="str">
        <f>CONCATENATE(+IF(Table9[[#This Row],[Código do agregado
'[Entidade']]]="","",VLOOKUP(Table9[[#This Row],[Código do agregado
'[Entidade']]],Table8[[#All],[Código do agregado '[Entidade']]:[Código do agregado
'[1º Direito']]],6,FALSE)),Table9[[#This Row],[Membro]])</f>
        <v/>
      </c>
      <c r="B644" s="403"/>
      <c r="C644" s="404" t="str">
        <f>IF(Table9[[#This Row],[Código do agregado
'[Entidade']]]="","",(CONCATENATE(VLOOKUP(Table9[[#This Row],[Código do agregado
'[Entidade']]],Table8[[Código do agregado '[Entidade']]:[Código do agregado
'[1º Direito']]],8,FALSE),".",Table9[[#This Row],[Membro]])))</f>
        <v/>
      </c>
      <c r="D644" s="430"/>
      <c r="E644" s="431"/>
      <c r="F644" s="430"/>
      <c r="G644" s="430"/>
      <c r="H644" s="435"/>
      <c r="I644" s="432"/>
      <c r="J644" s="433"/>
      <c r="K644" s="404" t="str">
        <f ca="1">IF(Table9[[#This Row],[Data de nascimento 
(aaaa-mm-dd)]]="","",(IF(B644="","",DATEDIF(J644,NOW(),"y"))))</f>
        <v/>
      </c>
      <c r="L644" s="401"/>
      <c r="M644" s="405"/>
      <c r="N644" s="407"/>
      <c r="O644" s="405"/>
      <c r="P644" s="275" t="str">
        <f t="shared" si="48"/>
        <v>NÃO</v>
      </c>
      <c r="Q644" s="281" t="str">
        <f>IF(Table9[[#This Row],[Código do agregado
'[Entidade']]]="","",IF(B644&lt;&gt;B643,"A",IF(Q643="A","B",IF(Q643="B","C",IF(Q643="C","D",IF(Q643="D","E",IF(Q643="E","F",IF(Q643="F","G",IF(Q643="G","H",IF(Q643="H","I",IF(Q643="K","L",IF(Q643="L","M",IF(Q643="M","N",IF(Q643="N","O",IF(Q643="O","P",IF(Q643="P","Q"))))))))))))))))</f>
        <v/>
      </c>
      <c r="R644" s="282" t="str">
        <f t="shared" si="49"/>
        <v/>
      </c>
      <c r="S644" s="283" t="str">
        <f t="shared" si="50"/>
        <v/>
      </c>
      <c r="T644" s="284" t="str">
        <f t="shared" ca="1" si="51"/>
        <v/>
      </c>
      <c r="U644" s="419"/>
      <c r="V644" s="421" t="str">
        <f>IFERROR(IF(Table9[[#This Row],[Data de nascimento 
(aaaa-mm-dd)]]="","",(IF(B644="","",DATEDIF(J644,VLOOKUP(Table9[[#This Row],[Código do agregado
'[Entidade']]],Table8[[Código do agregado '[Entidade']]:[Denominação do ficheiro pdf correspondente ao documento]],25,FALSE),"y")))),"")</f>
        <v/>
      </c>
      <c r="W644" s="410">
        <f t="shared" si="52"/>
        <v>0</v>
      </c>
      <c r="AC644" s="280"/>
    </row>
    <row r="645" spans="1:29" s="263" customFormat="1" ht="25.05" hidden="1" customHeight="1" x14ac:dyDescent="0.3">
      <c r="A645" s="274" t="str">
        <f>CONCATENATE(+IF(Table9[[#This Row],[Código do agregado
'[Entidade']]]="","",VLOOKUP(Table9[[#This Row],[Código do agregado
'[Entidade']]],Table8[[#All],[Código do agregado '[Entidade']]:[Código do agregado
'[1º Direito']]],6,FALSE)),Table9[[#This Row],[Membro]])</f>
        <v/>
      </c>
      <c r="B645" s="403"/>
      <c r="C645" s="404" t="str">
        <f>IF(Table9[[#This Row],[Código do agregado
'[Entidade']]]="","",(CONCATENATE(VLOOKUP(Table9[[#This Row],[Código do agregado
'[Entidade']]],Table8[[Código do agregado '[Entidade']]:[Código do agregado
'[1º Direito']]],8,FALSE),".",Table9[[#This Row],[Membro]])))</f>
        <v/>
      </c>
      <c r="D645" s="430"/>
      <c r="E645" s="431"/>
      <c r="F645" s="430"/>
      <c r="G645" s="430"/>
      <c r="H645" s="435"/>
      <c r="I645" s="432"/>
      <c r="J645" s="433"/>
      <c r="K645" s="404" t="str">
        <f ca="1">IF(Table9[[#This Row],[Data de nascimento 
(aaaa-mm-dd)]]="","",(IF(B645="","",DATEDIF(J645,NOW(),"y"))))</f>
        <v/>
      </c>
      <c r="L645" s="401"/>
      <c r="M645" s="405"/>
      <c r="N645" s="407"/>
      <c r="O645" s="405"/>
      <c r="P645" s="275" t="str">
        <f t="shared" si="48"/>
        <v>NÃO</v>
      </c>
      <c r="Q645" s="281" t="str">
        <f>IF(Table9[[#This Row],[Código do agregado
'[Entidade']]]="","",IF(B645&lt;&gt;B644,"A",IF(Q644="A","B",IF(Q644="B","C",IF(Q644="C","D",IF(Q644="D","E",IF(Q644="E","F",IF(Q644="F","G",IF(Q644="G","H",IF(Q644="H","I",IF(Q644="K","L",IF(Q644="L","M",IF(Q644="M","N",IF(Q644="N","O",IF(Q644="O","P",IF(Q644="P","Q"))))))))))))))))</f>
        <v/>
      </c>
      <c r="R645" s="282" t="str">
        <f t="shared" si="49"/>
        <v/>
      </c>
      <c r="S645" s="283" t="str">
        <f t="shared" si="50"/>
        <v/>
      </c>
      <c r="T645" s="284" t="str">
        <f t="shared" ca="1" si="51"/>
        <v/>
      </c>
      <c r="U645" s="419"/>
      <c r="V645" s="421" t="str">
        <f>IFERROR(IF(Table9[[#This Row],[Data de nascimento 
(aaaa-mm-dd)]]="","",(IF(B645="","",DATEDIF(J645,VLOOKUP(Table9[[#This Row],[Código do agregado
'[Entidade']]],Table8[[Código do agregado '[Entidade']]:[Denominação do ficheiro pdf correspondente ao documento]],25,FALSE),"y")))),"")</f>
        <v/>
      </c>
      <c r="W645" s="410">
        <f t="shared" si="52"/>
        <v>0</v>
      </c>
      <c r="AC645" s="280"/>
    </row>
    <row r="646" spans="1:29" s="263" customFormat="1" ht="25.05" hidden="1" customHeight="1" x14ac:dyDescent="0.3">
      <c r="A646" s="274" t="str">
        <f>CONCATENATE(+IF(Table9[[#This Row],[Código do agregado
'[Entidade']]]="","",VLOOKUP(Table9[[#This Row],[Código do agregado
'[Entidade']]],Table8[[#All],[Código do agregado '[Entidade']]:[Código do agregado
'[1º Direito']]],6,FALSE)),Table9[[#This Row],[Membro]])</f>
        <v/>
      </c>
      <c r="B646" s="403"/>
      <c r="C646" s="404" t="str">
        <f>IF(Table9[[#This Row],[Código do agregado
'[Entidade']]]="","",(CONCATENATE(VLOOKUP(Table9[[#This Row],[Código do agregado
'[Entidade']]],Table8[[Código do agregado '[Entidade']]:[Código do agregado
'[1º Direito']]],8,FALSE),".",Table9[[#This Row],[Membro]])))</f>
        <v/>
      </c>
      <c r="D646" s="430"/>
      <c r="E646" s="431"/>
      <c r="F646" s="430"/>
      <c r="G646" s="430"/>
      <c r="H646" s="435"/>
      <c r="I646" s="432"/>
      <c r="J646" s="433"/>
      <c r="K646" s="404" t="str">
        <f ca="1">IF(Table9[[#This Row],[Data de nascimento 
(aaaa-mm-dd)]]="","",(IF(B646="","",DATEDIF(J646,NOW(),"y"))))</f>
        <v/>
      </c>
      <c r="L646" s="401"/>
      <c r="M646" s="405"/>
      <c r="N646" s="407"/>
      <c r="O646" s="405"/>
      <c r="P646" s="275" t="str">
        <f t="shared" ref="P646:P709" si="53">IF(B646&lt;&gt;"",IF(AND(B646&lt;&gt;"",OR(I646="",J646="",M646="",N646="",AND(O646="",S646="Rend"))),"NÃO","SIM"),"NÃO")</f>
        <v>NÃO</v>
      </c>
      <c r="Q646" s="281" t="str">
        <f>IF(Table9[[#This Row],[Código do agregado
'[Entidade']]]="","",IF(B646&lt;&gt;B645,"A",IF(Q645="A","B",IF(Q645="B","C",IF(Q645="C","D",IF(Q645="D","E",IF(Q645="E","F",IF(Q645="F","G",IF(Q645="G","H",IF(Q645="H","I",IF(Q645="K","L",IF(Q645="L","M",IF(Q645="M","N",IF(Q645="N","O",IF(Q645="O","P",IF(Q645="P","Q"))))))))))))))))</f>
        <v/>
      </c>
      <c r="R646" s="282" t="str">
        <f t="shared" ref="R646:R709" si="54">IFERROR(IF(OR(RIGHT(I646,1)-(11-((9*LEFT(I646,1)+8*MID(I646,2,1)+7*MID(I646,3,1)+6*MID(I646,4,1)+5*MID(I646,5,1)+4*MID(I646,6,1)+3*MID(I646,7,1)+2*MID(I646,8,1))-(11*INT((9*LEFT(I646,1)+8*MID(I646,2,1)+7*MID(I646,3,1)+6*MID(I646,4,1)+5*MID(I646,5,1)+4*MID(I646,6,1)+3*MID(I646,7,1)+2*MID(I646,8,1))/11))))=0,RIGHT(I646,1)-(11-((9*LEFT(I646,1)+8*MID(I646,2,1)+7*MID(I646,3,1)+6*MID(I646,4,1)+5*MID(I646,5,1)+4*MID(I646,6,1)+3*MID(I646,7,1)+2*MID(I646,8,1))-(11*INT((9*LEFT(I646,1)+8*MID(I646,2,1)+7*MID(I646,3,1)+6*MID(I646,4,1)+5*MID(I646,5,1)+4*MID(I646,6,1)+3*MID(I646,7,1)+2*MID(I646,8,1))/11))))=-11,RIGHT(I646,1)-(11-((9*LEFT(I646,1)+8*MID(I646,2,1)+7*MID(I646,3,1)+6*MID(I646,4,1)+5*MID(I646,5,1)+4*MID(I646,6,1)+3*MID(I646,7,1)+2*MID(I646,8,1))-(11*INT((9*LEFT(I646,1)+8*MID(I646,2,1)+7*MID(I646,3,1)+6*MID(I646,4,1)+5*MID(I646,5,1)+4*MID(I646,6,1)+3*MID(I646,7,1)+2*MID(I646,8,1))/11))))=-10),"","X"),"")</f>
        <v/>
      </c>
      <c r="S646" s="283" t="str">
        <f t="shared" ref="S646:S709" si="55">IF(RIGHT(C646,1)="A","",IF(C646="","",IF(OR(K646&gt;65,AND(K646&gt;17,K646&lt;26)),"Rend","")))</f>
        <v/>
      </c>
      <c r="T646" s="284" t="str">
        <f t="shared" ref="T646:T709" ca="1" si="56">IF(OR(K646&lt;18,AND(O646="Não",S646="Rend")),"Dep","")</f>
        <v/>
      </c>
      <c r="U646" s="419"/>
      <c r="V646" s="421" t="str">
        <f>IFERROR(IF(Table9[[#This Row],[Data de nascimento 
(aaaa-mm-dd)]]="","",(IF(B646="","",DATEDIF(J646,VLOOKUP(Table9[[#This Row],[Código do agregado
'[Entidade']]],Table8[[Código do agregado '[Entidade']]:[Denominação do ficheiro pdf correspondente ao documento]],25,FALSE),"y")))),"")</f>
        <v/>
      </c>
      <c r="W646" s="410">
        <f t="shared" ref="W646:W709" si="57">IF(AND(V646&gt;=15,V646&lt;=29),1,0)</f>
        <v>0</v>
      </c>
      <c r="AC646" s="280"/>
    </row>
    <row r="647" spans="1:29" s="263" customFormat="1" ht="25.05" hidden="1" customHeight="1" x14ac:dyDescent="0.3">
      <c r="A647" s="274" t="str">
        <f>CONCATENATE(+IF(Table9[[#This Row],[Código do agregado
'[Entidade']]]="","",VLOOKUP(Table9[[#This Row],[Código do agregado
'[Entidade']]],Table8[[#All],[Código do agregado '[Entidade']]:[Código do agregado
'[1º Direito']]],6,FALSE)),Table9[[#This Row],[Membro]])</f>
        <v/>
      </c>
      <c r="B647" s="403"/>
      <c r="C647" s="404" t="str">
        <f>IF(Table9[[#This Row],[Código do agregado
'[Entidade']]]="","",(CONCATENATE(VLOOKUP(Table9[[#This Row],[Código do agregado
'[Entidade']]],Table8[[Código do agregado '[Entidade']]:[Código do agregado
'[1º Direito']]],8,FALSE),".",Table9[[#This Row],[Membro]])))</f>
        <v/>
      </c>
      <c r="D647" s="430"/>
      <c r="E647" s="431"/>
      <c r="F647" s="430"/>
      <c r="G647" s="430"/>
      <c r="H647" s="435"/>
      <c r="I647" s="432"/>
      <c r="J647" s="433"/>
      <c r="K647" s="404" t="str">
        <f ca="1">IF(Table9[[#This Row],[Data de nascimento 
(aaaa-mm-dd)]]="","",(IF(B647="","",DATEDIF(J647,NOW(),"y"))))</f>
        <v/>
      </c>
      <c r="L647" s="401"/>
      <c r="M647" s="405"/>
      <c r="N647" s="407"/>
      <c r="O647" s="405"/>
      <c r="P647" s="275" t="str">
        <f t="shared" si="53"/>
        <v>NÃO</v>
      </c>
      <c r="Q647" s="281" t="str">
        <f>IF(Table9[[#This Row],[Código do agregado
'[Entidade']]]="","",IF(B647&lt;&gt;B646,"A",IF(Q646="A","B",IF(Q646="B","C",IF(Q646="C","D",IF(Q646="D","E",IF(Q646="E","F",IF(Q646="F","G",IF(Q646="G","H",IF(Q646="H","I",IF(Q646="K","L",IF(Q646="L","M",IF(Q646="M","N",IF(Q646="N","O",IF(Q646="O","P",IF(Q646="P","Q"))))))))))))))))</f>
        <v/>
      </c>
      <c r="R647" s="282" t="str">
        <f t="shared" si="54"/>
        <v/>
      </c>
      <c r="S647" s="283" t="str">
        <f t="shared" si="55"/>
        <v/>
      </c>
      <c r="T647" s="284" t="str">
        <f t="shared" ca="1" si="56"/>
        <v/>
      </c>
      <c r="U647" s="419"/>
      <c r="V647" s="421" t="str">
        <f>IFERROR(IF(Table9[[#This Row],[Data de nascimento 
(aaaa-mm-dd)]]="","",(IF(B647="","",DATEDIF(J647,VLOOKUP(Table9[[#This Row],[Código do agregado
'[Entidade']]],Table8[[Código do agregado '[Entidade']]:[Denominação do ficheiro pdf correspondente ao documento]],25,FALSE),"y")))),"")</f>
        <v/>
      </c>
      <c r="W647" s="410">
        <f t="shared" si="57"/>
        <v>0</v>
      </c>
      <c r="AC647" s="280"/>
    </row>
    <row r="648" spans="1:29" s="263" customFormat="1" ht="25.05" hidden="1" customHeight="1" x14ac:dyDescent="0.3">
      <c r="A648" s="274" t="str">
        <f>CONCATENATE(+IF(Table9[[#This Row],[Código do agregado
'[Entidade']]]="","",VLOOKUP(Table9[[#This Row],[Código do agregado
'[Entidade']]],Table8[[#All],[Código do agregado '[Entidade']]:[Código do agregado
'[1º Direito']]],6,FALSE)),Table9[[#This Row],[Membro]])</f>
        <v/>
      </c>
      <c r="B648" s="403"/>
      <c r="C648" s="404" t="str">
        <f>IF(Table9[[#This Row],[Código do agregado
'[Entidade']]]="","",(CONCATENATE(VLOOKUP(Table9[[#This Row],[Código do agregado
'[Entidade']]],Table8[[Código do agregado '[Entidade']]:[Código do agregado
'[1º Direito']]],8,FALSE),".",Table9[[#This Row],[Membro]])))</f>
        <v/>
      </c>
      <c r="D648" s="430"/>
      <c r="E648" s="431"/>
      <c r="F648" s="430"/>
      <c r="G648" s="430"/>
      <c r="H648" s="435"/>
      <c r="I648" s="432"/>
      <c r="J648" s="433"/>
      <c r="K648" s="404" t="str">
        <f ca="1">IF(Table9[[#This Row],[Data de nascimento 
(aaaa-mm-dd)]]="","",(IF(B648="","",DATEDIF(J648,NOW(),"y"))))</f>
        <v/>
      </c>
      <c r="L648" s="401"/>
      <c r="M648" s="405"/>
      <c r="N648" s="407"/>
      <c r="O648" s="405"/>
      <c r="P648" s="275" t="str">
        <f t="shared" si="53"/>
        <v>NÃO</v>
      </c>
      <c r="Q648" s="281" t="str">
        <f>IF(Table9[[#This Row],[Código do agregado
'[Entidade']]]="","",IF(B648&lt;&gt;B647,"A",IF(Q647="A","B",IF(Q647="B","C",IF(Q647="C","D",IF(Q647="D","E",IF(Q647="E","F",IF(Q647="F","G",IF(Q647="G","H",IF(Q647="H","I",IF(Q647="K","L",IF(Q647="L","M",IF(Q647="M","N",IF(Q647="N","O",IF(Q647="O","P",IF(Q647="P","Q"))))))))))))))))</f>
        <v/>
      </c>
      <c r="R648" s="282" t="str">
        <f t="shared" si="54"/>
        <v/>
      </c>
      <c r="S648" s="283" t="str">
        <f t="shared" si="55"/>
        <v/>
      </c>
      <c r="T648" s="284" t="str">
        <f t="shared" ca="1" si="56"/>
        <v/>
      </c>
      <c r="U648" s="419"/>
      <c r="V648" s="421" t="str">
        <f>IFERROR(IF(Table9[[#This Row],[Data de nascimento 
(aaaa-mm-dd)]]="","",(IF(B648="","",DATEDIF(J648,VLOOKUP(Table9[[#This Row],[Código do agregado
'[Entidade']]],Table8[[Código do agregado '[Entidade']]:[Denominação do ficheiro pdf correspondente ao documento]],25,FALSE),"y")))),"")</f>
        <v/>
      </c>
      <c r="W648" s="410">
        <f t="shared" si="57"/>
        <v>0</v>
      </c>
      <c r="AC648" s="280"/>
    </row>
    <row r="649" spans="1:29" s="263" customFormat="1" ht="25.05" hidden="1" customHeight="1" x14ac:dyDescent="0.3">
      <c r="A649" s="274" t="str">
        <f>CONCATENATE(+IF(Table9[[#This Row],[Código do agregado
'[Entidade']]]="","",VLOOKUP(Table9[[#This Row],[Código do agregado
'[Entidade']]],Table8[[#All],[Código do agregado '[Entidade']]:[Código do agregado
'[1º Direito']]],6,FALSE)),Table9[[#This Row],[Membro]])</f>
        <v/>
      </c>
      <c r="B649" s="403"/>
      <c r="C649" s="404" t="str">
        <f>IF(Table9[[#This Row],[Código do agregado
'[Entidade']]]="","",(CONCATENATE(VLOOKUP(Table9[[#This Row],[Código do agregado
'[Entidade']]],Table8[[Código do agregado '[Entidade']]:[Código do agregado
'[1º Direito']]],8,FALSE),".",Table9[[#This Row],[Membro]])))</f>
        <v/>
      </c>
      <c r="D649" s="430"/>
      <c r="E649" s="431"/>
      <c r="F649" s="430"/>
      <c r="G649" s="430"/>
      <c r="H649" s="435"/>
      <c r="I649" s="432"/>
      <c r="J649" s="433"/>
      <c r="K649" s="404" t="str">
        <f ca="1">IF(Table9[[#This Row],[Data de nascimento 
(aaaa-mm-dd)]]="","",(IF(B649="","",DATEDIF(J649,NOW(),"y"))))</f>
        <v/>
      </c>
      <c r="L649" s="401"/>
      <c r="M649" s="405"/>
      <c r="N649" s="407"/>
      <c r="O649" s="405"/>
      <c r="P649" s="275" t="str">
        <f t="shared" si="53"/>
        <v>NÃO</v>
      </c>
      <c r="Q649" s="281" t="str">
        <f>IF(Table9[[#This Row],[Código do agregado
'[Entidade']]]="","",IF(B649&lt;&gt;B648,"A",IF(Q648="A","B",IF(Q648="B","C",IF(Q648="C","D",IF(Q648="D","E",IF(Q648="E","F",IF(Q648="F","G",IF(Q648="G","H",IF(Q648="H","I",IF(Q648="K","L",IF(Q648="L","M",IF(Q648="M","N",IF(Q648="N","O",IF(Q648="O","P",IF(Q648="P","Q"))))))))))))))))</f>
        <v/>
      </c>
      <c r="R649" s="282" t="str">
        <f t="shared" si="54"/>
        <v/>
      </c>
      <c r="S649" s="283" t="str">
        <f t="shared" si="55"/>
        <v/>
      </c>
      <c r="T649" s="284" t="str">
        <f t="shared" ca="1" si="56"/>
        <v/>
      </c>
      <c r="U649" s="419"/>
      <c r="V649" s="421" t="str">
        <f>IFERROR(IF(Table9[[#This Row],[Data de nascimento 
(aaaa-mm-dd)]]="","",(IF(B649="","",DATEDIF(J649,VLOOKUP(Table9[[#This Row],[Código do agregado
'[Entidade']]],Table8[[Código do agregado '[Entidade']]:[Denominação do ficheiro pdf correspondente ao documento]],25,FALSE),"y")))),"")</f>
        <v/>
      </c>
      <c r="W649" s="410">
        <f t="shared" si="57"/>
        <v>0</v>
      </c>
      <c r="AC649" s="280"/>
    </row>
    <row r="650" spans="1:29" s="263" customFormat="1" ht="25.05" hidden="1" customHeight="1" x14ac:dyDescent="0.3">
      <c r="A650" s="274" t="str">
        <f>CONCATENATE(+IF(Table9[[#This Row],[Código do agregado
'[Entidade']]]="","",VLOOKUP(Table9[[#This Row],[Código do agregado
'[Entidade']]],Table8[[#All],[Código do agregado '[Entidade']]:[Código do agregado
'[1º Direito']]],6,FALSE)),Table9[[#This Row],[Membro]])</f>
        <v/>
      </c>
      <c r="B650" s="403"/>
      <c r="C650" s="404" t="str">
        <f>IF(Table9[[#This Row],[Código do agregado
'[Entidade']]]="","",(CONCATENATE(VLOOKUP(Table9[[#This Row],[Código do agregado
'[Entidade']]],Table8[[Código do agregado '[Entidade']]:[Código do agregado
'[1º Direito']]],8,FALSE),".",Table9[[#This Row],[Membro]])))</f>
        <v/>
      </c>
      <c r="D650" s="430"/>
      <c r="E650" s="431"/>
      <c r="F650" s="430"/>
      <c r="G650" s="430"/>
      <c r="H650" s="435"/>
      <c r="I650" s="432"/>
      <c r="J650" s="433"/>
      <c r="K650" s="404" t="str">
        <f ca="1">IF(Table9[[#This Row],[Data de nascimento 
(aaaa-mm-dd)]]="","",(IF(B650="","",DATEDIF(J650,NOW(),"y"))))</f>
        <v/>
      </c>
      <c r="L650" s="401"/>
      <c r="M650" s="405"/>
      <c r="N650" s="407"/>
      <c r="O650" s="405"/>
      <c r="P650" s="275" t="str">
        <f t="shared" si="53"/>
        <v>NÃO</v>
      </c>
      <c r="Q650" s="281" t="str">
        <f>IF(Table9[[#This Row],[Código do agregado
'[Entidade']]]="","",IF(B650&lt;&gt;B649,"A",IF(Q649="A","B",IF(Q649="B","C",IF(Q649="C","D",IF(Q649="D","E",IF(Q649="E","F",IF(Q649="F","G",IF(Q649="G","H",IF(Q649="H","I",IF(Q649="K","L",IF(Q649="L","M",IF(Q649="M","N",IF(Q649="N","O",IF(Q649="O","P",IF(Q649="P","Q"))))))))))))))))</f>
        <v/>
      </c>
      <c r="R650" s="282" t="str">
        <f t="shared" si="54"/>
        <v/>
      </c>
      <c r="S650" s="283" t="str">
        <f t="shared" si="55"/>
        <v/>
      </c>
      <c r="T650" s="284" t="str">
        <f t="shared" ca="1" si="56"/>
        <v/>
      </c>
      <c r="U650" s="419"/>
      <c r="V650" s="421" t="str">
        <f>IFERROR(IF(Table9[[#This Row],[Data de nascimento 
(aaaa-mm-dd)]]="","",(IF(B650="","",DATEDIF(J650,VLOOKUP(Table9[[#This Row],[Código do agregado
'[Entidade']]],Table8[[Código do agregado '[Entidade']]:[Denominação do ficheiro pdf correspondente ao documento]],25,FALSE),"y")))),"")</f>
        <v/>
      </c>
      <c r="W650" s="410">
        <f t="shared" si="57"/>
        <v>0</v>
      </c>
      <c r="AC650" s="280"/>
    </row>
    <row r="651" spans="1:29" s="263" customFormat="1" ht="25.05" hidden="1" customHeight="1" x14ac:dyDescent="0.3">
      <c r="A651" s="274" t="str">
        <f>CONCATENATE(+IF(Table9[[#This Row],[Código do agregado
'[Entidade']]]="","",VLOOKUP(Table9[[#This Row],[Código do agregado
'[Entidade']]],Table8[[#All],[Código do agregado '[Entidade']]:[Código do agregado
'[1º Direito']]],6,FALSE)),Table9[[#This Row],[Membro]])</f>
        <v/>
      </c>
      <c r="B651" s="403"/>
      <c r="C651" s="404" t="str">
        <f>IF(Table9[[#This Row],[Código do agregado
'[Entidade']]]="","",(CONCATENATE(VLOOKUP(Table9[[#This Row],[Código do agregado
'[Entidade']]],Table8[[Código do agregado '[Entidade']]:[Código do agregado
'[1º Direito']]],8,FALSE),".",Table9[[#This Row],[Membro]])))</f>
        <v/>
      </c>
      <c r="D651" s="430"/>
      <c r="E651" s="431"/>
      <c r="F651" s="430"/>
      <c r="G651" s="430"/>
      <c r="H651" s="435"/>
      <c r="I651" s="432"/>
      <c r="J651" s="433"/>
      <c r="K651" s="404" t="str">
        <f ca="1">IF(Table9[[#This Row],[Data de nascimento 
(aaaa-mm-dd)]]="","",(IF(B651="","",DATEDIF(J651,NOW(),"y"))))</f>
        <v/>
      </c>
      <c r="L651" s="401"/>
      <c r="M651" s="405"/>
      <c r="N651" s="407"/>
      <c r="O651" s="405"/>
      <c r="P651" s="275" t="str">
        <f t="shared" si="53"/>
        <v>NÃO</v>
      </c>
      <c r="Q651" s="281" t="str">
        <f>IF(Table9[[#This Row],[Código do agregado
'[Entidade']]]="","",IF(B651&lt;&gt;B650,"A",IF(Q650="A","B",IF(Q650="B","C",IF(Q650="C","D",IF(Q650="D","E",IF(Q650="E","F",IF(Q650="F","G",IF(Q650="G","H",IF(Q650="H","I",IF(Q650="K","L",IF(Q650="L","M",IF(Q650="M","N",IF(Q650="N","O",IF(Q650="O","P",IF(Q650="P","Q"))))))))))))))))</f>
        <v/>
      </c>
      <c r="R651" s="282" t="str">
        <f t="shared" si="54"/>
        <v/>
      </c>
      <c r="S651" s="283" t="str">
        <f t="shared" si="55"/>
        <v/>
      </c>
      <c r="T651" s="284" t="str">
        <f t="shared" ca="1" si="56"/>
        <v/>
      </c>
      <c r="U651" s="419"/>
      <c r="V651" s="421" t="str">
        <f>IFERROR(IF(Table9[[#This Row],[Data de nascimento 
(aaaa-mm-dd)]]="","",(IF(B651="","",DATEDIF(J651,VLOOKUP(Table9[[#This Row],[Código do agregado
'[Entidade']]],Table8[[Código do agregado '[Entidade']]:[Denominação do ficheiro pdf correspondente ao documento]],25,FALSE),"y")))),"")</f>
        <v/>
      </c>
      <c r="W651" s="410">
        <f t="shared" si="57"/>
        <v>0</v>
      </c>
      <c r="AC651" s="280"/>
    </row>
    <row r="652" spans="1:29" s="263" customFormat="1" ht="25.05" hidden="1" customHeight="1" x14ac:dyDescent="0.3">
      <c r="A652" s="274" t="str">
        <f>CONCATENATE(+IF(Table9[[#This Row],[Código do agregado
'[Entidade']]]="","",VLOOKUP(Table9[[#This Row],[Código do agregado
'[Entidade']]],Table8[[#All],[Código do agregado '[Entidade']]:[Código do agregado
'[1º Direito']]],6,FALSE)),Table9[[#This Row],[Membro]])</f>
        <v/>
      </c>
      <c r="B652" s="403"/>
      <c r="C652" s="404" t="str">
        <f>IF(Table9[[#This Row],[Código do agregado
'[Entidade']]]="","",(CONCATENATE(VLOOKUP(Table9[[#This Row],[Código do agregado
'[Entidade']]],Table8[[Código do agregado '[Entidade']]:[Código do agregado
'[1º Direito']]],8,FALSE),".",Table9[[#This Row],[Membro]])))</f>
        <v/>
      </c>
      <c r="D652" s="430"/>
      <c r="E652" s="431"/>
      <c r="F652" s="430"/>
      <c r="G652" s="430"/>
      <c r="H652" s="435"/>
      <c r="I652" s="432"/>
      <c r="J652" s="433"/>
      <c r="K652" s="404" t="str">
        <f ca="1">IF(Table9[[#This Row],[Data de nascimento 
(aaaa-mm-dd)]]="","",(IF(B652="","",DATEDIF(J652,NOW(),"y"))))</f>
        <v/>
      </c>
      <c r="L652" s="401"/>
      <c r="M652" s="405"/>
      <c r="N652" s="407"/>
      <c r="O652" s="405"/>
      <c r="P652" s="275" t="str">
        <f t="shared" si="53"/>
        <v>NÃO</v>
      </c>
      <c r="Q652" s="281" t="str">
        <f>IF(Table9[[#This Row],[Código do agregado
'[Entidade']]]="","",IF(B652&lt;&gt;B651,"A",IF(Q651="A","B",IF(Q651="B","C",IF(Q651="C","D",IF(Q651="D","E",IF(Q651="E","F",IF(Q651="F","G",IF(Q651="G","H",IF(Q651="H","I",IF(Q651="K","L",IF(Q651="L","M",IF(Q651="M","N",IF(Q651="N","O",IF(Q651="O","P",IF(Q651="P","Q"))))))))))))))))</f>
        <v/>
      </c>
      <c r="R652" s="282" t="str">
        <f t="shared" si="54"/>
        <v/>
      </c>
      <c r="S652" s="283" t="str">
        <f t="shared" si="55"/>
        <v/>
      </c>
      <c r="T652" s="284" t="str">
        <f t="shared" ca="1" si="56"/>
        <v/>
      </c>
      <c r="U652" s="419"/>
      <c r="V652" s="421" t="str">
        <f>IFERROR(IF(Table9[[#This Row],[Data de nascimento 
(aaaa-mm-dd)]]="","",(IF(B652="","",DATEDIF(J652,VLOOKUP(Table9[[#This Row],[Código do agregado
'[Entidade']]],Table8[[Código do agregado '[Entidade']]:[Denominação do ficheiro pdf correspondente ao documento]],25,FALSE),"y")))),"")</f>
        <v/>
      </c>
      <c r="W652" s="410">
        <f t="shared" si="57"/>
        <v>0</v>
      </c>
      <c r="AC652" s="280"/>
    </row>
    <row r="653" spans="1:29" s="263" customFormat="1" ht="25.05" hidden="1" customHeight="1" x14ac:dyDescent="0.3">
      <c r="A653" s="274" t="str">
        <f>CONCATENATE(+IF(Table9[[#This Row],[Código do agregado
'[Entidade']]]="","",VLOOKUP(Table9[[#This Row],[Código do agregado
'[Entidade']]],Table8[[#All],[Código do agregado '[Entidade']]:[Código do agregado
'[1º Direito']]],6,FALSE)),Table9[[#This Row],[Membro]])</f>
        <v/>
      </c>
      <c r="B653" s="403"/>
      <c r="C653" s="404" t="str">
        <f>IF(Table9[[#This Row],[Código do agregado
'[Entidade']]]="","",(CONCATENATE(VLOOKUP(Table9[[#This Row],[Código do agregado
'[Entidade']]],Table8[[Código do agregado '[Entidade']]:[Código do agregado
'[1º Direito']]],8,FALSE),".",Table9[[#This Row],[Membro]])))</f>
        <v/>
      </c>
      <c r="D653" s="430"/>
      <c r="E653" s="431"/>
      <c r="F653" s="430"/>
      <c r="G653" s="430"/>
      <c r="H653" s="435"/>
      <c r="I653" s="432"/>
      <c r="J653" s="433"/>
      <c r="K653" s="404" t="str">
        <f ca="1">IF(Table9[[#This Row],[Data de nascimento 
(aaaa-mm-dd)]]="","",(IF(B653="","",DATEDIF(J653,NOW(),"y"))))</f>
        <v/>
      </c>
      <c r="L653" s="401"/>
      <c r="M653" s="405"/>
      <c r="N653" s="407"/>
      <c r="O653" s="405"/>
      <c r="P653" s="275" t="str">
        <f t="shared" si="53"/>
        <v>NÃO</v>
      </c>
      <c r="Q653" s="281" t="str">
        <f>IF(Table9[[#This Row],[Código do agregado
'[Entidade']]]="","",IF(B653&lt;&gt;B652,"A",IF(Q652="A","B",IF(Q652="B","C",IF(Q652="C","D",IF(Q652="D","E",IF(Q652="E","F",IF(Q652="F","G",IF(Q652="G","H",IF(Q652="H","I",IF(Q652="K","L",IF(Q652="L","M",IF(Q652="M","N",IF(Q652="N","O",IF(Q652="O","P",IF(Q652="P","Q"))))))))))))))))</f>
        <v/>
      </c>
      <c r="R653" s="282" t="str">
        <f t="shared" si="54"/>
        <v/>
      </c>
      <c r="S653" s="283" t="str">
        <f t="shared" si="55"/>
        <v/>
      </c>
      <c r="T653" s="284" t="str">
        <f t="shared" ca="1" si="56"/>
        <v/>
      </c>
      <c r="U653" s="419"/>
      <c r="V653" s="421" t="str">
        <f>IFERROR(IF(Table9[[#This Row],[Data de nascimento 
(aaaa-mm-dd)]]="","",(IF(B653="","",DATEDIF(J653,VLOOKUP(Table9[[#This Row],[Código do agregado
'[Entidade']]],Table8[[Código do agregado '[Entidade']]:[Denominação do ficheiro pdf correspondente ao documento]],25,FALSE),"y")))),"")</f>
        <v/>
      </c>
      <c r="W653" s="410">
        <f t="shared" si="57"/>
        <v>0</v>
      </c>
      <c r="AC653" s="280"/>
    </row>
    <row r="654" spans="1:29" s="263" customFormat="1" ht="25.05" hidden="1" customHeight="1" x14ac:dyDescent="0.3">
      <c r="A654" s="274" t="str">
        <f>CONCATENATE(+IF(Table9[[#This Row],[Código do agregado
'[Entidade']]]="","",VLOOKUP(Table9[[#This Row],[Código do agregado
'[Entidade']]],Table8[[#All],[Código do agregado '[Entidade']]:[Código do agregado
'[1º Direito']]],6,FALSE)),Table9[[#This Row],[Membro]])</f>
        <v/>
      </c>
      <c r="B654" s="403"/>
      <c r="C654" s="404" t="str">
        <f>IF(Table9[[#This Row],[Código do agregado
'[Entidade']]]="","",(CONCATENATE(VLOOKUP(Table9[[#This Row],[Código do agregado
'[Entidade']]],Table8[[Código do agregado '[Entidade']]:[Código do agregado
'[1º Direito']]],8,FALSE),".",Table9[[#This Row],[Membro]])))</f>
        <v/>
      </c>
      <c r="D654" s="430"/>
      <c r="E654" s="431"/>
      <c r="F654" s="430"/>
      <c r="G654" s="430"/>
      <c r="H654" s="435"/>
      <c r="I654" s="432"/>
      <c r="J654" s="433"/>
      <c r="K654" s="404" t="str">
        <f ca="1">IF(Table9[[#This Row],[Data de nascimento 
(aaaa-mm-dd)]]="","",(IF(B654="","",DATEDIF(J654,NOW(),"y"))))</f>
        <v/>
      </c>
      <c r="L654" s="401"/>
      <c r="M654" s="405"/>
      <c r="N654" s="407"/>
      <c r="O654" s="405"/>
      <c r="P654" s="275" t="str">
        <f t="shared" si="53"/>
        <v>NÃO</v>
      </c>
      <c r="Q654" s="281" t="str">
        <f>IF(Table9[[#This Row],[Código do agregado
'[Entidade']]]="","",IF(B654&lt;&gt;B653,"A",IF(Q653="A","B",IF(Q653="B","C",IF(Q653="C","D",IF(Q653="D","E",IF(Q653="E","F",IF(Q653="F","G",IF(Q653="G","H",IF(Q653="H","I",IF(Q653="K","L",IF(Q653="L","M",IF(Q653="M","N",IF(Q653="N","O",IF(Q653="O","P",IF(Q653="P","Q"))))))))))))))))</f>
        <v/>
      </c>
      <c r="R654" s="282" t="str">
        <f t="shared" si="54"/>
        <v/>
      </c>
      <c r="S654" s="283" t="str">
        <f t="shared" si="55"/>
        <v/>
      </c>
      <c r="T654" s="284" t="str">
        <f t="shared" ca="1" si="56"/>
        <v/>
      </c>
      <c r="U654" s="419"/>
      <c r="V654" s="421" t="str">
        <f>IFERROR(IF(Table9[[#This Row],[Data de nascimento 
(aaaa-mm-dd)]]="","",(IF(B654="","",DATEDIF(J654,VLOOKUP(Table9[[#This Row],[Código do agregado
'[Entidade']]],Table8[[Código do agregado '[Entidade']]:[Denominação do ficheiro pdf correspondente ao documento]],25,FALSE),"y")))),"")</f>
        <v/>
      </c>
      <c r="W654" s="410">
        <f t="shared" si="57"/>
        <v>0</v>
      </c>
      <c r="AC654" s="280"/>
    </row>
    <row r="655" spans="1:29" s="263" customFormat="1" ht="25.05" hidden="1" customHeight="1" x14ac:dyDescent="0.3">
      <c r="A655" s="274" t="str">
        <f>CONCATENATE(+IF(Table9[[#This Row],[Código do agregado
'[Entidade']]]="","",VLOOKUP(Table9[[#This Row],[Código do agregado
'[Entidade']]],Table8[[#All],[Código do agregado '[Entidade']]:[Código do agregado
'[1º Direito']]],6,FALSE)),Table9[[#This Row],[Membro]])</f>
        <v/>
      </c>
      <c r="B655" s="403"/>
      <c r="C655" s="404" t="str">
        <f>IF(Table9[[#This Row],[Código do agregado
'[Entidade']]]="","",(CONCATENATE(VLOOKUP(Table9[[#This Row],[Código do agregado
'[Entidade']]],Table8[[Código do agregado '[Entidade']]:[Código do agregado
'[1º Direito']]],8,FALSE),".",Table9[[#This Row],[Membro]])))</f>
        <v/>
      </c>
      <c r="D655" s="430"/>
      <c r="E655" s="431"/>
      <c r="F655" s="430"/>
      <c r="G655" s="430"/>
      <c r="H655" s="435"/>
      <c r="I655" s="432"/>
      <c r="J655" s="433"/>
      <c r="K655" s="404" t="str">
        <f ca="1">IF(Table9[[#This Row],[Data de nascimento 
(aaaa-mm-dd)]]="","",(IF(B655="","",DATEDIF(J655,NOW(),"y"))))</f>
        <v/>
      </c>
      <c r="L655" s="401"/>
      <c r="M655" s="405"/>
      <c r="N655" s="407"/>
      <c r="O655" s="405"/>
      <c r="P655" s="275" t="str">
        <f t="shared" si="53"/>
        <v>NÃO</v>
      </c>
      <c r="Q655" s="281" t="str">
        <f>IF(Table9[[#This Row],[Código do agregado
'[Entidade']]]="","",IF(B655&lt;&gt;B654,"A",IF(Q654="A","B",IF(Q654="B","C",IF(Q654="C","D",IF(Q654="D","E",IF(Q654="E","F",IF(Q654="F","G",IF(Q654="G","H",IF(Q654="H","I",IF(Q654="K","L",IF(Q654="L","M",IF(Q654="M","N",IF(Q654="N","O",IF(Q654="O","P",IF(Q654="P","Q"))))))))))))))))</f>
        <v/>
      </c>
      <c r="R655" s="282" t="str">
        <f t="shared" si="54"/>
        <v/>
      </c>
      <c r="S655" s="283" t="str">
        <f t="shared" si="55"/>
        <v/>
      </c>
      <c r="T655" s="284" t="str">
        <f t="shared" ca="1" si="56"/>
        <v/>
      </c>
      <c r="U655" s="419"/>
      <c r="V655" s="421" t="str">
        <f>IFERROR(IF(Table9[[#This Row],[Data de nascimento 
(aaaa-mm-dd)]]="","",(IF(B655="","",DATEDIF(J655,VLOOKUP(Table9[[#This Row],[Código do agregado
'[Entidade']]],Table8[[Código do agregado '[Entidade']]:[Denominação do ficheiro pdf correspondente ao documento]],25,FALSE),"y")))),"")</f>
        <v/>
      </c>
      <c r="W655" s="410">
        <f t="shared" si="57"/>
        <v>0</v>
      </c>
      <c r="AC655" s="280"/>
    </row>
    <row r="656" spans="1:29" s="263" customFormat="1" ht="25.05" hidden="1" customHeight="1" x14ac:dyDescent="0.3">
      <c r="A656" s="274" t="str">
        <f>CONCATENATE(+IF(Table9[[#This Row],[Código do agregado
'[Entidade']]]="","",VLOOKUP(Table9[[#This Row],[Código do agregado
'[Entidade']]],Table8[[#All],[Código do agregado '[Entidade']]:[Código do agregado
'[1º Direito']]],6,FALSE)),Table9[[#This Row],[Membro]])</f>
        <v/>
      </c>
      <c r="B656" s="403"/>
      <c r="C656" s="404" t="str">
        <f>IF(Table9[[#This Row],[Código do agregado
'[Entidade']]]="","",(CONCATENATE(VLOOKUP(Table9[[#This Row],[Código do agregado
'[Entidade']]],Table8[[Código do agregado '[Entidade']]:[Código do agregado
'[1º Direito']]],8,FALSE),".",Table9[[#This Row],[Membro]])))</f>
        <v/>
      </c>
      <c r="D656" s="430"/>
      <c r="E656" s="431"/>
      <c r="F656" s="430"/>
      <c r="G656" s="430"/>
      <c r="H656" s="435"/>
      <c r="I656" s="432"/>
      <c r="J656" s="433"/>
      <c r="K656" s="404" t="str">
        <f ca="1">IF(Table9[[#This Row],[Data de nascimento 
(aaaa-mm-dd)]]="","",(IF(B656="","",DATEDIF(J656,NOW(),"y"))))</f>
        <v/>
      </c>
      <c r="L656" s="401"/>
      <c r="M656" s="405"/>
      <c r="N656" s="407"/>
      <c r="O656" s="405"/>
      <c r="P656" s="275" t="str">
        <f t="shared" si="53"/>
        <v>NÃO</v>
      </c>
      <c r="Q656" s="281" t="str">
        <f>IF(Table9[[#This Row],[Código do agregado
'[Entidade']]]="","",IF(B656&lt;&gt;B655,"A",IF(Q655="A","B",IF(Q655="B","C",IF(Q655="C","D",IF(Q655="D","E",IF(Q655="E","F",IF(Q655="F","G",IF(Q655="G","H",IF(Q655="H","I",IF(Q655="K","L",IF(Q655="L","M",IF(Q655="M","N",IF(Q655="N","O",IF(Q655="O","P",IF(Q655="P","Q"))))))))))))))))</f>
        <v/>
      </c>
      <c r="R656" s="282" t="str">
        <f t="shared" si="54"/>
        <v/>
      </c>
      <c r="S656" s="283" t="str">
        <f t="shared" si="55"/>
        <v/>
      </c>
      <c r="T656" s="284" t="str">
        <f t="shared" ca="1" si="56"/>
        <v/>
      </c>
      <c r="U656" s="419"/>
      <c r="V656" s="421" t="str">
        <f>IFERROR(IF(Table9[[#This Row],[Data de nascimento 
(aaaa-mm-dd)]]="","",(IF(B656="","",DATEDIF(J656,VLOOKUP(Table9[[#This Row],[Código do agregado
'[Entidade']]],Table8[[Código do agregado '[Entidade']]:[Denominação do ficheiro pdf correspondente ao documento]],25,FALSE),"y")))),"")</f>
        <v/>
      </c>
      <c r="W656" s="410">
        <f t="shared" si="57"/>
        <v>0</v>
      </c>
      <c r="AC656" s="280"/>
    </row>
    <row r="657" spans="1:29" s="263" customFormat="1" ht="25.05" hidden="1" customHeight="1" x14ac:dyDescent="0.3">
      <c r="A657" s="274" t="str">
        <f>CONCATENATE(+IF(Table9[[#This Row],[Código do agregado
'[Entidade']]]="","",VLOOKUP(Table9[[#This Row],[Código do agregado
'[Entidade']]],Table8[[#All],[Código do agregado '[Entidade']]:[Código do agregado
'[1º Direito']]],6,FALSE)),Table9[[#This Row],[Membro]])</f>
        <v/>
      </c>
      <c r="B657" s="403"/>
      <c r="C657" s="404" t="str">
        <f>IF(Table9[[#This Row],[Código do agregado
'[Entidade']]]="","",(CONCATENATE(VLOOKUP(Table9[[#This Row],[Código do agregado
'[Entidade']]],Table8[[Código do agregado '[Entidade']]:[Código do agregado
'[1º Direito']]],8,FALSE),".",Table9[[#This Row],[Membro]])))</f>
        <v/>
      </c>
      <c r="D657" s="430"/>
      <c r="E657" s="431"/>
      <c r="F657" s="430"/>
      <c r="G657" s="430"/>
      <c r="H657" s="435"/>
      <c r="I657" s="432"/>
      <c r="J657" s="433"/>
      <c r="K657" s="404" t="str">
        <f ca="1">IF(Table9[[#This Row],[Data de nascimento 
(aaaa-mm-dd)]]="","",(IF(B657="","",DATEDIF(J657,NOW(),"y"))))</f>
        <v/>
      </c>
      <c r="L657" s="401"/>
      <c r="M657" s="405"/>
      <c r="N657" s="407"/>
      <c r="O657" s="405"/>
      <c r="P657" s="275" t="str">
        <f t="shared" si="53"/>
        <v>NÃO</v>
      </c>
      <c r="Q657" s="281" t="str">
        <f>IF(Table9[[#This Row],[Código do agregado
'[Entidade']]]="","",IF(B657&lt;&gt;B656,"A",IF(Q656="A","B",IF(Q656="B","C",IF(Q656="C","D",IF(Q656="D","E",IF(Q656="E","F",IF(Q656="F","G",IF(Q656="G","H",IF(Q656="H","I",IF(Q656="K","L",IF(Q656="L","M",IF(Q656="M","N",IF(Q656="N","O",IF(Q656="O","P",IF(Q656="P","Q"))))))))))))))))</f>
        <v/>
      </c>
      <c r="R657" s="282" t="str">
        <f t="shared" si="54"/>
        <v/>
      </c>
      <c r="S657" s="283" t="str">
        <f t="shared" si="55"/>
        <v/>
      </c>
      <c r="T657" s="284" t="str">
        <f t="shared" ca="1" si="56"/>
        <v/>
      </c>
      <c r="U657" s="419"/>
      <c r="V657" s="421" t="str">
        <f>IFERROR(IF(Table9[[#This Row],[Data de nascimento 
(aaaa-mm-dd)]]="","",(IF(B657="","",DATEDIF(J657,VLOOKUP(Table9[[#This Row],[Código do agregado
'[Entidade']]],Table8[[Código do agregado '[Entidade']]:[Denominação do ficheiro pdf correspondente ao documento]],25,FALSE),"y")))),"")</f>
        <v/>
      </c>
      <c r="W657" s="410">
        <f t="shared" si="57"/>
        <v>0</v>
      </c>
      <c r="AC657" s="280"/>
    </row>
    <row r="658" spans="1:29" s="263" customFormat="1" ht="25.05" hidden="1" customHeight="1" x14ac:dyDescent="0.3">
      <c r="A658" s="274" t="str">
        <f>CONCATENATE(+IF(Table9[[#This Row],[Código do agregado
'[Entidade']]]="","",VLOOKUP(Table9[[#This Row],[Código do agregado
'[Entidade']]],Table8[[#All],[Código do agregado '[Entidade']]:[Código do agregado
'[1º Direito']]],6,FALSE)),Table9[[#This Row],[Membro]])</f>
        <v/>
      </c>
      <c r="B658" s="403"/>
      <c r="C658" s="404" t="str">
        <f>IF(Table9[[#This Row],[Código do agregado
'[Entidade']]]="","",(CONCATENATE(VLOOKUP(Table9[[#This Row],[Código do agregado
'[Entidade']]],Table8[[Código do agregado '[Entidade']]:[Código do agregado
'[1º Direito']]],8,FALSE),".",Table9[[#This Row],[Membro]])))</f>
        <v/>
      </c>
      <c r="D658" s="430"/>
      <c r="E658" s="431"/>
      <c r="F658" s="430"/>
      <c r="G658" s="430"/>
      <c r="H658" s="435"/>
      <c r="I658" s="432"/>
      <c r="J658" s="433"/>
      <c r="K658" s="404" t="str">
        <f ca="1">IF(Table9[[#This Row],[Data de nascimento 
(aaaa-mm-dd)]]="","",(IF(B658="","",DATEDIF(J658,NOW(),"y"))))</f>
        <v/>
      </c>
      <c r="L658" s="401"/>
      <c r="M658" s="405"/>
      <c r="N658" s="407"/>
      <c r="O658" s="405"/>
      <c r="P658" s="275" t="str">
        <f t="shared" si="53"/>
        <v>NÃO</v>
      </c>
      <c r="Q658" s="281" t="str">
        <f>IF(Table9[[#This Row],[Código do agregado
'[Entidade']]]="","",IF(B658&lt;&gt;B657,"A",IF(Q657="A","B",IF(Q657="B","C",IF(Q657="C","D",IF(Q657="D","E",IF(Q657="E","F",IF(Q657="F","G",IF(Q657="G","H",IF(Q657="H","I",IF(Q657="K","L",IF(Q657="L","M",IF(Q657="M","N",IF(Q657="N","O",IF(Q657="O","P",IF(Q657="P","Q"))))))))))))))))</f>
        <v/>
      </c>
      <c r="R658" s="282" t="str">
        <f t="shared" si="54"/>
        <v/>
      </c>
      <c r="S658" s="283" t="str">
        <f t="shared" si="55"/>
        <v/>
      </c>
      <c r="T658" s="284" t="str">
        <f t="shared" ca="1" si="56"/>
        <v/>
      </c>
      <c r="U658" s="419"/>
      <c r="V658" s="421" t="str">
        <f>IFERROR(IF(Table9[[#This Row],[Data de nascimento 
(aaaa-mm-dd)]]="","",(IF(B658="","",DATEDIF(J658,VLOOKUP(Table9[[#This Row],[Código do agregado
'[Entidade']]],Table8[[Código do agregado '[Entidade']]:[Denominação do ficheiro pdf correspondente ao documento]],25,FALSE),"y")))),"")</f>
        <v/>
      </c>
      <c r="W658" s="410">
        <f t="shared" si="57"/>
        <v>0</v>
      </c>
      <c r="AC658" s="280"/>
    </row>
    <row r="659" spans="1:29" s="263" customFormat="1" ht="25.05" hidden="1" customHeight="1" x14ac:dyDescent="0.3">
      <c r="A659" s="274" t="str">
        <f>CONCATENATE(+IF(Table9[[#This Row],[Código do agregado
'[Entidade']]]="","",VLOOKUP(Table9[[#This Row],[Código do agregado
'[Entidade']]],Table8[[#All],[Código do agregado '[Entidade']]:[Código do agregado
'[1º Direito']]],6,FALSE)),Table9[[#This Row],[Membro]])</f>
        <v/>
      </c>
      <c r="B659" s="403"/>
      <c r="C659" s="404" t="str">
        <f>IF(Table9[[#This Row],[Código do agregado
'[Entidade']]]="","",(CONCATENATE(VLOOKUP(Table9[[#This Row],[Código do agregado
'[Entidade']]],Table8[[Código do agregado '[Entidade']]:[Código do agregado
'[1º Direito']]],8,FALSE),".",Table9[[#This Row],[Membro]])))</f>
        <v/>
      </c>
      <c r="D659" s="430"/>
      <c r="E659" s="431"/>
      <c r="F659" s="430"/>
      <c r="G659" s="430"/>
      <c r="H659" s="435"/>
      <c r="I659" s="432"/>
      <c r="J659" s="433"/>
      <c r="K659" s="404" t="str">
        <f ca="1">IF(Table9[[#This Row],[Data de nascimento 
(aaaa-mm-dd)]]="","",(IF(B659="","",DATEDIF(J659,NOW(),"y"))))</f>
        <v/>
      </c>
      <c r="L659" s="401"/>
      <c r="M659" s="405"/>
      <c r="N659" s="407"/>
      <c r="O659" s="405"/>
      <c r="P659" s="275" t="str">
        <f t="shared" si="53"/>
        <v>NÃO</v>
      </c>
      <c r="Q659" s="281" t="str">
        <f>IF(Table9[[#This Row],[Código do agregado
'[Entidade']]]="","",IF(B659&lt;&gt;B658,"A",IF(Q658="A","B",IF(Q658="B","C",IF(Q658="C","D",IF(Q658="D","E",IF(Q658="E","F",IF(Q658="F","G",IF(Q658="G","H",IF(Q658="H","I",IF(Q658="K","L",IF(Q658="L","M",IF(Q658="M","N",IF(Q658="N","O",IF(Q658="O","P",IF(Q658="P","Q"))))))))))))))))</f>
        <v/>
      </c>
      <c r="R659" s="282" t="str">
        <f t="shared" si="54"/>
        <v/>
      </c>
      <c r="S659" s="283" t="str">
        <f t="shared" si="55"/>
        <v/>
      </c>
      <c r="T659" s="284" t="str">
        <f t="shared" ca="1" si="56"/>
        <v/>
      </c>
      <c r="U659" s="419"/>
      <c r="V659" s="421" t="str">
        <f>IFERROR(IF(Table9[[#This Row],[Data de nascimento 
(aaaa-mm-dd)]]="","",(IF(B659="","",DATEDIF(J659,VLOOKUP(Table9[[#This Row],[Código do agregado
'[Entidade']]],Table8[[Código do agregado '[Entidade']]:[Denominação do ficheiro pdf correspondente ao documento]],25,FALSE),"y")))),"")</f>
        <v/>
      </c>
      <c r="W659" s="410">
        <f t="shared" si="57"/>
        <v>0</v>
      </c>
      <c r="AC659" s="280"/>
    </row>
    <row r="660" spans="1:29" s="263" customFormat="1" ht="25.05" hidden="1" customHeight="1" x14ac:dyDescent="0.3">
      <c r="A660" s="274" t="str">
        <f>CONCATENATE(+IF(Table9[[#This Row],[Código do agregado
'[Entidade']]]="","",VLOOKUP(Table9[[#This Row],[Código do agregado
'[Entidade']]],Table8[[#All],[Código do agregado '[Entidade']]:[Código do agregado
'[1º Direito']]],6,FALSE)),Table9[[#This Row],[Membro]])</f>
        <v/>
      </c>
      <c r="B660" s="403"/>
      <c r="C660" s="404" t="str">
        <f>IF(Table9[[#This Row],[Código do agregado
'[Entidade']]]="","",(CONCATENATE(VLOOKUP(Table9[[#This Row],[Código do agregado
'[Entidade']]],Table8[[Código do agregado '[Entidade']]:[Código do agregado
'[1º Direito']]],8,FALSE),".",Table9[[#This Row],[Membro]])))</f>
        <v/>
      </c>
      <c r="D660" s="430"/>
      <c r="E660" s="431"/>
      <c r="F660" s="430"/>
      <c r="G660" s="430"/>
      <c r="H660" s="435"/>
      <c r="I660" s="432"/>
      <c r="J660" s="433"/>
      <c r="K660" s="404" t="str">
        <f ca="1">IF(Table9[[#This Row],[Data de nascimento 
(aaaa-mm-dd)]]="","",(IF(B660="","",DATEDIF(J660,NOW(),"y"))))</f>
        <v/>
      </c>
      <c r="L660" s="401"/>
      <c r="M660" s="405"/>
      <c r="N660" s="407"/>
      <c r="O660" s="405"/>
      <c r="P660" s="275" t="str">
        <f t="shared" si="53"/>
        <v>NÃO</v>
      </c>
      <c r="Q660" s="281" t="str">
        <f>IF(Table9[[#This Row],[Código do agregado
'[Entidade']]]="","",IF(B660&lt;&gt;B659,"A",IF(Q659="A","B",IF(Q659="B","C",IF(Q659="C","D",IF(Q659="D","E",IF(Q659="E","F",IF(Q659="F","G",IF(Q659="G","H",IF(Q659="H","I",IF(Q659="K","L",IF(Q659="L","M",IF(Q659="M","N",IF(Q659="N","O",IF(Q659="O","P",IF(Q659="P","Q"))))))))))))))))</f>
        <v/>
      </c>
      <c r="R660" s="282" t="str">
        <f t="shared" si="54"/>
        <v/>
      </c>
      <c r="S660" s="283" t="str">
        <f t="shared" si="55"/>
        <v/>
      </c>
      <c r="T660" s="284" t="str">
        <f t="shared" ca="1" si="56"/>
        <v/>
      </c>
      <c r="U660" s="419"/>
      <c r="V660" s="421" t="str">
        <f>IFERROR(IF(Table9[[#This Row],[Data de nascimento 
(aaaa-mm-dd)]]="","",(IF(B660="","",DATEDIF(J660,VLOOKUP(Table9[[#This Row],[Código do agregado
'[Entidade']]],Table8[[Código do agregado '[Entidade']]:[Denominação do ficheiro pdf correspondente ao documento]],25,FALSE),"y")))),"")</f>
        <v/>
      </c>
      <c r="W660" s="410">
        <f t="shared" si="57"/>
        <v>0</v>
      </c>
      <c r="AC660" s="280"/>
    </row>
    <row r="661" spans="1:29" s="263" customFormat="1" ht="25.05" hidden="1" customHeight="1" x14ac:dyDescent="0.3">
      <c r="A661" s="274" t="str">
        <f>CONCATENATE(+IF(Table9[[#This Row],[Código do agregado
'[Entidade']]]="","",VLOOKUP(Table9[[#This Row],[Código do agregado
'[Entidade']]],Table8[[#All],[Código do agregado '[Entidade']]:[Código do agregado
'[1º Direito']]],6,FALSE)),Table9[[#This Row],[Membro]])</f>
        <v/>
      </c>
      <c r="B661" s="403"/>
      <c r="C661" s="404" t="str">
        <f>IF(Table9[[#This Row],[Código do agregado
'[Entidade']]]="","",(CONCATENATE(VLOOKUP(Table9[[#This Row],[Código do agregado
'[Entidade']]],Table8[[Código do agregado '[Entidade']]:[Código do agregado
'[1º Direito']]],8,FALSE),".",Table9[[#This Row],[Membro]])))</f>
        <v/>
      </c>
      <c r="D661" s="430"/>
      <c r="E661" s="431"/>
      <c r="F661" s="430"/>
      <c r="G661" s="430"/>
      <c r="H661" s="435"/>
      <c r="I661" s="432"/>
      <c r="J661" s="433"/>
      <c r="K661" s="404" t="str">
        <f ca="1">IF(Table9[[#This Row],[Data de nascimento 
(aaaa-mm-dd)]]="","",(IF(B661="","",DATEDIF(J661,NOW(),"y"))))</f>
        <v/>
      </c>
      <c r="L661" s="401"/>
      <c r="M661" s="405"/>
      <c r="N661" s="407"/>
      <c r="O661" s="405"/>
      <c r="P661" s="275" t="str">
        <f t="shared" si="53"/>
        <v>NÃO</v>
      </c>
      <c r="Q661" s="281" t="str">
        <f>IF(Table9[[#This Row],[Código do agregado
'[Entidade']]]="","",IF(B661&lt;&gt;B660,"A",IF(Q660="A","B",IF(Q660="B","C",IF(Q660="C","D",IF(Q660="D","E",IF(Q660="E","F",IF(Q660="F","G",IF(Q660="G","H",IF(Q660="H","I",IF(Q660="K","L",IF(Q660="L","M",IF(Q660="M","N",IF(Q660="N","O",IF(Q660="O","P",IF(Q660="P","Q"))))))))))))))))</f>
        <v/>
      </c>
      <c r="R661" s="282" t="str">
        <f t="shared" si="54"/>
        <v/>
      </c>
      <c r="S661" s="283" t="str">
        <f t="shared" si="55"/>
        <v/>
      </c>
      <c r="T661" s="284" t="str">
        <f t="shared" ca="1" si="56"/>
        <v/>
      </c>
      <c r="U661" s="419"/>
      <c r="V661" s="421" t="str">
        <f>IFERROR(IF(Table9[[#This Row],[Data de nascimento 
(aaaa-mm-dd)]]="","",(IF(B661="","",DATEDIF(J661,VLOOKUP(Table9[[#This Row],[Código do agregado
'[Entidade']]],Table8[[Código do agregado '[Entidade']]:[Denominação do ficheiro pdf correspondente ao documento]],25,FALSE),"y")))),"")</f>
        <v/>
      </c>
      <c r="W661" s="410">
        <f t="shared" si="57"/>
        <v>0</v>
      </c>
      <c r="AC661" s="280"/>
    </row>
    <row r="662" spans="1:29" s="263" customFormat="1" ht="25.05" hidden="1" customHeight="1" x14ac:dyDescent="0.3">
      <c r="A662" s="274" t="str">
        <f>CONCATENATE(+IF(Table9[[#This Row],[Código do agregado
'[Entidade']]]="","",VLOOKUP(Table9[[#This Row],[Código do agregado
'[Entidade']]],Table8[[#All],[Código do agregado '[Entidade']]:[Código do agregado
'[1º Direito']]],6,FALSE)),Table9[[#This Row],[Membro]])</f>
        <v/>
      </c>
      <c r="B662" s="403"/>
      <c r="C662" s="404" t="str">
        <f>IF(Table9[[#This Row],[Código do agregado
'[Entidade']]]="","",(CONCATENATE(VLOOKUP(Table9[[#This Row],[Código do agregado
'[Entidade']]],Table8[[Código do agregado '[Entidade']]:[Código do agregado
'[1º Direito']]],8,FALSE),".",Table9[[#This Row],[Membro]])))</f>
        <v/>
      </c>
      <c r="D662" s="430"/>
      <c r="E662" s="431"/>
      <c r="F662" s="430"/>
      <c r="G662" s="430"/>
      <c r="H662" s="435"/>
      <c r="I662" s="432"/>
      <c r="J662" s="433"/>
      <c r="K662" s="404" t="str">
        <f ca="1">IF(Table9[[#This Row],[Data de nascimento 
(aaaa-mm-dd)]]="","",(IF(B662="","",DATEDIF(J662,NOW(),"y"))))</f>
        <v/>
      </c>
      <c r="L662" s="401"/>
      <c r="M662" s="405"/>
      <c r="N662" s="407"/>
      <c r="O662" s="405"/>
      <c r="P662" s="275" t="str">
        <f t="shared" si="53"/>
        <v>NÃO</v>
      </c>
      <c r="Q662" s="281" t="str">
        <f>IF(Table9[[#This Row],[Código do agregado
'[Entidade']]]="","",IF(B662&lt;&gt;B661,"A",IF(Q661="A","B",IF(Q661="B","C",IF(Q661="C","D",IF(Q661="D","E",IF(Q661="E","F",IF(Q661="F","G",IF(Q661="G","H",IF(Q661="H","I",IF(Q661="K","L",IF(Q661="L","M",IF(Q661="M","N",IF(Q661="N","O",IF(Q661="O","P",IF(Q661="P","Q"))))))))))))))))</f>
        <v/>
      </c>
      <c r="R662" s="282" t="str">
        <f t="shared" si="54"/>
        <v/>
      </c>
      <c r="S662" s="283" t="str">
        <f t="shared" si="55"/>
        <v/>
      </c>
      <c r="T662" s="284" t="str">
        <f t="shared" ca="1" si="56"/>
        <v/>
      </c>
      <c r="U662" s="419"/>
      <c r="V662" s="421" t="str">
        <f>IFERROR(IF(Table9[[#This Row],[Data de nascimento 
(aaaa-mm-dd)]]="","",(IF(B662="","",DATEDIF(J662,VLOOKUP(Table9[[#This Row],[Código do agregado
'[Entidade']]],Table8[[Código do agregado '[Entidade']]:[Denominação do ficheiro pdf correspondente ao documento]],25,FALSE),"y")))),"")</f>
        <v/>
      </c>
      <c r="W662" s="410">
        <f t="shared" si="57"/>
        <v>0</v>
      </c>
      <c r="AC662" s="280"/>
    </row>
    <row r="663" spans="1:29" s="263" customFormat="1" ht="25.05" hidden="1" customHeight="1" x14ac:dyDescent="0.3">
      <c r="A663" s="274" t="str">
        <f>CONCATENATE(+IF(Table9[[#This Row],[Código do agregado
'[Entidade']]]="","",VLOOKUP(Table9[[#This Row],[Código do agregado
'[Entidade']]],Table8[[#All],[Código do agregado '[Entidade']]:[Código do agregado
'[1º Direito']]],6,FALSE)),Table9[[#This Row],[Membro]])</f>
        <v/>
      </c>
      <c r="B663" s="403"/>
      <c r="C663" s="404" t="str">
        <f>IF(Table9[[#This Row],[Código do agregado
'[Entidade']]]="","",(CONCATENATE(VLOOKUP(Table9[[#This Row],[Código do agregado
'[Entidade']]],Table8[[Código do agregado '[Entidade']]:[Código do agregado
'[1º Direito']]],8,FALSE),".",Table9[[#This Row],[Membro]])))</f>
        <v/>
      </c>
      <c r="D663" s="430"/>
      <c r="E663" s="431"/>
      <c r="F663" s="430"/>
      <c r="G663" s="430"/>
      <c r="H663" s="435"/>
      <c r="I663" s="432"/>
      <c r="J663" s="433"/>
      <c r="K663" s="404" t="str">
        <f ca="1">IF(Table9[[#This Row],[Data de nascimento 
(aaaa-mm-dd)]]="","",(IF(B663="","",DATEDIF(J663,NOW(),"y"))))</f>
        <v/>
      </c>
      <c r="L663" s="401"/>
      <c r="M663" s="405"/>
      <c r="N663" s="407"/>
      <c r="O663" s="405"/>
      <c r="P663" s="275" t="str">
        <f t="shared" si="53"/>
        <v>NÃO</v>
      </c>
      <c r="Q663" s="281" t="str">
        <f>IF(Table9[[#This Row],[Código do agregado
'[Entidade']]]="","",IF(B663&lt;&gt;B662,"A",IF(Q662="A","B",IF(Q662="B","C",IF(Q662="C","D",IF(Q662="D","E",IF(Q662="E","F",IF(Q662="F","G",IF(Q662="G","H",IF(Q662="H","I",IF(Q662="K","L",IF(Q662="L","M",IF(Q662="M","N",IF(Q662="N","O",IF(Q662="O","P",IF(Q662="P","Q"))))))))))))))))</f>
        <v/>
      </c>
      <c r="R663" s="282" t="str">
        <f t="shared" si="54"/>
        <v/>
      </c>
      <c r="S663" s="283" t="str">
        <f t="shared" si="55"/>
        <v/>
      </c>
      <c r="T663" s="284" t="str">
        <f t="shared" ca="1" si="56"/>
        <v/>
      </c>
      <c r="U663" s="419"/>
      <c r="V663" s="421" t="str">
        <f>IFERROR(IF(Table9[[#This Row],[Data de nascimento 
(aaaa-mm-dd)]]="","",(IF(B663="","",DATEDIF(J663,VLOOKUP(Table9[[#This Row],[Código do agregado
'[Entidade']]],Table8[[Código do agregado '[Entidade']]:[Denominação do ficheiro pdf correspondente ao documento]],25,FALSE),"y")))),"")</f>
        <v/>
      </c>
      <c r="W663" s="410">
        <f t="shared" si="57"/>
        <v>0</v>
      </c>
      <c r="AC663" s="280"/>
    </row>
    <row r="664" spans="1:29" s="263" customFormat="1" ht="25.05" hidden="1" customHeight="1" x14ac:dyDescent="0.3">
      <c r="A664" s="274" t="str">
        <f>CONCATENATE(+IF(Table9[[#This Row],[Código do agregado
'[Entidade']]]="","",VLOOKUP(Table9[[#This Row],[Código do agregado
'[Entidade']]],Table8[[#All],[Código do agregado '[Entidade']]:[Código do agregado
'[1º Direito']]],6,FALSE)),Table9[[#This Row],[Membro]])</f>
        <v/>
      </c>
      <c r="B664" s="403"/>
      <c r="C664" s="404" t="str">
        <f>IF(Table9[[#This Row],[Código do agregado
'[Entidade']]]="","",(CONCATENATE(VLOOKUP(Table9[[#This Row],[Código do agregado
'[Entidade']]],Table8[[Código do agregado '[Entidade']]:[Código do agregado
'[1º Direito']]],8,FALSE),".",Table9[[#This Row],[Membro]])))</f>
        <v/>
      </c>
      <c r="D664" s="430"/>
      <c r="E664" s="431"/>
      <c r="F664" s="430"/>
      <c r="G664" s="430"/>
      <c r="H664" s="435"/>
      <c r="I664" s="432"/>
      <c r="J664" s="433"/>
      <c r="K664" s="404" t="str">
        <f ca="1">IF(Table9[[#This Row],[Data de nascimento 
(aaaa-mm-dd)]]="","",(IF(B664="","",DATEDIF(J664,NOW(),"y"))))</f>
        <v/>
      </c>
      <c r="L664" s="401"/>
      <c r="M664" s="405"/>
      <c r="N664" s="407"/>
      <c r="O664" s="405"/>
      <c r="P664" s="275" t="str">
        <f t="shared" si="53"/>
        <v>NÃO</v>
      </c>
      <c r="Q664" s="281" t="str">
        <f>IF(Table9[[#This Row],[Código do agregado
'[Entidade']]]="","",IF(B664&lt;&gt;B663,"A",IF(Q663="A","B",IF(Q663="B","C",IF(Q663="C","D",IF(Q663="D","E",IF(Q663="E","F",IF(Q663="F","G",IF(Q663="G","H",IF(Q663="H","I",IF(Q663="K","L",IF(Q663="L","M",IF(Q663="M","N",IF(Q663="N","O",IF(Q663="O","P",IF(Q663="P","Q"))))))))))))))))</f>
        <v/>
      </c>
      <c r="R664" s="282" t="str">
        <f t="shared" si="54"/>
        <v/>
      </c>
      <c r="S664" s="283" t="str">
        <f t="shared" si="55"/>
        <v/>
      </c>
      <c r="T664" s="284" t="str">
        <f t="shared" ca="1" si="56"/>
        <v/>
      </c>
      <c r="U664" s="419"/>
      <c r="V664" s="421" t="str">
        <f>IFERROR(IF(Table9[[#This Row],[Data de nascimento 
(aaaa-mm-dd)]]="","",(IF(B664="","",DATEDIF(J664,VLOOKUP(Table9[[#This Row],[Código do agregado
'[Entidade']]],Table8[[Código do agregado '[Entidade']]:[Denominação do ficheiro pdf correspondente ao documento]],25,FALSE),"y")))),"")</f>
        <v/>
      </c>
      <c r="W664" s="410">
        <f t="shared" si="57"/>
        <v>0</v>
      </c>
      <c r="AC664" s="280"/>
    </row>
    <row r="665" spans="1:29" s="263" customFormat="1" ht="25.05" hidden="1" customHeight="1" x14ac:dyDescent="0.3">
      <c r="A665" s="274" t="str">
        <f>CONCATENATE(+IF(Table9[[#This Row],[Código do agregado
'[Entidade']]]="","",VLOOKUP(Table9[[#This Row],[Código do agregado
'[Entidade']]],Table8[[#All],[Código do agregado '[Entidade']]:[Código do agregado
'[1º Direito']]],6,FALSE)),Table9[[#This Row],[Membro]])</f>
        <v/>
      </c>
      <c r="B665" s="403"/>
      <c r="C665" s="404" t="str">
        <f>IF(Table9[[#This Row],[Código do agregado
'[Entidade']]]="","",(CONCATENATE(VLOOKUP(Table9[[#This Row],[Código do agregado
'[Entidade']]],Table8[[Código do agregado '[Entidade']]:[Código do agregado
'[1º Direito']]],8,FALSE),".",Table9[[#This Row],[Membro]])))</f>
        <v/>
      </c>
      <c r="D665" s="430"/>
      <c r="E665" s="431"/>
      <c r="F665" s="430"/>
      <c r="G665" s="430"/>
      <c r="H665" s="435"/>
      <c r="I665" s="432"/>
      <c r="J665" s="433"/>
      <c r="K665" s="404" t="str">
        <f ca="1">IF(Table9[[#This Row],[Data de nascimento 
(aaaa-mm-dd)]]="","",(IF(B665="","",DATEDIF(J665,NOW(),"y"))))</f>
        <v/>
      </c>
      <c r="L665" s="401"/>
      <c r="M665" s="405"/>
      <c r="N665" s="407"/>
      <c r="O665" s="405"/>
      <c r="P665" s="275" t="str">
        <f t="shared" si="53"/>
        <v>NÃO</v>
      </c>
      <c r="Q665" s="281" t="str">
        <f>IF(Table9[[#This Row],[Código do agregado
'[Entidade']]]="","",IF(B665&lt;&gt;B664,"A",IF(Q664="A","B",IF(Q664="B","C",IF(Q664="C","D",IF(Q664="D","E",IF(Q664="E","F",IF(Q664="F","G",IF(Q664="G","H",IF(Q664="H","I",IF(Q664="K","L",IF(Q664="L","M",IF(Q664="M","N",IF(Q664="N","O",IF(Q664="O","P",IF(Q664="P","Q"))))))))))))))))</f>
        <v/>
      </c>
      <c r="R665" s="282" t="str">
        <f t="shared" si="54"/>
        <v/>
      </c>
      <c r="S665" s="283" t="str">
        <f t="shared" si="55"/>
        <v/>
      </c>
      <c r="T665" s="284" t="str">
        <f t="shared" ca="1" si="56"/>
        <v/>
      </c>
      <c r="U665" s="419"/>
      <c r="V665" s="421" t="str">
        <f>IFERROR(IF(Table9[[#This Row],[Data de nascimento 
(aaaa-mm-dd)]]="","",(IF(B665="","",DATEDIF(J665,VLOOKUP(Table9[[#This Row],[Código do agregado
'[Entidade']]],Table8[[Código do agregado '[Entidade']]:[Denominação do ficheiro pdf correspondente ao documento]],25,FALSE),"y")))),"")</f>
        <v/>
      </c>
      <c r="W665" s="410">
        <f t="shared" si="57"/>
        <v>0</v>
      </c>
      <c r="AC665" s="280"/>
    </row>
    <row r="666" spans="1:29" s="263" customFormat="1" ht="25.05" hidden="1" customHeight="1" x14ac:dyDescent="0.3">
      <c r="A666" s="274" t="str">
        <f>CONCATENATE(+IF(Table9[[#This Row],[Código do agregado
'[Entidade']]]="","",VLOOKUP(Table9[[#This Row],[Código do agregado
'[Entidade']]],Table8[[#All],[Código do agregado '[Entidade']]:[Código do agregado
'[1º Direito']]],6,FALSE)),Table9[[#This Row],[Membro]])</f>
        <v/>
      </c>
      <c r="B666" s="403"/>
      <c r="C666" s="404" t="str">
        <f>IF(Table9[[#This Row],[Código do agregado
'[Entidade']]]="","",(CONCATENATE(VLOOKUP(Table9[[#This Row],[Código do agregado
'[Entidade']]],Table8[[Código do agregado '[Entidade']]:[Código do agregado
'[1º Direito']]],8,FALSE),".",Table9[[#This Row],[Membro]])))</f>
        <v/>
      </c>
      <c r="D666" s="430"/>
      <c r="E666" s="431"/>
      <c r="F666" s="430"/>
      <c r="G666" s="430"/>
      <c r="H666" s="435"/>
      <c r="I666" s="432"/>
      <c r="J666" s="433"/>
      <c r="K666" s="404" t="str">
        <f ca="1">IF(Table9[[#This Row],[Data de nascimento 
(aaaa-mm-dd)]]="","",(IF(B666="","",DATEDIF(J666,NOW(),"y"))))</f>
        <v/>
      </c>
      <c r="L666" s="401"/>
      <c r="M666" s="405"/>
      <c r="N666" s="407"/>
      <c r="O666" s="405"/>
      <c r="P666" s="275" t="str">
        <f t="shared" si="53"/>
        <v>NÃO</v>
      </c>
      <c r="Q666" s="281" t="str">
        <f>IF(Table9[[#This Row],[Código do agregado
'[Entidade']]]="","",IF(B666&lt;&gt;B665,"A",IF(Q665="A","B",IF(Q665="B","C",IF(Q665="C","D",IF(Q665="D","E",IF(Q665="E","F",IF(Q665="F","G",IF(Q665="G","H",IF(Q665="H","I",IF(Q665="K","L",IF(Q665="L","M",IF(Q665="M","N",IF(Q665="N","O",IF(Q665="O","P",IF(Q665="P","Q"))))))))))))))))</f>
        <v/>
      </c>
      <c r="R666" s="282" t="str">
        <f t="shared" si="54"/>
        <v/>
      </c>
      <c r="S666" s="283" t="str">
        <f t="shared" si="55"/>
        <v/>
      </c>
      <c r="T666" s="284" t="str">
        <f t="shared" ca="1" si="56"/>
        <v/>
      </c>
      <c r="U666" s="419"/>
      <c r="V666" s="421" t="str">
        <f>IFERROR(IF(Table9[[#This Row],[Data de nascimento 
(aaaa-mm-dd)]]="","",(IF(B666="","",DATEDIF(J666,VLOOKUP(Table9[[#This Row],[Código do agregado
'[Entidade']]],Table8[[Código do agregado '[Entidade']]:[Denominação do ficheiro pdf correspondente ao documento]],25,FALSE),"y")))),"")</f>
        <v/>
      </c>
      <c r="W666" s="410">
        <f t="shared" si="57"/>
        <v>0</v>
      </c>
      <c r="AC666" s="280"/>
    </row>
    <row r="667" spans="1:29" s="263" customFormat="1" ht="25.05" hidden="1" customHeight="1" x14ac:dyDescent="0.3">
      <c r="A667" s="274" t="str">
        <f>CONCATENATE(+IF(Table9[[#This Row],[Código do agregado
'[Entidade']]]="","",VLOOKUP(Table9[[#This Row],[Código do agregado
'[Entidade']]],Table8[[#All],[Código do agregado '[Entidade']]:[Código do agregado
'[1º Direito']]],6,FALSE)),Table9[[#This Row],[Membro]])</f>
        <v/>
      </c>
      <c r="B667" s="403"/>
      <c r="C667" s="404" t="str">
        <f>IF(Table9[[#This Row],[Código do agregado
'[Entidade']]]="","",(CONCATENATE(VLOOKUP(Table9[[#This Row],[Código do agregado
'[Entidade']]],Table8[[Código do agregado '[Entidade']]:[Código do agregado
'[1º Direito']]],8,FALSE),".",Table9[[#This Row],[Membro]])))</f>
        <v/>
      </c>
      <c r="D667" s="430"/>
      <c r="E667" s="431"/>
      <c r="F667" s="430"/>
      <c r="G667" s="430"/>
      <c r="H667" s="435"/>
      <c r="I667" s="432"/>
      <c r="J667" s="433"/>
      <c r="K667" s="404" t="str">
        <f ca="1">IF(Table9[[#This Row],[Data de nascimento 
(aaaa-mm-dd)]]="","",(IF(B667="","",DATEDIF(J667,NOW(),"y"))))</f>
        <v/>
      </c>
      <c r="L667" s="401"/>
      <c r="M667" s="405"/>
      <c r="N667" s="407"/>
      <c r="O667" s="405"/>
      <c r="P667" s="275" t="str">
        <f t="shared" si="53"/>
        <v>NÃO</v>
      </c>
      <c r="Q667" s="281" t="str">
        <f>IF(Table9[[#This Row],[Código do agregado
'[Entidade']]]="","",IF(B667&lt;&gt;B666,"A",IF(Q666="A","B",IF(Q666="B","C",IF(Q666="C","D",IF(Q666="D","E",IF(Q666="E","F",IF(Q666="F","G",IF(Q666="G","H",IF(Q666="H","I",IF(Q666="K","L",IF(Q666="L","M",IF(Q666="M","N",IF(Q666="N","O",IF(Q666="O","P",IF(Q666="P","Q"))))))))))))))))</f>
        <v/>
      </c>
      <c r="R667" s="282" t="str">
        <f t="shared" si="54"/>
        <v/>
      </c>
      <c r="S667" s="283" t="str">
        <f t="shared" si="55"/>
        <v/>
      </c>
      <c r="T667" s="284" t="str">
        <f t="shared" ca="1" si="56"/>
        <v/>
      </c>
      <c r="U667" s="419"/>
      <c r="V667" s="421" t="str">
        <f>IFERROR(IF(Table9[[#This Row],[Data de nascimento 
(aaaa-mm-dd)]]="","",(IF(B667="","",DATEDIF(J667,VLOOKUP(Table9[[#This Row],[Código do agregado
'[Entidade']]],Table8[[Código do agregado '[Entidade']]:[Denominação do ficheiro pdf correspondente ao documento]],25,FALSE),"y")))),"")</f>
        <v/>
      </c>
      <c r="W667" s="410">
        <f t="shared" si="57"/>
        <v>0</v>
      </c>
      <c r="AC667" s="280"/>
    </row>
    <row r="668" spans="1:29" s="263" customFormat="1" ht="25.05" hidden="1" customHeight="1" x14ac:dyDescent="0.3">
      <c r="A668" s="274" t="str">
        <f>CONCATENATE(+IF(Table9[[#This Row],[Código do agregado
'[Entidade']]]="","",VLOOKUP(Table9[[#This Row],[Código do agregado
'[Entidade']]],Table8[[#All],[Código do agregado '[Entidade']]:[Código do agregado
'[1º Direito']]],6,FALSE)),Table9[[#This Row],[Membro]])</f>
        <v/>
      </c>
      <c r="B668" s="403"/>
      <c r="C668" s="404" t="str">
        <f>IF(Table9[[#This Row],[Código do agregado
'[Entidade']]]="","",(CONCATENATE(VLOOKUP(Table9[[#This Row],[Código do agregado
'[Entidade']]],Table8[[Código do agregado '[Entidade']]:[Código do agregado
'[1º Direito']]],8,FALSE),".",Table9[[#This Row],[Membro]])))</f>
        <v/>
      </c>
      <c r="D668" s="430"/>
      <c r="E668" s="431"/>
      <c r="F668" s="430"/>
      <c r="G668" s="430"/>
      <c r="H668" s="435"/>
      <c r="I668" s="432"/>
      <c r="J668" s="433"/>
      <c r="K668" s="404" t="str">
        <f ca="1">IF(Table9[[#This Row],[Data de nascimento 
(aaaa-mm-dd)]]="","",(IF(B668="","",DATEDIF(J668,NOW(),"y"))))</f>
        <v/>
      </c>
      <c r="L668" s="401"/>
      <c r="M668" s="405"/>
      <c r="N668" s="407"/>
      <c r="O668" s="405"/>
      <c r="P668" s="275" t="str">
        <f t="shared" si="53"/>
        <v>NÃO</v>
      </c>
      <c r="Q668" s="281" t="str">
        <f>IF(Table9[[#This Row],[Código do agregado
'[Entidade']]]="","",IF(B668&lt;&gt;B667,"A",IF(Q667="A","B",IF(Q667="B","C",IF(Q667="C","D",IF(Q667="D","E",IF(Q667="E","F",IF(Q667="F","G",IF(Q667="G","H",IF(Q667="H","I",IF(Q667="K","L",IF(Q667="L","M",IF(Q667="M","N",IF(Q667="N","O",IF(Q667="O","P",IF(Q667="P","Q"))))))))))))))))</f>
        <v/>
      </c>
      <c r="R668" s="282" t="str">
        <f t="shared" si="54"/>
        <v/>
      </c>
      <c r="S668" s="283" t="str">
        <f t="shared" si="55"/>
        <v/>
      </c>
      <c r="T668" s="284" t="str">
        <f t="shared" ca="1" si="56"/>
        <v/>
      </c>
      <c r="U668" s="419"/>
      <c r="V668" s="421" t="str">
        <f>IFERROR(IF(Table9[[#This Row],[Data de nascimento 
(aaaa-mm-dd)]]="","",(IF(B668="","",DATEDIF(J668,VLOOKUP(Table9[[#This Row],[Código do agregado
'[Entidade']]],Table8[[Código do agregado '[Entidade']]:[Denominação do ficheiro pdf correspondente ao documento]],25,FALSE),"y")))),"")</f>
        <v/>
      </c>
      <c r="W668" s="410">
        <f t="shared" si="57"/>
        <v>0</v>
      </c>
      <c r="AC668" s="280"/>
    </row>
    <row r="669" spans="1:29" s="263" customFormat="1" ht="25.05" hidden="1" customHeight="1" x14ac:dyDescent="0.3">
      <c r="A669" s="274" t="str">
        <f>CONCATENATE(+IF(Table9[[#This Row],[Código do agregado
'[Entidade']]]="","",VLOOKUP(Table9[[#This Row],[Código do agregado
'[Entidade']]],Table8[[#All],[Código do agregado '[Entidade']]:[Código do agregado
'[1º Direito']]],6,FALSE)),Table9[[#This Row],[Membro]])</f>
        <v/>
      </c>
      <c r="B669" s="403"/>
      <c r="C669" s="404" t="str">
        <f>IF(Table9[[#This Row],[Código do agregado
'[Entidade']]]="","",(CONCATENATE(VLOOKUP(Table9[[#This Row],[Código do agregado
'[Entidade']]],Table8[[Código do agregado '[Entidade']]:[Código do agregado
'[1º Direito']]],8,FALSE),".",Table9[[#This Row],[Membro]])))</f>
        <v/>
      </c>
      <c r="D669" s="430"/>
      <c r="E669" s="431"/>
      <c r="F669" s="430"/>
      <c r="G669" s="430"/>
      <c r="H669" s="435"/>
      <c r="I669" s="432"/>
      <c r="J669" s="433"/>
      <c r="K669" s="404" t="str">
        <f ca="1">IF(Table9[[#This Row],[Data de nascimento 
(aaaa-mm-dd)]]="","",(IF(B669="","",DATEDIF(J669,NOW(),"y"))))</f>
        <v/>
      </c>
      <c r="L669" s="401"/>
      <c r="M669" s="405"/>
      <c r="N669" s="407"/>
      <c r="O669" s="405"/>
      <c r="P669" s="275" t="str">
        <f t="shared" si="53"/>
        <v>NÃO</v>
      </c>
      <c r="Q669" s="281" t="str">
        <f>IF(Table9[[#This Row],[Código do agregado
'[Entidade']]]="","",IF(B669&lt;&gt;B668,"A",IF(Q668="A","B",IF(Q668="B","C",IF(Q668="C","D",IF(Q668="D","E",IF(Q668="E","F",IF(Q668="F","G",IF(Q668="G","H",IF(Q668="H","I",IF(Q668="K","L",IF(Q668="L","M",IF(Q668="M","N",IF(Q668="N","O",IF(Q668="O","P",IF(Q668="P","Q"))))))))))))))))</f>
        <v/>
      </c>
      <c r="R669" s="282" t="str">
        <f t="shared" si="54"/>
        <v/>
      </c>
      <c r="S669" s="283" t="str">
        <f t="shared" si="55"/>
        <v/>
      </c>
      <c r="T669" s="284" t="str">
        <f t="shared" ca="1" si="56"/>
        <v/>
      </c>
      <c r="U669" s="419"/>
      <c r="V669" s="421" t="str">
        <f>IFERROR(IF(Table9[[#This Row],[Data de nascimento 
(aaaa-mm-dd)]]="","",(IF(B669="","",DATEDIF(J669,VLOOKUP(Table9[[#This Row],[Código do agregado
'[Entidade']]],Table8[[Código do agregado '[Entidade']]:[Denominação do ficheiro pdf correspondente ao documento]],25,FALSE),"y")))),"")</f>
        <v/>
      </c>
      <c r="W669" s="410">
        <f t="shared" si="57"/>
        <v>0</v>
      </c>
      <c r="AC669" s="280"/>
    </row>
    <row r="670" spans="1:29" s="263" customFormat="1" ht="25.05" hidden="1" customHeight="1" x14ac:dyDescent="0.3">
      <c r="A670" s="274" t="str">
        <f>CONCATENATE(+IF(Table9[[#This Row],[Código do agregado
'[Entidade']]]="","",VLOOKUP(Table9[[#This Row],[Código do agregado
'[Entidade']]],Table8[[#All],[Código do agregado '[Entidade']]:[Código do agregado
'[1º Direito']]],6,FALSE)),Table9[[#This Row],[Membro]])</f>
        <v/>
      </c>
      <c r="B670" s="403"/>
      <c r="C670" s="404" t="str">
        <f>IF(Table9[[#This Row],[Código do agregado
'[Entidade']]]="","",(CONCATENATE(VLOOKUP(Table9[[#This Row],[Código do agregado
'[Entidade']]],Table8[[Código do agregado '[Entidade']]:[Código do agregado
'[1º Direito']]],8,FALSE),".",Table9[[#This Row],[Membro]])))</f>
        <v/>
      </c>
      <c r="D670" s="430"/>
      <c r="E670" s="431"/>
      <c r="F670" s="430"/>
      <c r="G670" s="430"/>
      <c r="H670" s="435"/>
      <c r="I670" s="432"/>
      <c r="J670" s="433"/>
      <c r="K670" s="404" t="str">
        <f ca="1">IF(Table9[[#This Row],[Data de nascimento 
(aaaa-mm-dd)]]="","",(IF(B670="","",DATEDIF(J670,NOW(),"y"))))</f>
        <v/>
      </c>
      <c r="L670" s="401"/>
      <c r="M670" s="405"/>
      <c r="N670" s="407"/>
      <c r="O670" s="405"/>
      <c r="P670" s="275" t="str">
        <f t="shared" si="53"/>
        <v>NÃO</v>
      </c>
      <c r="Q670" s="281" t="str">
        <f>IF(Table9[[#This Row],[Código do agregado
'[Entidade']]]="","",IF(B670&lt;&gt;B669,"A",IF(Q669="A","B",IF(Q669="B","C",IF(Q669="C","D",IF(Q669="D","E",IF(Q669="E","F",IF(Q669="F","G",IF(Q669="G","H",IF(Q669="H","I",IF(Q669="K","L",IF(Q669="L","M",IF(Q669="M","N",IF(Q669="N","O",IF(Q669="O","P",IF(Q669="P","Q"))))))))))))))))</f>
        <v/>
      </c>
      <c r="R670" s="282" t="str">
        <f t="shared" si="54"/>
        <v/>
      </c>
      <c r="S670" s="283" t="str">
        <f t="shared" si="55"/>
        <v/>
      </c>
      <c r="T670" s="284" t="str">
        <f t="shared" ca="1" si="56"/>
        <v/>
      </c>
      <c r="U670" s="419"/>
      <c r="V670" s="421" t="str">
        <f>IFERROR(IF(Table9[[#This Row],[Data de nascimento 
(aaaa-mm-dd)]]="","",(IF(B670="","",DATEDIF(J670,VLOOKUP(Table9[[#This Row],[Código do agregado
'[Entidade']]],Table8[[Código do agregado '[Entidade']]:[Denominação do ficheiro pdf correspondente ao documento]],25,FALSE),"y")))),"")</f>
        <v/>
      </c>
      <c r="W670" s="410">
        <f t="shared" si="57"/>
        <v>0</v>
      </c>
      <c r="AC670" s="280"/>
    </row>
    <row r="671" spans="1:29" s="263" customFormat="1" ht="25.05" hidden="1" customHeight="1" x14ac:dyDescent="0.3">
      <c r="A671" s="274" t="str">
        <f>CONCATENATE(+IF(Table9[[#This Row],[Código do agregado
'[Entidade']]]="","",VLOOKUP(Table9[[#This Row],[Código do agregado
'[Entidade']]],Table8[[#All],[Código do agregado '[Entidade']]:[Código do agregado
'[1º Direito']]],6,FALSE)),Table9[[#This Row],[Membro]])</f>
        <v/>
      </c>
      <c r="B671" s="403"/>
      <c r="C671" s="404" t="str">
        <f>IF(Table9[[#This Row],[Código do agregado
'[Entidade']]]="","",(CONCATENATE(VLOOKUP(Table9[[#This Row],[Código do agregado
'[Entidade']]],Table8[[Código do agregado '[Entidade']]:[Código do agregado
'[1º Direito']]],8,FALSE),".",Table9[[#This Row],[Membro]])))</f>
        <v/>
      </c>
      <c r="D671" s="430"/>
      <c r="E671" s="431"/>
      <c r="F671" s="430"/>
      <c r="G671" s="430"/>
      <c r="H671" s="435"/>
      <c r="I671" s="432"/>
      <c r="J671" s="433"/>
      <c r="K671" s="404" t="str">
        <f ca="1">IF(Table9[[#This Row],[Data de nascimento 
(aaaa-mm-dd)]]="","",(IF(B671="","",DATEDIF(J671,NOW(),"y"))))</f>
        <v/>
      </c>
      <c r="L671" s="401"/>
      <c r="M671" s="405"/>
      <c r="N671" s="407"/>
      <c r="O671" s="405"/>
      <c r="P671" s="275" t="str">
        <f t="shared" si="53"/>
        <v>NÃO</v>
      </c>
      <c r="Q671" s="281" t="str">
        <f>IF(Table9[[#This Row],[Código do agregado
'[Entidade']]]="","",IF(B671&lt;&gt;B670,"A",IF(Q670="A","B",IF(Q670="B","C",IF(Q670="C","D",IF(Q670="D","E",IF(Q670="E","F",IF(Q670="F","G",IF(Q670="G","H",IF(Q670="H","I",IF(Q670="K","L",IF(Q670="L","M",IF(Q670="M","N",IF(Q670="N","O",IF(Q670="O","P",IF(Q670="P","Q"))))))))))))))))</f>
        <v/>
      </c>
      <c r="R671" s="282" t="str">
        <f t="shared" si="54"/>
        <v/>
      </c>
      <c r="S671" s="283" t="str">
        <f t="shared" si="55"/>
        <v/>
      </c>
      <c r="T671" s="284" t="str">
        <f t="shared" ca="1" si="56"/>
        <v/>
      </c>
      <c r="U671" s="419"/>
      <c r="V671" s="421" t="str">
        <f>IFERROR(IF(Table9[[#This Row],[Data de nascimento 
(aaaa-mm-dd)]]="","",(IF(B671="","",DATEDIF(J671,VLOOKUP(Table9[[#This Row],[Código do agregado
'[Entidade']]],Table8[[Código do agregado '[Entidade']]:[Denominação do ficheiro pdf correspondente ao documento]],25,FALSE),"y")))),"")</f>
        <v/>
      </c>
      <c r="W671" s="410">
        <f t="shared" si="57"/>
        <v>0</v>
      </c>
      <c r="AC671" s="280"/>
    </row>
    <row r="672" spans="1:29" s="263" customFormat="1" ht="25.05" hidden="1" customHeight="1" x14ac:dyDescent="0.3">
      <c r="A672" s="274" t="str">
        <f>CONCATENATE(+IF(Table9[[#This Row],[Código do agregado
'[Entidade']]]="","",VLOOKUP(Table9[[#This Row],[Código do agregado
'[Entidade']]],Table8[[#All],[Código do agregado '[Entidade']]:[Código do agregado
'[1º Direito']]],6,FALSE)),Table9[[#This Row],[Membro]])</f>
        <v/>
      </c>
      <c r="B672" s="403"/>
      <c r="C672" s="404" t="str">
        <f>IF(Table9[[#This Row],[Código do agregado
'[Entidade']]]="","",(CONCATENATE(VLOOKUP(Table9[[#This Row],[Código do agregado
'[Entidade']]],Table8[[Código do agregado '[Entidade']]:[Código do agregado
'[1º Direito']]],8,FALSE),".",Table9[[#This Row],[Membro]])))</f>
        <v/>
      </c>
      <c r="D672" s="430"/>
      <c r="E672" s="431"/>
      <c r="F672" s="430"/>
      <c r="G672" s="430"/>
      <c r="H672" s="435"/>
      <c r="I672" s="432"/>
      <c r="J672" s="433"/>
      <c r="K672" s="404" t="str">
        <f ca="1">IF(Table9[[#This Row],[Data de nascimento 
(aaaa-mm-dd)]]="","",(IF(B672="","",DATEDIF(J672,NOW(),"y"))))</f>
        <v/>
      </c>
      <c r="L672" s="401"/>
      <c r="M672" s="405"/>
      <c r="N672" s="407"/>
      <c r="O672" s="405"/>
      <c r="P672" s="275" t="str">
        <f t="shared" si="53"/>
        <v>NÃO</v>
      </c>
      <c r="Q672" s="281" t="str">
        <f>IF(Table9[[#This Row],[Código do agregado
'[Entidade']]]="","",IF(B672&lt;&gt;B671,"A",IF(Q671="A","B",IF(Q671="B","C",IF(Q671="C","D",IF(Q671="D","E",IF(Q671="E","F",IF(Q671="F","G",IF(Q671="G","H",IF(Q671="H","I",IF(Q671="K","L",IF(Q671="L","M",IF(Q671="M","N",IF(Q671="N","O",IF(Q671="O","P",IF(Q671="P","Q"))))))))))))))))</f>
        <v/>
      </c>
      <c r="R672" s="282" t="str">
        <f t="shared" si="54"/>
        <v/>
      </c>
      <c r="S672" s="283" t="str">
        <f t="shared" si="55"/>
        <v/>
      </c>
      <c r="T672" s="284" t="str">
        <f t="shared" ca="1" si="56"/>
        <v/>
      </c>
      <c r="U672" s="419"/>
      <c r="V672" s="421" t="str">
        <f>IFERROR(IF(Table9[[#This Row],[Data de nascimento 
(aaaa-mm-dd)]]="","",(IF(B672="","",DATEDIF(J672,VLOOKUP(Table9[[#This Row],[Código do agregado
'[Entidade']]],Table8[[Código do agregado '[Entidade']]:[Denominação do ficheiro pdf correspondente ao documento]],25,FALSE),"y")))),"")</f>
        <v/>
      </c>
      <c r="W672" s="410">
        <f t="shared" si="57"/>
        <v>0</v>
      </c>
      <c r="AC672" s="280"/>
    </row>
    <row r="673" spans="1:29" s="263" customFormat="1" ht="25.05" hidden="1" customHeight="1" x14ac:dyDescent="0.3">
      <c r="A673" s="274" t="str">
        <f>CONCATENATE(+IF(Table9[[#This Row],[Código do agregado
'[Entidade']]]="","",VLOOKUP(Table9[[#This Row],[Código do agregado
'[Entidade']]],Table8[[#All],[Código do agregado '[Entidade']]:[Código do agregado
'[1º Direito']]],6,FALSE)),Table9[[#This Row],[Membro]])</f>
        <v/>
      </c>
      <c r="B673" s="403"/>
      <c r="C673" s="404" t="str">
        <f>IF(Table9[[#This Row],[Código do agregado
'[Entidade']]]="","",(CONCATENATE(VLOOKUP(Table9[[#This Row],[Código do agregado
'[Entidade']]],Table8[[Código do agregado '[Entidade']]:[Código do agregado
'[1º Direito']]],8,FALSE),".",Table9[[#This Row],[Membro]])))</f>
        <v/>
      </c>
      <c r="D673" s="430"/>
      <c r="E673" s="431"/>
      <c r="F673" s="430"/>
      <c r="G673" s="430"/>
      <c r="H673" s="435"/>
      <c r="I673" s="432"/>
      <c r="J673" s="433"/>
      <c r="K673" s="404" t="str">
        <f ca="1">IF(Table9[[#This Row],[Data de nascimento 
(aaaa-mm-dd)]]="","",(IF(B673="","",DATEDIF(J673,NOW(),"y"))))</f>
        <v/>
      </c>
      <c r="L673" s="401"/>
      <c r="M673" s="405"/>
      <c r="N673" s="407"/>
      <c r="O673" s="405"/>
      <c r="P673" s="275" t="str">
        <f t="shared" si="53"/>
        <v>NÃO</v>
      </c>
      <c r="Q673" s="281" t="str">
        <f>IF(Table9[[#This Row],[Código do agregado
'[Entidade']]]="","",IF(B673&lt;&gt;B672,"A",IF(Q672="A","B",IF(Q672="B","C",IF(Q672="C","D",IF(Q672="D","E",IF(Q672="E","F",IF(Q672="F","G",IF(Q672="G","H",IF(Q672="H","I",IF(Q672="K","L",IF(Q672="L","M",IF(Q672="M","N",IF(Q672="N","O",IF(Q672="O","P",IF(Q672="P","Q"))))))))))))))))</f>
        <v/>
      </c>
      <c r="R673" s="282" t="str">
        <f t="shared" si="54"/>
        <v/>
      </c>
      <c r="S673" s="283" t="str">
        <f t="shared" si="55"/>
        <v/>
      </c>
      <c r="T673" s="284" t="str">
        <f t="shared" ca="1" si="56"/>
        <v/>
      </c>
      <c r="U673" s="419"/>
      <c r="V673" s="421" t="str">
        <f>IFERROR(IF(Table9[[#This Row],[Data de nascimento 
(aaaa-mm-dd)]]="","",(IF(B673="","",DATEDIF(J673,VLOOKUP(Table9[[#This Row],[Código do agregado
'[Entidade']]],Table8[[Código do agregado '[Entidade']]:[Denominação do ficheiro pdf correspondente ao documento]],25,FALSE),"y")))),"")</f>
        <v/>
      </c>
      <c r="W673" s="410">
        <f t="shared" si="57"/>
        <v>0</v>
      </c>
      <c r="AC673" s="280"/>
    </row>
    <row r="674" spans="1:29" s="263" customFormat="1" ht="25.05" hidden="1" customHeight="1" x14ac:dyDescent="0.3">
      <c r="A674" s="274" t="str">
        <f>CONCATENATE(+IF(Table9[[#This Row],[Código do agregado
'[Entidade']]]="","",VLOOKUP(Table9[[#This Row],[Código do agregado
'[Entidade']]],Table8[[#All],[Código do agregado '[Entidade']]:[Código do agregado
'[1º Direito']]],6,FALSE)),Table9[[#This Row],[Membro]])</f>
        <v/>
      </c>
      <c r="B674" s="403"/>
      <c r="C674" s="404" t="str">
        <f>IF(Table9[[#This Row],[Código do agregado
'[Entidade']]]="","",(CONCATENATE(VLOOKUP(Table9[[#This Row],[Código do agregado
'[Entidade']]],Table8[[Código do agregado '[Entidade']]:[Código do agregado
'[1º Direito']]],8,FALSE),".",Table9[[#This Row],[Membro]])))</f>
        <v/>
      </c>
      <c r="D674" s="430"/>
      <c r="E674" s="431"/>
      <c r="F674" s="430"/>
      <c r="G674" s="430"/>
      <c r="H674" s="435"/>
      <c r="I674" s="432"/>
      <c r="J674" s="433"/>
      <c r="K674" s="404" t="str">
        <f ca="1">IF(Table9[[#This Row],[Data de nascimento 
(aaaa-mm-dd)]]="","",(IF(B674="","",DATEDIF(J674,NOW(),"y"))))</f>
        <v/>
      </c>
      <c r="L674" s="401"/>
      <c r="M674" s="405"/>
      <c r="N674" s="407"/>
      <c r="O674" s="405"/>
      <c r="P674" s="275" t="str">
        <f t="shared" si="53"/>
        <v>NÃO</v>
      </c>
      <c r="Q674" s="281" t="str">
        <f>IF(Table9[[#This Row],[Código do agregado
'[Entidade']]]="","",IF(B674&lt;&gt;B673,"A",IF(Q673="A","B",IF(Q673="B","C",IF(Q673="C","D",IF(Q673="D","E",IF(Q673="E","F",IF(Q673="F","G",IF(Q673="G","H",IF(Q673="H","I",IF(Q673="K","L",IF(Q673="L","M",IF(Q673="M","N",IF(Q673="N","O",IF(Q673="O","P",IF(Q673="P","Q"))))))))))))))))</f>
        <v/>
      </c>
      <c r="R674" s="282" t="str">
        <f t="shared" si="54"/>
        <v/>
      </c>
      <c r="S674" s="283" t="str">
        <f t="shared" si="55"/>
        <v/>
      </c>
      <c r="T674" s="284" t="str">
        <f t="shared" ca="1" si="56"/>
        <v/>
      </c>
      <c r="U674" s="419"/>
      <c r="V674" s="421" t="str">
        <f>IFERROR(IF(Table9[[#This Row],[Data de nascimento 
(aaaa-mm-dd)]]="","",(IF(B674="","",DATEDIF(J674,VLOOKUP(Table9[[#This Row],[Código do agregado
'[Entidade']]],Table8[[Código do agregado '[Entidade']]:[Denominação do ficheiro pdf correspondente ao documento]],25,FALSE),"y")))),"")</f>
        <v/>
      </c>
      <c r="W674" s="410">
        <f t="shared" si="57"/>
        <v>0</v>
      </c>
      <c r="AC674" s="280"/>
    </row>
    <row r="675" spans="1:29" s="263" customFormat="1" ht="25.05" hidden="1" customHeight="1" x14ac:dyDescent="0.3">
      <c r="A675" s="274" t="str">
        <f>CONCATENATE(+IF(Table9[[#This Row],[Código do agregado
'[Entidade']]]="","",VLOOKUP(Table9[[#This Row],[Código do agregado
'[Entidade']]],Table8[[#All],[Código do agregado '[Entidade']]:[Código do agregado
'[1º Direito']]],6,FALSE)),Table9[[#This Row],[Membro]])</f>
        <v/>
      </c>
      <c r="B675" s="403"/>
      <c r="C675" s="404" t="str">
        <f>IF(Table9[[#This Row],[Código do agregado
'[Entidade']]]="","",(CONCATENATE(VLOOKUP(Table9[[#This Row],[Código do agregado
'[Entidade']]],Table8[[Código do agregado '[Entidade']]:[Código do agregado
'[1º Direito']]],8,FALSE),".",Table9[[#This Row],[Membro]])))</f>
        <v/>
      </c>
      <c r="D675" s="430"/>
      <c r="E675" s="431"/>
      <c r="F675" s="430"/>
      <c r="G675" s="430"/>
      <c r="H675" s="435"/>
      <c r="I675" s="432"/>
      <c r="J675" s="433"/>
      <c r="K675" s="404" t="str">
        <f ca="1">IF(Table9[[#This Row],[Data de nascimento 
(aaaa-mm-dd)]]="","",(IF(B675="","",DATEDIF(J675,NOW(),"y"))))</f>
        <v/>
      </c>
      <c r="L675" s="401"/>
      <c r="M675" s="405"/>
      <c r="N675" s="407"/>
      <c r="O675" s="405"/>
      <c r="P675" s="275" t="str">
        <f t="shared" si="53"/>
        <v>NÃO</v>
      </c>
      <c r="Q675" s="281" t="str">
        <f>IF(Table9[[#This Row],[Código do agregado
'[Entidade']]]="","",IF(B675&lt;&gt;B674,"A",IF(Q674="A","B",IF(Q674="B","C",IF(Q674="C","D",IF(Q674="D","E",IF(Q674="E","F",IF(Q674="F","G",IF(Q674="G","H",IF(Q674="H","I",IF(Q674="K","L",IF(Q674="L","M",IF(Q674="M","N",IF(Q674="N","O",IF(Q674="O","P",IF(Q674="P","Q"))))))))))))))))</f>
        <v/>
      </c>
      <c r="R675" s="282" t="str">
        <f t="shared" si="54"/>
        <v/>
      </c>
      <c r="S675" s="283" t="str">
        <f t="shared" si="55"/>
        <v/>
      </c>
      <c r="T675" s="284" t="str">
        <f t="shared" ca="1" si="56"/>
        <v/>
      </c>
      <c r="U675" s="419"/>
      <c r="V675" s="421" t="str">
        <f>IFERROR(IF(Table9[[#This Row],[Data de nascimento 
(aaaa-mm-dd)]]="","",(IF(B675="","",DATEDIF(J675,VLOOKUP(Table9[[#This Row],[Código do agregado
'[Entidade']]],Table8[[Código do agregado '[Entidade']]:[Denominação do ficheiro pdf correspondente ao documento]],25,FALSE),"y")))),"")</f>
        <v/>
      </c>
      <c r="W675" s="410">
        <f t="shared" si="57"/>
        <v>0</v>
      </c>
      <c r="AC675" s="280"/>
    </row>
    <row r="676" spans="1:29" s="263" customFormat="1" ht="25.05" hidden="1" customHeight="1" x14ac:dyDescent="0.3">
      <c r="A676" s="274" t="str">
        <f>CONCATENATE(+IF(Table9[[#This Row],[Código do agregado
'[Entidade']]]="","",VLOOKUP(Table9[[#This Row],[Código do agregado
'[Entidade']]],Table8[[#All],[Código do agregado '[Entidade']]:[Código do agregado
'[1º Direito']]],6,FALSE)),Table9[[#This Row],[Membro]])</f>
        <v/>
      </c>
      <c r="B676" s="403"/>
      <c r="C676" s="404" t="str">
        <f>IF(Table9[[#This Row],[Código do agregado
'[Entidade']]]="","",(CONCATENATE(VLOOKUP(Table9[[#This Row],[Código do agregado
'[Entidade']]],Table8[[Código do agregado '[Entidade']]:[Código do agregado
'[1º Direito']]],8,FALSE),".",Table9[[#This Row],[Membro]])))</f>
        <v/>
      </c>
      <c r="D676" s="430"/>
      <c r="E676" s="431"/>
      <c r="F676" s="430"/>
      <c r="G676" s="430"/>
      <c r="H676" s="435"/>
      <c r="I676" s="432"/>
      <c r="J676" s="433"/>
      <c r="K676" s="404" t="str">
        <f ca="1">IF(Table9[[#This Row],[Data de nascimento 
(aaaa-mm-dd)]]="","",(IF(B676="","",DATEDIF(J676,NOW(),"y"))))</f>
        <v/>
      </c>
      <c r="L676" s="401"/>
      <c r="M676" s="405"/>
      <c r="N676" s="407"/>
      <c r="O676" s="405"/>
      <c r="P676" s="275" t="str">
        <f t="shared" si="53"/>
        <v>NÃO</v>
      </c>
      <c r="Q676" s="281" t="str">
        <f>IF(Table9[[#This Row],[Código do agregado
'[Entidade']]]="","",IF(B676&lt;&gt;B675,"A",IF(Q675="A","B",IF(Q675="B","C",IF(Q675="C","D",IF(Q675="D","E",IF(Q675="E","F",IF(Q675="F","G",IF(Q675="G","H",IF(Q675="H","I",IF(Q675="K","L",IF(Q675="L","M",IF(Q675="M","N",IF(Q675="N","O",IF(Q675="O","P",IF(Q675="P","Q"))))))))))))))))</f>
        <v/>
      </c>
      <c r="R676" s="282" t="str">
        <f t="shared" si="54"/>
        <v/>
      </c>
      <c r="S676" s="283" t="str">
        <f t="shared" si="55"/>
        <v/>
      </c>
      <c r="T676" s="284" t="str">
        <f t="shared" ca="1" si="56"/>
        <v/>
      </c>
      <c r="U676" s="419"/>
      <c r="V676" s="421" t="str">
        <f>IFERROR(IF(Table9[[#This Row],[Data de nascimento 
(aaaa-mm-dd)]]="","",(IF(B676="","",DATEDIF(J676,VLOOKUP(Table9[[#This Row],[Código do agregado
'[Entidade']]],Table8[[Código do agregado '[Entidade']]:[Denominação do ficheiro pdf correspondente ao documento]],25,FALSE),"y")))),"")</f>
        <v/>
      </c>
      <c r="W676" s="410">
        <f t="shared" si="57"/>
        <v>0</v>
      </c>
      <c r="AC676" s="280"/>
    </row>
    <row r="677" spans="1:29" s="263" customFormat="1" ht="25.05" hidden="1" customHeight="1" x14ac:dyDescent="0.3">
      <c r="A677" s="274" t="str">
        <f>CONCATENATE(+IF(Table9[[#This Row],[Código do agregado
'[Entidade']]]="","",VLOOKUP(Table9[[#This Row],[Código do agregado
'[Entidade']]],Table8[[#All],[Código do agregado '[Entidade']]:[Código do agregado
'[1º Direito']]],6,FALSE)),Table9[[#This Row],[Membro]])</f>
        <v/>
      </c>
      <c r="B677" s="403"/>
      <c r="C677" s="404" t="str">
        <f>IF(Table9[[#This Row],[Código do agregado
'[Entidade']]]="","",(CONCATENATE(VLOOKUP(Table9[[#This Row],[Código do agregado
'[Entidade']]],Table8[[Código do agregado '[Entidade']]:[Código do agregado
'[1º Direito']]],8,FALSE),".",Table9[[#This Row],[Membro]])))</f>
        <v/>
      </c>
      <c r="D677" s="430"/>
      <c r="E677" s="431"/>
      <c r="F677" s="430"/>
      <c r="G677" s="430"/>
      <c r="H677" s="435"/>
      <c r="I677" s="432"/>
      <c r="J677" s="433"/>
      <c r="K677" s="404" t="str">
        <f ca="1">IF(Table9[[#This Row],[Data de nascimento 
(aaaa-mm-dd)]]="","",(IF(B677="","",DATEDIF(J677,NOW(),"y"))))</f>
        <v/>
      </c>
      <c r="L677" s="401"/>
      <c r="M677" s="405"/>
      <c r="N677" s="407"/>
      <c r="O677" s="405"/>
      <c r="P677" s="275" t="str">
        <f t="shared" si="53"/>
        <v>NÃO</v>
      </c>
      <c r="Q677" s="281" t="str">
        <f>IF(Table9[[#This Row],[Código do agregado
'[Entidade']]]="","",IF(B677&lt;&gt;B676,"A",IF(Q676="A","B",IF(Q676="B","C",IF(Q676="C","D",IF(Q676="D","E",IF(Q676="E","F",IF(Q676="F","G",IF(Q676="G","H",IF(Q676="H","I",IF(Q676="K","L",IF(Q676="L","M",IF(Q676="M","N",IF(Q676="N","O",IF(Q676="O","P",IF(Q676="P","Q"))))))))))))))))</f>
        <v/>
      </c>
      <c r="R677" s="282" t="str">
        <f t="shared" si="54"/>
        <v/>
      </c>
      <c r="S677" s="283" t="str">
        <f t="shared" si="55"/>
        <v/>
      </c>
      <c r="T677" s="284" t="str">
        <f t="shared" ca="1" si="56"/>
        <v/>
      </c>
      <c r="U677" s="419"/>
      <c r="V677" s="421" t="str">
        <f>IFERROR(IF(Table9[[#This Row],[Data de nascimento 
(aaaa-mm-dd)]]="","",(IF(B677="","",DATEDIF(J677,VLOOKUP(Table9[[#This Row],[Código do agregado
'[Entidade']]],Table8[[Código do agregado '[Entidade']]:[Denominação do ficheiro pdf correspondente ao documento]],25,FALSE),"y")))),"")</f>
        <v/>
      </c>
      <c r="W677" s="410">
        <f t="shared" si="57"/>
        <v>0</v>
      </c>
      <c r="AC677" s="280"/>
    </row>
    <row r="678" spans="1:29" s="263" customFormat="1" ht="25.05" hidden="1" customHeight="1" x14ac:dyDescent="0.3">
      <c r="A678" s="274" t="str">
        <f>CONCATENATE(+IF(Table9[[#This Row],[Código do agregado
'[Entidade']]]="","",VLOOKUP(Table9[[#This Row],[Código do agregado
'[Entidade']]],Table8[[#All],[Código do agregado '[Entidade']]:[Código do agregado
'[1º Direito']]],6,FALSE)),Table9[[#This Row],[Membro]])</f>
        <v/>
      </c>
      <c r="B678" s="403"/>
      <c r="C678" s="404" t="str">
        <f>IF(Table9[[#This Row],[Código do agregado
'[Entidade']]]="","",(CONCATENATE(VLOOKUP(Table9[[#This Row],[Código do agregado
'[Entidade']]],Table8[[Código do agregado '[Entidade']]:[Código do agregado
'[1º Direito']]],8,FALSE),".",Table9[[#This Row],[Membro]])))</f>
        <v/>
      </c>
      <c r="D678" s="430"/>
      <c r="E678" s="431"/>
      <c r="F678" s="430"/>
      <c r="G678" s="430"/>
      <c r="H678" s="435"/>
      <c r="I678" s="432"/>
      <c r="J678" s="433"/>
      <c r="K678" s="404" t="str">
        <f ca="1">IF(Table9[[#This Row],[Data de nascimento 
(aaaa-mm-dd)]]="","",(IF(B678="","",DATEDIF(J678,NOW(),"y"))))</f>
        <v/>
      </c>
      <c r="L678" s="401"/>
      <c r="M678" s="405"/>
      <c r="N678" s="407"/>
      <c r="O678" s="405"/>
      <c r="P678" s="275" t="str">
        <f t="shared" si="53"/>
        <v>NÃO</v>
      </c>
      <c r="Q678" s="281" t="str">
        <f>IF(Table9[[#This Row],[Código do agregado
'[Entidade']]]="","",IF(B678&lt;&gt;B677,"A",IF(Q677="A","B",IF(Q677="B","C",IF(Q677="C","D",IF(Q677="D","E",IF(Q677="E","F",IF(Q677="F","G",IF(Q677="G","H",IF(Q677="H","I",IF(Q677="K","L",IF(Q677="L","M",IF(Q677="M","N",IF(Q677="N","O",IF(Q677="O","P",IF(Q677="P","Q"))))))))))))))))</f>
        <v/>
      </c>
      <c r="R678" s="282" t="str">
        <f t="shared" si="54"/>
        <v/>
      </c>
      <c r="S678" s="283" t="str">
        <f t="shared" si="55"/>
        <v/>
      </c>
      <c r="T678" s="284" t="str">
        <f t="shared" ca="1" si="56"/>
        <v/>
      </c>
      <c r="U678" s="419"/>
      <c r="V678" s="421" t="str">
        <f>IFERROR(IF(Table9[[#This Row],[Data de nascimento 
(aaaa-mm-dd)]]="","",(IF(B678="","",DATEDIF(J678,VLOOKUP(Table9[[#This Row],[Código do agregado
'[Entidade']]],Table8[[Código do agregado '[Entidade']]:[Denominação do ficheiro pdf correspondente ao documento]],25,FALSE),"y")))),"")</f>
        <v/>
      </c>
      <c r="W678" s="410">
        <f t="shared" si="57"/>
        <v>0</v>
      </c>
      <c r="AC678" s="280"/>
    </row>
    <row r="679" spans="1:29" s="263" customFormat="1" ht="25.05" hidden="1" customHeight="1" x14ac:dyDescent="0.3">
      <c r="A679" s="274" t="str">
        <f>CONCATENATE(+IF(Table9[[#This Row],[Código do agregado
'[Entidade']]]="","",VLOOKUP(Table9[[#This Row],[Código do agregado
'[Entidade']]],Table8[[#All],[Código do agregado '[Entidade']]:[Código do agregado
'[1º Direito']]],6,FALSE)),Table9[[#This Row],[Membro]])</f>
        <v/>
      </c>
      <c r="B679" s="403"/>
      <c r="C679" s="404" t="str">
        <f>IF(Table9[[#This Row],[Código do agregado
'[Entidade']]]="","",(CONCATENATE(VLOOKUP(Table9[[#This Row],[Código do agregado
'[Entidade']]],Table8[[Código do agregado '[Entidade']]:[Código do agregado
'[1º Direito']]],8,FALSE),".",Table9[[#This Row],[Membro]])))</f>
        <v/>
      </c>
      <c r="D679" s="430"/>
      <c r="E679" s="431"/>
      <c r="F679" s="430"/>
      <c r="G679" s="430"/>
      <c r="H679" s="435"/>
      <c r="I679" s="432"/>
      <c r="J679" s="433"/>
      <c r="K679" s="404" t="str">
        <f ca="1">IF(Table9[[#This Row],[Data de nascimento 
(aaaa-mm-dd)]]="","",(IF(B679="","",DATEDIF(J679,NOW(),"y"))))</f>
        <v/>
      </c>
      <c r="L679" s="401"/>
      <c r="M679" s="405"/>
      <c r="N679" s="407"/>
      <c r="O679" s="405"/>
      <c r="P679" s="275" t="str">
        <f t="shared" si="53"/>
        <v>NÃO</v>
      </c>
      <c r="Q679" s="281" t="str">
        <f>IF(Table9[[#This Row],[Código do agregado
'[Entidade']]]="","",IF(B679&lt;&gt;B678,"A",IF(Q678="A","B",IF(Q678="B","C",IF(Q678="C","D",IF(Q678="D","E",IF(Q678="E","F",IF(Q678="F","G",IF(Q678="G","H",IF(Q678="H","I",IF(Q678="K","L",IF(Q678="L","M",IF(Q678="M","N",IF(Q678="N","O",IF(Q678="O","P",IF(Q678="P","Q"))))))))))))))))</f>
        <v/>
      </c>
      <c r="R679" s="282" t="str">
        <f t="shared" si="54"/>
        <v/>
      </c>
      <c r="S679" s="283" t="str">
        <f t="shared" si="55"/>
        <v/>
      </c>
      <c r="T679" s="284" t="str">
        <f t="shared" ca="1" si="56"/>
        <v/>
      </c>
      <c r="U679" s="419"/>
      <c r="V679" s="421" t="str">
        <f>IFERROR(IF(Table9[[#This Row],[Data de nascimento 
(aaaa-mm-dd)]]="","",(IF(B679="","",DATEDIF(J679,VLOOKUP(Table9[[#This Row],[Código do agregado
'[Entidade']]],Table8[[Código do agregado '[Entidade']]:[Denominação do ficheiro pdf correspondente ao documento]],25,FALSE),"y")))),"")</f>
        <v/>
      </c>
      <c r="W679" s="410">
        <f t="shared" si="57"/>
        <v>0</v>
      </c>
      <c r="AC679" s="280"/>
    </row>
    <row r="680" spans="1:29" s="263" customFormat="1" ht="25.05" hidden="1" customHeight="1" x14ac:dyDescent="0.3">
      <c r="A680" s="274" t="str">
        <f>CONCATENATE(+IF(Table9[[#This Row],[Código do agregado
'[Entidade']]]="","",VLOOKUP(Table9[[#This Row],[Código do agregado
'[Entidade']]],Table8[[#All],[Código do agregado '[Entidade']]:[Código do agregado
'[1º Direito']]],6,FALSE)),Table9[[#This Row],[Membro]])</f>
        <v/>
      </c>
      <c r="B680" s="403"/>
      <c r="C680" s="404" t="str">
        <f>IF(Table9[[#This Row],[Código do agregado
'[Entidade']]]="","",(CONCATENATE(VLOOKUP(Table9[[#This Row],[Código do agregado
'[Entidade']]],Table8[[Código do agregado '[Entidade']]:[Código do agregado
'[1º Direito']]],8,FALSE),".",Table9[[#This Row],[Membro]])))</f>
        <v/>
      </c>
      <c r="D680" s="430"/>
      <c r="E680" s="431"/>
      <c r="F680" s="430"/>
      <c r="G680" s="430"/>
      <c r="H680" s="435"/>
      <c r="I680" s="432"/>
      <c r="J680" s="433"/>
      <c r="K680" s="404" t="str">
        <f ca="1">IF(Table9[[#This Row],[Data de nascimento 
(aaaa-mm-dd)]]="","",(IF(B680="","",DATEDIF(J680,NOW(),"y"))))</f>
        <v/>
      </c>
      <c r="L680" s="401"/>
      <c r="M680" s="405"/>
      <c r="N680" s="407"/>
      <c r="O680" s="405"/>
      <c r="P680" s="275" t="str">
        <f t="shared" si="53"/>
        <v>NÃO</v>
      </c>
      <c r="Q680" s="281" t="str">
        <f>IF(Table9[[#This Row],[Código do agregado
'[Entidade']]]="","",IF(B680&lt;&gt;B679,"A",IF(Q679="A","B",IF(Q679="B","C",IF(Q679="C","D",IF(Q679="D","E",IF(Q679="E","F",IF(Q679="F","G",IF(Q679="G","H",IF(Q679="H","I",IF(Q679="K","L",IF(Q679="L","M",IF(Q679="M","N",IF(Q679="N","O",IF(Q679="O","P",IF(Q679="P","Q"))))))))))))))))</f>
        <v/>
      </c>
      <c r="R680" s="282" t="str">
        <f t="shared" si="54"/>
        <v/>
      </c>
      <c r="S680" s="283" t="str">
        <f t="shared" si="55"/>
        <v/>
      </c>
      <c r="T680" s="284" t="str">
        <f t="shared" ca="1" si="56"/>
        <v/>
      </c>
      <c r="U680" s="419"/>
      <c r="V680" s="421" t="str">
        <f>IFERROR(IF(Table9[[#This Row],[Data de nascimento 
(aaaa-mm-dd)]]="","",(IF(B680="","",DATEDIF(J680,VLOOKUP(Table9[[#This Row],[Código do agregado
'[Entidade']]],Table8[[Código do agregado '[Entidade']]:[Denominação do ficheiro pdf correspondente ao documento]],25,FALSE),"y")))),"")</f>
        <v/>
      </c>
      <c r="W680" s="410">
        <f t="shared" si="57"/>
        <v>0</v>
      </c>
      <c r="AC680" s="280"/>
    </row>
    <row r="681" spans="1:29" s="263" customFormat="1" ht="25.05" hidden="1" customHeight="1" x14ac:dyDescent="0.3">
      <c r="A681" s="274" t="str">
        <f>CONCATENATE(+IF(Table9[[#This Row],[Código do agregado
'[Entidade']]]="","",VLOOKUP(Table9[[#This Row],[Código do agregado
'[Entidade']]],Table8[[#All],[Código do agregado '[Entidade']]:[Código do agregado
'[1º Direito']]],6,FALSE)),Table9[[#This Row],[Membro]])</f>
        <v/>
      </c>
      <c r="B681" s="403"/>
      <c r="C681" s="404" t="str">
        <f>IF(Table9[[#This Row],[Código do agregado
'[Entidade']]]="","",(CONCATENATE(VLOOKUP(Table9[[#This Row],[Código do agregado
'[Entidade']]],Table8[[Código do agregado '[Entidade']]:[Código do agregado
'[1º Direito']]],8,FALSE),".",Table9[[#This Row],[Membro]])))</f>
        <v/>
      </c>
      <c r="D681" s="430"/>
      <c r="E681" s="431"/>
      <c r="F681" s="430"/>
      <c r="G681" s="430"/>
      <c r="H681" s="435"/>
      <c r="I681" s="432"/>
      <c r="J681" s="433"/>
      <c r="K681" s="404" t="str">
        <f ca="1">IF(Table9[[#This Row],[Data de nascimento 
(aaaa-mm-dd)]]="","",(IF(B681="","",DATEDIF(J681,NOW(),"y"))))</f>
        <v/>
      </c>
      <c r="L681" s="401"/>
      <c r="M681" s="405"/>
      <c r="N681" s="407"/>
      <c r="O681" s="405"/>
      <c r="P681" s="275" t="str">
        <f t="shared" si="53"/>
        <v>NÃO</v>
      </c>
      <c r="Q681" s="281" t="str">
        <f>IF(Table9[[#This Row],[Código do agregado
'[Entidade']]]="","",IF(B681&lt;&gt;B680,"A",IF(Q680="A","B",IF(Q680="B","C",IF(Q680="C","D",IF(Q680="D","E",IF(Q680="E","F",IF(Q680="F","G",IF(Q680="G","H",IF(Q680="H","I",IF(Q680="K","L",IF(Q680="L","M",IF(Q680="M","N",IF(Q680="N","O",IF(Q680="O","P",IF(Q680="P","Q"))))))))))))))))</f>
        <v/>
      </c>
      <c r="R681" s="282" t="str">
        <f t="shared" si="54"/>
        <v/>
      </c>
      <c r="S681" s="283" t="str">
        <f t="shared" si="55"/>
        <v/>
      </c>
      <c r="T681" s="284" t="str">
        <f t="shared" ca="1" si="56"/>
        <v/>
      </c>
      <c r="U681" s="419"/>
      <c r="V681" s="421" t="str">
        <f>IFERROR(IF(Table9[[#This Row],[Data de nascimento 
(aaaa-mm-dd)]]="","",(IF(B681="","",DATEDIF(J681,VLOOKUP(Table9[[#This Row],[Código do agregado
'[Entidade']]],Table8[[Código do agregado '[Entidade']]:[Denominação do ficheiro pdf correspondente ao documento]],25,FALSE),"y")))),"")</f>
        <v/>
      </c>
      <c r="W681" s="410">
        <f t="shared" si="57"/>
        <v>0</v>
      </c>
      <c r="AC681" s="280"/>
    </row>
    <row r="682" spans="1:29" s="263" customFormat="1" ht="25.05" hidden="1" customHeight="1" x14ac:dyDescent="0.3">
      <c r="A682" s="274" t="str">
        <f>CONCATENATE(+IF(Table9[[#This Row],[Código do agregado
'[Entidade']]]="","",VLOOKUP(Table9[[#This Row],[Código do agregado
'[Entidade']]],Table8[[#All],[Código do agregado '[Entidade']]:[Código do agregado
'[1º Direito']]],6,FALSE)),Table9[[#This Row],[Membro]])</f>
        <v/>
      </c>
      <c r="B682" s="403"/>
      <c r="C682" s="404" t="str">
        <f>IF(Table9[[#This Row],[Código do agregado
'[Entidade']]]="","",(CONCATENATE(VLOOKUP(Table9[[#This Row],[Código do agregado
'[Entidade']]],Table8[[Código do agregado '[Entidade']]:[Código do agregado
'[1º Direito']]],8,FALSE),".",Table9[[#This Row],[Membro]])))</f>
        <v/>
      </c>
      <c r="D682" s="430"/>
      <c r="E682" s="431"/>
      <c r="F682" s="430"/>
      <c r="G682" s="430"/>
      <c r="H682" s="435"/>
      <c r="I682" s="432"/>
      <c r="J682" s="433"/>
      <c r="K682" s="404" t="str">
        <f ca="1">IF(Table9[[#This Row],[Data de nascimento 
(aaaa-mm-dd)]]="","",(IF(B682="","",DATEDIF(J682,NOW(),"y"))))</f>
        <v/>
      </c>
      <c r="L682" s="401"/>
      <c r="M682" s="405"/>
      <c r="N682" s="407"/>
      <c r="O682" s="405"/>
      <c r="P682" s="275" t="str">
        <f t="shared" si="53"/>
        <v>NÃO</v>
      </c>
      <c r="Q682" s="281" t="str">
        <f>IF(Table9[[#This Row],[Código do agregado
'[Entidade']]]="","",IF(B682&lt;&gt;B681,"A",IF(Q681="A","B",IF(Q681="B","C",IF(Q681="C","D",IF(Q681="D","E",IF(Q681="E","F",IF(Q681="F","G",IF(Q681="G","H",IF(Q681="H","I",IF(Q681="K","L",IF(Q681="L","M",IF(Q681="M","N",IF(Q681="N","O",IF(Q681="O","P",IF(Q681="P","Q"))))))))))))))))</f>
        <v/>
      </c>
      <c r="R682" s="282" t="str">
        <f t="shared" si="54"/>
        <v/>
      </c>
      <c r="S682" s="283" t="str">
        <f t="shared" si="55"/>
        <v/>
      </c>
      <c r="T682" s="284" t="str">
        <f t="shared" ca="1" si="56"/>
        <v/>
      </c>
      <c r="U682" s="419"/>
      <c r="V682" s="421" t="str">
        <f>IFERROR(IF(Table9[[#This Row],[Data de nascimento 
(aaaa-mm-dd)]]="","",(IF(B682="","",DATEDIF(J682,VLOOKUP(Table9[[#This Row],[Código do agregado
'[Entidade']]],Table8[[Código do agregado '[Entidade']]:[Denominação do ficheiro pdf correspondente ao documento]],25,FALSE),"y")))),"")</f>
        <v/>
      </c>
      <c r="W682" s="410">
        <f t="shared" si="57"/>
        <v>0</v>
      </c>
      <c r="AC682" s="280"/>
    </row>
    <row r="683" spans="1:29" s="263" customFormat="1" ht="25.05" hidden="1" customHeight="1" x14ac:dyDescent="0.3">
      <c r="A683" s="274" t="str">
        <f>CONCATENATE(+IF(Table9[[#This Row],[Código do agregado
'[Entidade']]]="","",VLOOKUP(Table9[[#This Row],[Código do agregado
'[Entidade']]],Table8[[#All],[Código do agregado '[Entidade']]:[Código do agregado
'[1º Direito']]],6,FALSE)),Table9[[#This Row],[Membro]])</f>
        <v/>
      </c>
      <c r="B683" s="403"/>
      <c r="C683" s="404" t="str">
        <f>IF(Table9[[#This Row],[Código do agregado
'[Entidade']]]="","",(CONCATENATE(VLOOKUP(Table9[[#This Row],[Código do agregado
'[Entidade']]],Table8[[Código do agregado '[Entidade']]:[Código do agregado
'[1º Direito']]],8,FALSE),".",Table9[[#This Row],[Membro]])))</f>
        <v/>
      </c>
      <c r="D683" s="430"/>
      <c r="E683" s="431"/>
      <c r="F683" s="430"/>
      <c r="G683" s="430"/>
      <c r="H683" s="435"/>
      <c r="I683" s="432"/>
      <c r="J683" s="433"/>
      <c r="K683" s="404" t="str">
        <f ca="1">IF(Table9[[#This Row],[Data de nascimento 
(aaaa-mm-dd)]]="","",(IF(B683="","",DATEDIF(J683,NOW(),"y"))))</f>
        <v/>
      </c>
      <c r="L683" s="401"/>
      <c r="M683" s="405"/>
      <c r="N683" s="407"/>
      <c r="O683" s="405"/>
      <c r="P683" s="275" t="str">
        <f t="shared" si="53"/>
        <v>NÃO</v>
      </c>
      <c r="Q683" s="281" t="str">
        <f>IF(Table9[[#This Row],[Código do agregado
'[Entidade']]]="","",IF(B683&lt;&gt;B682,"A",IF(Q682="A","B",IF(Q682="B","C",IF(Q682="C","D",IF(Q682="D","E",IF(Q682="E","F",IF(Q682="F","G",IF(Q682="G","H",IF(Q682="H","I",IF(Q682="K","L",IF(Q682="L","M",IF(Q682="M","N",IF(Q682="N","O",IF(Q682="O","P",IF(Q682="P","Q"))))))))))))))))</f>
        <v/>
      </c>
      <c r="R683" s="282" t="str">
        <f t="shared" si="54"/>
        <v/>
      </c>
      <c r="S683" s="283" t="str">
        <f t="shared" si="55"/>
        <v/>
      </c>
      <c r="T683" s="284" t="str">
        <f t="shared" ca="1" si="56"/>
        <v/>
      </c>
      <c r="U683" s="419"/>
      <c r="V683" s="421" t="str">
        <f>IFERROR(IF(Table9[[#This Row],[Data de nascimento 
(aaaa-mm-dd)]]="","",(IF(B683="","",DATEDIF(J683,VLOOKUP(Table9[[#This Row],[Código do agregado
'[Entidade']]],Table8[[Código do agregado '[Entidade']]:[Denominação do ficheiro pdf correspondente ao documento]],25,FALSE),"y")))),"")</f>
        <v/>
      </c>
      <c r="W683" s="410">
        <f t="shared" si="57"/>
        <v>0</v>
      </c>
      <c r="AC683" s="280"/>
    </row>
    <row r="684" spans="1:29" s="263" customFormat="1" ht="25.05" hidden="1" customHeight="1" x14ac:dyDescent="0.3">
      <c r="A684" s="274" t="str">
        <f>CONCATENATE(+IF(Table9[[#This Row],[Código do agregado
'[Entidade']]]="","",VLOOKUP(Table9[[#This Row],[Código do agregado
'[Entidade']]],Table8[[#All],[Código do agregado '[Entidade']]:[Código do agregado
'[1º Direito']]],6,FALSE)),Table9[[#This Row],[Membro]])</f>
        <v/>
      </c>
      <c r="B684" s="403"/>
      <c r="C684" s="404" t="str">
        <f>IF(Table9[[#This Row],[Código do agregado
'[Entidade']]]="","",(CONCATENATE(VLOOKUP(Table9[[#This Row],[Código do agregado
'[Entidade']]],Table8[[Código do agregado '[Entidade']]:[Código do agregado
'[1º Direito']]],8,FALSE),".",Table9[[#This Row],[Membro]])))</f>
        <v/>
      </c>
      <c r="D684" s="430"/>
      <c r="E684" s="431"/>
      <c r="F684" s="430"/>
      <c r="G684" s="430"/>
      <c r="H684" s="435"/>
      <c r="I684" s="432"/>
      <c r="J684" s="433"/>
      <c r="K684" s="404" t="str">
        <f ca="1">IF(Table9[[#This Row],[Data de nascimento 
(aaaa-mm-dd)]]="","",(IF(B684="","",DATEDIF(J684,NOW(),"y"))))</f>
        <v/>
      </c>
      <c r="L684" s="401"/>
      <c r="M684" s="405"/>
      <c r="N684" s="407"/>
      <c r="O684" s="405"/>
      <c r="P684" s="275" t="str">
        <f t="shared" si="53"/>
        <v>NÃO</v>
      </c>
      <c r="Q684" s="281" t="str">
        <f>IF(Table9[[#This Row],[Código do agregado
'[Entidade']]]="","",IF(B684&lt;&gt;B683,"A",IF(Q683="A","B",IF(Q683="B","C",IF(Q683="C","D",IF(Q683="D","E",IF(Q683="E","F",IF(Q683="F","G",IF(Q683="G","H",IF(Q683="H","I",IF(Q683="K","L",IF(Q683="L","M",IF(Q683="M","N",IF(Q683="N","O",IF(Q683="O","P",IF(Q683="P","Q"))))))))))))))))</f>
        <v/>
      </c>
      <c r="R684" s="282" t="str">
        <f t="shared" si="54"/>
        <v/>
      </c>
      <c r="S684" s="283" t="str">
        <f t="shared" si="55"/>
        <v/>
      </c>
      <c r="T684" s="284" t="str">
        <f t="shared" ca="1" si="56"/>
        <v/>
      </c>
      <c r="U684" s="419"/>
      <c r="V684" s="421" t="str">
        <f>IFERROR(IF(Table9[[#This Row],[Data de nascimento 
(aaaa-mm-dd)]]="","",(IF(B684="","",DATEDIF(J684,VLOOKUP(Table9[[#This Row],[Código do agregado
'[Entidade']]],Table8[[Código do agregado '[Entidade']]:[Denominação do ficheiro pdf correspondente ao documento]],25,FALSE),"y")))),"")</f>
        <v/>
      </c>
      <c r="W684" s="410">
        <f t="shared" si="57"/>
        <v>0</v>
      </c>
      <c r="AC684" s="280"/>
    </row>
    <row r="685" spans="1:29" s="263" customFormat="1" ht="25.05" hidden="1" customHeight="1" x14ac:dyDescent="0.3">
      <c r="A685" s="274" t="str">
        <f>CONCATENATE(+IF(Table9[[#This Row],[Código do agregado
'[Entidade']]]="","",VLOOKUP(Table9[[#This Row],[Código do agregado
'[Entidade']]],Table8[[#All],[Código do agregado '[Entidade']]:[Código do agregado
'[1º Direito']]],6,FALSE)),Table9[[#This Row],[Membro]])</f>
        <v/>
      </c>
      <c r="B685" s="403"/>
      <c r="C685" s="404" t="str">
        <f>IF(Table9[[#This Row],[Código do agregado
'[Entidade']]]="","",(CONCATENATE(VLOOKUP(Table9[[#This Row],[Código do agregado
'[Entidade']]],Table8[[Código do agregado '[Entidade']]:[Código do agregado
'[1º Direito']]],8,FALSE),".",Table9[[#This Row],[Membro]])))</f>
        <v/>
      </c>
      <c r="D685" s="430"/>
      <c r="E685" s="431"/>
      <c r="F685" s="430"/>
      <c r="G685" s="430"/>
      <c r="H685" s="435"/>
      <c r="I685" s="432"/>
      <c r="J685" s="433"/>
      <c r="K685" s="404" t="str">
        <f ca="1">IF(Table9[[#This Row],[Data de nascimento 
(aaaa-mm-dd)]]="","",(IF(B685="","",DATEDIF(J685,NOW(),"y"))))</f>
        <v/>
      </c>
      <c r="L685" s="401"/>
      <c r="M685" s="405"/>
      <c r="N685" s="407"/>
      <c r="O685" s="405"/>
      <c r="P685" s="275" t="str">
        <f t="shared" si="53"/>
        <v>NÃO</v>
      </c>
      <c r="Q685" s="281" t="str">
        <f>IF(Table9[[#This Row],[Código do agregado
'[Entidade']]]="","",IF(B685&lt;&gt;B684,"A",IF(Q684="A","B",IF(Q684="B","C",IF(Q684="C","D",IF(Q684="D","E",IF(Q684="E","F",IF(Q684="F","G",IF(Q684="G","H",IF(Q684="H","I",IF(Q684="K","L",IF(Q684="L","M",IF(Q684="M","N",IF(Q684="N","O",IF(Q684="O","P",IF(Q684="P","Q"))))))))))))))))</f>
        <v/>
      </c>
      <c r="R685" s="282" t="str">
        <f t="shared" si="54"/>
        <v/>
      </c>
      <c r="S685" s="283" t="str">
        <f t="shared" si="55"/>
        <v/>
      </c>
      <c r="T685" s="284" t="str">
        <f t="shared" ca="1" si="56"/>
        <v/>
      </c>
      <c r="U685" s="419"/>
      <c r="V685" s="421" t="str">
        <f>IFERROR(IF(Table9[[#This Row],[Data de nascimento 
(aaaa-mm-dd)]]="","",(IF(B685="","",DATEDIF(J685,VLOOKUP(Table9[[#This Row],[Código do agregado
'[Entidade']]],Table8[[Código do agregado '[Entidade']]:[Denominação do ficheiro pdf correspondente ao documento]],25,FALSE),"y")))),"")</f>
        <v/>
      </c>
      <c r="W685" s="410">
        <f t="shared" si="57"/>
        <v>0</v>
      </c>
      <c r="AC685" s="280"/>
    </row>
    <row r="686" spans="1:29" s="263" customFormat="1" ht="25.05" hidden="1" customHeight="1" x14ac:dyDescent="0.3">
      <c r="A686" s="274" t="str">
        <f>CONCATENATE(+IF(Table9[[#This Row],[Código do agregado
'[Entidade']]]="","",VLOOKUP(Table9[[#This Row],[Código do agregado
'[Entidade']]],Table8[[#All],[Código do agregado '[Entidade']]:[Código do agregado
'[1º Direito']]],6,FALSE)),Table9[[#This Row],[Membro]])</f>
        <v/>
      </c>
      <c r="B686" s="403"/>
      <c r="C686" s="404" t="str">
        <f>IF(Table9[[#This Row],[Código do agregado
'[Entidade']]]="","",(CONCATENATE(VLOOKUP(Table9[[#This Row],[Código do agregado
'[Entidade']]],Table8[[Código do agregado '[Entidade']]:[Código do agregado
'[1º Direito']]],8,FALSE),".",Table9[[#This Row],[Membro]])))</f>
        <v/>
      </c>
      <c r="D686" s="430"/>
      <c r="E686" s="431"/>
      <c r="F686" s="430"/>
      <c r="G686" s="430"/>
      <c r="H686" s="435"/>
      <c r="I686" s="432"/>
      <c r="J686" s="433"/>
      <c r="K686" s="404" t="str">
        <f ca="1">IF(Table9[[#This Row],[Data de nascimento 
(aaaa-mm-dd)]]="","",(IF(B686="","",DATEDIF(J686,NOW(),"y"))))</f>
        <v/>
      </c>
      <c r="L686" s="401"/>
      <c r="M686" s="405"/>
      <c r="N686" s="407"/>
      <c r="O686" s="405"/>
      <c r="P686" s="275" t="str">
        <f t="shared" si="53"/>
        <v>NÃO</v>
      </c>
      <c r="Q686" s="281" t="str">
        <f>IF(Table9[[#This Row],[Código do agregado
'[Entidade']]]="","",IF(B686&lt;&gt;B685,"A",IF(Q685="A","B",IF(Q685="B","C",IF(Q685="C","D",IF(Q685="D","E",IF(Q685="E","F",IF(Q685="F","G",IF(Q685="G","H",IF(Q685="H","I",IF(Q685="K","L",IF(Q685="L","M",IF(Q685="M","N",IF(Q685="N","O",IF(Q685="O","P",IF(Q685="P","Q"))))))))))))))))</f>
        <v/>
      </c>
      <c r="R686" s="282" t="str">
        <f t="shared" si="54"/>
        <v/>
      </c>
      <c r="S686" s="283" t="str">
        <f t="shared" si="55"/>
        <v/>
      </c>
      <c r="T686" s="284" t="str">
        <f t="shared" ca="1" si="56"/>
        <v/>
      </c>
      <c r="U686" s="419"/>
      <c r="V686" s="421" t="str">
        <f>IFERROR(IF(Table9[[#This Row],[Data de nascimento 
(aaaa-mm-dd)]]="","",(IF(B686="","",DATEDIF(J686,VLOOKUP(Table9[[#This Row],[Código do agregado
'[Entidade']]],Table8[[Código do agregado '[Entidade']]:[Denominação do ficheiro pdf correspondente ao documento]],25,FALSE),"y")))),"")</f>
        <v/>
      </c>
      <c r="W686" s="410">
        <f t="shared" si="57"/>
        <v>0</v>
      </c>
      <c r="AC686" s="280"/>
    </row>
    <row r="687" spans="1:29" s="263" customFormat="1" ht="25.05" hidden="1" customHeight="1" x14ac:dyDescent="0.3">
      <c r="A687" s="274" t="str">
        <f>CONCATENATE(+IF(Table9[[#This Row],[Código do agregado
'[Entidade']]]="","",VLOOKUP(Table9[[#This Row],[Código do agregado
'[Entidade']]],Table8[[#All],[Código do agregado '[Entidade']]:[Código do agregado
'[1º Direito']]],6,FALSE)),Table9[[#This Row],[Membro]])</f>
        <v/>
      </c>
      <c r="B687" s="403"/>
      <c r="C687" s="404" t="str">
        <f>IF(Table9[[#This Row],[Código do agregado
'[Entidade']]]="","",(CONCATENATE(VLOOKUP(Table9[[#This Row],[Código do agregado
'[Entidade']]],Table8[[Código do agregado '[Entidade']]:[Código do agregado
'[1º Direito']]],8,FALSE),".",Table9[[#This Row],[Membro]])))</f>
        <v/>
      </c>
      <c r="D687" s="430"/>
      <c r="E687" s="431"/>
      <c r="F687" s="430"/>
      <c r="G687" s="430"/>
      <c r="H687" s="435"/>
      <c r="I687" s="432"/>
      <c r="J687" s="433"/>
      <c r="K687" s="404" t="str">
        <f ca="1">IF(Table9[[#This Row],[Data de nascimento 
(aaaa-mm-dd)]]="","",(IF(B687="","",DATEDIF(J687,NOW(),"y"))))</f>
        <v/>
      </c>
      <c r="L687" s="401"/>
      <c r="M687" s="405"/>
      <c r="N687" s="407"/>
      <c r="O687" s="405"/>
      <c r="P687" s="275" t="str">
        <f t="shared" si="53"/>
        <v>NÃO</v>
      </c>
      <c r="Q687" s="281" t="str">
        <f>IF(Table9[[#This Row],[Código do agregado
'[Entidade']]]="","",IF(B687&lt;&gt;B686,"A",IF(Q686="A","B",IF(Q686="B","C",IF(Q686="C","D",IF(Q686="D","E",IF(Q686="E","F",IF(Q686="F","G",IF(Q686="G","H",IF(Q686="H","I",IF(Q686="K","L",IF(Q686="L","M",IF(Q686="M","N",IF(Q686="N","O",IF(Q686="O","P",IF(Q686="P","Q"))))))))))))))))</f>
        <v/>
      </c>
      <c r="R687" s="282" t="str">
        <f t="shared" si="54"/>
        <v/>
      </c>
      <c r="S687" s="283" t="str">
        <f t="shared" si="55"/>
        <v/>
      </c>
      <c r="T687" s="284" t="str">
        <f t="shared" ca="1" si="56"/>
        <v/>
      </c>
      <c r="U687" s="419"/>
      <c r="V687" s="421" t="str">
        <f>IFERROR(IF(Table9[[#This Row],[Data de nascimento 
(aaaa-mm-dd)]]="","",(IF(B687="","",DATEDIF(J687,VLOOKUP(Table9[[#This Row],[Código do agregado
'[Entidade']]],Table8[[Código do agregado '[Entidade']]:[Denominação do ficheiro pdf correspondente ao documento]],25,FALSE),"y")))),"")</f>
        <v/>
      </c>
      <c r="W687" s="410">
        <f t="shared" si="57"/>
        <v>0</v>
      </c>
      <c r="AC687" s="280"/>
    </row>
    <row r="688" spans="1:29" s="263" customFormat="1" ht="25.05" hidden="1" customHeight="1" x14ac:dyDescent="0.3">
      <c r="A688" s="274" t="str">
        <f>CONCATENATE(+IF(Table9[[#This Row],[Código do agregado
'[Entidade']]]="","",VLOOKUP(Table9[[#This Row],[Código do agregado
'[Entidade']]],Table8[[#All],[Código do agregado '[Entidade']]:[Código do agregado
'[1º Direito']]],6,FALSE)),Table9[[#This Row],[Membro]])</f>
        <v/>
      </c>
      <c r="B688" s="403"/>
      <c r="C688" s="404" t="str">
        <f>IF(Table9[[#This Row],[Código do agregado
'[Entidade']]]="","",(CONCATENATE(VLOOKUP(Table9[[#This Row],[Código do agregado
'[Entidade']]],Table8[[Código do agregado '[Entidade']]:[Código do agregado
'[1º Direito']]],8,FALSE),".",Table9[[#This Row],[Membro]])))</f>
        <v/>
      </c>
      <c r="D688" s="430"/>
      <c r="E688" s="431"/>
      <c r="F688" s="430"/>
      <c r="G688" s="430"/>
      <c r="H688" s="435"/>
      <c r="I688" s="432"/>
      <c r="J688" s="433"/>
      <c r="K688" s="404" t="str">
        <f ca="1">IF(Table9[[#This Row],[Data de nascimento 
(aaaa-mm-dd)]]="","",(IF(B688="","",DATEDIF(J688,NOW(),"y"))))</f>
        <v/>
      </c>
      <c r="L688" s="401"/>
      <c r="M688" s="405"/>
      <c r="N688" s="407"/>
      <c r="O688" s="405"/>
      <c r="P688" s="275" t="str">
        <f t="shared" si="53"/>
        <v>NÃO</v>
      </c>
      <c r="Q688" s="281" t="str">
        <f>IF(Table9[[#This Row],[Código do agregado
'[Entidade']]]="","",IF(B688&lt;&gt;B687,"A",IF(Q687="A","B",IF(Q687="B","C",IF(Q687="C","D",IF(Q687="D","E",IF(Q687="E","F",IF(Q687="F","G",IF(Q687="G","H",IF(Q687="H","I",IF(Q687="K","L",IF(Q687="L","M",IF(Q687="M","N",IF(Q687="N","O",IF(Q687="O","P",IF(Q687="P","Q"))))))))))))))))</f>
        <v/>
      </c>
      <c r="R688" s="282" t="str">
        <f t="shared" si="54"/>
        <v/>
      </c>
      <c r="S688" s="283" t="str">
        <f t="shared" si="55"/>
        <v/>
      </c>
      <c r="T688" s="284" t="str">
        <f t="shared" ca="1" si="56"/>
        <v/>
      </c>
      <c r="U688" s="419"/>
      <c r="V688" s="421" t="str">
        <f>IFERROR(IF(Table9[[#This Row],[Data de nascimento 
(aaaa-mm-dd)]]="","",(IF(B688="","",DATEDIF(J688,VLOOKUP(Table9[[#This Row],[Código do agregado
'[Entidade']]],Table8[[Código do agregado '[Entidade']]:[Denominação do ficheiro pdf correspondente ao documento]],25,FALSE),"y")))),"")</f>
        <v/>
      </c>
      <c r="W688" s="410">
        <f t="shared" si="57"/>
        <v>0</v>
      </c>
      <c r="AC688" s="280"/>
    </row>
    <row r="689" spans="1:29" s="263" customFormat="1" ht="25.05" hidden="1" customHeight="1" x14ac:dyDescent="0.3">
      <c r="A689" s="274" t="str">
        <f>CONCATENATE(+IF(Table9[[#This Row],[Código do agregado
'[Entidade']]]="","",VLOOKUP(Table9[[#This Row],[Código do agregado
'[Entidade']]],Table8[[#All],[Código do agregado '[Entidade']]:[Código do agregado
'[1º Direito']]],6,FALSE)),Table9[[#This Row],[Membro]])</f>
        <v/>
      </c>
      <c r="B689" s="403"/>
      <c r="C689" s="404" t="str">
        <f>IF(Table9[[#This Row],[Código do agregado
'[Entidade']]]="","",(CONCATENATE(VLOOKUP(Table9[[#This Row],[Código do agregado
'[Entidade']]],Table8[[Código do agregado '[Entidade']]:[Código do agregado
'[1º Direito']]],8,FALSE),".",Table9[[#This Row],[Membro]])))</f>
        <v/>
      </c>
      <c r="D689" s="430"/>
      <c r="E689" s="431"/>
      <c r="F689" s="430"/>
      <c r="G689" s="430"/>
      <c r="H689" s="435"/>
      <c r="I689" s="432"/>
      <c r="J689" s="433"/>
      <c r="K689" s="404" t="str">
        <f ca="1">IF(Table9[[#This Row],[Data de nascimento 
(aaaa-mm-dd)]]="","",(IF(B689="","",DATEDIF(J689,NOW(),"y"))))</f>
        <v/>
      </c>
      <c r="L689" s="401"/>
      <c r="M689" s="405"/>
      <c r="N689" s="407"/>
      <c r="O689" s="405"/>
      <c r="P689" s="275" t="str">
        <f t="shared" si="53"/>
        <v>NÃO</v>
      </c>
      <c r="Q689" s="281" t="str">
        <f>IF(Table9[[#This Row],[Código do agregado
'[Entidade']]]="","",IF(B689&lt;&gt;B688,"A",IF(Q688="A","B",IF(Q688="B","C",IF(Q688="C","D",IF(Q688="D","E",IF(Q688="E","F",IF(Q688="F","G",IF(Q688="G","H",IF(Q688="H","I",IF(Q688="K","L",IF(Q688="L","M",IF(Q688="M","N",IF(Q688="N","O",IF(Q688="O","P",IF(Q688="P","Q"))))))))))))))))</f>
        <v/>
      </c>
      <c r="R689" s="282" t="str">
        <f t="shared" si="54"/>
        <v/>
      </c>
      <c r="S689" s="283" t="str">
        <f t="shared" si="55"/>
        <v/>
      </c>
      <c r="T689" s="284" t="str">
        <f t="shared" ca="1" si="56"/>
        <v/>
      </c>
      <c r="U689" s="419"/>
      <c r="V689" s="421" t="str">
        <f>IFERROR(IF(Table9[[#This Row],[Data de nascimento 
(aaaa-mm-dd)]]="","",(IF(B689="","",DATEDIF(J689,VLOOKUP(Table9[[#This Row],[Código do agregado
'[Entidade']]],Table8[[Código do agregado '[Entidade']]:[Denominação do ficheiro pdf correspondente ao documento]],25,FALSE),"y")))),"")</f>
        <v/>
      </c>
      <c r="W689" s="410">
        <f t="shared" si="57"/>
        <v>0</v>
      </c>
      <c r="AC689" s="280"/>
    </row>
    <row r="690" spans="1:29" s="263" customFormat="1" ht="25.05" hidden="1" customHeight="1" x14ac:dyDescent="0.3">
      <c r="A690" s="274" t="str">
        <f>CONCATENATE(+IF(Table9[[#This Row],[Código do agregado
'[Entidade']]]="","",VLOOKUP(Table9[[#This Row],[Código do agregado
'[Entidade']]],Table8[[#All],[Código do agregado '[Entidade']]:[Código do agregado
'[1º Direito']]],6,FALSE)),Table9[[#This Row],[Membro]])</f>
        <v/>
      </c>
      <c r="B690" s="403"/>
      <c r="C690" s="404" t="str">
        <f>IF(Table9[[#This Row],[Código do agregado
'[Entidade']]]="","",(CONCATENATE(VLOOKUP(Table9[[#This Row],[Código do agregado
'[Entidade']]],Table8[[Código do agregado '[Entidade']]:[Código do agregado
'[1º Direito']]],8,FALSE),".",Table9[[#This Row],[Membro]])))</f>
        <v/>
      </c>
      <c r="D690" s="430"/>
      <c r="E690" s="431"/>
      <c r="F690" s="430"/>
      <c r="G690" s="430"/>
      <c r="H690" s="435"/>
      <c r="I690" s="432"/>
      <c r="J690" s="433"/>
      <c r="K690" s="404" t="str">
        <f ca="1">IF(Table9[[#This Row],[Data de nascimento 
(aaaa-mm-dd)]]="","",(IF(B690="","",DATEDIF(J690,NOW(),"y"))))</f>
        <v/>
      </c>
      <c r="L690" s="401"/>
      <c r="M690" s="405"/>
      <c r="N690" s="407"/>
      <c r="O690" s="405"/>
      <c r="P690" s="275" t="str">
        <f t="shared" si="53"/>
        <v>NÃO</v>
      </c>
      <c r="Q690" s="281" t="str">
        <f>IF(Table9[[#This Row],[Código do agregado
'[Entidade']]]="","",IF(B690&lt;&gt;B689,"A",IF(Q689="A","B",IF(Q689="B","C",IF(Q689="C","D",IF(Q689="D","E",IF(Q689="E","F",IF(Q689="F","G",IF(Q689="G","H",IF(Q689="H","I",IF(Q689="K","L",IF(Q689="L","M",IF(Q689="M","N",IF(Q689="N","O",IF(Q689="O","P",IF(Q689="P","Q"))))))))))))))))</f>
        <v/>
      </c>
      <c r="R690" s="282" t="str">
        <f t="shared" si="54"/>
        <v/>
      </c>
      <c r="S690" s="283" t="str">
        <f t="shared" si="55"/>
        <v/>
      </c>
      <c r="T690" s="284" t="str">
        <f t="shared" ca="1" si="56"/>
        <v/>
      </c>
      <c r="U690" s="419"/>
      <c r="V690" s="421" t="str">
        <f>IFERROR(IF(Table9[[#This Row],[Data de nascimento 
(aaaa-mm-dd)]]="","",(IF(B690="","",DATEDIF(J690,VLOOKUP(Table9[[#This Row],[Código do agregado
'[Entidade']]],Table8[[Código do agregado '[Entidade']]:[Denominação do ficheiro pdf correspondente ao documento]],25,FALSE),"y")))),"")</f>
        <v/>
      </c>
      <c r="W690" s="410">
        <f t="shared" si="57"/>
        <v>0</v>
      </c>
      <c r="AC690" s="280"/>
    </row>
    <row r="691" spans="1:29" s="263" customFormat="1" ht="25.05" hidden="1" customHeight="1" x14ac:dyDescent="0.3">
      <c r="A691" s="274" t="str">
        <f>CONCATENATE(+IF(Table9[[#This Row],[Código do agregado
'[Entidade']]]="","",VLOOKUP(Table9[[#This Row],[Código do agregado
'[Entidade']]],Table8[[#All],[Código do agregado '[Entidade']]:[Código do agregado
'[1º Direito']]],6,FALSE)),Table9[[#This Row],[Membro]])</f>
        <v/>
      </c>
      <c r="B691" s="403"/>
      <c r="C691" s="404" t="str">
        <f>IF(Table9[[#This Row],[Código do agregado
'[Entidade']]]="","",(CONCATENATE(VLOOKUP(Table9[[#This Row],[Código do agregado
'[Entidade']]],Table8[[Código do agregado '[Entidade']]:[Código do agregado
'[1º Direito']]],8,FALSE),".",Table9[[#This Row],[Membro]])))</f>
        <v/>
      </c>
      <c r="D691" s="430"/>
      <c r="E691" s="431"/>
      <c r="F691" s="430"/>
      <c r="G691" s="430"/>
      <c r="H691" s="435"/>
      <c r="I691" s="432"/>
      <c r="J691" s="433"/>
      <c r="K691" s="404" t="str">
        <f ca="1">IF(Table9[[#This Row],[Data de nascimento 
(aaaa-mm-dd)]]="","",(IF(B691="","",DATEDIF(J691,NOW(),"y"))))</f>
        <v/>
      </c>
      <c r="L691" s="401"/>
      <c r="M691" s="405"/>
      <c r="N691" s="407"/>
      <c r="O691" s="405"/>
      <c r="P691" s="275" t="str">
        <f t="shared" si="53"/>
        <v>NÃO</v>
      </c>
      <c r="Q691" s="281" t="str">
        <f>IF(Table9[[#This Row],[Código do agregado
'[Entidade']]]="","",IF(B691&lt;&gt;B690,"A",IF(Q690="A","B",IF(Q690="B","C",IF(Q690="C","D",IF(Q690="D","E",IF(Q690="E","F",IF(Q690="F","G",IF(Q690="G","H",IF(Q690="H","I",IF(Q690="K","L",IF(Q690="L","M",IF(Q690="M","N",IF(Q690="N","O",IF(Q690="O","P",IF(Q690="P","Q"))))))))))))))))</f>
        <v/>
      </c>
      <c r="R691" s="282" t="str">
        <f t="shared" si="54"/>
        <v/>
      </c>
      <c r="S691" s="283" t="str">
        <f t="shared" si="55"/>
        <v/>
      </c>
      <c r="T691" s="284" t="str">
        <f t="shared" ca="1" si="56"/>
        <v/>
      </c>
      <c r="U691" s="419"/>
      <c r="V691" s="421" t="str">
        <f>IFERROR(IF(Table9[[#This Row],[Data de nascimento 
(aaaa-mm-dd)]]="","",(IF(B691="","",DATEDIF(J691,VLOOKUP(Table9[[#This Row],[Código do agregado
'[Entidade']]],Table8[[Código do agregado '[Entidade']]:[Denominação do ficheiro pdf correspondente ao documento]],25,FALSE),"y")))),"")</f>
        <v/>
      </c>
      <c r="W691" s="410">
        <f t="shared" si="57"/>
        <v>0</v>
      </c>
      <c r="AC691" s="280"/>
    </row>
    <row r="692" spans="1:29" s="263" customFormat="1" ht="25.05" hidden="1" customHeight="1" x14ac:dyDescent="0.3">
      <c r="A692" s="274" t="str">
        <f>CONCATENATE(+IF(Table9[[#This Row],[Código do agregado
'[Entidade']]]="","",VLOOKUP(Table9[[#This Row],[Código do agregado
'[Entidade']]],Table8[[#All],[Código do agregado '[Entidade']]:[Código do agregado
'[1º Direito']]],6,FALSE)),Table9[[#This Row],[Membro]])</f>
        <v/>
      </c>
      <c r="B692" s="403"/>
      <c r="C692" s="404" t="str">
        <f>IF(Table9[[#This Row],[Código do agregado
'[Entidade']]]="","",(CONCATENATE(VLOOKUP(Table9[[#This Row],[Código do agregado
'[Entidade']]],Table8[[Código do agregado '[Entidade']]:[Código do agregado
'[1º Direito']]],8,FALSE),".",Table9[[#This Row],[Membro]])))</f>
        <v/>
      </c>
      <c r="D692" s="430"/>
      <c r="E692" s="431"/>
      <c r="F692" s="430"/>
      <c r="G692" s="430"/>
      <c r="H692" s="435"/>
      <c r="I692" s="432"/>
      <c r="J692" s="433"/>
      <c r="K692" s="404" t="str">
        <f ca="1">IF(Table9[[#This Row],[Data de nascimento 
(aaaa-mm-dd)]]="","",(IF(B692="","",DATEDIF(J692,NOW(),"y"))))</f>
        <v/>
      </c>
      <c r="L692" s="401"/>
      <c r="M692" s="405"/>
      <c r="N692" s="407"/>
      <c r="O692" s="405"/>
      <c r="P692" s="275" t="str">
        <f t="shared" si="53"/>
        <v>NÃO</v>
      </c>
      <c r="Q692" s="281" t="str">
        <f>IF(Table9[[#This Row],[Código do agregado
'[Entidade']]]="","",IF(B692&lt;&gt;B691,"A",IF(Q691="A","B",IF(Q691="B","C",IF(Q691="C","D",IF(Q691="D","E",IF(Q691="E","F",IF(Q691="F","G",IF(Q691="G","H",IF(Q691="H","I",IF(Q691="K","L",IF(Q691="L","M",IF(Q691="M","N",IF(Q691="N","O",IF(Q691="O","P",IF(Q691="P","Q"))))))))))))))))</f>
        <v/>
      </c>
      <c r="R692" s="282" t="str">
        <f t="shared" si="54"/>
        <v/>
      </c>
      <c r="S692" s="283" t="str">
        <f t="shared" si="55"/>
        <v/>
      </c>
      <c r="T692" s="284" t="str">
        <f t="shared" ca="1" si="56"/>
        <v/>
      </c>
      <c r="U692" s="419"/>
      <c r="V692" s="421" t="str">
        <f>IFERROR(IF(Table9[[#This Row],[Data de nascimento 
(aaaa-mm-dd)]]="","",(IF(B692="","",DATEDIF(J692,VLOOKUP(Table9[[#This Row],[Código do agregado
'[Entidade']]],Table8[[Código do agregado '[Entidade']]:[Denominação do ficheiro pdf correspondente ao documento]],25,FALSE),"y")))),"")</f>
        <v/>
      </c>
      <c r="W692" s="410">
        <f t="shared" si="57"/>
        <v>0</v>
      </c>
      <c r="AC692" s="280"/>
    </row>
    <row r="693" spans="1:29" s="263" customFormat="1" ht="25.05" hidden="1" customHeight="1" x14ac:dyDescent="0.3">
      <c r="A693" s="274" t="str">
        <f>CONCATENATE(+IF(Table9[[#This Row],[Código do agregado
'[Entidade']]]="","",VLOOKUP(Table9[[#This Row],[Código do agregado
'[Entidade']]],Table8[[#All],[Código do agregado '[Entidade']]:[Código do agregado
'[1º Direito']]],6,FALSE)),Table9[[#This Row],[Membro]])</f>
        <v/>
      </c>
      <c r="B693" s="403"/>
      <c r="C693" s="404" t="str">
        <f>IF(Table9[[#This Row],[Código do agregado
'[Entidade']]]="","",(CONCATENATE(VLOOKUP(Table9[[#This Row],[Código do agregado
'[Entidade']]],Table8[[Código do agregado '[Entidade']]:[Código do agregado
'[1º Direito']]],8,FALSE),".",Table9[[#This Row],[Membro]])))</f>
        <v/>
      </c>
      <c r="D693" s="430"/>
      <c r="E693" s="431"/>
      <c r="F693" s="430"/>
      <c r="G693" s="430"/>
      <c r="H693" s="435"/>
      <c r="I693" s="432"/>
      <c r="J693" s="433"/>
      <c r="K693" s="404" t="str">
        <f ca="1">IF(Table9[[#This Row],[Data de nascimento 
(aaaa-mm-dd)]]="","",(IF(B693="","",DATEDIF(J693,NOW(),"y"))))</f>
        <v/>
      </c>
      <c r="L693" s="401"/>
      <c r="M693" s="405"/>
      <c r="N693" s="407"/>
      <c r="O693" s="405"/>
      <c r="P693" s="275" t="str">
        <f t="shared" si="53"/>
        <v>NÃO</v>
      </c>
      <c r="Q693" s="281" t="str">
        <f>IF(Table9[[#This Row],[Código do agregado
'[Entidade']]]="","",IF(B693&lt;&gt;B692,"A",IF(Q692="A","B",IF(Q692="B","C",IF(Q692="C","D",IF(Q692="D","E",IF(Q692="E","F",IF(Q692="F","G",IF(Q692="G","H",IF(Q692="H","I",IF(Q692="K","L",IF(Q692="L","M",IF(Q692="M","N",IF(Q692="N","O",IF(Q692="O","P",IF(Q692="P","Q"))))))))))))))))</f>
        <v/>
      </c>
      <c r="R693" s="282" t="str">
        <f t="shared" si="54"/>
        <v/>
      </c>
      <c r="S693" s="283" t="str">
        <f t="shared" si="55"/>
        <v/>
      </c>
      <c r="T693" s="284" t="str">
        <f t="shared" ca="1" si="56"/>
        <v/>
      </c>
      <c r="U693" s="419"/>
      <c r="V693" s="421" t="str">
        <f>IFERROR(IF(Table9[[#This Row],[Data de nascimento 
(aaaa-mm-dd)]]="","",(IF(B693="","",DATEDIF(J693,VLOOKUP(Table9[[#This Row],[Código do agregado
'[Entidade']]],Table8[[Código do agregado '[Entidade']]:[Denominação do ficheiro pdf correspondente ao documento]],25,FALSE),"y")))),"")</f>
        <v/>
      </c>
      <c r="W693" s="410">
        <f t="shared" si="57"/>
        <v>0</v>
      </c>
      <c r="AC693" s="280"/>
    </row>
    <row r="694" spans="1:29" s="263" customFormat="1" ht="25.05" hidden="1" customHeight="1" x14ac:dyDescent="0.3">
      <c r="A694" s="274" t="str">
        <f>CONCATENATE(+IF(Table9[[#This Row],[Código do agregado
'[Entidade']]]="","",VLOOKUP(Table9[[#This Row],[Código do agregado
'[Entidade']]],Table8[[#All],[Código do agregado '[Entidade']]:[Código do agregado
'[1º Direito']]],6,FALSE)),Table9[[#This Row],[Membro]])</f>
        <v/>
      </c>
      <c r="B694" s="403"/>
      <c r="C694" s="404" t="str">
        <f>IF(Table9[[#This Row],[Código do agregado
'[Entidade']]]="","",(CONCATENATE(VLOOKUP(Table9[[#This Row],[Código do agregado
'[Entidade']]],Table8[[Código do agregado '[Entidade']]:[Código do agregado
'[1º Direito']]],8,FALSE),".",Table9[[#This Row],[Membro]])))</f>
        <v/>
      </c>
      <c r="D694" s="430"/>
      <c r="E694" s="431"/>
      <c r="F694" s="430"/>
      <c r="G694" s="430"/>
      <c r="H694" s="435"/>
      <c r="I694" s="432"/>
      <c r="J694" s="433"/>
      <c r="K694" s="404" t="str">
        <f ca="1">IF(Table9[[#This Row],[Data de nascimento 
(aaaa-mm-dd)]]="","",(IF(B694="","",DATEDIF(J694,NOW(),"y"))))</f>
        <v/>
      </c>
      <c r="L694" s="401"/>
      <c r="M694" s="405"/>
      <c r="N694" s="407"/>
      <c r="O694" s="405"/>
      <c r="P694" s="275" t="str">
        <f t="shared" si="53"/>
        <v>NÃO</v>
      </c>
      <c r="Q694" s="281" t="str">
        <f>IF(Table9[[#This Row],[Código do agregado
'[Entidade']]]="","",IF(B694&lt;&gt;B693,"A",IF(Q693="A","B",IF(Q693="B","C",IF(Q693="C","D",IF(Q693="D","E",IF(Q693="E","F",IF(Q693="F","G",IF(Q693="G","H",IF(Q693="H","I",IF(Q693="K","L",IF(Q693="L","M",IF(Q693="M","N",IF(Q693="N","O",IF(Q693="O","P",IF(Q693="P","Q"))))))))))))))))</f>
        <v/>
      </c>
      <c r="R694" s="282" t="str">
        <f t="shared" si="54"/>
        <v/>
      </c>
      <c r="S694" s="283" t="str">
        <f t="shared" si="55"/>
        <v/>
      </c>
      <c r="T694" s="284" t="str">
        <f t="shared" ca="1" si="56"/>
        <v/>
      </c>
      <c r="U694" s="419"/>
      <c r="V694" s="421" t="str">
        <f>IFERROR(IF(Table9[[#This Row],[Data de nascimento 
(aaaa-mm-dd)]]="","",(IF(B694="","",DATEDIF(J694,VLOOKUP(Table9[[#This Row],[Código do agregado
'[Entidade']]],Table8[[Código do agregado '[Entidade']]:[Denominação do ficheiro pdf correspondente ao documento]],25,FALSE),"y")))),"")</f>
        <v/>
      </c>
      <c r="W694" s="410">
        <f t="shared" si="57"/>
        <v>0</v>
      </c>
      <c r="AC694" s="280"/>
    </row>
    <row r="695" spans="1:29" s="263" customFormat="1" ht="25.05" hidden="1" customHeight="1" x14ac:dyDescent="0.3">
      <c r="A695" s="274" t="str">
        <f>CONCATENATE(+IF(Table9[[#This Row],[Código do agregado
'[Entidade']]]="","",VLOOKUP(Table9[[#This Row],[Código do agregado
'[Entidade']]],Table8[[#All],[Código do agregado '[Entidade']]:[Código do agregado
'[1º Direito']]],6,FALSE)),Table9[[#This Row],[Membro]])</f>
        <v/>
      </c>
      <c r="B695" s="403"/>
      <c r="C695" s="404" t="str">
        <f>IF(Table9[[#This Row],[Código do agregado
'[Entidade']]]="","",(CONCATENATE(VLOOKUP(Table9[[#This Row],[Código do agregado
'[Entidade']]],Table8[[Código do agregado '[Entidade']]:[Código do agregado
'[1º Direito']]],8,FALSE),".",Table9[[#This Row],[Membro]])))</f>
        <v/>
      </c>
      <c r="D695" s="430"/>
      <c r="E695" s="431"/>
      <c r="F695" s="430"/>
      <c r="G695" s="430"/>
      <c r="H695" s="435"/>
      <c r="I695" s="432"/>
      <c r="J695" s="433"/>
      <c r="K695" s="404" t="str">
        <f ca="1">IF(Table9[[#This Row],[Data de nascimento 
(aaaa-mm-dd)]]="","",(IF(B695="","",DATEDIF(J695,NOW(),"y"))))</f>
        <v/>
      </c>
      <c r="L695" s="401"/>
      <c r="M695" s="405"/>
      <c r="N695" s="407"/>
      <c r="O695" s="405"/>
      <c r="P695" s="275" t="str">
        <f t="shared" si="53"/>
        <v>NÃO</v>
      </c>
      <c r="Q695" s="281" t="str">
        <f>IF(Table9[[#This Row],[Código do agregado
'[Entidade']]]="","",IF(B695&lt;&gt;B694,"A",IF(Q694="A","B",IF(Q694="B","C",IF(Q694="C","D",IF(Q694="D","E",IF(Q694="E","F",IF(Q694="F","G",IF(Q694="G","H",IF(Q694="H","I",IF(Q694="K","L",IF(Q694="L","M",IF(Q694="M","N",IF(Q694="N","O",IF(Q694="O","P",IF(Q694="P","Q"))))))))))))))))</f>
        <v/>
      </c>
      <c r="R695" s="282" t="str">
        <f t="shared" si="54"/>
        <v/>
      </c>
      <c r="S695" s="283" t="str">
        <f t="shared" si="55"/>
        <v/>
      </c>
      <c r="T695" s="284" t="str">
        <f t="shared" ca="1" si="56"/>
        <v/>
      </c>
      <c r="U695" s="419"/>
      <c r="V695" s="421" t="str">
        <f>IFERROR(IF(Table9[[#This Row],[Data de nascimento 
(aaaa-mm-dd)]]="","",(IF(B695="","",DATEDIF(J695,VLOOKUP(Table9[[#This Row],[Código do agregado
'[Entidade']]],Table8[[Código do agregado '[Entidade']]:[Denominação do ficheiro pdf correspondente ao documento]],25,FALSE),"y")))),"")</f>
        <v/>
      </c>
      <c r="W695" s="410">
        <f t="shared" si="57"/>
        <v>0</v>
      </c>
      <c r="AC695" s="280"/>
    </row>
    <row r="696" spans="1:29" s="263" customFormat="1" ht="25.05" hidden="1" customHeight="1" x14ac:dyDescent="0.3">
      <c r="A696" s="274" t="str">
        <f>CONCATENATE(+IF(Table9[[#This Row],[Código do agregado
'[Entidade']]]="","",VLOOKUP(Table9[[#This Row],[Código do agregado
'[Entidade']]],Table8[[#All],[Código do agregado '[Entidade']]:[Código do agregado
'[1º Direito']]],6,FALSE)),Table9[[#This Row],[Membro]])</f>
        <v/>
      </c>
      <c r="B696" s="403"/>
      <c r="C696" s="404" t="str">
        <f>IF(Table9[[#This Row],[Código do agregado
'[Entidade']]]="","",(CONCATENATE(VLOOKUP(Table9[[#This Row],[Código do agregado
'[Entidade']]],Table8[[Código do agregado '[Entidade']]:[Código do agregado
'[1º Direito']]],8,FALSE),".",Table9[[#This Row],[Membro]])))</f>
        <v/>
      </c>
      <c r="D696" s="430"/>
      <c r="E696" s="431"/>
      <c r="F696" s="430"/>
      <c r="G696" s="430"/>
      <c r="H696" s="435"/>
      <c r="I696" s="432"/>
      <c r="J696" s="433"/>
      <c r="K696" s="404" t="str">
        <f ca="1">IF(Table9[[#This Row],[Data de nascimento 
(aaaa-mm-dd)]]="","",(IF(B696="","",DATEDIF(J696,NOW(),"y"))))</f>
        <v/>
      </c>
      <c r="L696" s="401"/>
      <c r="M696" s="405"/>
      <c r="N696" s="407"/>
      <c r="O696" s="405"/>
      <c r="P696" s="275" t="str">
        <f t="shared" si="53"/>
        <v>NÃO</v>
      </c>
      <c r="Q696" s="281" t="str">
        <f>IF(Table9[[#This Row],[Código do agregado
'[Entidade']]]="","",IF(B696&lt;&gt;B695,"A",IF(Q695="A","B",IF(Q695="B","C",IF(Q695="C","D",IF(Q695="D","E",IF(Q695="E","F",IF(Q695="F","G",IF(Q695="G","H",IF(Q695="H","I",IF(Q695="K","L",IF(Q695="L","M",IF(Q695="M","N",IF(Q695="N","O",IF(Q695="O","P",IF(Q695="P","Q"))))))))))))))))</f>
        <v/>
      </c>
      <c r="R696" s="282" t="str">
        <f t="shared" si="54"/>
        <v/>
      </c>
      <c r="S696" s="283" t="str">
        <f t="shared" si="55"/>
        <v/>
      </c>
      <c r="T696" s="284" t="str">
        <f t="shared" ca="1" si="56"/>
        <v/>
      </c>
      <c r="U696" s="419"/>
      <c r="V696" s="421" t="str">
        <f>IFERROR(IF(Table9[[#This Row],[Data de nascimento 
(aaaa-mm-dd)]]="","",(IF(B696="","",DATEDIF(J696,VLOOKUP(Table9[[#This Row],[Código do agregado
'[Entidade']]],Table8[[Código do agregado '[Entidade']]:[Denominação do ficheiro pdf correspondente ao documento]],25,FALSE),"y")))),"")</f>
        <v/>
      </c>
      <c r="W696" s="410">
        <f t="shared" si="57"/>
        <v>0</v>
      </c>
      <c r="AC696" s="280"/>
    </row>
    <row r="697" spans="1:29" s="263" customFormat="1" ht="25.05" hidden="1" customHeight="1" x14ac:dyDescent="0.3">
      <c r="A697" s="274" t="str">
        <f>CONCATENATE(+IF(Table9[[#This Row],[Código do agregado
'[Entidade']]]="","",VLOOKUP(Table9[[#This Row],[Código do agregado
'[Entidade']]],Table8[[#All],[Código do agregado '[Entidade']]:[Código do agregado
'[1º Direito']]],6,FALSE)),Table9[[#This Row],[Membro]])</f>
        <v/>
      </c>
      <c r="B697" s="403"/>
      <c r="C697" s="404" t="str">
        <f>IF(Table9[[#This Row],[Código do agregado
'[Entidade']]]="","",(CONCATENATE(VLOOKUP(Table9[[#This Row],[Código do agregado
'[Entidade']]],Table8[[Código do agregado '[Entidade']]:[Código do agregado
'[1º Direito']]],8,FALSE),".",Table9[[#This Row],[Membro]])))</f>
        <v/>
      </c>
      <c r="D697" s="430"/>
      <c r="E697" s="431"/>
      <c r="F697" s="430"/>
      <c r="G697" s="430"/>
      <c r="H697" s="435"/>
      <c r="I697" s="432"/>
      <c r="J697" s="433"/>
      <c r="K697" s="404" t="str">
        <f ca="1">IF(Table9[[#This Row],[Data de nascimento 
(aaaa-mm-dd)]]="","",(IF(B697="","",DATEDIF(J697,NOW(),"y"))))</f>
        <v/>
      </c>
      <c r="L697" s="401"/>
      <c r="M697" s="405"/>
      <c r="N697" s="407"/>
      <c r="O697" s="405"/>
      <c r="P697" s="275" t="str">
        <f t="shared" si="53"/>
        <v>NÃO</v>
      </c>
      <c r="Q697" s="281" t="str">
        <f>IF(Table9[[#This Row],[Código do agregado
'[Entidade']]]="","",IF(B697&lt;&gt;B696,"A",IF(Q696="A","B",IF(Q696="B","C",IF(Q696="C","D",IF(Q696="D","E",IF(Q696="E","F",IF(Q696="F","G",IF(Q696="G","H",IF(Q696="H","I",IF(Q696="K","L",IF(Q696="L","M",IF(Q696="M","N",IF(Q696="N","O",IF(Q696="O","P",IF(Q696="P","Q"))))))))))))))))</f>
        <v/>
      </c>
      <c r="R697" s="282" t="str">
        <f t="shared" si="54"/>
        <v/>
      </c>
      <c r="S697" s="283" t="str">
        <f t="shared" si="55"/>
        <v/>
      </c>
      <c r="T697" s="284" t="str">
        <f t="shared" ca="1" si="56"/>
        <v/>
      </c>
      <c r="U697" s="419"/>
      <c r="V697" s="421" t="str">
        <f>IFERROR(IF(Table9[[#This Row],[Data de nascimento 
(aaaa-mm-dd)]]="","",(IF(B697="","",DATEDIF(J697,VLOOKUP(Table9[[#This Row],[Código do agregado
'[Entidade']]],Table8[[Código do agregado '[Entidade']]:[Denominação do ficheiro pdf correspondente ao documento]],25,FALSE),"y")))),"")</f>
        <v/>
      </c>
      <c r="W697" s="410">
        <f t="shared" si="57"/>
        <v>0</v>
      </c>
      <c r="AC697" s="280"/>
    </row>
    <row r="698" spans="1:29" s="263" customFormat="1" ht="25.05" hidden="1" customHeight="1" x14ac:dyDescent="0.3">
      <c r="A698" s="274" t="str">
        <f>CONCATENATE(+IF(Table9[[#This Row],[Código do agregado
'[Entidade']]]="","",VLOOKUP(Table9[[#This Row],[Código do agregado
'[Entidade']]],Table8[[#All],[Código do agregado '[Entidade']]:[Código do agregado
'[1º Direito']]],6,FALSE)),Table9[[#This Row],[Membro]])</f>
        <v/>
      </c>
      <c r="B698" s="403"/>
      <c r="C698" s="404" t="str">
        <f>IF(Table9[[#This Row],[Código do agregado
'[Entidade']]]="","",(CONCATENATE(VLOOKUP(Table9[[#This Row],[Código do agregado
'[Entidade']]],Table8[[Código do agregado '[Entidade']]:[Código do agregado
'[1º Direito']]],8,FALSE),".",Table9[[#This Row],[Membro]])))</f>
        <v/>
      </c>
      <c r="D698" s="430"/>
      <c r="E698" s="431"/>
      <c r="F698" s="430"/>
      <c r="G698" s="430"/>
      <c r="H698" s="435"/>
      <c r="I698" s="432"/>
      <c r="J698" s="433"/>
      <c r="K698" s="404" t="str">
        <f ca="1">IF(Table9[[#This Row],[Data de nascimento 
(aaaa-mm-dd)]]="","",(IF(B698="","",DATEDIF(J698,NOW(),"y"))))</f>
        <v/>
      </c>
      <c r="L698" s="401"/>
      <c r="M698" s="405"/>
      <c r="N698" s="407"/>
      <c r="O698" s="405"/>
      <c r="P698" s="275" t="str">
        <f t="shared" si="53"/>
        <v>NÃO</v>
      </c>
      <c r="Q698" s="281" t="str">
        <f>IF(Table9[[#This Row],[Código do agregado
'[Entidade']]]="","",IF(B698&lt;&gt;B697,"A",IF(Q697="A","B",IF(Q697="B","C",IF(Q697="C","D",IF(Q697="D","E",IF(Q697="E","F",IF(Q697="F","G",IF(Q697="G","H",IF(Q697="H","I",IF(Q697="K","L",IF(Q697="L","M",IF(Q697="M","N",IF(Q697="N","O",IF(Q697="O","P",IF(Q697="P","Q"))))))))))))))))</f>
        <v/>
      </c>
      <c r="R698" s="282" t="str">
        <f t="shared" si="54"/>
        <v/>
      </c>
      <c r="S698" s="283" t="str">
        <f t="shared" si="55"/>
        <v/>
      </c>
      <c r="T698" s="284" t="str">
        <f t="shared" ca="1" si="56"/>
        <v/>
      </c>
      <c r="U698" s="419"/>
      <c r="V698" s="421" t="str">
        <f>IFERROR(IF(Table9[[#This Row],[Data de nascimento 
(aaaa-mm-dd)]]="","",(IF(B698="","",DATEDIF(J698,VLOOKUP(Table9[[#This Row],[Código do agregado
'[Entidade']]],Table8[[Código do agregado '[Entidade']]:[Denominação do ficheiro pdf correspondente ao documento]],25,FALSE),"y")))),"")</f>
        <v/>
      </c>
      <c r="W698" s="410">
        <f t="shared" si="57"/>
        <v>0</v>
      </c>
      <c r="AC698" s="280"/>
    </row>
    <row r="699" spans="1:29" s="263" customFormat="1" ht="25.05" hidden="1" customHeight="1" x14ac:dyDescent="0.3">
      <c r="A699" s="274" t="str">
        <f>CONCATENATE(+IF(Table9[[#This Row],[Código do agregado
'[Entidade']]]="","",VLOOKUP(Table9[[#This Row],[Código do agregado
'[Entidade']]],Table8[[#All],[Código do agregado '[Entidade']]:[Código do agregado
'[1º Direito']]],6,FALSE)),Table9[[#This Row],[Membro]])</f>
        <v/>
      </c>
      <c r="B699" s="403"/>
      <c r="C699" s="404" t="str">
        <f>IF(Table9[[#This Row],[Código do agregado
'[Entidade']]]="","",(CONCATENATE(VLOOKUP(Table9[[#This Row],[Código do agregado
'[Entidade']]],Table8[[Código do agregado '[Entidade']]:[Código do agregado
'[1º Direito']]],8,FALSE),".",Table9[[#This Row],[Membro]])))</f>
        <v/>
      </c>
      <c r="D699" s="430"/>
      <c r="E699" s="431"/>
      <c r="F699" s="430"/>
      <c r="G699" s="430"/>
      <c r="H699" s="435"/>
      <c r="I699" s="432"/>
      <c r="J699" s="433"/>
      <c r="K699" s="404" t="str">
        <f ca="1">IF(Table9[[#This Row],[Data de nascimento 
(aaaa-mm-dd)]]="","",(IF(B699="","",DATEDIF(J699,NOW(),"y"))))</f>
        <v/>
      </c>
      <c r="L699" s="401"/>
      <c r="M699" s="405"/>
      <c r="N699" s="407"/>
      <c r="O699" s="405"/>
      <c r="P699" s="275" t="str">
        <f t="shared" si="53"/>
        <v>NÃO</v>
      </c>
      <c r="Q699" s="281" t="str">
        <f>IF(Table9[[#This Row],[Código do agregado
'[Entidade']]]="","",IF(B699&lt;&gt;B698,"A",IF(Q698="A","B",IF(Q698="B","C",IF(Q698="C","D",IF(Q698="D","E",IF(Q698="E","F",IF(Q698="F","G",IF(Q698="G","H",IF(Q698="H","I",IF(Q698="K","L",IF(Q698="L","M",IF(Q698="M","N",IF(Q698="N","O",IF(Q698="O","P",IF(Q698="P","Q"))))))))))))))))</f>
        <v/>
      </c>
      <c r="R699" s="282" t="str">
        <f t="shared" si="54"/>
        <v/>
      </c>
      <c r="S699" s="283" t="str">
        <f t="shared" si="55"/>
        <v/>
      </c>
      <c r="T699" s="284" t="str">
        <f t="shared" ca="1" si="56"/>
        <v/>
      </c>
      <c r="U699" s="419"/>
      <c r="V699" s="421" t="str">
        <f>IFERROR(IF(Table9[[#This Row],[Data de nascimento 
(aaaa-mm-dd)]]="","",(IF(B699="","",DATEDIF(J699,VLOOKUP(Table9[[#This Row],[Código do agregado
'[Entidade']]],Table8[[Código do agregado '[Entidade']]:[Denominação do ficheiro pdf correspondente ao documento]],25,FALSE),"y")))),"")</f>
        <v/>
      </c>
      <c r="W699" s="410">
        <f t="shared" si="57"/>
        <v>0</v>
      </c>
      <c r="AC699" s="280"/>
    </row>
    <row r="700" spans="1:29" s="263" customFormat="1" ht="25.05" hidden="1" customHeight="1" x14ac:dyDescent="0.3">
      <c r="A700" s="274" t="str">
        <f>CONCATENATE(+IF(Table9[[#This Row],[Código do agregado
'[Entidade']]]="","",VLOOKUP(Table9[[#This Row],[Código do agregado
'[Entidade']]],Table8[[#All],[Código do agregado '[Entidade']]:[Código do agregado
'[1º Direito']]],6,FALSE)),Table9[[#This Row],[Membro]])</f>
        <v/>
      </c>
      <c r="B700" s="403"/>
      <c r="C700" s="404" t="str">
        <f>IF(Table9[[#This Row],[Código do agregado
'[Entidade']]]="","",(CONCATENATE(VLOOKUP(Table9[[#This Row],[Código do agregado
'[Entidade']]],Table8[[Código do agregado '[Entidade']]:[Código do agregado
'[1º Direito']]],8,FALSE),".",Table9[[#This Row],[Membro]])))</f>
        <v/>
      </c>
      <c r="D700" s="430"/>
      <c r="E700" s="431"/>
      <c r="F700" s="430"/>
      <c r="G700" s="430"/>
      <c r="H700" s="435"/>
      <c r="I700" s="432"/>
      <c r="J700" s="433"/>
      <c r="K700" s="404" t="str">
        <f ca="1">IF(Table9[[#This Row],[Data de nascimento 
(aaaa-mm-dd)]]="","",(IF(B700="","",DATEDIF(J700,NOW(),"y"))))</f>
        <v/>
      </c>
      <c r="L700" s="401"/>
      <c r="M700" s="405"/>
      <c r="N700" s="407"/>
      <c r="O700" s="405"/>
      <c r="P700" s="275" t="str">
        <f t="shared" si="53"/>
        <v>NÃO</v>
      </c>
      <c r="Q700" s="281" t="str">
        <f>IF(Table9[[#This Row],[Código do agregado
'[Entidade']]]="","",IF(B700&lt;&gt;B699,"A",IF(Q699="A","B",IF(Q699="B","C",IF(Q699="C","D",IF(Q699="D","E",IF(Q699="E","F",IF(Q699="F","G",IF(Q699="G","H",IF(Q699="H","I",IF(Q699="K","L",IF(Q699="L","M",IF(Q699="M","N",IF(Q699="N","O",IF(Q699="O","P",IF(Q699="P","Q"))))))))))))))))</f>
        <v/>
      </c>
      <c r="R700" s="282" t="str">
        <f t="shared" si="54"/>
        <v/>
      </c>
      <c r="S700" s="283" t="str">
        <f t="shared" si="55"/>
        <v/>
      </c>
      <c r="T700" s="284" t="str">
        <f t="shared" ca="1" si="56"/>
        <v/>
      </c>
      <c r="U700" s="419"/>
      <c r="V700" s="421" t="str">
        <f>IFERROR(IF(Table9[[#This Row],[Data de nascimento 
(aaaa-mm-dd)]]="","",(IF(B700="","",DATEDIF(J700,VLOOKUP(Table9[[#This Row],[Código do agregado
'[Entidade']]],Table8[[Código do agregado '[Entidade']]:[Denominação do ficheiro pdf correspondente ao documento]],25,FALSE),"y")))),"")</f>
        <v/>
      </c>
      <c r="W700" s="410">
        <f t="shared" si="57"/>
        <v>0</v>
      </c>
      <c r="AC700" s="280"/>
    </row>
    <row r="701" spans="1:29" s="263" customFormat="1" ht="25.05" hidden="1" customHeight="1" x14ac:dyDescent="0.3">
      <c r="A701" s="274" t="str">
        <f>CONCATENATE(+IF(Table9[[#This Row],[Código do agregado
'[Entidade']]]="","",VLOOKUP(Table9[[#This Row],[Código do agregado
'[Entidade']]],Table8[[#All],[Código do agregado '[Entidade']]:[Código do agregado
'[1º Direito']]],6,FALSE)),Table9[[#This Row],[Membro]])</f>
        <v/>
      </c>
      <c r="B701" s="403"/>
      <c r="C701" s="404" t="str">
        <f>IF(Table9[[#This Row],[Código do agregado
'[Entidade']]]="","",(CONCATENATE(VLOOKUP(Table9[[#This Row],[Código do agregado
'[Entidade']]],Table8[[Código do agregado '[Entidade']]:[Código do agregado
'[1º Direito']]],8,FALSE),".",Table9[[#This Row],[Membro]])))</f>
        <v/>
      </c>
      <c r="D701" s="430"/>
      <c r="E701" s="431"/>
      <c r="F701" s="430"/>
      <c r="G701" s="430"/>
      <c r="H701" s="435"/>
      <c r="I701" s="432"/>
      <c r="J701" s="433"/>
      <c r="K701" s="404" t="str">
        <f ca="1">IF(Table9[[#This Row],[Data de nascimento 
(aaaa-mm-dd)]]="","",(IF(B701="","",DATEDIF(J701,NOW(),"y"))))</f>
        <v/>
      </c>
      <c r="L701" s="401"/>
      <c r="M701" s="405"/>
      <c r="N701" s="407"/>
      <c r="O701" s="405"/>
      <c r="P701" s="275" t="str">
        <f t="shared" si="53"/>
        <v>NÃO</v>
      </c>
      <c r="Q701" s="281" t="str">
        <f>IF(Table9[[#This Row],[Código do agregado
'[Entidade']]]="","",IF(B701&lt;&gt;B700,"A",IF(Q700="A","B",IF(Q700="B","C",IF(Q700="C","D",IF(Q700="D","E",IF(Q700="E","F",IF(Q700="F","G",IF(Q700="G","H",IF(Q700="H","I",IF(Q700="K","L",IF(Q700="L","M",IF(Q700="M","N",IF(Q700="N","O",IF(Q700="O","P",IF(Q700="P","Q"))))))))))))))))</f>
        <v/>
      </c>
      <c r="R701" s="282" t="str">
        <f t="shared" si="54"/>
        <v/>
      </c>
      <c r="S701" s="283" t="str">
        <f t="shared" si="55"/>
        <v/>
      </c>
      <c r="T701" s="284" t="str">
        <f t="shared" ca="1" si="56"/>
        <v/>
      </c>
      <c r="U701" s="419"/>
      <c r="V701" s="421" t="str">
        <f>IFERROR(IF(Table9[[#This Row],[Data de nascimento 
(aaaa-mm-dd)]]="","",(IF(B701="","",DATEDIF(J701,VLOOKUP(Table9[[#This Row],[Código do agregado
'[Entidade']]],Table8[[Código do agregado '[Entidade']]:[Denominação do ficheiro pdf correspondente ao documento]],25,FALSE),"y")))),"")</f>
        <v/>
      </c>
      <c r="W701" s="410">
        <f t="shared" si="57"/>
        <v>0</v>
      </c>
      <c r="AC701" s="280"/>
    </row>
    <row r="702" spans="1:29" s="263" customFormat="1" ht="25.05" hidden="1" customHeight="1" x14ac:dyDescent="0.3">
      <c r="A702" s="274" t="str">
        <f>CONCATENATE(+IF(Table9[[#This Row],[Código do agregado
'[Entidade']]]="","",VLOOKUP(Table9[[#This Row],[Código do agregado
'[Entidade']]],Table8[[#All],[Código do agregado '[Entidade']]:[Código do agregado
'[1º Direito']]],6,FALSE)),Table9[[#This Row],[Membro]])</f>
        <v/>
      </c>
      <c r="B702" s="403"/>
      <c r="C702" s="404" t="str">
        <f>IF(Table9[[#This Row],[Código do agregado
'[Entidade']]]="","",(CONCATENATE(VLOOKUP(Table9[[#This Row],[Código do agregado
'[Entidade']]],Table8[[Código do agregado '[Entidade']]:[Código do agregado
'[1º Direito']]],8,FALSE),".",Table9[[#This Row],[Membro]])))</f>
        <v/>
      </c>
      <c r="D702" s="430"/>
      <c r="E702" s="431"/>
      <c r="F702" s="430"/>
      <c r="G702" s="430"/>
      <c r="H702" s="435"/>
      <c r="I702" s="432"/>
      <c r="J702" s="433"/>
      <c r="K702" s="404" t="str">
        <f ca="1">IF(Table9[[#This Row],[Data de nascimento 
(aaaa-mm-dd)]]="","",(IF(B702="","",DATEDIF(J702,NOW(),"y"))))</f>
        <v/>
      </c>
      <c r="L702" s="401"/>
      <c r="M702" s="405"/>
      <c r="N702" s="407"/>
      <c r="O702" s="405"/>
      <c r="P702" s="275" t="str">
        <f t="shared" si="53"/>
        <v>NÃO</v>
      </c>
      <c r="Q702" s="281" t="str">
        <f>IF(Table9[[#This Row],[Código do agregado
'[Entidade']]]="","",IF(B702&lt;&gt;B701,"A",IF(Q701="A","B",IF(Q701="B","C",IF(Q701="C","D",IF(Q701="D","E",IF(Q701="E","F",IF(Q701="F","G",IF(Q701="G","H",IF(Q701="H","I",IF(Q701="K","L",IF(Q701="L","M",IF(Q701="M","N",IF(Q701="N","O",IF(Q701="O","P",IF(Q701="P","Q"))))))))))))))))</f>
        <v/>
      </c>
      <c r="R702" s="282" t="str">
        <f t="shared" si="54"/>
        <v/>
      </c>
      <c r="S702" s="283" t="str">
        <f t="shared" si="55"/>
        <v/>
      </c>
      <c r="T702" s="284" t="str">
        <f t="shared" ca="1" si="56"/>
        <v/>
      </c>
      <c r="U702" s="419"/>
      <c r="V702" s="421" t="str">
        <f>IFERROR(IF(Table9[[#This Row],[Data de nascimento 
(aaaa-mm-dd)]]="","",(IF(B702="","",DATEDIF(J702,VLOOKUP(Table9[[#This Row],[Código do agregado
'[Entidade']]],Table8[[Código do agregado '[Entidade']]:[Denominação do ficheiro pdf correspondente ao documento]],25,FALSE),"y")))),"")</f>
        <v/>
      </c>
      <c r="W702" s="410">
        <f t="shared" si="57"/>
        <v>0</v>
      </c>
      <c r="AC702" s="280"/>
    </row>
    <row r="703" spans="1:29" s="263" customFormat="1" ht="25.05" hidden="1" customHeight="1" x14ac:dyDescent="0.3">
      <c r="A703" s="274" t="str">
        <f>CONCATENATE(+IF(Table9[[#This Row],[Código do agregado
'[Entidade']]]="","",VLOOKUP(Table9[[#This Row],[Código do agregado
'[Entidade']]],Table8[[#All],[Código do agregado '[Entidade']]:[Código do agregado
'[1º Direito']]],6,FALSE)),Table9[[#This Row],[Membro]])</f>
        <v/>
      </c>
      <c r="B703" s="403"/>
      <c r="C703" s="404" t="str">
        <f>IF(Table9[[#This Row],[Código do agregado
'[Entidade']]]="","",(CONCATENATE(VLOOKUP(Table9[[#This Row],[Código do agregado
'[Entidade']]],Table8[[Código do agregado '[Entidade']]:[Código do agregado
'[1º Direito']]],8,FALSE),".",Table9[[#This Row],[Membro]])))</f>
        <v/>
      </c>
      <c r="D703" s="430"/>
      <c r="E703" s="431"/>
      <c r="F703" s="430"/>
      <c r="G703" s="430"/>
      <c r="H703" s="435"/>
      <c r="I703" s="432"/>
      <c r="J703" s="433"/>
      <c r="K703" s="404" t="str">
        <f ca="1">IF(Table9[[#This Row],[Data de nascimento 
(aaaa-mm-dd)]]="","",(IF(B703="","",DATEDIF(J703,NOW(),"y"))))</f>
        <v/>
      </c>
      <c r="L703" s="401"/>
      <c r="M703" s="405"/>
      <c r="N703" s="407"/>
      <c r="O703" s="405"/>
      <c r="P703" s="275" t="str">
        <f t="shared" si="53"/>
        <v>NÃO</v>
      </c>
      <c r="Q703" s="281" t="str">
        <f>IF(Table9[[#This Row],[Código do agregado
'[Entidade']]]="","",IF(B703&lt;&gt;B702,"A",IF(Q702="A","B",IF(Q702="B","C",IF(Q702="C","D",IF(Q702="D","E",IF(Q702="E","F",IF(Q702="F","G",IF(Q702="G","H",IF(Q702="H","I",IF(Q702="K","L",IF(Q702="L","M",IF(Q702="M","N",IF(Q702="N","O",IF(Q702="O","P",IF(Q702="P","Q"))))))))))))))))</f>
        <v/>
      </c>
      <c r="R703" s="282" t="str">
        <f t="shared" si="54"/>
        <v/>
      </c>
      <c r="S703" s="283" t="str">
        <f t="shared" si="55"/>
        <v/>
      </c>
      <c r="T703" s="284" t="str">
        <f t="shared" ca="1" si="56"/>
        <v/>
      </c>
      <c r="U703" s="419"/>
      <c r="V703" s="421" t="str">
        <f>IFERROR(IF(Table9[[#This Row],[Data de nascimento 
(aaaa-mm-dd)]]="","",(IF(B703="","",DATEDIF(J703,VLOOKUP(Table9[[#This Row],[Código do agregado
'[Entidade']]],Table8[[Código do agregado '[Entidade']]:[Denominação do ficheiro pdf correspondente ao documento]],25,FALSE),"y")))),"")</f>
        <v/>
      </c>
      <c r="W703" s="410">
        <f t="shared" si="57"/>
        <v>0</v>
      </c>
      <c r="AC703" s="280"/>
    </row>
    <row r="704" spans="1:29" s="263" customFormat="1" ht="25.05" hidden="1" customHeight="1" x14ac:dyDescent="0.3">
      <c r="A704" s="274" t="str">
        <f>CONCATENATE(+IF(Table9[[#This Row],[Código do agregado
'[Entidade']]]="","",VLOOKUP(Table9[[#This Row],[Código do agregado
'[Entidade']]],Table8[[#All],[Código do agregado '[Entidade']]:[Código do agregado
'[1º Direito']]],6,FALSE)),Table9[[#This Row],[Membro]])</f>
        <v/>
      </c>
      <c r="B704" s="403"/>
      <c r="C704" s="404" t="str">
        <f>IF(Table9[[#This Row],[Código do agregado
'[Entidade']]]="","",(CONCATENATE(VLOOKUP(Table9[[#This Row],[Código do agregado
'[Entidade']]],Table8[[Código do agregado '[Entidade']]:[Código do agregado
'[1º Direito']]],8,FALSE),".",Table9[[#This Row],[Membro]])))</f>
        <v/>
      </c>
      <c r="D704" s="430"/>
      <c r="E704" s="431"/>
      <c r="F704" s="430"/>
      <c r="G704" s="430"/>
      <c r="H704" s="435"/>
      <c r="I704" s="432"/>
      <c r="J704" s="433"/>
      <c r="K704" s="404" t="str">
        <f ca="1">IF(Table9[[#This Row],[Data de nascimento 
(aaaa-mm-dd)]]="","",(IF(B704="","",DATEDIF(J704,NOW(),"y"))))</f>
        <v/>
      </c>
      <c r="L704" s="401"/>
      <c r="M704" s="405"/>
      <c r="N704" s="407"/>
      <c r="O704" s="405"/>
      <c r="P704" s="275" t="str">
        <f t="shared" si="53"/>
        <v>NÃO</v>
      </c>
      <c r="Q704" s="281" t="str">
        <f>IF(Table9[[#This Row],[Código do agregado
'[Entidade']]]="","",IF(B704&lt;&gt;B703,"A",IF(Q703="A","B",IF(Q703="B","C",IF(Q703="C","D",IF(Q703="D","E",IF(Q703="E","F",IF(Q703="F","G",IF(Q703="G","H",IF(Q703="H","I",IF(Q703="K","L",IF(Q703="L","M",IF(Q703="M","N",IF(Q703="N","O",IF(Q703="O","P",IF(Q703="P","Q"))))))))))))))))</f>
        <v/>
      </c>
      <c r="R704" s="282" t="str">
        <f t="shared" si="54"/>
        <v/>
      </c>
      <c r="S704" s="283" t="str">
        <f t="shared" si="55"/>
        <v/>
      </c>
      <c r="T704" s="284" t="str">
        <f t="shared" ca="1" si="56"/>
        <v/>
      </c>
      <c r="U704" s="419"/>
      <c r="V704" s="421" t="str">
        <f>IFERROR(IF(Table9[[#This Row],[Data de nascimento 
(aaaa-mm-dd)]]="","",(IF(B704="","",DATEDIF(J704,VLOOKUP(Table9[[#This Row],[Código do agregado
'[Entidade']]],Table8[[Código do agregado '[Entidade']]:[Denominação do ficheiro pdf correspondente ao documento]],25,FALSE),"y")))),"")</f>
        <v/>
      </c>
      <c r="W704" s="410">
        <f t="shared" si="57"/>
        <v>0</v>
      </c>
      <c r="AC704" s="280"/>
    </row>
    <row r="705" spans="1:29" s="263" customFormat="1" ht="25.05" hidden="1" customHeight="1" x14ac:dyDescent="0.3">
      <c r="A705" s="274" t="str">
        <f>CONCATENATE(+IF(Table9[[#This Row],[Código do agregado
'[Entidade']]]="","",VLOOKUP(Table9[[#This Row],[Código do agregado
'[Entidade']]],Table8[[#All],[Código do agregado '[Entidade']]:[Código do agregado
'[1º Direito']]],6,FALSE)),Table9[[#This Row],[Membro]])</f>
        <v/>
      </c>
      <c r="B705" s="403"/>
      <c r="C705" s="404" t="str">
        <f>IF(Table9[[#This Row],[Código do agregado
'[Entidade']]]="","",(CONCATENATE(VLOOKUP(Table9[[#This Row],[Código do agregado
'[Entidade']]],Table8[[Código do agregado '[Entidade']]:[Código do agregado
'[1º Direito']]],8,FALSE),".",Table9[[#This Row],[Membro]])))</f>
        <v/>
      </c>
      <c r="D705" s="430"/>
      <c r="E705" s="431"/>
      <c r="F705" s="430"/>
      <c r="G705" s="430"/>
      <c r="H705" s="435"/>
      <c r="I705" s="432"/>
      <c r="J705" s="433"/>
      <c r="K705" s="404" t="str">
        <f ca="1">IF(Table9[[#This Row],[Data de nascimento 
(aaaa-mm-dd)]]="","",(IF(B705="","",DATEDIF(J705,NOW(),"y"))))</f>
        <v/>
      </c>
      <c r="L705" s="401"/>
      <c r="M705" s="405"/>
      <c r="N705" s="407"/>
      <c r="O705" s="405"/>
      <c r="P705" s="275" t="str">
        <f t="shared" si="53"/>
        <v>NÃO</v>
      </c>
      <c r="Q705" s="281" t="str">
        <f>IF(Table9[[#This Row],[Código do agregado
'[Entidade']]]="","",IF(B705&lt;&gt;B704,"A",IF(Q704="A","B",IF(Q704="B","C",IF(Q704="C","D",IF(Q704="D","E",IF(Q704="E","F",IF(Q704="F","G",IF(Q704="G","H",IF(Q704="H","I",IF(Q704="K","L",IF(Q704="L","M",IF(Q704="M","N",IF(Q704="N","O",IF(Q704="O","P",IF(Q704="P","Q"))))))))))))))))</f>
        <v/>
      </c>
      <c r="R705" s="282" t="str">
        <f t="shared" si="54"/>
        <v/>
      </c>
      <c r="S705" s="283" t="str">
        <f t="shared" si="55"/>
        <v/>
      </c>
      <c r="T705" s="284" t="str">
        <f t="shared" ca="1" si="56"/>
        <v/>
      </c>
      <c r="U705" s="419"/>
      <c r="V705" s="421" t="str">
        <f>IFERROR(IF(Table9[[#This Row],[Data de nascimento 
(aaaa-mm-dd)]]="","",(IF(B705="","",DATEDIF(J705,VLOOKUP(Table9[[#This Row],[Código do agregado
'[Entidade']]],Table8[[Código do agregado '[Entidade']]:[Denominação do ficheiro pdf correspondente ao documento]],25,FALSE),"y")))),"")</f>
        <v/>
      </c>
      <c r="W705" s="410">
        <f t="shared" si="57"/>
        <v>0</v>
      </c>
      <c r="AC705" s="280"/>
    </row>
    <row r="706" spans="1:29" s="263" customFormat="1" ht="25.05" hidden="1" customHeight="1" x14ac:dyDescent="0.3">
      <c r="A706" s="274" t="str">
        <f>CONCATENATE(+IF(Table9[[#This Row],[Código do agregado
'[Entidade']]]="","",VLOOKUP(Table9[[#This Row],[Código do agregado
'[Entidade']]],Table8[[#All],[Código do agregado '[Entidade']]:[Código do agregado
'[1º Direito']]],6,FALSE)),Table9[[#This Row],[Membro]])</f>
        <v/>
      </c>
      <c r="B706" s="403"/>
      <c r="C706" s="404" t="str">
        <f>IF(Table9[[#This Row],[Código do agregado
'[Entidade']]]="","",(CONCATENATE(VLOOKUP(Table9[[#This Row],[Código do agregado
'[Entidade']]],Table8[[Código do agregado '[Entidade']]:[Código do agregado
'[1º Direito']]],8,FALSE),".",Table9[[#This Row],[Membro]])))</f>
        <v/>
      </c>
      <c r="D706" s="430"/>
      <c r="E706" s="431"/>
      <c r="F706" s="430"/>
      <c r="G706" s="430"/>
      <c r="H706" s="435"/>
      <c r="I706" s="432"/>
      <c r="J706" s="433"/>
      <c r="K706" s="404" t="str">
        <f ca="1">IF(Table9[[#This Row],[Data de nascimento 
(aaaa-mm-dd)]]="","",(IF(B706="","",DATEDIF(J706,NOW(),"y"))))</f>
        <v/>
      </c>
      <c r="L706" s="401"/>
      <c r="M706" s="405"/>
      <c r="N706" s="407"/>
      <c r="O706" s="405"/>
      <c r="P706" s="275" t="str">
        <f t="shared" si="53"/>
        <v>NÃO</v>
      </c>
      <c r="Q706" s="281" t="str">
        <f>IF(Table9[[#This Row],[Código do agregado
'[Entidade']]]="","",IF(B706&lt;&gt;B705,"A",IF(Q705="A","B",IF(Q705="B","C",IF(Q705="C","D",IF(Q705="D","E",IF(Q705="E","F",IF(Q705="F","G",IF(Q705="G","H",IF(Q705="H","I",IF(Q705="K","L",IF(Q705="L","M",IF(Q705="M","N",IF(Q705="N","O",IF(Q705="O","P",IF(Q705="P","Q"))))))))))))))))</f>
        <v/>
      </c>
      <c r="R706" s="282" t="str">
        <f t="shared" si="54"/>
        <v/>
      </c>
      <c r="S706" s="283" t="str">
        <f t="shared" si="55"/>
        <v/>
      </c>
      <c r="T706" s="284" t="str">
        <f t="shared" ca="1" si="56"/>
        <v/>
      </c>
      <c r="U706" s="419"/>
      <c r="V706" s="421" t="str">
        <f>IFERROR(IF(Table9[[#This Row],[Data de nascimento 
(aaaa-mm-dd)]]="","",(IF(B706="","",DATEDIF(J706,VLOOKUP(Table9[[#This Row],[Código do agregado
'[Entidade']]],Table8[[Código do agregado '[Entidade']]:[Denominação do ficheiro pdf correspondente ao documento]],25,FALSE),"y")))),"")</f>
        <v/>
      </c>
      <c r="W706" s="410">
        <f t="shared" si="57"/>
        <v>0</v>
      </c>
      <c r="AC706" s="280"/>
    </row>
    <row r="707" spans="1:29" s="263" customFormat="1" ht="25.05" hidden="1" customHeight="1" x14ac:dyDescent="0.3">
      <c r="A707" s="274" t="str">
        <f>CONCATENATE(+IF(Table9[[#This Row],[Código do agregado
'[Entidade']]]="","",VLOOKUP(Table9[[#This Row],[Código do agregado
'[Entidade']]],Table8[[#All],[Código do agregado '[Entidade']]:[Código do agregado
'[1º Direito']]],6,FALSE)),Table9[[#This Row],[Membro]])</f>
        <v/>
      </c>
      <c r="B707" s="403"/>
      <c r="C707" s="404" t="str">
        <f>IF(Table9[[#This Row],[Código do agregado
'[Entidade']]]="","",(CONCATENATE(VLOOKUP(Table9[[#This Row],[Código do agregado
'[Entidade']]],Table8[[Código do agregado '[Entidade']]:[Código do agregado
'[1º Direito']]],8,FALSE),".",Table9[[#This Row],[Membro]])))</f>
        <v/>
      </c>
      <c r="D707" s="430"/>
      <c r="E707" s="431"/>
      <c r="F707" s="430"/>
      <c r="G707" s="430"/>
      <c r="H707" s="435"/>
      <c r="I707" s="432"/>
      <c r="J707" s="433"/>
      <c r="K707" s="404" t="str">
        <f ca="1">IF(Table9[[#This Row],[Data de nascimento 
(aaaa-mm-dd)]]="","",(IF(B707="","",DATEDIF(J707,NOW(),"y"))))</f>
        <v/>
      </c>
      <c r="L707" s="401"/>
      <c r="M707" s="405"/>
      <c r="N707" s="407"/>
      <c r="O707" s="405"/>
      <c r="P707" s="275" t="str">
        <f t="shared" si="53"/>
        <v>NÃO</v>
      </c>
      <c r="Q707" s="281" t="str">
        <f>IF(Table9[[#This Row],[Código do agregado
'[Entidade']]]="","",IF(B707&lt;&gt;B706,"A",IF(Q706="A","B",IF(Q706="B","C",IF(Q706="C","D",IF(Q706="D","E",IF(Q706="E","F",IF(Q706="F","G",IF(Q706="G","H",IF(Q706="H","I",IF(Q706="K","L",IF(Q706="L","M",IF(Q706="M","N",IF(Q706="N","O",IF(Q706="O","P",IF(Q706="P","Q"))))))))))))))))</f>
        <v/>
      </c>
      <c r="R707" s="282" t="str">
        <f t="shared" si="54"/>
        <v/>
      </c>
      <c r="S707" s="283" t="str">
        <f t="shared" si="55"/>
        <v/>
      </c>
      <c r="T707" s="284" t="str">
        <f t="shared" ca="1" si="56"/>
        <v/>
      </c>
      <c r="U707" s="419"/>
      <c r="V707" s="421" t="str">
        <f>IFERROR(IF(Table9[[#This Row],[Data de nascimento 
(aaaa-mm-dd)]]="","",(IF(B707="","",DATEDIF(J707,VLOOKUP(Table9[[#This Row],[Código do agregado
'[Entidade']]],Table8[[Código do agregado '[Entidade']]:[Denominação do ficheiro pdf correspondente ao documento]],25,FALSE),"y")))),"")</f>
        <v/>
      </c>
      <c r="W707" s="410">
        <f t="shared" si="57"/>
        <v>0</v>
      </c>
      <c r="AC707" s="280"/>
    </row>
    <row r="708" spans="1:29" s="263" customFormat="1" ht="25.05" hidden="1" customHeight="1" x14ac:dyDescent="0.3">
      <c r="A708" s="274" t="str">
        <f>CONCATENATE(+IF(Table9[[#This Row],[Código do agregado
'[Entidade']]]="","",VLOOKUP(Table9[[#This Row],[Código do agregado
'[Entidade']]],Table8[[#All],[Código do agregado '[Entidade']]:[Código do agregado
'[1º Direito']]],6,FALSE)),Table9[[#This Row],[Membro]])</f>
        <v/>
      </c>
      <c r="B708" s="403"/>
      <c r="C708" s="404" t="str">
        <f>IF(Table9[[#This Row],[Código do agregado
'[Entidade']]]="","",(CONCATENATE(VLOOKUP(Table9[[#This Row],[Código do agregado
'[Entidade']]],Table8[[Código do agregado '[Entidade']]:[Código do agregado
'[1º Direito']]],8,FALSE),".",Table9[[#This Row],[Membro]])))</f>
        <v/>
      </c>
      <c r="D708" s="430"/>
      <c r="E708" s="431"/>
      <c r="F708" s="430"/>
      <c r="G708" s="430"/>
      <c r="H708" s="435"/>
      <c r="I708" s="432"/>
      <c r="J708" s="433"/>
      <c r="K708" s="404" t="str">
        <f ca="1">IF(Table9[[#This Row],[Data de nascimento 
(aaaa-mm-dd)]]="","",(IF(B708="","",DATEDIF(J708,NOW(),"y"))))</f>
        <v/>
      </c>
      <c r="L708" s="401"/>
      <c r="M708" s="405"/>
      <c r="N708" s="407"/>
      <c r="O708" s="405"/>
      <c r="P708" s="275" t="str">
        <f t="shared" si="53"/>
        <v>NÃO</v>
      </c>
      <c r="Q708" s="281" t="str">
        <f>IF(Table9[[#This Row],[Código do agregado
'[Entidade']]]="","",IF(B708&lt;&gt;B707,"A",IF(Q707="A","B",IF(Q707="B","C",IF(Q707="C","D",IF(Q707="D","E",IF(Q707="E","F",IF(Q707="F","G",IF(Q707="G","H",IF(Q707="H","I",IF(Q707="K","L",IF(Q707="L","M",IF(Q707="M","N",IF(Q707="N","O",IF(Q707="O","P",IF(Q707="P","Q"))))))))))))))))</f>
        <v/>
      </c>
      <c r="R708" s="282" t="str">
        <f t="shared" si="54"/>
        <v/>
      </c>
      <c r="S708" s="283" t="str">
        <f t="shared" si="55"/>
        <v/>
      </c>
      <c r="T708" s="284" t="str">
        <f t="shared" ca="1" si="56"/>
        <v/>
      </c>
      <c r="U708" s="419"/>
      <c r="V708" s="421" t="str">
        <f>IFERROR(IF(Table9[[#This Row],[Data de nascimento 
(aaaa-mm-dd)]]="","",(IF(B708="","",DATEDIF(J708,VLOOKUP(Table9[[#This Row],[Código do agregado
'[Entidade']]],Table8[[Código do agregado '[Entidade']]:[Denominação do ficheiro pdf correspondente ao documento]],25,FALSE),"y")))),"")</f>
        <v/>
      </c>
      <c r="W708" s="410">
        <f t="shared" si="57"/>
        <v>0</v>
      </c>
      <c r="AC708" s="280"/>
    </row>
    <row r="709" spans="1:29" s="263" customFormat="1" ht="25.05" hidden="1" customHeight="1" x14ac:dyDescent="0.3">
      <c r="A709" s="274" t="str">
        <f>CONCATENATE(+IF(Table9[[#This Row],[Código do agregado
'[Entidade']]]="","",VLOOKUP(Table9[[#This Row],[Código do agregado
'[Entidade']]],Table8[[#All],[Código do agregado '[Entidade']]:[Código do agregado
'[1º Direito']]],6,FALSE)),Table9[[#This Row],[Membro]])</f>
        <v/>
      </c>
      <c r="B709" s="403"/>
      <c r="C709" s="404" t="str">
        <f>IF(Table9[[#This Row],[Código do agregado
'[Entidade']]]="","",(CONCATENATE(VLOOKUP(Table9[[#This Row],[Código do agregado
'[Entidade']]],Table8[[Código do agregado '[Entidade']]:[Código do agregado
'[1º Direito']]],8,FALSE),".",Table9[[#This Row],[Membro]])))</f>
        <v/>
      </c>
      <c r="D709" s="430"/>
      <c r="E709" s="431"/>
      <c r="F709" s="430"/>
      <c r="G709" s="430"/>
      <c r="H709" s="435"/>
      <c r="I709" s="432"/>
      <c r="J709" s="433"/>
      <c r="K709" s="404" t="str">
        <f ca="1">IF(Table9[[#This Row],[Data de nascimento 
(aaaa-mm-dd)]]="","",(IF(B709="","",DATEDIF(J709,NOW(),"y"))))</f>
        <v/>
      </c>
      <c r="L709" s="401"/>
      <c r="M709" s="405"/>
      <c r="N709" s="407"/>
      <c r="O709" s="405"/>
      <c r="P709" s="275" t="str">
        <f t="shared" si="53"/>
        <v>NÃO</v>
      </c>
      <c r="Q709" s="281" t="str">
        <f>IF(Table9[[#This Row],[Código do agregado
'[Entidade']]]="","",IF(B709&lt;&gt;B708,"A",IF(Q708="A","B",IF(Q708="B","C",IF(Q708="C","D",IF(Q708="D","E",IF(Q708="E","F",IF(Q708="F","G",IF(Q708="G","H",IF(Q708="H","I",IF(Q708="K","L",IF(Q708="L","M",IF(Q708="M","N",IF(Q708="N","O",IF(Q708="O","P",IF(Q708="P","Q"))))))))))))))))</f>
        <v/>
      </c>
      <c r="R709" s="282" t="str">
        <f t="shared" si="54"/>
        <v/>
      </c>
      <c r="S709" s="283" t="str">
        <f t="shared" si="55"/>
        <v/>
      </c>
      <c r="T709" s="284" t="str">
        <f t="shared" ca="1" si="56"/>
        <v/>
      </c>
      <c r="U709" s="419"/>
      <c r="V709" s="421" t="str">
        <f>IFERROR(IF(Table9[[#This Row],[Data de nascimento 
(aaaa-mm-dd)]]="","",(IF(B709="","",DATEDIF(J709,VLOOKUP(Table9[[#This Row],[Código do agregado
'[Entidade']]],Table8[[Código do agregado '[Entidade']]:[Denominação do ficheiro pdf correspondente ao documento]],25,FALSE),"y")))),"")</f>
        <v/>
      </c>
      <c r="W709" s="410">
        <f t="shared" si="57"/>
        <v>0</v>
      </c>
      <c r="AC709" s="280"/>
    </row>
    <row r="710" spans="1:29" s="263" customFormat="1" ht="25.05" hidden="1" customHeight="1" x14ac:dyDescent="0.3">
      <c r="A710" s="274" t="str">
        <f>CONCATENATE(+IF(Table9[[#This Row],[Código do agregado
'[Entidade']]]="","",VLOOKUP(Table9[[#This Row],[Código do agregado
'[Entidade']]],Table8[[#All],[Código do agregado '[Entidade']]:[Código do agregado
'[1º Direito']]],6,FALSE)),Table9[[#This Row],[Membro]])</f>
        <v/>
      </c>
      <c r="B710" s="403"/>
      <c r="C710" s="404" t="str">
        <f>IF(Table9[[#This Row],[Código do agregado
'[Entidade']]]="","",(CONCATENATE(VLOOKUP(Table9[[#This Row],[Código do agregado
'[Entidade']]],Table8[[Código do agregado '[Entidade']]:[Código do agregado
'[1º Direito']]],8,FALSE),".",Table9[[#This Row],[Membro]])))</f>
        <v/>
      </c>
      <c r="D710" s="430"/>
      <c r="E710" s="431"/>
      <c r="F710" s="430"/>
      <c r="G710" s="430"/>
      <c r="H710" s="435"/>
      <c r="I710" s="432"/>
      <c r="J710" s="433"/>
      <c r="K710" s="404" t="str">
        <f ca="1">IF(Table9[[#This Row],[Data de nascimento 
(aaaa-mm-dd)]]="","",(IF(B710="","",DATEDIF(J710,NOW(),"y"))))</f>
        <v/>
      </c>
      <c r="L710" s="401"/>
      <c r="M710" s="405"/>
      <c r="N710" s="407"/>
      <c r="O710" s="405"/>
      <c r="P710" s="275" t="str">
        <f t="shared" ref="P710:P773" si="58">IF(B710&lt;&gt;"",IF(AND(B710&lt;&gt;"",OR(I710="",J710="",M710="",N710="",AND(O710="",S710="Rend"))),"NÃO","SIM"),"NÃO")</f>
        <v>NÃO</v>
      </c>
      <c r="Q710" s="281" t="str">
        <f>IF(Table9[[#This Row],[Código do agregado
'[Entidade']]]="","",IF(B710&lt;&gt;B709,"A",IF(Q709="A","B",IF(Q709="B","C",IF(Q709="C","D",IF(Q709="D","E",IF(Q709="E","F",IF(Q709="F","G",IF(Q709="G","H",IF(Q709="H","I",IF(Q709="K","L",IF(Q709="L","M",IF(Q709="M","N",IF(Q709="N","O",IF(Q709="O","P",IF(Q709="P","Q"))))))))))))))))</f>
        <v/>
      </c>
      <c r="R710" s="282" t="str">
        <f t="shared" ref="R710:R773" si="59">IFERROR(IF(OR(RIGHT(I710,1)-(11-((9*LEFT(I710,1)+8*MID(I710,2,1)+7*MID(I710,3,1)+6*MID(I710,4,1)+5*MID(I710,5,1)+4*MID(I710,6,1)+3*MID(I710,7,1)+2*MID(I710,8,1))-(11*INT((9*LEFT(I710,1)+8*MID(I710,2,1)+7*MID(I710,3,1)+6*MID(I710,4,1)+5*MID(I710,5,1)+4*MID(I710,6,1)+3*MID(I710,7,1)+2*MID(I710,8,1))/11))))=0,RIGHT(I710,1)-(11-((9*LEFT(I710,1)+8*MID(I710,2,1)+7*MID(I710,3,1)+6*MID(I710,4,1)+5*MID(I710,5,1)+4*MID(I710,6,1)+3*MID(I710,7,1)+2*MID(I710,8,1))-(11*INT((9*LEFT(I710,1)+8*MID(I710,2,1)+7*MID(I710,3,1)+6*MID(I710,4,1)+5*MID(I710,5,1)+4*MID(I710,6,1)+3*MID(I710,7,1)+2*MID(I710,8,1))/11))))=-11,RIGHT(I710,1)-(11-((9*LEFT(I710,1)+8*MID(I710,2,1)+7*MID(I710,3,1)+6*MID(I710,4,1)+5*MID(I710,5,1)+4*MID(I710,6,1)+3*MID(I710,7,1)+2*MID(I710,8,1))-(11*INT((9*LEFT(I710,1)+8*MID(I710,2,1)+7*MID(I710,3,1)+6*MID(I710,4,1)+5*MID(I710,5,1)+4*MID(I710,6,1)+3*MID(I710,7,1)+2*MID(I710,8,1))/11))))=-10),"","X"),"")</f>
        <v/>
      </c>
      <c r="S710" s="283" t="str">
        <f t="shared" ref="S710:S773" si="60">IF(RIGHT(C710,1)="A","",IF(C710="","",IF(OR(K710&gt;65,AND(K710&gt;17,K710&lt;26)),"Rend","")))</f>
        <v/>
      </c>
      <c r="T710" s="284" t="str">
        <f t="shared" ref="T710:T773" ca="1" si="61">IF(OR(K710&lt;18,AND(O710="Não",S710="Rend")),"Dep","")</f>
        <v/>
      </c>
      <c r="U710" s="419"/>
      <c r="V710" s="421" t="str">
        <f>IFERROR(IF(Table9[[#This Row],[Data de nascimento 
(aaaa-mm-dd)]]="","",(IF(B710="","",DATEDIF(J710,VLOOKUP(Table9[[#This Row],[Código do agregado
'[Entidade']]],Table8[[Código do agregado '[Entidade']]:[Denominação do ficheiro pdf correspondente ao documento]],25,FALSE),"y")))),"")</f>
        <v/>
      </c>
      <c r="W710" s="410">
        <f t="shared" ref="W710:W773" si="62">IF(AND(V710&gt;=15,V710&lt;=29),1,0)</f>
        <v>0</v>
      </c>
      <c r="AC710" s="280"/>
    </row>
    <row r="711" spans="1:29" s="263" customFormat="1" ht="25.05" hidden="1" customHeight="1" x14ac:dyDescent="0.3">
      <c r="A711" s="274" t="str">
        <f>CONCATENATE(+IF(Table9[[#This Row],[Código do agregado
'[Entidade']]]="","",VLOOKUP(Table9[[#This Row],[Código do agregado
'[Entidade']]],Table8[[#All],[Código do agregado '[Entidade']]:[Código do agregado
'[1º Direito']]],6,FALSE)),Table9[[#This Row],[Membro]])</f>
        <v/>
      </c>
      <c r="B711" s="403"/>
      <c r="C711" s="404" t="str">
        <f>IF(Table9[[#This Row],[Código do agregado
'[Entidade']]]="","",(CONCATENATE(VLOOKUP(Table9[[#This Row],[Código do agregado
'[Entidade']]],Table8[[Código do agregado '[Entidade']]:[Código do agregado
'[1º Direito']]],8,FALSE),".",Table9[[#This Row],[Membro]])))</f>
        <v/>
      </c>
      <c r="D711" s="430"/>
      <c r="E711" s="431"/>
      <c r="F711" s="430"/>
      <c r="G711" s="430"/>
      <c r="H711" s="435"/>
      <c r="I711" s="432"/>
      <c r="J711" s="433"/>
      <c r="K711" s="404" t="str">
        <f ca="1">IF(Table9[[#This Row],[Data de nascimento 
(aaaa-mm-dd)]]="","",(IF(B711="","",DATEDIF(J711,NOW(),"y"))))</f>
        <v/>
      </c>
      <c r="L711" s="401"/>
      <c r="M711" s="405"/>
      <c r="N711" s="407"/>
      <c r="O711" s="405"/>
      <c r="P711" s="275" t="str">
        <f t="shared" si="58"/>
        <v>NÃO</v>
      </c>
      <c r="Q711" s="281" t="str">
        <f>IF(Table9[[#This Row],[Código do agregado
'[Entidade']]]="","",IF(B711&lt;&gt;B710,"A",IF(Q710="A","B",IF(Q710="B","C",IF(Q710="C","D",IF(Q710="D","E",IF(Q710="E","F",IF(Q710="F","G",IF(Q710="G","H",IF(Q710="H","I",IF(Q710="K","L",IF(Q710="L","M",IF(Q710="M","N",IF(Q710="N","O",IF(Q710="O","P",IF(Q710="P","Q"))))))))))))))))</f>
        <v/>
      </c>
      <c r="R711" s="282" t="str">
        <f t="shared" si="59"/>
        <v/>
      </c>
      <c r="S711" s="283" t="str">
        <f t="shared" si="60"/>
        <v/>
      </c>
      <c r="T711" s="284" t="str">
        <f t="shared" ca="1" si="61"/>
        <v/>
      </c>
      <c r="U711" s="419"/>
      <c r="V711" s="421" t="str">
        <f>IFERROR(IF(Table9[[#This Row],[Data de nascimento 
(aaaa-mm-dd)]]="","",(IF(B711="","",DATEDIF(J711,VLOOKUP(Table9[[#This Row],[Código do agregado
'[Entidade']]],Table8[[Código do agregado '[Entidade']]:[Denominação do ficheiro pdf correspondente ao documento]],25,FALSE),"y")))),"")</f>
        <v/>
      </c>
      <c r="W711" s="410">
        <f t="shared" si="62"/>
        <v>0</v>
      </c>
      <c r="AC711" s="280"/>
    </row>
    <row r="712" spans="1:29" s="263" customFormat="1" ht="25.05" hidden="1" customHeight="1" x14ac:dyDescent="0.3">
      <c r="A712" s="274" t="str">
        <f>CONCATENATE(+IF(Table9[[#This Row],[Código do agregado
'[Entidade']]]="","",VLOOKUP(Table9[[#This Row],[Código do agregado
'[Entidade']]],Table8[[#All],[Código do agregado '[Entidade']]:[Código do agregado
'[1º Direito']]],6,FALSE)),Table9[[#This Row],[Membro]])</f>
        <v/>
      </c>
      <c r="B712" s="403"/>
      <c r="C712" s="404" t="str">
        <f>IF(Table9[[#This Row],[Código do agregado
'[Entidade']]]="","",(CONCATENATE(VLOOKUP(Table9[[#This Row],[Código do agregado
'[Entidade']]],Table8[[Código do agregado '[Entidade']]:[Código do agregado
'[1º Direito']]],8,FALSE),".",Table9[[#This Row],[Membro]])))</f>
        <v/>
      </c>
      <c r="D712" s="430"/>
      <c r="E712" s="431"/>
      <c r="F712" s="430"/>
      <c r="G712" s="430"/>
      <c r="H712" s="435"/>
      <c r="I712" s="432"/>
      <c r="J712" s="433"/>
      <c r="K712" s="404" t="str">
        <f ca="1">IF(Table9[[#This Row],[Data de nascimento 
(aaaa-mm-dd)]]="","",(IF(B712="","",DATEDIF(J712,NOW(),"y"))))</f>
        <v/>
      </c>
      <c r="L712" s="401"/>
      <c r="M712" s="405"/>
      <c r="N712" s="407"/>
      <c r="O712" s="405"/>
      <c r="P712" s="275" t="str">
        <f t="shared" si="58"/>
        <v>NÃO</v>
      </c>
      <c r="Q712" s="281" t="str">
        <f>IF(Table9[[#This Row],[Código do agregado
'[Entidade']]]="","",IF(B712&lt;&gt;B711,"A",IF(Q711="A","B",IF(Q711="B","C",IF(Q711="C","D",IF(Q711="D","E",IF(Q711="E","F",IF(Q711="F","G",IF(Q711="G","H",IF(Q711="H","I",IF(Q711="K","L",IF(Q711="L","M",IF(Q711="M","N",IF(Q711="N","O",IF(Q711="O","P",IF(Q711="P","Q"))))))))))))))))</f>
        <v/>
      </c>
      <c r="R712" s="282" t="str">
        <f t="shared" si="59"/>
        <v/>
      </c>
      <c r="S712" s="283" t="str">
        <f t="shared" si="60"/>
        <v/>
      </c>
      <c r="T712" s="284" t="str">
        <f t="shared" ca="1" si="61"/>
        <v/>
      </c>
      <c r="U712" s="419"/>
      <c r="V712" s="421" t="str">
        <f>IFERROR(IF(Table9[[#This Row],[Data de nascimento 
(aaaa-mm-dd)]]="","",(IF(B712="","",DATEDIF(J712,VLOOKUP(Table9[[#This Row],[Código do agregado
'[Entidade']]],Table8[[Código do agregado '[Entidade']]:[Denominação do ficheiro pdf correspondente ao documento]],25,FALSE),"y")))),"")</f>
        <v/>
      </c>
      <c r="W712" s="410">
        <f t="shared" si="62"/>
        <v>0</v>
      </c>
      <c r="AC712" s="280"/>
    </row>
    <row r="713" spans="1:29" s="263" customFormat="1" ht="25.05" hidden="1" customHeight="1" x14ac:dyDescent="0.3">
      <c r="A713" s="274" t="str">
        <f>CONCATENATE(+IF(Table9[[#This Row],[Código do agregado
'[Entidade']]]="","",VLOOKUP(Table9[[#This Row],[Código do agregado
'[Entidade']]],Table8[[#All],[Código do agregado '[Entidade']]:[Código do agregado
'[1º Direito']]],6,FALSE)),Table9[[#This Row],[Membro]])</f>
        <v/>
      </c>
      <c r="B713" s="403"/>
      <c r="C713" s="404" t="str">
        <f>IF(Table9[[#This Row],[Código do agregado
'[Entidade']]]="","",(CONCATENATE(VLOOKUP(Table9[[#This Row],[Código do agregado
'[Entidade']]],Table8[[Código do agregado '[Entidade']]:[Código do agregado
'[1º Direito']]],8,FALSE),".",Table9[[#This Row],[Membro]])))</f>
        <v/>
      </c>
      <c r="D713" s="430"/>
      <c r="E713" s="431"/>
      <c r="F713" s="430"/>
      <c r="G713" s="430"/>
      <c r="H713" s="435"/>
      <c r="I713" s="432"/>
      <c r="J713" s="433"/>
      <c r="K713" s="404" t="str">
        <f ca="1">IF(Table9[[#This Row],[Data de nascimento 
(aaaa-mm-dd)]]="","",(IF(B713="","",DATEDIF(J713,NOW(),"y"))))</f>
        <v/>
      </c>
      <c r="L713" s="401"/>
      <c r="M713" s="405"/>
      <c r="N713" s="407"/>
      <c r="O713" s="405"/>
      <c r="P713" s="275" t="str">
        <f t="shared" si="58"/>
        <v>NÃO</v>
      </c>
      <c r="Q713" s="281" t="str">
        <f>IF(Table9[[#This Row],[Código do agregado
'[Entidade']]]="","",IF(B713&lt;&gt;B712,"A",IF(Q712="A","B",IF(Q712="B","C",IF(Q712="C","D",IF(Q712="D","E",IF(Q712="E","F",IF(Q712="F","G",IF(Q712="G","H",IF(Q712="H","I",IF(Q712="K","L",IF(Q712="L","M",IF(Q712="M","N",IF(Q712="N","O",IF(Q712="O","P",IF(Q712="P","Q"))))))))))))))))</f>
        <v/>
      </c>
      <c r="R713" s="282" t="str">
        <f t="shared" si="59"/>
        <v/>
      </c>
      <c r="S713" s="283" t="str">
        <f t="shared" si="60"/>
        <v/>
      </c>
      <c r="T713" s="284" t="str">
        <f t="shared" ca="1" si="61"/>
        <v/>
      </c>
      <c r="U713" s="419"/>
      <c r="V713" s="421" t="str">
        <f>IFERROR(IF(Table9[[#This Row],[Data de nascimento 
(aaaa-mm-dd)]]="","",(IF(B713="","",DATEDIF(J713,VLOOKUP(Table9[[#This Row],[Código do agregado
'[Entidade']]],Table8[[Código do agregado '[Entidade']]:[Denominação do ficheiro pdf correspondente ao documento]],25,FALSE),"y")))),"")</f>
        <v/>
      </c>
      <c r="W713" s="410">
        <f t="shared" si="62"/>
        <v>0</v>
      </c>
      <c r="AC713" s="280"/>
    </row>
    <row r="714" spans="1:29" s="263" customFormat="1" ht="25.05" hidden="1" customHeight="1" x14ac:dyDescent="0.3">
      <c r="A714" s="274" t="str">
        <f>CONCATENATE(+IF(Table9[[#This Row],[Código do agregado
'[Entidade']]]="","",VLOOKUP(Table9[[#This Row],[Código do agregado
'[Entidade']]],Table8[[#All],[Código do agregado '[Entidade']]:[Código do agregado
'[1º Direito']]],6,FALSE)),Table9[[#This Row],[Membro]])</f>
        <v/>
      </c>
      <c r="B714" s="403"/>
      <c r="C714" s="404" t="str">
        <f>IF(Table9[[#This Row],[Código do agregado
'[Entidade']]]="","",(CONCATENATE(VLOOKUP(Table9[[#This Row],[Código do agregado
'[Entidade']]],Table8[[Código do agregado '[Entidade']]:[Código do agregado
'[1º Direito']]],8,FALSE),".",Table9[[#This Row],[Membro]])))</f>
        <v/>
      </c>
      <c r="D714" s="430"/>
      <c r="E714" s="431"/>
      <c r="F714" s="430"/>
      <c r="G714" s="430"/>
      <c r="H714" s="435"/>
      <c r="I714" s="432"/>
      <c r="J714" s="433"/>
      <c r="K714" s="404" t="str">
        <f ca="1">IF(Table9[[#This Row],[Data de nascimento 
(aaaa-mm-dd)]]="","",(IF(B714="","",DATEDIF(J714,NOW(),"y"))))</f>
        <v/>
      </c>
      <c r="L714" s="401"/>
      <c r="M714" s="405"/>
      <c r="N714" s="407"/>
      <c r="O714" s="405"/>
      <c r="P714" s="275" t="str">
        <f t="shared" si="58"/>
        <v>NÃO</v>
      </c>
      <c r="Q714" s="281" t="str">
        <f>IF(Table9[[#This Row],[Código do agregado
'[Entidade']]]="","",IF(B714&lt;&gt;B713,"A",IF(Q713="A","B",IF(Q713="B","C",IF(Q713="C","D",IF(Q713="D","E",IF(Q713="E","F",IF(Q713="F","G",IF(Q713="G","H",IF(Q713="H","I",IF(Q713="K","L",IF(Q713="L","M",IF(Q713="M","N",IF(Q713="N","O",IF(Q713="O","P",IF(Q713="P","Q"))))))))))))))))</f>
        <v/>
      </c>
      <c r="R714" s="282" t="str">
        <f t="shared" si="59"/>
        <v/>
      </c>
      <c r="S714" s="283" t="str">
        <f t="shared" si="60"/>
        <v/>
      </c>
      <c r="T714" s="284" t="str">
        <f t="shared" ca="1" si="61"/>
        <v/>
      </c>
      <c r="U714" s="419"/>
      <c r="V714" s="421" t="str">
        <f>IFERROR(IF(Table9[[#This Row],[Data de nascimento 
(aaaa-mm-dd)]]="","",(IF(B714="","",DATEDIF(J714,VLOOKUP(Table9[[#This Row],[Código do agregado
'[Entidade']]],Table8[[Código do agregado '[Entidade']]:[Denominação do ficheiro pdf correspondente ao documento]],25,FALSE),"y")))),"")</f>
        <v/>
      </c>
      <c r="W714" s="410">
        <f t="shared" si="62"/>
        <v>0</v>
      </c>
      <c r="AC714" s="280"/>
    </row>
    <row r="715" spans="1:29" s="263" customFormat="1" ht="25.05" hidden="1" customHeight="1" x14ac:dyDescent="0.3">
      <c r="A715" s="274" t="str">
        <f>CONCATENATE(+IF(Table9[[#This Row],[Código do agregado
'[Entidade']]]="","",VLOOKUP(Table9[[#This Row],[Código do agregado
'[Entidade']]],Table8[[#All],[Código do agregado '[Entidade']]:[Código do agregado
'[1º Direito']]],6,FALSE)),Table9[[#This Row],[Membro]])</f>
        <v/>
      </c>
      <c r="B715" s="403"/>
      <c r="C715" s="404" t="str">
        <f>IF(Table9[[#This Row],[Código do agregado
'[Entidade']]]="","",(CONCATENATE(VLOOKUP(Table9[[#This Row],[Código do agregado
'[Entidade']]],Table8[[Código do agregado '[Entidade']]:[Código do agregado
'[1º Direito']]],8,FALSE),".",Table9[[#This Row],[Membro]])))</f>
        <v/>
      </c>
      <c r="D715" s="430"/>
      <c r="E715" s="431"/>
      <c r="F715" s="430"/>
      <c r="G715" s="430"/>
      <c r="H715" s="435"/>
      <c r="I715" s="432"/>
      <c r="J715" s="433"/>
      <c r="K715" s="404" t="str">
        <f ca="1">IF(Table9[[#This Row],[Data de nascimento 
(aaaa-mm-dd)]]="","",(IF(B715="","",DATEDIF(J715,NOW(),"y"))))</f>
        <v/>
      </c>
      <c r="L715" s="401"/>
      <c r="M715" s="405"/>
      <c r="N715" s="407"/>
      <c r="O715" s="405"/>
      <c r="P715" s="275" t="str">
        <f t="shared" si="58"/>
        <v>NÃO</v>
      </c>
      <c r="Q715" s="281" t="str">
        <f>IF(Table9[[#This Row],[Código do agregado
'[Entidade']]]="","",IF(B715&lt;&gt;B714,"A",IF(Q714="A","B",IF(Q714="B","C",IF(Q714="C","D",IF(Q714="D","E",IF(Q714="E","F",IF(Q714="F","G",IF(Q714="G","H",IF(Q714="H","I",IF(Q714="K","L",IF(Q714="L","M",IF(Q714="M","N",IF(Q714="N","O",IF(Q714="O","P",IF(Q714="P","Q"))))))))))))))))</f>
        <v/>
      </c>
      <c r="R715" s="282" t="str">
        <f t="shared" si="59"/>
        <v/>
      </c>
      <c r="S715" s="283" t="str">
        <f t="shared" si="60"/>
        <v/>
      </c>
      <c r="T715" s="284" t="str">
        <f t="shared" ca="1" si="61"/>
        <v/>
      </c>
      <c r="U715" s="419"/>
      <c r="V715" s="421" t="str">
        <f>IFERROR(IF(Table9[[#This Row],[Data de nascimento 
(aaaa-mm-dd)]]="","",(IF(B715="","",DATEDIF(J715,VLOOKUP(Table9[[#This Row],[Código do agregado
'[Entidade']]],Table8[[Código do agregado '[Entidade']]:[Denominação do ficheiro pdf correspondente ao documento]],25,FALSE),"y")))),"")</f>
        <v/>
      </c>
      <c r="W715" s="410">
        <f t="shared" si="62"/>
        <v>0</v>
      </c>
      <c r="AC715" s="280"/>
    </row>
    <row r="716" spans="1:29" s="263" customFormat="1" ht="25.05" hidden="1" customHeight="1" x14ac:dyDescent="0.3">
      <c r="A716" s="274" t="str">
        <f>CONCATENATE(+IF(Table9[[#This Row],[Código do agregado
'[Entidade']]]="","",VLOOKUP(Table9[[#This Row],[Código do agregado
'[Entidade']]],Table8[[#All],[Código do agregado '[Entidade']]:[Código do agregado
'[1º Direito']]],6,FALSE)),Table9[[#This Row],[Membro]])</f>
        <v/>
      </c>
      <c r="B716" s="403"/>
      <c r="C716" s="404" t="str">
        <f>IF(Table9[[#This Row],[Código do agregado
'[Entidade']]]="","",(CONCATENATE(VLOOKUP(Table9[[#This Row],[Código do agregado
'[Entidade']]],Table8[[Código do agregado '[Entidade']]:[Código do agregado
'[1º Direito']]],8,FALSE),".",Table9[[#This Row],[Membro]])))</f>
        <v/>
      </c>
      <c r="D716" s="430"/>
      <c r="E716" s="431"/>
      <c r="F716" s="430"/>
      <c r="G716" s="430"/>
      <c r="H716" s="435"/>
      <c r="I716" s="432"/>
      <c r="J716" s="433"/>
      <c r="K716" s="404" t="str">
        <f ca="1">IF(Table9[[#This Row],[Data de nascimento 
(aaaa-mm-dd)]]="","",(IF(B716="","",DATEDIF(J716,NOW(),"y"))))</f>
        <v/>
      </c>
      <c r="L716" s="401"/>
      <c r="M716" s="405"/>
      <c r="N716" s="407"/>
      <c r="O716" s="405"/>
      <c r="P716" s="275" t="str">
        <f t="shared" si="58"/>
        <v>NÃO</v>
      </c>
      <c r="Q716" s="281" t="str">
        <f>IF(Table9[[#This Row],[Código do agregado
'[Entidade']]]="","",IF(B716&lt;&gt;B715,"A",IF(Q715="A","B",IF(Q715="B","C",IF(Q715="C","D",IF(Q715="D","E",IF(Q715="E","F",IF(Q715="F","G",IF(Q715="G","H",IF(Q715="H","I",IF(Q715="K","L",IF(Q715="L","M",IF(Q715="M","N",IF(Q715="N","O",IF(Q715="O","P",IF(Q715="P","Q"))))))))))))))))</f>
        <v/>
      </c>
      <c r="R716" s="282" t="str">
        <f t="shared" si="59"/>
        <v/>
      </c>
      <c r="S716" s="283" t="str">
        <f t="shared" si="60"/>
        <v/>
      </c>
      <c r="T716" s="284" t="str">
        <f t="shared" ca="1" si="61"/>
        <v/>
      </c>
      <c r="U716" s="419"/>
      <c r="V716" s="421" t="str">
        <f>IFERROR(IF(Table9[[#This Row],[Data de nascimento 
(aaaa-mm-dd)]]="","",(IF(B716="","",DATEDIF(J716,VLOOKUP(Table9[[#This Row],[Código do agregado
'[Entidade']]],Table8[[Código do agregado '[Entidade']]:[Denominação do ficheiro pdf correspondente ao documento]],25,FALSE),"y")))),"")</f>
        <v/>
      </c>
      <c r="W716" s="410">
        <f t="shared" si="62"/>
        <v>0</v>
      </c>
      <c r="AC716" s="280"/>
    </row>
    <row r="717" spans="1:29" s="263" customFormat="1" ht="25.05" hidden="1" customHeight="1" x14ac:dyDescent="0.3">
      <c r="A717" s="274" t="str">
        <f>CONCATENATE(+IF(Table9[[#This Row],[Código do agregado
'[Entidade']]]="","",VLOOKUP(Table9[[#This Row],[Código do agregado
'[Entidade']]],Table8[[#All],[Código do agregado '[Entidade']]:[Código do agregado
'[1º Direito']]],6,FALSE)),Table9[[#This Row],[Membro]])</f>
        <v/>
      </c>
      <c r="B717" s="403"/>
      <c r="C717" s="404" t="str">
        <f>IF(Table9[[#This Row],[Código do agregado
'[Entidade']]]="","",(CONCATENATE(VLOOKUP(Table9[[#This Row],[Código do agregado
'[Entidade']]],Table8[[Código do agregado '[Entidade']]:[Código do agregado
'[1º Direito']]],8,FALSE),".",Table9[[#This Row],[Membro]])))</f>
        <v/>
      </c>
      <c r="D717" s="430"/>
      <c r="E717" s="431"/>
      <c r="F717" s="430"/>
      <c r="G717" s="430"/>
      <c r="H717" s="435"/>
      <c r="I717" s="432"/>
      <c r="J717" s="433"/>
      <c r="K717" s="404" t="str">
        <f ca="1">IF(Table9[[#This Row],[Data de nascimento 
(aaaa-mm-dd)]]="","",(IF(B717="","",DATEDIF(J717,NOW(),"y"))))</f>
        <v/>
      </c>
      <c r="L717" s="401"/>
      <c r="M717" s="405"/>
      <c r="N717" s="407"/>
      <c r="O717" s="405"/>
      <c r="P717" s="275" t="str">
        <f t="shared" si="58"/>
        <v>NÃO</v>
      </c>
      <c r="Q717" s="281" t="str">
        <f>IF(Table9[[#This Row],[Código do agregado
'[Entidade']]]="","",IF(B717&lt;&gt;B716,"A",IF(Q716="A","B",IF(Q716="B","C",IF(Q716="C","D",IF(Q716="D","E",IF(Q716="E","F",IF(Q716="F","G",IF(Q716="G","H",IF(Q716="H","I",IF(Q716="K","L",IF(Q716="L","M",IF(Q716="M","N",IF(Q716="N","O",IF(Q716="O","P",IF(Q716="P","Q"))))))))))))))))</f>
        <v/>
      </c>
      <c r="R717" s="282" t="str">
        <f t="shared" si="59"/>
        <v/>
      </c>
      <c r="S717" s="283" t="str">
        <f t="shared" si="60"/>
        <v/>
      </c>
      <c r="T717" s="284" t="str">
        <f t="shared" ca="1" si="61"/>
        <v/>
      </c>
      <c r="U717" s="419"/>
      <c r="V717" s="421" t="str">
        <f>IFERROR(IF(Table9[[#This Row],[Data de nascimento 
(aaaa-mm-dd)]]="","",(IF(B717="","",DATEDIF(J717,VLOOKUP(Table9[[#This Row],[Código do agregado
'[Entidade']]],Table8[[Código do agregado '[Entidade']]:[Denominação do ficheiro pdf correspondente ao documento]],25,FALSE),"y")))),"")</f>
        <v/>
      </c>
      <c r="W717" s="410">
        <f t="shared" si="62"/>
        <v>0</v>
      </c>
      <c r="AC717" s="280"/>
    </row>
    <row r="718" spans="1:29" s="263" customFormat="1" ht="25.05" hidden="1" customHeight="1" x14ac:dyDescent="0.3">
      <c r="A718" s="274" t="str">
        <f>CONCATENATE(+IF(Table9[[#This Row],[Código do agregado
'[Entidade']]]="","",VLOOKUP(Table9[[#This Row],[Código do agregado
'[Entidade']]],Table8[[#All],[Código do agregado '[Entidade']]:[Código do agregado
'[1º Direito']]],6,FALSE)),Table9[[#This Row],[Membro]])</f>
        <v/>
      </c>
      <c r="B718" s="403"/>
      <c r="C718" s="404" t="str">
        <f>IF(Table9[[#This Row],[Código do agregado
'[Entidade']]]="","",(CONCATENATE(VLOOKUP(Table9[[#This Row],[Código do agregado
'[Entidade']]],Table8[[Código do agregado '[Entidade']]:[Código do agregado
'[1º Direito']]],8,FALSE),".",Table9[[#This Row],[Membro]])))</f>
        <v/>
      </c>
      <c r="D718" s="430"/>
      <c r="E718" s="431"/>
      <c r="F718" s="430"/>
      <c r="G718" s="430"/>
      <c r="H718" s="435"/>
      <c r="I718" s="432"/>
      <c r="J718" s="433"/>
      <c r="K718" s="404" t="str">
        <f ca="1">IF(Table9[[#This Row],[Data de nascimento 
(aaaa-mm-dd)]]="","",(IF(B718="","",DATEDIF(J718,NOW(),"y"))))</f>
        <v/>
      </c>
      <c r="L718" s="401"/>
      <c r="M718" s="405"/>
      <c r="N718" s="407"/>
      <c r="O718" s="405"/>
      <c r="P718" s="275" t="str">
        <f t="shared" si="58"/>
        <v>NÃO</v>
      </c>
      <c r="Q718" s="281" t="str">
        <f>IF(Table9[[#This Row],[Código do agregado
'[Entidade']]]="","",IF(B718&lt;&gt;B717,"A",IF(Q717="A","B",IF(Q717="B","C",IF(Q717="C","D",IF(Q717="D","E",IF(Q717="E","F",IF(Q717="F","G",IF(Q717="G","H",IF(Q717="H","I",IF(Q717="K","L",IF(Q717="L","M",IF(Q717="M","N",IF(Q717="N","O",IF(Q717="O","P",IF(Q717="P","Q"))))))))))))))))</f>
        <v/>
      </c>
      <c r="R718" s="282" t="str">
        <f t="shared" si="59"/>
        <v/>
      </c>
      <c r="S718" s="283" t="str">
        <f t="shared" si="60"/>
        <v/>
      </c>
      <c r="T718" s="284" t="str">
        <f t="shared" ca="1" si="61"/>
        <v/>
      </c>
      <c r="U718" s="419"/>
      <c r="V718" s="421" t="str">
        <f>IFERROR(IF(Table9[[#This Row],[Data de nascimento 
(aaaa-mm-dd)]]="","",(IF(B718="","",DATEDIF(J718,VLOOKUP(Table9[[#This Row],[Código do agregado
'[Entidade']]],Table8[[Código do agregado '[Entidade']]:[Denominação do ficheiro pdf correspondente ao documento]],25,FALSE),"y")))),"")</f>
        <v/>
      </c>
      <c r="W718" s="410">
        <f t="shared" si="62"/>
        <v>0</v>
      </c>
      <c r="AC718" s="280"/>
    </row>
    <row r="719" spans="1:29" s="263" customFormat="1" ht="25.05" hidden="1" customHeight="1" x14ac:dyDescent="0.3">
      <c r="A719" s="274" t="str">
        <f>CONCATENATE(+IF(Table9[[#This Row],[Código do agregado
'[Entidade']]]="","",VLOOKUP(Table9[[#This Row],[Código do agregado
'[Entidade']]],Table8[[#All],[Código do agregado '[Entidade']]:[Código do agregado
'[1º Direito']]],6,FALSE)),Table9[[#This Row],[Membro]])</f>
        <v/>
      </c>
      <c r="B719" s="403"/>
      <c r="C719" s="404" t="str">
        <f>IF(Table9[[#This Row],[Código do agregado
'[Entidade']]]="","",(CONCATENATE(VLOOKUP(Table9[[#This Row],[Código do agregado
'[Entidade']]],Table8[[Código do agregado '[Entidade']]:[Código do agregado
'[1º Direito']]],8,FALSE),".",Table9[[#This Row],[Membro]])))</f>
        <v/>
      </c>
      <c r="D719" s="430"/>
      <c r="E719" s="431"/>
      <c r="F719" s="430"/>
      <c r="G719" s="430"/>
      <c r="H719" s="435"/>
      <c r="I719" s="432"/>
      <c r="J719" s="433"/>
      <c r="K719" s="404" t="str">
        <f ca="1">IF(Table9[[#This Row],[Data de nascimento 
(aaaa-mm-dd)]]="","",(IF(B719="","",DATEDIF(J719,NOW(),"y"))))</f>
        <v/>
      </c>
      <c r="L719" s="401"/>
      <c r="M719" s="405"/>
      <c r="N719" s="407"/>
      <c r="O719" s="405"/>
      <c r="P719" s="275" t="str">
        <f t="shared" si="58"/>
        <v>NÃO</v>
      </c>
      <c r="Q719" s="281" t="str">
        <f>IF(Table9[[#This Row],[Código do agregado
'[Entidade']]]="","",IF(B719&lt;&gt;B718,"A",IF(Q718="A","B",IF(Q718="B","C",IF(Q718="C","D",IF(Q718="D","E",IF(Q718="E","F",IF(Q718="F","G",IF(Q718="G","H",IF(Q718="H","I",IF(Q718="K","L",IF(Q718="L","M",IF(Q718="M","N",IF(Q718="N","O",IF(Q718="O","P",IF(Q718="P","Q"))))))))))))))))</f>
        <v/>
      </c>
      <c r="R719" s="282" t="str">
        <f t="shared" si="59"/>
        <v/>
      </c>
      <c r="S719" s="283" t="str">
        <f t="shared" si="60"/>
        <v/>
      </c>
      <c r="T719" s="284" t="str">
        <f t="shared" ca="1" si="61"/>
        <v/>
      </c>
      <c r="U719" s="419"/>
      <c r="V719" s="421" t="str">
        <f>IFERROR(IF(Table9[[#This Row],[Data de nascimento 
(aaaa-mm-dd)]]="","",(IF(B719="","",DATEDIF(J719,VLOOKUP(Table9[[#This Row],[Código do agregado
'[Entidade']]],Table8[[Código do agregado '[Entidade']]:[Denominação do ficheiro pdf correspondente ao documento]],25,FALSE),"y")))),"")</f>
        <v/>
      </c>
      <c r="W719" s="410">
        <f t="shared" si="62"/>
        <v>0</v>
      </c>
      <c r="AC719" s="280"/>
    </row>
    <row r="720" spans="1:29" s="263" customFormat="1" ht="25.05" hidden="1" customHeight="1" x14ac:dyDescent="0.3">
      <c r="A720" s="274" t="str">
        <f>CONCATENATE(+IF(Table9[[#This Row],[Código do agregado
'[Entidade']]]="","",VLOOKUP(Table9[[#This Row],[Código do agregado
'[Entidade']]],Table8[[#All],[Código do agregado '[Entidade']]:[Código do agregado
'[1º Direito']]],6,FALSE)),Table9[[#This Row],[Membro]])</f>
        <v/>
      </c>
      <c r="B720" s="403"/>
      <c r="C720" s="404" t="str">
        <f>IF(Table9[[#This Row],[Código do agregado
'[Entidade']]]="","",(CONCATENATE(VLOOKUP(Table9[[#This Row],[Código do agregado
'[Entidade']]],Table8[[Código do agregado '[Entidade']]:[Código do agregado
'[1º Direito']]],8,FALSE),".",Table9[[#This Row],[Membro]])))</f>
        <v/>
      </c>
      <c r="D720" s="430"/>
      <c r="E720" s="431"/>
      <c r="F720" s="430"/>
      <c r="G720" s="430"/>
      <c r="H720" s="435"/>
      <c r="I720" s="432"/>
      <c r="J720" s="433"/>
      <c r="K720" s="404" t="str">
        <f ca="1">IF(Table9[[#This Row],[Data de nascimento 
(aaaa-mm-dd)]]="","",(IF(B720="","",DATEDIF(J720,NOW(),"y"))))</f>
        <v/>
      </c>
      <c r="L720" s="401"/>
      <c r="M720" s="405"/>
      <c r="N720" s="407"/>
      <c r="O720" s="405"/>
      <c r="P720" s="275" t="str">
        <f t="shared" si="58"/>
        <v>NÃO</v>
      </c>
      <c r="Q720" s="281" t="str">
        <f>IF(Table9[[#This Row],[Código do agregado
'[Entidade']]]="","",IF(B720&lt;&gt;B719,"A",IF(Q719="A","B",IF(Q719="B","C",IF(Q719="C","D",IF(Q719="D","E",IF(Q719="E","F",IF(Q719="F","G",IF(Q719="G","H",IF(Q719="H","I",IF(Q719="K","L",IF(Q719="L","M",IF(Q719="M","N",IF(Q719="N","O",IF(Q719="O","P",IF(Q719="P","Q"))))))))))))))))</f>
        <v/>
      </c>
      <c r="R720" s="282" t="str">
        <f t="shared" si="59"/>
        <v/>
      </c>
      <c r="S720" s="283" t="str">
        <f t="shared" si="60"/>
        <v/>
      </c>
      <c r="T720" s="284" t="str">
        <f t="shared" ca="1" si="61"/>
        <v/>
      </c>
      <c r="U720" s="419"/>
      <c r="V720" s="421" t="str">
        <f>IFERROR(IF(Table9[[#This Row],[Data de nascimento 
(aaaa-mm-dd)]]="","",(IF(B720="","",DATEDIF(J720,VLOOKUP(Table9[[#This Row],[Código do agregado
'[Entidade']]],Table8[[Código do agregado '[Entidade']]:[Denominação do ficheiro pdf correspondente ao documento]],25,FALSE),"y")))),"")</f>
        <v/>
      </c>
      <c r="W720" s="410">
        <f t="shared" si="62"/>
        <v>0</v>
      </c>
      <c r="AC720" s="280"/>
    </row>
    <row r="721" spans="1:29" s="263" customFormat="1" ht="25.05" hidden="1" customHeight="1" x14ac:dyDescent="0.3">
      <c r="A721" s="274" t="str">
        <f>CONCATENATE(+IF(Table9[[#This Row],[Código do agregado
'[Entidade']]]="","",VLOOKUP(Table9[[#This Row],[Código do agregado
'[Entidade']]],Table8[[#All],[Código do agregado '[Entidade']]:[Código do agregado
'[1º Direito']]],6,FALSE)),Table9[[#This Row],[Membro]])</f>
        <v/>
      </c>
      <c r="B721" s="403"/>
      <c r="C721" s="404" t="str">
        <f>IF(Table9[[#This Row],[Código do agregado
'[Entidade']]]="","",(CONCATENATE(VLOOKUP(Table9[[#This Row],[Código do agregado
'[Entidade']]],Table8[[Código do agregado '[Entidade']]:[Código do agregado
'[1º Direito']]],8,FALSE),".",Table9[[#This Row],[Membro]])))</f>
        <v/>
      </c>
      <c r="D721" s="430"/>
      <c r="E721" s="431"/>
      <c r="F721" s="430"/>
      <c r="G721" s="430"/>
      <c r="H721" s="435"/>
      <c r="I721" s="432"/>
      <c r="J721" s="433"/>
      <c r="K721" s="404" t="str">
        <f ca="1">IF(Table9[[#This Row],[Data de nascimento 
(aaaa-mm-dd)]]="","",(IF(B721="","",DATEDIF(J721,NOW(),"y"))))</f>
        <v/>
      </c>
      <c r="L721" s="401"/>
      <c r="M721" s="405"/>
      <c r="N721" s="407"/>
      <c r="O721" s="405"/>
      <c r="P721" s="275" t="str">
        <f t="shared" si="58"/>
        <v>NÃO</v>
      </c>
      <c r="Q721" s="281" t="str">
        <f>IF(Table9[[#This Row],[Código do agregado
'[Entidade']]]="","",IF(B721&lt;&gt;B720,"A",IF(Q720="A","B",IF(Q720="B","C",IF(Q720="C","D",IF(Q720="D","E",IF(Q720="E","F",IF(Q720="F","G",IF(Q720="G","H",IF(Q720="H","I",IF(Q720="K","L",IF(Q720="L","M",IF(Q720="M","N",IF(Q720="N","O",IF(Q720="O","P",IF(Q720="P","Q"))))))))))))))))</f>
        <v/>
      </c>
      <c r="R721" s="282" t="str">
        <f t="shared" si="59"/>
        <v/>
      </c>
      <c r="S721" s="283" t="str">
        <f t="shared" si="60"/>
        <v/>
      </c>
      <c r="T721" s="284" t="str">
        <f t="shared" ca="1" si="61"/>
        <v/>
      </c>
      <c r="U721" s="419"/>
      <c r="V721" s="421" t="str">
        <f>IFERROR(IF(Table9[[#This Row],[Data de nascimento 
(aaaa-mm-dd)]]="","",(IF(B721="","",DATEDIF(J721,VLOOKUP(Table9[[#This Row],[Código do agregado
'[Entidade']]],Table8[[Código do agregado '[Entidade']]:[Denominação do ficheiro pdf correspondente ao documento]],25,FALSE),"y")))),"")</f>
        <v/>
      </c>
      <c r="W721" s="410">
        <f t="shared" si="62"/>
        <v>0</v>
      </c>
      <c r="AC721" s="280"/>
    </row>
    <row r="722" spans="1:29" s="263" customFormat="1" ht="25.05" hidden="1" customHeight="1" x14ac:dyDescent="0.3">
      <c r="A722" s="274" t="str">
        <f>CONCATENATE(+IF(Table9[[#This Row],[Código do agregado
'[Entidade']]]="","",VLOOKUP(Table9[[#This Row],[Código do agregado
'[Entidade']]],Table8[[#All],[Código do agregado '[Entidade']]:[Código do agregado
'[1º Direito']]],6,FALSE)),Table9[[#This Row],[Membro]])</f>
        <v/>
      </c>
      <c r="B722" s="403"/>
      <c r="C722" s="404" t="str">
        <f>IF(Table9[[#This Row],[Código do agregado
'[Entidade']]]="","",(CONCATENATE(VLOOKUP(Table9[[#This Row],[Código do agregado
'[Entidade']]],Table8[[Código do agregado '[Entidade']]:[Código do agregado
'[1º Direito']]],8,FALSE),".",Table9[[#This Row],[Membro]])))</f>
        <v/>
      </c>
      <c r="D722" s="430"/>
      <c r="E722" s="431"/>
      <c r="F722" s="430"/>
      <c r="G722" s="430"/>
      <c r="H722" s="435"/>
      <c r="I722" s="432"/>
      <c r="J722" s="433"/>
      <c r="K722" s="404" t="str">
        <f ca="1">IF(Table9[[#This Row],[Data de nascimento 
(aaaa-mm-dd)]]="","",(IF(B722="","",DATEDIF(J722,NOW(),"y"))))</f>
        <v/>
      </c>
      <c r="L722" s="401"/>
      <c r="M722" s="405"/>
      <c r="N722" s="407"/>
      <c r="O722" s="405"/>
      <c r="P722" s="275" t="str">
        <f t="shared" si="58"/>
        <v>NÃO</v>
      </c>
      <c r="Q722" s="281" t="str">
        <f>IF(Table9[[#This Row],[Código do agregado
'[Entidade']]]="","",IF(B722&lt;&gt;B721,"A",IF(Q721="A","B",IF(Q721="B","C",IF(Q721="C","D",IF(Q721="D","E",IF(Q721="E","F",IF(Q721="F","G",IF(Q721="G","H",IF(Q721="H","I",IF(Q721="K","L",IF(Q721="L","M",IF(Q721="M","N",IF(Q721="N","O",IF(Q721="O","P",IF(Q721="P","Q"))))))))))))))))</f>
        <v/>
      </c>
      <c r="R722" s="282" t="str">
        <f t="shared" si="59"/>
        <v/>
      </c>
      <c r="S722" s="283" t="str">
        <f t="shared" si="60"/>
        <v/>
      </c>
      <c r="T722" s="284" t="str">
        <f t="shared" ca="1" si="61"/>
        <v/>
      </c>
      <c r="U722" s="419"/>
      <c r="V722" s="421" t="str">
        <f>IFERROR(IF(Table9[[#This Row],[Data de nascimento 
(aaaa-mm-dd)]]="","",(IF(B722="","",DATEDIF(J722,VLOOKUP(Table9[[#This Row],[Código do agregado
'[Entidade']]],Table8[[Código do agregado '[Entidade']]:[Denominação do ficheiro pdf correspondente ao documento]],25,FALSE),"y")))),"")</f>
        <v/>
      </c>
      <c r="W722" s="410">
        <f t="shared" si="62"/>
        <v>0</v>
      </c>
      <c r="AC722" s="280"/>
    </row>
    <row r="723" spans="1:29" s="263" customFormat="1" ht="25.05" hidden="1" customHeight="1" x14ac:dyDescent="0.3">
      <c r="A723" s="274" t="str">
        <f>CONCATENATE(+IF(Table9[[#This Row],[Código do agregado
'[Entidade']]]="","",VLOOKUP(Table9[[#This Row],[Código do agregado
'[Entidade']]],Table8[[#All],[Código do agregado '[Entidade']]:[Código do agregado
'[1º Direito']]],6,FALSE)),Table9[[#This Row],[Membro]])</f>
        <v/>
      </c>
      <c r="B723" s="403"/>
      <c r="C723" s="404" t="str">
        <f>IF(Table9[[#This Row],[Código do agregado
'[Entidade']]]="","",(CONCATENATE(VLOOKUP(Table9[[#This Row],[Código do agregado
'[Entidade']]],Table8[[Código do agregado '[Entidade']]:[Código do agregado
'[1º Direito']]],8,FALSE),".",Table9[[#This Row],[Membro]])))</f>
        <v/>
      </c>
      <c r="D723" s="430"/>
      <c r="E723" s="431"/>
      <c r="F723" s="430"/>
      <c r="G723" s="430"/>
      <c r="H723" s="435"/>
      <c r="I723" s="432"/>
      <c r="J723" s="433"/>
      <c r="K723" s="404" t="str">
        <f ca="1">IF(Table9[[#This Row],[Data de nascimento 
(aaaa-mm-dd)]]="","",(IF(B723="","",DATEDIF(J723,NOW(),"y"))))</f>
        <v/>
      </c>
      <c r="L723" s="401"/>
      <c r="M723" s="405"/>
      <c r="N723" s="407"/>
      <c r="O723" s="405"/>
      <c r="P723" s="275" t="str">
        <f t="shared" si="58"/>
        <v>NÃO</v>
      </c>
      <c r="Q723" s="281" t="str">
        <f>IF(Table9[[#This Row],[Código do agregado
'[Entidade']]]="","",IF(B723&lt;&gt;B722,"A",IF(Q722="A","B",IF(Q722="B","C",IF(Q722="C","D",IF(Q722="D","E",IF(Q722="E","F",IF(Q722="F","G",IF(Q722="G","H",IF(Q722="H","I",IF(Q722="K","L",IF(Q722="L","M",IF(Q722="M","N",IF(Q722="N","O",IF(Q722="O","P",IF(Q722="P","Q"))))))))))))))))</f>
        <v/>
      </c>
      <c r="R723" s="282" t="str">
        <f t="shared" si="59"/>
        <v/>
      </c>
      <c r="S723" s="283" t="str">
        <f t="shared" si="60"/>
        <v/>
      </c>
      <c r="T723" s="284" t="str">
        <f t="shared" ca="1" si="61"/>
        <v/>
      </c>
      <c r="U723" s="419"/>
      <c r="V723" s="421" t="str">
        <f>IFERROR(IF(Table9[[#This Row],[Data de nascimento 
(aaaa-mm-dd)]]="","",(IF(B723="","",DATEDIF(J723,VLOOKUP(Table9[[#This Row],[Código do agregado
'[Entidade']]],Table8[[Código do agregado '[Entidade']]:[Denominação do ficheiro pdf correspondente ao documento]],25,FALSE),"y")))),"")</f>
        <v/>
      </c>
      <c r="W723" s="410">
        <f t="shared" si="62"/>
        <v>0</v>
      </c>
      <c r="AC723" s="280"/>
    </row>
    <row r="724" spans="1:29" s="263" customFormat="1" ht="25.05" hidden="1" customHeight="1" x14ac:dyDescent="0.3">
      <c r="A724" s="274" t="str">
        <f>CONCATENATE(+IF(Table9[[#This Row],[Código do agregado
'[Entidade']]]="","",VLOOKUP(Table9[[#This Row],[Código do agregado
'[Entidade']]],Table8[[#All],[Código do agregado '[Entidade']]:[Código do agregado
'[1º Direito']]],6,FALSE)),Table9[[#This Row],[Membro]])</f>
        <v/>
      </c>
      <c r="B724" s="403"/>
      <c r="C724" s="404" t="str">
        <f>IF(Table9[[#This Row],[Código do agregado
'[Entidade']]]="","",(CONCATENATE(VLOOKUP(Table9[[#This Row],[Código do agregado
'[Entidade']]],Table8[[Código do agregado '[Entidade']]:[Código do agregado
'[1º Direito']]],8,FALSE),".",Table9[[#This Row],[Membro]])))</f>
        <v/>
      </c>
      <c r="D724" s="430"/>
      <c r="E724" s="431"/>
      <c r="F724" s="430"/>
      <c r="G724" s="430"/>
      <c r="H724" s="435"/>
      <c r="I724" s="432"/>
      <c r="J724" s="433"/>
      <c r="K724" s="404" t="str">
        <f ca="1">IF(Table9[[#This Row],[Data de nascimento 
(aaaa-mm-dd)]]="","",(IF(B724="","",DATEDIF(J724,NOW(),"y"))))</f>
        <v/>
      </c>
      <c r="L724" s="401"/>
      <c r="M724" s="405"/>
      <c r="N724" s="407"/>
      <c r="O724" s="405"/>
      <c r="P724" s="275" t="str">
        <f t="shared" si="58"/>
        <v>NÃO</v>
      </c>
      <c r="Q724" s="281" t="str">
        <f>IF(Table9[[#This Row],[Código do agregado
'[Entidade']]]="","",IF(B724&lt;&gt;B723,"A",IF(Q723="A","B",IF(Q723="B","C",IF(Q723="C","D",IF(Q723="D","E",IF(Q723="E","F",IF(Q723="F","G",IF(Q723="G","H",IF(Q723="H","I",IF(Q723="K","L",IF(Q723="L","M",IF(Q723="M","N",IF(Q723="N","O",IF(Q723="O","P",IF(Q723="P","Q"))))))))))))))))</f>
        <v/>
      </c>
      <c r="R724" s="282" t="str">
        <f t="shared" si="59"/>
        <v/>
      </c>
      <c r="S724" s="283" t="str">
        <f t="shared" si="60"/>
        <v/>
      </c>
      <c r="T724" s="284" t="str">
        <f t="shared" ca="1" si="61"/>
        <v/>
      </c>
      <c r="U724" s="419"/>
      <c r="V724" s="421" t="str">
        <f>IFERROR(IF(Table9[[#This Row],[Data de nascimento 
(aaaa-mm-dd)]]="","",(IF(B724="","",DATEDIF(J724,VLOOKUP(Table9[[#This Row],[Código do agregado
'[Entidade']]],Table8[[Código do agregado '[Entidade']]:[Denominação do ficheiro pdf correspondente ao documento]],25,FALSE),"y")))),"")</f>
        <v/>
      </c>
      <c r="W724" s="410">
        <f t="shared" si="62"/>
        <v>0</v>
      </c>
      <c r="AC724" s="280"/>
    </row>
    <row r="725" spans="1:29" s="263" customFormat="1" ht="25.05" hidden="1" customHeight="1" x14ac:dyDescent="0.3">
      <c r="A725" s="274" t="str">
        <f>CONCATENATE(+IF(Table9[[#This Row],[Código do agregado
'[Entidade']]]="","",VLOOKUP(Table9[[#This Row],[Código do agregado
'[Entidade']]],Table8[[#All],[Código do agregado '[Entidade']]:[Código do agregado
'[1º Direito']]],6,FALSE)),Table9[[#This Row],[Membro]])</f>
        <v/>
      </c>
      <c r="B725" s="403"/>
      <c r="C725" s="404" t="str">
        <f>IF(Table9[[#This Row],[Código do agregado
'[Entidade']]]="","",(CONCATENATE(VLOOKUP(Table9[[#This Row],[Código do agregado
'[Entidade']]],Table8[[Código do agregado '[Entidade']]:[Código do agregado
'[1º Direito']]],8,FALSE),".",Table9[[#This Row],[Membro]])))</f>
        <v/>
      </c>
      <c r="D725" s="430"/>
      <c r="E725" s="431"/>
      <c r="F725" s="430"/>
      <c r="G725" s="430"/>
      <c r="H725" s="435"/>
      <c r="I725" s="432"/>
      <c r="J725" s="433"/>
      <c r="K725" s="404" t="str">
        <f ca="1">IF(Table9[[#This Row],[Data de nascimento 
(aaaa-mm-dd)]]="","",(IF(B725="","",DATEDIF(J725,NOW(),"y"))))</f>
        <v/>
      </c>
      <c r="L725" s="401"/>
      <c r="M725" s="405"/>
      <c r="N725" s="407"/>
      <c r="O725" s="405"/>
      <c r="P725" s="275" t="str">
        <f t="shared" si="58"/>
        <v>NÃO</v>
      </c>
      <c r="Q725" s="281" t="str">
        <f>IF(Table9[[#This Row],[Código do agregado
'[Entidade']]]="","",IF(B725&lt;&gt;B724,"A",IF(Q724="A","B",IF(Q724="B","C",IF(Q724="C","D",IF(Q724="D","E",IF(Q724="E","F",IF(Q724="F","G",IF(Q724="G","H",IF(Q724="H","I",IF(Q724="K","L",IF(Q724="L","M",IF(Q724="M","N",IF(Q724="N","O",IF(Q724="O","P",IF(Q724="P","Q"))))))))))))))))</f>
        <v/>
      </c>
      <c r="R725" s="282" t="str">
        <f t="shared" si="59"/>
        <v/>
      </c>
      <c r="S725" s="283" t="str">
        <f t="shared" si="60"/>
        <v/>
      </c>
      <c r="T725" s="284" t="str">
        <f t="shared" ca="1" si="61"/>
        <v/>
      </c>
      <c r="U725" s="419"/>
      <c r="V725" s="421" t="str">
        <f>IFERROR(IF(Table9[[#This Row],[Data de nascimento 
(aaaa-mm-dd)]]="","",(IF(B725="","",DATEDIF(J725,VLOOKUP(Table9[[#This Row],[Código do agregado
'[Entidade']]],Table8[[Código do agregado '[Entidade']]:[Denominação do ficheiro pdf correspondente ao documento]],25,FALSE),"y")))),"")</f>
        <v/>
      </c>
      <c r="W725" s="410">
        <f t="shared" si="62"/>
        <v>0</v>
      </c>
      <c r="AC725" s="280"/>
    </row>
    <row r="726" spans="1:29" s="263" customFormat="1" ht="25.05" hidden="1" customHeight="1" x14ac:dyDescent="0.3">
      <c r="A726" s="274" t="str">
        <f>CONCATENATE(+IF(Table9[[#This Row],[Código do agregado
'[Entidade']]]="","",VLOOKUP(Table9[[#This Row],[Código do agregado
'[Entidade']]],Table8[[#All],[Código do agregado '[Entidade']]:[Código do agregado
'[1º Direito']]],6,FALSE)),Table9[[#This Row],[Membro]])</f>
        <v/>
      </c>
      <c r="B726" s="403"/>
      <c r="C726" s="404" t="str">
        <f>IF(Table9[[#This Row],[Código do agregado
'[Entidade']]]="","",(CONCATENATE(VLOOKUP(Table9[[#This Row],[Código do agregado
'[Entidade']]],Table8[[Código do agregado '[Entidade']]:[Código do agregado
'[1º Direito']]],8,FALSE),".",Table9[[#This Row],[Membro]])))</f>
        <v/>
      </c>
      <c r="D726" s="430"/>
      <c r="E726" s="431"/>
      <c r="F726" s="430"/>
      <c r="G726" s="430"/>
      <c r="H726" s="435"/>
      <c r="I726" s="432"/>
      <c r="J726" s="433"/>
      <c r="K726" s="404" t="str">
        <f ca="1">IF(Table9[[#This Row],[Data de nascimento 
(aaaa-mm-dd)]]="","",(IF(B726="","",DATEDIF(J726,NOW(),"y"))))</f>
        <v/>
      </c>
      <c r="L726" s="401"/>
      <c r="M726" s="405"/>
      <c r="N726" s="407"/>
      <c r="O726" s="405"/>
      <c r="P726" s="275" t="str">
        <f t="shared" si="58"/>
        <v>NÃO</v>
      </c>
      <c r="Q726" s="281" t="str">
        <f>IF(Table9[[#This Row],[Código do agregado
'[Entidade']]]="","",IF(B726&lt;&gt;B725,"A",IF(Q725="A","B",IF(Q725="B","C",IF(Q725="C","D",IF(Q725="D","E",IF(Q725="E","F",IF(Q725="F","G",IF(Q725="G","H",IF(Q725="H","I",IF(Q725="K","L",IF(Q725="L","M",IF(Q725="M","N",IF(Q725="N","O",IF(Q725="O","P",IF(Q725="P","Q"))))))))))))))))</f>
        <v/>
      </c>
      <c r="R726" s="282" t="str">
        <f t="shared" si="59"/>
        <v/>
      </c>
      <c r="S726" s="283" t="str">
        <f t="shared" si="60"/>
        <v/>
      </c>
      <c r="T726" s="284" t="str">
        <f t="shared" ca="1" si="61"/>
        <v/>
      </c>
      <c r="U726" s="419"/>
      <c r="V726" s="421" t="str">
        <f>IFERROR(IF(Table9[[#This Row],[Data de nascimento 
(aaaa-mm-dd)]]="","",(IF(B726="","",DATEDIF(J726,VLOOKUP(Table9[[#This Row],[Código do agregado
'[Entidade']]],Table8[[Código do agregado '[Entidade']]:[Denominação do ficheiro pdf correspondente ao documento]],25,FALSE),"y")))),"")</f>
        <v/>
      </c>
      <c r="W726" s="410">
        <f t="shared" si="62"/>
        <v>0</v>
      </c>
      <c r="AC726" s="280"/>
    </row>
    <row r="727" spans="1:29" s="263" customFormat="1" ht="25.05" hidden="1" customHeight="1" x14ac:dyDescent="0.3">
      <c r="A727" s="274" t="str">
        <f>CONCATENATE(+IF(Table9[[#This Row],[Código do agregado
'[Entidade']]]="","",VLOOKUP(Table9[[#This Row],[Código do agregado
'[Entidade']]],Table8[[#All],[Código do agregado '[Entidade']]:[Código do agregado
'[1º Direito']]],6,FALSE)),Table9[[#This Row],[Membro]])</f>
        <v/>
      </c>
      <c r="B727" s="403"/>
      <c r="C727" s="404" t="str">
        <f>IF(Table9[[#This Row],[Código do agregado
'[Entidade']]]="","",(CONCATENATE(VLOOKUP(Table9[[#This Row],[Código do agregado
'[Entidade']]],Table8[[Código do agregado '[Entidade']]:[Código do agregado
'[1º Direito']]],8,FALSE),".",Table9[[#This Row],[Membro]])))</f>
        <v/>
      </c>
      <c r="D727" s="430"/>
      <c r="E727" s="431"/>
      <c r="F727" s="430"/>
      <c r="G727" s="430"/>
      <c r="H727" s="435"/>
      <c r="I727" s="432"/>
      <c r="J727" s="433"/>
      <c r="K727" s="404" t="str">
        <f ca="1">IF(Table9[[#This Row],[Data de nascimento 
(aaaa-mm-dd)]]="","",(IF(B727="","",DATEDIF(J727,NOW(),"y"))))</f>
        <v/>
      </c>
      <c r="L727" s="401"/>
      <c r="M727" s="405"/>
      <c r="N727" s="407"/>
      <c r="O727" s="405"/>
      <c r="P727" s="275" t="str">
        <f t="shared" si="58"/>
        <v>NÃO</v>
      </c>
      <c r="Q727" s="281" t="str">
        <f>IF(Table9[[#This Row],[Código do agregado
'[Entidade']]]="","",IF(B727&lt;&gt;B726,"A",IF(Q726="A","B",IF(Q726="B","C",IF(Q726="C","D",IF(Q726="D","E",IF(Q726="E","F",IF(Q726="F","G",IF(Q726="G","H",IF(Q726="H","I",IF(Q726="K","L",IF(Q726="L","M",IF(Q726="M","N",IF(Q726="N","O",IF(Q726="O","P",IF(Q726="P","Q"))))))))))))))))</f>
        <v/>
      </c>
      <c r="R727" s="282" t="str">
        <f t="shared" si="59"/>
        <v/>
      </c>
      <c r="S727" s="283" t="str">
        <f t="shared" si="60"/>
        <v/>
      </c>
      <c r="T727" s="284" t="str">
        <f t="shared" ca="1" si="61"/>
        <v/>
      </c>
      <c r="U727" s="419"/>
      <c r="V727" s="421" t="str">
        <f>IFERROR(IF(Table9[[#This Row],[Data de nascimento 
(aaaa-mm-dd)]]="","",(IF(B727="","",DATEDIF(J727,VLOOKUP(Table9[[#This Row],[Código do agregado
'[Entidade']]],Table8[[Código do agregado '[Entidade']]:[Denominação do ficheiro pdf correspondente ao documento]],25,FALSE),"y")))),"")</f>
        <v/>
      </c>
      <c r="W727" s="410">
        <f t="shared" si="62"/>
        <v>0</v>
      </c>
      <c r="AC727" s="280"/>
    </row>
    <row r="728" spans="1:29" s="263" customFormat="1" ht="25.05" hidden="1" customHeight="1" x14ac:dyDescent="0.3">
      <c r="A728" s="274" t="str">
        <f>CONCATENATE(+IF(Table9[[#This Row],[Código do agregado
'[Entidade']]]="","",VLOOKUP(Table9[[#This Row],[Código do agregado
'[Entidade']]],Table8[[#All],[Código do agregado '[Entidade']]:[Código do agregado
'[1º Direito']]],6,FALSE)),Table9[[#This Row],[Membro]])</f>
        <v/>
      </c>
      <c r="B728" s="403"/>
      <c r="C728" s="404" t="str">
        <f>IF(Table9[[#This Row],[Código do agregado
'[Entidade']]]="","",(CONCATENATE(VLOOKUP(Table9[[#This Row],[Código do agregado
'[Entidade']]],Table8[[Código do agregado '[Entidade']]:[Código do agregado
'[1º Direito']]],8,FALSE),".",Table9[[#This Row],[Membro]])))</f>
        <v/>
      </c>
      <c r="D728" s="430"/>
      <c r="E728" s="431"/>
      <c r="F728" s="430"/>
      <c r="G728" s="430"/>
      <c r="H728" s="435"/>
      <c r="I728" s="432"/>
      <c r="J728" s="433"/>
      <c r="K728" s="404" t="str">
        <f ca="1">IF(Table9[[#This Row],[Data de nascimento 
(aaaa-mm-dd)]]="","",(IF(B728="","",DATEDIF(J728,NOW(),"y"))))</f>
        <v/>
      </c>
      <c r="L728" s="401"/>
      <c r="M728" s="405"/>
      <c r="N728" s="407"/>
      <c r="O728" s="405"/>
      <c r="P728" s="275" t="str">
        <f t="shared" si="58"/>
        <v>NÃO</v>
      </c>
      <c r="Q728" s="281" t="str">
        <f>IF(Table9[[#This Row],[Código do agregado
'[Entidade']]]="","",IF(B728&lt;&gt;B727,"A",IF(Q727="A","B",IF(Q727="B","C",IF(Q727="C","D",IF(Q727="D","E",IF(Q727="E","F",IF(Q727="F","G",IF(Q727="G","H",IF(Q727="H","I",IF(Q727="K","L",IF(Q727="L","M",IF(Q727="M","N",IF(Q727="N","O",IF(Q727="O","P",IF(Q727="P","Q"))))))))))))))))</f>
        <v/>
      </c>
      <c r="R728" s="282" t="str">
        <f t="shared" si="59"/>
        <v/>
      </c>
      <c r="S728" s="283" t="str">
        <f t="shared" si="60"/>
        <v/>
      </c>
      <c r="T728" s="284" t="str">
        <f t="shared" ca="1" si="61"/>
        <v/>
      </c>
      <c r="U728" s="419"/>
      <c r="V728" s="421" t="str">
        <f>IFERROR(IF(Table9[[#This Row],[Data de nascimento 
(aaaa-mm-dd)]]="","",(IF(B728="","",DATEDIF(J728,VLOOKUP(Table9[[#This Row],[Código do agregado
'[Entidade']]],Table8[[Código do agregado '[Entidade']]:[Denominação do ficheiro pdf correspondente ao documento]],25,FALSE),"y")))),"")</f>
        <v/>
      </c>
      <c r="W728" s="410">
        <f t="shared" si="62"/>
        <v>0</v>
      </c>
      <c r="AC728" s="280"/>
    </row>
    <row r="729" spans="1:29" s="263" customFormat="1" ht="25.05" hidden="1" customHeight="1" x14ac:dyDescent="0.3">
      <c r="A729" s="274" t="str">
        <f>CONCATENATE(+IF(Table9[[#This Row],[Código do agregado
'[Entidade']]]="","",VLOOKUP(Table9[[#This Row],[Código do agregado
'[Entidade']]],Table8[[#All],[Código do agregado '[Entidade']]:[Código do agregado
'[1º Direito']]],6,FALSE)),Table9[[#This Row],[Membro]])</f>
        <v/>
      </c>
      <c r="B729" s="403"/>
      <c r="C729" s="404" t="str">
        <f>IF(Table9[[#This Row],[Código do agregado
'[Entidade']]]="","",(CONCATENATE(VLOOKUP(Table9[[#This Row],[Código do agregado
'[Entidade']]],Table8[[Código do agregado '[Entidade']]:[Código do agregado
'[1º Direito']]],8,FALSE),".",Table9[[#This Row],[Membro]])))</f>
        <v/>
      </c>
      <c r="D729" s="430"/>
      <c r="E729" s="431"/>
      <c r="F729" s="430"/>
      <c r="G729" s="430"/>
      <c r="H729" s="435"/>
      <c r="I729" s="432"/>
      <c r="J729" s="433"/>
      <c r="K729" s="404" t="str">
        <f ca="1">IF(Table9[[#This Row],[Data de nascimento 
(aaaa-mm-dd)]]="","",(IF(B729="","",DATEDIF(J729,NOW(),"y"))))</f>
        <v/>
      </c>
      <c r="L729" s="401"/>
      <c r="M729" s="405"/>
      <c r="N729" s="407"/>
      <c r="O729" s="405"/>
      <c r="P729" s="275" t="str">
        <f t="shared" si="58"/>
        <v>NÃO</v>
      </c>
      <c r="Q729" s="281" t="str">
        <f>IF(Table9[[#This Row],[Código do agregado
'[Entidade']]]="","",IF(B729&lt;&gt;B728,"A",IF(Q728="A","B",IF(Q728="B","C",IF(Q728="C","D",IF(Q728="D","E",IF(Q728="E","F",IF(Q728="F","G",IF(Q728="G","H",IF(Q728="H","I",IF(Q728="K","L",IF(Q728="L","M",IF(Q728="M","N",IF(Q728="N","O",IF(Q728="O","P",IF(Q728="P","Q"))))))))))))))))</f>
        <v/>
      </c>
      <c r="R729" s="282" t="str">
        <f t="shared" si="59"/>
        <v/>
      </c>
      <c r="S729" s="283" t="str">
        <f t="shared" si="60"/>
        <v/>
      </c>
      <c r="T729" s="284" t="str">
        <f t="shared" ca="1" si="61"/>
        <v/>
      </c>
      <c r="U729" s="419"/>
      <c r="V729" s="421" t="str">
        <f>IFERROR(IF(Table9[[#This Row],[Data de nascimento 
(aaaa-mm-dd)]]="","",(IF(B729="","",DATEDIF(J729,VLOOKUP(Table9[[#This Row],[Código do agregado
'[Entidade']]],Table8[[Código do agregado '[Entidade']]:[Denominação do ficheiro pdf correspondente ao documento]],25,FALSE),"y")))),"")</f>
        <v/>
      </c>
      <c r="W729" s="410">
        <f t="shared" si="62"/>
        <v>0</v>
      </c>
      <c r="AC729" s="280"/>
    </row>
    <row r="730" spans="1:29" s="263" customFormat="1" ht="25.05" hidden="1" customHeight="1" x14ac:dyDescent="0.3">
      <c r="A730" s="274" t="str">
        <f>CONCATENATE(+IF(Table9[[#This Row],[Código do agregado
'[Entidade']]]="","",VLOOKUP(Table9[[#This Row],[Código do agregado
'[Entidade']]],Table8[[#All],[Código do agregado '[Entidade']]:[Código do agregado
'[1º Direito']]],6,FALSE)),Table9[[#This Row],[Membro]])</f>
        <v/>
      </c>
      <c r="B730" s="403"/>
      <c r="C730" s="404" t="str">
        <f>IF(Table9[[#This Row],[Código do agregado
'[Entidade']]]="","",(CONCATENATE(VLOOKUP(Table9[[#This Row],[Código do agregado
'[Entidade']]],Table8[[Código do agregado '[Entidade']]:[Código do agregado
'[1º Direito']]],8,FALSE),".",Table9[[#This Row],[Membro]])))</f>
        <v/>
      </c>
      <c r="D730" s="430"/>
      <c r="E730" s="431"/>
      <c r="F730" s="430"/>
      <c r="G730" s="430"/>
      <c r="H730" s="435"/>
      <c r="I730" s="432"/>
      <c r="J730" s="433"/>
      <c r="K730" s="404" t="str">
        <f ca="1">IF(Table9[[#This Row],[Data de nascimento 
(aaaa-mm-dd)]]="","",(IF(B730="","",DATEDIF(J730,NOW(),"y"))))</f>
        <v/>
      </c>
      <c r="L730" s="401"/>
      <c r="M730" s="405"/>
      <c r="N730" s="407"/>
      <c r="O730" s="405"/>
      <c r="P730" s="275" t="str">
        <f t="shared" si="58"/>
        <v>NÃO</v>
      </c>
      <c r="Q730" s="281" t="str">
        <f>IF(Table9[[#This Row],[Código do agregado
'[Entidade']]]="","",IF(B730&lt;&gt;B729,"A",IF(Q729="A","B",IF(Q729="B","C",IF(Q729="C","D",IF(Q729="D","E",IF(Q729="E","F",IF(Q729="F","G",IF(Q729="G","H",IF(Q729="H","I",IF(Q729="K","L",IF(Q729="L","M",IF(Q729="M","N",IF(Q729="N","O",IF(Q729="O","P",IF(Q729="P","Q"))))))))))))))))</f>
        <v/>
      </c>
      <c r="R730" s="282" t="str">
        <f t="shared" si="59"/>
        <v/>
      </c>
      <c r="S730" s="283" t="str">
        <f t="shared" si="60"/>
        <v/>
      </c>
      <c r="T730" s="284" t="str">
        <f t="shared" ca="1" si="61"/>
        <v/>
      </c>
      <c r="U730" s="419"/>
      <c r="V730" s="421" t="str">
        <f>IFERROR(IF(Table9[[#This Row],[Data de nascimento 
(aaaa-mm-dd)]]="","",(IF(B730="","",DATEDIF(J730,VLOOKUP(Table9[[#This Row],[Código do agregado
'[Entidade']]],Table8[[Código do agregado '[Entidade']]:[Denominação do ficheiro pdf correspondente ao documento]],25,FALSE),"y")))),"")</f>
        <v/>
      </c>
      <c r="W730" s="410">
        <f t="shared" si="62"/>
        <v>0</v>
      </c>
      <c r="AC730" s="280"/>
    </row>
    <row r="731" spans="1:29" s="263" customFormat="1" ht="25.05" hidden="1" customHeight="1" x14ac:dyDescent="0.3">
      <c r="A731" s="274" t="str">
        <f>CONCATENATE(+IF(Table9[[#This Row],[Código do agregado
'[Entidade']]]="","",VLOOKUP(Table9[[#This Row],[Código do agregado
'[Entidade']]],Table8[[#All],[Código do agregado '[Entidade']]:[Código do agregado
'[1º Direito']]],6,FALSE)),Table9[[#This Row],[Membro]])</f>
        <v/>
      </c>
      <c r="B731" s="403"/>
      <c r="C731" s="404" t="str">
        <f>IF(Table9[[#This Row],[Código do agregado
'[Entidade']]]="","",(CONCATENATE(VLOOKUP(Table9[[#This Row],[Código do agregado
'[Entidade']]],Table8[[Código do agregado '[Entidade']]:[Código do agregado
'[1º Direito']]],8,FALSE),".",Table9[[#This Row],[Membro]])))</f>
        <v/>
      </c>
      <c r="D731" s="430"/>
      <c r="E731" s="431"/>
      <c r="F731" s="430"/>
      <c r="G731" s="430"/>
      <c r="H731" s="435"/>
      <c r="I731" s="432"/>
      <c r="J731" s="433"/>
      <c r="K731" s="404" t="str">
        <f ca="1">IF(Table9[[#This Row],[Data de nascimento 
(aaaa-mm-dd)]]="","",(IF(B731="","",DATEDIF(J731,NOW(),"y"))))</f>
        <v/>
      </c>
      <c r="L731" s="401"/>
      <c r="M731" s="405"/>
      <c r="N731" s="407"/>
      <c r="O731" s="405"/>
      <c r="P731" s="275" t="str">
        <f t="shared" si="58"/>
        <v>NÃO</v>
      </c>
      <c r="Q731" s="281" t="str">
        <f>IF(Table9[[#This Row],[Código do agregado
'[Entidade']]]="","",IF(B731&lt;&gt;B730,"A",IF(Q730="A","B",IF(Q730="B","C",IF(Q730="C","D",IF(Q730="D","E",IF(Q730="E","F",IF(Q730="F","G",IF(Q730="G","H",IF(Q730="H","I",IF(Q730="K","L",IF(Q730="L","M",IF(Q730="M","N",IF(Q730="N","O",IF(Q730="O","P",IF(Q730="P","Q"))))))))))))))))</f>
        <v/>
      </c>
      <c r="R731" s="282" t="str">
        <f t="shared" si="59"/>
        <v/>
      </c>
      <c r="S731" s="283" t="str">
        <f t="shared" si="60"/>
        <v/>
      </c>
      <c r="T731" s="284" t="str">
        <f t="shared" ca="1" si="61"/>
        <v/>
      </c>
      <c r="U731" s="419"/>
      <c r="V731" s="421" t="str">
        <f>IFERROR(IF(Table9[[#This Row],[Data de nascimento 
(aaaa-mm-dd)]]="","",(IF(B731="","",DATEDIF(J731,VLOOKUP(Table9[[#This Row],[Código do agregado
'[Entidade']]],Table8[[Código do agregado '[Entidade']]:[Denominação do ficheiro pdf correspondente ao documento]],25,FALSE),"y")))),"")</f>
        <v/>
      </c>
      <c r="W731" s="410">
        <f t="shared" si="62"/>
        <v>0</v>
      </c>
      <c r="AC731" s="280"/>
    </row>
    <row r="732" spans="1:29" s="263" customFormat="1" ht="25.05" hidden="1" customHeight="1" x14ac:dyDescent="0.3">
      <c r="A732" s="274" t="str">
        <f>CONCATENATE(+IF(Table9[[#This Row],[Código do agregado
'[Entidade']]]="","",VLOOKUP(Table9[[#This Row],[Código do agregado
'[Entidade']]],Table8[[#All],[Código do agregado '[Entidade']]:[Código do agregado
'[1º Direito']]],6,FALSE)),Table9[[#This Row],[Membro]])</f>
        <v/>
      </c>
      <c r="B732" s="403"/>
      <c r="C732" s="404" t="str">
        <f>IF(Table9[[#This Row],[Código do agregado
'[Entidade']]]="","",(CONCATENATE(VLOOKUP(Table9[[#This Row],[Código do agregado
'[Entidade']]],Table8[[Código do agregado '[Entidade']]:[Código do agregado
'[1º Direito']]],8,FALSE),".",Table9[[#This Row],[Membro]])))</f>
        <v/>
      </c>
      <c r="D732" s="430"/>
      <c r="E732" s="431"/>
      <c r="F732" s="430"/>
      <c r="G732" s="430"/>
      <c r="H732" s="435"/>
      <c r="I732" s="432"/>
      <c r="J732" s="433"/>
      <c r="K732" s="404" t="str">
        <f ca="1">IF(Table9[[#This Row],[Data de nascimento 
(aaaa-mm-dd)]]="","",(IF(B732="","",DATEDIF(J732,NOW(),"y"))))</f>
        <v/>
      </c>
      <c r="L732" s="401"/>
      <c r="M732" s="405"/>
      <c r="N732" s="407"/>
      <c r="O732" s="405"/>
      <c r="P732" s="275" t="str">
        <f t="shared" si="58"/>
        <v>NÃO</v>
      </c>
      <c r="Q732" s="281" t="str">
        <f>IF(Table9[[#This Row],[Código do agregado
'[Entidade']]]="","",IF(B732&lt;&gt;B731,"A",IF(Q731="A","B",IF(Q731="B","C",IF(Q731="C","D",IF(Q731="D","E",IF(Q731="E","F",IF(Q731="F","G",IF(Q731="G","H",IF(Q731="H","I",IF(Q731="K","L",IF(Q731="L","M",IF(Q731="M","N",IF(Q731="N","O",IF(Q731="O","P",IF(Q731="P","Q"))))))))))))))))</f>
        <v/>
      </c>
      <c r="R732" s="282" t="str">
        <f t="shared" si="59"/>
        <v/>
      </c>
      <c r="S732" s="283" t="str">
        <f t="shared" si="60"/>
        <v/>
      </c>
      <c r="T732" s="284" t="str">
        <f t="shared" ca="1" si="61"/>
        <v/>
      </c>
      <c r="U732" s="419"/>
      <c r="V732" s="421" t="str">
        <f>IFERROR(IF(Table9[[#This Row],[Data de nascimento 
(aaaa-mm-dd)]]="","",(IF(B732="","",DATEDIF(J732,VLOOKUP(Table9[[#This Row],[Código do agregado
'[Entidade']]],Table8[[Código do agregado '[Entidade']]:[Denominação do ficheiro pdf correspondente ao documento]],25,FALSE),"y")))),"")</f>
        <v/>
      </c>
      <c r="W732" s="410">
        <f t="shared" si="62"/>
        <v>0</v>
      </c>
      <c r="AC732" s="280"/>
    </row>
    <row r="733" spans="1:29" s="263" customFormat="1" ht="25.05" hidden="1" customHeight="1" x14ac:dyDescent="0.3">
      <c r="A733" s="274" t="str">
        <f>CONCATENATE(+IF(Table9[[#This Row],[Código do agregado
'[Entidade']]]="","",VLOOKUP(Table9[[#This Row],[Código do agregado
'[Entidade']]],Table8[[#All],[Código do agregado '[Entidade']]:[Código do agregado
'[1º Direito']]],6,FALSE)),Table9[[#This Row],[Membro]])</f>
        <v/>
      </c>
      <c r="B733" s="403"/>
      <c r="C733" s="404" t="str">
        <f>IF(Table9[[#This Row],[Código do agregado
'[Entidade']]]="","",(CONCATENATE(VLOOKUP(Table9[[#This Row],[Código do agregado
'[Entidade']]],Table8[[Código do agregado '[Entidade']]:[Código do agregado
'[1º Direito']]],8,FALSE),".",Table9[[#This Row],[Membro]])))</f>
        <v/>
      </c>
      <c r="D733" s="430"/>
      <c r="E733" s="431"/>
      <c r="F733" s="430"/>
      <c r="G733" s="430"/>
      <c r="H733" s="435"/>
      <c r="I733" s="432"/>
      <c r="J733" s="433"/>
      <c r="K733" s="404" t="str">
        <f ca="1">IF(Table9[[#This Row],[Data de nascimento 
(aaaa-mm-dd)]]="","",(IF(B733="","",DATEDIF(J733,NOW(),"y"))))</f>
        <v/>
      </c>
      <c r="L733" s="401"/>
      <c r="M733" s="405"/>
      <c r="N733" s="407"/>
      <c r="O733" s="405"/>
      <c r="P733" s="275" t="str">
        <f t="shared" si="58"/>
        <v>NÃO</v>
      </c>
      <c r="Q733" s="281" t="str">
        <f>IF(Table9[[#This Row],[Código do agregado
'[Entidade']]]="","",IF(B733&lt;&gt;B732,"A",IF(Q732="A","B",IF(Q732="B","C",IF(Q732="C","D",IF(Q732="D","E",IF(Q732="E","F",IF(Q732="F","G",IF(Q732="G","H",IF(Q732="H","I",IF(Q732="K","L",IF(Q732="L","M",IF(Q732="M","N",IF(Q732="N","O",IF(Q732="O","P",IF(Q732="P","Q"))))))))))))))))</f>
        <v/>
      </c>
      <c r="R733" s="282" t="str">
        <f t="shared" si="59"/>
        <v/>
      </c>
      <c r="S733" s="283" t="str">
        <f t="shared" si="60"/>
        <v/>
      </c>
      <c r="T733" s="284" t="str">
        <f t="shared" ca="1" si="61"/>
        <v/>
      </c>
      <c r="U733" s="419"/>
      <c r="V733" s="421" t="str">
        <f>IFERROR(IF(Table9[[#This Row],[Data de nascimento 
(aaaa-mm-dd)]]="","",(IF(B733="","",DATEDIF(J733,VLOOKUP(Table9[[#This Row],[Código do agregado
'[Entidade']]],Table8[[Código do agregado '[Entidade']]:[Denominação do ficheiro pdf correspondente ao documento]],25,FALSE),"y")))),"")</f>
        <v/>
      </c>
      <c r="W733" s="410">
        <f t="shared" si="62"/>
        <v>0</v>
      </c>
      <c r="AC733" s="280"/>
    </row>
    <row r="734" spans="1:29" s="263" customFormat="1" ht="25.05" hidden="1" customHeight="1" x14ac:dyDescent="0.3">
      <c r="A734" s="274" t="str">
        <f>CONCATENATE(+IF(Table9[[#This Row],[Código do agregado
'[Entidade']]]="","",VLOOKUP(Table9[[#This Row],[Código do agregado
'[Entidade']]],Table8[[#All],[Código do agregado '[Entidade']]:[Código do agregado
'[1º Direito']]],6,FALSE)),Table9[[#This Row],[Membro]])</f>
        <v/>
      </c>
      <c r="B734" s="403"/>
      <c r="C734" s="404" t="str">
        <f>IF(Table9[[#This Row],[Código do agregado
'[Entidade']]]="","",(CONCATENATE(VLOOKUP(Table9[[#This Row],[Código do agregado
'[Entidade']]],Table8[[Código do agregado '[Entidade']]:[Código do agregado
'[1º Direito']]],8,FALSE),".",Table9[[#This Row],[Membro]])))</f>
        <v/>
      </c>
      <c r="D734" s="430"/>
      <c r="E734" s="431"/>
      <c r="F734" s="430"/>
      <c r="G734" s="430"/>
      <c r="H734" s="435"/>
      <c r="I734" s="432"/>
      <c r="J734" s="433"/>
      <c r="K734" s="404" t="str">
        <f ca="1">IF(Table9[[#This Row],[Data de nascimento 
(aaaa-mm-dd)]]="","",(IF(B734="","",DATEDIF(J734,NOW(),"y"))))</f>
        <v/>
      </c>
      <c r="L734" s="401"/>
      <c r="M734" s="405"/>
      <c r="N734" s="407"/>
      <c r="O734" s="405"/>
      <c r="P734" s="275" t="str">
        <f t="shared" si="58"/>
        <v>NÃO</v>
      </c>
      <c r="Q734" s="281" t="str">
        <f>IF(Table9[[#This Row],[Código do agregado
'[Entidade']]]="","",IF(B734&lt;&gt;B733,"A",IF(Q733="A","B",IF(Q733="B","C",IF(Q733="C","D",IF(Q733="D","E",IF(Q733="E","F",IF(Q733="F","G",IF(Q733="G","H",IF(Q733="H","I",IF(Q733="K","L",IF(Q733="L","M",IF(Q733="M","N",IF(Q733="N","O",IF(Q733="O","P",IF(Q733="P","Q"))))))))))))))))</f>
        <v/>
      </c>
      <c r="R734" s="282" t="str">
        <f t="shared" si="59"/>
        <v/>
      </c>
      <c r="S734" s="283" t="str">
        <f t="shared" si="60"/>
        <v/>
      </c>
      <c r="T734" s="284" t="str">
        <f t="shared" ca="1" si="61"/>
        <v/>
      </c>
      <c r="U734" s="419"/>
      <c r="V734" s="421" t="str">
        <f>IFERROR(IF(Table9[[#This Row],[Data de nascimento 
(aaaa-mm-dd)]]="","",(IF(B734="","",DATEDIF(J734,VLOOKUP(Table9[[#This Row],[Código do agregado
'[Entidade']]],Table8[[Código do agregado '[Entidade']]:[Denominação do ficheiro pdf correspondente ao documento]],25,FALSE),"y")))),"")</f>
        <v/>
      </c>
      <c r="W734" s="410">
        <f t="shared" si="62"/>
        <v>0</v>
      </c>
      <c r="AC734" s="280"/>
    </row>
    <row r="735" spans="1:29" s="263" customFormat="1" ht="25.05" hidden="1" customHeight="1" x14ac:dyDescent="0.3">
      <c r="A735" s="274" t="str">
        <f>CONCATENATE(+IF(Table9[[#This Row],[Código do agregado
'[Entidade']]]="","",VLOOKUP(Table9[[#This Row],[Código do agregado
'[Entidade']]],Table8[[#All],[Código do agregado '[Entidade']]:[Código do agregado
'[1º Direito']]],6,FALSE)),Table9[[#This Row],[Membro]])</f>
        <v/>
      </c>
      <c r="B735" s="403"/>
      <c r="C735" s="404" t="str">
        <f>IF(Table9[[#This Row],[Código do agregado
'[Entidade']]]="","",(CONCATENATE(VLOOKUP(Table9[[#This Row],[Código do agregado
'[Entidade']]],Table8[[Código do agregado '[Entidade']]:[Código do agregado
'[1º Direito']]],8,FALSE),".",Table9[[#This Row],[Membro]])))</f>
        <v/>
      </c>
      <c r="D735" s="430"/>
      <c r="E735" s="431"/>
      <c r="F735" s="430"/>
      <c r="G735" s="430"/>
      <c r="H735" s="435"/>
      <c r="I735" s="432"/>
      <c r="J735" s="433"/>
      <c r="K735" s="404" t="str">
        <f ca="1">IF(Table9[[#This Row],[Data de nascimento 
(aaaa-mm-dd)]]="","",(IF(B735="","",DATEDIF(J735,NOW(),"y"))))</f>
        <v/>
      </c>
      <c r="L735" s="401"/>
      <c r="M735" s="405"/>
      <c r="N735" s="407"/>
      <c r="O735" s="405"/>
      <c r="P735" s="275" t="str">
        <f t="shared" si="58"/>
        <v>NÃO</v>
      </c>
      <c r="Q735" s="281" t="str">
        <f>IF(Table9[[#This Row],[Código do agregado
'[Entidade']]]="","",IF(B735&lt;&gt;B734,"A",IF(Q734="A","B",IF(Q734="B","C",IF(Q734="C","D",IF(Q734="D","E",IF(Q734="E","F",IF(Q734="F","G",IF(Q734="G","H",IF(Q734="H","I",IF(Q734="K","L",IF(Q734="L","M",IF(Q734="M","N",IF(Q734="N","O",IF(Q734="O","P",IF(Q734="P","Q"))))))))))))))))</f>
        <v/>
      </c>
      <c r="R735" s="282" t="str">
        <f t="shared" si="59"/>
        <v/>
      </c>
      <c r="S735" s="283" t="str">
        <f t="shared" si="60"/>
        <v/>
      </c>
      <c r="T735" s="284" t="str">
        <f t="shared" ca="1" si="61"/>
        <v/>
      </c>
      <c r="U735" s="419"/>
      <c r="V735" s="421" t="str">
        <f>IFERROR(IF(Table9[[#This Row],[Data de nascimento 
(aaaa-mm-dd)]]="","",(IF(B735="","",DATEDIF(J735,VLOOKUP(Table9[[#This Row],[Código do agregado
'[Entidade']]],Table8[[Código do agregado '[Entidade']]:[Denominação do ficheiro pdf correspondente ao documento]],25,FALSE),"y")))),"")</f>
        <v/>
      </c>
      <c r="W735" s="410">
        <f t="shared" si="62"/>
        <v>0</v>
      </c>
      <c r="AC735" s="280"/>
    </row>
    <row r="736" spans="1:29" s="263" customFormat="1" ht="25.05" hidden="1" customHeight="1" x14ac:dyDescent="0.3">
      <c r="A736" s="274" t="str">
        <f>CONCATENATE(+IF(Table9[[#This Row],[Código do agregado
'[Entidade']]]="","",VLOOKUP(Table9[[#This Row],[Código do agregado
'[Entidade']]],Table8[[#All],[Código do agregado '[Entidade']]:[Código do agregado
'[1º Direito']]],6,FALSE)),Table9[[#This Row],[Membro]])</f>
        <v/>
      </c>
      <c r="B736" s="403"/>
      <c r="C736" s="404" t="str">
        <f>IF(Table9[[#This Row],[Código do agregado
'[Entidade']]]="","",(CONCATENATE(VLOOKUP(Table9[[#This Row],[Código do agregado
'[Entidade']]],Table8[[Código do agregado '[Entidade']]:[Código do agregado
'[1º Direito']]],8,FALSE),".",Table9[[#This Row],[Membro]])))</f>
        <v/>
      </c>
      <c r="D736" s="430"/>
      <c r="E736" s="431"/>
      <c r="F736" s="430"/>
      <c r="G736" s="430"/>
      <c r="H736" s="435"/>
      <c r="I736" s="432"/>
      <c r="J736" s="433"/>
      <c r="K736" s="404" t="str">
        <f ca="1">IF(Table9[[#This Row],[Data de nascimento 
(aaaa-mm-dd)]]="","",(IF(B736="","",DATEDIF(J736,NOW(),"y"))))</f>
        <v/>
      </c>
      <c r="L736" s="401"/>
      <c r="M736" s="405"/>
      <c r="N736" s="407"/>
      <c r="O736" s="405"/>
      <c r="P736" s="275" t="str">
        <f t="shared" si="58"/>
        <v>NÃO</v>
      </c>
      <c r="Q736" s="281" t="str">
        <f>IF(Table9[[#This Row],[Código do agregado
'[Entidade']]]="","",IF(B736&lt;&gt;B735,"A",IF(Q735="A","B",IF(Q735="B","C",IF(Q735="C","D",IF(Q735="D","E",IF(Q735="E","F",IF(Q735="F","G",IF(Q735="G","H",IF(Q735="H","I",IF(Q735="K","L",IF(Q735="L","M",IF(Q735="M","N",IF(Q735="N","O",IF(Q735="O","P",IF(Q735="P","Q"))))))))))))))))</f>
        <v/>
      </c>
      <c r="R736" s="282" t="str">
        <f t="shared" si="59"/>
        <v/>
      </c>
      <c r="S736" s="283" t="str">
        <f t="shared" si="60"/>
        <v/>
      </c>
      <c r="T736" s="284" t="str">
        <f t="shared" ca="1" si="61"/>
        <v/>
      </c>
      <c r="U736" s="419"/>
      <c r="V736" s="421" t="str">
        <f>IFERROR(IF(Table9[[#This Row],[Data de nascimento 
(aaaa-mm-dd)]]="","",(IF(B736="","",DATEDIF(J736,VLOOKUP(Table9[[#This Row],[Código do agregado
'[Entidade']]],Table8[[Código do agregado '[Entidade']]:[Denominação do ficheiro pdf correspondente ao documento]],25,FALSE),"y")))),"")</f>
        <v/>
      </c>
      <c r="W736" s="410">
        <f t="shared" si="62"/>
        <v>0</v>
      </c>
      <c r="AC736" s="280"/>
    </row>
    <row r="737" spans="1:29" s="263" customFormat="1" ht="25.05" hidden="1" customHeight="1" x14ac:dyDescent="0.3">
      <c r="A737" s="274" t="str">
        <f>CONCATENATE(+IF(Table9[[#This Row],[Código do agregado
'[Entidade']]]="","",VLOOKUP(Table9[[#This Row],[Código do agregado
'[Entidade']]],Table8[[#All],[Código do agregado '[Entidade']]:[Código do agregado
'[1º Direito']]],6,FALSE)),Table9[[#This Row],[Membro]])</f>
        <v/>
      </c>
      <c r="B737" s="403"/>
      <c r="C737" s="404" t="str">
        <f>IF(Table9[[#This Row],[Código do agregado
'[Entidade']]]="","",(CONCATENATE(VLOOKUP(Table9[[#This Row],[Código do agregado
'[Entidade']]],Table8[[Código do agregado '[Entidade']]:[Código do agregado
'[1º Direito']]],8,FALSE),".",Table9[[#This Row],[Membro]])))</f>
        <v/>
      </c>
      <c r="D737" s="430"/>
      <c r="E737" s="431"/>
      <c r="F737" s="430"/>
      <c r="G737" s="430"/>
      <c r="H737" s="435"/>
      <c r="I737" s="432"/>
      <c r="J737" s="433"/>
      <c r="K737" s="404" t="str">
        <f ca="1">IF(Table9[[#This Row],[Data de nascimento 
(aaaa-mm-dd)]]="","",(IF(B737="","",DATEDIF(J737,NOW(),"y"))))</f>
        <v/>
      </c>
      <c r="L737" s="401"/>
      <c r="M737" s="405"/>
      <c r="N737" s="407"/>
      <c r="O737" s="405"/>
      <c r="P737" s="275" t="str">
        <f t="shared" si="58"/>
        <v>NÃO</v>
      </c>
      <c r="Q737" s="281" t="str">
        <f>IF(Table9[[#This Row],[Código do agregado
'[Entidade']]]="","",IF(B737&lt;&gt;B736,"A",IF(Q736="A","B",IF(Q736="B","C",IF(Q736="C","D",IF(Q736="D","E",IF(Q736="E","F",IF(Q736="F","G",IF(Q736="G","H",IF(Q736="H","I",IF(Q736="K","L",IF(Q736="L","M",IF(Q736="M","N",IF(Q736="N","O",IF(Q736="O","P",IF(Q736="P","Q"))))))))))))))))</f>
        <v/>
      </c>
      <c r="R737" s="282" t="str">
        <f t="shared" si="59"/>
        <v/>
      </c>
      <c r="S737" s="283" t="str">
        <f t="shared" si="60"/>
        <v/>
      </c>
      <c r="T737" s="284" t="str">
        <f t="shared" ca="1" si="61"/>
        <v/>
      </c>
      <c r="U737" s="419"/>
      <c r="V737" s="421" t="str">
        <f>IFERROR(IF(Table9[[#This Row],[Data de nascimento 
(aaaa-mm-dd)]]="","",(IF(B737="","",DATEDIF(J737,VLOOKUP(Table9[[#This Row],[Código do agregado
'[Entidade']]],Table8[[Código do agregado '[Entidade']]:[Denominação do ficheiro pdf correspondente ao documento]],25,FALSE),"y")))),"")</f>
        <v/>
      </c>
      <c r="W737" s="410">
        <f t="shared" si="62"/>
        <v>0</v>
      </c>
      <c r="AC737" s="280"/>
    </row>
    <row r="738" spans="1:29" s="263" customFormat="1" ht="25.05" hidden="1" customHeight="1" x14ac:dyDescent="0.3">
      <c r="A738" s="274" t="str">
        <f>CONCATENATE(+IF(Table9[[#This Row],[Código do agregado
'[Entidade']]]="","",VLOOKUP(Table9[[#This Row],[Código do agregado
'[Entidade']]],Table8[[#All],[Código do agregado '[Entidade']]:[Código do agregado
'[1º Direito']]],6,FALSE)),Table9[[#This Row],[Membro]])</f>
        <v/>
      </c>
      <c r="B738" s="403"/>
      <c r="C738" s="404" t="str">
        <f>IF(Table9[[#This Row],[Código do agregado
'[Entidade']]]="","",(CONCATENATE(VLOOKUP(Table9[[#This Row],[Código do agregado
'[Entidade']]],Table8[[Código do agregado '[Entidade']]:[Código do agregado
'[1º Direito']]],8,FALSE),".",Table9[[#This Row],[Membro]])))</f>
        <v/>
      </c>
      <c r="D738" s="430"/>
      <c r="E738" s="431"/>
      <c r="F738" s="430"/>
      <c r="G738" s="430"/>
      <c r="H738" s="435"/>
      <c r="I738" s="432"/>
      <c r="J738" s="433"/>
      <c r="K738" s="404" t="str">
        <f ca="1">IF(Table9[[#This Row],[Data de nascimento 
(aaaa-mm-dd)]]="","",(IF(B738="","",DATEDIF(J738,NOW(),"y"))))</f>
        <v/>
      </c>
      <c r="L738" s="401"/>
      <c r="M738" s="405"/>
      <c r="N738" s="407"/>
      <c r="O738" s="405"/>
      <c r="P738" s="275" t="str">
        <f t="shared" si="58"/>
        <v>NÃO</v>
      </c>
      <c r="Q738" s="281" t="str">
        <f>IF(Table9[[#This Row],[Código do agregado
'[Entidade']]]="","",IF(B738&lt;&gt;B737,"A",IF(Q737="A","B",IF(Q737="B","C",IF(Q737="C","D",IF(Q737="D","E",IF(Q737="E","F",IF(Q737="F","G",IF(Q737="G","H",IF(Q737="H","I",IF(Q737="K","L",IF(Q737="L","M",IF(Q737="M","N",IF(Q737="N","O",IF(Q737="O","P",IF(Q737="P","Q"))))))))))))))))</f>
        <v/>
      </c>
      <c r="R738" s="282" t="str">
        <f t="shared" si="59"/>
        <v/>
      </c>
      <c r="S738" s="283" t="str">
        <f t="shared" si="60"/>
        <v/>
      </c>
      <c r="T738" s="284" t="str">
        <f t="shared" ca="1" si="61"/>
        <v/>
      </c>
      <c r="U738" s="419"/>
      <c r="V738" s="421" t="str">
        <f>IFERROR(IF(Table9[[#This Row],[Data de nascimento 
(aaaa-mm-dd)]]="","",(IF(B738="","",DATEDIF(J738,VLOOKUP(Table9[[#This Row],[Código do agregado
'[Entidade']]],Table8[[Código do agregado '[Entidade']]:[Denominação do ficheiro pdf correspondente ao documento]],25,FALSE),"y")))),"")</f>
        <v/>
      </c>
      <c r="W738" s="410">
        <f t="shared" si="62"/>
        <v>0</v>
      </c>
      <c r="AC738" s="280"/>
    </row>
    <row r="739" spans="1:29" s="263" customFormat="1" ht="25.05" hidden="1" customHeight="1" x14ac:dyDescent="0.3">
      <c r="A739" s="274" t="str">
        <f>CONCATENATE(+IF(Table9[[#This Row],[Código do agregado
'[Entidade']]]="","",VLOOKUP(Table9[[#This Row],[Código do agregado
'[Entidade']]],Table8[[#All],[Código do agregado '[Entidade']]:[Código do agregado
'[1º Direito']]],6,FALSE)),Table9[[#This Row],[Membro]])</f>
        <v/>
      </c>
      <c r="B739" s="403"/>
      <c r="C739" s="404" t="str">
        <f>IF(Table9[[#This Row],[Código do agregado
'[Entidade']]]="","",(CONCATENATE(VLOOKUP(Table9[[#This Row],[Código do agregado
'[Entidade']]],Table8[[Código do agregado '[Entidade']]:[Código do agregado
'[1º Direito']]],8,FALSE),".",Table9[[#This Row],[Membro]])))</f>
        <v/>
      </c>
      <c r="D739" s="430"/>
      <c r="E739" s="431"/>
      <c r="F739" s="430"/>
      <c r="G739" s="430"/>
      <c r="H739" s="435"/>
      <c r="I739" s="432"/>
      <c r="J739" s="433"/>
      <c r="K739" s="404" t="str">
        <f ca="1">IF(Table9[[#This Row],[Data de nascimento 
(aaaa-mm-dd)]]="","",(IF(B739="","",DATEDIF(J739,NOW(),"y"))))</f>
        <v/>
      </c>
      <c r="L739" s="401"/>
      <c r="M739" s="405"/>
      <c r="N739" s="407"/>
      <c r="O739" s="405"/>
      <c r="P739" s="275" t="str">
        <f t="shared" si="58"/>
        <v>NÃO</v>
      </c>
      <c r="Q739" s="281" t="str">
        <f>IF(Table9[[#This Row],[Código do agregado
'[Entidade']]]="","",IF(B739&lt;&gt;B738,"A",IF(Q738="A","B",IF(Q738="B","C",IF(Q738="C","D",IF(Q738="D","E",IF(Q738="E","F",IF(Q738="F","G",IF(Q738="G","H",IF(Q738="H","I",IF(Q738="K","L",IF(Q738="L","M",IF(Q738="M","N",IF(Q738="N","O",IF(Q738="O","P",IF(Q738="P","Q"))))))))))))))))</f>
        <v/>
      </c>
      <c r="R739" s="282" t="str">
        <f t="shared" si="59"/>
        <v/>
      </c>
      <c r="S739" s="283" t="str">
        <f t="shared" si="60"/>
        <v/>
      </c>
      <c r="T739" s="284" t="str">
        <f t="shared" ca="1" si="61"/>
        <v/>
      </c>
      <c r="U739" s="419"/>
      <c r="V739" s="421" t="str">
        <f>IFERROR(IF(Table9[[#This Row],[Data de nascimento 
(aaaa-mm-dd)]]="","",(IF(B739="","",DATEDIF(J739,VLOOKUP(Table9[[#This Row],[Código do agregado
'[Entidade']]],Table8[[Código do agregado '[Entidade']]:[Denominação do ficheiro pdf correspondente ao documento]],25,FALSE),"y")))),"")</f>
        <v/>
      </c>
      <c r="W739" s="410">
        <f t="shared" si="62"/>
        <v>0</v>
      </c>
      <c r="AC739" s="280"/>
    </row>
    <row r="740" spans="1:29" s="263" customFormat="1" ht="25.05" hidden="1" customHeight="1" x14ac:dyDescent="0.3">
      <c r="A740" s="274" t="str">
        <f>CONCATENATE(+IF(Table9[[#This Row],[Código do agregado
'[Entidade']]]="","",VLOOKUP(Table9[[#This Row],[Código do agregado
'[Entidade']]],Table8[[#All],[Código do agregado '[Entidade']]:[Código do agregado
'[1º Direito']]],6,FALSE)),Table9[[#This Row],[Membro]])</f>
        <v/>
      </c>
      <c r="B740" s="403"/>
      <c r="C740" s="404" t="str">
        <f>IF(Table9[[#This Row],[Código do agregado
'[Entidade']]]="","",(CONCATENATE(VLOOKUP(Table9[[#This Row],[Código do agregado
'[Entidade']]],Table8[[Código do agregado '[Entidade']]:[Código do agregado
'[1º Direito']]],8,FALSE),".",Table9[[#This Row],[Membro]])))</f>
        <v/>
      </c>
      <c r="D740" s="430"/>
      <c r="E740" s="431"/>
      <c r="F740" s="430"/>
      <c r="G740" s="430"/>
      <c r="H740" s="435"/>
      <c r="I740" s="432"/>
      <c r="J740" s="433"/>
      <c r="K740" s="404" t="str">
        <f ca="1">IF(Table9[[#This Row],[Data de nascimento 
(aaaa-mm-dd)]]="","",(IF(B740="","",DATEDIF(J740,NOW(),"y"))))</f>
        <v/>
      </c>
      <c r="L740" s="401"/>
      <c r="M740" s="405"/>
      <c r="N740" s="407"/>
      <c r="O740" s="405"/>
      <c r="P740" s="275" t="str">
        <f t="shared" si="58"/>
        <v>NÃO</v>
      </c>
      <c r="Q740" s="281" t="str">
        <f>IF(Table9[[#This Row],[Código do agregado
'[Entidade']]]="","",IF(B740&lt;&gt;B739,"A",IF(Q739="A","B",IF(Q739="B","C",IF(Q739="C","D",IF(Q739="D","E",IF(Q739="E","F",IF(Q739="F","G",IF(Q739="G","H",IF(Q739="H","I",IF(Q739="K","L",IF(Q739="L","M",IF(Q739="M","N",IF(Q739="N","O",IF(Q739="O","P",IF(Q739="P","Q"))))))))))))))))</f>
        <v/>
      </c>
      <c r="R740" s="282" t="str">
        <f t="shared" si="59"/>
        <v/>
      </c>
      <c r="S740" s="283" t="str">
        <f t="shared" si="60"/>
        <v/>
      </c>
      <c r="T740" s="284" t="str">
        <f t="shared" ca="1" si="61"/>
        <v/>
      </c>
      <c r="U740" s="419"/>
      <c r="V740" s="421" t="str">
        <f>IFERROR(IF(Table9[[#This Row],[Data de nascimento 
(aaaa-mm-dd)]]="","",(IF(B740="","",DATEDIF(J740,VLOOKUP(Table9[[#This Row],[Código do agregado
'[Entidade']]],Table8[[Código do agregado '[Entidade']]:[Denominação do ficheiro pdf correspondente ao documento]],25,FALSE),"y")))),"")</f>
        <v/>
      </c>
      <c r="W740" s="410">
        <f t="shared" si="62"/>
        <v>0</v>
      </c>
      <c r="AC740" s="280"/>
    </row>
    <row r="741" spans="1:29" s="263" customFormat="1" ht="25.05" hidden="1" customHeight="1" x14ac:dyDescent="0.3">
      <c r="A741" s="274" t="str">
        <f>CONCATENATE(+IF(Table9[[#This Row],[Código do agregado
'[Entidade']]]="","",VLOOKUP(Table9[[#This Row],[Código do agregado
'[Entidade']]],Table8[[#All],[Código do agregado '[Entidade']]:[Código do agregado
'[1º Direito']]],6,FALSE)),Table9[[#This Row],[Membro]])</f>
        <v/>
      </c>
      <c r="B741" s="403"/>
      <c r="C741" s="404" t="str">
        <f>IF(Table9[[#This Row],[Código do agregado
'[Entidade']]]="","",(CONCATENATE(VLOOKUP(Table9[[#This Row],[Código do agregado
'[Entidade']]],Table8[[Código do agregado '[Entidade']]:[Código do agregado
'[1º Direito']]],8,FALSE),".",Table9[[#This Row],[Membro]])))</f>
        <v/>
      </c>
      <c r="D741" s="430"/>
      <c r="E741" s="431"/>
      <c r="F741" s="430"/>
      <c r="G741" s="430"/>
      <c r="H741" s="435"/>
      <c r="I741" s="432"/>
      <c r="J741" s="433"/>
      <c r="K741" s="404" t="str">
        <f ca="1">IF(Table9[[#This Row],[Data de nascimento 
(aaaa-mm-dd)]]="","",(IF(B741="","",DATEDIF(J741,NOW(),"y"))))</f>
        <v/>
      </c>
      <c r="L741" s="401"/>
      <c r="M741" s="405"/>
      <c r="N741" s="407"/>
      <c r="O741" s="405"/>
      <c r="P741" s="275" t="str">
        <f t="shared" si="58"/>
        <v>NÃO</v>
      </c>
      <c r="Q741" s="281" t="str">
        <f>IF(Table9[[#This Row],[Código do agregado
'[Entidade']]]="","",IF(B741&lt;&gt;B740,"A",IF(Q740="A","B",IF(Q740="B","C",IF(Q740="C","D",IF(Q740="D","E",IF(Q740="E","F",IF(Q740="F","G",IF(Q740="G","H",IF(Q740="H","I",IF(Q740="K","L",IF(Q740="L","M",IF(Q740="M","N",IF(Q740="N","O",IF(Q740="O","P",IF(Q740="P","Q"))))))))))))))))</f>
        <v/>
      </c>
      <c r="R741" s="282" t="str">
        <f t="shared" si="59"/>
        <v/>
      </c>
      <c r="S741" s="283" t="str">
        <f t="shared" si="60"/>
        <v/>
      </c>
      <c r="T741" s="284" t="str">
        <f t="shared" ca="1" si="61"/>
        <v/>
      </c>
      <c r="U741" s="419"/>
      <c r="V741" s="421" t="str">
        <f>IFERROR(IF(Table9[[#This Row],[Data de nascimento 
(aaaa-mm-dd)]]="","",(IF(B741="","",DATEDIF(J741,VLOOKUP(Table9[[#This Row],[Código do agregado
'[Entidade']]],Table8[[Código do agregado '[Entidade']]:[Denominação do ficheiro pdf correspondente ao documento]],25,FALSE),"y")))),"")</f>
        <v/>
      </c>
      <c r="W741" s="410">
        <f t="shared" si="62"/>
        <v>0</v>
      </c>
      <c r="AC741" s="280"/>
    </row>
    <row r="742" spans="1:29" s="263" customFormat="1" ht="25.05" hidden="1" customHeight="1" x14ac:dyDescent="0.3">
      <c r="A742" s="274" t="str">
        <f>CONCATENATE(+IF(Table9[[#This Row],[Código do agregado
'[Entidade']]]="","",VLOOKUP(Table9[[#This Row],[Código do agregado
'[Entidade']]],Table8[[#All],[Código do agregado '[Entidade']]:[Código do agregado
'[1º Direito']]],6,FALSE)),Table9[[#This Row],[Membro]])</f>
        <v/>
      </c>
      <c r="B742" s="403"/>
      <c r="C742" s="404" t="str">
        <f>IF(Table9[[#This Row],[Código do agregado
'[Entidade']]]="","",(CONCATENATE(VLOOKUP(Table9[[#This Row],[Código do agregado
'[Entidade']]],Table8[[Código do agregado '[Entidade']]:[Código do agregado
'[1º Direito']]],8,FALSE),".",Table9[[#This Row],[Membro]])))</f>
        <v/>
      </c>
      <c r="D742" s="430"/>
      <c r="E742" s="431"/>
      <c r="F742" s="430"/>
      <c r="G742" s="430"/>
      <c r="H742" s="435"/>
      <c r="I742" s="432"/>
      <c r="J742" s="433"/>
      <c r="K742" s="404" t="str">
        <f ca="1">IF(Table9[[#This Row],[Data de nascimento 
(aaaa-mm-dd)]]="","",(IF(B742="","",DATEDIF(J742,NOW(),"y"))))</f>
        <v/>
      </c>
      <c r="L742" s="401"/>
      <c r="M742" s="405"/>
      <c r="N742" s="407"/>
      <c r="O742" s="405"/>
      <c r="P742" s="275" t="str">
        <f t="shared" si="58"/>
        <v>NÃO</v>
      </c>
      <c r="Q742" s="281" t="str">
        <f>IF(Table9[[#This Row],[Código do agregado
'[Entidade']]]="","",IF(B742&lt;&gt;B741,"A",IF(Q741="A","B",IF(Q741="B","C",IF(Q741="C","D",IF(Q741="D","E",IF(Q741="E","F",IF(Q741="F","G",IF(Q741="G","H",IF(Q741="H","I",IF(Q741="K","L",IF(Q741="L","M",IF(Q741="M","N",IF(Q741="N","O",IF(Q741="O","P",IF(Q741="P","Q"))))))))))))))))</f>
        <v/>
      </c>
      <c r="R742" s="282" t="str">
        <f t="shared" si="59"/>
        <v/>
      </c>
      <c r="S742" s="283" t="str">
        <f t="shared" si="60"/>
        <v/>
      </c>
      <c r="T742" s="284" t="str">
        <f t="shared" ca="1" si="61"/>
        <v/>
      </c>
      <c r="U742" s="419"/>
      <c r="V742" s="421" t="str">
        <f>IFERROR(IF(Table9[[#This Row],[Data de nascimento 
(aaaa-mm-dd)]]="","",(IF(B742="","",DATEDIF(J742,VLOOKUP(Table9[[#This Row],[Código do agregado
'[Entidade']]],Table8[[Código do agregado '[Entidade']]:[Denominação do ficheiro pdf correspondente ao documento]],25,FALSE),"y")))),"")</f>
        <v/>
      </c>
      <c r="W742" s="410">
        <f t="shared" si="62"/>
        <v>0</v>
      </c>
      <c r="AC742" s="280"/>
    </row>
    <row r="743" spans="1:29" s="263" customFormat="1" ht="25.05" hidden="1" customHeight="1" x14ac:dyDescent="0.3">
      <c r="A743" s="274" t="str">
        <f>CONCATENATE(+IF(Table9[[#This Row],[Código do agregado
'[Entidade']]]="","",VLOOKUP(Table9[[#This Row],[Código do agregado
'[Entidade']]],Table8[[#All],[Código do agregado '[Entidade']]:[Código do agregado
'[1º Direito']]],6,FALSE)),Table9[[#This Row],[Membro]])</f>
        <v/>
      </c>
      <c r="B743" s="403"/>
      <c r="C743" s="404" t="str">
        <f>IF(Table9[[#This Row],[Código do agregado
'[Entidade']]]="","",(CONCATENATE(VLOOKUP(Table9[[#This Row],[Código do agregado
'[Entidade']]],Table8[[Código do agregado '[Entidade']]:[Código do agregado
'[1º Direito']]],8,FALSE),".",Table9[[#This Row],[Membro]])))</f>
        <v/>
      </c>
      <c r="D743" s="430"/>
      <c r="E743" s="431"/>
      <c r="F743" s="430"/>
      <c r="G743" s="430"/>
      <c r="H743" s="435"/>
      <c r="I743" s="432"/>
      <c r="J743" s="433"/>
      <c r="K743" s="404" t="str">
        <f ca="1">IF(Table9[[#This Row],[Data de nascimento 
(aaaa-mm-dd)]]="","",(IF(B743="","",DATEDIF(J743,NOW(),"y"))))</f>
        <v/>
      </c>
      <c r="L743" s="401"/>
      <c r="M743" s="405"/>
      <c r="N743" s="407"/>
      <c r="O743" s="405"/>
      <c r="P743" s="275" t="str">
        <f t="shared" si="58"/>
        <v>NÃO</v>
      </c>
      <c r="Q743" s="281" t="str">
        <f>IF(Table9[[#This Row],[Código do agregado
'[Entidade']]]="","",IF(B743&lt;&gt;B742,"A",IF(Q742="A","B",IF(Q742="B","C",IF(Q742="C","D",IF(Q742="D","E",IF(Q742="E","F",IF(Q742="F","G",IF(Q742="G","H",IF(Q742="H","I",IF(Q742="K","L",IF(Q742="L","M",IF(Q742="M","N",IF(Q742="N","O",IF(Q742="O","P",IF(Q742="P","Q"))))))))))))))))</f>
        <v/>
      </c>
      <c r="R743" s="282" t="str">
        <f t="shared" si="59"/>
        <v/>
      </c>
      <c r="S743" s="283" t="str">
        <f t="shared" si="60"/>
        <v/>
      </c>
      <c r="T743" s="284" t="str">
        <f t="shared" ca="1" si="61"/>
        <v/>
      </c>
      <c r="U743" s="419"/>
      <c r="V743" s="421" t="str">
        <f>IFERROR(IF(Table9[[#This Row],[Data de nascimento 
(aaaa-mm-dd)]]="","",(IF(B743="","",DATEDIF(J743,VLOOKUP(Table9[[#This Row],[Código do agregado
'[Entidade']]],Table8[[Código do agregado '[Entidade']]:[Denominação do ficheiro pdf correspondente ao documento]],25,FALSE),"y")))),"")</f>
        <v/>
      </c>
      <c r="W743" s="410">
        <f t="shared" si="62"/>
        <v>0</v>
      </c>
      <c r="AC743" s="280"/>
    </row>
    <row r="744" spans="1:29" s="263" customFormat="1" ht="25.05" hidden="1" customHeight="1" x14ac:dyDescent="0.3">
      <c r="A744" s="274" t="str">
        <f>CONCATENATE(+IF(Table9[[#This Row],[Código do agregado
'[Entidade']]]="","",VLOOKUP(Table9[[#This Row],[Código do agregado
'[Entidade']]],Table8[[#All],[Código do agregado '[Entidade']]:[Código do agregado
'[1º Direito']]],6,FALSE)),Table9[[#This Row],[Membro]])</f>
        <v/>
      </c>
      <c r="B744" s="403"/>
      <c r="C744" s="404" t="str">
        <f>IF(Table9[[#This Row],[Código do agregado
'[Entidade']]]="","",(CONCATENATE(VLOOKUP(Table9[[#This Row],[Código do agregado
'[Entidade']]],Table8[[Código do agregado '[Entidade']]:[Código do agregado
'[1º Direito']]],8,FALSE),".",Table9[[#This Row],[Membro]])))</f>
        <v/>
      </c>
      <c r="D744" s="430"/>
      <c r="E744" s="431"/>
      <c r="F744" s="430"/>
      <c r="G744" s="430"/>
      <c r="H744" s="435"/>
      <c r="I744" s="432"/>
      <c r="J744" s="433"/>
      <c r="K744" s="404" t="str">
        <f ca="1">IF(Table9[[#This Row],[Data de nascimento 
(aaaa-mm-dd)]]="","",(IF(B744="","",DATEDIF(J744,NOW(),"y"))))</f>
        <v/>
      </c>
      <c r="L744" s="401"/>
      <c r="M744" s="405"/>
      <c r="N744" s="407"/>
      <c r="O744" s="405"/>
      <c r="P744" s="275" t="str">
        <f t="shared" si="58"/>
        <v>NÃO</v>
      </c>
      <c r="Q744" s="281" t="str">
        <f>IF(Table9[[#This Row],[Código do agregado
'[Entidade']]]="","",IF(B744&lt;&gt;B743,"A",IF(Q743="A","B",IF(Q743="B","C",IF(Q743="C","D",IF(Q743="D","E",IF(Q743="E","F",IF(Q743="F","G",IF(Q743="G","H",IF(Q743="H","I",IF(Q743="K","L",IF(Q743="L","M",IF(Q743="M","N",IF(Q743="N","O",IF(Q743="O","P",IF(Q743="P","Q"))))))))))))))))</f>
        <v/>
      </c>
      <c r="R744" s="282" t="str">
        <f t="shared" si="59"/>
        <v/>
      </c>
      <c r="S744" s="283" t="str">
        <f t="shared" si="60"/>
        <v/>
      </c>
      <c r="T744" s="284" t="str">
        <f t="shared" ca="1" si="61"/>
        <v/>
      </c>
      <c r="U744" s="419"/>
      <c r="V744" s="421" t="str">
        <f>IFERROR(IF(Table9[[#This Row],[Data de nascimento 
(aaaa-mm-dd)]]="","",(IF(B744="","",DATEDIF(J744,VLOOKUP(Table9[[#This Row],[Código do agregado
'[Entidade']]],Table8[[Código do agregado '[Entidade']]:[Denominação do ficheiro pdf correspondente ao documento]],25,FALSE),"y")))),"")</f>
        <v/>
      </c>
      <c r="W744" s="410">
        <f t="shared" si="62"/>
        <v>0</v>
      </c>
      <c r="AC744" s="280"/>
    </row>
    <row r="745" spans="1:29" s="263" customFormat="1" ht="25.05" hidden="1" customHeight="1" x14ac:dyDescent="0.3">
      <c r="A745" s="274" t="str">
        <f>CONCATENATE(+IF(Table9[[#This Row],[Código do agregado
'[Entidade']]]="","",VLOOKUP(Table9[[#This Row],[Código do agregado
'[Entidade']]],Table8[[#All],[Código do agregado '[Entidade']]:[Código do agregado
'[1º Direito']]],6,FALSE)),Table9[[#This Row],[Membro]])</f>
        <v/>
      </c>
      <c r="B745" s="403"/>
      <c r="C745" s="404" t="str">
        <f>IF(Table9[[#This Row],[Código do agregado
'[Entidade']]]="","",(CONCATENATE(VLOOKUP(Table9[[#This Row],[Código do agregado
'[Entidade']]],Table8[[Código do agregado '[Entidade']]:[Código do agregado
'[1º Direito']]],8,FALSE),".",Table9[[#This Row],[Membro]])))</f>
        <v/>
      </c>
      <c r="D745" s="430"/>
      <c r="E745" s="431"/>
      <c r="F745" s="430"/>
      <c r="G745" s="430"/>
      <c r="H745" s="435"/>
      <c r="I745" s="432"/>
      <c r="J745" s="433"/>
      <c r="K745" s="404" t="str">
        <f ca="1">IF(Table9[[#This Row],[Data de nascimento 
(aaaa-mm-dd)]]="","",(IF(B745="","",DATEDIF(J745,NOW(),"y"))))</f>
        <v/>
      </c>
      <c r="L745" s="401"/>
      <c r="M745" s="405"/>
      <c r="N745" s="407"/>
      <c r="O745" s="405"/>
      <c r="P745" s="275" t="str">
        <f t="shared" si="58"/>
        <v>NÃO</v>
      </c>
      <c r="Q745" s="281" t="str">
        <f>IF(Table9[[#This Row],[Código do agregado
'[Entidade']]]="","",IF(B745&lt;&gt;B744,"A",IF(Q744="A","B",IF(Q744="B","C",IF(Q744="C","D",IF(Q744="D","E",IF(Q744="E","F",IF(Q744="F","G",IF(Q744="G","H",IF(Q744="H","I",IF(Q744="K","L",IF(Q744="L","M",IF(Q744="M","N",IF(Q744="N","O",IF(Q744="O","P",IF(Q744="P","Q"))))))))))))))))</f>
        <v/>
      </c>
      <c r="R745" s="282" t="str">
        <f t="shared" si="59"/>
        <v/>
      </c>
      <c r="S745" s="283" t="str">
        <f t="shared" si="60"/>
        <v/>
      </c>
      <c r="T745" s="284" t="str">
        <f t="shared" ca="1" si="61"/>
        <v/>
      </c>
      <c r="U745" s="419"/>
      <c r="V745" s="421" t="str">
        <f>IFERROR(IF(Table9[[#This Row],[Data de nascimento 
(aaaa-mm-dd)]]="","",(IF(B745="","",DATEDIF(J745,VLOOKUP(Table9[[#This Row],[Código do agregado
'[Entidade']]],Table8[[Código do agregado '[Entidade']]:[Denominação do ficheiro pdf correspondente ao documento]],25,FALSE),"y")))),"")</f>
        <v/>
      </c>
      <c r="W745" s="410">
        <f t="shared" si="62"/>
        <v>0</v>
      </c>
      <c r="AC745" s="280"/>
    </row>
    <row r="746" spans="1:29" s="263" customFormat="1" ht="25.05" hidden="1" customHeight="1" x14ac:dyDescent="0.3">
      <c r="A746" s="274" t="str">
        <f>CONCATENATE(+IF(Table9[[#This Row],[Código do agregado
'[Entidade']]]="","",VLOOKUP(Table9[[#This Row],[Código do agregado
'[Entidade']]],Table8[[#All],[Código do agregado '[Entidade']]:[Código do agregado
'[1º Direito']]],6,FALSE)),Table9[[#This Row],[Membro]])</f>
        <v/>
      </c>
      <c r="B746" s="403"/>
      <c r="C746" s="404" t="str">
        <f>IF(Table9[[#This Row],[Código do agregado
'[Entidade']]]="","",(CONCATENATE(VLOOKUP(Table9[[#This Row],[Código do agregado
'[Entidade']]],Table8[[Código do agregado '[Entidade']]:[Código do agregado
'[1º Direito']]],8,FALSE),".",Table9[[#This Row],[Membro]])))</f>
        <v/>
      </c>
      <c r="D746" s="430"/>
      <c r="E746" s="431"/>
      <c r="F746" s="430"/>
      <c r="G746" s="430"/>
      <c r="H746" s="435"/>
      <c r="I746" s="432"/>
      <c r="J746" s="433"/>
      <c r="K746" s="404" t="str">
        <f ca="1">IF(Table9[[#This Row],[Data de nascimento 
(aaaa-mm-dd)]]="","",(IF(B746="","",DATEDIF(J746,NOW(),"y"))))</f>
        <v/>
      </c>
      <c r="L746" s="401"/>
      <c r="M746" s="405"/>
      <c r="N746" s="407"/>
      <c r="O746" s="405"/>
      <c r="P746" s="275" t="str">
        <f t="shared" si="58"/>
        <v>NÃO</v>
      </c>
      <c r="Q746" s="281" t="str">
        <f>IF(Table9[[#This Row],[Código do agregado
'[Entidade']]]="","",IF(B746&lt;&gt;B745,"A",IF(Q745="A","B",IF(Q745="B","C",IF(Q745="C","D",IF(Q745="D","E",IF(Q745="E","F",IF(Q745="F","G",IF(Q745="G","H",IF(Q745="H","I",IF(Q745="K","L",IF(Q745="L","M",IF(Q745="M","N",IF(Q745="N","O",IF(Q745="O","P",IF(Q745="P","Q"))))))))))))))))</f>
        <v/>
      </c>
      <c r="R746" s="282" t="str">
        <f t="shared" si="59"/>
        <v/>
      </c>
      <c r="S746" s="283" t="str">
        <f t="shared" si="60"/>
        <v/>
      </c>
      <c r="T746" s="284" t="str">
        <f t="shared" ca="1" si="61"/>
        <v/>
      </c>
      <c r="U746" s="419"/>
      <c r="V746" s="421" t="str">
        <f>IFERROR(IF(Table9[[#This Row],[Data de nascimento 
(aaaa-mm-dd)]]="","",(IF(B746="","",DATEDIF(J746,VLOOKUP(Table9[[#This Row],[Código do agregado
'[Entidade']]],Table8[[Código do agregado '[Entidade']]:[Denominação do ficheiro pdf correspondente ao documento]],25,FALSE),"y")))),"")</f>
        <v/>
      </c>
      <c r="W746" s="410">
        <f t="shared" si="62"/>
        <v>0</v>
      </c>
      <c r="AC746" s="280"/>
    </row>
    <row r="747" spans="1:29" s="263" customFormat="1" ht="25.05" hidden="1" customHeight="1" x14ac:dyDescent="0.3">
      <c r="A747" s="274" t="str">
        <f>CONCATENATE(+IF(Table9[[#This Row],[Código do agregado
'[Entidade']]]="","",VLOOKUP(Table9[[#This Row],[Código do agregado
'[Entidade']]],Table8[[#All],[Código do agregado '[Entidade']]:[Código do agregado
'[1º Direito']]],6,FALSE)),Table9[[#This Row],[Membro]])</f>
        <v/>
      </c>
      <c r="B747" s="403"/>
      <c r="C747" s="404" t="str">
        <f>IF(Table9[[#This Row],[Código do agregado
'[Entidade']]]="","",(CONCATENATE(VLOOKUP(Table9[[#This Row],[Código do agregado
'[Entidade']]],Table8[[Código do agregado '[Entidade']]:[Código do agregado
'[1º Direito']]],8,FALSE),".",Table9[[#This Row],[Membro]])))</f>
        <v/>
      </c>
      <c r="D747" s="430"/>
      <c r="E747" s="431"/>
      <c r="F747" s="430"/>
      <c r="G747" s="430"/>
      <c r="H747" s="435"/>
      <c r="I747" s="432"/>
      <c r="J747" s="433"/>
      <c r="K747" s="404" t="str">
        <f ca="1">IF(Table9[[#This Row],[Data de nascimento 
(aaaa-mm-dd)]]="","",(IF(B747="","",DATEDIF(J747,NOW(),"y"))))</f>
        <v/>
      </c>
      <c r="L747" s="401"/>
      <c r="M747" s="405"/>
      <c r="N747" s="407"/>
      <c r="O747" s="405"/>
      <c r="P747" s="275" t="str">
        <f t="shared" si="58"/>
        <v>NÃO</v>
      </c>
      <c r="Q747" s="281" t="str">
        <f>IF(Table9[[#This Row],[Código do agregado
'[Entidade']]]="","",IF(B747&lt;&gt;B746,"A",IF(Q746="A","B",IF(Q746="B","C",IF(Q746="C","D",IF(Q746="D","E",IF(Q746="E","F",IF(Q746="F","G",IF(Q746="G","H",IF(Q746="H","I",IF(Q746="K","L",IF(Q746="L","M",IF(Q746="M","N",IF(Q746="N","O",IF(Q746="O","P",IF(Q746="P","Q"))))))))))))))))</f>
        <v/>
      </c>
      <c r="R747" s="282" t="str">
        <f t="shared" si="59"/>
        <v/>
      </c>
      <c r="S747" s="283" t="str">
        <f t="shared" si="60"/>
        <v/>
      </c>
      <c r="T747" s="284" t="str">
        <f t="shared" ca="1" si="61"/>
        <v/>
      </c>
      <c r="U747" s="419"/>
      <c r="V747" s="421" t="str">
        <f>IFERROR(IF(Table9[[#This Row],[Data de nascimento 
(aaaa-mm-dd)]]="","",(IF(B747="","",DATEDIF(J747,VLOOKUP(Table9[[#This Row],[Código do agregado
'[Entidade']]],Table8[[Código do agregado '[Entidade']]:[Denominação do ficheiro pdf correspondente ao documento]],25,FALSE),"y")))),"")</f>
        <v/>
      </c>
      <c r="W747" s="410">
        <f t="shared" si="62"/>
        <v>0</v>
      </c>
      <c r="AC747" s="280"/>
    </row>
    <row r="748" spans="1:29" s="263" customFormat="1" ht="25.05" hidden="1" customHeight="1" x14ac:dyDescent="0.3">
      <c r="A748" s="274" t="str">
        <f>CONCATENATE(+IF(Table9[[#This Row],[Código do agregado
'[Entidade']]]="","",VLOOKUP(Table9[[#This Row],[Código do agregado
'[Entidade']]],Table8[[#All],[Código do agregado '[Entidade']]:[Código do agregado
'[1º Direito']]],6,FALSE)),Table9[[#This Row],[Membro]])</f>
        <v/>
      </c>
      <c r="B748" s="403"/>
      <c r="C748" s="404" t="str">
        <f>IF(Table9[[#This Row],[Código do agregado
'[Entidade']]]="","",(CONCATENATE(VLOOKUP(Table9[[#This Row],[Código do agregado
'[Entidade']]],Table8[[Código do agregado '[Entidade']]:[Código do agregado
'[1º Direito']]],8,FALSE),".",Table9[[#This Row],[Membro]])))</f>
        <v/>
      </c>
      <c r="D748" s="430"/>
      <c r="E748" s="431"/>
      <c r="F748" s="430"/>
      <c r="G748" s="430"/>
      <c r="H748" s="435"/>
      <c r="I748" s="432"/>
      <c r="J748" s="433"/>
      <c r="K748" s="404" t="str">
        <f ca="1">IF(Table9[[#This Row],[Data de nascimento 
(aaaa-mm-dd)]]="","",(IF(B748="","",DATEDIF(J748,NOW(),"y"))))</f>
        <v/>
      </c>
      <c r="L748" s="401"/>
      <c r="M748" s="405"/>
      <c r="N748" s="407"/>
      <c r="O748" s="405"/>
      <c r="P748" s="275" t="str">
        <f t="shared" si="58"/>
        <v>NÃO</v>
      </c>
      <c r="Q748" s="281" t="str">
        <f>IF(Table9[[#This Row],[Código do agregado
'[Entidade']]]="","",IF(B748&lt;&gt;B747,"A",IF(Q747="A","B",IF(Q747="B","C",IF(Q747="C","D",IF(Q747="D","E",IF(Q747="E","F",IF(Q747="F","G",IF(Q747="G","H",IF(Q747="H","I",IF(Q747="K","L",IF(Q747="L","M",IF(Q747="M","N",IF(Q747="N","O",IF(Q747="O","P",IF(Q747="P","Q"))))))))))))))))</f>
        <v/>
      </c>
      <c r="R748" s="282" t="str">
        <f t="shared" si="59"/>
        <v/>
      </c>
      <c r="S748" s="283" t="str">
        <f t="shared" si="60"/>
        <v/>
      </c>
      <c r="T748" s="284" t="str">
        <f t="shared" ca="1" si="61"/>
        <v/>
      </c>
      <c r="U748" s="419"/>
      <c r="V748" s="421" t="str">
        <f>IFERROR(IF(Table9[[#This Row],[Data de nascimento 
(aaaa-mm-dd)]]="","",(IF(B748="","",DATEDIF(J748,VLOOKUP(Table9[[#This Row],[Código do agregado
'[Entidade']]],Table8[[Código do agregado '[Entidade']]:[Denominação do ficheiro pdf correspondente ao documento]],25,FALSE),"y")))),"")</f>
        <v/>
      </c>
      <c r="W748" s="410">
        <f t="shared" si="62"/>
        <v>0</v>
      </c>
      <c r="AC748" s="280"/>
    </row>
    <row r="749" spans="1:29" s="263" customFormat="1" ht="25.05" hidden="1" customHeight="1" x14ac:dyDescent="0.3">
      <c r="A749" s="274" t="str">
        <f>CONCATENATE(+IF(Table9[[#This Row],[Código do agregado
'[Entidade']]]="","",VLOOKUP(Table9[[#This Row],[Código do agregado
'[Entidade']]],Table8[[#All],[Código do agregado '[Entidade']]:[Código do agregado
'[1º Direito']]],6,FALSE)),Table9[[#This Row],[Membro]])</f>
        <v/>
      </c>
      <c r="B749" s="403"/>
      <c r="C749" s="404" t="str">
        <f>IF(Table9[[#This Row],[Código do agregado
'[Entidade']]]="","",(CONCATENATE(VLOOKUP(Table9[[#This Row],[Código do agregado
'[Entidade']]],Table8[[Código do agregado '[Entidade']]:[Código do agregado
'[1º Direito']]],8,FALSE),".",Table9[[#This Row],[Membro]])))</f>
        <v/>
      </c>
      <c r="D749" s="430"/>
      <c r="E749" s="431"/>
      <c r="F749" s="430"/>
      <c r="G749" s="430"/>
      <c r="H749" s="435"/>
      <c r="I749" s="432"/>
      <c r="J749" s="433"/>
      <c r="K749" s="404" t="str">
        <f ca="1">IF(Table9[[#This Row],[Data de nascimento 
(aaaa-mm-dd)]]="","",(IF(B749="","",DATEDIF(J749,NOW(),"y"))))</f>
        <v/>
      </c>
      <c r="L749" s="401"/>
      <c r="M749" s="405"/>
      <c r="N749" s="407"/>
      <c r="O749" s="405"/>
      <c r="P749" s="275" t="str">
        <f t="shared" si="58"/>
        <v>NÃO</v>
      </c>
      <c r="Q749" s="281" t="str">
        <f>IF(Table9[[#This Row],[Código do agregado
'[Entidade']]]="","",IF(B749&lt;&gt;B748,"A",IF(Q748="A","B",IF(Q748="B","C",IF(Q748="C","D",IF(Q748="D","E",IF(Q748="E","F",IF(Q748="F","G",IF(Q748="G","H",IF(Q748="H","I",IF(Q748="K","L",IF(Q748="L","M",IF(Q748="M","N",IF(Q748="N","O",IF(Q748="O","P",IF(Q748="P","Q"))))))))))))))))</f>
        <v/>
      </c>
      <c r="R749" s="282" t="str">
        <f t="shared" si="59"/>
        <v/>
      </c>
      <c r="S749" s="283" t="str">
        <f t="shared" si="60"/>
        <v/>
      </c>
      <c r="T749" s="284" t="str">
        <f t="shared" ca="1" si="61"/>
        <v/>
      </c>
      <c r="U749" s="419"/>
      <c r="V749" s="421" t="str">
        <f>IFERROR(IF(Table9[[#This Row],[Data de nascimento 
(aaaa-mm-dd)]]="","",(IF(B749="","",DATEDIF(J749,VLOOKUP(Table9[[#This Row],[Código do agregado
'[Entidade']]],Table8[[Código do agregado '[Entidade']]:[Denominação do ficheiro pdf correspondente ao documento]],25,FALSE),"y")))),"")</f>
        <v/>
      </c>
      <c r="W749" s="410">
        <f t="shared" si="62"/>
        <v>0</v>
      </c>
      <c r="AC749" s="280"/>
    </row>
    <row r="750" spans="1:29" s="263" customFormat="1" ht="25.05" hidden="1" customHeight="1" x14ac:dyDescent="0.3">
      <c r="A750" s="274" t="str">
        <f>CONCATENATE(+IF(Table9[[#This Row],[Código do agregado
'[Entidade']]]="","",VLOOKUP(Table9[[#This Row],[Código do agregado
'[Entidade']]],Table8[[#All],[Código do agregado '[Entidade']]:[Código do agregado
'[1º Direito']]],6,FALSE)),Table9[[#This Row],[Membro]])</f>
        <v/>
      </c>
      <c r="B750" s="403"/>
      <c r="C750" s="404" t="str">
        <f>IF(Table9[[#This Row],[Código do agregado
'[Entidade']]]="","",(CONCATENATE(VLOOKUP(Table9[[#This Row],[Código do agregado
'[Entidade']]],Table8[[Código do agregado '[Entidade']]:[Código do agregado
'[1º Direito']]],8,FALSE),".",Table9[[#This Row],[Membro]])))</f>
        <v/>
      </c>
      <c r="D750" s="430"/>
      <c r="E750" s="431"/>
      <c r="F750" s="430"/>
      <c r="G750" s="430"/>
      <c r="H750" s="435"/>
      <c r="I750" s="432"/>
      <c r="J750" s="433"/>
      <c r="K750" s="404" t="str">
        <f ca="1">IF(Table9[[#This Row],[Data de nascimento 
(aaaa-mm-dd)]]="","",(IF(B750="","",DATEDIF(J750,NOW(),"y"))))</f>
        <v/>
      </c>
      <c r="L750" s="401"/>
      <c r="M750" s="405"/>
      <c r="N750" s="407"/>
      <c r="O750" s="405"/>
      <c r="P750" s="275" t="str">
        <f t="shared" si="58"/>
        <v>NÃO</v>
      </c>
      <c r="Q750" s="281" t="str">
        <f>IF(Table9[[#This Row],[Código do agregado
'[Entidade']]]="","",IF(B750&lt;&gt;B749,"A",IF(Q749="A","B",IF(Q749="B","C",IF(Q749="C","D",IF(Q749="D","E",IF(Q749="E","F",IF(Q749="F","G",IF(Q749="G","H",IF(Q749="H","I",IF(Q749="K","L",IF(Q749="L","M",IF(Q749="M","N",IF(Q749="N","O",IF(Q749="O","P",IF(Q749="P","Q"))))))))))))))))</f>
        <v/>
      </c>
      <c r="R750" s="282" t="str">
        <f t="shared" si="59"/>
        <v/>
      </c>
      <c r="S750" s="283" t="str">
        <f t="shared" si="60"/>
        <v/>
      </c>
      <c r="T750" s="284" t="str">
        <f t="shared" ca="1" si="61"/>
        <v/>
      </c>
      <c r="U750" s="419"/>
      <c r="V750" s="421" t="str">
        <f>IFERROR(IF(Table9[[#This Row],[Data de nascimento 
(aaaa-mm-dd)]]="","",(IF(B750="","",DATEDIF(J750,VLOOKUP(Table9[[#This Row],[Código do agregado
'[Entidade']]],Table8[[Código do agregado '[Entidade']]:[Denominação do ficheiro pdf correspondente ao documento]],25,FALSE),"y")))),"")</f>
        <v/>
      </c>
      <c r="W750" s="410">
        <f t="shared" si="62"/>
        <v>0</v>
      </c>
      <c r="AC750" s="280"/>
    </row>
    <row r="751" spans="1:29" s="263" customFormat="1" ht="25.05" hidden="1" customHeight="1" x14ac:dyDescent="0.3">
      <c r="A751" s="274" t="str">
        <f>CONCATENATE(+IF(Table9[[#This Row],[Código do agregado
'[Entidade']]]="","",VLOOKUP(Table9[[#This Row],[Código do agregado
'[Entidade']]],Table8[[#All],[Código do agregado '[Entidade']]:[Código do agregado
'[1º Direito']]],6,FALSE)),Table9[[#This Row],[Membro]])</f>
        <v/>
      </c>
      <c r="B751" s="403"/>
      <c r="C751" s="404" t="str">
        <f>IF(Table9[[#This Row],[Código do agregado
'[Entidade']]]="","",(CONCATENATE(VLOOKUP(Table9[[#This Row],[Código do agregado
'[Entidade']]],Table8[[Código do agregado '[Entidade']]:[Código do agregado
'[1º Direito']]],8,FALSE),".",Table9[[#This Row],[Membro]])))</f>
        <v/>
      </c>
      <c r="D751" s="430"/>
      <c r="E751" s="431"/>
      <c r="F751" s="430"/>
      <c r="G751" s="430"/>
      <c r="H751" s="435"/>
      <c r="I751" s="432"/>
      <c r="J751" s="433"/>
      <c r="K751" s="404" t="str">
        <f ca="1">IF(Table9[[#This Row],[Data de nascimento 
(aaaa-mm-dd)]]="","",(IF(B751="","",DATEDIF(J751,NOW(),"y"))))</f>
        <v/>
      </c>
      <c r="L751" s="401"/>
      <c r="M751" s="405"/>
      <c r="N751" s="407"/>
      <c r="O751" s="405"/>
      <c r="P751" s="275" t="str">
        <f t="shared" si="58"/>
        <v>NÃO</v>
      </c>
      <c r="Q751" s="281" t="str">
        <f>IF(Table9[[#This Row],[Código do agregado
'[Entidade']]]="","",IF(B751&lt;&gt;B750,"A",IF(Q750="A","B",IF(Q750="B","C",IF(Q750="C","D",IF(Q750="D","E",IF(Q750="E","F",IF(Q750="F","G",IF(Q750="G","H",IF(Q750="H","I",IF(Q750="K","L",IF(Q750="L","M",IF(Q750="M","N",IF(Q750="N","O",IF(Q750="O","P",IF(Q750="P","Q"))))))))))))))))</f>
        <v/>
      </c>
      <c r="R751" s="282" t="str">
        <f t="shared" si="59"/>
        <v/>
      </c>
      <c r="S751" s="283" t="str">
        <f t="shared" si="60"/>
        <v/>
      </c>
      <c r="T751" s="284" t="str">
        <f t="shared" ca="1" si="61"/>
        <v/>
      </c>
      <c r="U751" s="419"/>
      <c r="V751" s="421" t="str">
        <f>IFERROR(IF(Table9[[#This Row],[Data de nascimento 
(aaaa-mm-dd)]]="","",(IF(B751="","",DATEDIF(J751,VLOOKUP(Table9[[#This Row],[Código do agregado
'[Entidade']]],Table8[[Código do agregado '[Entidade']]:[Denominação do ficheiro pdf correspondente ao documento]],25,FALSE),"y")))),"")</f>
        <v/>
      </c>
      <c r="W751" s="410">
        <f t="shared" si="62"/>
        <v>0</v>
      </c>
      <c r="AC751" s="280"/>
    </row>
    <row r="752" spans="1:29" s="263" customFormat="1" ht="25.05" hidden="1" customHeight="1" x14ac:dyDescent="0.3">
      <c r="A752" s="274" t="str">
        <f>CONCATENATE(+IF(Table9[[#This Row],[Código do agregado
'[Entidade']]]="","",VLOOKUP(Table9[[#This Row],[Código do agregado
'[Entidade']]],Table8[[#All],[Código do agregado '[Entidade']]:[Código do agregado
'[1º Direito']]],6,FALSE)),Table9[[#This Row],[Membro]])</f>
        <v/>
      </c>
      <c r="B752" s="403"/>
      <c r="C752" s="404" t="str">
        <f>IF(Table9[[#This Row],[Código do agregado
'[Entidade']]]="","",(CONCATENATE(VLOOKUP(Table9[[#This Row],[Código do agregado
'[Entidade']]],Table8[[Código do agregado '[Entidade']]:[Código do agregado
'[1º Direito']]],8,FALSE),".",Table9[[#This Row],[Membro]])))</f>
        <v/>
      </c>
      <c r="D752" s="430"/>
      <c r="E752" s="431"/>
      <c r="F752" s="430"/>
      <c r="G752" s="430"/>
      <c r="H752" s="435"/>
      <c r="I752" s="432"/>
      <c r="J752" s="433"/>
      <c r="K752" s="404" t="str">
        <f ca="1">IF(Table9[[#This Row],[Data de nascimento 
(aaaa-mm-dd)]]="","",(IF(B752="","",DATEDIF(J752,NOW(),"y"))))</f>
        <v/>
      </c>
      <c r="L752" s="401"/>
      <c r="M752" s="405"/>
      <c r="N752" s="407"/>
      <c r="O752" s="405"/>
      <c r="P752" s="275" t="str">
        <f t="shared" si="58"/>
        <v>NÃO</v>
      </c>
      <c r="Q752" s="281" t="str">
        <f>IF(Table9[[#This Row],[Código do agregado
'[Entidade']]]="","",IF(B752&lt;&gt;B751,"A",IF(Q751="A","B",IF(Q751="B","C",IF(Q751="C","D",IF(Q751="D","E",IF(Q751="E","F",IF(Q751="F","G",IF(Q751="G","H",IF(Q751="H","I",IF(Q751="K","L",IF(Q751="L","M",IF(Q751="M","N",IF(Q751="N","O",IF(Q751="O","P",IF(Q751="P","Q"))))))))))))))))</f>
        <v/>
      </c>
      <c r="R752" s="282" t="str">
        <f t="shared" si="59"/>
        <v/>
      </c>
      <c r="S752" s="283" t="str">
        <f t="shared" si="60"/>
        <v/>
      </c>
      <c r="T752" s="284" t="str">
        <f t="shared" ca="1" si="61"/>
        <v/>
      </c>
      <c r="U752" s="419"/>
      <c r="V752" s="421" t="str">
        <f>IFERROR(IF(Table9[[#This Row],[Data de nascimento 
(aaaa-mm-dd)]]="","",(IF(B752="","",DATEDIF(J752,VLOOKUP(Table9[[#This Row],[Código do agregado
'[Entidade']]],Table8[[Código do agregado '[Entidade']]:[Denominação do ficheiro pdf correspondente ao documento]],25,FALSE),"y")))),"")</f>
        <v/>
      </c>
      <c r="W752" s="410">
        <f t="shared" si="62"/>
        <v>0</v>
      </c>
      <c r="AC752" s="280"/>
    </row>
    <row r="753" spans="1:29" s="263" customFormat="1" ht="25.05" hidden="1" customHeight="1" x14ac:dyDescent="0.3">
      <c r="A753" s="274" t="str">
        <f>CONCATENATE(+IF(Table9[[#This Row],[Código do agregado
'[Entidade']]]="","",VLOOKUP(Table9[[#This Row],[Código do agregado
'[Entidade']]],Table8[[#All],[Código do agregado '[Entidade']]:[Código do agregado
'[1º Direito']]],6,FALSE)),Table9[[#This Row],[Membro]])</f>
        <v/>
      </c>
      <c r="B753" s="403"/>
      <c r="C753" s="404" t="str">
        <f>IF(Table9[[#This Row],[Código do agregado
'[Entidade']]]="","",(CONCATENATE(VLOOKUP(Table9[[#This Row],[Código do agregado
'[Entidade']]],Table8[[Código do agregado '[Entidade']]:[Código do agregado
'[1º Direito']]],8,FALSE),".",Table9[[#This Row],[Membro]])))</f>
        <v/>
      </c>
      <c r="D753" s="430"/>
      <c r="E753" s="431"/>
      <c r="F753" s="430"/>
      <c r="G753" s="430"/>
      <c r="H753" s="435"/>
      <c r="I753" s="432"/>
      <c r="J753" s="433"/>
      <c r="K753" s="404" t="str">
        <f ca="1">IF(Table9[[#This Row],[Data de nascimento 
(aaaa-mm-dd)]]="","",(IF(B753="","",DATEDIF(J753,NOW(),"y"))))</f>
        <v/>
      </c>
      <c r="L753" s="401"/>
      <c r="M753" s="405"/>
      <c r="N753" s="407"/>
      <c r="O753" s="405"/>
      <c r="P753" s="275" t="str">
        <f t="shared" si="58"/>
        <v>NÃO</v>
      </c>
      <c r="Q753" s="281" t="str">
        <f>IF(Table9[[#This Row],[Código do agregado
'[Entidade']]]="","",IF(B753&lt;&gt;B752,"A",IF(Q752="A","B",IF(Q752="B","C",IF(Q752="C","D",IF(Q752="D","E",IF(Q752="E","F",IF(Q752="F","G",IF(Q752="G","H",IF(Q752="H","I",IF(Q752="K","L",IF(Q752="L","M",IF(Q752="M","N",IF(Q752="N","O",IF(Q752="O","P",IF(Q752="P","Q"))))))))))))))))</f>
        <v/>
      </c>
      <c r="R753" s="282" t="str">
        <f t="shared" si="59"/>
        <v/>
      </c>
      <c r="S753" s="283" t="str">
        <f t="shared" si="60"/>
        <v/>
      </c>
      <c r="T753" s="284" t="str">
        <f t="shared" ca="1" si="61"/>
        <v/>
      </c>
      <c r="U753" s="419"/>
      <c r="V753" s="421" t="str">
        <f>IFERROR(IF(Table9[[#This Row],[Data de nascimento 
(aaaa-mm-dd)]]="","",(IF(B753="","",DATEDIF(J753,VLOOKUP(Table9[[#This Row],[Código do agregado
'[Entidade']]],Table8[[Código do agregado '[Entidade']]:[Denominação do ficheiro pdf correspondente ao documento]],25,FALSE),"y")))),"")</f>
        <v/>
      </c>
      <c r="W753" s="410">
        <f t="shared" si="62"/>
        <v>0</v>
      </c>
      <c r="AC753" s="280"/>
    </row>
    <row r="754" spans="1:29" s="263" customFormat="1" ht="25.05" hidden="1" customHeight="1" x14ac:dyDescent="0.3">
      <c r="A754" s="274" t="str">
        <f>CONCATENATE(+IF(Table9[[#This Row],[Código do agregado
'[Entidade']]]="","",VLOOKUP(Table9[[#This Row],[Código do agregado
'[Entidade']]],Table8[[#All],[Código do agregado '[Entidade']]:[Código do agregado
'[1º Direito']]],6,FALSE)),Table9[[#This Row],[Membro]])</f>
        <v/>
      </c>
      <c r="B754" s="403"/>
      <c r="C754" s="404" t="str">
        <f>IF(Table9[[#This Row],[Código do agregado
'[Entidade']]]="","",(CONCATENATE(VLOOKUP(Table9[[#This Row],[Código do agregado
'[Entidade']]],Table8[[Código do agregado '[Entidade']]:[Código do agregado
'[1º Direito']]],8,FALSE),".",Table9[[#This Row],[Membro]])))</f>
        <v/>
      </c>
      <c r="D754" s="430"/>
      <c r="E754" s="431"/>
      <c r="F754" s="430"/>
      <c r="G754" s="430"/>
      <c r="H754" s="435"/>
      <c r="I754" s="432"/>
      <c r="J754" s="433"/>
      <c r="K754" s="404" t="str">
        <f ca="1">IF(Table9[[#This Row],[Data de nascimento 
(aaaa-mm-dd)]]="","",(IF(B754="","",DATEDIF(J754,NOW(),"y"))))</f>
        <v/>
      </c>
      <c r="L754" s="401"/>
      <c r="M754" s="405"/>
      <c r="N754" s="407"/>
      <c r="O754" s="405"/>
      <c r="P754" s="275" t="str">
        <f t="shared" si="58"/>
        <v>NÃO</v>
      </c>
      <c r="Q754" s="281" t="str">
        <f>IF(Table9[[#This Row],[Código do agregado
'[Entidade']]]="","",IF(B754&lt;&gt;B753,"A",IF(Q753="A","B",IF(Q753="B","C",IF(Q753="C","D",IF(Q753="D","E",IF(Q753="E","F",IF(Q753="F","G",IF(Q753="G","H",IF(Q753="H","I",IF(Q753="K","L",IF(Q753="L","M",IF(Q753="M","N",IF(Q753="N","O",IF(Q753="O","P",IF(Q753="P","Q"))))))))))))))))</f>
        <v/>
      </c>
      <c r="R754" s="282" t="str">
        <f t="shared" si="59"/>
        <v/>
      </c>
      <c r="S754" s="283" t="str">
        <f t="shared" si="60"/>
        <v/>
      </c>
      <c r="T754" s="284" t="str">
        <f t="shared" ca="1" si="61"/>
        <v/>
      </c>
      <c r="U754" s="419"/>
      <c r="V754" s="421" t="str">
        <f>IFERROR(IF(Table9[[#This Row],[Data de nascimento 
(aaaa-mm-dd)]]="","",(IF(B754="","",DATEDIF(J754,VLOOKUP(Table9[[#This Row],[Código do agregado
'[Entidade']]],Table8[[Código do agregado '[Entidade']]:[Denominação do ficheiro pdf correspondente ao documento]],25,FALSE),"y")))),"")</f>
        <v/>
      </c>
      <c r="W754" s="410">
        <f t="shared" si="62"/>
        <v>0</v>
      </c>
      <c r="AC754" s="280"/>
    </row>
    <row r="755" spans="1:29" s="263" customFormat="1" ht="25.05" hidden="1" customHeight="1" x14ac:dyDescent="0.3">
      <c r="A755" s="274" t="str">
        <f>CONCATENATE(+IF(Table9[[#This Row],[Código do agregado
'[Entidade']]]="","",VLOOKUP(Table9[[#This Row],[Código do agregado
'[Entidade']]],Table8[[#All],[Código do agregado '[Entidade']]:[Código do agregado
'[1º Direito']]],6,FALSE)),Table9[[#This Row],[Membro]])</f>
        <v/>
      </c>
      <c r="B755" s="403"/>
      <c r="C755" s="404" t="str">
        <f>IF(Table9[[#This Row],[Código do agregado
'[Entidade']]]="","",(CONCATENATE(VLOOKUP(Table9[[#This Row],[Código do agregado
'[Entidade']]],Table8[[Código do agregado '[Entidade']]:[Código do agregado
'[1º Direito']]],8,FALSE),".",Table9[[#This Row],[Membro]])))</f>
        <v/>
      </c>
      <c r="D755" s="430"/>
      <c r="E755" s="431"/>
      <c r="F755" s="430"/>
      <c r="G755" s="430"/>
      <c r="H755" s="435"/>
      <c r="I755" s="432"/>
      <c r="J755" s="433"/>
      <c r="K755" s="404" t="str">
        <f ca="1">IF(Table9[[#This Row],[Data de nascimento 
(aaaa-mm-dd)]]="","",(IF(B755="","",DATEDIF(J755,NOW(),"y"))))</f>
        <v/>
      </c>
      <c r="L755" s="401"/>
      <c r="M755" s="405"/>
      <c r="N755" s="407"/>
      <c r="O755" s="405"/>
      <c r="P755" s="275" t="str">
        <f t="shared" si="58"/>
        <v>NÃO</v>
      </c>
      <c r="Q755" s="281" t="str">
        <f>IF(Table9[[#This Row],[Código do agregado
'[Entidade']]]="","",IF(B755&lt;&gt;B754,"A",IF(Q754="A","B",IF(Q754="B","C",IF(Q754="C","D",IF(Q754="D","E",IF(Q754="E","F",IF(Q754="F","G",IF(Q754="G","H",IF(Q754="H","I",IF(Q754="K","L",IF(Q754="L","M",IF(Q754="M","N",IF(Q754="N","O",IF(Q754="O","P",IF(Q754="P","Q"))))))))))))))))</f>
        <v/>
      </c>
      <c r="R755" s="282" t="str">
        <f t="shared" si="59"/>
        <v/>
      </c>
      <c r="S755" s="283" t="str">
        <f t="shared" si="60"/>
        <v/>
      </c>
      <c r="T755" s="284" t="str">
        <f t="shared" ca="1" si="61"/>
        <v/>
      </c>
      <c r="U755" s="419"/>
      <c r="V755" s="421" t="str">
        <f>IFERROR(IF(Table9[[#This Row],[Data de nascimento 
(aaaa-mm-dd)]]="","",(IF(B755="","",DATEDIF(J755,VLOOKUP(Table9[[#This Row],[Código do agregado
'[Entidade']]],Table8[[Código do agregado '[Entidade']]:[Denominação do ficheiro pdf correspondente ao documento]],25,FALSE),"y")))),"")</f>
        <v/>
      </c>
      <c r="W755" s="410">
        <f t="shared" si="62"/>
        <v>0</v>
      </c>
      <c r="AC755" s="280"/>
    </row>
    <row r="756" spans="1:29" s="263" customFormat="1" ht="25.05" hidden="1" customHeight="1" x14ac:dyDescent="0.3">
      <c r="A756" s="274" t="str">
        <f>CONCATENATE(+IF(Table9[[#This Row],[Código do agregado
'[Entidade']]]="","",VLOOKUP(Table9[[#This Row],[Código do agregado
'[Entidade']]],Table8[[#All],[Código do agregado '[Entidade']]:[Código do agregado
'[1º Direito']]],6,FALSE)),Table9[[#This Row],[Membro]])</f>
        <v/>
      </c>
      <c r="B756" s="403"/>
      <c r="C756" s="404" t="str">
        <f>IF(Table9[[#This Row],[Código do agregado
'[Entidade']]]="","",(CONCATENATE(VLOOKUP(Table9[[#This Row],[Código do agregado
'[Entidade']]],Table8[[Código do agregado '[Entidade']]:[Código do agregado
'[1º Direito']]],8,FALSE),".",Table9[[#This Row],[Membro]])))</f>
        <v/>
      </c>
      <c r="D756" s="430"/>
      <c r="E756" s="431"/>
      <c r="F756" s="430"/>
      <c r="G756" s="430"/>
      <c r="H756" s="435"/>
      <c r="I756" s="432"/>
      <c r="J756" s="433"/>
      <c r="K756" s="404" t="str">
        <f ca="1">IF(Table9[[#This Row],[Data de nascimento 
(aaaa-mm-dd)]]="","",(IF(B756="","",DATEDIF(J756,NOW(),"y"))))</f>
        <v/>
      </c>
      <c r="L756" s="401"/>
      <c r="M756" s="405"/>
      <c r="N756" s="407"/>
      <c r="O756" s="405"/>
      <c r="P756" s="275" t="str">
        <f t="shared" si="58"/>
        <v>NÃO</v>
      </c>
      <c r="Q756" s="281" t="str">
        <f>IF(Table9[[#This Row],[Código do agregado
'[Entidade']]]="","",IF(B756&lt;&gt;B755,"A",IF(Q755="A","B",IF(Q755="B","C",IF(Q755="C","D",IF(Q755="D","E",IF(Q755="E","F",IF(Q755="F","G",IF(Q755="G","H",IF(Q755="H","I",IF(Q755="K","L",IF(Q755="L","M",IF(Q755="M","N",IF(Q755="N","O",IF(Q755="O","P",IF(Q755="P","Q"))))))))))))))))</f>
        <v/>
      </c>
      <c r="R756" s="282" t="str">
        <f t="shared" si="59"/>
        <v/>
      </c>
      <c r="S756" s="283" t="str">
        <f t="shared" si="60"/>
        <v/>
      </c>
      <c r="T756" s="284" t="str">
        <f t="shared" ca="1" si="61"/>
        <v/>
      </c>
      <c r="U756" s="419"/>
      <c r="V756" s="421" t="str">
        <f>IFERROR(IF(Table9[[#This Row],[Data de nascimento 
(aaaa-mm-dd)]]="","",(IF(B756="","",DATEDIF(J756,VLOOKUP(Table9[[#This Row],[Código do agregado
'[Entidade']]],Table8[[Código do agregado '[Entidade']]:[Denominação do ficheiro pdf correspondente ao documento]],25,FALSE),"y")))),"")</f>
        <v/>
      </c>
      <c r="W756" s="410">
        <f t="shared" si="62"/>
        <v>0</v>
      </c>
      <c r="AC756" s="280"/>
    </row>
    <row r="757" spans="1:29" s="263" customFormat="1" ht="25.05" hidden="1" customHeight="1" x14ac:dyDescent="0.3">
      <c r="A757" s="274" t="str">
        <f>CONCATENATE(+IF(Table9[[#This Row],[Código do agregado
'[Entidade']]]="","",VLOOKUP(Table9[[#This Row],[Código do agregado
'[Entidade']]],Table8[[#All],[Código do agregado '[Entidade']]:[Código do agregado
'[1º Direito']]],6,FALSE)),Table9[[#This Row],[Membro]])</f>
        <v/>
      </c>
      <c r="B757" s="403"/>
      <c r="C757" s="404" t="str">
        <f>IF(Table9[[#This Row],[Código do agregado
'[Entidade']]]="","",(CONCATENATE(VLOOKUP(Table9[[#This Row],[Código do agregado
'[Entidade']]],Table8[[Código do agregado '[Entidade']]:[Código do agregado
'[1º Direito']]],8,FALSE),".",Table9[[#This Row],[Membro]])))</f>
        <v/>
      </c>
      <c r="D757" s="430"/>
      <c r="E757" s="431"/>
      <c r="F757" s="430"/>
      <c r="G757" s="430"/>
      <c r="H757" s="435"/>
      <c r="I757" s="432"/>
      <c r="J757" s="433"/>
      <c r="K757" s="404" t="str">
        <f ca="1">IF(Table9[[#This Row],[Data de nascimento 
(aaaa-mm-dd)]]="","",(IF(B757="","",DATEDIF(J757,NOW(),"y"))))</f>
        <v/>
      </c>
      <c r="L757" s="401"/>
      <c r="M757" s="405"/>
      <c r="N757" s="407"/>
      <c r="O757" s="405"/>
      <c r="P757" s="275" t="str">
        <f t="shared" si="58"/>
        <v>NÃO</v>
      </c>
      <c r="Q757" s="281" t="str">
        <f>IF(Table9[[#This Row],[Código do agregado
'[Entidade']]]="","",IF(B757&lt;&gt;B756,"A",IF(Q756="A","B",IF(Q756="B","C",IF(Q756="C","D",IF(Q756="D","E",IF(Q756="E","F",IF(Q756="F","G",IF(Q756="G","H",IF(Q756="H","I",IF(Q756="K","L",IF(Q756="L","M",IF(Q756="M","N",IF(Q756="N","O",IF(Q756="O","P",IF(Q756="P","Q"))))))))))))))))</f>
        <v/>
      </c>
      <c r="R757" s="282" t="str">
        <f t="shared" si="59"/>
        <v/>
      </c>
      <c r="S757" s="283" t="str">
        <f t="shared" si="60"/>
        <v/>
      </c>
      <c r="T757" s="284" t="str">
        <f t="shared" ca="1" si="61"/>
        <v/>
      </c>
      <c r="U757" s="419"/>
      <c r="V757" s="421" t="str">
        <f>IFERROR(IF(Table9[[#This Row],[Data de nascimento 
(aaaa-mm-dd)]]="","",(IF(B757="","",DATEDIF(J757,VLOOKUP(Table9[[#This Row],[Código do agregado
'[Entidade']]],Table8[[Código do agregado '[Entidade']]:[Denominação do ficheiro pdf correspondente ao documento]],25,FALSE),"y")))),"")</f>
        <v/>
      </c>
      <c r="W757" s="410">
        <f t="shared" si="62"/>
        <v>0</v>
      </c>
      <c r="AC757" s="280"/>
    </row>
    <row r="758" spans="1:29" s="263" customFormat="1" ht="25.05" hidden="1" customHeight="1" x14ac:dyDescent="0.3">
      <c r="A758" s="274" t="str">
        <f>CONCATENATE(+IF(Table9[[#This Row],[Código do agregado
'[Entidade']]]="","",VLOOKUP(Table9[[#This Row],[Código do agregado
'[Entidade']]],Table8[[#All],[Código do agregado '[Entidade']]:[Código do agregado
'[1º Direito']]],6,FALSE)),Table9[[#This Row],[Membro]])</f>
        <v/>
      </c>
      <c r="B758" s="403"/>
      <c r="C758" s="404" t="str">
        <f>IF(Table9[[#This Row],[Código do agregado
'[Entidade']]]="","",(CONCATENATE(VLOOKUP(Table9[[#This Row],[Código do agregado
'[Entidade']]],Table8[[Código do agregado '[Entidade']]:[Código do agregado
'[1º Direito']]],8,FALSE),".",Table9[[#This Row],[Membro]])))</f>
        <v/>
      </c>
      <c r="D758" s="430"/>
      <c r="E758" s="431"/>
      <c r="F758" s="430"/>
      <c r="G758" s="430"/>
      <c r="H758" s="435"/>
      <c r="I758" s="432"/>
      <c r="J758" s="433"/>
      <c r="K758" s="404" t="str">
        <f ca="1">IF(Table9[[#This Row],[Data de nascimento 
(aaaa-mm-dd)]]="","",(IF(B758="","",DATEDIF(J758,NOW(),"y"))))</f>
        <v/>
      </c>
      <c r="L758" s="401"/>
      <c r="M758" s="405"/>
      <c r="N758" s="407"/>
      <c r="O758" s="405"/>
      <c r="P758" s="275" t="str">
        <f t="shared" si="58"/>
        <v>NÃO</v>
      </c>
      <c r="Q758" s="281" t="str">
        <f>IF(Table9[[#This Row],[Código do agregado
'[Entidade']]]="","",IF(B758&lt;&gt;B757,"A",IF(Q757="A","B",IF(Q757="B","C",IF(Q757="C","D",IF(Q757="D","E",IF(Q757="E","F",IF(Q757="F","G",IF(Q757="G","H",IF(Q757="H","I",IF(Q757="K","L",IF(Q757="L","M",IF(Q757="M","N",IF(Q757="N","O",IF(Q757="O","P",IF(Q757="P","Q"))))))))))))))))</f>
        <v/>
      </c>
      <c r="R758" s="282" t="str">
        <f t="shared" si="59"/>
        <v/>
      </c>
      <c r="S758" s="283" t="str">
        <f t="shared" si="60"/>
        <v/>
      </c>
      <c r="T758" s="284" t="str">
        <f t="shared" ca="1" si="61"/>
        <v/>
      </c>
      <c r="U758" s="419"/>
      <c r="V758" s="421" t="str">
        <f>IFERROR(IF(Table9[[#This Row],[Data de nascimento 
(aaaa-mm-dd)]]="","",(IF(B758="","",DATEDIF(J758,VLOOKUP(Table9[[#This Row],[Código do agregado
'[Entidade']]],Table8[[Código do agregado '[Entidade']]:[Denominação do ficheiro pdf correspondente ao documento]],25,FALSE),"y")))),"")</f>
        <v/>
      </c>
      <c r="W758" s="410">
        <f t="shared" si="62"/>
        <v>0</v>
      </c>
      <c r="AC758" s="280"/>
    </row>
    <row r="759" spans="1:29" s="263" customFormat="1" ht="25.05" hidden="1" customHeight="1" x14ac:dyDescent="0.3">
      <c r="A759" s="274" t="str">
        <f>CONCATENATE(+IF(Table9[[#This Row],[Código do agregado
'[Entidade']]]="","",VLOOKUP(Table9[[#This Row],[Código do agregado
'[Entidade']]],Table8[[#All],[Código do agregado '[Entidade']]:[Código do agregado
'[1º Direito']]],6,FALSE)),Table9[[#This Row],[Membro]])</f>
        <v/>
      </c>
      <c r="B759" s="403"/>
      <c r="C759" s="404" t="str">
        <f>IF(Table9[[#This Row],[Código do agregado
'[Entidade']]]="","",(CONCATENATE(VLOOKUP(Table9[[#This Row],[Código do agregado
'[Entidade']]],Table8[[Código do agregado '[Entidade']]:[Código do agregado
'[1º Direito']]],8,FALSE),".",Table9[[#This Row],[Membro]])))</f>
        <v/>
      </c>
      <c r="D759" s="430"/>
      <c r="E759" s="431"/>
      <c r="F759" s="430"/>
      <c r="G759" s="430"/>
      <c r="H759" s="435"/>
      <c r="I759" s="432"/>
      <c r="J759" s="433"/>
      <c r="K759" s="404" t="str">
        <f ca="1">IF(Table9[[#This Row],[Data de nascimento 
(aaaa-mm-dd)]]="","",(IF(B759="","",DATEDIF(J759,NOW(),"y"))))</f>
        <v/>
      </c>
      <c r="L759" s="401"/>
      <c r="M759" s="405"/>
      <c r="N759" s="407"/>
      <c r="O759" s="405"/>
      <c r="P759" s="275" t="str">
        <f t="shared" si="58"/>
        <v>NÃO</v>
      </c>
      <c r="Q759" s="281" t="str">
        <f>IF(Table9[[#This Row],[Código do agregado
'[Entidade']]]="","",IF(B759&lt;&gt;B758,"A",IF(Q758="A","B",IF(Q758="B","C",IF(Q758="C","D",IF(Q758="D","E",IF(Q758="E","F",IF(Q758="F","G",IF(Q758="G","H",IF(Q758="H","I",IF(Q758="K","L",IF(Q758="L","M",IF(Q758="M","N",IF(Q758="N","O",IF(Q758="O","P",IF(Q758="P","Q"))))))))))))))))</f>
        <v/>
      </c>
      <c r="R759" s="282" t="str">
        <f t="shared" si="59"/>
        <v/>
      </c>
      <c r="S759" s="283" t="str">
        <f t="shared" si="60"/>
        <v/>
      </c>
      <c r="T759" s="284" t="str">
        <f t="shared" ca="1" si="61"/>
        <v/>
      </c>
      <c r="U759" s="419"/>
      <c r="V759" s="421" t="str">
        <f>IFERROR(IF(Table9[[#This Row],[Data de nascimento 
(aaaa-mm-dd)]]="","",(IF(B759="","",DATEDIF(J759,VLOOKUP(Table9[[#This Row],[Código do agregado
'[Entidade']]],Table8[[Código do agregado '[Entidade']]:[Denominação do ficheiro pdf correspondente ao documento]],25,FALSE),"y")))),"")</f>
        <v/>
      </c>
      <c r="W759" s="410">
        <f t="shared" si="62"/>
        <v>0</v>
      </c>
      <c r="AC759" s="280"/>
    </row>
    <row r="760" spans="1:29" s="263" customFormat="1" ht="25.05" hidden="1" customHeight="1" x14ac:dyDescent="0.3">
      <c r="A760" s="274" t="str">
        <f>CONCATENATE(+IF(Table9[[#This Row],[Código do agregado
'[Entidade']]]="","",VLOOKUP(Table9[[#This Row],[Código do agregado
'[Entidade']]],Table8[[#All],[Código do agregado '[Entidade']]:[Código do agregado
'[1º Direito']]],6,FALSE)),Table9[[#This Row],[Membro]])</f>
        <v/>
      </c>
      <c r="B760" s="403"/>
      <c r="C760" s="404" t="str">
        <f>IF(Table9[[#This Row],[Código do agregado
'[Entidade']]]="","",(CONCATENATE(VLOOKUP(Table9[[#This Row],[Código do agregado
'[Entidade']]],Table8[[Código do agregado '[Entidade']]:[Código do agregado
'[1º Direito']]],8,FALSE),".",Table9[[#This Row],[Membro]])))</f>
        <v/>
      </c>
      <c r="D760" s="430"/>
      <c r="E760" s="431"/>
      <c r="F760" s="430"/>
      <c r="G760" s="430"/>
      <c r="H760" s="435"/>
      <c r="I760" s="432"/>
      <c r="J760" s="433"/>
      <c r="K760" s="404" t="str">
        <f ca="1">IF(Table9[[#This Row],[Data de nascimento 
(aaaa-mm-dd)]]="","",(IF(B760="","",DATEDIF(J760,NOW(),"y"))))</f>
        <v/>
      </c>
      <c r="L760" s="401"/>
      <c r="M760" s="405"/>
      <c r="N760" s="407"/>
      <c r="O760" s="405"/>
      <c r="P760" s="275" t="str">
        <f t="shared" si="58"/>
        <v>NÃO</v>
      </c>
      <c r="Q760" s="281" t="str">
        <f>IF(Table9[[#This Row],[Código do agregado
'[Entidade']]]="","",IF(B760&lt;&gt;B759,"A",IF(Q759="A","B",IF(Q759="B","C",IF(Q759="C","D",IF(Q759="D","E",IF(Q759="E","F",IF(Q759="F","G",IF(Q759="G","H",IF(Q759="H","I",IF(Q759="K","L",IF(Q759="L","M",IF(Q759="M","N",IF(Q759="N","O",IF(Q759="O","P",IF(Q759="P","Q"))))))))))))))))</f>
        <v/>
      </c>
      <c r="R760" s="282" t="str">
        <f t="shared" si="59"/>
        <v/>
      </c>
      <c r="S760" s="283" t="str">
        <f t="shared" si="60"/>
        <v/>
      </c>
      <c r="T760" s="284" t="str">
        <f t="shared" ca="1" si="61"/>
        <v/>
      </c>
      <c r="U760" s="419"/>
      <c r="V760" s="421" t="str">
        <f>IFERROR(IF(Table9[[#This Row],[Data de nascimento 
(aaaa-mm-dd)]]="","",(IF(B760="","",DATEDIF(J760,VLOOKUP(Table9[[#This Row],[Código do agregado
'[Entidade']]],Table8[[Código do agregado '[Entidade']]:[Denominação do ficheiro pdf correspondente ao documento]],25,FALSE),"y")))),"")</f>
        <v/>
      </c>
      <c r="W760" s="410">
        <f t="shared" si="62"/>
        <v>0</v>
      </c>
      <c r="AC760" s="280"/>
    </row>
    <row r="761" spans="1:29" s="263" customFormat="1" ht="25.05" hidden="1" customHeight="1" x14ac:dyDescent="0.3">
      <c r="A761" s="274" t="str">
        <f>CONCATENATE(+IF(Table9[[#This Row],[Código do agregado
'[Entidade']]]="","",VLOOKUP(Table9[[#This Row],[Código do agregado
'[Entidade']]],Table8[[#All],[Código do agregado '[Entidade']]:[Código do agregado
'[1º Direito']]],6,FALSE)),Table9[[#This Row],[Membro]])</f>
        <v/>
      </c>
      <c r="B761" s="403"/>
      <c r="C761" s="404" t="str">
        <f>IF(Table9[[#This Row],[Código do agregado
'[Entidade']]]="","",(CONCATENATE(VLOOKUP(Table9[[#This Row],[Código do agregado
'[Entidade']]],Table8[[Código do agregado '[Entidade']]:[Código do agregado
'[1º Direito']]],8,FALSE),".",Table9[[#This Row],[Membro]])))</f>
        <v/>
      </c>
      <c r="D761" s="430"/>
      <c r="E761" s="431"/>
      <c r="F761" s="430"/>
      <c r="G761" s="430"/>
      <c r="H761" s="435"/>
      <c r="I761" s="432"/>
      <c r="J761" s="433"/>
      <c r="K761" s="404" t="str">
        <f ca="1">IF(Table9[[#This Row],[Data de nascimento 
(aaaa-mm-dd)]]="","",(IF(B761="","",DATEDIF(J761,NOW(),"y"))))</f>
        <v/>
      </c>
      <c r="L761" s="401"/>
      <c r="M761" s="405"/>
      <c r="N761" s="407"/>
      <c r="O761" s="405"/>
      <c r="P761" s="275" t="str">
        <f t="shared" si="58"/>
        <v>NÃO</v>
      </c>
      <c r="Q761" s="281" t="str">
        <f>IF(Table9[[#This Row],[Código do agregado
'[Entidade']]]="","",IF(B761&lt;&gt;B760,"A",IF(Q760="A","B",IF(Q760="B","C",IF(Q760="C","D",IF(Q760="D","E",IF(Q760="E","F",IF(Q760="F","G",IF(Q760="G","H",IF(Q760="H","I",IF(Q760="K","L",IF(Q760="L","M",IF(Q760="M","N",IF(Q760="N","O",IF(Q760="O","P",IF(Q760="P","Q"))))))))))))))))</f>
        <v/>
      </c>
      <c r="R761" s="282" t="str">
        <f t="shared" si="59"/>
        <v/>
      </c>
      <c r="S761" s="283" t="str">
        <f t="shared" si="60"/>
        <v/>
      </c>
      <c r="T761" s="284" t="str">
        <f t="shared" ca="1" si="61"/>
        <v/>
      </c>
      <c r="U761" s="419"/>
      <c r="V761" s="421" t="str">
        <f>IFERROR(IF(Table9[[#This Row],[Data de nascimento 
(aaaa-mm-dd)]]="","",(IF(B761="","",DATEDIF(J761,VLOOKUP(Table9[[#This Row],[Código do agregado
'[Entidade']]],Table8[[Código do agregado '[Entidade']]:[Denominação do ficheiro pdf correspondente ao documento]],25,FALSE),"y")))),"")</f>
        <v/>
      </c>
      <c r="W761" s="410">
        <f t="shared" si="62"/>
        <v>0</v>
      </c>
      <c r="AC761" s="280"/>
    </row>
    <row r="762" spans="1:29" s="263" customFormat="1" ht="25.05" hidden="1" customHeight="1" x14ac:dyDescent="0.3">
      <c r="A762" s="274" t="str">
        <f>CONCATENATE(+IF(Table9[[#This Row],[Código do agregado
'[Entidade']]]="","",VLOOKUP(Table9[[#This Row],[Código do agregado
'[Entidade']]],Table8[[#All],[Código do agregado '[Entidade']]:[Código do agregado
'[1º Direito']]],6,FALSE)),Table9[[#This Row],[Membro]])</f>
        <v/>
      </c>
      <c r="B762" s="403"/>
      <c r="C762" s="404" t="str">
        <f>IF(Table9[[#This Row],[Código do agregado
'[Entidade']]]="","",(CONCATENATE(VLOOKUP(Table9[[#This Row],[Código do agregado
'[Entidade']]],Table8[[Código do agregado '[Entidade']]:[Código do agregado
'[1º Direito']]],8,FALSE),".",Table9[[#This Row],[Membro]])))</f>
        <v/>
      </c>
      <c r="D762" s="430"/>
      <c r="E762" s="431"/>
      <c r="F762" s="430"/>
      <c r="G762" s="430"/>
      <c r="H762" s="435"/>
      <c r="I762" s="432"/>
      <c r="J762" s="433"/>
      <c r="K762" s="404" t="str">
        <f ca="1">IF(Table9[[#This Row],[Data de nascimento 
(aaaa-mm-dd)]]="","",(IF(B762="","",DATEDIF(J762,NOW(),"y"))))</f>
        <v/>
      </c>
      <c r="L762" s="401"/>
      <c r="M762" s="405"/>
      <c r="N762" s="407"/>
      <c r="O762" s="405"/>
      <c r="P762" s="275" t="str">
        <f t="shared" si="58"/>
        <v>NÃO</v>
      </c>
      <c r="Q762" s="281" t="str">
        <f>IF(Table9[[#This Row],[Código do agregado
'[Entidade']]]="","",IF(B762&lt;&gt;B761,"A",IF(Q761="A","B",IF(Q761="B","C",IF(Q761="C","D",IF(Q761="D","E",IF(Q761="E","F",IF(Q761="F","G",IF(Q761="G","H",IF(Q761="H","I",IF(Q761="K","L",IF(Q761="L","M",IF(Q761="M","N",IF(Q761="N","O",IF(Q761="O","P",IF(Q761="P","Q"))))))))))))))))</f>
        <v/>
      </c>
      <c r="R762" s="282" t="str">
        <f t="shared" si="59"/>
        <v/>
      </c>
      <c r="S762" s="283" t="str">
        <f t="shared" si="60"/>
        <v/>
      </c>
      <c r="T762" s="284" t="str">
        <f t="shared" ca="1" si="61"/>
        <v/>
      </c>
      <c r="U762" s="419"/>
      <c r="V762" s="421" t="str">
        <f>IFERROR(IF(Table9[[#This Row],[Data de nascimento 
(aaaa-mm-dd)]]="","",(IF(B762="","",DATEDIF(J762,VLOOKUP(Table9[[#This Row],[Código do agregado
'[Entidade']]],Table8[[Código do agregado '[Entidade']]:[Denominação do ficheiro pdf correspondente ao documento]],25,FALSE),"y")))),"")</f>
        <v/>
      </c>
      <c r="W762" s="410">
        <f t="shared" si="62"/>
        <v>0</v>
      </c>
      <c r="AC762" s="280"/>
    </row>
    <row r="763" spans="1:29" s="263" customFormat="1" ht="25.05" hidden="1" customHeight="1" x14ac:dyDescent="0.3">
      <c r="A763" s="274" t="str">
        <f>CONCATENATE(+IF(Table9[[#This Row],[Código do agregado
'[Entidade']]]="","",VLOOKUP(Table9[[#This Row],[Código do agregado
'[Entidade']]],Table8[[#All],[Código do agregado '[Entidade']]:[Código do agregado
'[1º Direito']]],6,FALSE)),Table9[[#This Row],[Membro]])</f>
        <v/>
      </c>
      <c r="B763" s="403"/>
      <c r="C763" s="404" t="str">
        <f>IF(Table9[[#This Row],[Código do agregado
'[Entidade']]]="","",(CONCATENATE(VLOOKUP(Table9[[#This Row],[Código do agregado
'[Entidade']]],Table8[[Código do agregado '[Entidade']]:[Código do agregado
'[1º Direito']]],8,FALSE),".",Table9[[#This Row],[Membro]])))</f>
        <v/>
      </c>
      <c r="D763" s="430"/>
      <c r="E763" s="431"/>
      <c r="F763" s="430"/>
      <c r="G763" s="430"/>
      <c r="H763" s="435"/>
      <c r="I763" s="432"/>
      <c r="J763" s="433"/>
      <c r="K763" s="404" t="str">
        <f ca="1">IF(Table9[[#This Row],[Data de nascimento 
(aaaa-mm-dd)]]="","",(IF(B763="","",DATEDIF(J763,NOW(),"y"))))</f>
        <v/>
      </c>
      <c r="L763" s="401"/>
      <c r="M763" s="405"/>
      <c r="N763" s="407"/>
      <c r="O763" s="405"/>
      <c r="P763" s="275" t="str">
        <f t="shared" si="58"/>
        <v>NÃO</v>
      </c>
      <c r="Q763" s="281" t="str">
        <f>IF(Table9[[#This Row],[Código do agregado
'[Entidade']]]="","",IF(B763&lt;&gt;B762,"A",IF(Q762="A","B",IF(Q762="B","C",IF(Q762="C","D",IF(Q762="D","E",IF(Q762="E","F",IF(Q762="F","G",IF(Q762="G","H",IF(Q762="H","I",IF(Q762="K","L",IF(Q762="L","M",IF(Q762="M","N",IF(Q762="N","O",IF(Q762="O","P",IF(Q762="P","Q"))))))))))))))))</f>
        <v/>
      </c>
      <c r="R763" s="282" t="str">
        <f t="shared" si="59"/>
        <v/>
      </c>
      <c r="S763" s="283" t="str">
        <f t="shared" si="60"/>
        <v/>
      </c>
      <c r="T763" s="284" t="str">
        <f t="shared" ca="1" si="61"/>
        <v/>
      </c>
      <c r="U763" s="419"/>
      <c r="V763" s="421" t="str">
        <f>IFERROR(IF(Table9[[#This Row],[Data de nascimento 
(aaaa-mm-dd)]]="","",(IF(B763="","",DATEDIF(J763,VLOOKUP(Table9[[#This Row],[Código do agregado
'[Entidade']]],Table8[[Código do agregado '[Entidade']]:[Denominação do ficheiro pdf correspondente ao documento]],25,FALSE),"y")))),"")</f>
        <v/>
      </c>
      <c r="W763" s="410">
        <f t="shared" si="62"/>
        <v>0</v>
      </c>
      <c r="AC763" s="280"/>
    </row>
    <row r="764" spans="1:29" s="263" customFormat="1" ht="25.05" hidden="1" customHeight="1" x14ac:dyDescent="0.3">
      <c r="A764" s="274" t="str">
        <f>CONCATENATE(+IF(Table9[[#This Row],[Código do agregado
'[Entidade']]]="","",VLOOKUP(Table9[[#This Row],[Código do agregado
'[Entidade']]],Table8[[#All],[Código do agregado '[Entidade']]:[Código do agregado
'[1º Direito']]],6,FALSE)),Table9[[#This Row],[Membro]])</f>
        <v/>
      </c>
      <c r="B764" s="403"/>
      <c r="C764" s="404" t="str">
        <f>IF(Table9[[#This Row],[Código do agregado
'[Entidade']]]="","",(CONCATENATE(VLOOKUP(Table9[[#This Row],[Código do agregado
'[Entidade']]],Table8[[Código do agregado '[Entidade']]:[Código do agregado
'[1º Direito']]],8,FALSE),".",Table9[[#This Row],[Membro]])))</f>
        <v/>
      </c>
      <c r="D764" s="430"/>
      <c r="E764" s="431"/>
      <c r="F764" s="430"/>
      <c r="G764" s="430"/>
      <c r="H764" s="435"/>
      <c r="I764" s="432"/>
      <c r="J764" s="433"/>
      <c r="K764" s="404" t="str">
        <f ca="1">IF(Table9[[#This Row],[Data de nascimento 
(aaaa-mm-dd)]]="","",(IF(B764="","",DATEDIF(J764,NOW(),"y"))))</f>
        <v/>
      </c>
      <c r="L764" s="401"/>
      <c r="M764" s="405"/>
      <c r="N764" s="407"/>
      <c r="O764" s="405"/>
      <c r="P764" s="275" t="str">
        <f t="shared" si="58"/>
        <v>NÃO</v>
      </c>
      <c r="Q764" s="281" t="str">
        <f>IF(Table9[[#This Row],[Código do agregado
'[Entidade']]]="","",IF(B764&lt;&gt;B763,"A",IF(Q763="A","B",IF(Q763="B","C",IF(Q763="C","D",IF(Q763="D","E",IF(Q763="E","F",IF(Q763="F","G",IF(Q763="G","H",IF(Q763="H","I",IF(Q763="K","L",IF(Q763="L","M",IF(Q763="M","N",IF(Q763="N","O",IF(Q763="O","P",IF(Q763="P","Q"))))))))))))))))</f>
        <v/>
      </c>
      <c r="R764" s="282" t="str">
        <f t="shared" si="59"/>
        <v/>
      </c>
      <c r="S764" s="283" t="str">
        <f t="shared" si="60"/>
        <v/>
      </c>
      <c r="T764" s="284" t="str">
        <f t="shared" ca="1" si="61"/>
        <v/>
      </c>
      <c r="U764" s="419"/>
      <c r="V764" s="421" t="str">
        <f>IFERROR(IF(Table9[[#This Row],[Data de nascimento 
(aaaa-mm-dd)]]="","",(IF(B764="","",DATEDIF(J764,VLOOKUP(Table9[[#This Row],[Código do agregado
'[Entidade']]],Table8[[Código do agregado '[Entidade']]:[Denominação do ficheiro pdf correspondente ao documento]],25,FALSE),"y")))),"")</f>
        <v/>
      </c>
      <c r="W764" s="410">
        <f t="shared" si="62"/>
        <v>0</v>
      </c>
      <c r="AC764" s="280"/>
    </row>
    <row r="765" spans="1:29" s="263" customFormat="1" ht="25.05" hidden="1" customHeight="1" x14ac:dyDescent="0.3">
      <c r="A765" s="274" t="str">
        <f>CONCATENATE(+IF(Table9[[#This Row],[Código do agregado
'[Entidade']]]="","",VLOOKUP(Table9[[#This Row],[Código do agregado
'[Entidade']]],Table8[[#All],[Código do agregado '[Entidade']]:[Código do agregado
'[1º Direito']]],6,FALSE)),Table9[[#This Row],[Membro]])</f>
        <v/>
      </c>
      <c r="B765" s="403"/>
      <c r="C765" s="404" t="str">
        <f>IF(Table9[[#This Row],[Código do agregado
'[Entidade']]]="","",(CONCATENATE(VLOOKUP(Table9[[#This Row],[Código do agregado
'[Entidade']]],Table8[[Código do agregado '[Entidade']]:[Código do agregado
'[1º Direito']]],8,FALSE),".",Table9[[#This Row],[Membro]])))</f>
        <v/>
      </c>
      <c r="D765" s="430"/>
      <c r="E765" s="431"/>
      <c r="F765" s="430"/>
      <c r="G765" s="430"/>
      <c r="H765" s="435"/>
      <c r="I765" s="432"/>
      <c r="J765" s="433"/>
      <c r="K765" s="404" t="str">
        <f ca="1">IF(Table9[[#This Row],[Data de nascimento 
(aaaa-mm-dd)]]="","",(IF(B765="","",DATEDIF(J765,NOW(),"y"))))</f>
        <v/>
      </c>
      <c r="L765" s="401"/>
      <c r="M765" s="405"/>
      <c r="N765" s="407"/>
      <c r="O765" s="405"/>
      <c r="P765" s="275" t="str">
        <f t="shared" si="58"/>
        <v>NÃO</v>
      </c>
      <c r="Q765" s="281" t="str">
        <f>IF(Table9[[#This Row],[Código do agregado
'[Entidade']]]="","",IF(B765&lt;&gt;B764,"A",IF(Q764="A","B",IF(Q764="B","C",IF(Q764="C","D",IF(Q764="D","E",IF(Q764="E","F",IF(Q764="F","G",IF(Q764="G","H",IF(Q764="H","I",IF(Q764="K","L",IF(Q764="L","M",IF(Q764="M","N",IF(Q764="N","O",IF(Q764="O","P",IF(Q764="P","Q"))))))))))))))))</f>
        <v/>
      </c>
      <c r="R765" s="282" t="str">
        <f t="shared" si="59"/>
        <v/>
      </c>
      <c r="S765" s="283" t="str">
        <f t="shared" si="60"/>
        <v/>
      </c>
      <c r="T765" s="284" t="str">
        <f t="shared" ca="1" si="61"/>
        <v/>
      </c>
      <c r="U765" s="419"/>
      <c r="V765" s="421" t="str">
        <f>IFERROR(IF(Table9[[#This Row],[Data de nascimento 
(aaaa-mm-dd)]]="","",(IF(B765="","",DATEDIF(J765,VLOOKUP(Table9[[#This Row],[Código do agregado
'[Entidade']]],Table8[[Código do agregado '[Entidade']]:[Denominação do ficheiro pdf correspondente ao documento]],25,FALSE),"y")))),"")</f>
        <v/>
      </c>
      <c r="W765" s="410">
        <f t="shared" si="62"/>
        <v>0</v>
      </c>
      <c r="AC765" s="280"/>
    </row>
    <row r="766" spans="1:29" s="263" customFormat="1" ht="25.05" hidden="1" customHeight="1" x14ac:dyDescent="0.3">
      <c r="A766" s="274" t="str">
        <f>CONCATENATE(+IF(Table9[[#This Row],[Código do agregado
'[Entidade']]]="","",VLOOKUP(Table9[[#This Row],[Código do agregado
'[Entidade']]],Table8[[#All],[Código do agregado '[Entidade']]:[Código do agregado
'[1º Direito']]],6,FALSE)),Table9[[#This Row],[Membro]])</f>
        <v/>
      </c>
      <c r="B766" s="403"/>
      <c r="C766" s="404" t="str">
        <f>IF(Table9[[#This Row],[Código do agregado
'[Entidade']]]="","",(CONCATENATE(VLOOKUP(Table9[[#This Row],[Código do agregado
'[Entidade']]],Table8[[Código do agregado '[Entidade']]:[Código do agregado
'[1º Direito']]],8,FALSE),".",Table9[[#This Row],[Membro]])))</f>
        <v/>
      </c>
      <c r="D766" s="430"/>
      <c r="E766" s="431"/>
      <c r="F766" s="430"/>
      <c r="G766" s="430"/>
      <c r="H766" s="435"/>
      <c r="I766" s="432"/>
      <c r="J766" s="433"/>
      <c r="K766" s="404" t="str">
        <f ca="1">IF(Table9[[#This Row],[Data de nascimento 
(aaaa-mm-dd)]]="","",(IF(B766="","",DATEDIF(J766,NOW(),"y"))))</f>
        <v/>
      </c>
      <c r="L766" s="401"/>
      <c r="M766" s="405"/>
      <c r="N766" s="407"/>
      <c r="O766" s="405"/>
      <c r="P766" s="275" t="str">
        <f t="shared" si="58"/>
        <v>NÃO</v>
      </c>
      <c r="Q766" s="281" t="str">
        <f>IF(Table9[[#This Row],[Código do agregado
'[Entidade']]]="","",IF(B766&lt;&gt;B765,"A",IF(Q765="A","B",IF(Q765="B","C",IF(Q765="C","D",IF(Q765="D","E",IF(Q765="E","F",IF(Q765="F","G",IF(Q765="G","H",IF(Q765="H","I",IF(Q765="K","L",IF(Q765="L","M",IF(Q765="M","N",IF(Q765="N","O",IF(Q765="O","P",IF(Q765="P","Q"))))))))))))))))</f>
        <v/>
      </c>
      <c r="R766" s="282" t="str">
        <f t="shared" si="59"/>
        <v/>
      </c>
      <c r="S766" s="283" t="str">
        <f t="shared" si="60"/>
        <v/>
      </c>
      <c r="T766" s="284" t="str">
        <f t="shared" ca="1" si="61"/>
        <v/>
      </c>
      <c r="U766" s="419"/>
      <c r="V766" s="421" t="str">
        <f>IFERROR(IF(Table9[[#This Row],[Data de nascimento 
(aaaa-mm-dd)]]="","",(IF(B766="","",DATEDIF(J766,VLOOKUP(Table9[[#This Row],[Código do agregado
'[Entidade']]],Table8[[Código do agregado '[Entidade']]:[Denominação do ficheiro pdf correspondente ao documento]],25,FALSE),"y")))),"")</f>
        <v/>
      </c>
      <c r="W766" s="410">
        <f t="shared" si="62"/>
        <v>0</v>
      </c>
      <c r="AC766" s="280"/>
    </row>
    <row r="767" spans="1:29" s="263" customFormat="1" ht="25.05" hidden="1" customHeight="1" x14ac:dyDescent="0.3">
      <c r="A767" s="274" t="str">
        <f>CONCATENATE(+IF(Table9[[#This Row],[Código do agregado
'[Entidade']]]="","",VLOOKUP(Table9[[#This Row],[Código do agregado
'[Entidade']]],Table8[[#All],[Código do agregado '[Entidade']]:[Código do agregado
'[1º Direito']]],6,FALSE)),Table9[[#This Row],[Membro]])</f>
        <v/>
      </c>
      <c r="B767" s="403"/>
      <c r="C767" s="404" t="str">
        <f>IF(Table9[[#This Row],[Código do agregado
'[Entidade']]]="","",(CONCATENATE(VLOOKUP(Table9[[#This Row],[Código do agregado
'[Entidade']]],Table8[[Código do agregado '[Entidade']]:[Código do agregado
'[1º Direito']]],8,FALSE),".",Table9[[#This Row],[Membro]])))</f>
        <v/>
      </c>
      <c r="D767" s="430"/>
      <c r="E767" s="431"/>
      <c r="F767" s="430"/>
      <c r="G767" s="430"/>
      <c r="H767" s="435"/>
      <c r="I767" s="432"/>
      <c r="J767" s="433"/>
      <c r="K767" s="404" t="str">
        <f ca="1">IF(Table9[[#This Row],[Data de nascimento 
(aaaa-mm-dd)]]="","",(IF(B767="","",DATEDIF(J767,NOW(),"y"))))</f>
        <v/>
      </c>
      <c r="L767" s="401"/>
      <c r="M767" s="405"/>
      <c r="N767" s="407"/>
      <c r="O767" s="405"/>
      <c r="P767" s="275" t="str">
        <f t="shared" si="58"/>
        <v>NÃO</v>
      </c>
      <c r="Q767" s="281" t="str">
        <f>IF(Table9[[#This Row],[Código do agregado
'[Entidade']]]="","",IF(B767&lt;&gt;B766,"A",IF(Q766="A","B",IF(Q766="B","C",IF(Q766="C","D",IF(Q766="D","E",IF(Q766="E","F",IF(Q766="F","G",IF(Q766="G","H",IF(Q766="H","I",IF(Q766="K","L",IF(Q766="L","M",IF(Q766="M","N",IF(Q766="N","O",IF(Q766="O","P",IF(Q766="P","Q"))))))))))))))))</f>
        <v/>
      </c>
      <c r="R767" s="282" t="str">
        <f t="shared" si="59"/>
        <v/>
      </c>
      <c r="S767" s="283" t="str">
        <f t="shared" si="60"/>
        <v/>
      </c>
      <c r="T767" s="284" t="str">
        <f t="shared" ca="1" si="61"/>
        <v/>
      </c>
      <c r="U767" s="419"/>
      <c r="V767" s="421" t="str">
        <f>IFERROR(IF(Table9[[#This Row],[Data de nascimento 
(aaaa-mm-dd)]]="","",(IF(B767="","",DATEDIF(J767,VLOOKUP(Table9[[#This Row],[Código do agregado
'[Entidade']]],Table8[[Código do agregado '[Entidade']]:[Denominação do ficheiro pdf correspondente ao documento]],25,FALSE),"y")))),"")</f>
        <v/>
      </c>
      <c r="W767" s="410">
        <f t="shared" si="62"/>
        <v>0</v>
      </c>
      <c r="AC767" s="280"/>
    </row>
    <row r="768" spans="1:29" s="263" customFormat="1" ht="25.05" hidden="1" customHeight="1" x14ac:dyDescent="0.3">
      <c r="A768" s="274" t="str">
        <f>CONCATENATE(+IF(Table9[[#This Row],[Código do agregado
'[Entidade']]]="","",VLOOKUP(Table9[[#This Row],[Código do agregado
'[Entidade']]],Table8[[#All],[Código do agregado '[Entidade']]:[Código do agregado
'[1º Direito']]],6,FALSE)),Table9[[#This Row],[Membro]])</f>
        <v/>
      </c>
      <c r="B768" s="403"/>
      <c r="C768" s="404" t="str">
        <f>IF(Table9[[#This Row],[Código do agregado
'[Entidade']]]="","",(CONCATENATE(VLOOKUP(Table9[[#This Row],[Código do agregado
'[Entidade']]],Table8[[Código do agregado '[Entidade']]:[Código do agregado
'[1º Direito']]],8,FALSE),".",Table9[[#This Row],[Membro]])))</f>
        <v/>
      </c>
      <c r="D768" s="430"/>
      <c r="E768" s="431"/>
      <c r="F768" s="430"/>
      <c r="G768" s="430"/>
      <c r="H768" s="435"/>
      <c r="I768" s="432"/>
      <c r="J768" s="433"/>
      <c r="K768" s="404" t="str">
        <f ca="1">IF(Table9[[#This Row],[Data de nascimento 
(aaaa-mm-dd)]]="","",(IF(B768="","",DATEDIF(J768,NOW(),"y"))))</f>
        <v/>
      </c>
      <c r="L768" s="401"/>
      <c r="M768" s="405"/>
      <c r="N768" s="407"/>
      <c r="O768" s="405"/>
      <c r="P768" s="275" t="str">
        <f t="shared" si="58"/>
        <v>NÃO</v>
      </c>
      <c r="Q768" s="281" t="str">
        <f>IF(Table9[[#This Row],[Código do agregado
'[Entidade']]]="","",IF(B768&lt;&gt;B767,"A",IF(Q767="A","B",IF(Q767="B","C",IF(Q767="C","D",IF(Q767="D","E",IF(Q767="E","F",IF(Q767="F","G",IF(Q767="G","H",IF(Q767="H","I",IF(Q767="K","L",IF(Q767="L","M",IF(Q767="M","N",IF(Q767="N","O",IF(Q767="O","P",IF(Q767="P","Q"))))))))))))))))</f>
        <v/>
      </c>
      <c r="R768" s="282" t="str">
        <f t="shared" si="59"/>
        <v/>
      </c>
      <c r="S768" s="283" t="str">
        <f t="shared" si="60"/>
        <v/>
      </c>
      <c r="T768" s="284" t="str">
        <f t="shared" ca="1" si="61"/>
        <v/>
      </c>
      <c r="U768" s="419"/>
      <c r="V768" s="421" t="str">
        <f>IFERROR(IF(Table9[[#This Row],[Data de nascimento 
(aaaa-mm-dd)]]="","",(IF(B768="","",DATEDIF(J768,VLOOKUP(Table9[[#This Row],[Código do agregado
'[Entidade']]],Table8[[Código do agregado '[Entidade']]:[Denominação do ficheiro pdf correspondente ao documento]],25,FALSE),"y")))),"")</f>
        <v/>
      </c>
      <c r="W768" s="410">
        <f t="shared" si="62"/>
        <v>0</v>
      </c>
      <c r="AC768" s="280"/>
    </row>
    <row r="769" spans="1:29" s="263" customFormat="1" ht="25.05" hidden="1" customHeight="1" x14ac:dyDescent="0.3">
      <c r="A769" s="274" t="str">
        <f>CONCATENATE(+IF(Table9[[#This Row],[Código do agregado
'[Entidade']]]="","",VLOOKUP(Table9[[#This Row],[Código do agregado
'[Entidade']]],Table8[[#All],[Código do agregado '[Entidade']]:[Código do agregado
'[1º Direito']]],6,FALSE)),Table9[[#This Row],[Membro]])</f>
        <v/>
      </c>
      <c r="B769" s="403"/>
      <c r="C769" s="404" t="str">
        <f>IF(Table9[[#This Row],[Código do agregado
'[Entidade']]]="","",(CONCATENATE(VLOOKUP(Table9[[#This Row],[Código do agregado
'[Entidade']]],Table8[[Código do agregado '[Entidade']]:[Código do agregado
'[1º Direito']]],8,FALSE),".",Table9[[#This Row],[Membro]])))</f>
        <v/>
      </c>
      <c r="D769" s="430"/>
      <c r="E769" s="431"/>
      <c r="F769" s="430"/>
      <c r="G769" s="430"/>
      <c r="H769" s="435"/>
      <c r="I769" s="432"/>
      <c r="J769" s="433"/>
      <c r="K769" s="404" t="str">
        <f ca="1">IF(Table9[[#This Row],[Data de nascimento 
(aaaa-mm-dd)]]="","",(IF(B769="","",DATEDIF(J769,NOW(),"y"))))</f>
        <v/>
      </c>
      <c r="L769" s="401"/>
      <c r="M769" s="405"/>
      <c r="N769" s="407"/>
      <c r="O769" s="405"/>
      <c r="P769" s="275" t="str">
        <f t="shared" si="58"/>
        <v>NÃO</v>
      </c>
      <c r="Q769" s="281" t="str">
        <f>IF(Table9[[#This Row],[Código do agregado
'[Entidade']]]="","",IF(B769&lt;&gt;B768,"A",IF(Q768="A","B",IF(Q768="B","C",IF(Q768="C","D",IF(Q768="D","E",IF(Q768="E","F",IF(Q768="F","G",IF(Q768="G","H",IF(Q768="H","I",IF(Q768="K","L",IF(Q768="L","M",IF(Q768="M","N",IF(Q768="N","O",IF(Q768="O","P",IF(Q768="P","Q"))))))))))))))))</f>
        <v/>
      </c>
      <c r="R769" s="282" t="str">
        <f t="shared" si="59"/>
        <v/>
      </c>
      <c r="S769" s="283" t="str">
        <f t="shared" si="60"/>
        <v/>
      </c>
      <c r="T769" s="284" t="str">
        <f t="shared" ca="1" si="61"/>
        <v/>
      </c>
      <c r="U769" s="419"/>
      <c r="V769" s="421" t="str">
        <f>IFERROR(IF(Table9[[#This Row],[Data de nascimento 
(aaaa-mm-dd)]]="","",(IF(B769="","",DATEDIF(J769,VLOOKUP(Table9[[#This Row],[Código do agregado
'[Entidade']]],Table8[[Código do agregado '[Entidade']]:[Denominação do ficheiro pdf correspondente ao documento]],25,FALSE),"y")))),"")</f>
        <v/>
      </c>
      <c r="W769" s="410">
        <f t="shared" si="62"/>
        <v>0</v>
      </c>
      <c r="AC769" s="280"/>
    </row>
    <row r="770" spans="1:29" s="263" customFormat="1" ht="25.05" hidden="1" customHeight="1" x14ac:dyDescent="0.3">
      <c r="A770" s="274" t="str">
        <f>CONCATENATE(+IF(Table9[[#This Row],[Código do agregado
'[Entidade']]]="","",VLOOKUP(Table9[[#This Row],[Código do agregado
'[Entidade']]],Table8[[#All],[Código do agregado '[Entidade']]:[Código do agregado
'[1º Direito']]],6,FALSE)),Table9[[#This Row],[Membro]])</f>
        <v/>
      </c>
      <c r="B770" s="403"/>
      <c r="C770" s="404" t="str">
        <f>IF(Table9[[#This Row],[Código do agregado
'[Entidade']]]="","",(CONCATENATE(VLOOKUP(Table9[[#This Row],[Código do agregado
'[Entidade']]],Table8[[Código do agregado '[Entidade']]:[Código do agregado
'[1º Direito']]],8,FALSE),".",Table9[[#This Row],[Membro]])))</f>
        <v/>
      </c>
      <c r="D770" s="430"/>
      <c r="E770" s="431"/>
      <c r="F770" s="430"/>
      <c r="G770" s="430"/>
      <c r="H770" s="435"/>
      <c r="I770" s="432"/>
      <c r="J770" s="433"/>
      <c r="K770" s="404" t="str">
        <f ca="1">IF(Table9[[#This Row],[Data de nascimento 
(aaaa-mm-dd)]]="","",(IF(B770="","",DATEDIF(J770,NOW(),"y"))))</f>
        <v/>
      </c>
      <c r="L770" s="401"/>
      <c r="M770" s="405"/>
      <c r="N770" s="407"/>
      <c r="O770" s="405"/>
      <c r="P770" s="275" t="str">
        <f t="shared" si="58"/>
        <v>NÃO</v>
      </c>
      <c r="Q770" s="281" t="str">
        <f>IF(Table9[[#This Row],[Código do agregado
'[Entidade']]]="","",IF(B770&lt;&gt;B769,"A",IF(Q769="A","B",IF(Q769="B","C",IF(Q769="C","D",IF(Q769="D","E",IF(Q769="E","F",IF(Q769="F","G",IF(Q769="G","H",IF(Q769="H","I",IF(Q769="K","L",IF(Q769="L","M",IF(Q769="M","N",IF(Q769="N","O",IF(Q769="O","P",IF(Q769="P","Q"))))))))))))))))</f>
        <v/>
      </c>
      <c r="R770" s="282" t="str">
        <f t="shared" si="59"/>
        <v/>
      </c>
      <c r="S770" s="283" t="str">
        <f t="shared" si="60"/>
        <v/>
      </c>
      <c r="T770" s="284" t="str">
        <f t="shared" ca="1" si="61"/>
        <v/>
      </c>
      <c r="U770" s="419"/>
      <c r="V770" s="421" t="str">
        <f>IFERROR(IF(Table9[[#This Row],[Data de nascimento 
(aaaa-mm-dd)]]="","",(IF(B770="","",DATEDIF(J770,VLOOKUP(Table9[[#This Row],[Código do agregado
'[Entidade']]],Table8[[Código do agregado '[Entidade']]:[Denominação do ficheiro pdf correspondente ao documento]],25,FALSE),"y")))),"")</f>
        <v/>
      </c>
      <c r="W770" s="410">
        <f t="shared" si="62"/>
        <v>0</v>
      </c>
      <c r="AC770" s="280"/>
    </row>
    <row r="771" spans="1:29" s="263" customFormat="1" ht="25.05" hidden="1" customHeight="1" x14ac:dyDescent="0.3">
      <c r="A771" s="274" t="str">
        <f>CONCATENATE(+IF(Table9[[#This Row],[Código do agregado
'[Entidade']]]="","",VLOOKUP(Table9[[#This Row],[Código do agregado
'[Entidade']]],Table8[[#All],[Código do agregado '[Entidade']]:[Código do agregado
'[1º Direito']]],6,FALSE)),Table9[[#This Row],[Membro]])</f>
        <v/>
      </c>
      <c r="B771" s="403"/>
      <c r="C771" s="404" t="str">
        <f>IF(Table9[[#This Row],[Código do agregado
'[Entidade']]]="","",(CONCATENATE(VLOOKUP(Table9[[#This Row],[Código do agregado
'[Entidade']]],Table8[[Código do agregado '[Entidade']]:[Código do agregado
'[1º Direito']]],8,FALSE),".",Table9[[#This Row],[Membro]])))</f>
        <v/>
      </c>
      <c r="D771" s="430"/>
      <c r="E771" s="431"/>
      <c r="F771" s="430"/>
      <c r="G771" s="430"/>
      <c r="H771" s="435"/>
      <c r="I771" s="432"/>
      <c r="J771" s="433"/>
      <c r="K771" s="404" t="str">
        <f ca="1">IF(Table9[[#This Row],[Data de nascimento 
(aaaa-mm-dd)]]="","",(IF(B771="","",DATEDIF(J771,NOW(),"y"))))</f>
        <v/>
      </c>
      <c r="L771" s="401"/>
      <c r="M771" s="405"/>
      <c r="N771" s="407"/>
      <c r="O771" s="405"/>
      <c r="P771" s="275" t="str">
        <f t="shared" si="58"/>
        <v>NÃO</v>
      </c>
      <c r="Q771" s="281" t="str">
        <f>IF(Table9[[#This Row],[Código do agregado
'[Entidade']]]="","",IF(B771&lt;&gt;B770,"A",IF(Q770="A","B",IF(Q770="B","C",IF(Q770="C","D",IF(Q770="D","E",IF(Q770="E","F",IF(Q770="F","G",IF(Q770="G","H",IF(Q770="H","I",IF(Q770="K","L",IF(Q770="L","M",IF(Q770="M","N",IF(Q770="N","O",IF(Q770="O","P",IF(Q770="P","Q"))))))))))))))))</f>
        <v/>
      </c>
      <c r="R771" s="282" t="str">
        <f t="shared" si="59"/>
        <v/>
      </c>
      <c r="S771" s="283" t="str">
        <f t="shared" si="60"/>
        <v/>
      </c>
      <c r="T771" s="284" t="str">
        <f t="shared" ca="1" si="61"/>
        <v/>
      </c>
      <c r="U771" s="419"/>
      <c r="V771" s="421" t="str">
        <f>IFERROR(IF(Table9[[#This Row],[Data de nascimento 
(aaaa-mm-dd)]]="","",(IF(B771="","",DATEDIF(J771,VLOOKUP(Table9[[#This Row],[Código do agregado
'[Entidade']]],Table8[[Código do agregado '[Entidade']]:[Denominação do ficheiro pdf correspondente ao documento]],25,FALSE),"y")))),"")</f>
        <v/>
      </c>
      <c r="W771" s="410">
        <f t="shared" si="62"/>
        <v>0</v>
      </c>
      <c r="AC771" s="280"/>
    </row>
    <row r="772" spans="1:29" s="263" customFormat="1" ht="25.05" hidden="1" customHeight="1" x14ac:dyDescent="0.3">
      <c r="A772" s="274" t="str">
        <f>CONCATENATE(+IF(Table9[[#This Row],[Código do agregado
'[Entidade']]]="","",VLOOKUP(Table9[[#This Row],[Código do agregado
'[Entidade']]],Table8[[#All],[Código do agregado '[Entidade']]:[Código do agregado
'[1º Direito']]],6,FALSE)),Table9[[#This Row],[Membro]])</f>
        <v/>
      </c>
      <c r="B772" s="403"/>
      <c r="C772" s="404" t="str">
        <f>IF(Table9[[#This Row],[Código do agregado
'[Entidade']]]="","",(CONCATENATE(VLOOKUP(Table9[[#This Row],[Código do agregado
'[Entidade']]],Table8[[Código do agregado '[Entidade']]:[Código do agregado
'[1º Direito']]],8,FALSE),".",Table9[[#This Row],[Membro]])))</f>
        <v/>
      </c>
      <c r="D772" s="430"/>
      <c r="E772" s="431"/>
      <c r="F772" s="430"/>
      <c r="G772" s="430"/>
      <c r="H772" s="435"/>
      <c r="I772" s="432"/>
      <c r="J772" s="433"/>
      <c r="K772" s="404" t="str">
        <f ca="1">IF(Table9[[#This Row],[Data de nascimento 
(aaaa-mm-dd)]]="","",(IF(B772="","",DATEDIF(J772,NOW(),"y"))))</f>
        <v/>
      </c>
      <c r="L772" s="401"/>
      <c r="M772" s="405"/>
      <c r="N772" s="407"/>
      <c r="O772" s="405"/>
      <c r="P772" s="275" t="str">
        <f t="shared" si="58"/>
        <v>NÃO</v>
      </c>
      <c r="Q772" s="281" t="str">
        <f>IF(Table9[[#This Row],[Código do agregado
'[Entidade']]]="","",IF(B772&lt;&gt;B771,"A",IF(Q771="A","B",IF(Q771="B","C",IF(Q771="C","D",IF(Q771="D","E",IF(Q771="E","F",IF(Q771="F","G",IF(Q771="G","H",IF(Q771="H","I",IF(Q771="K","L",IF(Q771="L","M",IF(Q771="M","N",IF(Q771="N","O",IF(Q771="O","P",IF(Q771="P","Q"))))))))))))))))</f>
        <v/>
      </c>
      <c r="R772" s="282" t="str">
        <f t="shared" si="59"/>
        <v/>
      </c>
      <c r="S772" s="283" t="str">
        <f t="shared" si="60"/>
        <v/>
      </c>
      <c r="T772" s="284" t="str">
        <f t="shared" ca="1" si="61"/>
        <v/>
      </c>
      <c r="U772" s="419"/>
      <c r="V772" s="421" t="str">
        <f>IFERROR(IF(Table9[[#This Row],[Data de nascimento 
(aaaa-mm-dd)]]="","",(IF(B772="","",DATEDIF(J772,VLOOKUP(Table9[[#This Row],[Código do agregado
'[Entidade']]],Table8[[Código do agregado '[Entidade']]:[Denominação do ficheiro pdf correspondente ao documento]],25,FALSE),"y")))),"")</f>
        <v/>
      </c>
      <c r="W772" s="410">
        <f t="shared" si="62"/>
        <v>0</v>
      </c>
      <c r="AC772" s="280"/>
    </row>
    <row r="773" spans="1:29" s="263" customFormat="1" ht="25.05" hidden="1" customHeight="1" x14ac:dyDescent="0.3">
      <c r="A773" s="274" t="str">
        <f>CONCATENATE(+IF(Table9[[#This Row],[Código do agregado
'[Entidade']]]="","",VLOOKUP(Table9[[#This Row],[Código do agregado
'[Entidade']]],Table8[[#All],[Código do agregado '[Entidade']]:[Código do agregado
'[1º Direito']]],6,FALSE)),Table9[[#This Row],[Membro]])</f>
        <v/>
      </c>
      <c r="B773" s="403"/>
      <c r="C773" s="404" t="str">
        <f>IF(Table9[[#This Row],[Código do agregado
'[Entidade']]]="","",(CONCATENATE(VLOOKUP(Table9[[#This Row],[Código do agregado
'[Entidade']]],Table8[[Código do agregado '[Entidade']]:[Código do agregado
'[1º Direito']]],8,FALSE),".",Table9[[#This Row],[Membro]])))</f>
        <v/>
      </c>
      <c r="D773" s="430"/>
      <c r="E773" s="431"/>
      <c r="F773" s="430"/>
      <c r="G773" s="430"/>
      <c r="H773" s="435"/>
      <c r="I773" s="432"/>
      <c r="J773" s="433"/>
      <c r="K773" s="404" t="str">
        <f ca="1">IF(Table9[[#This Row],[Data de nascimento 
(aaaa-mm-dd)]]="","",(IF(B773="","",DATEDIF(J773,NOW(),"y"))))</f>
        <v/>
      </c>
      <c r="L773" s="401"/>
      <c r="M773" s="405"/>
      <c r="N773" s="407"/>
      <c r="O773" s="405"/>
      <c r="P773" s="275" t="str">
        <f t="shared" si="58"/>
        <v>NÃO</v>
      </c>
      <c r="Q773" s="281" t="str">
        <f>IF(Table9[[#This Row],[Código do agregado
'[Entidade']]]="","",IF(B773&lt;&gt;B772,"A",IF(Q772="A","B",IF(Q772="B","C",IF(Q772="C","D",IF(Q772="D","E",IF(Q772="E","F",IF(Q772="F","G",IF(Q772="G","H",IF(Q772="H","I",IF(Q772="K","L",IF(Q772="L","M",IF(Q772="M","N",IF(Q772="N","O",IF(Q772="O","P",IF(Q772="P","Q"))))))))))))))))</f>
        <v/>
      </c>
      <c r="R773" s="282" t="str">
        <f t="shared" si="59"/>
        <v/>
      </c>
      <c r="S773" s="283" t="str">
        <f t="shared" si="60"/>
        <v/>
      </c>
      <c r="T773" s="284" t="str">
        <f t="shared" ca="1" si="61"/>
        <v/>
      </c>
      <c r="U773" s="419"/>
      <c r="V773" s="421" t="str">
        <f>IFERROR(IF(Table9[[#This Row],[Data de nascimento 
(aaaa-mm-dd)]]="","",(IF(B773="","",DATEDIF(J773,VLOOKUP(Table9[[#This Row],[Código do agregado
'[Entidade']]],Table8[[Código do agregado '[Entidade']]:[Denominação do ficheiro pdf correspondente ao documento]],25,FALSE),"y")))),"")</f>
        <v/>
      </c>
      <c r="W773" s="410">
        <f t="shared" si="62"/>
        <v>0</v>
      </c>
      <c r="AC773" s="280"/>
    </row>
    <row r="774" spans="1:29" s="263" customFormat="1" ht="25.05" hidden="1" customHeight="1" x14ac:dyDescent="0.3">
      <c r="A774" s="274" t="str">
        <f>CONCATENATE(+IF(Table9[[#This Row],[Código do agregado
'[Entidade']]]="","",VLOOKUP(Table9[[#This Row],[Código do agregado
'[Entidade']]],Table8[[#All],[Código do agregado '[Entidade']]:[Código do agregado
'[1º Direito']]],6,FALSE)),Table9[[#This Row],[Membro]])</f>
        <v/>
      </c>
      <c r="B774" s="403"/>
      <c r="C774" s="404" t="str">
        <f>IF(Table9[[#This Row],[Código do agregado
'[Entidade']]]="","",(CONCATENATE(VLOOKUP(Table9[[#This Row],[Código do agregado
'[Entidade']]],Table8[[Código do agregado '[Entidade']]:[Código do agregado
'[1º Direito']]],8,FALSE),".",Table9[[#This Row],[Membro]])))</f>
        <v/>
      </c>
      <c r="D774" s="430"/>
      <c r="E774" s="431"/>
      <c r="F774" s="430"/>
      <c r="G774" s="430"/>
      <c r="H774" s="435"/>
      <c r="I774" s="432"/>
      <c r="J774" s="433"/>
      <c r="K774" s="404" t="str">
        <f ca="1">IF(Table9[[#This Row],[Data de nascimento 
(aaaa-mm-dd)]]="","",(IF(B774="","",DATEDIF(J774,NOW(),"y"))))</f>
        <v/>
      </c>
      <c r="L774" s="401"/>
      <c r="M774" s="405"/>
      <c r="N774" s="407"/>
      <c r="O774" s="405"/>
      <c r="P774" s="275" t="str">
        <f t="shared" ref="P774:P837" si="63">IF(B774&lt;&gt;"",IF(AND(B774&lt;&gt;"",OR(I774="",J774="",M774="",N774="",AND(O774="",S774="Rend"))),"NÃO","SIM"),"NÃO")</f>
        <v>NÃO</v>
      </c>
      <c r="Q774" s="281" t="str">
        <f>IF(Table9[[#This Row],[Código do agregado
'[Entidade']]]="","",IF(B774&lt;&gt;B773,"A",IF(Q773="A","B",IF(Q773="B","C",IF(Q773="C","D",IF(Q773="D","E",IF(Q773="E","F",IF(Q773="F","G",IF(Q773="G","H",IF(Q773="H","I",IF(Q773="K","L",IF(Q773="L","M",IF(Q773="M","N",IF(Q773="N","O",IF(Q773="O","P",IF(Q773="P","Q"))))))))))))))))</f>
        <v/>
      </c>
      <c r="R774" s="282" t="str">
        <f t="shared" ref="R774:R837" si="64">IFERROR(IF(OR(RIGHT(I774,1)-(11-((9*LEFT(I774,1)+8*MID(I774,2,1)+7*MID(I774,3,1)+6*MID(I774,4,1)+5*MID(I774,5,1)+4*MID(I774,6,1)+3*MID(I774,7,1)+2*MID(I774,8,1))-(11*INT((9*LEFT(I774,1)+8*MID(I774,2,1)+7*MID(I774,3,1)+6*MID(I774,4,1)+5*MID(I774,5,1)+4*MID(I774,6,1)+3*MID(I774,7,1)+2*MID(I774,8,1))/11))))=0,RIGHT(I774,1)-(11-((9*LEFT(I774,1)+8*MID(I774,2,1)+7*MID(I774,3,1)+6*MID(I774,4,1)+5*MID(I774,5,1)+4*MID(I774,6,1)+3*MID(I774,7,1)+2*MID(I774,8,1))-(11*INT((9*LEFT(I774,1)+8*MID(I774,2,1)+7*MID(I774,3,1)+6*MID(I774,4,1)+5*MID(I774,5,1)+4*MID(I774,6,1)+3*MID(I774,7,1)+2*MID(I774,8,1))/11))))=-11,RIGHT(I774,1)-(11-((9*LEFT(I774,1)+8*MID(I774,2,1)+7*MID(I774,3,1)+6*MID(I774,4,1)+5*MID(I774,5,1)+4*MID(I774,6,1)+3*MID(I774,7,1)+2*MID(I774,8,1))-(11*INT((9*LEFT(I774,1)+8*MID(I774,2,1)+7*MID(I774,3,1)+6*MID(I774,4,1)+5*MID(I774,5,1)+4*MID(I774,6,1)+3*MID(I774,7,1)+2*MID(I774,8,1))/11))))=-10),"","X"),"")</f>
        <v/>
      </c>
      <c r="S774" s="283" t="str">
        <f t="shared" ref="S774:S837" si="65">IF(RIGHT(C774,1)="A","",IF(C774="","",IF(OR(K774&gt;65,AND(K774&gt;17,K774&lt;26)),"Rend","")))</f>
        <v/>
      </c>
      <c r="T774" s="284" t="str">
        <f t="shared" ref="T774:T837" ca="1" si="66">IF(OR(K774&lt;18,AND(O774="Não",S774="Rend")),"Dep","")</f>
        <v/>
      </c>
      <c r="U774" s="419"/>
      <c r="V774" s="421" t="str">
        <f>IFERROR(IF(Table9[[#This Row],[Data de nascimento 
(aaaa-mm-dd)]]="","",(IF(B774="","",DATEDIF(J774,VLOOKUP(Table9[[#This Row],[Código do agregado
'[Entidade']]],Table8[[Código do agregado '[Entidade']]:[Denominação do ficheiro pdf correspondente ao documento]],25,FALSE),"y")))),"")</f>
        <v/>
      </c>
      <c r="W774" s="410">
        <f t="shared" ref="W774:W837" si="67">IF(AND(V774&gt;=15,V774&lt;=29),1,0)</f>
        <v>0</v>
      </c>
      <c r="AC774" s="280"/>
    </row>
    <row r="775" spans="1:29" s="263" customFormat="1" ht="25.05" hidden="1" customHeight="1" x14ac:dyDescent="0.3">
      <c r="A775" s="274" t="str">
        <f>CONCATENATE(+IF(Table9[[#This Row],[Código do agregado
'[Entidade']]]="","",VLOOKUP(Table9[[#This Row],[Código do agregado
'[Entidade']]],Table8[[#All],[Código do agregado '[Entidade']]:[Código do agregado
'[1º Direito']]],6,FALSE)),Table9[[#This Row],[Membro]])</f>
        <v/>
      </c>
      <c r="B775" s="403"/>
      <c r="C775" s="404" t="str">
        <f>IF(Table9[[#This Row],[Código do agregado
'[Entidade']]]="","",(CONCATENATE(VLOOKUP(Table9[[#This Row],[Código do agregado
'[Entidade']]],Table8[[Código do agregado '[Entidade']]:[Código do agregado
'[1º Direito']]],8,FALSE),".",Table9[[#This Row],[Membro]])))</f>
        <v/>
      </c>
      <c r="D775" s="430"/>
      <c r="E775" s="431"/>
      <c r="F775" s="430"/>
      <c r="G775" s="430"/>
      <c r="H775" s="435"/>
      <c r="I775" s="432"/>
      <c r="J775" s="433"/>
      <c r="K775" s="404" t="str">
        <f ca="1">IF(Table9[[#This Row],[Data de nascimento 
(aaaa-mm-dd)]]="","",(IF(B775="","",DATEDIF(J775,NOW(),"y"))))</f>
        <v/>
      </c>
      <c r="L775" s="401"/>
      <c r="M775" s="405"/>
      <c r="N775" s="407"/>
      <c r="O775" s="405"/>
      <c r="P775" s="275" t="str">
        <f t="shared" si="63"/>
        <v>NÃO</v>
      </c>
      <c r="Q775" s="281" t="str">
        <f>IF(Table9[[#This Row],[Código do agregado
'[Entidade']]]="","",IF(B775&lt;&gt;B774,"A",IF(Q774="A","B",IF(Q774="B","C",IF(Q774="C","D",IF(Q774="D","E",IF(Q774="E","F",IF(Q774="F","G",IF(Q774="G","H",IF(Q774="H","I",IF(Q774="K","L",IF(Q774="L","M",IF(Q774="M","N",IF(Q774="N","O",IF(Q774="O","P",IF(Q774="P","Q"))))))))))))))))</f>
        <v/>
      </c>
      <c r="R775" s="282" t="str">
        <f t="shared" si="64"/>
        <v/>
      </c>
      <c r="S775" s="283" t="str">
        <f t="shared" si="65"/>
        <v/>
      </c>
      <c r="T775" s="284" t="str">
        <f t="shared" ca="1" si="66"/>
        <v/>
      </c>
      <c r="U775" s="419"/>
      <c r="V775" s="421" t="str">
        <f>IFERROR(IF(Table9[[#This Row],[Data de nascimento 
(aaaa-mm-dd)]]="","",(IF(B775="","",DATEDIF(J775,VLOOKUP(Table9[[#This Row],[Código do agregado
'[Entidade']]],Table8[[Código do agregado '[Entidade']]:[Denominação do ficheiro pdf correspondente ao documento]],25,FALSE),"y")))),"")</f>
        <v/>
      </c>
      <c r="W775" s="410">
        <f t="shared" si="67"/>
        <v>0</v>
      </c>
      <c r="AC775" s="280"/>
    </row>
    <row r="776" spans="1:29" s="263" customFormat="1" ht="25.05" hidden="1" customHeight="1" x14ac:dyDescent="0.3">
      <c r="A776" s="274" t="str">
        <f>CONCATENATE(+IF(Table9[[#This Row],[Código do agregado
'[Entidade']]]="","",VLOOKUP(Table9[[#This Row],[Código do agregado
'[Entidade']]],Table8[[#All],[Código do agregado '[Entidade']]:[Código do agregado
'[1º Direito']]],6,FALSE)),Table9[[#This Row],[Membro]])</f>
        <v/>
      </c>
      <c r="B776" s="403"/>
      <c r="C776" s="404" t="str">
        <f>IF(Table9[[#This Row],[Código do agregado
'[Entidade']]]="","",(CONCATENATE(VLOOKUP(Table9[[#This Row],[Código do agregado
'[Entidade']]],Table8[[Código do agregado '[Entidade']]:[Código do agregado
'[1º Direito']]],8,FALSE),".",Table9[[#This Row],[Membro]])))</f>
        <v/>
      </c>
      <c r="D776" s="430"/>
      <c r="E776" s="431"/>
      <c r="F776" s="430"/>
      <c r="G776" s="430"/>
      <c r="H776" s="435"/>
      <c r="I776" s="432"/>
      <c r="J776" s="433"/>
      <c r="K776" s="404" t="str">
        <f ca="1">IF(Table9[[#This Row],[Data de nascimento 
(aaaa-mm-dd)]]="","",(IF(B776="","",DATEDIF(J776,NOW(),"y"))))</f>
        <v/>
      </c>
      <c r="L776" s="401"/>
      <c r="M776" s="405"/>
      <c r="N776" s="407"/>
      <c r="O776" s="405"/>
      <c r="P776" s="275" t="str">
        <f t="shared" si="63"/>
        <v>NÃO</v>
      </c>
      <c r="Q776" s="281" t="str">
        <f>IF(Table9[[#This Row],[Código do agregado
'[Entidade']]]="","",IF(B776&lt;&gt;B775,"A",IF(Q775="A","B",IF(Q775="B","C",IF(Q775="C","D",IF(Q775="D","E",IF(Q775="E","F",IF(Q775="F","G",IF(Q775="G","H",IF(Q775="H","I",IF(Q775="K","L",IF(Q775="L","M",IF(Q775="M","N",IF(Q775="N","O",IF(Q775="O","P",IF(Q775="P","Q"))))))))))))))))</f>
        <v/>
      </c>
      <c r="R776" s="282" t="str">
        <f t="shared" si="64"/>
        <v/>
      </c>
      <c r="S776" s="283" t="str">
        <f t="shared" si="65"/>
        <v/>
      </c>
      <c r="T776" s="284" t="str">
        <f t="shared" ca="1" si="66"/>
        <v/>
      </c>
      <c r="U776" s="419"/>
      <c r="V776" s="421" t="str">
        <f>IFERROR(IF(Table9[[#This Row],[Data de nascimento 
(aaaa-mm-dd)]]="","",(IF(B776="","",DATEDIF(J776,VLOOKUP(Table9[[#This Row],[Código do agregado
'[Entidade']]],Table8[[Código do agregado '[Entidade']]:[Denominação do ficheiro pdf correspondente ao documento]],25,FALSE),"y")))),"")</f>
        <v/>
      </c>
      <c r="W776" s="410">
        <f t="shared" si="67"/>
        <v>0</v>
      </c>
      <c r="AC776" s="280"/>
    </row>
    <row r="777" spans="1:29" s="263" customFormat="1" ht="25.05" hidden="1" customHeight="1" x14ac:dyDescent="0.3">
      <c r="A777" s="274" t="str">
        <f>CONCATENATE(+IF(Table9[[#This Row],[Código do agregado
'[Entidade']]]="","",VLOOKUP(Table9[[#This Row],[Código do agregado
'[Entidade']]],Table8[[#All],[Código do agregado '[Entidade']]:[Código do agregado
'[1º Direito']]],6,FALSE)),Table9[[#This Row],[Membro]])</f>
        <v/>
      </c>
      <c r="B777" s="403"/>
      <c r="C777" s="404" t="str">
        <f>IF(Table9[[#This Row],[Código do agregado
'[Entidade']]]="","",(CONCATENATE(VLOOKUP(Table9[[#This Row],[Código do agregado
'[Entidade']]],Table8[[Código do agregado '[Entidade']]:[Código do agregado
'[1º Direito']]],8,FALSE),".",Table9[[#This Row],[Membro]])))</f>
        <v/>
      </c>
      <c r="D777" s="430"/>
      <c r="E777" s="431"/>
      <c r="F777" s="430"/>
      <c r="G777" s="430"/>
      <c r="H777" s="435"/>
      <c r="I777" s="432"/>
      <c r="J777" s="433"/>
      <c r="K777" s="404" t="str">
        <f ca="1">IF(Table9[[#This Row],[Data de nascimento 
(aaaa-mm-dd)]]="","",(IF(B777="","",DATEDIF(J777,NOW(),"y"))))</f>
        <v/>
      </c>
      <c r="L777" s="401"/>
      <c r="M777" s="405"/>
      <c r="N777" s="407"/>
      <c r="O777" s="405"/>
      <c r="P777" s="275" t="str">
        <f t="shared" si="63"/>
        <v>NÃO</v>
      </c>
      <c r="Q777" s="281" t="str">
        <f>IF(Table9[[#This Row],[Código do agregado
'[Entidade']]]="","",IF(B777&lt;&gt;B776,"A",IF(Q776="A","B",IF(Q776="B","C",IF(Q776="C","D",IF(Q776="D","E",IF(Q776="E","F",IF(Q776="F","G",IF(Q776="G","H",IF(Q776="H","I",IF(Q776="K","L",IF(Q776="L","M",IF(Q776="M","N",IF(Q776="N","O",IF(Q776="O","P",IF(Q776="P","Q"))))))))))))))))</f>
        <v/>
      </c>
      <c r="R777" s="282" t="str">
        <f t="shared" si="64"/>
        <v/>
      </c>
      <c r="S777" s="283" t="str">
        <f t="shared" si="65"/>
        <v/>
      </c>
      <c r="T777" s="284" t="str">
        <f t="shared" ca="1" si="66"/>
        <v/>
      </c>
      <c r="U777" s="419"/>
      <c r="V777" s="421" t="str">
        <f>IFERROR(IF(Table9[[#This Row],[Data de nascimento 
(aaaa-mm-dd)]]="","",(IF(B777="","",DATEDIF(J777,VLOOKUP(Table9[[#This Row],[Código do agregado
'[Entidade']]],Table8[[Código do agregado '[Entidade']]:[Denominação do ficheiro pdf correspondente ao documento]],25,FALSE),"y")))),"")</f>
        <v/>
      </c>
      <c r="W777" s="410">
        <f t="shared" si="67"/>
        <v>0</v>
      </c>
      <c r="AC777" s="280"/>
    </row>
    <row r="778" spans="1:29" s="263" customFormat="1" ht="25.05" hidden="1" customHeight="1" x14ac:dyDescent="0.3">
      <c r="A778" s="274" t="str">
        <f>CONCATENATE(+IF(Table9[[#This Row],[Código do agregado
'[Entidade']]]="","",VLOOKUP(Table9[[#This Row],[Código do agregado
'[Entidade']]],Table8[[#All],[Código do agregado '[Entidade']]:[Código do agregado
'[1º Direito']]],6,FALSE)),Table9[[#This Row],[Membro]])</f>
        <v/>
      </c>
      <c r="B778" s="403"/>
      <c r="C778" s="404" t="str">
        <f>IF(Table9[[#This Row],[Código do agregado
'[Entidade']]]="","",(CONCATENATE(VLOOKUP(Table9[[#This Row],[Código do agregado
'[Entidade']]],Table8[[Código do agregado '[Entidade']]:[Código do agregado
'[1º Direito']]],8,FALSE),".",Table9[[#This Row],[Membro]])))</f>
        <v/>
      </c>
      <c r="D778" s="430"/>
      <c r="E778" s="431"/>
      <c r="F778" s="430"/>
      <c r="G778" s="430"/>
      <c r="H778" s="435"/>
      <c r="I778" s="432"/>
      <c r="J778" s="433"/>
      <c r="K778" s="404" t="str">
        <f ca="1">IF(Table9[[#This Row],[Data de nascimento 
(aaaa-mm-dd)]]="","",(IF(B778="","",DATEDIF(J778,NOW(),"y"))))</f>
        <v/>
      </c>
      <c r="L778" s="401"/>
      <c r="M778" s="405"/>
      <c r="N778" s="407"/>
      <c r="O778" s="405"/>
      <c r="P778" s="275" t="str">
        <f t="shared" si="63"/>
        <v>NÃO</v>
      </c>
      <c r="Q778" s="281" t="str">
        <f>IF(Table9[[#This Row],[Código do agregado
'[Entidade']]]="","",IF(B778&lt;&gt;B777,"A",IF(Q777="A","B",IF(Q777="B","C",IF(Q777="C","D",IF(Q777="D","E",IF(Q777="E","F",IF(Q777="F","G",IF(Q777="G","H",IF(Q777="H","I",IF(Q777="K","L",IF(Q777="L","M",IF(Q777="M","N",IF(Q777="N","O",IF(Q777="O","P",IF(Q777="P","Q"))))))))))))))))</f>
        <v/>
      </c>
      <c r="R778" s="282" t="str">
        <f t="shared" si="64"/>
        <v/>
      </c>
      <c r="S778" s="283" t="str">
        <f t="shared" si="65"/>
        <v/>
      </c>
      <c r="T778" s="284" t="str">
        <f t="shared" ca="1" si="66"/>
        <v/>
      </c>
      <c r="U778" s="419"/>
      <c r="V778" s="421" t="str">
        <f>IFERROR(IF(Table9[[#This Row],[Data de nascimento 
(aaaa-mm-dd)]]="","",(IF(B778="","",DATEDIF(J778,VLOOKUP(Table9[[#This Row],[Código do agregado
'[Entidade']]],Table8[[Código do agregado '[Entidade']]:[Denominação do ficheiro pdf correspondente ao documento]],25,FALSE),"y")))),"")</f>
        <v/>
      </c>
      <c r="W778" s="410">
        <f t="shared" si="67"/>
        <v>0</v>
      </c>
      <c r="AC778" s="280"/>
    </row>
    <row r="779" spans="1:29" s="263" customFormat="1" ht="25.05" hidden="1" customHeight="1" x14ac:dyDescent="0.3">
      <c r="A779" s="274" t="str">
        <f>CONCATENATE(+IF(Table9[[#This Row],[Código do agregado
'[Entidade']]]="","",VLOOKUP(Table9[[#This Row],[Código do agregado
'[Entidade']]],Table8[[#All],[Código do agregado '[Entidade']]:[Código do agregado
'[1º Direito']]],6,FALSE)),Table9[[#This Row],[Membro]])</f>
        <v/>
      </c>
      <c r="B779" s="403"/>
      <c r="C779" s="404" t="str">
        <f>IF(Table9[[#This Row],[Código do agregado
'[Entidade']]]="","",(CONCATENATE(VLOOKUP(Table9[[#This Row],[Código do agregado
'[Entidade']]],Table8[[Código do agregado '[Entidade']]:[Código do agregado
'[1º Direito']]],8,FALSE),".",Table9[[#This Row],[Membro]])))</f>
        <v/>
      </c>
      <c r="D779" s="430"/>
      <c r="E779" s="431"/>
      <c r="F779" s="430"/>
      <c r="G779" s="430"/>
      <c r="H779" s="435"/>
      <c r="I779" s="432"/>
      <c r="J779" s="433"/>
      <c r="K779" s="404" t="str">
        <f ca="1">IF(Table9[[#This Row],[Data de nascimento 
(aaaa-mm-dd)]]="","",(IF(B779="","",DATEDIF(J779,NOW(),"y"))))</f>
        <v/>
      </c>
      <c r="L779" s="401"/>
      <c r="M779" s="405"/>
      <c r="N779" s="407"/>
      <c r="O779" s="405"/>
      <c r="P779" s="275" t="str">
        <f t="shared" si="63"/>
        <v>NÃO</v>
      </c>
      <c r="Q779" s="281" t="str">
        <f>IF(Table9[[#This Row],[Código do agregado
'[Entidade']]]="","",IF(B779&lt;&gt;B778,"A",IF(Q778="A","B",IF(Q778="B","C",IF(Q778="C","D",IF(Q778="D","E",IF(Q778="E","F",IF(Q778="F","G",IF(Q778="G","H",IF(Q778="H","I",IF(Q778="K","L",IF(Q778="L","M",IF(Q778="M","N",IF(Q778="N","O",IF(Q778="O","P",IF(Q778="P","Q"))))))))))))))))</f>
        <v/>
      </c>
      <c r="R779" s="282" t="str">
        <f t="shared" si="64"/>
        <v/>
      </c>
      <c r="S779" s="283" t="str">
        <f t="shared" si="65"/>
        <v/>
      </c>
      <c r="T779" s="284" t="str">
        <f t="shared" ca="1" si="66"/>
        <v/>
      </c>
      <c r="U779" s="419"/>
      <c r="V779" s="421" t="str">
        <f>IFERROR(IF(Table9[[#This Row],[Data de nascimento 
(aaaa-mm-dd)]]="","",(IF(B779="","",DATEDIF(J779,VLOOKUP(Table9[[#This Row],[Código do agregado
'[Entidade']]],Table8[[Código do agregado '[Entidade']]:[Denominação do ficheiro pdf correspondente ao documento]],25,FALSE),"y")))),"")</f>
        <v/>
      </c>
      <c r="W779" s="410">
        <f t="shared" si="67"/>
        <v>0</v>
      </c>
      <c r="AC779" s="280"/>
    </row>
    <row r="780" spans="1:29" s="263" customFormat="1" ht="25.05" hidden="1" customHeight="1" x14ac:dyDescent="0.3">
      <c r="A780" s="274" t="str">
        <f>CONCATENATE(+IF(Table9[[#This Row],[Código do agregado
'[Entidade']]]="","",VLOOKUP(Table9[[#This Row],[Código do agregado
'[Entidade']]],Table8[[#All],[Código do agregado '[Entidade']]:[Código do agregado
'[1º Direito']]],6,FALSE)),Table9[[#This Row],[Membro]])</f>
        <v/>
      </c>
      <c r="B780" s="403"/>
      <c r="C780" s="404" t="str">
        <f>IF(Table9[[#This Row],[Código do agregado
'[Entidade']]]="","",(CONCATENATE(VLOOKUP(Table9[[#This Row],[Código do agregado
'[Entidade']]],Table8[[Código do agregado '[Entidade']]:[Código do agregado
'[1º Direito']]],8,FALSE),".",Table9[[#This Row],[Membro]])))</f>
        <v/>
      </c>
      <c r="D780" s="430"/>
      <c r="E780" s="431"/>
      <c r="F780" s="430"/>
      <c r="G780" s="430"/>
      <c r="H780" s="435"/>
      <c r="I780" s="432"/>
      <c r="J780" s="433"/>
      <c r="K780" s="404" t="str">
        <f ca="1">IF(Table9[[#This Row],[Data de nascimento 
(aaaa-mm-dd)]]="","",(IF(B780="","",DATEDIF(J780,NOW(),"y"))))</f>
        <v/>
      </c>
      <c r="L780" s="401"/>
      <c r="M780" s="405"/>
      <c r="N780" s="407"/>
      <c r="O780" s="405"/>
      <c r="P780" s="275" t="str">
        <f t="shared" si="63"/>
        <v>NÃO</v>
      </c>
      <c r="Q780" s="281" t="str">
        <f>IF(Table9[[#This Row],[Código do agregado
'[Entidade']]]="","",IF(B780&lt;&gt;B779,"A",IF(Q779="A","B",IF(Q779="B","C",IF(Q779="C","D",IF(Q779="D","E",IF(Q779="E","F",IF(Q779="F","G",IF(Q779="G","H",IF(Q779="H","I",IF(Q779="K","L",IF(Q779="L","M",IF(Q779="M","N",IF(Q779="N","O",IF(Q779="O","P",IF(Q779="P","Q"))))))))))))))))</f>
        <v/>
      </c>
      <c r="R780" s="282" t="str">
        <f t="shared" si="64"/>
        <v/>
      </c>
      <c r="S780" s="283" t="str">
        <f t="shared" si="65"/>
        <v/>
      </c>
      <c r="T780" s="284" t="str">
        <f t="shared" ca="1" si="66"/>
        <v/>
      </c>
      <c r="U780" s="419"/>
      <c r="V780" s="421" t="str">
        <f>IFERROR(IF(Table9[[#This Row],[Data de nascimento 
(aaaa-mm-dd)]]="","",(IF(B780="","",DATEDIF(J780,VLOOKUP(Table9[[#This Row],[Código do agregado
'[Entidade']]],Table8[[Código do agregado '[Entidade']]:[Denominação do ficheiro pdf correspondente ao documento]],25,FALSE),"y")))),"")</f>
        <v/>
      </c>
      <c r="W780" s="410">
        <f t="shared" si="67"/>
        <v>0</v>
      </c>
      <c r="AC780" s="280"/>
    </row>
    <row r="781" spans="1:29" s="263" customFormat="1" ht="25.05" hidden="1" customHeight="1" x14ac:dyDescent="0.3">
      <c r="A781" s="274" t="str">
        <f>CONCATENATE(+IF(Table9[[#This Row],[Código do agregado
'[Entidade']]]="","",VLOOKUP(Table9[[#This Row],[Código do agregado
'[Entidade']]],Table8[[#All],[Código do agregado '[Entidade']]:[Código do agregado
'[1º Direito']]],6,FALSE)),Table9[[#This Row],[Membro]])</f>
        <v/>
      </c>
      <c r="B781" s="403"/>
      <c r="C781" s="404" t="str">
        <f>IF(Table9[[#This Row],[Código do agregado
'[Entidade']]]="","",(CONCATENATE(VLOOKUP(Table9[[#This Row],[Código do agregado
'[Entidade']]],Table8[[Código do agregado '[Entidade']]:[Código do agregado
'[1º Direito']]],8,FALSE),".",Table9[[#This Row],[Membro]])))</f>
        <v/>
      </c>
      <c r="D781" s="430"/>
      <c r="E781" s="431"/>
      <c r="F781" s="430"/>
      <c r="G781" s="430"/>
      <c r="H781" s="435"/>
      <c r="I781" s="432"/>
      <c r="J781" s="433"/>
      <c r="K781" s="404" t="str">
        <f ca="1">IF(Table9[[#This Row],[Data de nascimento 
(aaaa-mm-dd)]]="","",(IF(B781="","",DATEDIF(J781,NOW(),"y"))))</f>
        <v/>
      </c>
      <c r="L781" s="401"/>
      <c r="M781" s="405"/>
      <c r="N781" s="407"/>
      <c r="O781" s="405"/>
      <c r="P781" s="275" t="str">
        <f t="shared" si="63"/>
        <v>NÃO</v>
      </c>
      <c r="Q781" s="281" t="str">
        <f>IF(Table9[[#This Row],[Código do agregado
'[Entidade']]]="","",IF(B781&lt;&gt;B780,"A",IF(Q780="A","B",IF(Q780="B","C",IF(Q780="C","D",IF(Q780="D","E",IF(Q780="E","F",IF(Q780="F","G",IF(Q780="G","H",IF(Q780="H","I",IF(Q780="K","L",IF(Q780="L","M",IF(Q780="M","N",IF(Q780="N","O",IF(Q780="O","P",IF(Q780="P","Q"))))))))))))))))</f>
        <v/>
      </c>
      <c r="R781" s="282" t="str">
        <f t="shared" si="64"/>
        <v/>
      </c>
      <c r="S781" s="283" t="str">
        <f t="shared" si="65"/>
        <v/>
      </c>
      <c r="T781" s="284" t="str">
        <f t="shared" ca="1" si="66"/>
        <v/>
      </c>
      <c r="U781" s="419"/>
      <c r="V781" s="421" t="str">
        <f>IFERROR(IF(Table9[[#This Row],[Data de nascimento 
(aaaa-mm-dd)]]="","",(IF(B781="","",DATEDIF(J781,VLOOKUP(Table9[[#This Row],[Código do agregado
'[Entidade']]],Table8[[Código do agregado '[Entidade']]:[Denominação do ficheiro pdf correspondente ao documento]],25,FALSE),"y")))),"")</f>
        <v/>
      </c>
      <c r="W781" s="410">
        <f t="shared" si="67"/>
        <v>0</v>
      </c>
      <c r="AC781" s="280"/>
    </row>
    <row r="782" spans="1:29" s="263" customFormat="1" ht="25.05" hidden="1" customHeight="1" x14ac:dyDescent="0.3">
      <c r="A782" s="274" t="str">
        <f>CONCATENATE(+IF(Table9[[#This Row],[Código do agregado
'[Entidade']]]="","",VLOOKUP(Table9[[#This Row],[Código do agregado
'[Entidade']]],Table8[[#All],[Código do agregado '[Entidade']]:[Código do agregado
'[1º Direito']]],6,FALSE)),Table9[[#This Row],[Membro]])</f>
        <v/>
      </c>
      <c r="B782" s="403"/>
      <c r="C782" s="404" t="str">
        <f>IF(Table9[[#This Row],[Código do agregado
'[Entidade']]]="","",(CONCATENATE(VLOOKUP(Table9[[#This Row],[Código do agregado
'[Entidade']]],Table8[[Código do agregado '[Entidade']]:[Código do agregado
'[1º Direito']]],8,FALSE),".",Table9[[#This Row],[Membro]])))</f>
        <v/>
      </c>
      <c r="D782" s="430"/>
      <c r="E782" s="431"/>
      <c r="F782" s="430"/>
      <c r="G782" s="430"/>
      <c r="H782" s="435"/>
      <c r="I782" s="432"/>
      <c r="J782" s="433"/>
      <c r="K782" s="404" t="str">
        <f ca="1">IF(Table9[[#This Row],[Data de nascimento 
(aaaa-mm-dd)]]="","",(IF(B782="","",DATEDIF(J782,NOW(),"y"))))</f>
        <v/>
      </c>
      <c r="L782" s="401"/>
      <c r="M782" s="405"/>
      <c r="N782" s="407"/>
      <c r="O782" s="405"/>
      <c r="P782" s="275" t="str">
        <f t="shared" si="63"/>
        <v>NÃO</v>
      </c>
      <c r="Q782" s="281" t="str">
        <f>IF(Table9[[#This Row],[Código do agregado
'[Entidade']]]="","",IF(B782&lt;&gt;B781,"A",IF(Q781="A","B",IF(Q781="B","C",IF(Q781="C","D",IF(Q781="D","E",IF(Q781="E","F",IF(Q781="F","G",IF(Q781="G","H",IF(Q781="H","I",IF(Q781="K","L",IF(Q781="L","M",IF(Q781="M","N",IF(Q781="N","O",IF(Q781="O","P",IF(Q781="P","Q"))))))))))))))))</f>
        <v/>
      </c>
      <c r="R782" s="282" t="str">
        <f t="shared" si="64"/>
        <v/>
      </c>
      <c r="S782" s="283" t="str">
        <f t="shared" si="65"/>
        <v/>
      </c>
      <c r="T782" s="284" t="str">
        <f t="shared" ca="1" si="66"/>
        <v/>
      </c>
      <c r="U782" s="419"/>
      <c r="V782" s="421" t="str">
        <f>IFERROR(IF(Table9[[#This Row],[Data de nascimento 
(aaaa-mm-dd)]]="","",(IF(B782="","",DATEDIF(J782,VLOOKUP(Table9[[#This Row],[Código do agregado
'[Entidade']]],Table8[[Código do agregado '[Entidade']]:[Denominação do ficheiro pdf correspondente ao documento]],25,FALSE),"y")))),"")</f>
        <v/>
      </c>
      <c r="W782" s="410">
        <f t="shared" si="67"/>
        <v>0</v>
      </c>
      <c r="AC782" s="280"/>
    </row>
    <row r="783" spans="1:29" s="263" customFormat="1" ht="25.05" hidden="1" customHeight="1" x14ac:dyDescent="0.3">
      <c r="A783" s="274" t="str">
        <f>CONCATENATE(+IF(Table9[[#This Row],[Código do agregado
'[Entidade']]]="","",VLOOKUP(Table9[[#This Row],[Código do agregado
'[Entidade']]],Table8[[#All],[Código do agregado '[Entidade']]:[Código do agregado
'[1º Direito']]],6,FALSE)),Table9[[#This Row],[Membro]])</f>
        <v/>
      </c>
      <c r="B783" s="403"/>
      <c r="C783" s="404" t="str">
        <f>IF(Table9[[#This Row],[Código do agregado
'[Entidade']]]="","",(CONCATENATE(VLOOKUP(Table9[[#This Row],[Código do agregado
'[Entidade']]],Table8[[Código do agregado '[Entidade']]:[Código do agregado
'[1º Direito']]],8,FALSE),".",Table9[[#This Row],[Membro]])))</f>
        <v/>
      </c>
      <c r="D783" s="430"/>
      <c r="E783" s="431"/>
      <c r="F783" s="430"/>
      <c r="G783" s="430"/>
      <c r="H783" s="435"/>
      <c r="I783" s="432"/>
      <c r="J783" s="433"/>
      <c r="K783" s="404" t="str">
        <f ca="1">IF(Table9[[#This Row],[Data de nascimento 
(aaaa-mm-dd)]]="","",(IF(B783="","",DATEDIF(J783,NOW(),"y"))))</f>
        <v/>
      </c>
      <c r="L783" s="401"/>
      <c r="M783" s="405"/>
      <c r="N783" s="407"/>
      <c r="O783" s="405"/>
      <c r="P783" s="275" t="str">
        <f t="shared" si="63"/>
        <v>NÃO</v>
      </c>
      <c r="Q783" s="281" t="str">
        <f>IF(Table9[[#This Row],[Código do agregado
'[Entidade']]]="","",IF(B783&lt;&gt;B782,"A",IF(Q782="A","B",IF(Q782="B","C",IF(Q782="C","D",IF(Q782="D","E",IF(Q782="E","F",IF(Q782="F","G",IF(Q782="G","H",IF(Q782="H","I",IF(Q782="K","L",IF(Q782="L","M",IF(Q782="M","N",IF(Q782="N","O",IF(Q782="O","P",IF(Q782="P","Q"))))))))))))))))</f>
        <v/>
      </c>
      <c r="R783" s="282" t="str">
        <f t="shared" si="64"/>
        <v/>
      </c>
      <c r="S783" s="283" t="str">
        <f t="shared" si="65"/>
        <v/>
      </c>
      <c r="T783" s="284" t="str">
        <f t="shared" ca="1" si="66"/>
        <v/>
      </c>
      <c r="U783" s="419"/>
      <c r="V783" s="421" t="str">
        <f>IFERROR(IF(Table9[[#This Row],[Data de nascimento 
(aaaa-mm-dd)]]="","",(IF(B783="","",DATEDIF(J783,VLOOKUP(Table9[[#This Row],[Código do agregado
'[Entidade']]],Table8[[Código do agregado '[Entidade']]:[Denominação do ficheiro pdf correspondente ao documento]],25,FALSE),"y")))),"")</f>
        <v/>
      </c>
      <c r="W783" s="410">
        <f t="shared" si="67"/>
        <v>0</v>
      </c>
      <c r="AC783" s="280"/>
    </row>
    <row r="784" spans="1:29" s="263" customFormat="1" ht="25.05" hidden="1" customHeight="1" x14ac:dyDescent="0.3">
      <c r="A784" s="274" t="str">
        <f>CONCATENATE(+IF(Table9[[#This Row],[Código do agregado
'[Entidade']]]="","",VLOOKUP(Table9[[#This Row],[Código do agregado
'[Entidade']]],Table8[[#All],[Código do agregado '[Entidade']]:[Código do agregado
'[1º Direito']]],6,FALSE)),Table9[[#This Row],[Membro]])</f>
        <v/>
      </c>
      <c r="B784" s="403"/>
      <c r="C784" s="404" t="str">
        <f>IF(Table9[[#This Row],[Código do agregado
'[Entidade']]]="","",(CONCATENATE(VLOOKUP(Table9[[#This Row],[Código do agregado
'[Entidade']]],Table8[[Código do agregado '[Entidade']]:[Código do agregado
'[1º Direito']]],8,FALSE),".",Table9[[#This Row],[Membro]])))</f>
        <v/>
      </c>
      <c r="D784" s="430"/>
      <c r="E784" s="431"/>
      <c r="F784" s="430"/>
      <c r="G784" s="430"/>
      <c r="H784" s="435"/>
      <c r="I784" s="432"/>
      <c r="J784" s="433"/>
      <c r="K784" s="404" t="str">
        <f ca="1">IF(Table9[[#This Row],[Data de nascimento 
(aaaa-mm-dd)]]="","",(IF(B784="","",DATEDIF(J784,NOW(),"y"))))</f>
        <v/>
      </c>
      <c r="L784" s="401"/>
      <c r="M784" s="405"/>
      <c r="N784" s="407"/>
      <c r="O784" s="405"/>
      <c r="P784" s="275" t="str">
        <f t="shared" si="63"/>
        <v>NÃO</v>
      </c>
      <c r="Q784" s="281" t="str">
        <f>IF(Table9[[#This Row],[Código do agregado
'[Entidade']]]="","",IF(B784&lt;&gt;B783,"A",IF(Q783="A","B",IF(Q783="B","C",IF(Q783="C","D",IF(Q783="D","E",IF(Q783="E","F",IF(Q783="F","G",IF(Q783="G","H",IF(Q783="H","I",IF(Q783="K","L",IF(Q783="L","M",IF(Q783="M","N",IF(Q783="N","O",IF(Q783="O","P",IF(Q783="P","Q"))))))))))))))))</f>
        <v/>
      </c>
      <c r="R784" s="282" t="str">
        <f t="shared" si="64"/>
        <v/>
      </c>
      <c r="S784" s="283" t="str">
        <f t="shared" si="65"/>
        <v/>
      </c>
      <c r="T784" s="284" t="str">
        <f t="shared" ca="1" si="66"/>
        <v/>
      </c>
      <c r="U784" s="419"/>
      <c r="V784" s="421" t="str">
        <f>IFERROR(IF(Table9[[#This Row],[Data de nascimento 
(aaaa-mm-dd)]]="","",(IF(B784="","",DATEDIF(J784,VLOOKUP(Table9[[#This Row],[Código do agregado
'[Entidade']]],Table8[[Código do agregado '[Entidade']]:[Denominação do ficheiro pdf correspondente ao documento]],25,FALSE),"y")))),"")</f>
        <v/>
      </c>
      <c r="W784" s="410">
        <f t="shared" si="67"/>
        <v>0</v>
      </c>
      <c r="AC784" s="280"/>
    </row>
    <row r="785" spans="1:29" s="263" customFormat="1" ht="25.05" hidden="1" customHeight="1" x14ac:dyDescent="0.3">
      <c r="A785" s="274" t="str">
        <f>CONCATENATE(+IF(Table9[[#This Row],[Código do agregado
'[Entidade']]]="","",VLOOKUP(Table9[[#This Row],[Código do agregado
'[Entidade']]],Table8[[#All],[Código do agregado '[Entidade']]:[Código do agregado
'[1º Direito']]],6,FALSE)),Table9[[#This Row],[Membro]])</f>
        <v/>
      </c>
      <c r="B785" s="403"/>
      <c r="C785" s="404" t="str">
        <f>IF(Table9[[#This Row],[Código do agregado
'[Entidade']]]="","",(CONCATENATE(VLOOKUP(Table9[[#This Row],[Código do agregado
'[Entidade']]],Table8[[Código do agregado '[Entidade']]:[Código do agregado
'[1º Direito']]],8,FALSE),".",Table9[[#This Row],[Membro]])))</f>
        <v/>
      </c>
      <c r="D785" s="430"/>
      <c r="E785" s="431"/>
      <c r="F785" s="430"/>
      <c r="G785" s="430"/>
      <c r="H785" s="435"/>
      <c r="I785" s="432"/>
      <c r="J785" s="433"/>
      <c r="K785" s="404" t="str">
        <f ca="1">IF(Table9[[#This Row],[Data de nascimento 
(aaaa-mm-dd)]]="","",(IF(B785="","",DATEDIF(J785,NOW(),"y"))))</f>
        <v/>
      </c>
      <c r="L785" s="401"/>
      <c r="M785" s="405"/>
      <c r="N785" s="407"/>
      <c r="O785" s="405"/>
      <c r="P785" s="275" t="str">
        <f t="shared" si="63"/>
        <v>NÃO</v>
      </c>
      <c r="Q785" s="281" t="str">
        <f>IF(Table9[[#This Row],[Código do agregado
'[Entidade']]]="","",IF(B785&lt;&gt;B784,"A",IF(Q784="A","B",IF(Q784="B","C",IF(Q784="C","D",IF(Q784="D","E",IF(Q784="E","F",IF(Q784="F","G",IF(Q784="G","H",IF(Q784="H","I",IF(Q784="K","L",IF(Q784="L","M",IF(Q784="M","N",IF(Q784="N","O",IF(Q784="O","P",IF(Q784="P","Q"))))))))))))))))</f>
        <v/>
      </c>
      <c r="R785" s="282" t="str">
        <f t="shared" si="64"/>
        <v/>
      </c>
      <c r="S785" s="283" t="str">
        <f t="shared" si="65"/>
        <v/>
      </c>
      <c r="T785" s="284" t="str">
        <f t="shared" ca="1" si="66"/>
        <v/>
      </c>
      <c r="U785" s="419"/>
      <c r="V785" s="421" t="str">
        <f>IFERROR(IF(Table9[[#This Row],[Data de nascimento 
(aaaa-mm-dd)]]="","",(IF(B785="","",DATEDIF(J785,VLOOKUP(Table9[[#This Row],[Código do agregado
'[Entidade']]],Table8[[Código do agregado '[Entidade']]:[Denominação do ficheiro pdf correspondente ao documento]],25,FALSE),"y")))),"")</f>
        <v/>
      </c>
      <c r="W785" s="410">
        <f t="shared" si="67"/>
        <v>0</v>
      </c>
      <c r="AC785" s="280"/>
    </row>
    <row r="786" spans="1:29" s="263" customFormat="1" ht="25.05" hidden="1" customHeight="1" x14ac:dyDescent="0.3">
      <c r="A786" s="274" t="str">
        <f>CONCATENATE(+IF(Table9[[#This Row],[Código do agregado
'[Entidade']]]="","",VLOOKUP(Table9[[#This Row],[Código do agregado
'[Entidade']]],Table8[[#All],[Código do agregado '[Entidade']]:[Código do agregado
'[1º Direito']]],6,FALSE)),Table9[[#This Row],[Membro]])</f>
        <v/>
      </c>
      <c r="B786" s="403"/>
      <c r="C786" s="404" t="str">
        <f>IF(Table9[[#This Row],[Código do agregado
'[Entidade']]]="","",(CONCATENATE(VLOOKUP(Table9[[#This Row],[Código do agregado
'[Entidade']]],Table8[[Código do agregado '[Entidade']]:[Código do agregado
'[1º Direito']]],8,FALSE),".",Table9[[#This Row],[Membro]])))</f>
        <v/>
      </c>
      <c r="D786" s="430"/>
      <c r="E786" s="431"/>
      <c r="F786" s="430"/>
      <c r="G786" s="430"/>
      <c r="H786" s="435"/>
      <c r="I786" s="432"/>
      <c r="J786" s="433"/>
      <c r="K786" s="404" t="str">
        <f ca="1">IF(Table9[[#This Row],[Data de nascimento 
(aaaa-mm-dd)]]="","",(IF(B786="","",DATEDIF(J786,NOW(),"y"))))</f>
        <v/>
      </c>
      <c r="L786" s="401"/>
      <c r="M786" s="405"/>
      <c r="N786" s="407"/>
      <c r="O786" s="405"/>
      <c r="P786" s="275" t="str">
        <f t="shared" si="63"/>
        <v>NÃO</v>
      </c>
      <c r="Q786" s="281" t="str">
        <f>IF(Table9[[#This Row],[Código do agregado
'[Entidade']]]="","",IF(B786&lt;&gt;B785,"A",IF(Q785="A","B",IF(Q785="B","C",IF(Q785="C","D",IF(Q785="D","E",IF(Q785="E","F",IF(Q785="F","G",IF(Q785="G","H",IF(Q785="H","I",IF(Q785="K","L",IF(Q785="L","M",IF(Q785="M","N",IF(Q785="N","O",IF(Q785="O","P",IF(Q785="P","Q"))))))))))))))))</f>
        <v/>
      </c>
      <c r="R786" s="282" t="str">
        <f t="shared" si="64"/>
        <v/>
      </c>
      <c r="S786" s="283" t="str">
        <f t="shared" si="65"/>
        <v/>
      </c>
      <c r="T786" s="284" t="str">
        <f t="shared" ca="1" si="66"/>
        <v/>
      </c>
      <c r="U786" s="419"/>
      <c r="V786" s="421" t="str">
        <f>IFERROR(IF(Table9[[#This Row],[Data de nascimento 
(aaaa-mm-dd)]]="","",(IF(B786="","",DATEDIF(J786,VLOOKUP(Table9[[#This Row],[Código do agregado
'[Entidade']]],Table8[[Código do agregado '[Entidade']]:[Denominação do ficheiro pdf correspondente ao documento]],25,FALSE),"y")))),"")</f>
        <v/>
      </c>
      <c r="W786" s="410">
        <f t="shared" si="67"/>
        <v>0</v>
      </c>
      <c r="AC786" s="280"/>
    </row>
    <row r="787" spans="1:29" s="263" customFormat="1" ht="25.05" hidden="1" customHeight="1" x14ac:dyDescent="0.3">
      <c r="A787" s="274" t="str">
        <f>CONCATENATE(+IF(Table9[[#This Row],[Código do agregado
'[Entidade']]]="","",VLOOKUP(Table9[[#This Row],[Código do agregado
'[Entidade']]],Table8[[#All],[Código do agregado '[Entidade']]:[Código do agregado
'[1º Direito']]],6,FALSE)),Table9[[#This Row],[Membro]])</f>
        <v/>
      </c>
      <c r="B787" s="403"/>
      <c r="C787" s="404" t="str">
        <f>IF(Table9[[#This Row],[Código do agregado
'[Entidade']]]="","",(CONCATENATE(VLOOKUP(Table9[[#This Row],[Código do agregado
'[Entidade']]],Table8[[Código do agregado '[Entidade']]:[Código do agregado
'[1º Direito']]],8,FALSE),".",Table9[[#This Row],[Membro]])))</f>
        <v/>
      </c>
      <c r="D787" s="430"/>
      <c r="E787" s="431"/>
      <c r="F787" s="430"/>
      <c r="G787" s="430"/>
      <c r="H787" s="435"/>
      <c r="I787" s="432"/>
      <c r="J787" s="433"/>
      <c r="K787" s="404" t="str">
        <f ca="1">IF(Table9[[#This Row],[Data de nascimento 
(aaaa-mm-dd)]]="","",(IF(B787="","",DATEDIF(J787,NOW(),"y"))))</f>
        <v/>
      </c>
      <c r="L787" s="401"/>
      <c r="M787" s="405"/>
      <c r="N787" s="407"/>
      <c r="O787" s="405"/>
      <c r="P787" s="275" t="str">
        <f t="shared" si="63"/>
        <v>NÃO</v>
      </c>
      <c r="Q787" s="281" t="str">
        <f>IF(Table9[[#This Row],[Código do agregado
'[Entidade']]]="","",IF(B787&lt;&gt;B786,"A",IF(Q786="A","B",IF(Q786="B","C",IF(Q786="C","D",IF(Q786="D","E",IF(Q786="E","F",IF(Q786="F","G",IF(Q786="G","H",IF(Q786="H","I",IF(Q786="K","L",IF(Q786="L","M",IF(Q786="M","N",IF(Q786="N","O",IF(Q786="O","P",IF(Q786="P","Q"))))))))))))))))</f>
        <v/>
      </c>
      <c r="R787" s="282" t="str">
        <f t="shared" si="64"/>
        <v/>
      </c>
      <c r="S787" s="283" t="str">
        <f t="shared" si="65"/>
        <v/>
      </c>
      <c r="T787" s="284" t="str">
        <f t="shared" ca="1" si="66"/>
        <v/>
      </c>
      <c r="U787" s="419"/>
      <c r="V787" s="421" t="str">
        <f>IFERROR(IF(Table9[[#This Row],[Data de nascimento 
(aaaa-mm-dd)]]="","",(IF(B787="","",DATEDIF(J787,VLOOKUP(Table9[[#This Row],[Código do agregado
'[Entidade']]],Table8[[Código do agregado '[Entidade']]:[Denominação do ficheiro pdf correspondente ao documento]],25,FALSE),"y")))),"")</f>
        <v/>
      </c>
      <c r="W787" s="410">
        <f t="shared" si="67"/>
        <v>0</v>
      </c>
      <c r="AC787" s="280"/>
    </row>
    <row r="788" spans="1:29" s="263" customFormat="1" ht="25.05" hidden="1" customHeight="1" x14ac:dyDescent="0.3">
      <c r="A788" s="274" t="str">
        <f>CONCATENATE(+IF(Table9[[#This Row],[Código do agregado
'[Entidade']]]="","",VLOOKUP(Table9[[#This Row],[Código do agregado
'[Entidade']]],Table8[[#All],[Código do agregado '[Entidade']]:[Código do agregado
'[1º Direito']]],6,FALSE)),Table9[[#This Row],[Membro]])</f>
        <v/>
      </c>
      <c r="B788" s="403"/>
      <c r="C788" s="404" t="str">
        <f>IF(Table9[[#This Row],[Código do agregado
'[Entidade']]]="","",(CONCATENATE(VLOOKUP(Table9[[#This Row],[Código do agregado
'[Entidade']]],Table8[[Código do agregado '[Entidade']]:[Código do agregado
'[1º Direito']]],8,FALSE),".",Table9[[#This Row],[Membro]])))</f>
        <v/>
      </c>
      <c r="D788" s="430"/>
      <c r="E788" s="431"/>
      <c r="F788" s="430"/>
      <c r="G788" s="430"/>
      <c r="H788" s="435"/>
      <c r="I788" s="432"/>
      <c r="J788" s="433"/>
      <c r="K788" s="404" t="str">
        <f ca="1">IF(Table9[[#This Row],[Data de nascimento 
(aaaa-mm-dd)]]="","",(IF(B788="","",DATEDIF(J788,NOW(),"y"))))</f>
        <v/>
      </c>
      <c r="L788" s="401"/>
      <c r="M788" s="405"/>
      <c r="N788" s="407"/>
      <c r="O788" s="405"/>
      <c r="P788" s="275" t="str">
        <f t="shared" si="63"/>
        <v>NÃO</v>
      </c>
      <c r="Q788" s="281" t="str">
        <f>IF(Table9[[#This Row],[Código do agregado
'[Entidade']]]="","",IF(B788&lt;&gt;B787,"A",IF(Q787="A","B",IF(Q787="B","C",IF(Q787="C","D",IF(Q787="D","E",IF(Q787="E","F",IF(Q787="F","G",IF(Q787="G","H",IF(Q787="H","I",IF(Q787="K","L",IF(Q787="L","M",IF(Q787="M","N",IF(Q787="N","O",IF(Q787="O","P",IF(Q787="P","Q"))))))))))))))))</f>
        <v/>
      </c>
      <c r="R788" s="282" t="str">
        <f t="shared" si="64"/>
        <v/>
      </c>
      <c r="S788" s="283" t="str">
        <f t="shared" si="65"/>
        <v/>
      </c>
      <c r="T788" s="284" t="str">
        <f t="shared" ca="1" si="66"/>
        <v/>
      </c>
      <c r="U788" s="419"/>
      <c r="V788" s="421" t="str">
        <f>IFERROR(IF(Table9[[#This Row],[Data de nascimento 
(aaaa-mm-dd)]]="","",(IF(B788="","",DATEDIF(J788,VLOOKUP(Table9[[#This Row],[Código do agregado
'[Entidade']]],Table8[[Código do agregado '[Entidade']]:[Denominação do ficheiro pdf correspondente ao documento]],25,FALSE),"y")))),"")</f>
        <v/>
      </c>
      <c r="W788" s="410">
        <f t="shared" si="67"/>
        <v>0</v>
      </c>
      <c r="AC788" s="280"/>
    </row>
    <row r="789" spans="1:29" s="263" customFormat="1" ht="25.05" hidden="1" customHeight="1" x14ac:dyDescent="0.3">
      <c r="A789" s="274" t="str">
        <f>CONCATENATE(+IF(Table9[[#This Row],[Código do agregado
'[Entidade']]]="","",VLOOKUP(Table9[[#This Row],[Código do agregado
'[Entidade']]],Table8[[#All],[Código do agregado '[Entidade']]:[Código do agregado
'[1º Direito']]],6,FALSE)),Table9[[#This Row],[Membro]])</f>
        <v/>
      </c>
      <c r="B789" s="403"/>
      <c r="C789" s="404" t="str">
        <f>IF(Table9[[#This Row],[Código do agregado
'[Entidade']]]="","",(CONCATENATE(VLOOKUP(Table9[[#This Row],[Código do agregado
'[Entidade']]],Table8[[Código do agregado '[Entidade']]:[Código do agregado
'[1º Direito']]],8,FALSE),".",Table9[[#This Row],[Membro]])))</f>
        <v/>
      </c>
      <c r="D789" s="430"/>
      <c r="E789" s="431"/>
      <c r="F789" s="430"/>
      <c r="G789" s="430"/>
      <c r="H789" s="435"/>
      <c r="I789" s="432"/>
      <c r="J789" s="433"/>
      <c r="K789" s="404" t="str">
        <f ca="1">IF(Table9[[#This Row],[Data de nascimento 
(aaaa-mm-dd)]]="","",(IF(B789="","",DATEDIF(J789,NOW(),"y"))))</f>
        <v/>
      </c>
      <c r="L789" s="401"/>
      <c r="M789" s="405"/>
      <c r="N789" s="407"/>
      <c r="O789" s="405"/>
      <c r="P789" s="275" t="str">
        <f t="shared" si="63"/>
        <v>NÃO</v>
      </c>
      <c r="Q789" s="281" t="str">
        <f>IF(Table9[[#This Row],[Código do agregado
'[Entidade']]]="","",IF(B789&lt;&gt;B788,"A",IF(Q788="A","B",IF(Q788="B","C",IF(Q788="C","D",IF(Q788="D","E",IF(Q788="E","F",IF(Q788="F","G",IF(Q788="G","H",IF(Q788="H","I",IF(Q788="K","L",IF(Q788="L","M",IF(Q788="M","N",IF(Q788="N","O",IF(Q788="O","P",IF(Q788="P","Q"))))))))))))))))</f>
        <v/>
      </c>
      <c r="R789" s="282" t="str">
        <f t="shared" si="64"/>
        <v/>
      </c>
      <c r="S789" s="283" t="str">
        <f t="shared" si="65"/>
        <v/>
      </c>
      <c r="T789" s="284" t="str">
        <f t="shared" ca="1" si="66"/>
        <v/>
      </c>
      <c r="U789" s="419"/>
      <c r="V789" s="421" t="str">
        <f>IFERROR(IF(Table9[[#This Row],[Data de nascimento 
(aaaa-mm-dd)]]="","",(IF(B789="","",DATEDIF(J789,VLOOKUP(Table9[[#This Row],[Código do agregado
'[Entidade']]],Table8[[Código do agregado '[Entidade']]:[Denominação do ficheiro pdf correspondente ao documento]],25,FALSE),"y")))),"")</f>
        <v/>
      </c>
      <c r="W789" s="410">
        <f t="shared" si="67"/>
        <v>0</v>
      </c>
      <c r="AC789" s="280"/>
    </row>
    <row r="790" spans="1:29" s="263" customFormat="1" ht="25.05" hidden="1" customHeight="1" x14ac:dyDescent="0.3">
      <c r="A790" s="274" t="str">
        <f>CONCATENATE(+IF(Table9[[#This Row],[Código do agregado
'[Entidade']]]="","",VLOOKUP(Table9[[#This Row],[Código do agregado
'[Entidade']]],Table8[[#All],[Código do agregado '[Entidade']]:[Código do agregado
'[1º Direito']]],6,FALSE)),Table9[[#This Row],[Membro]])</f>
        <v/>
      </c>
      <c r="B790" s="403"/>
      <c r="C790" s="404" t="str">
        <f>IF(Table9[[#This Row],[Código do agregado
'[Entidade']]]="","",(CONCATENATE(VLOOKUP(Table9[[#This Row],[Código do agregado
'[Entidade']]],Table8[[Código do agregado '[Entidade']]:[Código do agregado
'[1º Direito']]],8,FALSE),".",Table9[[#This Row],[Membro]])))</f>
        <v/>
      </c>
      <c r="D790" s="430"/>
      <c r="E790" s="431"/>
      <c r="F790" s="430"/>
      <c r="G790" s="430"/>
      <c r="H790" s="435"/>
      <c r="I790" s="432"/>
      <c r="J790" s="433"/>
      <c r="K790" s="404" t="str">
        <f ca="1">IF(Table9[[#This Row],[Data de nascimento 
(aaaa-mm-dd)]]="","",(IF(B790="","",DATEDIF(J790,NOW(),"y"))))</f>
        <v/>
      </c>
      <c r="L790" s="401"/>
      <c r="M790" s="405"/>
      <c r="N790" s="407"/>
      <c r="O790" s="405"/>
      <c r="P790" s="275" t="str">
        <f t="shared" si="63"/>
        <v>NÃO</v>
      </c>
      <c r="Q790" s="281" t="str">
        <f>IF(Table9[[#This Row],[Código do agregado
'[Entidade']]]="","",IF(B790&lt;&gt;B789,"A",IF(Q789="A","B",IF(Q789="B","C",IF(Q789="C","D",IF(Q789="D","E",IF(Q789="E","F",IF(Q789="F","G",IF(Q789="G","H",IF(Q789="H","I",IF(Q789="K","L",IF(Q789="L","M",IF(Q789="M","N",IF(Q789="N","O",IF(Q789="O","P",IF(Q789="P","Q"))))))))))))))))</f>
        <v/>
      </c>
      <c r="R790" s="282" t="str">
        <f t="shared" si="64"/>
        <v/>
      </c>
      <c r="S790" s="283" t="str">
        <f t="shared" si="65"/>
        <v/>
      </c>
      <c r="T790" s="284" t="str">
        <f t="shared" ca="1" si="66"/>
        <v/>
      </c>
      <c r="U790" s="419"/>
      <c r="V790" s="421" t="str">
        <f>IFERROR(IF(Table9[[#This Row],[Data de nascimento 
(aaaa-mm-dd)]]="","",(IF(B790="","",DATEDIF(J790,VLOOKUP(Table9[[#This Row],[Código do agregado
'[Entidade']]],Table8[[Código do agregado '[Entidade']]:[Denominação do ficheiro pdf correspondente ao documento]],25,FALSE),"y")))),"")</f>
        <v/>
      </c>
      <c r="W790" s="410">
        <f t="shared" si="67"/>
        <v>0</v>
      </c>
      <c r="AC790" s="280"/>
    </row>
    <row r="791" spans="1:29" s="263" customFormat="1" ht="25.05" hidden="1" customHeight="1" x14ac:dyDescent="0.3">
      <c r="A791" s="274" t="str">
        <f>CONCATENATE(+IF(Table9[[#This Row],[Código do agregado
'[Entidade']]]="","",VLOOKUP(Table9[[#This Row],[Código do agregado
'[Entidade']]],Table8[[#All],[Código do agregado '[Entidade']]:[Código do agregado
'[1º Direito']]],6,FALSE)),Table9[[#This Row],[Membro]])</f>
        <v/>
      </c>
      <c r="B791" s="403"/>
      <c r="C791" s="404" t="str">
        <f>IF(Table9[[#This Row],[Código do agregado
'[Entidade']]]="","",(CONCATENATE(VLOOKUP(Table9[[#This Row],[Código do agregado
'[Entidade']]],Table8[[Código do agregado '[Entidade']]:[Código do agregado
'[1º Direito']]],8,FALSE),".",Table9[[#This Row],[Membro]])))</f>
        <v/>
      </c>
      <c r="D791" s="430"/>
      <c r="E791" s="431"/>
      <c r="F791" s="430"/>
      <c r="G791" s="430"/>
      <c r="H791" s="435"/>
      <c r="I791" s="432"/>
      <c r="J791" s="433"/>
      <c r="K791" s="404" t="str">
        <f ca="1">IF(Table9[[#This Row],[Data de nascimento 
(aaaa-mm-dd)]]="","",(IF(B791="","",DATEDIF(J791,NOW(),"y"))))</f>
        <v/>
      </c>
      <c r="L791" s="401"/>
      <c r="M791" s="405"/>
      <c r="N791" s="407"/>
      <c r="O791" s="405"/>
      <c r="P791" s="275" t="str">
        <f t="shared" si="63"/>
        <v>NÃO</v>
      </c>
      <c r="Q791" s="281" t="str">
        <f>IF(Table9[[#This Row],[Código do agregado
'[Entidade']]]="","",IF(B791&lt;&gt;B790,"A",IF(Q790="A","B",IF(Q790="B","C",IF(Q790="C","D",IF(Q790="D","E",IF(Q790="E","F",IF(Q790="F","G",IF(Q790="G","H",IF(Q790="H","I",IF(Q790="K","L",IF(Q790="L","M",IF(Q790="M","N",IF(Q790="N","O",IF(Q790="O","P",IF(Q790="P","Q"))))))))))))))))</f>
        <v/>
      </c>
      <c r="R791" s="282" t="str">
        <f t="shared" si="64"/>
        <v/>
      </c>
      <c r="S791" s="283" t="str">
        <f t="shared" si="65"/>
        <v/>
      </c>
      <c r="T791" s="284" t="str">
        <f t="shared" ca="1" si="66"/>
        <v/>
      </c>
      <c r="U791" s="419"/>
      <c r="V791" s="421" t="str">
        <f>IFERROR(IF(Table9[[#This Row],[Data de nascimento 
(aaaa-mm-dd)]]="","",(IF(B791="","",DATEDIF(J791,VLOOKUP(Table9[[#This Row],[Código do agregado
'[Entidade']]],Table8[[Código do agregado '[Entidade']]:[Denominação do ficheiro pdf correspondente ao documento]],25,FALSE),"y")))),"")</f>
        <v/>
      </c>
      <c r="W791" s="410">
        <f t="shared" si="67"/>
        <v>0</v>
      </c>
      <c r="AC791" s="280"/>
    </row>
    <row r="792" spans="1:29" s="263" customFormat="1" ht="25.05" hidden="1" customHeight="1" x14ac:dyDescent="0.3">
      <c r="A792" s="274" t="str">
        <f>CONCATENATE(+IF(Table9[[#This Row],[Código do agregado
'[Entidade']]]="","",VLOOKUP(Table9[[#This Row],[Código do agregado
'[Entidade']]],Table8[[#All],[Código do agregado '[Entidade']]:[Código do agregado
'[1º Direito']]],6,FALSE)),Table9[[#This Row],[Membro]])</f>
        <v/>
      </c>
      <c r="B792" s="403"/>
      <c r="C792" s="404" t="str">
        <f>IF(Table9[[#This Row],[Código do agregado
'[Entidade']]]="","",(CONCATENATE(VLOOKUP(Table9[[#This Row],[Código do agregado
'[Entidade']]],Table8[[Código do agregado '[Entidade']]:[Código do agregado
'[1º Direito']]],8,FALSE),".",Table9[[#This Row],[Membro]])))</f>
        <v/>
      </c>
      <c r="D792" s="430"/>
      <c r="E792" s="431"/>
      <c r="F792" s="430"/>
      <c r="G792" s="430"/>
      <c r="H792" s="435"/>
      <c r="I792" s="432"/>
      <c r="J792" s="433"/>
      <c r="K792" s="404" t="str">
        <f ca="1">IF(Table9[[#This Row],[Data de nascimento 
(aaaa-mm-dd)]]="","",(IF(B792="","",DATEDIF(J792,NOW(),"y"))))</f>
        <v/>
      </c>
      <c r="L792" s="401"/>
      <c r="M792" s="405"/>
      <c r="N792" s="407"/>
      <c r="O792" s="405"/>
      <c r="P792" s="275" t="str">
        <f t="shared" si="63"/>
        <v>NÃO</v>
      </c>
      <c r="Q792" s="281" t="str">
        <f>IF(Table9[[#This Row],[Código do agregado
'[Entidade']]]="","",IF(B792&lt;&gt;B791,"A",IF(Q791="A","B",IF(Q791="B","C",IF(Q791="C","D",IF(Q791="D","E",IF(Q791="E","F",IF(Q791="F","G",IF(Q791="G","H",IF(Q791="H","I",IF(Q791="K","L",IF(Q791="L","M",IF(Q791="M","N",IF(Q791="N","O",IF(Q791="O","P",IF(Q791="P","Q"))))))))))))))))</f>
        <v/>
      </c>
      <c r="R792" s="282" t="str">
        <f t="shared" si="64"/>
        <v/>
      </c>
      <c r="S792" s="283" t="str">
        <f t="shared" si="65"/>
        <v/>
      </c>
      <c r="T792" s="284" t="str">
        <f t="shared" ca="1" si="66"/>
        <v/>
      </c>
      <c r="U792" s="419"/>
      <c r="V792" s="421" t="str">
        <f>IFERROR(IF(Table9[[#This Row],[Data de nascimento 
(aaaa-mm-dd)]]="","",(IF(B792="","",DATEDIF(J792,VLOOKUP(Table9[[#This Row],[Código do agregado
'[Entidade']]],Table8[[Código do agregado '[Entidade']]:[Denominação do ficheiro pdf correspondente ao documento]],25,FALSE),"y")))),"")</f>
        <v/>
      </c>
      <c r="W792" s="410">
        <f t="shared" si="67"/>
        <v>0</v>
      </c>
      <c r="AC792" s="280"/>
    </row>
    <row r="793" spans="1:29" s="263" customFormat="1" ht="25.05" hidden="1" customHeight="1" x14ac:dyDescent="0.3">
      <c r="A793" s="274" t="str">
        <f>CONCATENATE(+IF(Table9[[#This Row],[Código do agregado
'[Entidade']]]="","",VLOOKUP(Table9[[#This Row],[Código do agregado
'[Entidade']]],Table8[[#All],[Código do agregado '[Entidade']]:[Código do agregado
'[1º Direito']]],6,FALSE)),Table9[[#This Row],[Membro]])</f>
        <v/>
      </c>
      <c r="B793" s="403"/>
      <c r="C793" s="404" t="str">
        <f>IF(Table9[[#This Row],[Código do agregado
'[Entidade']]]="","",(CONCATENATE(VLOOKUP(Table9[[#This Row],[Código do agregado
'[Entidade']]],Table8[[Código do agregado '[Entidade']]:[Código do agregado
'[1º Direito']]],8,FALSE),".",Table9[[#This Row],[Membro]])))</f>
        <v/>
      </c>
      <c r="D793" s="430"/>
      <c r="E793" s="431"/>
      <c r="F793" s="430"/>
      <c r="G793" s="430"/>
      <c r="H793" s="435"/>
      <c r="I793" s="432"/>
      <c r="J793" s="433"/>
      <c r="K793" s="404" t="str">
        <f ca="1">IF(Table9[[#This Row],[Data de nascimento 
(aaaa-mm-dd)]]="","",(IF(B793="","",DATEDIF(J793,NOW(),"y"))))</f>
        <v/>
      </c>
      <c r="L793" s="401"/>
      <c r="M793" s="405"/>
      <c r="N793" s="407"/>
      <c r="O793" s="405"/>
      <c r="P793" s="275" t="str">
        <f t="shared" si="63"/>
        <v>NÃO</v>
      </c>
      <c r="Q793" s="281" t="str">
        <f>IF(Table9[[#This Row],[Código do agregado
'[Entidade']]]="","",IF(B793&lt;&gt;B792,"A",IF(Q792="A","B",IF(Q792="B","C",IF(Q792="C","D",IF(Q792="D","E",IF(Q792="E","F",IF(Q792="F","G",IF(Q792="G","H",IF(Q792="H","I",IF(Q792="K","L",IF(Q792="L","M",IF(Q792="M","N",IF(Q792="N","O",IF(Q792="O","P",IF(Q792="P","Q"))))))))))))))))</f>
        <v/>
      </c>
      <c r="R793" s="282" t="str">
        <f t="shared" si="64"/>
        <v/>
      </c>
      <c r="S793" s="283" t="str">
        <f t="shared" si="65"/>
        <v/>
      </c>
      <c r="T793" s="284" t="str">
        <f t="shared" ca="1" si="66"/>
        <v/>
      </c>
      <c r="U793" s="419"/>
      <c r="V793" s="421" t="str">
        <f>IFERROR(IF(Table9[[#This Row],[Data de nascimento 
(aaaa-mm-dd)]]="","",(IF(B793="","",DATEDIF(J793,VLOOKUP(Table9[[#This Row],[Código do agregado
'[Entidade']]],Table8[[Código do agregado '[Entidade']]:[Denominação do ficheiro pdf correspondente ao documento]],25,FALSE),"y")))),"")</f>
        <v/>
      </c>
      <c r="W793" s="410">
        <f t="shared" si="67"/>
        <v>0</v>
      </c>
      <c r="AC793" s="280"/>
    </row>
    <row r="794" spans="1:29" s="263" customFormat="1" ht="25.05" hidden="1" customHeight="1" x14ac:dyDescent="0.3">
      <c r="A794" s="274" t="str">
        <f>CONCATENATE(+IF(Table9[[#This Row],[Código do agregado
'[Entidade']]]="","",VLOOKUP(Table9[[#This Row],[Código do agregado
'[Entidade']]],Table8[[#All],[Código do agregado '[Entidade']]:[Código do agregado
'[1º Direito']]],6,FALSE)),Table9[[#This Row],[Membro]])</f>
        <v/>
      </c>
      <c r="B794" s="403"/>
      <c r="C794" s="404" t="str">
        <f>IF(Table9[[#This Row],[Código do agregado
'[Entidade']]]="","",(CONCATENATE(VLOOKUP(Table9[[#This Row],[Código do agregado
'[Entidade']]],Table8[[Código do agregado '[Entidade']]:[Código do agregado
'[1º Direito']]],8,FALSE),".",Table9[[#This Row],[Membro]])))</f>
        <v/>
      </c>
      <c r="D794" s="430"/>
      <c r="E794" s="431"/>
      <c r="F794" s="430"/>
      <c r="G794" s="430"/>
      <c r="H794" s="435"/>
      <c r="I794" s="432"/>
      <c r="J794" s="433"/>
      <c r="K794" s="404" t="str">
        <f ca="1">IF(Table9[[#This Row],[Data de nascimento 
(aaaa-mm-dd)]]="","",(IF(B794="","",DATEDIF(J794,NOW(),"y"))))</f>
        <v/>
      </c>
      <c r="L794" s="401"/>
      <c r="M794" s="405"/>
      <c r="N794" s="407"/>
      <c r="O794" s="405"/>
      <c r="P794" s="275" t="str">
        <f t="shared" si="63"/>
        <v>NÃO</v>
      </c>
      <c r="Q794" s="281" t="str">
        <f>IF(Table9[[#This Row],[Código do agregado
'[Entidade']]]="","",IF(B794&lt;&gt;B793,"A",IF(Q793="A","B",IF(Q793="B","C",IF(Q793="C","D",IF(Q793="D","E",IF(Q793="E","F",IF(Q793="F","G",IF(Q793="G","H",IF(Q793="H","I",IF(Q793="K","L",IF(Q793="L","M",IF(Q793="M","N",IF(Q793="N","O",IF(Q793="O","P",IF(Q793="P","Q"))))))))))))))))</f>
        <v/>
      </c>
      <c r="R794" s="282" t="str">
        <f t="shared" si="64"/>
        <v/>
      </c>
      <c r="S794" s="283" t="str">
        <f t="shared" si="65"/>
        <v/>
      </c>
      <c r="T794" s="284" t="str">
        <f t="shared" ca="1" si="66"/>
        <v/>
      </c>
      <c r="U794" s="419"/>
      <c r="V794" s="421" t="str">
        <f>IFERROR(IF(Table9[[#This Row],[Data de nascimento 
(aaaa-mm-dd)]]="","",(IF(B794="","",DATEDIF(J794,VLOOKUP(Table9[[#This Row],[Código do agregado
'[Entidade']]],Table8[[Código do agregado '[Entidade']]:[Denominação do ficheiro pdf correspondente ao documento]],25,FALSE),"y")))),"")</f>
        <v/>
      </c>
      <c r="W794" s="410">
        <f t="shared" si="67"/>
        <v>0</v>
      </c>
      <c r="AC794" s="280"/>
    </row>
    <row r="795" spans="1:29" s="263" customFormat="1" ht="25.05" hidden="1" customHeight="1" x14ac:dyDescent="0.3">
      <c r="A795" s="274" t="str">
        <f>CONCATENATE(+IF(Table9[[#This Row],[Código do agregado
'[Entidade']]]="","",VLOOKUP(Table9[[#This Row],[Código do agregado
'[Entidade']]],Table8[[#All],[Código do agregado '[Entidade']]:[Código do agregado
'[1º Direito']]],6,FALSE)),Table9[[#This Row],[Membro]])</f>
        <v/>
      </c>
      <c r="B795" s="403"/>
      <c r="C795" s="404" t="str">
        <f>IF(Table9[[#This Row],[Código do agregado
'[Entidade']]]="","",(CONCATENATE(VLOOKUP(Table9[[#This Row],[Código do agregado
'[Entidade']]],Table8[[Código do agregado '[Entidade']]:[Código do agregado
'[1º Direito']]],8,FALSE),".",Table9[[#This Row],[Membro]])))</f>
        <v/>
      </c>
      <c r="D795" s="430"/>
      <c r="E795" s="431"/>
      <c r="F795" s="430"/>
      <c r="G795" s="430"/>
      <c r="H795" s="435"/>
      <c r="I795" s="432"/>
      <c r="J795" s="433"/>
      <c r="K795" s="404" t="str">
        <f ca="1">IF(Table9[[#This Row],[Data de nascimento 
(aaaa-mm-dd)]]="","",(IF(B795="","",DATEDIF(J795,NOW(),"y"))))</f>
        <v/>
      </c>
      <c r="L795" s="401"/>
      <c r="M795" s="405"/>
      <c r="N795" s="407"/>
      <c r="O795" s="405"/>
      <c r="P795" s="275" t="str">
        <f t="shared" si="63"/>
        <v>NÃO</v>
      </c>
      <c r="Q795" s="281" t="str">
        <f>IF(Table9[[#This Row],[Código do agregado
'[Entidade']]]="","",IF(B795&lt;&gt;B794,"A",IF(Q794="A","B",IF(Q794="B","C",IF(Q794="C","D",IF(Q794="D","E",IF(Q794="E","F",IF(Q794="F","G",IF(Q794="G","H",IF(Q794="H","I",IF(Q794="K","L",IF(Q794="L","M",IF(Q794="M","N",IF(Q794="N","O",IF(Q794="O","P",IF(Q794="P","Q"))))))))))))))))</f>
        <v/>
      </c>
      <c r="R795" s="282" t="str">
        <f t="shared" si="64"/>
        <v/>
      </c>
      <c r="S795" s="283" t="str">
        <f t="shared" si="65"/>
        <v/>
      </c>
      <c r="T795" s="284" t="str">
        <f t="shared" ca="1" si="66"/>
        <v/>
      </c>
      <c r="U795" s="419"/>
      <c r="V795" s="421" t="str">
        <f>IFERROR(IF(Table9[[#This Row],[Data de nascimento 
(aaaa-mm-dd)]]="","",(IF(B795="","",DATEDIF(J795,VLOOKUP(Table9[[#This Row],[Código do agregado
'[Entidade']]],Table8[[Código do agregado '[Entidade']]:[Denominação do ficheiro pdf correspondente ao documento]],25,FALSE),"y")))),"")</f>
        <v/>
      </c>
      <c r="W795" s="410">
        <f t="shared" si="67"/>
        <v>0</v>
      </c>
      <c r="AC795" s="280"/>
    </row>
    <row r="796" spans="1:29" s="263" customFormat="1" ht="25.05" hidden="1" customHeight="1" x14ac:dyDescent="0.3">
      <c r="A796" s="274" t="str">
        <f>CONCATENATE(+IF(Table9[[#This Row],[Código do agregado
'[Entidade']]]="","",VLOOKUP(Table9[[#This Row],[Código do agregado
'[Entidade']]],Table8[[#All],[Código do agregado '[Entidade']]:[Código do agregado
'[1º Direito']]],6,FALSE)),Table9[[#This Row],[Membro]])</f>
        <v/>
      </c>
      <c r="B796" s="403"/>
      <c r="C796" s="404" t="str">
        <f>IF(Table9[[#This Row],[Código do agregado
'[Entidade']]]="","",(CONCATENATE(VLOOKUP(Table9[[#This Row],[Código do agregado
'[Entidade']]],Table8[[Código do agregado '[Entidade']]:[Código do agregado
'[1º Direito']]],8,FALSE),".",Table9[[#This Row],[Membro]])))</f>
        <v/>
      </c>
      <c r="D796" s="430"/>
      <c r="E796" s="431"/>
      <c r="F796" s="430"/>
      <c r="G796" s="430"/>
      <c r="H796" s="435"/>
      <c r="I796" s="432"/>
      <c r="J796" s="433"/>
      <c r="K796" s="404" t="str">
        <f ca="1">IF(Table9[[#This Row],[Data de nascimento 
(aaaa-mm-dd)]]="","",(IF(B796="","",DATEDIF(J796,NOW(),"y"))))</f>
        <v/>
      </c>
      <c r="L796" s="401"/>
      <c r="M796" s="405"/>
      <c r="N796" s="407"/>
      <c r="O796" s="405"/>
      <c r="P796" s="275" t="str">
        <f t="shared" si="63"/>
        <v>NÃO</v>
      </c>
      <c r="Q796" s="281" t="str">
        <f>IF(Table9[[#This Row],[Código do agregado
'[Entidade']]]="","",IF(B796&lt;&gt;B795,"A",IF(Q795="A","B",IF(Q795="B","C",IF(Q795="C","D",IF(Q795="D","E",IF(Q795="E","F",IF(Q795="F","G",IF(Q795="G","H",IF(Q795="H","I",IF(Q795="K","L",IF(Q795="L","M",IF(Q795="M","N",IF(Q795="N","O",IF(Q795="O","P",IF(Q795="P","Q"))))))))))))))))</f>
        <v/>
      </c>
      <c r="R796" s="282" t="str">
        <f t="shared" si="64"/>
        <v/>
      </c>
      <c r="S796" s="283" t="str">
        <f t="shared" si="65"/>
        <v/>
      </c>
      <c r="T796" s="284" t="str">
        <f t="shared" ca="1" si="66"/>
        <v/>
      </c>
      <c r="U796" s="419"/>
      <c r="V796" s="421" t="str">
        <f>IFERROR(IF(Table9[[#This Row],[Data de nascimento 
(aaaa-mm-dd)]]="","",(IF(B796="","",DATEDIF(J796,VLOOKUP(Table9[[#This Row],[Código do agregado
'[Entidade']]],Table8[[Código do agregado '[Entidade']]:[Denominação do ficheiro pdf correspondente ao documento]],25,FALSE),"y")))),"")</f>
        <v/>
      </c>
      <c r="W796" s="410">
        <f t="shared" si="67"/>
        <v>0</v>
      </c>
      <c r="AC796" s="280"/>
    </row>
    <row r="797" spans="1:29" s="263" customFormat="1" ht="25.05" hidden="1" customHeight="1" x14ac:dyDescent="0.3">
      <c r="A797" s="274" t="str">
        <f>CONCATENATE(+IF(Table9[[#This Row],[Código do agregado
'[Entidade']]]="","",VLOOKUP(Table9[[#This Row],[Código do agregado
'[Entidade']]],Table8[[#All],[Código do agregado '[Entidade']]:[Código do agregado
'[1º Direito']]],6,FALSE)),Table9[[#This Row],[Membro]])</f>
        <v/>
      </c>
      <c r="B797" s="403"/>
      <c r="C797" s="404" t="str">
        <f>IF(Table9[[#This Row],[Código do agregado
'[Entidade']]]="","",(CONCATENATE(VLOOKUP(Table9[[#This Row],[Código do agregado
'[Entidade']]],Table8[[Código do agregado '[Entidade']]:[Código do agregado
'[1º Direito']]],8,FALSE),".",Table9[[#This Row],[Membro]])))</f>
        <v/>
      </c>
      <c r="D797" s="430"/>
      <c r="E797" s="431"/>
      <c r="F797" s="430"/>
      <c r="G797" s="430"/>
      <c r="H797" s="435"/>
      <c r="I797" s="432"/>
      <c r="J797" s="433"/>
      <c r="K797" s="404" t="str">
        <f ca="1">IF(Table9[[#This Row],[Data de nascimento 
(aaaa-mm-dd)]]="","",(IF(B797="","",DATEDIF(J797,NOW(),"y"))))</f>
        <v/>
      </c>
      <c r="L797" s="401"/>
      <c r="M797" s="405"/>
      <c r="N797" s="407"/>
      <c r="O797" s="405"/>
      <c r="P797" s="275" t="str">
        <f t="shared" si="63"/>
        <v>NÃO</v>
      </c>
      <c r="Q797" s="281" t="str">
        <f>IF(Table9[[#This Row],[Código do agregado
'[Entidade']]]="","",IF(B797&lt;&gt;B796,"A",IF(Q796="A","B",IF(Q796="B","C",IF(Q796="C","D",IF(Q796="D","E",IF(Q796="E","F",IF(Q796="F","G",IF(Q796="G","H",IF(Q796="H","I",IF(Q796="K","L",IF(Q796="L","M",IF(Q796="M","N",IF(Q796="N","O",IF(Q796="O","P",IF(Q796="P","Q"))))))))))))))))</f>
        <v/>
      </c>
      <c r="R797" s="282" t="str">
        <f t="shared" si="64"/>
        <v/>
      </c>
      <c r="S797" s="283" t="str">
        <f t="shared" si="65"/>
        <v/>
      </c>
      <c r="T797" s="284" t="str">
        <f t="shared" ca="1" si="66"/>
        <v/>
      </c>
      <c r="U797" s="419"/>
      <c r="V797" s="421" t="str">
        <f>IFERROR(IF(Table9[[#This Row],[Data de nascimento 
(aaaa-mm-dd)]]="","",(IF(B797="","",DATEDIF(J797,VLOOKUP(Table9[[#This Row],[Código do agregado
'[Entidade']]],Table8[[Código do agregado '[Entidade']]:[Denominação do ficheiro pdf correspondente ao documento]],25,FALSE),"y")))),"")</f>
        <v/>
      </c>
      <c r="W797" s="410">
        <f t="shared" si="67"/>
        <v>0</v>
      </c>
      <c r="AC797" s="280"/>
    </row>
    <row r="798" spans="1:29" s="263" customFormat="1" ht="25.05" hidden="1" customHeight="1" x14ac:dyDescent="0.3">
      <c r="A798" s="274" t="str">
        <f>CONCATENATE(+IF(Table9[[#This Row],[Código do agregado
'[Entidade']]]="","",VLOOKUP(Table9[[#This Row],[Código do agregado
'[Entidade']]],Table8[[#All],[Código do agregado '[Entidade']]:[Código do agregado
'[1º Direito']]],6,FALSE)),Table9[[#This Row],[Membro]])</f>
        <v/>
      </c>
      <c r="B798" s="403"/>
      <c r="C798" s="404" t="str">
        <f>IF(Table9[[#This Row],[Código do agregado
'[Entidade']]]="","",(CONCATENATE(VLOOKUP(Table9[[#This Row],[Código do agregado
'[Entidade']]],Table8[[Código do agregado '[Entidade']]:[Código do agregado
'[1º Direito']]],8,FALSE),".",Table9[[#This Row],[Membro]])))</f>
        <v/>
      </c>
      <c r="D798" s="430"/>
      <c r="E798" s="431"/>
      <c r="F798" s="430"/>
      <c r="G798" s="430"/>
      <c r="H798" s="435"/>
      <c r="I798" s="432"/>
      <c r="J798" s="433"/>
      <c r="K798" s="404" t="str">
        <f ca="1">IF(Table9[[#This Row],[Data de nascimento 
(aaaa-mm-dd)]]="","",(IF(B798="","",DATEDIF(J798,NOW(),"y"))))</f>
        <v/>
      </c>
      <c r="L798" s="401"/>
      <c r="M798" s="405"/>
      <c r="N798" s="407"/>
      <c r="O798" s="405"/>
      <c r="P798" s="275" t="str">
        <f t="shared" si="63"/>
        <v>NÃO</v>
      </c>
      <c r="Q798" s="281" t="str">
        <f>IF(Table9[[#This Row],[Código do agregado
'[Entidade']]]="","",IF(B798&lt;&gt;B797,"A",IF(Q797="A","B",IF(Q797="B","C",IF(Q797="C","D",IF(Q797="D","E",IF(Q797="E","F",IF(Q797="F","G",IF(Q797="G","H",IF(Q797="H","I",IF(Q797="K","L",IF(Q797="L","M",IF(Q797="M","N",IF(Q797="N","O",IF(Q797="O","P",IF(Q797="P","Q"))))))))))))))))</f>
        <v/>
      </c>
      <c r="R798" s="282" t="str">
        <f t="shared" si="64"/>
        <v/>
      </c>
      <c r="S798" s="283" t="str">
        <f t="shared" si="65"/>
        <v/>
      </c>
      <c r="T798" s="284" t="str">
        <f t="shared" ca="1" si="66"/>
        <v/>
      </c>
      <c r="U798" s="419"/>
      <c r="V798" s="421" t="str">
        <f>IFERROR(IF(Table9[[#This Row],[Data de nascimento 
(aaaa-mm-dd)]]="","",(IF(B798="","",DATEDIF(J798,VLOOKUP(Table9[[#This Row],[Código do agregado
'[Entidade']]],Table8[[Código do agregado '[Entidade']]:[Denominação do ficheiro pdf correspondente ao documento]],25,FALSE),"y")))),"")</f>
        <v/>
      </c>
      <c r="W798" s="410">
        <f t="shared" si="67"/>
        <v>0</v>
      </c>
      <c r="AC798" s="280"/>
    </row>
    <row r="799" spans="1:29" s="263" customFormat="1" ht="25.05" hidden="1" customHeight="1" x14ac:dyDescent="0.3">
      <c r="A799" s="274" t="str">
        <f>CONCATENATE(+IF(Table9[[#This Row],[Código do agregado
'[Entidade']]]="","",VLOOKUP(Table9[[#This Row],[Código do agregado
'[Entidade']]],Table8[[#All],[Código do agregado '[Entidade']]:[Código do agregado
'[1º Direito']]],6,FALSE)),Table9[[#This Row],[Membro]])</f>
        <v/>
      </c>
      <c r="B799" s="403"/>
      <c r="C799" s="404" t="str">
        <f>IF(Table9[[#This Row],[Código do agregado
'[Entidade']]]="","",(CONCATENATE(VLOOKUP(Table9[[#This Row],[Código do agregado
'[Entidade']]],Table8[[Código do agregado '[Entidade']]:[Código do agregado
'[1º Direito']]],8,FALSE),".",Table9[[#This Row],[Membro]])))</f>
        <v/>
      </c>
      <c r="D799" s="430"/>
      <c r="E799" s="431"/>
      <c r="F799" s="430"/>
      <c r="G799" s="430"/>
      <c r="H799" s="435"/>
      <c r="I799" s="432"/>
      <c r="J799" s="433"/>
      <c r="K799" s="404" t="str">
        <f ca="1">IF(Table9[[#This Row],[Data de nascimento 
(aaaa-mm-dd)]]="","",(IF(B799="","",DATEDIF(J799,NOW(),"y"))))</f>
        <v/>
      </c>
      <c r="L799" s="401"/>
      <c r="M799" s="405"/>
      <c r="N799" s="407"/>
      <c r="O799" s="405"/>
      <c r="P799" s="275" t="str">
        <f t="shared" si="63"/>
        <v>NÃO</v>
      </c>
      <c r="Q799" s="281" t="str">
        <f>IF(Table9[[#This Row],[Código do agregado
'[Entidade']]]="","",IF(B799&lt;&gt;B798,"A",IF(Q798="A","B",IF(Q798="B","C",IF(Q798="C","D",IF(Q798="D","E",IF(Q798="E","F",IF(Q798="F","G",IF(Q798="G","H",IF(Q798="H","I",IF(Q798="K","L",IF(Q798="L","M",IF(Q798="M","N",IF(Q798="N","O",IF(Q798="O","P",IF(Q798="P","Q"))))))))))))))))</f>
        <v/>
      </c>
      <c r="R799" s="282" t="str">
        <f t="shared" si="64"/>
        <v/>
      </c>
      <c r="S799" s="283" t="str">
        <f t="shared" si="65"/>
        <v/>
      </c>
      <c r="T799" s="284" t="str">
        <f t="shared" ca="1" si="66"/>
        <v/>
      </c>
      <c r="U799" s="419"/>
      <c r="V799" s="421" t="str">
        <f>IFERROR(IF(Table9[[#This Row],[Data de nascimento 
(aaaa-mm-dd)]]="","",(IF(B799="","",DATEDIF(J799,VLOOKUP(Table9[[#This Row],[Código do agregado
'[Entidade']]],Table8[[Código do agregado '[Entidade']]:[Denominação do ficheiro pdf correspondente ao documento]],25,FALSE),"y")))),"")</f>
        <v/>
      </c>
      <c r="W799" s="410">
        <f t="shared" si="67"/>
        <v>0</v>
      </c>
      <c r="AC799" s="280"/>
    </row>
    <row r="800" spans="1:29" s="263" customFormat="1" ht="25.05" hidden="1" customHeight="1" x14ac:dyDescent="0.3">
      <c r="A800" s="274" t="str">
        <f>CONCATENATE(+IF(Table9[[#This Row],[Código do agregado
'[Entidade']]]="","",VLOOKUP(Table9[[#This Row],[Código do agregado
'[Entidade']]],Table8[[#All],[Código do agregado '[Entidade']]:[Código do agregado
'[1º Direito']]],6,FALSE)),Table9[[#This Row],[Membro]])</f>
        <v/>
      </c>
      <c r="B800" s="403"/>
      <c r="C800" s="404" t="str">
        <f>IF(Table9[[#This Row],[Código do agregado
'[Entidade']]]="","",(CONCATENATE(VLOOKUP(Table9[[#This Row],[Código do agregado
'[Entidade']]],Table8[[Código do agregado '[Entidade']]:[Código do agregado
'[1º Direito']]],8,FALSE),".",Table9[[#This Row],[Membro]])))</f>
        <v/>
      </c>
      <c r="D800" s="430"/>
      <c r="E800" s="431"/>
      <c r="F800" s="430"/>
      <c r="G800" s="430"/>
      <c r="H800" s="435"/>
      <c r="I800" s="432"/>
      <c r="J800" s="433"/>
      <c r="K800" s="404" t="str">
        <f ca="1">IF(Table9[[#This Row],[Data de nascimento 
(aaaa-mm-dd)]]="","",(IF(B800="","",DATEDIF(J800,NOW(),"y"))))</f>
        <v/>
      </c>
      <c r="L800" s="401"/>
      <c r="M800" s="405"/>
      <c r="N800" s="407"/>
      <c r="O800" s="405"/>
      <c r="P800" s="275" t="str">
        <f t="shared" si="63"/>
        <v>NÃO</v>
      </c>
      <c r="Q800" s="281" t="str">
        <f>IF(Table9[[#This Row],[Código do agregado
'[Entidade']]]="","",IF(B800&lt;&gt;B799,"A",IF(Q799="A","B",IF(Q799="B","C",IF(Q799="C","D",IF(Q799="D","E",IF(Q799="E","F",IF(Q799="F","G",IF(Q799="G","H",IF(Q799="H","I",IF(Q799="K","L",IF(Q799="L","M",IF(Q799="M","N",IF(Q799="N","O",IF(Q799="O","P",IF(Q799="P","Q"))))))))))))))))</f>
        <v/>
      </c>
      <c r="R800" s="282" t="str">
        <f t="shared" si="64"/>
        <v/>
      </c>
      <c r="S800" s="283" t="str">
        <f t="shared" si="65"/>
        <v/>
      </c>
      <c r="T800" s="284" t="str">
        <f t="shared" ca="1" si="66"/>
        <v/>
      </c>
      <c r="U800" s="419"/>
      <c r="V800" s="421" t="str">
        <f>IFERROR(IF(Table9[[#This Row],[Data de nascimento 
(aaaa-mm-dd)]]="","",(IF(B800="","",DATEDIF(J800,VLOOKUP(Table9[[#This Row],[Código do agregado
'[Entidade']]],Table8[[Código do agregado '[Entidade']]:[Denominação do ficheiro pdf correspondente ao documento]],25,FALSE),"y")))),"")</f>
        <v/>
      </c>
      <c r="W800" s="410">
        <f t="shared" si="67"/>
        <v>0</v>
      </c>
      <c r="AC800" s="280"/>
    </row>
    <row r="801" spans="1:29" s="263" customFormat="1" ht="25.05" hidden="1" customHeight="1" x14ac:dyDescent="0.3">
      <c r="A801" s="274" t="str">
        <f>CONCATENATE(+IF(Table9[[#This Row],[Código do agregado
'[Entidade']]]="","",VLOOKUP(Table9[[#This Row],[Código do agregado
'[Entidade']]],Table8[[#All],[Código do agregado '[Entidade']]:[Código do agregado
'[1º Direito']]],6,FALSE)),Table9[[#This Row],[Membro]])</f>
        <v/>
      </c>
      <c r="B801" s="403"/>
      <c r="C801" s="404" t="str">
        <f>IF(Table9[[#This Row],[Código do agregado
'[Entidade']]]="","",(CONCATENATE(VLOOKUP(Table9[[#This Row],[Código do agregado
'[Entidade']]],Table8[[Código do agregado '[Entidade']]:[Código do agregado
'[1º Direito']]],8,FALSE),".",Table9[[#This Row],[Membro]])))</f>
        <v/>
      </c>
      <c r="D801" s="430"/>
      <c r="E801" s="431"/>
      <c r="F801" s="430"/>
      <c r="G801" s="430"/>
      <c r="H801" s="435"/>
      <c r="I801" s="432"/>
      <c r="J801" s="433"/>
      <c r="K801" s="404" t="str">
        <f ca="1">IF(Table9[[#This Row],[Data de nascimento 
(aaaa-mm-dd)]]="","",(IF(B801="","",DATEDIF(J801,NOW(),"y"))))</f>
        <v/>
      </c>
      <c r="L801" s="401"/>
      <c r="M801" s="405"/>
      <c r="N801" s="407"/>
      <c r="O801" s="405"/>
      <c r="P801" s="275" t="str">
        <f t="shared" si="63"/>
        <v>NÃO</v>
      </c>
      <c r="Q801" s="281" t="str">
        <f>IF(Table9[[#This Row],[Código do agregado
'[Entidade']]]="","",IF(B801&lt;&gt;B800,"A",IF(Q800="A","B",IF(Q800="B","C",IF(Q800="C","D",IF(Q800="D","E",IF(Q800="E","F",IF(Q800="F","G",IF(Q800="G","H",IF(Q800="H","I",IF(Q800="K","L",IF(Q800="L","M",IF(Q800="M","N",IF(Q800="N","O",IF(Q800="O","P",IF(Q800="P","Q"))))))))))))))))</f>
        <v/>
      </c>
      <c r="R801" s="282" t="str">
        <f t="shared" si="64"/>
        <v/>
      </c>
      <c r="S801" s="283" t="str">
        <f t="shared" si="65"/>
        <v/>
      </c>
      <c r="T801" s="284" t="str">
        <f t="shared" ca="1" si="66"/>
        <v/>
      </c>
      <c r="U801" s="419"/>
      <c r="V801" s="421" t="str">
        <f>IFERROR(IF(Table9[[#This Row],[Data de nascimento 
(aaaa-mm-dd)]]="","",(IF(B801="","",DATEDIF(J801,VLOOKUP(Table9[[#This Row],[Código do agregado
'[Entidade']]],Table8[[Código do agregado '[Entidade']]:[Denominação do ficheiro pdf correspondente ao documento]],25,FALSE),"y")))),"")</f>
        <v/>
      </c>
      <c r="W801" s="410">
        <f t="shared" si="67"/>
        <v>0</v>
      </c>
      <c r="AC801" s="280"/>
    </row>
    <row r="802" spans="1:29" s="263" customFormat="1" ht="25.05" hidden="1" customHeight="1" x14ac:dyDescent="0.3">
      <c r="A802" s="274" t="str">
        <f>CONCATENATE(+IF(Table9[[#This Row],[Código do agregado
'[Entidade']]]="","",VLOOKUP(Table9[[#This Row],[Código do agregado
'[Entidade']]],Table8[[#All],[Código do agregado '[Entidade']]:[Código do agregado
'[1º Direito']]],6,FALSE)),Table9[[#This Row],[Membro]])</f>
        <v/>
      </c>
      <c r="B802" s="403"/>
      <c r="C802" s="404" t="str">
        <f>IF(Table9[[#This Row],[Código do agregado
'[Entidade']]]="","",(CONCATENATE(VLOOKUP(Table9[[#This Row],[Código do agregado
'[Entidade']]],Table8[[Código do agregado '[Entidade']]:[Código do agregado
'[1º Direito']]],8,FALSE),".",Table9[[#This Row],[Membro]])))</f>
        <v/>
      </c>
      <c r="D802" s="430"/>
      <c r="E802" s="431"/>
      <c r="F802" s="430"/>
      <c r="G802" s="430"/>
      <c r="H802" s="435"/>
      <c r="I802" s="432"/>
      <c r="J802" s="433"/>
      <c r="K802" s="404" t="str">
        <f ca="1">IF(Table9[[#This Row],[Data de nascimento 
(aaaa-mm-dd)]]="","",(IF(B802="","",DATEDIF(J802,NOW(),"y"))))</f>
        <v/>
      </c>
      <c r="L802" s="401"/>
      <c r="M802" s="405"/>
      <c r="N802" s="407"/>
      <c r="O802" s="405"/>
      <c r="P802" s="275" t="str">
        <f t="shared" si="63"/>
        <v>NÃO</v>
      </c>
      <c r="Q802" s="281" t="str">
        <f>IF(Table9[[#This Row],[Código do agregado
'[Entidade']]]="","",IF(B802&lt;&gt;B801,"A",IF(Q801="A","B",IF(Q801="B","C",IF(Q801="C","D",IF(Q801="D","E",IF(Q801="E","F",IF(Q801="F","G",IF(Q801="G","H",IF(Q801="H","I",IF(Q801="K","L",IF(Q801="L","M",IF(Q801="M","N",IF(Q801="N","O",IF(Q801="O","P",IF(Q801="P","Q"))))))))))))))))</f>
        <v/>
      </c>
      <c r="R802" s="282" t="str">
        <f t="shared" si="64"/>
        <v/>
      </c>
      <c r="S802" s="283" t="str">
        <f t="shared" si="65"/>
        <v/>
      </c>
      <c r="T802" s="284" t="str">
        <f t="shared" ca="1" si="66"/>
        <v/>
      </c>
      <c r="U802" s="419"/>
      <c r="V802" s="421" t="str">
        <f>IFERROR(IF(Table9[[#This Row],[Data de nascimento 
(aaaa-mm-dd)]]="","",(IF(B802="","",DATEDIF(J802,VLOOKUP(Table9[[#This Row],[Código do agregado
'[Entidade']]],Table8[[Código do agregado '[Entidade']]:[Denominação do ficheiro pdf correspondente ao documento]],25,FALSE),"y")))),"")</f>
        <v/>
      </c>
      <c r="W802" s="410">
        <f t="shared" si="67"/>
        <v>0</v>
      </c>
      <c r="AC802" s="280"/>
    </row>
    <row r="803" spans="1:29" s="263" customFormat="1" ht="25.05" hidden="1" customHeight="1" x14ac:dyDescent="0.3">
      <c r="A803" s="274" t="str">
        <f>CONCATENATE(+IF(Table9[[#This Row],[Código do agregado
'[Entidade']]]="","",VLOOKUP(Table9[[#This Row],[Código do agregado
'[Entidade']]],Table8[[#All],[Código do agregado '[Entidade']]:[Código do agregado
'[1º Direito']]],6,FALSE)),Table9[[#This Row],[Membro]])</f>
        <v/>
      </c>
      <c r="B803" s="403"/>
      <c r="C803" s="404" t="str">
        <f>IF(Table9[[#This Row],[Código do agregado
'[Entidade']]]="","",(CONCATENATE(VLOOKUP(Table9[[#This Row],[Código do agregado
'[Entidade']]],Table8[[Código do agregado '[Entidade']]:[Código do agregado
'[1º Direito']]],8,FALSE),".",Table9[[#This Row],[Membro]])))</f>
        <v/>
      </c>
      <c r="D803" s="430"/>
      <c r="E803" s="431"/>
      <c r="F803" s="430"/>
      <c r="G803" s="430"/>
      <c r="H803" s="435"/>
      <c r="I803" s="432"/>
      <c r="J803" s="433"/>
      <c r="K803" s="404" t="str">
        <f ca="1">IF(Table9[[#This Row],[Data de nascimento 
(aaaa-mm-dd)]]="","",(IF(B803="","",DATEDIF(J803,NOW(),"y"))))</f>
        <v/>
      </c>
      <c r="L803" s="401"/>
      <c r="M803" s="405"/>
      <c r="N803" s="407"/>
      <c r="O803" s="405"/>
      <c r="P803" s="275" t="str">
        <f t="shared" si="63"/>
        <v>NÃO</v>
      </c>
      <c r="Q803" s="281" t="str">
        <f>IF(Table9[[#This Row],[Código do agregado
'[Entidade']]]="","",IF(B803&lt;&gt;B802,"A",IF(Q802="A","B",IF(Q802="B","C",IF(Q802="C","D",IF(Q802="D","E",IF(Q802="E","F",IF(Q802="F","G",IF(Q802="G","H",IF(Q802="H","I",IF(Q802="K","L",IF(Q802="L","M",IF(Q802="M","N",IF(Q802="N","O",IF(Q802="O","P",IF(Q802="P","Q"))))))))))))))))</f>
        <v/>
      </c>
      <c r="R803" s="282" t="str">
        <f t="shared" si="64"/>
        <v/>
      </c>
      <c r="S803" s="283" t="str">
        <f t="shared" si="65"/>
        <v/>
      </c>
      <c r="T803" s="284" t="str">
        <f t="shared" ca="1" si="66"/>
        <v/>
      </c>
      <c r="U803" s="419"/>
      <c r="V803" s="421" t="str">
        <f>IFERROR(IF(Table9[[#This Row],[Data de nascimento 
(aaaa-mm-dd)]]="","",(IF(B803="","",DATEDIF(J803,VLOOKUP(Table9[[#This Row],[Código do agregado
'[Entidade']]],Table8[[Código do agregado '[Entidade']]:[Denominação do ficheiro pdf correspondente ao documento]],25,FALSE),"y")))),"")</f>
        <v/>
      </c>
      <c r="W803" s="410">
        <f t="shared" si="67"/>
        <v>0</v>
      </c>
      <c r="AC803" s="280"/>
    </row>
    <row r="804" spans="1:29" s="263" customFormat="1" ht="25.05" hidden="1" customHeight="1" x14ac:dyDescent="0.3">
      <c r="A804" s="274" t="str">
        <f>CONCATENATE(+IF(Table9[[#This Row],[Código do agregado
'[Entidade']]]="","",VLOOKUP(Table9[[#This Row],[Código do agregado
'[Entidade']]],Table8[[#All],[Código do agregado '[Entidade']]:[Código do agregado
'[1º Direito']]],6,FALSE)),Table9[[#This Row],[Membro]])</f>
        <v/>
      </c>
      <c r="B804" s="403"/>
      <c r="C804" s="404" t="str">
        <f>IF(Table9[[#This Row],[Código do agregado
'[Entidade']]]="","",(CONCATENATE(VLOOKUP(Table9[[#This Row],[Código do agregado
'[Entidade']]],Table8[[Código do agregado '[Entidade']]:[Código do agregado
'[1º Direito']]],8,FALSE),".",Table9[[#This Row],[Membro]])))</f>
        <v/>
      </c>
      <c r="D804" s="430"/>
      <c r="E804" s="431"/>
      <c r="F804" s="430"/>
      <c r="G804" s="430"/>
      <c r="H804" s="435"/>
      <c r="I804" s="432"/>
      <c r="J804" s="433"/>
      <c r="K804" s="404" t="str">
        <f ca="1">IF(Table9[[#This Row],[Data de nascimento 
(aaaa-mm-dd)]]="","",(IF(B804="","",DATEDIF(J804,NOW(),"y"))))</f>
        <v/>
      </c>
      <c r="L804" s="401"/>
      <c r="M804" s="405"/>
      <c r="N804" s="407"/>
      <c r="O804" s="405"/>
      <c r="P804" s="275" t="str">
        <f t="shared" si="63"/>
        <v>NÃO</v>
      </c>
      <c r="Q804" s="281" t="str">
        <f>IF(Table9[[#This Row],[Código do agregado
'[Entidade']]]="","",IF(B804&lt;&gt;B803,"A",IF(Q803="A","B",IF(Q803="B","C",IF(Q803="C","D",IF(Q803="D","E",IF(Q803="E","F",IF(Q803="F","G",IF(Q803="G","H",IF(Q803="H","I",IF(Q803="K","L",IF(Q803="L","M",IF(Q803="M","N",IF(Q803="N","O",IF(Q803="O","P",IF(Q803="P","Q"))))))))))))))))</f>
        <v/>
      </c>
      <c r="R804" s="282" t="str">
        <f t="shared" si="64"/>
        <v/>
      </c>
      <c r="S804" s="283" t="str">
        <f t="shared" si="65"/>
        <v/>
      </c>
      <c r="T804" s="284" t="str">
        <f t="shared" ca="1" si="66"/>
        <v/>
      </c>
      <c r="U804" s="419"/>
      <c r="V804" s="421" t="str">
        <f>IFERROR(IF(Table9[[#This Row],[Data de nascimento 
(aaaa-mm-dd)]]="","",(IF(B804="","",DATEDIF(J804,VLOOKUP(Table9[[#This Row],[Código do agregado
'[Entidade']]],Table8[[Código do agregado '[Entidade']]:[Denominação do ficheiro pdf correspondente ao documento]],25,FALSE),"y")))),"")</f>
        <v/>
      </c>
      <c r="W804" s="410">
        <f t="shared" si="67"/>
        <v>0</v>
      </c>
      <c r="AC804" s="280"/>
    </row>
    <row r="805" spans="1:29" s="263" customFormat="1" ht="25.05" hidden="1" customHeight="1" x14ac:dyDescent="0.3">
      <c r="A805" s="274" t="str">
        <f>CONCATENATE(+IF(Table9[[#This Row],[Código do agregado
'[Entidade']]]="","",VLOOKUP(Table9[[#This Row],[Código do agregado
'[Entidade']]],Table8[[#All],[Código do agregado '[Entidade']]:[Código do agregado
'[1º Direito']]],6,FALSE)),Table9[[#This Row],[Membro]])</f>
        <v/>
      </c>
      <c r="B805" s="403"/>
      <c r="C805" s="404" t="str">
        <f>IF(Table9[[#This Row],[Código do agregado
'[Entidade']]]="","",(CONCATENATE(VLOOKUP(Table9[[#This Row],[Código do agregado
'[Entidade']]],Table8[[Código do agregado '[Entidade']]:[Código do agregado
'[1º Direito']]],8,FALSE),".",Table9[[#This Row],[Membro]])))</f>
        <v/>
      </c>
      <c r="D805" s="430"/>
      <c r="E805" s="431"/>
      <c r="F805" s="430"/>
      <c r="G805" s="430"/>
      <c r="H805" s="435"/>
      <c r="I805" s="432"/>
      <c r="J805" s="433"/>
      <c r="K805" s="404" t="str">
        <f ca="1">IF(Table9[[#This Row],[Data de nascimento 
(aaaa-mm-dd)]]="","",(IF(B805="","",DATEDIF(J805,NOW(),"y"))))</f>
        <v/>
      </c>
      <c r="L805" s="401"/>
      <c r="M805" s="405"/>
      <c r="N805" s="407"/>
      <c r="O805" s="405"/>
      <c r="P805" s="275" t="str">
        <f t="shared" si="63"/>
        <v>NÃO</v>
      </c>
      <c r="Q805" s="281" t="str">
        <f>IF(Table9[[#This Row],[Código do agregado
'[Entidade']]]="","",IF(B805&lt;&gt;B804,"A",IF(Q804="A","B",IF(Q804="B","C",IF(Q804="C","D",IF(Q804="D","E",IF(Q804="E","F",IF(Q804="F","G",IF(Q804="G","H",IF(Q804="H","I",IF(Q804="K","L",IF(Q804="L","M",IF(Q804="M","N",IF(Q804="N","O",IF(Q804="O","P",IF(Q804="P","Q"))))))))))))))))</f>
        <v/>
      </c>
      <c r="R805" s="282" t="str">
        <f t="shared" si="64"/>
        <v/>
      </c>
      <c r="S805" s="283" t="str">
        <f t="shared" si="65"/>
        <v/>
      </c>
      <c r="T805" s="284" t="str">
        <f t="shared" ca="1" si="66"/>
        <v/>
      </c>
      <c r="U805" s="419"/>
      <c r="V805" s="421" t="str">
        <f>IFERROR(IF(Table9[[#This Row],[Data de nascimento 
(aaaa-mm-dd)]]="","",(IF(B805="","",DATEDIF(J805,VLOOKUP(Table9[[#This Row],[Código do agregado
'[Entidade']]],Table8[[Código do agregado '[Entidade']]:[Denominação do ficheiro pdf correspondente ao documento]],25,FALSE),"y")))),"")</f>
        <v/>
      </c>
      <c r="W805" s="410">
        <f t="shared" si="67"/>
        <v>0</v>
      </c>
      <c r="AC805" s="280"/>
    </row>
    <row r="806" spans="1:29" s="263" customFormat="1" ht="25.05" hidden="1" customHeight="1" x14ac:dyDescent="0.3">
      <c r="A806" s="274" t="str">
        <f>CONCATENATE(+IF(Table9[[#This Row],[Código do agregado
'[Entidade']]]="","",VLOOKUP(Table9[[#This Row],[Código do agregado
'[Entidade']]],Table8[[#All],[Código do agregado '[Entidade']]:[Código do agregado
'[1º Direito']]],6,FALSE)),Table9[[#This Row],[Membro]])</f>
        <v/>
      </c>
      <c r="B806" s="403"/>
      <c r="C806" s="404" t="str">
        <f>IF(Table9[[#This Row],[Código do agregado
'[Entidade']]]="","",(CONCATENATE(VLOOKUP(Table9[[#This Row],[Código do agregado
'[Entidade']]],Table8[[Código do agregado '[Entidade']]:[Código do agregado
'[1º Direito']]],8,FALSE),".",Table9[[#This Row],[Membro]])))</f>
        <v/>
      </c>
      <c r="D806" s="430"/>
      <c r="E806" s="431"/>
      <c r="F806" s="430"/>
      <c r="G806" s="430"/>
      <c r="H806" s="435"/>
      <c r="I806" s="432"/>
      <c r="J806" s="433"/>
      <c r="K806" s="404" t="str">
        <f ca="1">IF(Table9[[#This Row],[Data de nascimento 
(aaaa-mm-dd)]]="","",(IF(B806="","",DATEDIF(J806,NOW(),"y"))))</f>
        <v/>
      </c>
      <c r="L806" s="401"/>
      <c r="M806" s="405"/>
      <c r="N806" s="407"/>
      <c r="O806" s="405"/>
      <c r="P806" s="275" t="str">
        <f t="shared" si="63"/>
        <v>NÃO</v>
      </c>
      <c r="Q806" s="281" t="str">
        <f>IF(Table9[[#This Row],[Código do agregado
'[Entidade']]]="","",IF(B806&lt;&gt;B805,"A",IF(Q805="A","B",IF(Q805="B","C",IF(Q805="C","D",IF(Q805="D","E",IF(Q805="E","F",IF(Q805="F","G",IF(Q805="G","H",IF(Q805="H","I",IF(Q805="K","L",IF(Q805="L","M",IF(Q805="M","N",IF(Q805="N","O",IF(Q805="O","P",IF(Q805="P","Q"))))))))))))))))</f>
        <v/>
      </c>
      <c r="R806" s="282" t="str">
        <f t="shared" si="64"/>
        <v/>
      </c>
      <c r="S806" s="283" t="str">
        <f t="shared" si="65"/>
        <v/>
      </c>
      <c r="T806" s="284" t="str">
        <f t="shared" ca="1" si="66"/>
        <v/>
      </c>
      <c r="U806" s="419"/>
      <c r="V806" s="421" t="str">
        <f>IFERROR(IF(Table9[[#This Row],[Data de nascimento 
(aaaa-mm-dd)]]="","",(IF(B806="","",DATEDIF(J806,VLOOKUP(Table9[[#This Row],[Código do agregado
'[Entidade']]],Table8[[Código do agregado '[Entidade']]:[Denominação do ficheiro pdf correspondente ao documento]],25,FALSE),"y")))),"")</f>
        <v/>
      </c>
      <c r="W806" s="410">
        <f t="shared" si="67"/>
        <v>0</v>
      </c>
      <c r="AC806" s="280"/>
    </row>
    <row r="807" spans="1:29" s="263" customFormat="1" ht="25.05" hidden="1" customHeight="1" x14ac:dyDescent="0.3">
      <c r="A807" s="274" t="str">
        <f>CONCATENATE(+IF(Table9[[#This Row],[Código do agregado
'[Entidade']]]="","",VLOOKUP(Table9[[#This Row],[Código do agregado
'[Entidade']]],Table8[[#All],[Código do agregado '[Entidade']]:[Código do agregado
'[1º Direito']]],6,FALSE)),Table9[[#This Row],[Membro]])</f>
        <v/>
      </c>
      <c r="B807" s="403"/>
      <c r="C807" s="404" t="str">
        <f>IF(Table9[[#This Row],[Código do agregado
'[Entidade']]]="","",(CONCATENATE(VLOOKUP(Table9[[#This Row],[Código do agregado
'[Entidade']]],Table8[[Código do agregado '[Entidade']]:[Código do agregado
'[1º Direito']]],8,FALSE),".",Table9[[#This Row],[Membro]])))</f>
        <v/>
      </c>
      <c r="D807" s="430"/>
      <c r="E807" s="431"/>
      <c r="F807" s="430"/>
      <c r="G807" s="430"/>
      <c r="H807" s="435"/>
      <c r="I807" s="432"/>
      <c r="J807" s="433"/>
      <c r="K807" s="404" t="str">
        <f ca="1">IF(Table9[[#This Row],[Data de nascimento 
(aaaa-mm-dd)]]="","",(IF(B807="","",DATEDIF(J807,NOW(),"y"))))</f>
        <v/>
      </c>
      <c r="L807" s="401"/>
      <c r="M807" s="405"/>
      <c r="N807" s="407"/>
      <c r="O807" s="405"/>
      <c r="P807" s="275" t="str">
        <f t="shared" si="63"/>
        <v>NÃO</v>
      </c>
      <c r="Q807" s="281" t="str">
        <f>IF(Table9[[#This Row],[Código do agregado
'[Entidade']]]="","",IF(B807&lt;&gt;B806,"A",IF(Q806="A","B",IF(Q806="B","C",IF(Q806="C","D",IF(Q806="D","E",IF(Q806="E","F",IF(Q806="F","G",IF(Q806="G","H",IF(Q806="H","I",IF(Q806="K","L",IF(Q806="L","M",IF(Q806="M","N",IF(Q806="N","O",IF(Q806="O","P",IF(Q806="P","Q"))))))))))))))))</f>
        <v/>
      </c>
      <c r="R807" s="282" t="str">
        <f t="shared" si="64"/>
        <v/>
      </c>
      <c r="S807" s="283" t="str">
        <f t="shared" si="65"/>
        <v/>
      </c>
      <c r="T807" s="284" t="str">
        <f t="shared" ca="1" si="66"/>
        <v/>
      </c>
      <c r="U807" s="419"/>
      <c r="V807" s="421" t="str">
        <f>IFERROR(IF(Table9[[#This Row],[Data de nascimento 
(aaaa-mm-dd)]]="","",(IF(B807="","",DATEDIF(J807,VLOOKUP(Table9[[#This Row],[Código do agregado
'[Entidade']]],Table8[[Código do agregado '[Entidade']]:[Denominação do ficheiro pdf correspondente ao documento]],25,FALSE),"y")))),"")</f>
        <v/>
      </c>
      <c r="W807" s="410">
        <f t="shared" si="67"/>
        <v>0</v>
      </c>
      <c r="AC807" s="280"/>
    </row>
    <row r="808" spans="1:29" s="263" customFormat="1" ht="25.05" hidden="1" customHeight="1" x14ac:dyDescent="0.3">
      <c r="A808" s="274" t="str">
        <f>CONCATENATE(+IF(Table9[[#This Row],[Código do agregado
'[Entidade']]]="","",VLOOKUP(Table9[[#This Row],[Código do agregado
'[Entidade']]],Table8[[#All],[Código do agregado '[Entidade']]:[Código do agregado
'[1º Direito']]],6,FALSE)),Table9[[#This Row],[Membro]])</f>
        <v/>
      </c>
      <c r="B808" s="403"/>
      <c r="C808" s="404" t="str">
        <f>IF(Table9[[#This Row],[Código do agregado
'[Entidade']]]="","",(CONCATENATE(VLOOKUP(Table9[[#This Row],[Código do agregado
'[Entidade']]],Table8[[Código do agregado '[Entidade']]:[Código do agregado
'[1º Direito']]],8,FALSE),".",Table9[[#This Row],[Membro]])))</f>
        <v/>
      </c>
      <c r="D808" s="430"/>
      <c r="E808" s="431"/>
      <c r="F808" s="430"/>
      <c r="G808" s="430"/>
      <c r="H808" s="435"/>
      <c r="I808" s="432"/>
      <c r="J808" s="433"/>
      <c r="K808" s="404" t="str">
        <f ca="1">IF(Table9[[#This Row],[Data de nascimento 
(aaaa-mm-dd)]]="","",(IF(B808="","",DATEDIF(J808,NOW(),"y"))))</f>
        <v/>
      </c>
      <c r="L808" s="401"/>
      <c r="M808" s="405"/>
      <c r="N808" s="407"/>
      <c r="O808" s="405"/>
      <c r="P808" s="275" t="str">
        <f t="shared" si="63"/>
        <v>NÃO</v>
      </c>
      <c r="Q808" s="281" t="str">
        <f>IF(Table9[[#This Row],[Código do agregado
'[Entidade']]]="","",IF(B808&lt;&gt;B807,"A",IF(Q807="A","B",IF(Q807="B","C",IF(Q807="C","D",IF(Q807="D","E",IF(Q807="E","F",IF(Q807="F","G",IF(Q807="G","H",IF(Q807="H","I",IF(Q807="K","L",IF(Q807="L","M",IF(Q807="M","N",IF(Q807="N","O",IF(Q807="O","P",IF(Q807="P","Q"))))))))))))))))</f>
        <v/>
      </c>
      <c r="R808" s="282" t="str">
        <f t="shared" si="64"/>
        <v/>
      </c>
      <c r="S808" s="283" t="str">
        <f t="shared" si="65"/>
        <v/>
      </c>
      <c r="T808" s="284" t="str">
        <f t="shared" ca="1" si="66"/>
        <v/>
      </c>
      <c r="U808" s="419"/>
      <c r="V808" s="421" t="str">
        <f>IFERROR(IF(Table9[[#This Row],[Data de nascimento 
(aaaa-mm-dd)]]="","",(IF(B808="","",DATEDIF(J808,VLOOKUP(Table9[[#This Row],[Código do agregado
'[Entidade']]],Table8[[Código do agregado '[Entidade']]:[Denominação do ficheiro pdf correspondente ao documento]],25,FALSE),"y")))),"")</f>
        <v/>
      </c>
      <c r="W808" s="410">
        <f t="shared" si="67"/>
        <v>0</v>
      </c>
      <c r="AC808" s="280"/>
    </row>
    <row r="809" spans="1:29" s="263" customFormat="1" ht="25.05" hidden="1" customHeight="1" x14ac:dyDescent="0.3">
      <c r="A809" s="274" t="str">
        <f>CONCATENATE(+IF(Table9[[#This Row],[Código do agregado
'[Entidade']]]="","",VLOOKUP(Table9[[#This Row],[Código do agregado
'[Entidade']]],Table8[[#All],[Código do agregado '[Entidade']]:[Código do agregado
'[1º Direito']]],6,FALSE)),Table9[[#This Row],[Membro]])</f>
        <v/>
      </c>
      <c r="B809" s="403"/>
      <c r="C809" s="404" t="str">
        <f>IF(Table9[[#This Row],[Código do agregado
'[Entidade']]]="","",(CONCATENATE(VLOOKUP(Table9[[#This Row],[Código do agregado
'[Entidade']]],Table8[[Código do agregado '[Entidade']]:[Código do agregado
'[1º Direito']]],8,FALSE),".",Table9[[#This Row],[Membro]])))</f>
        <v/>
      </c>
      <c r="D809" s="430"/>
      <c r="E809" s="431"/>
      <c r="F809" s="430"/>
      <c r="G809" s="430"/>
      <c r="H809" s="435"/>
      <c r="I809" s="432"/>
      <c r="J809" s="433"/>
      <c r="K809" s="404" t="str">
        <f ca="1">IF(Table9[[#This Row],[Data de nascimento 
(aaaa-mm-dd)]]="","",(IF(B809="","",DATEDIF(J809,NOW(),"y"))))</f>
        <v/>
      </c>
      <c r="L809" s="401"/>
      <c r="M809" s="405"/>
      <c r="N809" s="407"/>
      <c r="O809" s="405"/>
      <c r="P809" s="275" t="str">
        <f t="shared" si="63"/>
        <v>NÃO</v>
      </c>
      <c r="Q809" s="281" t="str">
        <f>IF(Table9[[#This Row],[Código do agregado
'[Entidade']]]="","",IF(B809&lt;&gt;B808,"A",IF(Q808="A","B",IF(Q808="B","C",IF(Q808="C","D",IF(Q808="D","E",IF(Q808="E","F",IF(Q808="F","G",IF(Q808="G","H",IF(Q808="H","I",IF(Q808="K","L",IF(Q808="L","M",IF(Q808="M","N",IF(Q808="N","O",IF(Q808="O","P",IF(Q808="P","Q"))))))))))))))))</f>
        <v/>
      </c>
      <c r="R809" s="282" t="str">
        <f t="shared" si="64"/>
        <v/>
      </c>
      <c r="S809" s="283" t="str">
        <f t="shared" si="65"/>
        <v/>
      </c>
      <c r="T809" s="284" t="str">
        <f t="shared" ca="1" si="66"/>
        <v/>
      </c>
      <c r="U809" s="419"/>
      <c r="V809" s="421" t="str">
        <f>IFERROR(IF(Table9[[#This Row],[Data de nascimento 
(aaaa-mm-dd)]]="","",(IF(B809="","",DATEDIF(J809,VLOOKUP(Table9[[#This Row],[Código do agregado
'[Entidade']]],Table8[[Código do agregado '[Entidade']]:[Denominação do ficheiro pdf correspondente ao documento]],25,FALSE),"y")))),"")</f>
        <v/>
      </c>
      <c r="W809" s="410">
        <f t="shared" si="67"/>
        <v>0</v>
      </c>
      <c r="AC809" s="280"/>
    </row>
    <row r="810" spans="1:29" s="263" customFormat="1" ht="25.05" hidden="1" customHeight="1" x14ac:dyDescent="0.3">
      <c r="A810" s="274" t="str">
        <f>CONCATENATE(+IF(Table9[[#This Row],[Código do agregado
'[Entidade']]]="","",VLOOKUP(Table9[[#This Row],[Código do agregado
'[Entidade']]],Table8[[#All],[Código do agregado '[Entidade']]:[Código do agregado
'[1º Direito']]],6,FALSE)),Table9[[#This Row],[Membro]])</f>
        <v/>
      </c>
      <c r="B810" s="403"/>
      <c r="C810" s="404" t="str">
        <f>IF(Table9[[#This Row],[Código do agregado
'[Entidade']]]="","",(CONCATENATE(VLOOKUP(Table9[[#This Row],[Código do agregado
'[Entidade']]],Table8[[Código do agregado '[Entidade']]:[Código do agregado
'[1º Direito']]],8,FALSE),".",Table9[[#This Row],[Membro]])))</f>
        <v/>
      </c>
      <c r="D810" s="430"/>
      <c r="E810" s="431"/>
      <c r="F810" s="430"/>
      <c r="G810" s="430"/>
      <c r="H810" s="435"/>
      <c r="I810" s="432"/>
      <c r="J810" s="433"/>
      <c r="K810" s="404" t="str">
        <f ca="1">IF(Table9[[#This Row],[Data de nascimento 
(aaaa-mm-dd)]]="","",(IF(B810="","",DATEDIF(J810,NOW(),"y"))))</f>
        <v/>
      </c>
      <c r="L810" s="401"/>
      <c r="M810" s="405"/>
      <c r="N810" s="407"/>
      <c r="O810" s="405"/>
      <c r="P810" s="275" t="str">
        <f t="shared" si="63"/>
        <v>NÃO</v>
      </c>
      <c r="Q810" s="281" t="str">
        <f>IF(Table9[[#This Row],[Código do agregado
'[Entidade']]]="","",IF(B810&lt;&gt;B809,"A",IF(Q809="A","B",IF(Q809="B","C",IF(Q809="C","D",IF(Q809="D","E",IF(Q809="E","F",IF(Q809="F","G",IF(Q809="G","H",IF(Q809="H","I",IF(Q809="K","L",IF(Q809="L","M",IF(Q809="M","N",IF(Q809="N","O",IF(Q809="O","P",IF(Q809="P","Q"))))))))))))))))</f>
        <v/>
      </c>
      <c r="R810" s="282" t="str">
        <f t="shared" si="64"/>
        <v/>
      </c>
      <c r="S810" s="283" t="str">
        <f t="shared" si="65"/>
        <v/>
      </c>
      <c r="T810" s="284" t="str">
        <f t="shared" ca="1" si="66"/>
        <v/>
      </c>
      <c r="U810" s="419"/>
      <c r="V810" s="421" t="str">
        <f>IFERROR(IF(Table9[[#This Row],[Data de nascimento 
(aaaa-mm-dd)]]="","",(IF(B810="","",DATEDIF(J810,VLOOKUP(Table9[[#This Row],[Código do agregado
'[Entidade']]],Table8[[Código do agregado '[Entidade']]:[Denominação do ficheiro pdf correspondente ao documento]],25,FALSE),"y")))),"")</f>
        <v/>
      </c>
      <c r="W810" s="410">
        <f t="shared" si="67"/>
        <v>0</v>
      </c>
      <c r="AC810" s="280"/>
    </row>
    <row r="811" spans="1:29" s="263" customFormat="1" ht="25.05" hidden="1" customHeight="1" x14ac:dyDescent="0.3">
      <c r="A811" s="274" t="str">
        <f>CONCATENATE(+IF(Table9[[#This Row],[Código do agregado
'[Entidade']]]="","",VLOOKUP(Table9[[#This Row],[Código do agregado
'[Entidade']]],Table8[[#All],[Código do agregado '[Entidade']]:[Código do agregado
'[1º Direito']]],6,FALSE)),Table9[[#This Row],[Membro]])</f>
        <v/>
      </c>
      <c r="B811" s="403"/>
      <c r="C811" s="404" t="str">
        <f>IF(Table9[[#This Row],[Código do agregado
'[Entidade']]]="","",(CONCATENATE(VLOOKUP(Table9[[#This Row],[Código do agregado
'[Entidade']]],Table8[[Código do agregado '[Entidade']]:[Código do agregado
'[1º Direito']]],8,FALSE),".",Table9[[#This Row],[Membro]])))</f>
        <v/>
      </c>
      <c r="D811" s="430"/>
      <c r="E811" s="431"/>
      <c r="F811" s="430"/>
      <c r="G811" s="430"/>
      <c r="H811" s="435"/>
      <c r="I811" s="432"/>
      <c r="J811" s="433"/>
      <c r="K811" s="404" t="str">
        <f ca="1">IF(Table9[[#This Row],[Data de nascimento 
(aaaa-mm-dd)]]="","",(IF(B811="","",DATEDIF(J811,NOW(),"y"))))</f>
        <v/>
      </c>
      <c r="L811" s="401"/>
      <c r="M811" s="405"/>
      <c r="N811" s="407"/>
      <c r="O811" s="405"/>
      <c r="P811" s="275" t="str">
        <f t="shared" si="63"/>
        <v>NÃO</v>
      </c>
      <c r="Q811" s="281" t="str">
        <f>IF(Table9[[#This Row],[Código do agregado
'[Entidade']]]="","",IF(B811&lt;&gt;B810,"A",IF(Q810="A","B",IF(Q810="B","C",IF(Q810="C","D",IF(Q810="D","E",IF(Q810="E","F",IF(Q810="F","G",IF(Q810="G","H",IF(Q810="H","I",IF(Q810="K","L",IF(Q810="L","M",IF(Q810="M","N",IF(Q810="N","O",IF(Q810="O","P",IF(Q810="P","Q"))))))))))))))))</f>
        <v/>
      </c>
      <c r="R811" s="282" t="str">
        <f t="shared" si="64"/>
        <v/>
      </c>
      <c r="S811" s="283" t="str">
        <f t="shared" si="65"/>
        <v/>
      </c>
      <c r="T811" s="284" t="str">
        <f t="shared" ca="1" si="66"/>
        <v/>
      </c>
      <c r="U811" s="419"/>
      <c r="V811" s="421" t="str">
        <f>IFERROR(IF(Table9[[#This Row],[Data de nascimento 
(aaaa-mm-dd)]]="","",(IF(B811="","",DATEDIF(J811,VLOOKUP(Table9[[#This Row],[Código do agregado
'[Entidade']]],Table8[[Código do agregado '[Entidade']]:[Denominação do ficheiro pdf correspondente ao documento]],25,FALSE),"y")))),"")</f>
        <v/>
      </c>
      <c r="W811" s="410">
        <f t="shared" si="67"/>
        <v>0</v>
      </c>
      <c r="AC811" s="280"/>
    </row>
    <row r="812" spans="1:29" s="263" customFormat="1" ht="25.05" hidden="1" customHeight="1" x14ac:dyDescent="0.3">
      <c r="A812" s="274" t="str">
        <f>CONCATENATE(+IF(Table9[[#This Row],[Código do agregado
'[Entidade']]]="","",VLOOKUP(Table9[[#This Row],[Código do agregado
'[Entidade']]],Table8[[#All],[Código do agregado '[Entidade']]:[Código do agregado
'[1º Direito']]],6,FALSE)),Table9[[#This Row],[Membro]])</f>
        <v/>
      </c>
      <c r="B812" s="403"/>
      <c r="C812" s="404" t="str">
        <f>IF(Table9[[#This Row],[Código do agregado
'[Entidade']]]="","",(CONCATENATE(VLOOKUP(Table9[[#This Row],[Código do agregado
'[Entidade']]],Table8[[Código do agregado '[Entidade']]:[Código do agregado
'[1º Direito']]],8,FALSE),".",Table9[[#This Row],[Membro]])))</f>
        <v/>
      </c>
      <c r="D812" s="430"/>
      <c r="E812" s="431"/>
      <c r="F812" s="430"/>
      <c r="G812" s="430"/>
      <c r="H812" s="435"/>
      <c r="I812" s="432"/>
      <c r="J812" s="433"/>
      <c r="K812" s="404" t="str">
        <f ca="1">IF(Table9[[#This Row],[Data de nascimento 
(aaaa-mm-dd)]]="","",(IF(B812="","",DATEDIF(J812,NOW(),"y"))))</f>
        <v/>
      </c>
      <c r="L812" s="401"/>
      <c r="M812" s="405"/>
      <c r="N812" s="407"/>
      <c r="O812" s="405"/>
      <c r="P812" s="275" t="str">
        <f t="shared" si="63"/>
        <v>NÃO</v>
      </c>
      <c r="Q812" s="281" t="str">
        <f>IF(Table9[[#This Row],[Código do agregado
'[Entidade']]]="","",IF(B812&lt;&gt;B811,"A",IF(Q811="A","B",IF(Q811="B","C",IF(Q811="C","D",IF(Q811="D","E",IF(Q811="E","F",IF(Q811="F","G",IF(Q811="G","H",IF(Q811="H","I",IF(Q811="K","L",IF(Q811="L","M",IF(Q811="M","N",IF(Q811="N","O",IF(Q811="O","P",IF(Q811="P","Q"))))))))))))))))</f>
        <v/>
      </c>
      <c r="R812" s="282" t="str">
        <f t="shared" si="64"/>
        <v/>
      </c>
      <c r="S812" s="283" t="str">
        <f t="shared" si="65"/>
        <v/>
      </c>
      <c r="T812" s="284" t="str">
        <f t="shared" ca="1" si="66"/>
        <v/>
      </c>
      <c r="U812" s="419"/>
      <c r="V812" s="421" t="str">
        <f>IFERROR(IF(Table9[[#This Row],[Data de nascimento 
(aaaa-mm-dd)]]="","",(IF(B812="","",DATEDIF(J812,VLOOKUP(Table9[[#This Row],[Código do agregado
'[Entidade']]],Table8[[Código do agregado '[Entidade']]:[Denominação do ficheiro pdf correspondente ao documento]],25,FALSE),"y")))),"")</f>
        <v/>
      </c>
      <c r="W812" s="410">
        <f t="shared" si="67"/>
        <v>0</v>
      </c>
      <c r="AC812" s="280"/>
    </row>
    <row r="813" spans="1:29" s="263" customFormat="1" ht="25.05" hidden="1" customHeight="1" x14ac:dyDescent="0.3">
      <c r="A813" s="274" t="str">
        <f>CONCATENATE(+IF(Table9[[#This Row],[Código do agregado
'[Entidade']]]="","",VLOOKUP(Table9[[#This Row],[Código do agregado
'[Entidade']]],Table8[[#All],[Código do agregado '[Entidade']]:[Código do agregado
'[1º Direito']]],6,FALSE)),Table9[[#This Row],[Membro]])</f>
        <v/>
      </c>
      <c r="B813" s="403"/>
      <c r="C813" s="404" t="str">
        <f>IF(Table9[[#This Row],[Código do agregado
'[Entidade']]]="","",(CONCATENATE(VLOOKUP(Table9[[#This Row],[Código do agregado
'[Entidade']]],Table8[[Código do agregado '[Entidade']]:[Código do agregado
'[1º Direito']]],8,FALSE),".",Table9[[#This Row],[Membro]])))</f>
        <v/>
      </c>
      <c r="D813" s="430"/>
      <c r="E813" s="431"/>
      <c r="F813" s="430"/>
      <c r="G813" s="430"/>
      <c r="H813" s="435"/>
      <c r="I813" s="432"/>
      <c r="J813" s="433"/>
      <c r="K813" s="404" t="str">
        <f ca="1">IF(Table9[[#This Row],[Data de nascimento 
(aaaa-mm-dd)]]="","",(IF(B813="","",DATEDIF(J813,NOW(),"y"))))</f>
        <v/>
      </c>
      <c r="L813" s="401"/>
      <c r="M813" s="405"/>
      <c r="N813" s="407"/>
      <c r="O813" s="405"/>
      <c r="P813" s="275" t="str">
        <f t="shared" si="63"/>
        <v>NÃO</v>
      </c>
      <c r="Q813" s="281" t="str">
        <f>IF(Table9[[#This Row],[Código do agregado
'[Entidade']]]="","",IF(B813&lt;&gt;B812,"A",IF(Q812="A","B",IF(Q812="B","C",IF(Q812="C","D",IF(Q812="D","E",IF(Q812="E","F",IF(Q812="F","G",IF(Q812="G","H",IF(Q812="H","I",IF(Q812="K","L",IF(Q812="L","M",IF(Q812="M","N",IF(Q812="N","O",IF(Q812="O","P",IF(Q812="P","Q"))))))))))))))))</f>
        <v/>
      </c>
      <c r="R813" s="282" t="str">
        <f t="shared" si="64"/>
        <v/>
      </c>
      <c r="S813" s="283" t="str">
        <f t="shared" si="65"/>
        <v/>
      </c>
      <c r="T813" s="284" t="str">
        <f t="shared" ca="1" si="66"/>
        <v/>
      </c>
      <c r="U813" s="419"/>
      <c r="V813" s="421" t="str">
        <f>IFERROR(IF(Table9[[#This Row],[Data de nascimento 
(aaaa-mm-dd)]]="","",(IF(B813="","",DATEDIF(J813,VLOOKUP(Table9[[#This Row],[Código do agregado
'[Entidade']]],Table8[[Código do agregado '[Entidade']]:[Denominação do ficheiro pdf correspondente ao documento]],25,FALSE),"y")))),"")</f>
        <v/>
      </c>
      <c r="W813" s="410">
        <f t="shared" si="67"/>
        <v>0</v>
      </c>
      <c r="AC813" s="280"/>
    </row>
    <row r="814" spans="1:29" s="263" customFormat="1" ht="25.05" hidden="1" customHeight="1" x14ac:dyDescent="0.3">
      <c r="A814" s="274" t="str">
        <f>CONCATENATE(+IF(Table9[[#This Row],[Código do agregado
'[Entidade']]]="","",VLOOKUP(Table9[[#This Row],[Código do agregado
'[Entidade']]],Table8[[#All],[Código do agregado '[Entidade']]:[Código do agregado
'[1º Direito']]],6,FALSE)),Table9[[#This Row],[Membro]])</f>
        <v/>
      </c>
      <c r="B814" s="403"/>
      <c r="C814" s="404" t="str">
        <f>IF(Table9[[#This Row],[Código do agregado
'[Entidade']]]="","",(CONCATENATE(VLOOKUP(Table9[[#This Row],[Código do agregado
'[Entidade']]],Table8[[Código do agregado '[Entidade']]:[Código do agregado
'[1º Direito']]],8,FALSE),".",Table9[[#This Row],[Membro]])))</f>
        <v/>
      </c>
      <c r="D814" s="430"/>
      <c r="E814" s="431"/>
      <c r="F814" s="430"/>
      <c r="G814" s="430"/>
      <c r="H814" s="435"/>
      <c r="I814" s="432"/>
      <c r="J814" s="433"/>
      <c r="K814" s="404" t="str">
        <f ca="1">IF(Table9[[#This Row],[Data de nascimento 
(aaaa-mm-dd)]]="","",(IF(B814="","",DATEDIF(J814,NOW(),"y"))))</f>
        <v/>
      </c>
      <c r="L814" s="401"/>
      <c r="M814" s="405"/>
      <c r="N814" s="407"/>
      <c r="O814" s="405"/>
      <c r="P814" s="275" t="str">
        <f t="shared" si="63"/>
        <v>NÃO</v>
      </c>
      <c r="Q814" s="281" t="str">
        <f>IF(Table9[[#This Row],[Código do agregado
'[Entidade']]]="","",IF(B814&lt;&gt;B813,"A",IF(Q813="A","B",IF(Q813="B","C",IF(Q813="C","D",IF(Q813="D","E",IF(Q813="E","F",IF(Q813="F","G",IF(Q813="G","H",IF(Q813="H","I",IF(Q813="K","L",IF(Q813="L","M",IF(Q813="M","N",IF(Q813="N","O",IF(Q813="O","P",IF(Q813="P","Q"))))))))))))))))</f>
        <v/>
      </c>
      <c r="R814" s="282" t="str">
        <f t="shared" si="64"/>
        <v/>
      </c>
      <c r="S814" s="283" t="str">
        <f t="shared" si="65"/>
        <v/>
      </c>
      <c r="T814" s="284" t="str">
        <f t="shared" ca="1" si="66"/>
        <v/>
      </c>
      <c r="U814" s="419"/>
      <c r="V814" s="421" t="str">
        <f>IFERROR(IF(Table9[[#This Row],[Data de nascimento 
(aaaa-mm-dd)]]="","",(IF(B814="","",DATEDIF(J814,VLOOKUP(Table9[[#This Row],[Código do agregado
'[Entidade']]],Table8[[Código do agregado '[Entidade']]:[Denominação do ficheiro pdf correspondente ao documento]],25,FALSE),"y")))),"")</f>
        <v/>
      </c>
      <c r="W814" s="410">
        <f t="shared" si="67"/>
        <v>0</v>
      </c>
      <c r="AC814" s="280"/>
    </row>
    <row r="815" spans="1:29" s="263" customFormat="1" ht="25.05" hidden="1" customHeight="1" x14ac:dyDescent="0.3">
      <c r="A815" s="274" t="str">
        <f>CONCATENATE(+IF(Table9[[#This Row],[Código do agregado
'[Entidade']]]="","",VLOOKUP(Table9[[#This Row],[Código do agregado
'[Entidade']]],Table8[[#All],[Código do agregado '[Entidade']]:[Código do agregado
'[1º Direito']]],6,FALSE)),Table9[[#This Row],[Membro]])</f>
        <v/>
      </c>
      <c r="B815" s="403"/>
      <c r="C815" s="404" t="str">
        <f>IF(Table9[[#This Row],[Código do agregado
'[Entidade']]]="","",(CONCATENATE(VLOOKUP(Table9[[#This Row],[Código do agregado
'[Entidade']]],Table8[[Código do agregado '[Entidade']]:[Código do agregado
'[1º Direito']]],8,FALSE),".",Table9[[#This Row],[Membro]])))</f>
        <v/>
      </c>
      <c r="D815" s="430"/>
      <c r="E815" s="431"/>
      <c r="F815" s="430"/>
      <c r="G815" s="430"/>
      <c r="H815" s="435"/>
      <c r="I815" s="432"/>
      <c r="J815" s="433"/>
      <c r="K815" s="404" t="str">
        <f ca="1">IF(Table9[[#This Row],[Data de nascimento 
(aaaa-mm-dd)]]="","",(IF(B815="","",DATEDIF(J815,NOW(),"y"))))</f>
        <v/>
      </c>
      <c r="L815" s="401"/>
      <c r="M815" s="405"/>
      <c r="N815" s="407"/>
      <c r="O815" s="405"/>
      <c r="P815" s="275" t="str">
        <f t="shared" si="63"/>
        <v>NÃO</v>
      </c>
      <c r="Q815" s="281" t="str">
        <f>IF(Table9[[#This Row],[Código do agregado
'[Entidade']]]="","",IF(B815&lt;&gt;B814,"A",IF(Q814="A","B",IF(Q814="B","C",IF(Q814="C","D",IF(Q814="D","E",IF(Q814="E","F",IF(Q814="F","G",IF(Q814="G","H",IF(Q814="H","I",IF(Q814="K","L",IF(Q814="L","M",IF(Q814="M","N",IF(Q814="N","O",IF(Q814="O","P",IF(Q814="P","Q"))))))))))))))))</f>
        <v/>
      </c>
      <c r="R815" s="282" t="str">
        <f t="shared" si="64"/>
        <v/>
      </c>
      <c r="S815" s="283" t="str">
        <f t="shared" si="65"/>
        <v/>
      </c>
      <c r="T815" s="284" t="str">
        <f t="shared" ca="1" si="66"/>
        <v/>
      </c>
      <c r="U815" s="419"/>
      <c r="V815" s="421" t="str">
        <f>IFERROR(IF(Table9[[#This Row],[Data de nascimento 
(aaaa-mm-dd)]]="","",(IF(B815="","",DATEDIF(J815,VLOOKUP(Table9[[#This Row],[Código do agregado
'[Entidade']]],Table8[[Código do agregado '[Entidade']]:[Denominação do ficheiro pdf correspondente ao documento]],25,FALSE),"y")))),"")</f>
        <v/>
      </c>
      <c r="W815" s="410">
        <f t="shared" si="67"/>
        <v>0</v>
      </c>
      <c r="AC815" s="280"/>
    </row>
    <row r="816" spans="1:29" s="263" customFormat="1" ht="25.05" hidden="1" customHeight="1" x14ac:dyDescent="0.3">
      <c r="A816" s="274" t="str">
        <f>CONCATENATE(+IF(Table9[[#This Row],[Código do agregado
'[Entidade']]]="","",VLOOKUP(Table9[[#This Row],[Código do agregado
'[Entidade']]],Table8[[#All],[Código do agregado '[Entidade']]:[Código do agregado
'[1º Direito']]],6,FALSE)),Table9[[#This Row],[Membro]])</f>
        <v/>
      </c>
      <c r="B816" s="403"/>
      <c r="C816" s="404" t="str">
        <f>IF(Table9[[#This Row],[Código do agregado
'[Entidade']]]="","",(CONCATENATE(VLOOKUP(Table9[[#This Row],[Código do agregado
'[Entidade']]],Table8[[Código do agregado '[Entidade']]:[Código do agregado
'[1º Direito']]],8,FALSE),".",Table9[[#This Row],[Membro]])))</f>
        <v/>
      </c>
      <c r="D816" s="430"/>
      <c r="E816" s="431"/>
      <c r="F816" s="430"/>
      <c r="G816" s="430"/>
      <c r="H816" s="435"/>
      <c r="I816" s="432"/>
      <c r="J816" s="433"/>
      <c r="K816" s="404" t="str">
        <f ca="1">IF(Table9[[#This Row],[Data de nascimento 
(aaaa-mm-dd)]]="","",(IF(B816="","",DATEDIF(J816,NOW(),"y"))))</f>
        <v/>
      </c>
      <c r="L816" s="401"/>
      <c r="M816" s="405"/>
      <c r="N816" s="407"/>
      <c r="O816" s="405"/>
      <c r="P816" s="275" t="str">
        <f t="shared" si="63"/>
        <v>NÃO</v>
      </c>
      <c r="Q816" s="281" t="str">
        <f>IF(Table9[[#This Row],[Código do agregado
'[Entidade']]]="","",IF(B816&lt;&gt;B815,"A",IF(Q815="A","B",IF(Q815="B","C",IF(Q815="C","D",IF(Q815="D","E",IF(Q815="E","F",IF(Q815="F","G",IF(Q815="G","H",IF(Q815="H","I",IF(Q815="K","L",IF(Q815="L","M",IF(Q815="M","N",IF(Q815="N","O",IF(Q815="O","P",IF(Q815="P","Q"))))))))))))))))</f>
        <v/>
      </c>
      <c r="R816" s="282" t="str">
        <f t="shared" si="64"/>
        <v/>
      </c>
      <c r="S816" s="283" t="str">
        <f t="shared" si="65"/>
        <v/>
      </c>
      <c r="T816" s="284" t="str">
        <f t="shared" ca="1" si="66"/>
        <v/>
      </c>
      <c r="U816" s="419"/>
      <c r="V816" s="421" t="str">
        <f>IFERROR(IF(Table9[[#This Row],[Data de nascimento 
(aaaa-mm-dd)]]="","",(IF(B816="","",DATEDIF(J816,VLOOKUP(Table9[[#This Row],[Código do agregado
'[Entidade']]],Table8[[Código do agregado '[Entidade']]:[Denominação do ficheiro pdf correspondente ao documento]],25,FALSE),"y")))),"")</f>
        <v/>
      </c>
      <c r="W816" s="410">
        <f t="shared" si="67"/>
        <v>0</v>
      </c>
      <c r="AC816" s="280"/>
    </row>
    <row r="817" spans="1:29" s="263" customFormat="1" ht="25.05" hidden="1" customHeight="1" x14ac:dyDescent="0.3">
      <c r="A817" s="274" t="str">
        <f>CONCATENATE(+IF(Table9[[#This Row],[Código do agregado
'[Entidade']]]="","",VLOOKUP(Table9[[#This Row],[Código do agregado
'[Entidade']]],Table8[[#All],[Código do agregado '[Entidade']]:[Código do agregado
'[1º Direito']]],6,FALSE)),Table9[[#This Row],[Membro]])</f>
        <v/>
      </c>
      <c r="B817" s="403"/>
      <c r="C817" s="404" t="str">
        <f>IF(Table9[[#This Row],[Código do agregado
'[Entidade']]]="","",(CONCATENATE(VLOOKUP(Table9[[#This Row],[Código do agregado
'[Entidade']]],Table8[[Código do agregado '[Entidade']]:[Código do agregado
'[1º Direito']]],8,FALSE),".",Table9[[#This Row],[Membro]])))</f>
        <v/>
      </c>
      <c r="D817" s="430"/>
      <c r="E817" s="431"/>
      <c r="F817" s="430"/>
      <c r="G817" s="430"/>
      <c r="H817" s="435"/>
      <c r="I817" s="432"/>
      <c r="J817" s="433"/>
      <c r="K817" s="404" t="str">
        <f ca="1">IF(Table9[[#This Row],[Data de nascimento 
(aaaa-mm-dd)]]="","",(IF(B817="","",DATEDIF(J817,NOW(),"y"))))</f>
        <v/>
      </c>
      <c r="L817" s="401"/>
      <c r="M817" s="405"/>
      <c r="N817" s="407"/>
      <c r="O817" s="405"/>
      <c r="P817" s="275" t="str">
        <f t="shared" si="63"/>
        <v>NÃO</v>
      </c>
      <c r="Q817" s="281" t="str">
        <f>IF(Table9[[#This Row],[Código do agregado
'[Entidade']]]="","",IF(B817&lt;&gt;B816,"A",IF(Q816="A","B",IF(Q816="B","C",IF(Q816="C","D",IF(Q816="D","E",IF(Q816="E","F",IF(Q816="F","G",IF(Q816="G","H",IF(Q816="H","I",IF(Q816="K","L",IF(Q816="L","M",IF(Q816="M","N",IF(Q816="N","O",IF(Q816="O","P",IF(Q816="P","Q"))))))))))))))))</f>
        <v/>
      </c>
      <c r="R817" s="282" t="str">
        <f t="shared" si="64"/>
        <v/>
      </c>
      <c r="S817" s="283" t="str">
        <f t="shared" si="65"/>
        <v/>
      </c>
      <c r="T817" s="284" t="str">
        <f t="shared" ca="1" si="66"/>
        <v/>
      </c>
      <c r="U817" s="419"/>
      <c r="V817" s="421" t="str">
        <f>IFERROR(IF(Table9[[#This Row],[Data de nascimento 
(aaaa-mm-dd)]]="","",(IF(B817="","",DATEDIF(J817,VLOOKUP(Table9[[#This Row],[Código do agregado
'[Entidade']]],Table8[[Código do agregado '[Entidade']]:[Denominação do ficheiro pdf correspondente ao documento]],25,FALSE),"y")))),"")</f>
        <v/>
      </c>
      <c r="W817" s="410">
        <f t="shared" si="67"/>
        <v>0</v>
      </c>
      <c r="AC817" s="280"/>
    </row>
    <row r="818" spans="1:29" s="263" customFormat="1" ht="25.05" hidden="1" customHeight="1" x14ac:dyDescent="0.3">
      <c r="A818" s="274" t="str">
        <f>CONCATENATE(+IF(Table9[[#This Row],[Código do agregado
'[Entidade']]]="","",VLOOKUP(Table9[[#This Row],[Código do agregado
'[Entidade']]],Table8[[#All],[Código do agregado '[Entidade']]:[Código do agregado
'[1º Direito']]],6,FALSE)),Table9[[#This Row],[Membro]])</f>
        <v/>
      </c>
      <c r="B818" s="403"/>
      <c r="C818" s="404" t="str">
        <f>IF(Table9[[#This Row],[Código do agregado
'[Entidade']]]="","",(CONCATENATE(VLOOKUP(Table9[[#This Row],[Código do agregado
'[Entidade']]],Table8[[Código do agregado '[Entidade']]:[Código do agregado
'[1º Direito']]],8,FALSE),".",Table9[[#This Row],[Membro]])))</f>
        <v/>
      </c>
      <c r="D818" s="430"/>
      <c r="E818" s="431"/>
      <c r="F818" s="430"/>
      <c r="G818" s="430"/>
      <c r="H818" s="435"/>
      <c r="I818" s="432"/>
      <c r="J818" s="433"/>
      <c r="K818" s="404" t="str">
        <f ca="1">IF(Table9[[#This Row],[Data de nascimento 
(aaaa-mm-dd)]]="","",(IF(B818="","",DATEDIF(J818,NOW(),"y"))))</f>
        <v/>
      </c>
      <c r="L818" s="401"/>
      <c r="M818" s="405"/>
      <c r="N818" s="407"/>
      <c r="O818" s="405"/>
      <c r="P818" s="275" t="str">
        <f t="shared" si="63"/>
        <v>NÃO</v>
      </c>
      <c r="Q818" s="281" t="str">
        <f>IF(Table9[[#This Row],[Código do agregado
'[Entidade']]]="","",IF(B818&lt;&gt;B817,"A",IF(Q817="A","B",IF(Q817="B","C",IF(Q817="C","D",IF(Q817="D","E",IF(Q817="E","F",IF(Q817="F","G",IF(Q817="G","H",IF(Q817="H","I",IF(Q817="K","L",IF(Q817="L","M",IF(Q817="M","N",IF(Q817="N","O",IF(Q817="O","P",IF(Q817="P","Q"))))))))))))))))</f>
        <v/>
      </c>
      <c r="R818" s="282" t="str">
        <f t="shared" si="64"/>
        <v/>
      </c>
      <c r="S818" s="283" t="str">
        <f t="shared" si="65"/>
        <v/>
      </c>
      <c r="T818" s="284" t="str">
        <f t="shared" ca="1" si="66"/>
        <v/>
      </c>
      <c r="U818" s="419"/>
      <c r="V818" s="421" t="str">
        <f>IFERROR(IF(Table9[[#This Row],[Data de nascimento 
(aaaa-mm-dd)]]="","",(IF(B818="","",DATEDIF(J818,VLOOKUP(Table9[[#This Row],[Código do agregado
'[Entidade']]],Table8[[Código do agregado '[Entidade']]:[Denominação do ficheiro pdf correspondente ao documento]],25,FALSE),"y")))),"")</f>
        <v/>
      </c>
      <c r="W818" s="410">
        <f t="shared" si="67"/>
        <v>0</v>
      </c>
      <c r="AC818" s="280"/>
    </row>
    <row r="819" spans="1:29" s="263" customFormat="1" ht="25.05" hidden="1" customHeight="1" x14ac:dyDescent="0.3">
      <c r="A819" s="274" t="str">
        <f>CONCATENATE(+IF(Table9[[#This Row],[Código do agregado
'[Entidade']]]="","",VLOOKUP(Table9[[#This Row],[Código do agregado
'[Entidade']]],Table8[[#All],[Código do agregado '[Entidade']]:[Código do agregado
'[1º Direito']]],6,FALSE)),Table9[[#This Row],[Membro]])</f>
        <v/>
      </c>
      <c r="B819" s="403"/>
      <c r="C819" s="404" t="str">
        <f>IF(Table9[[#This Row],[Código do agregado
'[Entidade']]]="","",(CONCATENATE(VLOOKUP(Table9[[#This Row],[Código do agregado
'[Entidade']]],Table8[[Código do agregado '[Entidade']]:[Código do agregado
'[1º Direito']]],8,FALSE),".",Table9[[#This Row],[Membro]])))</f>
        <v/>
      </c>
      <c r="D819" s="430"/>
      <c r="E819" s="431"/>
      <c r="F819" s="430"/>
      <c r="G819" s="430"/>
      <c r="H819" s="435"/>
      <c r="I819" s="432"/>
      <c r="J819" s="433"/>
      <c r="K819" s="404" t="str">
        <f ca="1">IF(Table9[[#This Row],[Data de nascimento 
(aaaa-mm-dd)]]="","",(IF(B819="","",DATEDIF(J819,NOW(),"y"))))</f>
        <v/>
      </c>
      <c r="L819" s="401"/>
      <c r="M819" s="405"/>
      <c r="N819" s="407"/>
      <c r="O819" s="405"/>
      <c r="P819" s="275" t="str">
        <f t="shared" si="63"/>
        <v>NÃO</v>
      </c>
      <c r="Q819" s="281" t="str">
        <f>IF(Table9[[#This Row],[Código do agregado
'[Entidade']]]="","",IF(B819&lt;&gt;B818,"A",IF(Q818="A","B",IF(Q818="B","C",IF(Q818="C","D",IF(Q818="D","E",IF(Q818="E","F",IF(Q818="F","G",IF(Q818="G","H",IF(Q818="H","I",IF(Q818="K","L",IF(Q818="L","M",IF(Q818="M","N",IF(Q818="N","O",IF(Q818="O","P",IF(Q818="P","Q"))))))))))))))))</f>
        <v/>
      </c>
      <c r="R819" s="282" t="str">
        <f t="shared" si="64"/>
        <v/>
      </c>
      <c r="S819" s="283" t="str">
        <f t="shared" si="65"/>
        <v/>
      </c>
      <c r="T819" s="284" t="str">
        <f t="shared" ca="1" si="66"/>
        <v/>
      </c>
      <c r="U819" s="419"/>
      <c r="V819" s="421" t="str">
        <f>IFERROR(IF(Table9[[#This Row],[Data de nascimento 
(aaaa-mm-dd)]]="","",(IF(B819="","",DATEDIF(J819,VLOOKUP(Table9[[#This Row],[Código do agregado
'[Entidade']]],Table8[[Código do agregado '[Entidade']]:[Denominação do ficheiro pdf correspondente ao documento]],25,FALSE),"y")))),"")</f>
        <v/>
      </c>
      <c r="W819" s="410">
        <f t="shared" si="67"/>
        <v>0</v>
      </c>
      <c r="AC819" s="280"/>
    </row>
    <row r="820" spans="1:29" s="263" customFormat="1" ht="25.05" hidden="1" customHeight="1" x14ac:dyDescent="0.3">
      <c r="A820" s="274" t="str">
        <f>CONCATENATE(+IF(Table9[[#This Row],[Código do agregado
'[Entidade']]]="","",VLOOKUP(Table9[[#This Row],[Código do agregado
'[Entidade']]],Table8[[#All],[Código do agregado '[Entidade']]:[Código do agregado
'[1º Direito']]],6,FALSE)),Table9[[#This Row],[Membro]])</f>
        <v/>
      </c>
      <c r="B820" s="403"/>
      <c r="C820" s="404" t="str">
        <f>IF(Table9[[#This Row],[Código do agregado
'[Entidade']]]="","",(CONCATENATE(VLOOKUP(Table9[[#This Row],[Código do agregado
'[Entidade']]],Table8[[Código do agregado '[Entidade']]:[Código do agregado
'[1º Direito']]],8,FALSE),".",Table9[[#This Row],[Membro]])))</f>
        <v/>
      </c>
      <c r="D820" s="430"/>
      <c r="E820" s="431"/>
      <c r="F820" s="430"/>
      <c r="G820" s="430"/>
      <c r="H820" s="435"/>
      <c r="I820" s="432"/>
      <c r="J820" s="433"/>
      <c r="K820" s="404" t="str">
        <f ca="1">IF(Table9[[#This Row],[Data de nascimento 
(aaaa-mm-dd)]]="","",(IF(B820="","",DATEDIF(J820,NOW(),"y"))))</f>
        <v/>
      </c>
      <c r="L820" s="401"/>
      <c r="M820" s="405"/>
      <c r="N820" s="407"/>
      <c r="O820" s="405"/>
      <c r="P820" s="275" t="str">
        <f t="shared" si="63"/>
        <v>NÃO</v>
      </c>
      <c r="Q820" s="281" t="str">
        <f>IF(Table9[[#This Row],[Código do agregado
'[Entidade']]]="","",IF(B820&lt;&gt;B819,"A",IF(Q819="A","B",IF(Q819="B","C",IF(Q819="C","D",IF(Q819="D","E",IF(Q819="E","F",IF(Q819="F","G",IF(Q819="G","H",IF(Q819="H","I",IF(Q819="K","L",IF(Q819="L","M",IF(Q819="M","N",IF(Q819="N","O",IF(Q819="O","P",IF(Q819="P","Q"))))))))))))))))</f>
        <v/>
      </c>
      <c r="R820" s="282" t="str">
        <f t="shared" si="64"/>
        <v/>
      </c>
      <c r="S820" s="283" t="str">
        <f t="shared" si="65"/>
        <v/>
      </c>
      <c r="T820" s="284" t="str">
        <f t="shared" ca="1" si="66"/>
        <v/>
      </c>
      <c r="U820" s="419"/>
      <c r="V820" s="421" t="str">
        <f>IFERROR(IF(Table9[[#This Row],[Data de nascimento 
(aaaa-mm-dd)]]="","",(IF(B820="","",DATEDIF(J820,VLOOKUP(Table9[[#This Row],[Código do agregado
'[Entidade']]],Table8[[Código do agregado '[Entidade']]:[Denominação do ficheiro pdf correspondente ao documento]],25,FALSE),"y")))),"")</f>
        <v/>
      </c>
      <c r="W820" s="410">
        <f t="shared" si="67"/>
        <v>0</v>
      </c>
      <c r="AC820" s="280"/>
    </row>
    <row r="821" spans="1:29" s="263" customFormat="1" ht="25.05" hidden="1" customHeight="1" x14ac:dyDescent="0.3">
      <c r="A821" s="274" t="str">
        <f>CONCATENATE(+IF(Table9[[#This Row],[Código do agregado
'[Entidade']]]="","",VLOOKUP(Table9[[#This Row],[Código do agregado
'[Entidade']]],Table8[[#All],[Código do agregado '[Entidade']]:[Código do agregado
'[1º Direito']]],6,FALSE)),Table9[[#This Row],[Membro]])</f>
        <v/>
      </c>
      <c r="B821" s="403"/>
      <c r="C821" s="404" t="str">
        <f>IF(Table9[[#This Row],[Código do agregado
'[Entidade']]]="","",(CONCATENATE(VLOOKUP(Table9[[#This Row],[Código do agregado
'[Entidade']]],Table8[[Código do agregado '[Entidade']]:[Código do agregado
'[1º Direito']]],8,FALSE),".",Table9[[#This Row],[Membro]])))</f>
        <v/>
      </c>
      <c r="D821" s="430"/>
      <c r="E821" s="431"/>
      <c r="F821" s="430"/>
      <c r="G821" s="430"/>
      <c r="H821" s="435"/>
      <c r="I821" s="432"/>
      <c r="J821" s="433"/>
      <c r="K821" s="404" t="str">
        <f ca="1">IF(Table9[[#This Row],[Data de nascimento 
(aaaa-mm-dd)]]="","",(IF(B821="","",DATEDIF(J821,NOW(),"y"))))</f>
        <v/>
      </c>
      <c r="L821" s="401"/>
      <c r="M821" s="405"/>
      <c r="N821" s="407"/>
      <c r="O821" s="405"/>
      <c r="P821" s="275" t="str">
        <f t="shared" si="63"/>
        <v>NÃO</v>
      </c>
      <c r="Q821" s="281" t="str">
        <f>IF(Table9[[#This Row],[Código do agregado
'[Entidade']]]="","",IF(B821&lt;&gt;B820,"A",IF(Q820="A","B",IF(Q820="B","C",IF(Q820="C","D",IF(Q820="D","E",IF(Q820="E","F",IF(Q820="F","G",IF(Q820="G","H",IF(Q820="H","I",IF(Q820="K","L",IF(Q820="L","M",IF(Q820="M","N",IF(Q820="N","O",IF(Q820="O","P",IF(Q820="P","Q"))))))))))))))))</f>
        <v/>
      </c>
      <c r="R821" s="282" t="str">
        <f t="shared" si="64"/>
        <v/>
      </c>
      <c r="S821" s="283" t="str">
        <f t="shared" si="65"/>
        <v/>
      </c>
      <c r="T821" s="284" t="str">
        <f t="shared" ca="1" si="66"/>
        <v/>
      </c>
      <c r="U821" s="419"/>
      <c r="V821" s="421" t="str">
        <f>IFERROR(IF(Table9[[#This Row],[Data de nascimento 
(aaaa-mm-dd)]]="","",(IF(B821="","",DATEDIF(J821,VLOOKUP(Table9[[#This Row],[Código do agregado
'[Entidade']]],Table8[[Código do agregado '[Entidade']]:[Denominação do ficheiro pdf correspondente ao documento]],25,FALSE),"y")))),"")</f>
        <v/>
      </c>
      <c r="W821" s="410">
        <f t="shared" si="67"/>
        <v>0</v>
      </c>
      <c r="AC821" s="280"/>
    </row>
    <row r="822" spans="1:29" s="263" customFormat="1" ht="25.05" hidden="1" customHeight="1" x14ac:dyDescent="0.3">
      <c r="A822" s="274" t="str">
        <f>CONCATENATE(+IF(Table9[[#This Row],[Código do agregado
'[Entidade']]]="","",VLOOKUP(Table9[[#This Row],[Código do agregado
'[Entidade']]],Table8[[#All],[Código do agregado '[Entidade']]:[Código do agregado
'[1º Direito']]],6,FALSE)),Table9[[#This Row],[Membro]])</f>
        <v/>
      </c>
      <c r="B822" s="403"/>
      <c r="C822" s="404" t="str">
        <f>IF(Table9[[#This Row],[Código do agregado
'[Entidade']]]="","",(CONCATENATE(VLOOKUP(Table9[[#This Row],[Código do agregado
'[Entidade']]],Table8[[Código do agregado '[Entidade']]:[Código do agregado
'[1º Direito']]],8,FALSE),".",Table9[[#This Row],[Membro]])))</f>
        <v/>
      </c>
      <c r="D822" s="430"/>
      <c r="E822" s="431"/>
      <c r="F822" s="430"/>
      <c r="G822" s="430"/>
      <c r="H822" s="435"/>
      <c r="I822" s="432"/>
      <c r="J822" s="433"/>
      <c r="K822" s="404" t="str">
        <f ca="1">IF(Table9[[#This Row],[Data de nascimento 
(aaaa-mm-dd)]]="","",(IF(B822="","",DATEDIF(J822,NOW(),"y"))))</f>
        <v/>
      </c>
      <c r="L822" s="401"/>
      <c r="M822" s="405"/>
      <c r="N822" s="407"/>
      <c r="O822" s="405"/>
      <c r="P822" s="275" t="str">
        <f t="shared" si="63"/>
        <v>NÃO</v>
      </c>
      <c r="Q822" s="281" t="str">
        <f>IF(Table9[[#This Row],[Código do agregado
'[Entidade']]]="","",IF(B822&lt;&gt;B821,"A",IF(Q821="A","B",IF(Q821="B","C",IF(Q821="C","D",IF(Q821="D","E",IF(Q821="E","F",IF(Q821="F","G",IF(Q821="G","H",IF(Q821="H","I",IF(Q821="K","L",IF(Q821="L","M",IF(Q821="M","N",IF(Q821="N","O",IF(Q821="O","P",IF(Q821="P","Q"))))))))))))))))</f>
        <v/>
      </c>
      <c r="R822" s="282" t="str">
        <f t="shared" si="64"/>
        <v/>
      </c>
      <c r="S822" s="283" t="str">
        <f t="shared" si="65"/>
        <v/>
      </c>
      <c r="T822" s="284" t="str">
        <f t="shared" ca="1" si="66"/>
        <v/>
      </c>
      <c r="U822" s="419"/>
      <c r="V822" s="421" t="str">
        <f>IFERROR(IF(Table9[[#This Row],[Data de nascimento 
(aaaa-mm-dd)]]="","",(IF(B822="","",DATEDIF(J822,VLOOKUP(Table9[[#This Row],[Código do agregado
'[Entidade']]],Table8[[Código do agregado '[Entidade']]:[Denominação do ficheiro pdf correspondente ao documento]],25,FALSE),"y")))),"")</f>
        <v/>
      </c>
      <c r="W822" s="410">
        <f t="shared" si="67"/>
        <v>0</v>
      </c>
      <c r="AC822" s="280"/>
    </row>
    <row r="823" spans="1:29" s="263" customFormat="1" ht="25.05" hidden="1" customHeight="1" x14ac:dyDescent="0.3">
      <c r="A823" s="274" t="str">
        <f>CONCATENATE(+IF(Table9[[#This Row],[Código do agregado
'[Entidade']]]="","",VLOOKUP(Table9[[#This Row],[Código do agregado
'[Entidade']]],Table8[[#All],[Código do agregado '[Entidade']]:[Código do agregado
'[1º Direito']]],6,FALSE)),Table9[[#This Row],[Membro]])</f>
        <v/>
      </c>
      <c r="B823" s="403"/>
      <c r="C823" s="404" t="str">
        <f>IF(Table9[[#This Row],[Código do agregado
'[Entidade']]]="","",(CONCATENATE(VLOOKUP(Table9[[#This Row],[Código do agregado
'[Entidade']]],Table8[[Código do agregado '[Entidade']]:[Código do agregado
'[1º Direito']]],8,FALSE),".",Table9[[#This Row],[Membro]])))</f>
        <v/>
      </c>
      <c r="D823" s="430"/>
      <c r="E823" s="431"/>
      <c r="F823" s="430"/>
      <c r="G823" s="430"/>
      <c r="H823" s="435"/>
      <c r="I823" s="432"/>
      <c r="J823" s="433"/>
      <c r="K823" s="404" t="str">
        <f ca="1">IF(Table9[[#This Row],[Data de nascimento 
(aaaa-mm-dd)]]="","",(IF(B823="","",DATEDIF(J823,NOW(),"y"))))</f>
        <v/>
      </c>
      <c r="L823" s="401"/>
      <c r="M823" s="405"/>
      <c r="N823" s="407"/>
      <c r="O823" s="405"/>
      <c r="P823" s="275" t="str">
        <f t="shared" si="63"/>
        <v>NÃO</v>
      </c>
      <c r="Q823" s="281" t="str">
        <f>IF(Table9[[#This Row],[Código do agregado
'[Entidade']]]="","",IF(B823&lt;&gt;B822,"A",IF(Q822="A","B",IF(Q822="B","C",IF(Q822="C","D",IF(Q822="D","E",IF(Q822="E","F",IF(Q822="F","G",IF(Q822="G","H",IF(Q822="H","I",IF(Q822="K","L",IF(Q822="L","M",IF(Q822="M","N",IF(Q822="N","O",IF(Q822="O","P",IF(Q822="P","Q"))))))))))))))))</f>
        <v/>
      </c>
      <c r="R823" s="282" t="str">
        <f t="shared" si="64"/>
        <v/>
      </c>
      <c r="S823" s="283" t="str">
        <f t="shared" si="65"/>
        <v/>
      </c>
      <c r="T823" s="284" t="str">
        <f t="shared" ca="1" si="66"/>
        <v/>
      </c>
      <c r="U823" s="419"/>
      <c r="V823" s="421" t="str">
        <f>IFERROR(IF(Table9[[#This Row],[Data de nascimento 
(aaaa-mm-dd)]]="","",(IF(B823="","",DATEDIF(J823,VLOOKUP(Table9[[#This Row],[Código do agregado
'[Entidade']]],Table8[[Código do agregado '[Entidade']]:[Denominação do ficheiro pdf correspondente ao documento]],25,FALSE),"y")))),"")</f>
        <v/>
      </c>
      <c r="W823" s="410">
        <f t="shared" si="67"/>
        <v>0</v>
      </c>
      <c r="AC823" s="280"/>
    </row>
    <row r="824" spans="1:29" s="263" customFormat="1" ht="25.05" hidden="1" customHeight="1" x14ac:dyDescent="0.3">
      <c r="A824" s="274" t="str">
        <f>CONCATENATE(+IF(Table9[[#This Row],[Código do agregado
'[Entidade']]]="","",VLOOKUP(Table9[[#This Row],[Código do agregado
'[Entidade']]],Table8[[#All],[Código do agregado '[Entidade']]:[Código do agregado
'[1º Direito']]],6,FALSE)),Table9[[#This Row],[Membro]])</f>
        <v/>
      </c>
      <c r="B824" s="403"/>
      <c r="C824" s="404" t="str">
        <f>IF(Table9[[#This Row],[Código do agregado
'[Entidade']]]="","",(CONCATENATE(VLOOKUP(Table9[[#This Row],[Código do agregado
'[Entidade']]],Table8[[Código do agregado '[Entidade']]:[Código do agregado
'[1º Direito']]],8,FALSE),".",Table9[[#This Row],[Membro]])))</f>
        <v/>
      </c>
      <c r="D824" s="430"/>
      <c r="E824" s="431"/>
      <c r="F824" s="430"/>
      <c r="G824" s="430"/>
      <c r="H824" s="435"/>
      <c r="I824" s="432"/>
      <c r="J824" s="433"/>
      <c r="K824" s="404" t="str">
        <f ca="1">IF(Table9[[#This Row],[Data de nascimento 
(aaaa-mm-dd)]]="","",(IF(B824="","",DATEDIF(J824,NOW(),"y"))))</f>
        <v/>
      </c>
      <c r="L824" s="401"/>
      <c r="M824" s="405"/>
      <c r="N824" s="407"/>
      <c r="O824" s="405"/>
      <c r="P824" s="275" t="str">
        <f t="shared" si="63"/>
        <v>NÃO</v>
      </c>
      <c r="Q824" s="281" t="str">
        <f>IF(Table9[[#This Row],[Código do agregado
'[Entidade']]]="","",IF(B824&lt;&gt;B823,"A",IF(Q823="A","B",IF(Q823="B","C",IF(Q823="C","D",IF(Q823="D","E",IF(Q823="E","F",IF(Q823="F","G",IF(Q823="G","H",IF(Q823="H","I",IF(Q823="K","L",IF(Q823="L","M",IF(Q823="M","N",IF(Q823="N","O",IF(Q823="O","P",IF(Q823="P","Q"))))))))))))))))</f>
        <v/>
      </c>
      <c r="R824" s="282" t="str">
        <f t="shared" si="64"/>
        <v/>
      </c>
      <c r="S824" s="283" t="str">
        <f t="shared" si="65"/>
        <v/>
      </c>
      <c r="T824" s="284" t="str">
        <f t="shared" ca="1" si="66"/>
        <v/>
      </c>
      <c r="U824" s="419"/>
      <c r="V824" s="421" t="str">
        <f>IFERROR(IF(Table9[[#This Row],[Data de nascimento 
(aaaa-mm-dd)]]="","",(IF(B824="","",DATEDIF(J824,VLOOKUP(Table9[[#This Row],[Código do agregado
'[Entidade']]],Table8[[Código do agregado '[Entidade']]:[Denominação do ficheiro pdf correspondente ao documento]],25,FALSE),"y")))),"")</f>
        <v/>
      </c>
      <c r="W824" s="410">
        <f t="shared" si="67"/>
        <v>0</v>
      </c>
      <c r="AC824" s="280"/>
    </row>
    <row r="825" spans="1:29" s="263" customFormat="1" ht="25.05" hidden="1" customHeight="1" x14ac:dyDescent="0.3">
      <c r="A825" s="274" t="str">
        <f>CONCATENATE(+IF(Table9[[#This Row],[Código do agregado
'[Entidade']]]="","",VLOOKUP(Table9[[#This Row],[Código do agregado
'[Entidade']]],Table8[[#All],[Código do agregado '[Entidade']]:[Código do agregado
'[1º Direito']]],6,FALSE)),Table9[[#This Row],[Membro]])</f>
        <v/>
      </c>
      <c r="B825" s="403"/>
      <c r="C825" s="404" t="str">
        <f>IF(Table9[[#This Row],[Código do agregado
'[Entidade']]]="","",(CONCATENATE(VLOOKUP(Table9[[#This Row],[Código do agregado
'[Entidade']]],Table8[[Código do agregado '[Entidade']]:[Código do agregado
'[1º Direito']]],8,FALSE),".",Table9[[#This Row],[Membro]])))</f>
        <v/>
      </c>
      <c r="D825" s="430"/>
      <c r="E825" s="431"/>
      <c r="F825" s="430"/>
      <c r="G825" s="430"/>
      <c r="H825" s="435"/>
      <c r="I825" s="432"/>
      <c r="J825" s="433"/>
      <c r="K825" s="404" t="str">
        <f ca="1">IF(Table9[[#This Row],[Data de nascimento 
(aaaa-mm-dd)]]="","",(IF(B825="","",DATEDIF(J825,NOW(),"y"))))</f>
        <v/>
      </c>
      <c r="L825" s="401"/>
      <c r="M825" s="405"/>
      <c r="N825" s="407"/>
      <c r="O825" s="405"/>
      <c r="P825" s="275" t="str">
        <f t="shared" si="63"/>
        <v>NÃO</v>
      </c>
      <c r="Q825" s="281" t="str">
        <f>IF(Table9[[#This Row],[Código do agregado
'[Entidade']]]="","",IF(B825&lt;&gt;B824,"A",IF(Q824="A","B",IF(Q824="B","C",IF(Q824="C","D",IF(Q824="D","E",IF(Q824="E","F",IF(Q824="F","G",IF(Q824="G","H",IF(Q824="H","I",IF(Q824="K","L",IF(Q824="L","M",IF(Q824="M","N",IF(Q824="N","O",IF(Q824="O","P",IF(Q824="P","Q"))))))))))))))))</f>
        <v/>
      </c>
      <c r="R825" s="282" t="str">
        <f t="shared" si="64"/>
        <v/>
      </c>
      <c r="S825" s="283" t="str">
        <f t="shared" si="65"/>
        <v/>
      </c>
      <c r="T825" s="284" t="str">
        <f t="shared" ca="1" si="66"/>
        <v/>
      </c>
      <c r="U825" s="419"/>
      <c r="V825" s="421" t="str">
        <f>IFERROR(IF(Table9[[#This Row],[Data de nascimento 
(aaaa-mm-dd)]]="","",(IF(B825="","",DATEDIF(J825,VLOOKUP(Table9[[#This Row],[Código do agregado
'[Entidade']]],Table8[[Código do agregado '[Entidade']]:[Denominação do ficheiro pdf correspondente ao documento]],25,FALSE),"y")))),"")</f>
        <v/>
      </c>
      <c r="W825" s="410">
        <f t="shared" si="67"/>
        <v>0</v>
      </c>
      <c r="AC825" s="280"/>
    </row>
    <row r="826" spans="1:29" s="263" customFormat="1" ht="25.05" hidden="1" customHeight="1" x14ac:dyDescent="0.3">
      <c r="A826" s="274" t="str">
        <f>CONCATENATE(+IF(Table9[[#This Row],[Código do agregado
'[Entidade']]]="","",VLOOKUP(Table9[[#This Row],[Código do agregado
'[Entidade']]],Table8[[#All],[Código do agregado '[Entidade']]:[Código do agregado
'[1º Direito']]],6,FALSE)),Table9[[#This Row],[Membro]])</f>
        <v/>
      </c>
      <c r="B826" s="403"/>
      <c r="C826" s="404" t="str">
        <f>IF(Table9[[#This Row],[Código do agregado
'[Entidade']]]="","",(CONCATENATE(VLOOKUP(Table9[[#This Row],[Código do agregado
'[Entidade']]],Table8[[Código do agregado '[Entidade']]:[Código do agregado
'[1º Direito']]],8,FALSE),".",Table9[[#This Row],[Membro]])))</f>
        <v/>
      </c>
      <c r="D826" s="430"/>
      <c r="E826" s="431"/>
      <c r="F826" s="430"/>
      <c r="G826" s="430"/>
      <c r="H826" s="435"/>
      <c r="I826" s="432"/>
      <c r="J826" s="433"/>
      <c r="K826" s="404" t="str">
        <f ca="1">IF(Table9[[#This Row],[Data de nascimento 
(aaaa-mm-dd)]]="","",(IF(B826="","",DATEDIF(J826,NOW(),"y"))))</f>
        <v/>
      </c>
      <c r="L826" s="401"/>
      <c r="M826" s="405"/>
      <c r="N826" s="407"/>
      <c r="O826" s="405"/>
      <c r="P826" s="275" t="str">
        <f t="shared" si="63"/>
        <v>NÃO</v>
      </c>
      <c r="Q826" s="281" t="str">
        <f>IF(Table9[[#This Row],[Código do agregado
'[Entidade']]]="","",IF(B826&lt;&gt;B825,"A",IF(Q825="A","B",IF(Q825="B","C",IF(Q825="C","D",IF(Q825="D","E",IF(Q825="E","F",IF(Q825="F","G",IF(Q825="G","H",IF(Q825="H","I",IF(Q825="K","L",IF(Q825="L","M",IF(Q825="M","N",IF(Q825="N","O",IF(Q825="O","P",IF(Q825="P","Q"))))))))))))))))</f>
        <v/>
      </c>
      <c r="R826" s="282" t="str">
        <f t="shared" si="64"/>
        <v/>
      </c>
      <c r="S826" s="283" t="str">
        <f t="shared" si="65"/>
        <v/>
      </c>
      <c r="T826" s="284" t="str">
        <f t="shared" ca="1" si="66"/>
        <v/>
      </c>
      <c r="U826" s="419"/>
      <c r="V826" s="421" t="str">
        <f>IFERROR(IF(Table9[[#This Row],[Data de nascimento 
(aaaa-mm-dd)]]="","",(IF(B826="","",DATEDIF(J826,VLOOKUP(Table9[[#This Row],[Código do agregado
'[Entidade']]],Table8[[Código do agregado '[Entidade']]:[Denominação do ficheiro pdf correspondente ao documento]],25,FALSE),"y")))),"")</f>
        <v/>
      </c>
      <c r="W826" s="410">
        <f t="shared" si="67"/>
        <v>0</v>
      </c>
      <c r="AC826" s="280"/>
    </row>
    <row r="827" spans="1:29" s="263" customFormat="1" ht="25.05" hidden="1" customHeight="1" x14ac:dyDescent="0.3">
      <c r="A827" s="274" t="str">
        <f>CONCATENATE(+IF(Table9[[#This Row],[Código do agregado
'[Entidade']]]="","",VLOOKUP(Table9[[#This Row],[Código do agregado
'[Entidade']]],Table8[[#All],[Código do agregado '[Entidade']]:[Código do agregado
'[1º Direito']]],6,FALSE)),Table9[[#This Row],[Membro]])</f>
        <v/>
      </c>
      <c r="B827" s="403"/>
      <c r="C827" s="404" t="str">
        <f>IF(Table9[[#This Row],[Código do agregado
'[Entidade']]]="","",(CONCATENATE(VLOOKUP(Table9[[#This Row],[Código do agregado
'[Entidade']]],Table8[[Código do agregado '[Entidade']]:[Código do agregado
'[1º Direito']]],8,FALSE),".",Table9[[#This Row],[Membro]])))</f>
        <v/>
      </c>
      <c r="D827" s="430"/>
      <c r="E827" s="431"/>
      <c r="F827" s="430"/>
      <c r="G827" s="430"/>
      <c r="H827" s="435"/>
      <c r="I827" s="432"/>
      <c r="J827" s="433"/>
      <c r="K827" s="404" t="str">
        <f ca="1">IF(Table9[[#This Row],[Data de nascimento 
(aaaa-mm-dd)]]="","",(IF(B827="","",DATEDIF(J827,NOW(),"y"))))</f>
        <v/>
      </c>
      <c r="L827" s="401"/>
      <c r="M827" s="405"/>
      <c r="N827" s="407"/>
      <c r="O827" s="405"/>
      <c r="P827" s="275" t="str">
        <f t="shared" si="63"/>
        <v>NÃO</v>
      </c>
      <c r="Q827" s="281" t="str">
        <f>IF(Table9[[#This Row],[Código do agregado
'[Entidade']]]="","",IF(B827&lt;&gt;B826,"A",IF(Q826="A","B",IF(Q826="B","C",IF(Q826="C","D",IF(Q826="D","E",IF(Q826="E","F",IF(Q826="F","G",IF(Q826="G","H",IF(Q826="H","I",IF(Q826="K","L",IF(Q826="L","M",IF(Q826="M","N",IF(Q826="N","O",IF(Q826="O","P",IF(Q826="P","Q"))))))))))))))))</f>
        <v/>
      </c>
      <c r="R827" s="282" t="str">
        <f t="shared" si="64"/>
        <v/>
      </c>
      <c r="S827" s="283" t="str">
        <f t="shared" si="65"/>
        <v/>
      </c>
      <c r="T827" s="284" t="str">
        <f t="shared" ca="1" si="66"/>
        <v/>
      </c>
      <c r="U827" s="419"/>
      <c r="V827" s="421" t="str">
        <f>IFERROR(IF(Table9[[#This Row],[Data de nascimento 
(aaaa-mm-dd)]]="","",(IF(B827="","",DATEDIF(J827,VLOOKUP(Table9[[#This Row],[Código do agregado
'[Entidade']]],Table8[[Código do agregado '[Entidade']]:[Denominação do ficheiro pdf correspondente ao documento]],25,FALSE),"y")))),"")</f>
        <v/>
      </c>
      <c r="W827" s="410">
        <f t="shared" si="67"/>
        <v>0</v>
      </c>
      <c r="AC827" s="280"/>
    </row>
    <row r="828" spans="1:29" s="263" customFormat="1" ht="25.05" hidden="1" customHeight="1" x14ac:dyDescent="0.3">
      <c r="A828" s="274" t="str">
        <f>CONCATENATE(+IF(Table9[[#This Row],[Código do agregado
'[Entidade']]]="","",VLOOKUP(Table9[[#This Row],[Código do agregado
'[Entidade']]],Table8[[#All],[Código do agregado '[Entidade']]:[Código do agregado
'[1º Direito']]],6,FALSE)),Table9[[#This Row],[Membro]])</f>
        <v/>
      </c>
      <c r="B828" s="403"/>
      <c r="C828" s="404" t="str">
        <f>IF(Table9[[#This Row],[Código do agregado
'[Entidade']]]="","",(CONCATENATE(VLOOKUP(Table9[[#This Row],[Código do agregado
'[Entidade']]],Table8[[Código do agregado '[Entidade']]:[Código do agregado
'[1º Direito']]],8,FALSE),".",Table9[[#This Row],[Membro]])))</f>
        <v/>
      </c>
      <c r="D828" s="430"/>
      <c r="E828" s="431"/>
      <c r="F828" s="430"/>
      <c r="G828" s="430"/>
      <c r="H828" s="435"/>
      <c r="I828" s="432"/>
      <c r="J828" s="433"/>
      <c r="K828" s="404" t="str">
        <f ca="1">IF(Table9[[#This Row],[Data de nascimento 
(aaaa-mm-dd)]]="","",(IF(B828="","",DATEDIF(J828,NOW(),"y"))))</f>
        <v/>
      </c>
      <c r="L828" s="401"/>
      <c r="M828" s="405"/>
      <c r="N828" s="407"/>
      <c r="O828" s="405"/>
      <c r="P828" s="275" t="str">
        <f t="shared" si="63"/>
        <v>NÃO</v>
      </c>
      <c r="Q828" s="281" t="str">
        <f>IF(Table9[[#This Row],[Código do agregado
'[Entidade']]]="","",IF(B828&lt;&gt;B827,"A",IF(Q827="A","B",IF(Q827="B","C",IF(Q827="C","D",IF(Q827="D","E",IF(Q827="E","F",IF(Q827="F","G",IF(Q827="G","H",IF(Q827="H","I",IF(Q827="K","L",IF(Q827="L","M",IF(Q827="M","N",IF(Q827="N","O",IF(Q827="O","P",IF(Q827="P","Q"))))))))))))))))</f>
        <v/>
      </c>
      <c r="R828" s="282" t="str">
        <f t="shared" si="64"/>
        <v/>
      </c>
      <c r="S828" s="283" t="str">
        <f t="shared" si="65"/>
        <v/>
      </c>
      <c r="T828" s="284" t="str">
        <f t="shared" ca="1" si="66"/>
        <v/>
      </c>
      <c r="U828" s="419"/>
      <c r="V828" s="421" t="str">
        <f>IFERROR(IF(Table9[[#This Row],[Data de nascimento 
(aaaa-mm-dd)]]="","",(IF(B828="","",DATEDIF(J828,VLOOKUP(Table9[[#This Row],[Código do agregado
'[Entidade']]],Table8[[Código do agregado '[Entidade']]:[Denominação do ficheiro pdf correspondente ao documento]],25,FALSE),"y")))),"")</f>
        <v/>
      </c>
      <c r="W828" s="410">
        <f t="shared" si="67"/>
        <v>0</v>
      </c>
      <c r="AC828" s="280"/>
    </row>
    <row r="829" spans="1:29" s="263" customFormat="1" ht="25.05" hidden="1" customHeight="1" x14ac:dyDescent="0.3">
      <c r="A829" s="274" t="str">
        <f>CONCATENATE(+IF(Table9[[#This Row],[Código do agregado
'[Entidade']]]="","",VLOOKUP(Table9[[#This Row],[Código do agregado
'[Entidade']]],Table8[[#All],[Código do agregado '[Entidade']]:[Código do agregado
'[1º Direito']]],6,FALSE)),Table9[[#This Row],[Membro]])</f>
        <v/>
      </c>
      <c r="B829" s="403"/>
      <c r="C829" s="404" t="str">
        <f>IF(Table9[[#This Row],[Código do agregado
'[Entidade']]]="","",(CONCATENATE(VLOOKUP(Table9[[#This Row],[Código do agregado
'[Entidade']]],Table8[[Código do agregado '[Entidade']]:[Código do agregado
'[1º Direito']]],8,FALSE),".",Table9[[#This Row],[Membro]])))</f>
        <v/>
      </c>
      <c r="D829" s="430"/>
      <c r="E829" s="431"/>
      <c r="F829" s="430"/>
      <c r="G829" s="430"/>
      <c r="H829" s="435"/>
      <c r="I829" s="432"/>
      <c r="J829" s="433"/>
      <c r="K829" s="404" t="str">
        <f ca="1">IF(Table9[[#This Row],[Data de nascimento 
(aaaa-mm-dd)]]="","",(IF(B829="","",DATEDIF(J829,NOW(),"y"))))</f>
        <v/>
      </c>
      <c r="L829" s="401"/>
      <c r="M829" s="405"/>
      <c r="N829" s="407"/>
      <c r="O829" s="405"/>
      <c r="P829" s="275" t="str">
        <f t="shared" si="63"/>
        <v>NÃO</v>
      </c>
      <c r="Q829" s="281" t="str">
        <f>IF(Table9[[#This Row],[Código do agregado
'[Entidade']]]="","",IF(B829&lt;&gt;B828,"A",IF(Q828="A","B",IF(Q828="B","C",IF(Q828="C","D",IF(Q828="D","E",IF(Q828="E","F",IF(Q828="F","G",IF(Q828="G","H",IF(Q828="H","I",IF(Q828="K","L",IF(Q828="L","M",IF(Q828="M","N",IF(Q828="N","O",IF(Q828="O","P",IF(Q828="P","Q"))))))))))))))))</f>
        <v/>
      </c>
      <c r="R829" s="282" t="str">
        <f t="shared" si="64"/>
        <v/>
      </c>
      <c r="S829" s="283" t="str">
        <f t="shared" si="65"/>
        <v/>
      </c>
      <c r="T829" s="284" t="str">
        <f t="shared" ca="1" si="66"/>
        <v/>
      </c>
      <c r="U829" s="419"/>
      <c r="V829" s="421" t="str">
        <f>IFERROR(IF(Table9[[#This Row],[Data de nascimento 
(aaaa-mm-dd)]]="","",(IF(B829="","",DATEDIF(J829,VLOOKUP(Table9[[#This Row],[Código do agregado
'[Entidade']]],Table8[[Código do agregado '[Entidade']]:[Denominação do ficheiro pdf correspondente ao documento]],25,FALSE),"y")))),"")</f>
        <v/>
      </c>
      <c r="W829" s="410">
        <f t="shared" si="67"/>
        <v>0</v>
      </c>
      <c r="AC829" s="280"/>
    </row>
    <row r="830" spans="1:29" s="263" customFormat="1" ht="25.05" hidden="1" customHeight="1" x14ac:dyDescent="0.3">
      <c r="A830" s="274" t="str">
        <f>CONCATENATE(+IF(Table9[[#This Row],[Código do agregado
'[Entidade']]]="","",VLOOKUP(Table9[[#This Row],[Código do agregado
'[Entidade']]],Table8[[#All],[Código do agregado '[Entidade']]:[Código do agregado
'[1º Direito']]],6,FALSE)),Table9[[#This Row],[Membro]])</f>
        <v/>
      </c>
      <c r="B830" s="403"/>
      <c r="C830" s="404" t="str">
        <f>IF(Table9[[#This Row],[Código do agregado
'[Entidade']]]="","",(CONCATENATE(VLOOKUP(Table9[[#This Row],[Código do agregado
'[Entidade']]],Table8[[Código do agregado '[Entidade']]:[Código do agregado
'[1º Direito']]],8,FALSE),".",Table9[[#This Row],[Membro]])))</f>
        <v/>
      </c>
      <c r="D830" s="430"/>
      <c r="E830" s="431"/>
      <c r="F830" s="430"/>
      <c r="G830" s="430"/>
      <c r="H830" s="435"/>
      <c r="I830" s="432"/>
      <c r="J830" s="433"/>
      <c r="K830" s="404" t="str">
        <f ca="1">IF(Table9[[#This Row],[Data de nascimento 
(aaaa-mm-dd)]]="","",(IF(B830="","",DATEDIF(J830,NOW(),"y"))))</f>
        <v/>
      </c>
      <c r="L830" s="401"/>
      <c r="M830" s="405"/>
      <c r="N830" s="407"/>
      <c r="O830" s="405"/>
      <c r="P830" s="275" t="str">
        <f t="shared" si="63"/>
        <v>NÃO</v>
      </c>
      <c r="Q830" s="281" t="str">
        <f>IF(Table9[[#This Row],[Código do agregado
'[Entidade']]]="","",IF(B830&lt;&gt;B829,"A",IF(Q829="A","B",IF(Q829="B","C",IF(Q829="C","D",IF(Q829="D","E",IF(Q829="E","F",IF(Q829="F","G",IF(Q829="G","H",IF(Q829="H","I",IF(Q829="K","L",IF(Q829="L","M",IF(Q829="M","N",IF(Q829="N","O",IF(Q829="O","P",IF(Q829="P","Q"))))))))))))))))</f>
        <v/>
      </c>
      <c r="R830" s="282" t="str">
        <f t="shared" si="64"/>
        <v/>
      </c>
      <c r="S830" s="283" t="str">
        <f t="shared" si="65"/>
        <v/>
      </c>
      <c r="T830" s="284" t="str">
        <f t="shared" ca="1" si="66"/>
        <v/>
      </c>
      <c r="U830" s="419"/>
      <c r="V830" s="421" t="str">
        <f>IFERROR(IF(Table9[[#This Row],[Data de nascimento 
(aaaa-mm-dd)]]="","",(IF(B830="","",DATEDIF(J830,VLOOKUP(Table9[[#This Row],[Código do agregado
'[Entidade']]],Table8[[Código do agregado '[Entidade']]:[Denominação do ficheiro pdf correspondente ao documento]],25,FALSE),"y")))),"")</f>
        <v/>
      </c>
      <c r="W830" s="410">
        <f t="shared" si="67"/>
        <v>0</v>
      </c>
      <c r="AC830" s="280"/>
    </row>
    <row r="831" spans="1:29" s="263" customFormat="1" ht="25.05" hidden="1" customHeight="1" x14ac:dyDescent="0.3">
      <c r="A831" s="274" t="str">
        <f>CONCATENATE(+IF(Table9[[#This Row],[Código do agregado
'[Entidade']]]="","",VLOOKUP(Table9[[#This Row],[Código do agregado
'[Entidade']]],Table8[[#All],[Código do agregado '[Entidade']]:[Código do agregado
'[1º Direito']]],6,FALSE)),Table9[[#This Row],[Membro]])</f>
        <v/>
      </c>
      <c r="B831" s="403"/>
      <c r="C831" s="404" t="str">
        <f>IF(Table9[[#This Row],[Código do agregado
'[Entidade']]]="","",(CONCATENATE(VLOOKUP(Table9[[#This Row],[Código do agregado
'[Entidade']]],Table8[[Código do agregado '[Entidade']]:[Código do agregado
'[1º Direito']]],8,FALSE),".",Table9[[#This Row],[Membro]])))</f>
        <v/>
      </c>
      <c r="D831" s="430"/>
      <c r="E831" s="431"/>
      <c r="F831" s="430"/>
      <c r="G831" s="430"/>
      <c r="H831" s="435"/>
      <c r="I831" s="432"/>
      <c r="J831" s="433"/>
      <c r="K831" s="404" t="str">
        <f ca="1">IF(Table9[[#This Row],[Data de nascimento 
(aaaa-mm-dd)]]="","",(IF(B831="","",DATEDIF(J831,NOW(),"y"))))</f>
        <v/>
      </c>
      <c r="L831" s="401"/>
      <c r="M831" s="405"/>
      <c r="N831" s="407"/>
      <c r="O831" s="405"/>
      <c r="P831" s="275" t="str">
        <f t="shared" si="63"/>
        <v>NÃO</v>
      </c>
      <c r="Q831" s="281" t="str">
        <f>IF(Table9[[#This Row],[Código do agregado
'[Entidade']]]="","",IF(B831&lt;&gt;B830,"A",IF(Q830="A","B",IF(Q830="B","C",IF(Q830="C","D",IF(Q830="D","E",IF(Q830="E","F",IF(Q830="F","G",IF(Q830="G","H",IF(Q830="H","I",IF(Q830="K","L",IF(Q830="L","M",IF(Q830="M","N",IF(Q830="N","O",IF(Q830="O","P",IF(Q830="P","Q"))))))))))))))))</f>
        <v/>
      </c>
      <c r="R831" s="282" t="str">
        <f t="shared" si="64"/>
        <v/>
      </c>
      <c r="S831" s="283" t="str">
        <f t="shared" si="65"/>
        <v/>
      </c>
      <c r="T831" s="284" t="str">
        <f t="shared" ca="1" si="66"/>
        <v/>
      </c>
      <c r="U831" s="419"/>
      <c r="V831" s="421" t="str">
        <f>IFERROR(IF(Table9[[#This Row],[Data de nascimento 
(aaaa-mm-dd)]]="","",(IF(B831="","",DATEDIF(J831,VLOOKUP(Table9[[#This Row],[Código do agregado
'[Entidade']]],Table8[[Código do agregado '[Entidade']]:[Denominação do ficheiro pdf correspondente ao documento]],25,FALSE),"y")))),"")</f>
        <v/>
      </c>
      <c r="W831" s="410">
        <f t="shared" si="67"/>
        <v>0</v>
      </c>
      <c r="AC831" s="280"/>
    </row>
    <row r="832" spans="1:29" s="263" customFormat="1" ht="25.05" hidden="1" customHeight="1" x14ac:dyDescent="0.3">
      <c r="A832" s="274" t="str">
        <f>CONCATENATE(+IF(Table9[[#This Row],[Código do agregado
'[Entidade']]]="","",VLOOKUP(Table9[[#This Row],[Código do agregado
'[Entidade']]],Table8[[#All],[Código do agregado '[Entidade']]:[Código do agregado
'[1º Direito']]],6,FALSE)),Table9[[#This Row],[Membro]])</f>
        <v/>
      </c>
      <c r="B832" s="403"/>
      <c r="C832" s="404" t="str">
        <f>IF(Table9[[#This Row],[Código do agregado
'[Entidade']]]="","",(CONCATENATE(VLOOKUP(Table9[[#This Row],[Código do agregado
'[Entidade']]],Table8[[Código do agregado '[Entidade']]:[Código do agregado
'[1º Direito']]],8,FALSE),".",Table9[[#This Row],[Membro]])))</f>
        <v/>
      </c>
      <c r="D832" s="430"/>
      <c r="E832" s="431"/>
      <c r="F832" s="430"/>
      <c r="G832" s="430"/>
      <c r="H832" s="435"/>
      <c r="I832" s="432"/>
      <c r="J832" s="433"/>
      <c r="K832" s="404" t="str">
        <f ca="1">IF(Table9[[#This Row],[Data de nascimento 
(aaaa-mm-dd)]]="","",(IF(B832="","",DATEDIF(J832,NOW(),"y"))))</f>
        <v/>
      </c>
      <c r="L832" s="401"/>
      <c r="M832" s="405"/>
      <c r="N832" s="407"/>
      <c r="O832" s="405"/>
      <c r="P832" s="275" t="str">
        <f t="shared" si="63"/>
        <v>NÃO</v>
      </c>
      <c r="Q832" s="281" t="str">
        <f>IF(Table9[[#This Row],[Código do agregado
'[Entidade']]]="","",IF(B832&lt;&gt;B831,"A",IF(Q831="A","B",IF(Q831="B","C",IF(Q831="C","D",IF(Q831="D","E",IF(Q831="E","F",IF(Q831="F","G",IF(Q831="G","H",IF(Q831="H","I",IF(Q831="K","L",IF(Q831="L","M",IF(Q831="M","N",IF(Q831="N","O",IF(Q831="O","P",IF(Q831="P","Q"))))))))))))))))</f>
        <v/>
      </c>
      <c r="R832" s="282" t="str">
        <f t="shared" si="64"/>
        <v/>
      </c>
      <c r="S832" s="283" t="str">
        <f t="shared" si="65"/>
        <v/>
      </c>
      <c r="T832" s="284" t="str">
        <f t="shared" ca="1" si="66"/>
        <v/>
      </c>
      <c r="U832" s="419"/>
      <c r="V832" s="421" t="str">
        <f>IFERROR(IF(Table9[[#This Row],[Data de nascimento 
(aaaa-mm-dd)]]="","",(IF(B832="","",DATEDIF(J832,VLOOKUP(Table9[[#This Row],[Código do agregado
'[Entidade']]],Table8[[Código do agregado '[Entidade']]:[Denominação do ficheiro pdf correspondente ao documento]],25,FALSE),"y")))),"")</f>
        <v/>
      </c>
      <c r="W832" s="410">
        <f t="shared" si="67"/>
        <v>0</v>
      </c>
      <c r="AC832" s="280"/>
    </row>
    <row r="833" spans="1:29" s="263" customFormat="1" ht="25.05" hidden="1" customHeight="1" x14ac:dyDescent="0.3">
      <c r="A833" s="274" t="str">
        <f>CONCATENATE(+IF(Table9[[#This Row],[Código do agregado
'[Entidade']]]="","",VLOOKUP(Table9[[#This Row],[Código do agregado
'[Entidade']]],Table8[[#All],[Código do agregado '[Entidade']]:[Código do agregado
'[1º Direito']]],6,FALSE)),Table9[[#This Row],[Membro]])</f>
        <v/>
      </c>
      <c r="B833" s="403"/>
      <c r="C833" s="404" t="str">
        <f>IF(Table9[[#This Row],[Código do agregado
'[Entidade']]]="","",(CONCATENATE(VLOOKUP(Table9[[#This Row],[Código do agregado
'[Entidade']]],Table8[[Código do agregado '[Entidade']]:[Código do agregado
'[1º Direito']]],8,FALSE),".",Table9[[#This Row],[Membro]])))</f>
        <v/>
      </c>
      <c r="D833" s="430"/>
      <c r="E833" s="431"/>
      <c r="F833" s="430"/>
      <c r="G833" s="430"/>
      <c r="H833" s="435"/>
      <c r="I833" s="432"/>
      <c r="J833" s="433"/>
      <c r="K833" s="404" t="str">
        <f ca="1">IF(Table9[[#This Row],[Data de nascimento 
(aaaa-mm-dd)]]="","",(IF(B833="","",DATEDIF(J833,NOW(),"y"))))</f>
        <v/>
      </c>
      <c r="L833" s="401"/>
      <c r="M833" s="405"/>
      <c r="N833" s="407"/>
      <c r="O833" s="405"/>
      <c r="P833" s="275" t="str">
        <f t="shared" si="63"/>
        <v>NÃO</v>
      </c>
      <c r="Q833" s="281" t="str">
        <f>IF(Table9[[#This Row],[Código do agregado
'[Entidade']]]="","",IF(B833&lt;&gt;B832,"A",IF(Q832="A","B",IF(Q832="B","C",IF(Q832="C","D",IF(Q832="D","E",IF(Q832="E","F",IF(Q832="F","G",IF(Q832="G","H",IF(Q832="H","I",IF(Q832="K","L",IF(Q832="L","M",IF(Q832="M","N",IF(Q832="N","O",IF(Q832="O","P",IF(Q832="P","Q"))))))))))))))))</f>
        <v/>
      </c>
      <c r="R833" s="282" t="str">
        <f t="shared" si="64"/>
        <v/>
      </c>
      <c r="S833" s="283" t="str">
        <f t="shared" si="65"/>
        <v/>
      </c>
      <c r="T833" s="284" t="str">
        <f t="shared" ca="1" si="66"/>
        <v/>
      </c>
      <c r="U833" s="419"/>
      <c r="V833" s="421" t="str">
        <f>IFERROR(IF(Table9[[#This Row],[Data de nascimento 
(aaaa-mm-dd)]]="","",(IF(B833="","",DATEDIF(J833,VLOOKUP(Table9[[#This Row],[Código do agregado
'[Entidade']]],Table8[[Código do agregado '[Entidade']]:[Denominação do ficheiro pdf correspondente ao documento]],25,FALSE),"y")))),"")</f>
        <v/>
      </c>
      <c r="W833" s="410">
        <f t="shared" si="67"/>
        <v>0</v>
      </c>
      <c r="AC833" s="280"/>
    </row>
    <row r="834" spans="1:29" s="263" customFormat="1" ht="25.05" hidden="1" customHeight="1" x14ac:dyDescent="0.3">
      <c r="A834" s="274" t="str">
        <f>CONCATENATE(+IF(Table9[[#This Row],[Código do agregado
'[Entidade']]]="","",VLOOKUP(Table9[[#This Row],[Código do agregado
'[Entidade']]],Table8[[#All],[Código do agregado '[Entidade']]:[Código do agregado
'[1º Direito']]],6,FALSE)),Table9[[#This Row],[Membro]])</f>
        <v/>
      </c>
      <c r="B834" s="403"/>
      <c r="C834" s="404" t="str">
        <f>IF(Table9[[#This Row],[Código do agregado
'[Entidade']]]="","",(CONCATENATE(VLOOKUP(Table9[[#This Row],[Código do agregado
'[Entidade']]],Table8[[Código do agregado '[Entidade']]:[Código do agregado
'[1º Direito']]],8,FALSE),".",Table9[[#This Row],[Membro]])))</f>
        <v/>
      </c>
      <c r="D834" s="430"/>
      <c r="E834" s="431"/>
      <c r="F834" s="430"/>
      <c r="G834" s="430"/>
      <c r="H834" s="435"/>
      <c r="I834" s="432"/>
      <c r="J834" s="433"/>
      <c r="K834" s="404" t="str">
        <f ca="1">IF(Table9[[#This Row],[Data de nascimento 
(aaaa-mm-dd)]]="","",(IF(B834="","",DATEDIF(J834,NOW(),"y"))))</f>
        <v/>
      </c>
      <c r="L834" s="401"/>
      <c r="M834" s="405"/>
      <c r="N834" s="407"/>
      <c r="O834" s="405"/>
      <c r="P834" s="275" t="str">
        <f t="shared" si="63"/>
        <v>NÃO</v>
      </c>
      <c r="Q834" s="281" t="str">
        <f>IF(Table9[[#This Row],[Código do agregado
'[Entidade']]]="","",IF(B834&lt;&gt;B833,"A",IF(Q833="A","B",IF(Q833="B","C",IF(Q833="C","D",IF(Q833="D","E",IF(Q833="E","F",IF(Q833="F","G",IF(Q833="G","H",IF(Q833="H","I",IF(Q833="K","L",IF(Q833="L","M",IF(Q833="M","N",IF(Q833="N","O",IF(Q833="O","P",IF(Q833="P","Q"))))))))))))))))</f>
        <v/>
      </c>
      <c r="R834" s="282" t="str">
        <f t="shared" si="64"/>
        <v/>
      </c>
      <c r="S834" s="283" t="str">
        <f t="shared" si="65"/>
        <v/>
      </c>
      <c r="T834" s="284" t="str">
        <f t="shared" ca="1" si="66"/>
        <v/>
      </c>
      <c r="U834" s="419"/>
      <c r="V834" s="421" t="str">
        <f>IFERROR(IF(Table9[[#This Row],[Data de nascimento 
(aaaa-mm-dd)]]="","",(IF(B834="","",DATEDIF(J834,VLOOKUP(Table9[[#This Row],[Código do agregado
'[Entidade']]],Table8[[Código do agregado '[Entidade']]:[Denominação do ficheiro pdf correspondente ao documento]],25,FALSE),"y")))),"")</f>
        <v/>
      </c>
      <c r="W834" s="410">
        <f t="shared" si="67"/>
        <v>0</v>
      </c>
      <c r="AC834" s="280"/>
    </row>
    <row r="835" spans="1:29" s="263" customFormat="1" ht="25.05" hidden="1" customHeight="1" x14ac:dyDescent="0.3">
      <c r="A835" s="274" t="str">
        <f>CONCATENATE(+IF(Table9[[#This Row],[Código do agregado
'[Entidade']]]="","",VLOOKUP(Table9[[#This Row],[Código do agregado
'[Entidade']]],Table8[[#All],[Código do agregado '[Entidade']]:[Código do agregado
'[1º Direito']]],6,FALSE)),Table9[[#This Row],[Membro]])</f>
        <v/>
      </c>
      <c r="B835" s="403"/>
      <c r="C835" s="404" t="str">
        <f>IF(Table9[[#This Row],[Código do agregado
'[Entidade']]]="","",(CONCATENATE(VLOOKUP(Table9[[#This Row],[Código do agregado
'[Entidade']]],Table8[[Código do agregado '[Entidade']]:[Código do agregado
'[1º Direito']]],8,FALSE),".",Table9[[#This Row],[Membro]])))</f>
        <v/>
      </c>
      <c r="D835" s="430"/>
      <c r="E835" s="431"/>
      <c r="F835" s="430"/>
      <c r="G835" s="430"/>
      <c r="H835" s="435"/>
      <c r="I835" s="432"/>
      <c r="J835" s="433"/>
      <c r="K835" s="404" t="str">
        <f ca="1">IF(Table9[[#This Row],[Data de nascimento 
(aaaa-mm-dd)]]="","",(IF(B835="","",DATEDIF(J835,NOW(),"y"))))</f>
        <v/>
      </c>
      <c r="L835" s="401"/>
      <c r="M835" s="405"/>
      <c r="N835" s="407"/>
      <c r="O835" s="405"/>
      <c r="P835" s="275" t="str">
        <f t="shared" si="63"/>
        <v>NÃO</v>
      </c>
      <c r="Q835" s="281" t="str">
        <f>IF(Table9[[#This Row],[Código do agregado
'[Entidade']]]="","",IF(B835&lt;&gt;B834,"A",IF(Q834="A","B",IF(Q834="B","C",IF(Q834="C","D",IF(Q834="D","E",IF(Q834="E","F",IF(Q834="F","G",IF(Q834="G","H",IF(Q834="H","I",IF(Q834="K","L",IF(Q834="L","M",IF(Q834="M","N",IF(Q834="N","O",IF(Q834="O","P",IF(Q834="P","Q"))))))))))))))))</f>
        <v/>
      </c>
      <c r="R835" s="282" t="str">
        <f t="shared" si="64"/>
        <v/>
      </c>
      <c r="S835" s="283" t="str">
        <f t="shared" si="65"/>
        <v/>
      </c>
      <c r="T835" s="284" t="str">
        <f t="shared" ca="1" si="66"/>
        <v/>
      </c>
      <c r="U835" s="419"/>
      <c r="V835" s="421" t="str">
        <f>IFERROR(IF(Table9[[#This Row],[Data de nascimento 
(aaaa-mm-dd)]]="","",(IF(B835="","",DATEDIF(J835,VLOOKUP(Table9[[#This Row],[Código do agregado
'[Entidade']]],Table8[[Código do agregado '[Entidade']]:[Denominação do ficheiro pdf correspondente ao documento]],25,FALSE),"y")))),"")</f>
        <v/>
      </c>
      <c r="W835" s="410">
        <f t="shared" si="67"/>
        <v>0</v>
      </c>
      <c r="AC835" s="280"/>
    </row>
    <row r="836" spans="1:29" s="263" customFormat="1" ht="25.05" hidden="1" customHeight="1" x14ac:dyDescent="0.3">
      <c r="A836" s="274" t="str">
        <f>CONCATENATE(+IF(Table9[[#This Row],[Código do agregado
'[Entidade']]]="","",VLOOKUP(Table9[[#This Row],[Código do agregado
'[Entidade']]],Table8[[#All],[Código do agregado '[Entidade']]:[Código do agregado
'[1º Direito']]],6,FALSE)),Table9[[#This Row],[Membro]])</f>
        <v/>
      </c>
      <c r="B836" s="403"/>
      <c r="C836" s="404" t="str">
        <f>IF(Table9[[#This Row],[Código do agregado
'[Entidade']]]="","",(CONCATENATE(VLOOKUP(Table9[[#This Row],[Código do agregado
'[Entidade']]],Table8[[Código do agregado '[Entidade']]:[Código do agregado
'[1º Direito']]],8,FALSE),".",Table9[[#This Row],[Membro]])))</f>
        <v/>
      </c>
      <c r="D836" s="430"/>
      <c r="E836" s="431"/>
      <c r="F836" s="430"/>
      <c r="G836" s="430"/>
      <c r="H836" s="435"/>
      <c r="I836" s="432"/>
      <c r="J836" s="433"/>
      <c r="K836" s="404" t="str">
        <f ca="1">IF(Table9[[#This Row],[Data de nascimento 
(aaaa-mm-dd)]]="","",(IF(B836="","",DATEDIF(J836,NOW(),"y"))))</f>
        <v/>
      </c>
      <c r="L836" s="401"/>
      <c r="M836" s="405"/>
      <c r="N836" s="407"/>
      <c r="O836" s="405"/>
      <c r="P836" s="275" t="str">
        <f t="shared" si="63"/>
        <v>NÃO</v>
      </c>
      <c r="Q836" s="281" t="str">
        <f>IF(Table9[[#This Row],[Código do agregado
'[Entidade']]]="","",IF(B836&lt;&gt;B835,"A",IF(Q835="A","B",IF(Q835="B","C",IF(Q835="C","D",IF(Q835="D","E",IF(Q835="E","F",IF(Q835="F","G",IF(Q835="G","H",IF(Q835="H","I",IF(Q835="K","L",IF(Q835="L","M",IF(Q835="M","N",IF(Q835="N","O",IF(Q835="O","P",IF(Q835="P","Q"))))))))))))))))</f>
        <v/>
      </c>
      <c r="R836" s="282" t="str">
        <f t="shared" si="64"/>
        <v/>
      </c>
      <c r="S836" s="283" t="str">
        <f t="shared" si="65"/>
        <v/>
      </c>
      <c r="T836" s="284" t="str">
        <f t="shared" ca="1" si="66"/>
        <v/>
      </c>
      <c r="U836" s="419"/>
      <c r="V836" s="421" t="str">
        <f>IFERROR(IF(Table9[[#This Row],[Data de nascimento 
(aaaa-mm-dd)]]="","",(IF(B836="","",DATEDIF(J836,VLOOKUP(Table9[[#This Row],[Código do agregado
'[Entidade']]],Table8[[Código do agregado '[Entidade']]:[Denominação do ficheiro pdf correspondente ao documento]],25,FALSE),"y")))),"")</f>
        <v/>
      </c>
      <c r="W836" s="410">
        <f t="shared" si="67"/>
        <v>0</v>
      </c>
      <c r="AC836" s="280"/>
    </row>
    <row r="837" spans="1:29" s="263" customFormat="1" ht="25.05" hidden="1" customHeight="1" x14ac:dyDescent="0.3">
      <c r="A837" s="274" t="str">
        <f>CONCATENATE(+IF(Table9[[#This Row],[Código do agregado
'[Entidade']]]="","",VLOOKUP(Table9[[#This Row],[Código do agregado
'[Entidade']]],Table8[[#All],[Código do agregado '[Entidade']]:[Código do agregado
'[1º Direito']]],6,FALSE)),Table9[[#This Row],[Membro]])</f>
        <v/>
      </c>
      <c r="B837" s="403"/>
      <c r="C837" s="404" t="str">
        <f>IF(Table9[[#This Row],[Código do agregado
'[Entidade']]]="","",(CONCATENATE(VLOOKUP(Table9[[#This Row],[Código do agregado
'[Entidade']]],Table8[[Código do agregado '[Entidade']]:[Código do agregado
'[1º Direito']]],8,FALSE),".",Table9[[#This Row],[Membro]])))</f>
        <v/>
      </c>
      <c r="D837" s="430"/>
      <c r="E837" s="431"/>
      <c r="F837" s="430"/>
      <c r="G837" s="430"/>
      <c r="H837" s="435"/>
      <c r="I837" s="432"/>
      <c r="J837" s="433"/>
      <c r="K837" s="404" t="str">
        <f ca="1">IF(Table9[[#This Row],[Data de nascimento 
(aaaa-mm-dd)]]="","",(IF(B837="","",DATEDIF(J837,NOW(),"y"))))</f>
        <v/>
      </c>
      <c r="L837" s="401"/>
      <c r="M837" s="405"/>
      <c r="N837" s="407"/>
      <c r="O837" s="405"/>
      <c r="P837" s="275" t="str">
        <f t="shared" si="63"/>
        <v>NÃO</v>
      </c>
      <c r="Q837" s="281" t="str">
        <f>IF(Table9[[#This Row],[Código do agregado
'[Entidade']]]="","",IF(B837&lt;&gt;B836,"A",IF(Q836="A","B",IF(Q836="B","C",IF(Q836="C","D",IF(Q836="D","E",IF(Q836="E","F",IF(Q836="F","G",IF(Q836="G","H",IF(Q836="H","I",IF(Q836="K","L",IF(Q836="L","M",IF(Q836="M","N",IF(Q836="N","O",IF(Q836="O","P",IF(Q836="P","Q"))))))))))))))))</f>
        <v/>
      </c>
      <c r="R837" s="282" t="str">
        <f t="shared" si="64"/>
        <v/>
      </c>
      <c r="S837" s="283" t="str">
        <f t="shared" si="65"/>
        <v/>
      </c>
      <c r="T837" s="284" t="str">
        <f t="shared" ca="1" si="66"/>
        <v/>
      </c>
      <c r="U837" s="419"/>
      <c r="V837" s="421" t="str">
        <f>IFERROR(IF(Table9[[#This Row],[Data de nascimento 
(aaaa-mm-dd)]]="","",(IF(B837="","",DATEDIF(J837,VLOOKUP(Table9[[#This Row],[Código do agregado
'[Entidade']]],Table8[[Código do agregado '[Entidade']]:[Denominação do ficheiro pdf correspondente ao documento]],25,FALSE),"y")))),"")</f>
        <v/>
      </c>
      <c r="W837" s="410">
        <f t="shared" si="67"/>
        <v>0</v>
      </c>
      <c r="AC837" s="280"/>
    </row>
    <row r="838" spans="1:29" s="263" customFormat="1" ht="25.05" hidden="1" customHeight="1" x14ac:dyDescent="0.3">
      <c r="A838" s="274" t="str">
        <f>CONCATENATE(+IF(Table9[[#This Row],[Código do agregado
'[Entidade']]]="","",VLOOKUP(Table9[[#This Row],[Código do agregado
'[Entidade']]],Table8[[#All],[Código do agregado '[Entidade']]:[Código do agregado
'[1º Direito']]],6,FALSE)),Table9[[#This Row],[Membro]])</f>
        <v/>
      </c>
      <c r="B838" s="403"/>
      <c r="C838" s="404" t="str">
        <f>IF(Table9[[#This Row],[Código do agregado
'[Entidade']]]="","",(CONCATENATE(VLOOKUP(Table9[[#This Row],[Código do agregado
'[Entidade']]],Table8[[Código do agregado '[Entidade']]:[Código do agregado
'[1º Direito']]],8,FALSE),".",Table9[[#This Row],[Membro]])))</f>
        <v/>
      </c>
      <c r="D838" s="430"/>
      <c r="E838" s="431"/>
      <c r="F838" s="430"/>
      <c r="G838" s="430"/>
      <c r="H838" s="435"/>
      <c r="I838" s="432"/>
      <c r="J838" s="433"/>
      <c r="K838" s="404" t="str">
        <f ca="1">IF(Table9[[#This Row],[Data de nascimento 
(aaaa-mm-dd)]]="","",(IF(B838="","",DATEDIF(J838,NOW(),"y"))))</f>
        <v/>
      </c>
      <c r="L838" s="401"/>
      <c r="M838" s="405"/>
      <c r="N838" s="407"/>
      <c r="O838" s="405"/>
      <c r="P838" s="275" t="str">
        <f t="shared" ref="P838:P901" si="68">IF(B838&lt;&gt;"",IF(AND(B838&lt;&gt;"",OR(I838="",J838="",M838="",N838="",AND(O838="",S838="Rend"))),"NÃO","SIM"),"NÃO")</f>
        <v>NÃO</v>
      </c>
      <c r="Q838" s="281" t="str">
        <f>IF(Table9[[#This Row],[Código do agregado
'[Entidade']]]="","",IF(B838&lt;&gt;B837,"A",IF(Q837="A","B",IF(Q837="B","C",IF(Q837="C","D",IF(Q837="D","E",IF(Q837="E","F",IF(Q837="F","G",IF(Q837="G","H",IF(Q837="H","I",IF(Q837="K","L",IF(Q837="L","M",IF(Q837="M","N",IF(Q837="N","O",IF(Q837="O","P",IF(Q837="P","Q"))))))))))))))))</f>
        <v/>
      </c>
      <c r="R838" s="282" t="str">
        <f t="shared" ref="R838:R901" si="69">IFERROR(IF(OR(RIGHT(I838,1)-(11-((9*LEFT(I838,1)+8*MID(I838,2,1)+7*MID(I838,3,1)+6*MID(I838,4,1)+5*MID(I838,5,1)+4*MID(I838,6,1)+3*MID(I838,7,1)+2*MID(I838,8,1))-(11*INT((9*LEFT(I838,1)+8*MID(I838,2,1)+7*MID(I838,3,1)+6*MID(I838,4,1)+5*MID(I838,5,1)+4*MID(I838,6,1)+3*MID(I838,7,1)+2*MID(I838,8,1))/11))))=0,RIGHT(I838,1)-(11-((9*LEFT(I838,1)+8*MID(I838,2,1)+7*MID(I838,3,1)+6*MID(I838,4,1)+5*MID(I838,5,1)+4*MID(I838,6,1)+3*MID(I838,7,1)+2*MID(I838,8,1))-(11*INT((9*LEFT(I838,1)+8*MID(I838,2,1)+7*MID(I838,3,1)+6*MID(I838,4,1)+5*MID(I838,5,1)+4*MID(I838,6,1)+3*MID(I838,7,1)+2*MID(I838,8,1))/11))))=-11,RIGHT(I838,1)-(11-((9*LEFT(I838,1)+8*MID(I838,2,1)+7*MID(I838,3,1)+6*MID(I838,4,1)+5*MID(I838,5,1)+4*MID(I838,6,1)+3*MID(I838,7,1)+2*MID(I838,8,1))-(11*INT((9*LEFT(I838,1)+8*MID(I838,2,1)+7*MID(I838,3,1)+6*MID(I838,4,1)+5*MID(I838,5,1)+4*MID(I838,6,1)+3*MID(I838,7,1)+2*MID(I838,8,1))/11))))=-10),"","X"),"")</f>
        <v/>
      </c>
      <c r="S838" s="283" t="str">
        <f t="shared" ref="S838:S901" si="70">IF(RIGHT(C838,1)="A","",IF(C838="","",IF(OR(K838&gt;65,AND(K838&gt;17,K838&lt;26)),"Rend","")))</f>
        <v/>
      </c>
      <c r="T838" s="284" t="str">
        <f t="shared" ref="T838:T901" ca="1" si="71">IF(OR(K838&lt;18,AND(O838="Não",S838="Rend")),"Dep","")</f>
        <v/>
      </c>
      <c r="U838" s="419"/>
      <c r="V838" s="421" t="str">
        <f>IFERROR(IF(Table9[[#This Row],[Data de nascimento 
(aaaa-mm-dd)]]="","",(IF(B838="","",DATEDIF(J838,VLOOKUP(Table9[[#This Row],[Código do agregado
'[Entidade']]],Table8[[Código do agregado '[Entidade']]:[Denominação do ficheiro pdf correspondente ao documento]],25,FALSE),"y")))),"")</f>
        <v/>
      </c>
      <c r="W838" s="410">
        <f t="shared" ref="W838:W901" si="72">IF(AND(V838&gt;=15,V838&lt;=29),1,0)</f>
        <v>0</v>
      </c>
      <c r="AC838" s="280"/>
    </row>
    <row r="839" spans="1:29" s="263" customFormat="1" ht="25.05" hidden="1" customHeight="1" x14ac:dyDescent="0.3">
      <c r="A839" s="274" t="str">
        <f>CONCATENATE(+IF(Table9[[#This Row],[Código do agregado
'[Entidade']]]="","",VLOOKUP(Table9[[#This Row],[Código do agregado
'[Entidade']]],Table8[[#All],[Código do agregado '[Entidade']]:[Código do agregado
'[1º Direito']]],6,FALSE)),Table9[[#This Row],[Membro]])</f>
        <v/>
      </c>
      <c r="B839" s="403"/>
      <c r="C839" s="404" t="str">
        <f>IF(Table9[[#This Row],[Código do agregado
'[Entidade']]]="","",(CONCATENATE(VLOOKUP(Table9[[#This Row],[Código do agregado
'[Entidade']]],Table8[[Código do agregado '[Entidade']]:[Código do agregado
'[1º Direito']]],8,FALSE),".",Table9[[#This Row],[Membro]])))</f>
        <v/>
      </c>
      <c r="D839" s="430"/>
      <c r="E839" s="431"/>
      <c r="F839" s="430"/>
      <c r="G839" s="430"/>
      <c r="H839" s="435"/>
      <c r="I839" s="432"/>
      <c r="J839" s="433"/>
      <c r="K839" s="404" t="str">
        <f ca="1">IF(Table9[[#This Row],[Data de nascimento 
(aaaa-mm-dd)]]="","",(IF(B839="","",DATEDIF(J839,NOW(),"y"))))</f>
        <v/>
      </c>
      <c r="L839" s="401"/>
      <c r="M839" s="405"/>
      <c r="N839" s="407"/>
      <c r="O839" s="405"/>
      <c r="P839" s="275" t="str">
        <f t="shared" si="68"/>
        <v>NÃO</v>
      </c>
      <c r="Q839" s="281" t="str">
        <f>IF(Table9[[#This Row],[Código do agregado
'[Entidade']]]="","",IF(B839&lt;&gt;B838,"A",IF(Q838="A","B",IF(Q838="B","C",IF(Q838="C","D",IF(Q838="D","E",IF(Q838="E","F",IF(Q838="F","G",IF(Q838="G","H",IF(Q838="H","I",IF(Q838="K","L",IF(Q838="L","M",IF(Q838="M","N",IF(Q838="N","O",IF(Q838="O","P",IF(Q838="P","Q"))))))))))))))))</f>
        <v/>
      </c>
      <c r="R839" s="282" t="str">
        <f t="shared" si="69"/>
        <v/>
      </c>
      <c r="S839" s="283" t="str">
        <f t="shared" si="70"/>
        <v/>
      </c>
      <c r="T839" s="284" t="str">
        <f t="shared" ca="1" si="71"/>
        <v/>
      </c>
      <c r="U839" s="419"/>
      <c r="V839" s="421" t="str">
        <f>IFERROR(IF(Table9[[#This Row],[Data de nascimento 
(aaaa-mm-dd)]]="","",(IF(B839="","",DATEDIF(J839,VLOOKUP(Table9[[#This Row],[Código do agregado
'[Entidade']]],Table8[[Código do agregado '[Entidade']]:[Denominação do ficheiro pdf correspondente ao documento]],25,FALSE),"y")))),"")</f>
        <v/>
      </c>
      <c r="W839" s="410">
        <f t="shared" si="72"/>
        <v>0</v>
      </c>
      <c r="AC839" s="280"/>
    </row>
    <row r="840" spans="1:29" s="263" customFormat="1" ht="25.05" hidden="1" customHeight="1" x14ac:dyDescent="0.3">
      <c r="A840" s="274" t="str">
        <f>CONCATENATE(+IF(Table9[[#This Row],[Código do agregado
'[Entidade']]]="","",VLOOKUP(Table9[[#This Row],[Código do agregado
'[Entidade']]],Table8[[#All],[Código do agregado '[Entidade']]:[Código do agregado
'[1º Direito']]],6,FALSE)),Table9[[#This Row],[Membro]])</f>
        <v/>
      </c>
      <c r="B840" s="403"/>
      <c r="C840" s="404" t="str">
        <f>IF(Table9[[#This Row],[Código do agregado
'[Entidade']]]="","",(CONCATENATE(VLOOKUP(Table9[[#This Row],[Código do agregado
'[Entidade']]],Table8[[Código do agregado '[Entidade']]:[Código do agregado
'[1º Direito']]],8,FALSE),".",Table9[[#This Row],[Membro]])))</f>
        <v/>
      </c>
      <c r="D840" s="430"/>
      <c r="E840" s="431"/>
      <c r="F840" s="430"/>
      <c r="G840" s="430"/>
      <c r="H840" s="435"/>
      <c r="I840" s="432"/>
      <c r="J840" s="433"/>
      <c r="K840" s="404" t="str">
        <f ca="1">IF(Table9[[#This Row],[Data de nascimento 
(aaaa-mm-dd)]]="","",(IF(B840="","",DATEDIF(J840,NOW(),"y"))))</f>
        <v/>
      </c>
      <c r="L840" s="401"/>
      <c r="M840" s="405"/>
      <c r="N840" s="407"/>
      <c r="O840" s="405"/>
      <c r="P840" s="275" t="str">
        <f t="shared" si="68"/>
        <v>NÃO</v>
      </c>
      <c r="Q840" s="281" t="str">
        <f>IF(Table9[[#This Row],[Código do agregado
'[Entidade']]]="","",IF(B840&lt;&gt;B839,"A",IF(Q839="A","B",IF(Q839="B","C",IF(Q839="C","D",IF(Q839="D","E",IF(Q839="E","F",IF(Q839="F","G",IF(Q839="G","H",IF(Q839="H","I",IF(Q839="K","L",IF(Q839="L","M",IF(Q839="M","N",IF(Q839="N","O",IF(Q839="O","P",IF(Q839="P","Q"))))))))))))))))</f>
        <v/>
      </c>
      <c r="R840" s="282" t="str">
        <f t="shared" si="69"/>
        <v/>
      </c>
      <c r="S840" s="283" t="str">
        <f t="shared" si="70"/>
        <v/>
      </c>
      <c r="T840" s="284" t="str">
        <f t="shared" ca="1" si="71"/>
        <v/>
      </c>
      <c r="U840" s="419"/>
      <c r="V840" s="421" t="str">
        <f>IFERROR(IF(Table9[[#This Row],[Data de nascimento 
(aaaa-mm-dd)]]="","",(IF(B840="","",DATEDIF(J840,VLOOKUP(Table9[[#This Row],[Código do agregado
'[Entidade']]],Table8[[Código do agregado '[Entidade']]:[Denominação do ficheiro pdf correspondente ao documento]],25,FALSE),"y")))),"")</f>
        <v/>
      </c>
      <c r="W840" s="410">
        <f t="shared" si="72"/>
        <v>0</v>
      </c>
      <c r="AC840" s="280"/>
    </row>
    <row r="841" spans="1:29" s="263" customFormat="1" ht="25.05" hidden="1" customHeight="1" x14ac:dyDescent="0.3">
      <c r="A841" s="274" t="str">
        <f>CONCATENATE(+IF(Table9[[#This Row],[Código do agregado
'[Entidade']]]="","",VLOOKUP(Table9[[#This Row],[Código do agregado
'[Entidade']]],Table8[[#All],[Código do agregado '[Entidade']]:[Código do agregado
'[1º Direito']]],6,FALSE)),Table9[[#This Row],[Membro]])</f>
        <v/>
      </c>
      <c r="B841" s="403"/>
      <c r="C841" s="404" t="str">
        <f>IF(Table9[[#This Row],[Código do agregado
'[Entidade']]]="","",(CONCATENATE(VLOOKUP(Table9[[#This Row],[Código do agregado
'[Entidade']]],Table8[[Código do agregado '[Entidade']]:[Código do agregado
'[1º Direito']]],8,FALSE),".",Table9[[#This Row],[Membro]])))</f>
        <v/>
      </c>
      <c r="D841" s="430"/>
      <c r="E841" s="431"/>
      <c r="F841" s="430"/>
      <c r="G841" s="430"/>
      <c r="H841" s="435"/>
      <c r="I841" s="432"/>
      <c r="J841" s="433"/>
      <c r="K841" s="404" t="str">
        <f ca="1">IF(Table9[[#This Row],[Data de nascimento 
(aaaa-mm-dd)]]="","",(IF(B841="","",DATEDIF(J841,NOW(),"y"))))</f>
        <v/>
      </c>
      <c r="L841" s="401"/>
      <c r="M841" s="405"/>
      <c r="N841" s="407"/>
      <c r="O841" s="405"/>
      <c r="P841" s="275" t="str">
        <f t="shared" si="68"/>
        <v>NÃO</v>
      </c>
      <c r="Q841" s="281" t="str">
        <f>IF(Table9[[#This Row],[Código do agregado
'[Entidade']]]="","",IF(B841&lt;&gt;B840,"A",IF(Q840="A","B",IF(Q840="B","C",IF(Q840="C","D",IF(Q840="D","E",IF(Q840="E","F",IF(Q840="F","G",IF(Q840="G","H",IF(Q840="H","I",IF(Q840="K","L",IF(Q840="L","M",IF(Q840="M","N",IF(Q840="N","O",IF(Q840="O","P",IF(Q840="P","Q"))))))))))))))))</f>
        <v/>
      </c>
      <c r="R841" s="282" t="str">
        <f t="shared" si="69"/>
        <v/>
      </c>
      <c r="S841" s="283" t="str">
        <f t="shared" si="70"/>
        <v/>
      </c>
      <c r="T841" s="284" t="str">
        <f t="shared" ca="1" si="71"/>
        <v/>
      </c>
      <c r="U841" s="419"/>
      <c r="V841" s="421" t="str">
        <f>IFERROR(IF(Table9[[#This Row],[Data de nascimento 
(aaaa-mm-dd)]]="","",(IF(B841="","",DATEDIF(J841,VLOOKUP(Table9[[#This Row],[Código do agregado
'[Entidade']]],Table8[[Código do agregado '[Entidade']]:[Denominação do ficheiro pdf correspondente ao documento]],25,FALSE),"y")))),"")</f>
        <v/>
      </c>
      <c r="W841" s="410">
        <f t="shared" si="72"/>
        <v>0</v>
      </c>
      <c r="AC841" s="280"/>
    </row>
    <row r="842" spans="1:29" s="263" customFormat="1" ht="25.05" hidden="1" customHeight="1" x14ac:dyDescent="0.3">
      <c r="A842" s="274" t="str">
        <f>CONCATENATE(+IF(Table9[[#This Row],[Código do agregado
'[Entidade']]]="","",VLOOKUP(Table9[[#This Row],[Código do agregado
'[Entidade']]],Table8[[#All],[Código do agregado '[Entidade']]:[Código do agregado
'[1º Direito']]],6,FALSE)),Table9[[#This Row],[Membro]])</f>
        <v/>
      </c>
      <c r="B842" s="403"/>
      <c r="C842" s="404" t="str">
        <f>IF(Table9[[#This Row],[Código do agregado
'[Entidade']]]="","",(CONCATENATE(VLOOKUP(Table9[[#This Row],[Código do agregado
'[Entidade']]],Table8[[Código do agregado '[Entidade']]:[Código do agregado
'[1º Direito']]],8,FALSE),".",Table9[[#This Row],[Membro]])))</f>
        <v/>
      </c>
      <c r="D842" s="430"/>
      <c r="E842" s="431"/>
      <c r="F842" s="430"/>
      <c r="G842" s="430"/>
      <c r="H842" s="435"/>
      <c r="I842" s="432"/>
      <c r="J842" s="433"/>
      <c r="K842" s="404" t="str">
        <f ca="1">IF(Table9[[#This Row],[Data de nascimento 
(aaaa-mm-dd)]]="","",(IF(B842="","",DATEDIF(J842,NOW(),"y"))))</f>
        <v/>
      </c>
      <c r="L842" s="401"/>
      <c r="M842" s="405"/>
      <c r="N842" s="407"/>
      <c r="O842" s="405"/>
      <c r="P842" s="275" t="str">
        <f t="shared" si="68"/>
        <v>NÃO</v>
      </c>
      <c r="Q842" s="281" t="str">
        <f>IF(Table9[[#This Row],[Código do agregado
'[Entidade']]]="","",IF(B842&lt;&gt;B841,"A",IF(Q841="A","B",IF(Q841="B","C",IF(Q841="C","D",IF(Q841="D","E",IF(Q841="E","F",IF(Q841="F","G",IF(Q841="G","H",IF(Q841="H","I",IF(Q841="K","L",IF(Q841="L","M",IF(Q841="M","N",IF(Q841="N","O",IF(Q841="O","P",IF(Q841="P","Q"))))))))))))))))</f>
        <v/>
      </c>
      <c r="R842" s="282" t="str">
        <f t="shared" si="69"/>
        <v/>
      </c>
      <c r="S842" s="283" t="str">
        <f t="shared" si="70"/>
        <v/>
      </c>
      <c r="T842" s="284" t="str">
        <f t="shared" ca="1" si="71"/>
        <v/>
      </c>
      <c r="U842" s="419"/>
      <c r="V842" s="421" t="str">
        <f>IFERROR(IF(Table9[[#This Row],[Data de nascimento 
(aaaa-mm-dd)]]="","",(IF(B842="","",DATEDIF(J842,VLOOKUP(Table9[[#This Row],[Código do agregado
'[Entidade']]],Table8[[Código do agregado '[Entidade']]:[Denominação do ficheiro pdf correspondente ao documento]],25,FALSE),"y")))),"")</f>
        <v/>
      </c>
      <c r="W842" s="410">
        <f t="shared" si="72"/>
        <v>0</v>
      </c>
      <c r="AC842" s="280"/>
    </row>
    <row r="843" spans="1:29" s="263" customFormat="1" ht="25.05" hidden="1" customHeight="1" x14ac:dyDescent="0.3">
      <c r="A843" s="274" t="str">
        <f>CONCATENATE(+IF(Table9[[#This Row],[Código do agregado
'[Entidade']]]="","",VLOOKUP(Table9[[#This Row],[Código do agregado
'[Entidade']]],Table8[[#All],[Código do agregado '[Entidade']]:[Código do agregado
'[1º Direito']]],6,FALSE)),Table9[[#This Row],[Membro]])</f>
        <v/>
      </c>
      <c r="B843" s="403"/>
      <c r="C843" s="404" t="str">
        <f>IF(Table9[[#This Row],[Código do agregado
'[Entidade']]]="","",(CONCATENATE(VLOOKUP(Table9[[#This Row],[Código do agregado
'[Entidade']]],Table8[[Código do agregado '[Entidade']]:[Código do agregado
'[1º Direito']]],8,FALSE),".",Table9[[#This Row],[Membro]])))</f>
        <v/>
      </c>
      <c r="D843" s="430"/>
      <c r="E843" s="431"/>
      <c r="F843" s="430"/>
      <c r="G843" s="430"/>
      <c r="H843" s="435"/>
      <c r="I843" s="432"/>
      <c r="J843" s="433"/>
      <c r="K843" s="404" t="str">
        <f ca="1">IF(Table9[[#This Row],[Data de nascimento 
(aaaa-mm-dd)]]="","",(IF(B843="","",DATEDIF(J843,NOW(),"y"))))</f>
        <v/>
      </c>
      <c r="L843" s="401"/>
      <c r="M843" s="405"/>
      <c r="N843" s="407"/>
      <c r="O843" s="405"/>
      <c r="P843" s="275" t="str">
        <f t="shared" si="68"/>
        <v>NÃO</v>
      </c>
      <c r="Q843" s="281" t="str">
        <f>IF(Table9[[#This Row],[Código do agregado
'[Entidade']]]="","",IF(B843&lt;&gt;B842,"A",IF(Q842="A","B",IF(Q842="B","C",IF(Q842="C","D",IF(Q842="D","E",IF(Q842="E","F",IF(Q842="F","G",IF(Q842="G","H",IF(Q842="H","I",IF(Q842="K","L",IF(Q842="L","M",IF(Q842="M","N",IF(Q842="N","O",IF(Q842="O","P",IF(Q842="P","Q"))))))))))))))))</f>
        <v/>
      </c>
      <c r="R843" s="282" t="str">
        <f t="shared" si="69"/>
        <v/>
      </c>
      <c r="S843" s="283" t="str">
        <f t="shared" si="70"/>
        <v/>
      </c>
      <c r="T843" s="284" t="str">
        <f t="shared" ca="1" si="71"/>
        <v/>
      </c>
      <c r="U843" s="419"/>
      <c r="V843" s="421" t="str">
        <f>IFERROR(IF(Table9[[#This Row],[Data de nascimento 
(aaaa-mm-dd)]]="","",(IF(B843="","",DATEDIF(J843,VLOOKUP(Table9[[#This Row],[Código do agregado
'[Entidade']]],Table8[[Código do agregado '[Entidade']]:[Denominação do ficheiro pdf correspondente ao documento]],25,FALSE),"y")))),"")</f>
        <v/>
      </c>
      <c r="W843" s="410">
        <f t="shared" si="72"/>
        <v>0</v>
      </c>
      <c r="AC843" s="280"/>
    </row>
    <row r="844" spans="1:29" s="263" customFormat="1" ht="25.05" hidden="1" customHeight="1" x14ac:dyDescent="0.3">
      <c r="A844" s="274" t="str">
        <f>CONCATENATE(+IF(Table9[[#This Row],[Código do agregado
'[Entidade']]]="","",VLOOKUP(Table9[[#This Row],[Código do agregado
'[Entidade']]],Table8[[#All],[Código do agregado '[Entidade']]:[Código do agregado
'[1º Direito']]],6,FALSE)),Table9[[#This Row],[Membro]])</f>
        <v/>
      </c>
      <c r="B844" s="403"/>
      <c r="C844" s="404" t="str">
        <f>IF(Table9[[#This Row],[Código do agregado
'[Entidade']]]="","",(CONCATENATE(VLOOKUP(Table9[[#This Row],[Código do agregado
'[Entidade']]],Table8[[Código do agregado '[Entidade']]:[Código do agregado
'[1º Direito']]],8,FALSE),".",Table9[[#This Row],[Membro]])))</f>
        <v/>
      </c>
      <c r="D844" s="430"/>
      <c r="E844" s="431"/>
      <c r="F844" s="430"/>
      <c r="G844" s="430"/>
      <c r="H844" s="435"/>
      <c r="I844" s="432"/>
      <c r="J844" s="433"/>
      <c r="K844" s="404" t="str">
        <f ca="1">IF(Table9[[#This Row],[Data de nascimento 
(aaaa-mm-dd)]]="","",(IF(B844="","",DATEDIF(J844,NOW(),"y"))))</f>
        <v/>
      </c>
      <c r="L844" s="401"/>
      <c r="M844" s="405"/>
      <c r="N844" s="407"/>
      <c r="O844" s="405"/>
      <c r="P844" s="275" t="str">
        <f t="shared" si="68"/>
        <v>NÃO</v>
      </c>
      <c r="Q844" s="281" t="str">
        <f>IF(Table9[[#This Row],[Código do agregado
'[Entidade']]]="","",IF(B844&lt;&gt;B843,"A",IF(Q843="A","B",IF(Q843="B","C",IF(Q843="C","D",IF(Q843="D","E",IF(Q843="E","F",IF(Q843="F","G",IF(Q843="G","H",IF(Q843="H","I",IF(Q843="K","L",IF(Q843="L","M",IF(Q843="M","N",IF(Q843="N","O",IF(Q843="O","P",IF(Q843="P","Q"))))))))))))))))</f>
        <v/>
      </c>
      <c r="R844" s="282" t="str">
        <f t="shared" si="69"/>
        <v/>
      </c>
      <c r="S844" s="283" t="str">
        <f t="shared" si="70"/>
        <v/>
      </c>
      <c r="T844" s="284" t="str">
        <f t="shared" ca="1" si="71"/>
        <v/>
      </c>
      <c r="U844" s="419"/>
      <c r="V844" s="421" t="str">
        <f>IFERROR(IF(Table9[[#This Row],[Data de nascimento 
(aaaa-mm-dd)]]="","",(IF(B844="","",DATEDIF(J844,VLOOKUP(Table9[[#This Row],[Código do agregado
'[Entidade']]],Table8[[Código do agregado '[Entidade']]:[Denominação do ficheiro pdf correspondente ao documento]],25,FALSE),"y")))),"")</f>
        <v/>
      </c>
      <c r="W844" s="410">
        <f t="shared" si="72"/>
        <v>0</v>
      </c>
      <c r="AC844" s="280"/>
    </row>
    <row r="845" spans="1:29" s="263" customFormat="1" ht="25.05" hidden="1" customHeight="1" x14ac:dyDescent="0.3">
      <c r="A845" s="274" t="str">
        <f>CONCATENATE(+IF(Table9[[#This Row],[Código do agregado
'[Entidade']]]="","",VLOOKUP(Table9[[#This Row],[Código do agregado
'[Entidade']]],Table8[[#All],[Código do agregado '[Entidade']]:[Código do agregado
'[1º Direito']]],6,FALSE)),Table9[[#This Row],[Membro]])</f>
        <v/>
      </c>
      <c r="B845" s="403"/>
      <c r="C845" s="404" t="str">
        <f>IF(Table9[[#This Row],[Código do agregado
'[Entidade']]]="","",(CONCATENATE(VLOOKUP(Table9[[#This Row],[Código do agregado
'[Entidade']]],Table8[[Código do agregado '[Entidade']]:[Código do agregado
'[1º Direito']]],8,FALSE),".",Table9[[#This Row],[Membro]])))</f>
        <v/>
      </c>
      <c r="D845" s="430"/>
      <c r="E845" s="431"/>
      <c r="F845" s="430"/>
      <c r="G845" s="430"/>
      <c r="H845" s="435"/>
      <c r="I845" s="432"/>
      <c r="J845" s="433"/>
      <c r="K845" s="404" t="str">
        <f ca="1">IF(Table9[[#This Row],[Data de nascimento 
(aaaa-mm-dd)]]="","",(IF(B845="","",DATEDIF(J845,NOW(),"y"))))</f>
        <v/>
      </c>
      <c r="L845" s="401"/>
      <c r="M845" s="405"/>
      <c r="N845" s="407"/>
      <c r="O845" s="405"/>
      <c r="P845" s="275" t="str">
        <f t="shared" si="68"/>
        <v>NÃO</v>
      </c>
      <c r="Q845" s="281" t="str">
        <f>IF(Table9[[#This Row],[Código do agregado
'[Entidade']]]="","",IF(B845&lt;&gt;B844,"A",IF(Q844="A","B",IF(Q844="B","C",IF(Q844="C","D",IF(Q844="D","E",IF(Q844="E","F",IF(Q844="F","G",IF(Q844="G","H",IF(Q844="H","I",IF(Q844="K","L",IF(Q844="L","M",IF(Q844="M","N",IF(Q844="N","O",IF(Q844="O","P",IF(Q844="P","Q"))))))))))))))))</f>
        <v/>
      </c>
      <c r="R845" s="282" t="str">
        <f t="shared" si="69"/>
        <v/>
      </c>
      <c r="S845" s="283" t="str">
        <f t="shared" si="70"/>
        <v/>
      </c>
      <c r="T845" s="284" t="str">
        <f t="shared" ca="1" si="71"/>
        <v/>
      </c>
      <c r="U845" s="419"/>
      <c r="V845" s="421" t="str">
        <f>IFERROR(IF(Table9[[#This Row],[Data de nascimento 
(aaaa-mm-dd)]]="","",(IF(B845="","",DATEDIF(J845,VLOOKUP(Table9[[#This Row],[Código do agregado
'[Entidade']]],Table8[[Código do agregado '[Entidade']]:[Denominação do ficheiro pdf correspondente ao documento]],25,FALSE),"y")))),"")</f>
        <v/>
      </c>
      <c r="W845" s="410">
        <f t="shared" si="72"/>
        <v>0</v>
      </c>
      <c r="AC845" s="280"/>
    </row>
    <row r="846" spans="1:29" s="263" customFormat="1" ht="25.05" hidden="1" customHeight="1" x14ac:dyDescent="0.3">
      <c r="A846" s="274" t="str">
        <f>CONCATENATE(+IF(Table9[[#This Row],[Código do agregado
'[Entidade']]]="","",VLOOKUP(Table9[[#This Row],[Código do agregado
'[Entidade']]],Table8[[#All],[Código do agregado '[Entidade']]:[Código do agregado
'[1º Direito']]],6,FALSE)),Table9[[#This Row],[Membro]])</f>
        <v/>
      </c>
      <c r="B846" s="403"/>
      <c r="C846" s="404" t="str">
        <f>IF(Table9[[#This Row],[Código do agregado
'[Entidade']]]="","",(CONCATENATE(VLOOKUP(Table9[[#This Row],[Código do agregado
'[Entidade']]],Table8[[Código do agregado '[Entidade']]:[Código do agregado
'[1º Direito']]],8,FALSE),".",Table9[[#This Row],[Membro]])))</f>
        <v/>
      </c>
      <c r="D846" s="430"/>
      <c r="E846" s="431"/>
      <c r="F846" s="430"/>
      <c r="G846" s="430"/>
      <c r="H846" s="435"/>
      <c r="I846" s="432"/>
      <c r="J846" s="433"/>
      <c r="K846" s="404" t="str">
        <f ca="1">IF(Table9[[#This Row],[Data de nascimento 
(aaaa-mm-dd)]]="","",(IF(B846="","",DATEDIF(J846,NOW(),"y"))))</f>
        <v/>
      </c>
      <c r="L846" s="401"/>
      <c r="M846" s="405"/>
      <c r="N846" s="407"/>
      <c r="O846" s="405"/>
      <c r="P846" s="275" t="str">
        <f t="shared" si="68"/>
        <v>NÃO</v>
      </c>
      <c r="Q846" s="281" t="str">
        <f>IF(Table9[[#This Row],[Código do agregado
'[Entidade']]]="","",IF(B846&lt;&gt;B845,"A",IF(Q845="A","B",IF(Q845="B","C",IF(Q845="C","D",IF(Q845="D","E",IF(Q845="E","F",IF(Q845="F","G",IF(Q845="G","H",IF(Q845="H","I",IF(Q845="K","L",IF(Q845="L","M",IF(Q845="M","N",IF(Q845="N","O",IF(Q845="O","P",IF(Q845="P","Q"))))))))))))))))</f>
        <v/>
      </c>
      <c r="R846" s="282" t="str">
        <f t="shared" si="69"/>
        <v/>
      </c>
      <c r="S846" s="283" t="str">
        <f t="shared" si="70"/>
        <v/>
      </c>
      <c r="T846" s="284" t="str">
        <f t="shared" ca="1" si="71"/>
        <v/>
      </c>
      <c r="U846" s="419"/>
      <c r="V846" s="421" t="str">
        <f>IFERROR(IF(Table9[[#This Row],[Data de nascimento 
(aaaa-mm-dd)]]="","",(IF(B846="","",DATEDIF(J846,VLOOKUP(Table9[[#This Row],[Código do agregado
'[Entidade']]],Table8[[Código do agregado '[Entidade']]:[Denominação do ficheiro pdf correspondente ao documento]],25,FALSE),"y")))),"")</f>
        <v/>
      </c>
      <c r="W846" s="410">
        <f t="shared" si="72"/>
        <v>0</v>
      </c>
      <c r="AC846" s="280"/>
    </row>
    <row r="847" spans="1:29" s="263" customFormat="1" ht="25.05" hidden="1" customHeight="1" x14ac:dyDescent="0.3">
      <c r="A847" s="274" t="str">
        <f>CONCATENATE(+IF(Table9[[#This Row],[Código do agregado
'[Entidade']]]="","",VLOOKUP(Table9[[#This Row],[Código do agregado
'[Entidade']]],Table8[[#All],[Código do agregado '[Entidade']]:[Código do agregado
'[1º Direito']]],6,FALSE)),Table9[[#This Row],[Membro]])</f>
        <v/>
      </c>
      <c r="B847" s="403"/>
      <c r="C847" s="404" t="str">
        <f>IF(Table9[[#This Row],[Código do agregado
'[Entidade']]]="","",(CONCATENATE(VLOOKUP(Table9[[#This Row],[Código do agregado
'[Entidade']]],Table8[[Código do agregado '[Entidade']]:[Código do agregado
'[1º Direito']]],8,FALSE),".",Table9[[#This Row],[Membro]])))</f>
        <v/>
      </c>
      <c r="D847" s="430"/>
      <c r="E847" s="431"/>
      <c r="F847" s="430"/>
      <c r="G847" s="430"/>
      <c r="H847" s="435"/>
      <c r="I847" s="432"/>
      <c r="J847" s="433"/>
      <c r="K847" s="404" t="str">
        <f ca="1">IF(Table9[[#This Row],[Data de nascimento 
(aaaa-mm-dd)]]="","",(IF(B847="","",DATEDIF(J847,NOW(),"y"))))</f>
        <v/>
      </c>
      <c r="L847" s="401"/>
      <c r="M847" s="405"/>
      <c r="N847" s="407"/>
      <c r="O847" s="405"/>
      <c r="P847" s="275" t="str">
        <f t="shared" si="68"/>
        <v>NÃO</v>
      </c>
      <c r="Q847" s="281" t="str">
        <f>IF(Table9[[#This Row],[Código do agregado
'[Entidade']]]="","",IF(B847&lt;&gt;B846,"A",IF(Q846="A","B",IF(Q846="B","C",IF(Q846="C","D",IF(Q846="D","E",IF(Q846="E","F",IF(Q846="F","G",IF(Q846="G","H",IF(Q846="H","I",IF(Q846="K","L",IF(Q846="L","M",IF(Q846="M","N",IF(Q846="N","O",IF(Q846="O","P",IF(Q846="P","Q"))))))))))))))))</f>
        <v/>
      </c>
      <c r="R847" s="282" t="str">
        <f t="shared" si="69"/>
        <v/>
      </c>
      <c r="S847" s="283" t="str">
        <f t="shared" si="70"/>
        <v/>
      </c>
      <c r="T847" s="284" t="str">
        <f t="shared" ca="1" si="71"/>
        <v/>
      </c>
      <c r="U847" s="419"/>
      <c r="V847" s="421" t="str">
        <f>IFERROR(IF(Table9[[#This Row],[Data de nascimento 
(aaaa-mm-dd)]]="","",(IF(B847="","",DATEDIF(J847,VLOOKUP(Table9[[#This Row],[Código do agregado
'[Entidade']]],Table8[[Código do agregado '[Entidade']]:[Denominação do ficheiro pdf correspondente ao documento]],25,FALSE),"y")))),"")</f>
        <v/>
      </c>
      <c r="W847" s="410">
        <f t="shared" si="72"/>
        <v>0</v>
      </c>
      <c r="AC847" s="280"/>
    </row>
    <row r="848" spans="1:29" s="263" customFormat="1" ht="25.05" hidden="1" customHeight="1" x14ac:dyDescent="0.3">
      <c r="A848" s="274" t="str">
        <f>CONCATENATE(+IF(Table9[[#This Row],[Código do agregado
'[Entidade']]]="","",VLOOKUP(Table9[[#This Row],[Código do agregado
'[Entidade']]],Table8[[#All],[Código do agregado '[Entidade']]:[Código do agregado
'[1º Direito']]],6,FALSE)),Table9[[#This Row],[Membro]])</f>
        <v/>
      </c>
      <c r="B848" s="403"/>
      <c r="C848" s="404" t="str">
        <f>IF(Table9[[#This Row],[Código do agregado
'[Entidade']]]="","",(CONCATENATE(VLOOKUP(Table9[[#This Row],[Código do agregado
'[Entidade']]],Table8[[Código do agregado '[Entidade']]:[Código do agregado
'[1º Direito']]],8,FALSE),".",Table9[[#This Row],[Membro]])))</f>
        <v/>
      </c>
      <c r="D848" s="430"/>
      <c r="E848" s="431"/>
      <c r="F848" s="430"/>
      <c r="G848" s="430"/>
      <c r="H848" s="435"/>
      <c r="I848" s="432"/>
      <c r="J848" s="433"/>
      <c r="K848" s="404" t="str">
        <f ca="1">IF(Table9[[#This Row],[Data de nascimento 
(aaaa-mm-dd)]]="","",(IF(B848="","",DATEDIF(J848,NOW(),"y"))))</f>
        <v/>
      </c>
      <c r="L848" s="401"/>
      <c r="M848" s="405"/>
      <c r="N848" s="407"/>
      <c r="O848" s="405"/>
      <c r="P848" s="275" t="str">
        <f t="shared" si="68"/>
        <v>NÃO</v>
      </c>
      <c r="Q848" s="281" t="str">
        <f>IF(Table9[[#This Row],[Código do agregado
'[Entidade']]]="","",IF(B848&lt;&gt;B847,"A",IF(Q847="A","B",IF(Q847="B","C",IF(Q847="C","D",IF(Q847="D","E",IF(Q847="E","F",IF(Q847="F","G",IF(Q847="G","H",IF(Q847="H","I",IF(Q847="K","L",IF(Q847="L","M",IF(Q847="M","N",IF(Q847="N","O",IF(Q847="O","P",IF(Q847="P","Q"))))))))))))))))</f>
        <v/>
      </c>
      <c r="R848" s="282" t="str">
        <f t="shared" si="69"/>
        <v/>
      </c>
      <c r="S848" s="283" t="str">
        <f t="shared" si="70"/>
        <v/>
      </c>
      <c r="T848" s="284" t="str">
        <f t="shared" ca="1" si="71"/>
        <v/>
      </c>
      <c r="U848" s="419"/>
      <c r="V848" s="421" t="str">
        <f>IFERROR(IF(Table9[[#This Row],[Data de nascimento 
(aaaa-mm-dd)]]="","",(IF(B848="","",DATEDIF(J848,VLOOKUP(Table9[[#This Row],[Código do agregado
'[Entidade']]],Table8[[Código do agregado '[Entidade']]:[Denominação do ficheiro pdf correspondente ao documento]],25,FALSE),"y")))),"")</f>
        <v/>
      </c>
      <c r="W848" s="410">
        <f t="shared" si="72"/>
        <v>0</v>
      </c>
      <c r="AC848" s="280"/>
    </row>
    <row r="849" spans="1:29" s="263" customFormat="1" ht="25.05" hidden="1" customHeight="1" x14ac:dyDescent="0.3">
      <c r="A849" s="274" t="str">
        <f>CONCATENATE(+IF(Table9[[#This Row],[Código do agregado
'[Entidade']]]="","",VLOOKUP(Table9[[#This Row],[Código do agregado
'[Entidade']]],Table8[[#All],[Código do agregado '[Entidade']]:[Código do agregado
'[1º Direito']]],6,FALSE)),Table9[[#This Row],[Membro]])</f>
        <v/>
      </c>
      <c r="B849" s="403"/>
      <c r="C849" s="404" t="str">
        <f>IF(Table9[[#This Row],[Código do agregado
'[Entidade']]]="","",(CONCATENATE(VLOOKUP(Table9[[#This Row],[Código do agregado
'[Entidade']]],Table8[[Código do agregado '[Entidade']]:[Código do agregado
'[1º Direito']]],8,FALSE),".",Table9[[#This Row],[Membro]])))</f>
        <v/>
      </c>
      <c r="D849" s="430"/>
      <c r="E849" s="431"/>
      <c r="F849" s="430"/>
      <c r="G849" s="430"/>
      <c r="H849" s="435"/>
      <c r="I849" s="432"/>
      <c r="J849" s="433"/>
      <c r="K849" s="404" t="str">
        <f ca="1">IF(Table9[[#This Row],[Data de nascimento 
(aaaa-mm-dd)]]="","",(IF(B849="","",DATEDIF(J849,NOW(),"y"))))</f>
        <v/>
      </c>
      <c r="L849" s="401"/>
      <c r="M849" s="405"/>
      <c r="N849" s="407"/>
      <c r="O849" s="405"/>
      <c r="P849" s="275" t="str">
        <f t="shared" si="68"/>
        <v>NÃO</v>
      </c>
      <c r="Q849" s="281" t="str">
        <f>IF(Table9[[#This Row],[Código do agregado
'[Entidade']]]="","",IF(B849&lt;&gt;B848,"A",IF(Q848="A","B",IF(Q848="B","C",IF(Q848="C","D",IF(Q848="D","E",IF(Q848="E","F",IF(Q848="F","G",IF(Q848="G","H",IF(Q848="H","I",IF(Q848="K","L",IF(Q848="L","M",IF(Q848="M","N",IF(Q848="N","O",IF(Q848="O","P",IF(Q848="P","Q"))))))))))))))))</f>
        <v/>
      </c>
      <c r="R849" s="282" t="str">
        <f t="shared" si="69"/>
        <v/>
      </c>
      <c r="S849" s="283" t="str">
        <f t="shared" si="70"/>
        <v/>
      </c>
      <c r="T849" s="284" t="str">
        <f t="shared" ca="1" si="71"/>
        <v/>
      </c>
      <c r="U849" s="419"/>
      <c r="V849" s="421" t="str">
        <f>IFERROR(IF(Table9[[#This Row],[Data de nascimento 
(aaaa-mm-dd)]]="","",(IF(B849="","",DATEDIF(J849,VLOOKUP(Table9[[#This Row],[Código do agregado
'[Entidade']]],Table8[[Código do agregado '[Entidade']]:[Denominação do ficheiro pdf correspondente ao documento]],25,FALSE),"y")))),"")</f>
        <v/>
      </c>
      <c r="W849" s="410">
        <f t="shared" si="72"/>
        <v>0</v>
      </c>
      <c r="AC849" s="280"/>
    </row>
    <row r="850" spans="1:29" s="263" customFormat="1" ht="25.05" hidden="1" customHeight="1" x14ac:dyDescent="0.3">
      <c r="A850" s="274" t="str">
        <f>CONCATENATE(+IF(Table9[[#This Row],[Código do agregado
'[Entidade']]]="","",VLOOKUP(Table9[[#This Row],[Código do agregado
'[Entidade']]],Table8[[#All],[Código do agregado '[Entidade']]:[Código do agregado
'[1º Direito']]],6,FALSE)),Table9[[#This Row],[Membro]])</f>
        <v/>
      </c>
      <c r="B850" s="403"/>
      <c r="C850" s="404" t="str">
        <f>IF(Table9[[#This Row],[Código do agregado
'[Entidade']]]="","",(CONCATENATE(VLOOKUP(Table9[[#This Row],[Código do agregado
'[Entidade']]],Table8[[Código do agregado '[Entidade']]:[Código do agregado
'[1º Direito']]],8,FALSE),".",Table9[[#This Row],[Membro]])))</f>
        <v/>
      </c>
      <c r="D850" s="430"/>
      <c r="E850" s="431"/>
      <c r="F850" s="430"/>
      <c r="G850" s="430"/>
      <c r="H850" s="435"/>
      <c r="I850" s="432"/>
      <c r="J850" s="433"/>
      <c r="K850" s="404" t="str">
        <f ca="1">IF(Table9[[#This Row],[Data de nascimento 
(aaaa-mm-dd)]]="","",(IF(B850="","",DATEDIF(J850,NOW(),"y"))))</f>
        <v/>
      </c>
      <c r="L850" s="401"/>
      <c r="M850" s="405"/>
      <c r="N850" s="407"/>
      <c r="O850" s="405"/>
      <c r="P850" s="275" t="str">
        <f t="shared" si="68"/>
        <v>NÃO</v>
      </c>
      <c r="Q850" s="281" t="str">
        <f>IF(Table9[[#This Row],[Código do agregado
'[Entidade']]]="","",IF(B850&lt;&gt;B849,"A",IF(Q849="A","B",IF(Q849="B","C",IF(Q849="C","D",IF(Q849="D","E",IF(Q849="E","F",IF(Q849="F","G",IF(Q849="G","H",IF(Q849="H","I",IF(Q849="K","L",IF(Q849="L","M",IF(Q849="M","N",IF(Q849="N","O",IF(Q849="O","P",IF(Q849="P","Q"))))))))))))))))</f>
        <v/>
      </c>
      <c r="R850" s="282" t="str">
        <f t="shared" si="69"/>
        <v/>
      </c>
      <c r="S850" s="283" t="str">
        <f t="shared" si="70"/>
        <v/>
      </c>
      <c r="T850" s="284" t="str">
        <f t="shared" ca="1" si="71"/>
        <v/>
      </c>
      <c r="U850" s="419"/>
      <c r="V850" s="421" t="str">
        <f>IFERROR(IF(Table9[[#This Row],[Data de nascimento 
(aaaa-mm-dd)]]="","",(IF(B850="","",DATEDIF(J850,VLOOKUP(Table9[[#This Row],[Código do agregado
'[Entidade']]],Table8[[Código do agregado '[Entidade']]:[Denominação do ficheiro pdf correspondente ao documento]],25,FALSE),"y")))),"")</f>
        <v/>
      </c>
      <c r="W850" s="410">
        <f t="shared" si="72"/>
        <v>0</v>
      </c>
      <c r="AC850" s="280"/>
    </row>
    <row r="851" spans="1:29" s="263" customFormat="1" ht="25.05" hidden="1" customHeight="1" x14ac:dyDescent="0.3">
      <c r="A851" s="274" t="str">
        <f>CONCATENATE(+IF(Table9[[#This Row],[Código do agregado
'[Entidade']]]="","",VLOOKUP(Table9[[#This Row],[Código do agregado
'[Entidade']]],Table8[[#All],[Código do agregado '[Entidade']]:[Código do agregado
'[1º Direito']]],6,FALSE)),Table9[[#This Row],[Membro]])</f>
        <v/>
      </c>
      <c r="B851" s="403"/>
      <c r="C851" s="404" t="str">
        <f>IF(Table9[[#This Row],[Código do agregado
'[Entidade']]]="","",(CONCATENATE(VLOOKUP(Table9[[#This Row],[Código do agregado
'[Entidade']]],Table8[[Código do agregado '[Entidade']]:[Código do agregado
'[1º Direito']]],8,FALSE),".",Table9[[#This Row],[Membro]])))</f>
        <v/>
      </c>
      <c r="D851" s="430"/>
      <c r="E851" s="431"/>
      <c r="F851" s="430"/>
      <c r="G851" s="430"/>
      <c r="H851" s="435"/>
      <c r="I851" s="432"/>
      <c r="J851" s="433"/>
      <c r="K851" s="404" t="str">
        <f ca="1">IF(Table9[[#This Row],[Data de nascimento 
(aaaa-mm-dd)]]="","",(IF(B851="","",DATEDIF(J851,NOW(),"y"))))</f>
        <v/>
      </c>
      <c r="L851" s="401"/>
      <c r="M851" s="405"/>
      <c r="N851" s="407"/>
      <c r="O851" s="405"/>
      <c r="P851" s="275" t="str">
        <f t="shared" si="68"/>
        <v>NÃO</v>
      </c>
      <c r="Q851" s="281" t="str">
        <f>IF(Table9[[#This Row],[Código do agregado
'[Entidade']]]="","",IF(B851&lt;&gt;B850,"A",IF(Q850="A","B",IF(Q850="B","C",IF(Q850="C","D",IF(Q850="D","E",IF(Q850="E","F",IF(Q850="F","G",IF(Q850="G","H",IF(Q850="H","I",IF(Q850="K","L",IF(Q850="L","M",IF(Q850="M","N",IF(Q850="N","O",IF(Q850="O","P",IF(Q850="P","Q"))))))))))))))))</f>
        <v/>
      </c>
      <c r="R851" s="282" t="str">
        <f t="shared" si="69"/>
        <v/>
      </c>
      <c r="S851" s="283" t="str">
        <f t="shared" si="70"/>
        <v/>
      </c>
      <c r="T851" s="284" t="str">
        <f t="shared" ca="1" si="71"/>
        <v/>
      </c>
      <c r="U851" s="419"/>
      <c r="V851" s="421" t="str">
        <f>IFERROR(IF(Table9[[#This Row],[Data de nascimento 
(aaaa-mm-dd)]]="","",(IF(B851="","",DATEDIF(J851,VLOOKUP(Table9[[#This Row],[Código do agregado
'[Entidade']]],Table8[[Código do agregado '[Entidade']]:[Denominação do ficheiro pdf correspondente ao documento]],25,FALSE),"y")))),"")</f>
        <v/>
      </c>
      <c r="W851" s="410">
        <f t="shared" si="72"/>
        <v>0</v>
      </c>
      <c r="AC851" s="280"/>
    </row>
    <row r="852" spans="1:29" s="263" customFormat="1" ht="25.05" hidden="1" customHeight="1" x14ac:dyDescent="0.3">
      <c r="A852" s="274" t="str">
        <f>CONCATENATE(+IF(Table9[[#This Row],[Código do agregado
'[Entidade']]]="","",VLOOKUP(Table9[[#This Row],[Código do agregado
'[Entidade']]],Table8[[#All],[Código do agregado '[Entidade']]:[Código do agregado
'[1º Direito']]],6,FALSE)),Table9[[#This Row],[Membro]])</f>
        <v/>
      </c>
      <c r="B852" s="403"/>
      <c r="C852" s="404" t="str">
        <f>IF(Table9[[#This Row],[Código do agregado
'[Entidade']]]="","",(CONCATENATE(VLOOKUP(Table9[[#This Row],[Código do agregado
'[Entidade']]],Table8[[Código do agregado '[Entidade']]:[Código do agregado
'[1º Direito']]],8,FALSE),".",Table9[[#This Row],[Membro]])))</f>
        <v/>
      </c>
      <c r="D852" s="430"/>
      <c r="E852" s="431"/>
      <c r="F852" s="430"/>
      <c r="G852" s="430"/>
      <c r="H852" s="435"/>
      <c r="I852" s="432"/>
      <c r="J852" s="433"/>
      <c r="K852" s="404" t="str">
        <f ca="1">IF(Table9[[#This Row],[Data de nascimento 
(aaaa-mm-dd)]]="","",(IF(B852="","",DATEDIF(J852,NOW(),"y"))))</f>
        <v/>
      </c>
      <c r="L852" s="401"/>
      <c r="M852" s="405"/>
      <c r="N852" s="407"/>
      <c r="O852" s="405"/>
      <c r="P852" s="275" t="str">
        <f t="shared" si="68"/>
        <v>NÃO</v>
      </c>
      <c r="Q852" s="281" t="str">
        <f>IF(Table9[[#This Row],[Código do agregado
'[Entidade']]]="","",IF(B852&lt;&gt;B851,"A",IF(Q851="A","B",IF(Q851="B","C",IF(Q851="C","D",IF(Q851="D","E",IF(Q851="E","F",IF(Q851="F","G",IF(Q851="G","H",IF(Q851="H","I",IF(Q851="K","L",IF(Q851="L","M",IF(Q851="M","N",IF(Q851="N","O",IF(Q851="O","P",IF(Q851="P","Q"))))))))))))))))</f>
        <v/>
      </c>
      <c r="R852" s="282" t="str">
        <f t="shared" si="69"/>
        <v/>
      </c>
      <c r="S852" s="283" t="str">
        <f t="shared" si="70"/>
        <v/>
      </c>
      <c r="T852" s="284" t="str">
        <f t="shared" ca="1" si="71"/>
        <v/>
      </c>
      <c r="U852" s="419"/>
      <c r="V852" s="421" t="str">
        <f>IFERROR(IF(Table9[[#This Row],[Data de nascimento 
(aaaa-mm-dd)]]="","",(IF(B852="","",DATEDIF(J852,VLOOKUP(Table9[[#This Row],[Código do agregado
'[Entidade']]],Table8[[Código do agregado '[Entidade']]:[Denominação do ficheiro pdf correspondente ao documento]],25,FALSE),"y")))),"")</f>
        <v/>
      </c>
      <c r="W852" s="410">
        <f t="shared" si="72"/>
        <v>0</v>
      </c>
      <c r="AC852" s="280"/>
    </row>
    <row r="853" spans="1:29" s="263" customFormat="1" ht="25.05" hidden="1" customHeight="1" x14ac:dyDescent="0.3">
      <c r="A853" s="274" t="str">
        <f>CONCATENATE(+IF(Table9[[#This Row],[Código do agregado
'[Entidade']]]="","",VLOOKUP(Table9[[#This Row],[Código do agregado
'[Entidade']]],Table8[[#All],[Código do agregado '[Entidade']]:[Código do agregado
'[1º Direito']]],6,FALSE)),Table9[[#This Row],[Membro]])</f>
        <v/>
      </c>
      <c r="B853" s="403"/>
      <c r="C853" s="404" t="str">
        <f>IF(Table9[[#This Row],[Código do agregado
'[Entidade']]]="","",(CONCATENATE(VLOOKUP(Table9[[#This Row],[Código do agregado
'[Entidade']]],Table8[[Código do agregado '[Entidade']]:[Código do agregado
'[1º Direito']]],8,FALSE),".",Table9[[#This Row],[Membro]])))</f>
        <v/>
      </c>
      <c r="D853" s="430"/>
      <c r="E853" s="431"/>
      <c r="F853" s="430"/>
      <c r="G853" s="430"/>
      <c r="H853" s="435"/>
      <c r="I853" s="432"/>
      <c r="J853" s="433"/>
      <c r="K853" s="404" t="str">
        <f ca="1">IF(Table9[[#This Row],[Data de nascimento 
(aaaa-mm-dd)]]="","",(IF(B853="","",DATEDIF(J853,NOW(),"y"))))</f>
        <v/>
      </c>
      <c r="L853" s="401"/>
      <c r="M853" s="405"/>
      <c r="N853" s="407"/>
      <c r="O853" s="405"/>
      <c r="P853" s="275" t="str">
        <f t="shared" si="68"/>
        <v>NÃO</v>
      </c>
      <c r="Q853" s="281" t="str">
        <f>IF(Table9[[#This Row],[Código do agregado
'[Entidade']]]="","",IF(B853&lt;&gt;B852,"A",IF(Q852="A","B",IF(Q852="B","C",IF(Q852="C","D",IF(Q852="D","E",IF(Q852="E","F",IF(Q852="F","G",IF(Q852="G","H",IF(Q852="H","I",IF(Q852="K","L",IF(Q852="L","M",IF(Q852="M","N",IF(Q852="N","O",IF(Q852="O","P",IF(Q852="P","Q"))))))))))))))))</f>
        <v/>
      </c>
      <c r="R853" s="282" t="str">
        <f t="shared" si="69"/>
        <v/>
      </c>
      <c r="S853" s="283" t="str">
        <f t="shared" si="70"/>
        <v/>
      </c>
      <c r="T853" s="284" t="str">
        <f t="shared" ca="1" si="71"/>
        <v/>
      </c>
      <c r="U853" s="419"/>
      <c r="V853" s="421" t="str">
        <f>IFERROR(IF(Table9[[#This Row],[Data de nascimento 
(aaaa-mm-dd)]]="","",(IF(B853="","",DATEDIF(J853,VLOOKUP(Table9[[#This Row],[Código do agregado
'[Entidade']]],Table8[[Código do agregado '[Entidade']]:[Denominação do ficheiro pdf correspondente ao documento]],25,FALSE),"y")))),"")</f>
        <v/>
      </c>
      <c r="W853" s="410">
        <f t="shared" si="72"/>
        <v>0</v>
      </c>
      <c r="AC853" s="280"/>
    </row>
    <row r="854" spans="1:29" s="263" customFormat="1" ht="25.05" hidden="1" customHeight="1" x14ac:dyDescent="0.3">
      <c r="A854" s="274" t="str">
        <f>CONCATENATE(+IF(Table9[[#This Row],[Código do agregado
'[Entidade']]]="","",VLOOKUP(Table9[[#This Row],[Código do agregado
'[Entidade']]],Table8[[#All],[Código do agregado '[Entidade']]:[Código do agregado
'[1º Direito']]],6,FALSE)),Table9[[#This Row],[Membro]])</f>
        <v/>
      </c>
      <c r="B854" s="403"/>
      <c r="C854" s="404" t="str">
        <f>IF(Table9[[#This Row],[Código do agregado
'[Entidade']]]="","",(CONCATENATE(VLOOKUP(Table9[[#This Row],[Código do agregado
'[Entidade']]],Table8[[Código do agregado '[Entidade']]:[Código do agregado
'[1º Direito']]],8,FALSE),".",Table9[[#This Row],[Membro]])))</f>
        <v/>
      </c>
      <c r="D854" s="430"/>
      <c r="E854" s="431"/>
      <c r="F854" s="430"/>
      <c r="G854" s="430"/>
      <c r="H854" s="435"/>
      <c r="I854" s="432"/>
      <c r="J854" s="433"/>
      <c r="K854" s="404" t="str">
        <f ca="1">IF(Table9[[#This Row],[Data de nascimento 
(aaaa-mm-dd)]]="","",(IF(B854="","",DATEDIF(J854,NOW(),"y"))))</f>
        <v/>
      </c>
      <c r="L854" s="401"/>
      <c r="M854" s="405"/>
      <c r="N854" s="407"/>
      <c r="O854" s="405"/>
      <c r="P854" s="275" t="str">
        <f t="shared" si="68"/>
        <v>NÃO</v>
      </c>
      <c r="Q854" s="281" t="str">
        <f>IF(Table9[[#This Row],[Código do agregado
'[Entidade']]]="","",IF(B854&lt;&gt;B853,"A",IF(Q853="A","B",IF(Q853="B","C",IF(Q853="C","D",IF(Q853="D","E",IF(Q853="E","F",IF(Q853="F","G",IF(Q853="G","H",IF(Q853="H","I",IF(Q853="K","L",IF(Q853="L","M",IF(Q853="M","N",IF(Q853="N","O",IF(Q853="O","P",IF(Q853="P","Q"))))))))))))))))</f>
        <v/>
      </c>
      <c r="R854" s="282" t="str">
        <f t="shared" si="69"/>
        <v/>
      </c>
      <c r="S854" s="283" t="str">
        <f t="shared" si="70"/>
        <v/>
      </c>
      <c r="T854" s="284" t="str">
        <f t="shared" ca="1" si="71"/>
        <v/>
      </c>
      <c r="U854" s="419"/>
      <c r="V854" s="421" t="str">
        <f>IFERROR(IF(Table9[[#This Row],[Data de nascimento 
(aaaa-mm-dd)]]="","",(IF(B854="","",DATEDIF(J854,VLOOKUP(Table9[[#This Row],[Código do agregado
'[Entidade']]],Table8[[Código do agregado '[Entidade']]:[Denominação do ficheiro pdf correspondente ao documento]],25,FALSE),"y")))),"")</f>
        <v/>
      </c>
      <c r="W854" s="410">
        <f t="shared" si="72"/>
        <v>0</v>
      </c>
      <c r="AC854" s="280"/>
    </row>
    <row r="855" spans="1:29" s="263" customFormat="1" ht="25.05" hidden="1" customHeight="1" x14ac:dyDescent="0.3">
      <c r="A855" s="274" t="str">
        <f>CONCATENATE(+IF(Table9[[#This Row],[Código do agregado
'[Entidade']]]="","",VLOOKUP(Table9[[#This Row],[Código do agregado
'[Entidade']]],Table8[[#All],[Código do agregado '[Entidade']]:[Código do agregado
'[1º Direito']]],6,FALSE)),Table9[[#This Row],[Membro]])</f>
        <v/>
      </c>
      <c r="B855" s="403"/>
      <c r="C855" s="404" t="str">
        <f>IF(Table9[[#This Row],[Código do agregado
'[Entidade']]]="","",(CONCATENATE(VLOOKUP(Table9[[#This Row],[Código do agregado
'[Entidade']]],Table8[[Código do agregado '[Entidade']]:[Código do agregado
'[1º Direito']]],8,FALSE),".",Table9[[#This Row],[Membro]])))</f>
        <v/>
      </c>
      <c r="D855" s="430"/>
      <c r="E855" s="431"/>
      <c r="F855" s="430"/>
      <c r="G855" s="430"/>
      <c r="H855" s="435"/>
      <c r="I855" s="432"/>
      <c r="J855" s="433"/>
      <c r="K855" s="404" t="str">
        <f ca="1">IF(Table9[[#This Row],[Data de nascimento 
(aaaa-mm-dd)]]="","",(IF(B855="","",DATEDIF(J855,NOW(),"y"))))</f>
        <v/>
      </c>
      <c r="L855" s="401"/>
      <c r="M855" s="405"/>
      <c r="N855" s="407"/>
      <c r="O855" s="405"/>
      <c r="P855" s="275" t="str">
        <f t="shared" si="68"/>
        <v>NÃO</v>
      </c>
      <c r="Q855" s="281" t="str">
        <f>IF(Table9[[#This Row],[Código do agregado
'[Entidade']]]="","",IF(B855&lt;&gt;B854,"A",IF(Q854="A","B",IF(Q854="B","C",IF(Q854="C","D",IF(Q854="D","E",IF(Q854="E","F",IF(Q854="F","G",IF(Q854="G","H",IF(Q854="H","I",IF(Q854="K","L",IF(Q854="L","M",IF(Q854="M","N",IF(Q854="N","O",IF(Q854="O","P",IF(Q854="P","Q"))))))))))))))))</f>
        <v/>
      </c>
      <c r="R855" s="282" t="str">
        <f t="shared" si="69"/>
        <v/>
      </c>
      <c r="S855" s="283" t="str">
        <f t="shared" si="70"/>
        <v/>
      </c>
      <c r="T855" s="284" t="str">
        <f t="shared" ca="1" si="71"/>
        <v/>
      </c>
      <c r="U855" s="419"/>
      <c r="V855" s="421" t="str">
        <f>IFERROR(IF(Table9[[#This Row],[Data de nascimento 
(aaaa-mm-dd)]]="","",(IF(B855="","",DATEDIF(J855,VLOOKUP(Table9[[#This Row],[Código do agregado
'[Entidade']]],Table8[[Código do agregado '[Entidade']]:[Denominação do ficheiro pdf correspondente ao documento]],25,FALSE),"y")))),"")</f>
        <v/>
      </c>
      <c r="W855" s="410">
        <f t="shared" si="72"/>
        <v>0</v>
      </c>
      <c r="AC855" s="280"/>
    </row>
    <row r="856" spans="1:29" s="263" customFormat="1" ht="25.05" hidden="1" customHeight="1" x14ac:dyDescent="0.3">
      <c r="A856" s="274" t="str">
        <f>CONCATENATE(+IF(Table9[[#This Row],[Código do agregado
'[Entidade']]]="","",VLOOKUP(Table9[[#This Row],[Código do agregado
'[Entidade']]],Table8[[#All],[Código do agregado '[Entidade']]:[Código do agregado
'[1º Direito']]],6,FALSE)),Table9[[#This Row],[Membro]])</f>
        <v/>
      </c>
      <c r="B856" s="403"/>
      <c r="C856" s="404" t="str">
        <f>IF(Table9[[#This Row],[Código do agregado
'[Entidade']]]="","",(CONCATENATE(VLOOKUP(Table9[[#This Row],[Código do agregado
'[Entidade']]],Table8[[Código do agregado '[Entidade']]:[Código do agregado
'[1º Direito']]],8,FALSE),".",Table9[[#This Row],[Membro]])))</f>
        <v/>
      </c>
      <c r="D856" s="430"/>
      <c r="E856" s="431"/>
      <c r="F856" s="430"/>
      <c r="G856" s="430"/>
      <c r="H856" s="435"/>
      <c r="I856" s="432"/>
      <c r="J856" s="433"/>
      <c r="K856" s="404" t="str">
        <f ca="1">IF(Table9[[#This Row],[Data de nascimento 
(aaaa-mm-dd)]]="","",(IF(B856="","",DATEDIF(J856,NOW(),"y"))))</f>
        <v/>
      </c>
      <c r="L856" s="401"/>
      <c r="M856" s="405"/>
      <c r="N856" s="407"/>
      <c r="O856" s="405"/>
      <c r="P856" s="275" t="str">
        <f t="shared" si="68"/>
        <v>NÃO</v>
      </c>
      <c r="Q856" s="281" t="str">
        <f>IF(Table9[[#This Row],[Código do agregado
'[Entidade']]]="","",IF(B856&lt;&gt;B855,"A",IF(Q855="A","B",IF(Q855="B","C",IF(Q855="C","D",IF(Q855="D","E",IF(Q855="E","F",IF(Q855="F","G",IF(Q855="G","H",IF(Q855="H","I",IF(Q855="K","L",IF(Q855="L","M",IF(Q855="M","N",IF(Q855="N","O",IF(Q855="O","P",IF(Q855="P","Q"))))))))))))))))</f>
        <v/>
      </c>
      <c r="R856" s="282" t="str">
        <f t="shared" si="69"/>
        <v/>
      </c>
      <c r="S856" s="283" t="str">
        <f t="shared" si="70"/>
        <v/>
      </c>
      <c r="T856" s="284" t="str">
        <f t="shared" ca="1" si="71"/>
        <v/>
      </c>
      <c r="U856" s="419"/>
      <c r="V856" s="421" t="str">
        <f>IFERROR(IF(Table9[[#This Row],[Data de nascimento 
(aaaa-mm-dd)]]="","",(IF(B856="","",DATEDIF(J856,VLOOKUP(Table9[[#This Row],[Código do agregado
'[Entidade']]],Table8[[Código do agregado '[Entidade']]:[Denominação do ficheiro pdf correspondente ao documento]],25,FALSE),"y")))),"")</f>
        <v/>
      </c>
      <c r="W856" s="410">
        <f t="shared" si="72"/>
        <v>0</v>
      </c>
      <c r="AC856" s="280"/>
    </row>
    <row r="857" spans="1:29" s="263" customFormat="1" ht="25.05" hidden="1" customHeight="1" x14ac:dyDescent="0.3">
      <c r="A857" s="274" t="str">
        <f>CONCATENATE(+IF(Table9[[#This Row],[Código do agregado
'[Entidade']]]="","",VLOOKUP(Table9[[#This Row],[Código do agregado
'[Entidade']]],Table8[[#All],[Código do agregado '[Entidade']]:[Código do agregado
'[1º Direito']]],6,FALSE)),Table9[[#This Row],[Membro]])</f>
        <v/>
      </c>
      <c r="B857" s="403"/>
      <c r="C857" s="404" t="str">
        <f>IF(Table9[[#This Row],[Código do agregado
'[Entidade']]]="","",(CONCATENATE(VLOOKUP(Table9[[#This Row],[Código do agregado
'[Entidade']]],Table8[[Código do agregado '[Entidade']]:[Código do agregado
'[1º Direito']]],8,FALSE),".",Table9[[#This Row],[Membro]])))</f>
        <v/>
      </c>
      <c r="D857" s="430"/>
      <c r="E857" s="431"/>
      <c r="F857" s="430"/>
      <c r="G857" s="430"/>
      <c r="H857" s="435"/>
      <c r="I857" s="432"/>
      <c r="J857" s="433"/>
      <c r="K857" s="404" t="str">
        <f ca="1">IF(Table9[[#This Row],[Data de nascimento 
(aaaa-mm-dd)]]="","",(IF(B857="","",DATEDIF(J857,NOW(),"y"))))</f>
        <v/>
      </c>
      <c r="L857" s="401"/>
      <c r="M857" s="405"/>
      <c r="N857" s="407"/>
      <c r="O857" s="405"/>
      <c r="P857" s="275" t="str">
        <f t="shared" si="68"/>
        <v>NÃO</v>
      </c>
      <c r="Q857" s="281" t="str">
        <f>IF(Table9[[#This Row],[Código do agregado
'[Entidade']]]="","",IF(B857&lt;&gt;B856,"A",IF(Q856="A","B",IF(Q856="B","C",IF(Q856="C","D",IF(Q856="D","E",IF(Q856="E","F",IF(Q856="F","G",IF(Q856="G","H",IF(Q856="H","I",IF(Q856="K","L",IF(Q856="L","M",IF(Q856="M","N",IF(Q856="N","O",IF(Q856="O","P",IF(Q856="P","Q"))))))))))))))))</f>
        <v/>
      </c>
      <c r="R857" s="282" t="str">
        <f t="shared" si="69"/>
        <v/>
      </c>
      <c r="S857" s="283" t="str">
        <f t="shared" si="70"/>
        <v/>
      </c>
      <c r="T857" s="284" t="str">
        <f t="shared" ca="1" si="71"/>
        <v/>
      </c>
      <c r="U857" s="419"/>
      <c r="V857" s="421" t="str">
        <f>IFERROR(IF(Table9[[#This Row],[Data de nascimento 
(aaaa-mm-dd)]]="","",(IF(B857="","",DATEDIF(J857,VLOOKUP(Table9[[#This Row],[Código do agregado
'[Entidade']]],Table8[[Código do agregado '[Entidade']]:[Denominação do ficheiro pdf correspondente ao documento]],25,FALSE),"y")))),"")</f>
        <v/>
      </c>
      <c r="W857" s="410">
        <f t="shared" si="72"/>
        <v>0</v>
      </c>
      <c r="AC857" s="280"/>
    </row>
    <row r="858" spans="1:29" s="263" customFormat="1" ht="25.05" hidden="1" customHeight="1" x14ac:dyDescent="0.3">
      <c r="A858" s="274" t="str">
        <f>CONCATENATE(+IF(Table9[[#This Row],[Código do agregado
'[Entidade']]]="","",VLOOKUP(Table9[[#This Row],[Código do agregado
'[Entidade']]],Table8[[#All],[Código do agregado '[Entidade']]:[Código do agregado
'[1º Direito']]],6,FALSE)),Table9[[#This Row],[Membro]])</f>
        <v/>
      </c>
      <c r="B858" s="403"/>
      <c r="C858" s="404" t="str">
        <f>IF(Table9[[#This Row],[Código do agregado
'[Entidade']]]="","",(CONCATENATE(VLOOKUP(Table9[[#This Row],[Código do agregado
'[Entidade']]],Table8[[Código do agregado '[Entidade']]:[Código do agregado
'[1º Direito']]],8,FALSE),".",Table9[[#This Row],[Membro]])))</f>
        <v/>
      </c>
      <c r="D858" s="430"/>
      <c r="E858" s="431"/>
      <c r="F858" s="430"/>
      <c r="G858" s="430"/>
      <c r="H858" s="435"/>
      <c r="I858" s="432"/>
      <c r="J858" s="433"/>
      <c r="K858" s="404" t="str">
        <f ca="1">IF(Table9[[#This Row],[Data de nascimento 
(aaaa-mm-dd)]]="","",(IF(B858="","",DATEDIF(J858,NOW(),"y"))))</f>
        <v/>
      </c>
      <c r="L858" s="401"/>
      <c r="M858" s="405"/>
      <c r="N858" s="407"/>
      <c r="O858" s="405"/>
      <c r="P858" s="275" t="str">
        <f t="shared" si="68"/>
        <v>NÃO</v>
      </c>
      <c r="Q858" s="281" t="str">
        <f>IF(Table9[[#This Row],[Código do agregado
'[Entidade']]]="","",IF(B858&lt;&gt;B857,"A",IF(Q857="A","B",IF(Q857="B","C",IF(Q857="C","D",IF(Q857="D","E",IF(Q857="E","F",IF(Q857="F","G",IF(Q857="G","H",IF(Q857="H","I",IF(Q857="K","L",IF(Q857="L","M",IF(Q857="M","N",IF(Q857="N","O",IF(Q857="O","P",IF(Q857="P","Q"))))))))))))))))</f>
        <v/>
      </c>
      <c r="R858" s="282" t="str">
        <f t="shared" si="69"/>
        <v/>
      </c>
      <c r="S858" s="283" t="str">
        <f t="shared" si="70"/>
        <v/>
      </c>
      <c r="T858" s="284" t="str">
        <f t="shared" ca="1" si="71"/>
        <v/>
      </c>
      <c r="U858" s="419"/>
      <c r="V858" s="421" t="str">
        <f>IFERROR(IF(Table9[[#This Row],[Data de nascimento 
(aaaa-mm-dd)]]="","",(IF(B858="","",DATEDIF(J858,VLOOKUP(Table9[[#This Row],[Código do agregado
'[Entidade']]],Table8[[Código do agregado '[Entidade']]:[Denominação do ficheiro pdf correspondente ao documento]],25,FALSE),"y")))),"")</f>
        <v/>
      </c>
      <c r="W858" s="410">
        <f t="shared" si="72"/>
        <v>0</v>
      </c>
      <c r="AC858" s="280"/>
    </row>
    <row r="859" spans="1:29" s="263" customFormat="1" ht="25.05" hidden="1" customHeight="1" x14ac:dyDescent="0.3">
      <c r="A859" s="274" t="str">
        <f>CONCATENATE(+IF(Table9[[#This Row],[Código do agregado
'[Entidade']]]="","",VLOOKUP(Table9[[#This Row],[Código do agregado
'[Entidade']]],Table8[[#All],[Código do agregado '[Entidade']]:[Código do agregado
'[1º Direito']]],6,FALSE)),Table9[[#This Row],[Membro]])</f>
        <v/>
      </c>
      <c r="B859" s="403"/>
      <c r="C859" s="404" t="str">
        <f>IF(Table9[[#This Row],[Código do agregado
'[Entidade']]]="","",(CONCATENATE(VLOOKUP(Table9[[#This Row],[Código do agregado
'[Entidade']]],Table8[[Código do agregado '[Entidade']]:[Código do agregado
'[1º Direito']]],8,FALSE),".",Table9[[#This Row],[Membro]])))</f>
        <v/>
      </c>
      <c r="D859" s="430"/>
      <c r="E859" s="431"/>
      <c r="F859" s="430"/>
      <c r="G859" s="430"/>
      <c r="H859" s="435"/>
      <c r="I859" s="432"/>
      <c r="J859" s="433"/>
      <c r="K859" s="404" t="str">
        <f ca="1">IF(Table9[[#This Row],[Data de nascimento 
(aaaa-mm-dd)]]="","",(IF(B859="","",DATEDIF(J859,NOW(),"y"))))</f>
        <v/>
      </c>
      <c r="L859" s="401"/>
      <c r="M859" s="405"/>
      <c r="N859" s="407"/>
      <c r="O859" s="405"/>
      <c r="P859" s="275" t="str">
        <f t="shared" si="68"/>
        <v>NÃO</v>
      </c>
      <c r="Q859" s="281" t="str">
        <f>IF(Table9[[#This Row],[Código do agregado
'[Entidade']]]="","",IF(B859&lt;&gt;B858,"A",IF(Q858="A","B",IF(Q858="B","C",IF(Q858="C","D",IF(Q858="D","E",IF(Q858="E","F",IF(Q858="F","G",IF(Q858="G","H",IF(Q858="H","I",IF(Q858="K","L",IF(Q858="L","M",IF(Q858="M","N",IF(Q858="N","O",IF(Q858="O","P",IF(Q858="P","Q"))))))))))))))))</f>
        <v/>
      </c>
      <c r="R859" s="282" t="str">
        <f t="shared" si="69"/>
        <v/>
      </c>
      <c r="S859" s="283" t="str">
        <f t="shared" si="70"/>
        <v/>
      </c>
      <c r="T859" s="284" t="str">
        <f t="shared" ca="1" si="71"/>
        <v/>
      </c>
      <c r="U859" s="419"/>
      <c r="V859" s="421" t="str">
        <f>IFERROR(IF(Table9[[#This Row],[Data de nascimento 
(aaaa-mm-dd)]]="","",(IF(B859="","",DATEDIF(J859,VLOOKUP(Table9[[#This Row],[Código do agregado
'[Entidade']]],Table8[[Código do agregado '[Entidade']]:[Denominação do ficheiro pdf correspondente ao documento]],25,FALSE),"y")))),"")</f>
        <v/>
      </c>
      <c r="W859" s="410">
        <f t="shared" si="72"/>
        <v>0</v>
      </c>
      <c r="AC859" s="280"/>
    </row>
    <row r="860" spans="1:29" s="263" customFormat="1" ht="25.05" hidden="1" customHeight="1" x14ac:dyDescent="0.3">
      <c r="A860" s="274" t="str">
        <f>CONCATENATE(+IF(Table9[[#This Row],[Código do agregado
'[Entidade']]]="","",VLOOKUP(Table9[[#This Row],[Código do agregado
'[Entidade']]],Table8[[#All],[Código do agregado '[Entidade']]:[Código do agregado
'[1º Direito']]],6,FALSE)),Table9[[#This Row],[Membro]])</f>
        <v/>
      </c>
      <c r="B860" s="403"/>
      <c r="C860" s="404" t="str">
        <f>IF(Table9[[#This Row],[Código do agregado
'[Entidade']]]="","",(CONCATENATE(VLOOKUP(Table9[[#This Row],[Código do agregado
'[Entidade']]],Table8[[Código do agregado '[Entidade']]:[Código do agregado
'[1º Direito']]],8,FALSE),".",Table9[[#This Row],[Membro]])))</f>
        <v/>
      </c>
      <c r="D860" s="430"/>
      <c r="E860" s="431"/>
      <c r="F860" s="430"/>
      <c r="G860" s="430"/>
      <c r="H860" s="435"/>
      <c r="I860" s="432"/>
      <c r="J860" s="433"/>
      <c r="K860" s="404" t="str">
        <f ca="1">IF(Table9[[#This Row],[Data de nascimento 
(aaaa-mm-dd)]]="","",(IF(B860="","",DATEDIF(J860,NOW(),"y"))))</f>
        <v/>
      </c>
      <c r="L860" s="401"/>
      <c r="M860" s="405"/>
      <c r="N860" s="407"/>
      <c r="O860" s="405"/>
      <c r="P860" s="275" t="str">
        <f t="shared" si="68"/>
        <v>NÃO</v>
      </c>
      <c r="Q860" s="281" t="str">
        <f>IF(Table9[[#This Row],[Código do agregado
'[Entidade']]]="","",IF(B860&lt;&gt;B859,"A",IF(Q859="A","B",IF(Q859="B","C",IF(Q859="C","D",IF(Q859="D","E",IF(Q859="E","F",IF(Q859="F","G",IF(Q859="G","H",IF(Q859="H","I",IF(Q859="K","L",IF(Q859="L","M",IF(Q859="M","N",IF(Q859="N","O",IF(Q859="O","P",IF(Q859="P","Q"))))))))))))))))</f>
        <v/>
      </c>
      <c r="R860" s="282" t="str">
        <f t="shared" si="69"/>
        <v/>
      </c>
      <c r="S860" s="283" t="str">
        <f t="shared" si="70"/>
        <v/>
      </c>
      <c r="T860" s="284" t="str">
        <f t="shared" ca="1" si="71"/>
        <v/>
      </c>
      <c r="U860" s="419"/>
      <c r="V860" s="421" t="str">
        <f>IFERROR(IF(Table9[[#This Row],[Data de nascimento 
(aaaa-mm-dd)]]="","",(IF(B860="","",DATEDIF(J860,VLOOKUP(Table9[[#This Row],[Código do agregado
'[Entidade']]],Table8[[Código do agregado '[Entidade']]:[Denominação do ficheiro pdf correspondente ao documento]],25,FALSE),"y")))),"")</f>
        <v/>
      </c>
      <c r="W860" s="410">
        <f t="shared" si="72"/>
        <v>0</v>
      </c>
      <c r="AC860" s="280"/>
    </row>
    <row r="861" spans="1:29" s="263" customFormat="1" ht="25.05" hidden="1" customHeight="1" x14ac:dyDescent="0.3">
      <c r="A861" s="274" t="str">
        <f>CONCATENATE(+IF(Table9[[#This Row],[Código do agregado
'[Entidade']]]="","",VLOOKUP(Table9[[#This Row],[Código do agregado
'[Entidade']]],Table8[[#All],[Código do agregado '[Entidade']]:[Código do agregado
'[1º Direito']]],6,FALSE)),Table9[[#This Row],[Membro]])</f>
        <v/>
      </c>
      <c r="B861" s="403"/>
      <c r="C861" s="404" t="str">
        <f>IF(Table9[[#This Row],[Código do agregado
'[Entidade']]]="","",(CONCATENATE(VLOOKUP(Table9[[#This Row],[Código do agregado
'[Entidade']]],Table8[[Código do agregado '[Entidade']]:[Código do agregado
'[1º Direito']]],8,FALSE),".",Table9[[#This Row],[Membro]])))</f>
        <v/>
      </c>
      <c r="D861" s="430"/>
      <c r="E861" s="431"/>
      <c r="F861" s="430"/>
      <c r="G861" s="430"/>
      <c r="H861" s="435"/>
      <c r="I861" s="432"/>
      <c r="J861" s="433"/>
      <c r="K861" s="404" t="str">
        <f ca="1">IF(Table9[[#This Row],[Data de nascimento 
(aaaa-mm-dd)]]="","",(IF(B861="","",DATEDIF(J861,NOW(),"y"))))</f>
        <v/>
      </c>
      <c r="L861" s="401"/>
      <c r="M861" s="405"/>
      <c r="N861" s="407"/>
      <c r="O861" s="405"/>
      <c r="P861" s="275" t="str">
        <f t="shared" si="68"/>
        <v>NÃO</v>
      </c>
      <c r="Q861" s="281" t="str">
        <f>IF(Table9[[#This Row],[Código do agregado
'[Entidade']]]="","",IF(B861&lt;&gt;B860,"A",IF(Q860="A","B",IF(Q860="B","C",IF(Q860="C","D",IF(Q860="D","E",IF(Q860="E","F",IF(Q860="F","G",IF(Q860="G","H",IF(Q860="H","I",IF(Q860="K","L",IF(Q860="L","M",IF(Q860="M","N",IF(Q860="N","O",IF(Q860="O","P",IF(Q860="P","Q"))))))))))))))))</f>
        <v/>
      </c>
      <c r="R861" s="282" t="str">
        <f t="shared" si="69"/>
        <v/>
      </c>
      <c r="S861" s="283" t="str">
        <f t="shared" si="70"/>
        <v/>
      </c>
      <c r="T861" s="284" t="str">
        <f t="shared" ca="1" si="71"/>
        <v/>
      </c>
      <c r="U861" s="419"/>
      <c r="V861" s="421" t="str">
        <f>IFERROR(IF(Table9[[#This Row],[Data de nascimento 
(aaaa-mm-dd)]]="","",(IF(B861="","",DATEDIF(J861,VLOOKUP(Table9[[#This Row],[Código do agregado
'[Entidade']]],Table8[[Código do agregado '[Entidade']]:[Denominação do ficheiro pdf correspondente ao documento]],25,FALSE),"y")))),"")</f>
        <v/>
      </c>
      <c r="W861" s="410">
        <f t="shared" si="72"/>
        <v>0</v>
      </c>
      <c r="AC861" s="280"/>
    </row>
    <row r="862" spans="1:29" s="263" customFormat="1" ht="25.05" hidden="1" customHeight="1" x14ac:dyDescent="0.3">
      <c r="A862" s="274" t="str">
        <f>CONCATENATE(+IF(Table9[[#This Row],[Código do agregado
'[Entidade']]]="","",VLOOKUP(Table9[[#This Row],[Código do agregado
'[Entidade']]],Table8[[#All],[Código do agregado '[Entidade']]:[Código do agregado
'[1º Direito']]],6,FALSE)),Table9[[#This Row],[Membro]])</f>
        <v/>
      </c>
      <c r="B862" s="403"/>
      <c r="C862" s="404" t="str">
        <f>IF(Table9[[#This Row],[Código do agregado
'[Entidade']]]="","",(CONCATENATE(VLOOKUP(Table9[[#This Row],[Código do agregado
'[Entidade']]],Table8[[Código do agregado '[Entidade']]:[Código do agregado
'[1º Direito']]],8,FALSE),".",Table9[[#This Row],[Membro]])))</f>
        <v/>
      </c>
      <c r="D862" s="430"/>
      <c r="E862" s="431"/>
      <c r="F862" s="430"/>
      <c r="G862" s="430"/>
      <c r="H862" s="435"/>
      <c r="I862" s="432"/>
      <c r="J862" s="433"/>
      <c r="K862" s="404" t="str">
        <f ca="1">IF(Table9[[#This Row],[Data de nascimento 
(aaaa-mm-dd)]]="","",(IF(B862="","",DATEDIF(J862,NOW(),"y"))))</f>
        <v/>
      </c>
      <c r="L862" s="401"/>
      <c r="M862" s="405"/>
      <c r="N862" s="407"/>
      <c r="O862" s="405"/>
      <c r="P862" s="275" t="str">
        <f t="shared" si="68"/>
        <v>NÃO</v>
      </c>
      <c r="Q862" s="281" t="str">
        <f>IF(Table9[[#This Row],[Código do agregado
'[Entidade']]]="","",IF(B862&lt;&gt;B861,"A",IF(Q861="A","B",IF(Q861="B","C",IF(Q861="C","D",IF(Q861="D","E",IF(Q861="E","F",IF(Q861="F","G",IF(Q861="G","H",IF(Q861="H","I",IF(Q861="K","L",IF(Q861="L","M",IF(Q861="M","N",IF(Q861="N","O",IF(Q861="O","P",IF(Q861="P","Q"))))))))))))))))</f>
        <v/>
      </c>
      <c r="R862" s="282" t="str">
        <f t="shared" si="69"/>
        <v/>
      </c>
      <c r="S862" s="283" t="str">
        <f t="shared" si="70"/>
        <v/>
      </c>
      <c r="T862" s="284" t="str">
        <f t="shared" ca="1" si="71"/>
        <v/>
      </c>
      <c r="U862" s="419"/>
      <c r="V862" s="421" t="str">
        <f>IFERROR(IF(Table9[[#This Row],[Data de nascimento 
(aaaa-mm-dd)]]="","",(IF(B862="","",DATEDIF(J862,VLOOKUP(Table9[[#This Row],[Código do agregado
'[Entidade']]],Table8[[Código do agregado '[Entidade']]:[Denominação do ficheiro pdf correspondente ao documento]],25,FALSE),"y")))),"")</f>
        <v/>
      </c>
      <c r="W862" s="410">
        <f t="shared" si="72"/>
        <v>0</v>
      </c>
      <c r="AC862" s="280"/>
    </row>
    <row r="863" spans="1:29" s="263" customFormat="1" ht="25.05" hidden="1" customHeight="1" x14ac:dyDescent="0.3">
      <c r="A863" s="274" t="str">
        <f>CONCATENATE(+IF(Table9[[#This Row],[Código do agregado
'[Entidade']]]="","",VLOOKUP(Table9[[#This Row],[Código do agregado
'[Entidade']]],Table8[[#All],[Código do agregado '[Entidade']]:[Código do agregado
'[1º Direito']]],6,FALSE)),Table9[[#This Row],[Membro]])</f>
        <v/>
      </c>
      <c r="B863" s="403"/>
      <c r="C863" s="404" t="str">
        <f>IF(Table9[[#This Row],[Código do agregado
'[Entidade']]]="","",(CONCATENATE(VLOOKUP(Table9[[#This Row],[Código do agregado
'[Entidade']]],Table8[[Código do agregado '[Entidade']]:[Código do agregado
'[1º Direito']]],8,FALSE),".",Table9[[#This Row],[Membro]])))</f>
        <v/>
      </c>
      <c r="D863" s="430"/>
      <c r="E863" s="431"/>
      <c r="F863" s="430"/>
      <c r="G863" s="430"/>
      <c r="H863" s="435"/>
      <c r="I863" s="432"/>
      <c r="J863" s="433"/>
      <c r="K863" s="404" t="str">
        <f ca="1">IF(Table9[[#This Row],[Data de nascimento 
(aaaa-mm-dd)]]="","",(IF(B863="","",DATEDIF(J863,NOW(),"y"))))</f>
        <v/>
      </c>
      <c r="L863" s="401"/>
      <c r="M863" s="405"/>
      <c r="N863" s="407"/>
      <c r="O863" s="405"/>
      <c r="P863" s="275" t="str">
        <f t="shared" si="68"/>
        <v>NÃO</v>
      </c>
      <c r="Q863" s="281" t="str">
        <f>IF(Table9[[#This Row],[Código do agregado
'[Entidade']]]="","",IF(B863&lt;&gt;B862,"A",IF(Q862="A","B",IF(Q862="B","C",IF(Q862="C","D",IF(Q862="D","E",IF(Q862="E","F",IF(Q862="F","G",IF(Q862="G","H",IF(Q862="H","I",IF(Q862="K","L",IF(Q862="L","M",IF(Q862="M","N",IF(Q862="N","O",IF(Q862="O","P",IF(Q862="P","Q"))))))))))))))))</f>
        <v/>
      </c>
      <c r="R863" s="282" t="str">
        <f t="shared" si="69"/>
        <v/>
      </c>
      <c r="S863" s="283" t="str">
        <f t="shared" si="70"/>
        <v/>
      </c>
      <c r="T863" s="284" t="str">
        <f t="shared" ca="1" si="71"/>
        <v/>
      </c>
      <c r="U863" s="419"/>
      <c r="V863" s="421" t="str">
        <f>IFERROR(IF(Table9[[#This Row],[Data de nascimento 
(aaaa-mm-dd)]]="","",(IF(B863="","",DATEDIF(J863,VLOOKUP(Table9[[#This Row],[Código do agregado
'[Entidade']]],Table8[[Código do agregado '[Entidade']]:[Denominação do ficheiro pdf correspondente ao documento]],25,FALSE),"y")))),"")</f>
        <v/>
      </c>
      <c r="W863" s="410">
        <f t="shared" si="72"/>
        <v>0</v>
      </c>
      <c r="AC863" s="280"/>
    </row>
    <row r="864" spans="1:29" s="263" customFormat="1" ht="25.05" hidden="1" customHeight="1" x14ac:dyDescent="0.3">
      <c r="A864" s="274" t="str">
        <f>CONCATENATE(+IF(Table9[[#This Row],[Código do agregado
'[Entidade']]]="","",VLOOKUP(Table9[[#This Row],[Código do agregado
'[Entidade']]],Table8[[#All],[Código do agregado '[Entidade']]:[Código do agregado
'[1º Direito']]],6,FALSE)),Table9[[#This Row],[Membro]])</f>
        <v/>
      </c>
      <c r="B864" s="403"/>
      <c r="C864" s="404" t="str">
        <f>IF(Table9[[#This Row],[Código do agregado
'[Entidade']]]="","",(CONCATENATE(VLOOKUP(Table9[[#This Row],[Código do agregado
'[Entidade']]],Table8[[Código do agregado '[Entidade']]:[Código do agregado
'[1º Direito']]],8,FALSE),".",Table9[[#This Row],[Membro]])))</f>
        <v/>
      </c>
      <c r="D864" s="430"/>
      <c r="E864" s="431"/>
      <c r="F864" s="430"/>
      <c r="G864" s="430"/>
      <c r="H864" s="435"/>
      <c r="I864" s="432"/>
      <c r="J864" s="433"/>
      <c r="K864" s="404" t="str">
        <f ca="1">IF(Table9[[#This Row],[Data de nascimento 
(aaaa-mm-dd)]]="","",(IF(B864="","",DATEDIF(J864,NOW(),"y"))))</f>
        <v/>
      </c>
      <c r="L864" s="401"/>
      <c r="M864" s="405"/>
      <c r="N864" s="407"/>
      <c r="O864" s="405"/>
      <c r="P864" s="275" t="str">
        <f t="shared" si="68"/>
        <v>NÃO</v>
      </c>
      <c r="Q864" s="281" t="str">
        <f>IF(Table9[[#This Row],[Código do agregado
'[Entidade']]]="","",IF(B864&lt;&gt;B863,"A",IF(Q863="A","B",IF(Q863="B","C",IF(Q863="C","D",IF(Q863="D","E",IF(Q863="E","F",IF(Q863="F","G",IF(Q863="G","H",IF(Q863="H","I",IF(Q863="K","L",IF(Q863="L","M",IF(Q863="M","N",IF(Q863="N","O",IF(Q863="O","P",IF(Q863="P","Q"))))))))))))))))</f>
        <v/>
      </c>
      <c r="R864" s="282" t="str">
        <f t="shared" si="69"/>
        <v/>
      </c>
      <c r="S864" s="283" t="str">
        <f t="shared" si="70"/>
        <v/>
      </c>
      <c r="T864" s="284" t="str">
        <f t="shared" ca="1" si="71"/>
        <v/>
      </c>
      <c r="U864" s="419"/>
      <c r="V864" s="421" t="str">
        <f>IFERROR(IF(Table9[[#This Row],[Data de nascimento 
(aaaa-mm-dd)]]="","",(IF(B864="","",DATEDIF(J864,VLOOKUP(Table9[[#This Row],[Código do agregado
'[Entidade']]],Table8[[Código do agregado '[Entidade']]:[Denominação do ficheiro pdf correspondente ao documento]],25,FALSE),"y")))),"")</f>
        <v/>
      </c>
      <c r="W864" s="410">
        <f t="shared" si="72"/>
        <v>0</v>
      </c>
      <c r="AC864" s="280"/>
    </row>
    <row r="865" spans="1:29" s="263" customFormat="1" ht="25.05" hidden="1" customHeight="1" x14ac:dyDescent="0.3">
      <c r="A865" s="274" t="str">
        <f>CONCATENATE(+IF(Table9[[#This Row],[Código do agregado
'[Entidade']]]="","",VLOOKUP(Table9[[#This Row],[Código do agregado
'[Entidade']]],Table8[[#All],[Código do agregado '[Entidade']]:[Código do agregado
'[1º Direito']]],6,FALSE)),Table9[[#This Row],[Membro]])</f>
        <v/>
      </c>
      <c r="B865" s="403"/>
      <c r="C865" s="404" t="str">
        <f>IF(Table9[[#This Row],[Código do agregado
'[Entidade']]]="","",(CONCATENATE(VLOOKUP(Table9[[#This Row],[Código do agregado
'[Entidade']]],Table8[[Código do agregado '[Entidade']]:[Código do agregado
'[1º Direito']]],8,FALSE),".",Table9[[#This Row],[Membro]])))</f>
        <v/>
      </c>
      <c r="D865" s="430"/>
      <c r="E865" s="431"/>
      <c r="F865" s="430"/>
      <c r="G865" s="430"/>
      <c r="H865" s="435"/>
      <c r="I865" s="432"/>
      <c r="J865" s="433"/>
      <c r="K865" s="404" t="str">
        <f ca="1">IF(Table9[[#This Row],[Data de nascimento 
(aaaa-mm-dd)]]="","",(IF(B865="","",DATEDIF(J865,NOW(),"y"))))</f>
        <v/>
      </c>
      <c r="L865" s="401"/>
      <c r="M865" s="405"/>
      <c r="N865" s="407"/>
      <c r="O865" s="405"/>
      <c r="P865" s="275" t="str">
        <f t="shared" si="68"/>
        <v>NÃO</v>
      </c>
      <c r="Q865" s="281" t="str">
        <f>IF(Table9[[#This Row],[Código do agregado
'[Entidade']]]="","",IF(B865&lt;&gt;B864,"A",IF(Q864="A","B",IF(Q864="B","C",IF(Q864="C","D",IF(Q864="D","E",IF(Q864="E","F",IF(Q864="F","G",IF(Q864="G","H",IF(Q864="H","I",IF(Q864="K","L",IF(Q864="L","M",IF(Q864="M","N",IF(Q864="N","O",IF(Q864="O","P",IF(Q864="P","Q"))))))))))))))))</f>
        <v/>
      </c>
      <c r="R865" s="282" t="str">
        <f t="shared" si="69"/>
        <v/>
      </c>
      <c r="S865" s="283" t="str">
        <f t="shared" si="70"/>
        <v/>
      </c>
      <c r="T865" s="284" t="str">
        <f t="shared" ca="1" si="71"/>
        <v/>
      </c>
      <c r="U865" s="419"/>
      <c r="V865" s="421" t="str">
        <f>IFERROR(IF(Table9[[#This Row],[Data de nascimento 
(aaaa-mm-dd)]]="","",(IF(B865="","",DATEDIF(J865,VLOOKUP(Table9[[#This Row],[Código do agregado
'[Entidade']]],Table8[[Código do agregado '[Entidade']]:[Denominação do ficheiro pdf correspondente ao documento]],25,FALSE),"y")))),"")</f>
        <v/>
      </c>
      <c r="W865" s="410">
        <f t="shared" si="72"/>
        <v>0</v>
      </c>
      <c r="AC865" s="280"/>
    </row>
    <row r="866" spans="1:29" s="263" customFormat="1" ht="25.05" hidden="1" customHeight="1" x14ac:dyDescent="0.3">
      <c r="A866" s="274" t="str">
        <f>CONCATENATE(+IF(Table9[[#This Row],[Código do agregado
'[Entidade']]]="","",VLOOKUP(Table9[[#This Row],[Código do agregado
'[Entidade']]],Table8[[#All],[Código do agregado '[Entidade']]:[Código do agregado
'[1º Direito']]],6,FALSE)),Table9[[#This Row],[Membro]])</f>
        <v/>
      </c>
      <c r="B866" s="403"/>
      <c r="C866" s="404" t="str">
        <f>IF(Table9[[#This Row],[Código do agregado
'[Entidade']]]="","",(CONCATENATE(VLOOKUP(Table9[[#This Row],[Código do agregado
'[Entidade']]],Table8[[Código do agregado '[Entidade']]:[Código do agregado
'[1º Direito']]],8,FALSE),".",Table9[[#This Row],[Membro]])))</f>
        <v/>
      </c>
      <c r="D866" s="430"/>
      <c r="E866" s="431"/>
      <c r="F866" s="430"/>
      <c r="G866" s="430"/>
      <c r="H866" s="435"/>
      <c r="I866" s="432"/>
      <c r="J866" s="433"/>
      <c r="K866" s="404" t="str">
        <f ca="1">IF(Table9[[#This Row],[Data de nascimento 
(aaaa-mm-dd)]]="","",(IF(B866="","",DATEDIF(J866,NOW(),"y"))))</f>
        <v/>
      </c>
      <c r="L866" s="401"/>
      <c r="M866" s="405"/>
      <c r="N866" s="407"/>
      <c r="O866" s="405"/>
      <c r="P866" s="275" t="str">
        <f t="shared" si="68"/>
        <v>NÃO</v>
      </c>
      <c r="Q866" s="281" t="str">
        <f>IF(Table9[[#This Row],[Código do agregado
'[Entidade']]]="","",IF(B866&lt;&gt;B865,"A",IF(Q865="A","B",IF(Q865="B","C",IF(Q865="C","D",IF(Q865="D","E",IF(Q865="E","F",IF(Q865="F","G",IF(Q865="G","H",IF(Q865="H","I",IF(Q865="K","L",IF(Q865="L","M",IF(Q865="M","N",IF(Q865="N","O",IF(Q865="O","P",IF(Q865="P","Q"))))))))))))))))</f>
        <v/>
      </c>
      <c r="R866" s="282" t="str">
        <f t="shared" si="69"/>
        <v/>
      </c>
      <c r="S866" s="283" t="str">
        <f t="shared" si="70"/>
        <v/>
      </c>
      <c r="T866" s="284" t="str">
        <f t="shared" ca="1" si="71"/>
        <v/>
      </c>
      <c r="U866" s="419"/>
      <c r="V866" s="421" t="str">
        <f>IFERROR(IF(Table9[[#This Row],[Data de nascimento 
(aaaa-mm-dd)]]="","",(IF(B866="","",DATEDIF(J866,VLOOKUP(Table9[[#This Row],[Código do agregado
'[Entidade']]],Table8[[Código do agregado '[Entidade']]:[Denominação do ficheiro pdf correspondente ao documento]],25,FALSE),"y")))),"")</f>
        <v/>
      </c>
      <c r="W866" s="410">
        <f t="shared" si="72"/>
        <v>0</v>
      </c>
      <c r="AC866" s="280"/>
    </row>
    <row r="867" spans="1:29" s="263" customFormat="1" ht="25.05" hidden="1" customHeight="1" x14ac:dyDescent="0.3">
      <c r="A867" s="274" t="str">
        <f>CONCATENATE(+IF(Table9[[#This Row],[Código do agregado
'[Entidade']]]="","",VLOOKUP(Table9[[#This Row],[Código do agregado
'[Entidade']]],Table8[[#All],[Código do agregado '[Entidade']]:[Código do agregado
'[1º Direito']]],6,FALSE)),Table9[[#This Row],[Membro]])</f>
        <v/>
      </c>
      <c r="B867" s="403"/>
      <c r="C867" s="404" t="str">
        <f>IF(Table9[[#This Row],[Código do agregado
'[Entidade']]]="","",(CONCATENATE(VLOOKUP(Table9[[#This Row],[Código do agregado
'[Entidade']]],Table8[[Código do agregado '[Entidade']]:[Código do agregado
'[1º Direito']]],8,FALSE),".",Table9[[#This Row],[Membro]])))</f>
        <v/>
      </c>
      <c r="D867" s="430"/>
      <c r="E867" s="431"/>
      <c r="F867" s="430"/>
      <c r="G867" s="430"/>
      <c r="H867" s="435"/>
      <c r="I867" s="432"/>
      <c r="J867" s="433"/>
      <c r="K867" s="404" t="str">
        <f ca="1">IF(Table9[[#This Row],[Data de nascimento 
(aaaa-mm-dd)]]="","",(IF(B867="","",DATEDIF(J867,NOW(),"y"))))</f>
        <v/>
      </c>
      <c r="L867" s="401"/>
      <c r="M867" s="405"/>
      <c r="N867" s="407"/>
      <c r="O867" s="405"/>
      <c r="P867" s="275" t="str">
        <f t="shared" si="68"/>
        <v>NÃO</v>
      </c>
      <c r="Q867" s="281" t="str">
        <f>IF(Table9[[#This Row],[Código do agregado
'[Entidade']]]="","",IF(B867&lt;&gt;B866,"A",IF(Q866="A","B",IF(Q866="B","C",IF(Q866="C","D",IF(Q866="D","E",IF(Q866="E","F",IF(Q866="F","G",IF(Q866="G","H",IF(Q866="H","I",IF(Q866="K","L",IF(Q866="L","M",IF(Q866="M","N",IF(Q866="N","O",IF(Q866="O","P",IF(Q866="P","Q"))))))))))))))))</f>
        <v/>
      </c>
      <c r="R867" s="282" t="str">
        <f t="shared" si="69"/>
        <v/>
      </c>
      <c r="S867" s="283" t="str">
        <f t="shared" si="70"/>
        <v/>
      </c>
      <c r="T867" s="284" t="str">
        <f t="shared" ca="1" si="71"/>
        <v/>
      </c>
      <c r="U867" s="419"/>
      <c r="V867" s="421" t="str">
        <f>IFERROR(IF(Table9[[#This Row],[Data de nascimento 
(aaaa-mm-dd)]]="","",(IF(B867="","",DATEDIF(J867,VLOOKUP(Table9[[#This Row],[Código do agregado
'[Entidade']]],Table8[[Código do agregado '[Entidade']]:[Denominação do ficheiro pdf correspondente ao documento]],25,FALSE),"y")))),"")</f>
        <v/>
      </c>
      <c r="W867" s="410">
        <f t="shared" si="72"/>
        <v>0</v>
      </c>
      <c r="AC867" s="280"/>
    </row>
    <row r="868" spans="1:29" s="263" customFormat="1" ht="25.05" hidden="1" customHeight="1" x14ac:dyDescent="0.3">
      <c r="A868" s="274" t="str">
        <f>CONCATENATE(+IF(Table9[[#This Row],[Código do agregado
'[Entidade']]]="","",VLOOKUP(Table9[[#This Row],[Código do agregado
'[Entidade']]],Table8[[#All],[Código do agregado '[Entidade']]:[Código do agregado
'[1º Direito']]],6,FALSE)),Table9[[#This Row],[Membro]])</f>
        <v/>
      </c>
      <c r="B868" s="403"/>
      <c r="C868" s="404" t="str">
        <f>IF(Table9[[#This Row],[Código do agregado
'[Entidade']]]="","",(CONCATENATE(VLOOKUP(Table9[[#This Row],[Código do agregado
'[Entidade']]],Table8[[Código do agregado '[Entidade']]:[Código do agregado
'[1º Direito']]],8,FALSE),".",Table9[[#This Row],[Membro]])))</f>
        <v/>
      </c>
      <c r="D868" s="430"/>
      <c r="E868" s="431"/>
      <c r="F868" s="430"/>
      <c r="G868" s="430"/>
      <c r="H868" s="435"/>
      <c r="I868" s="432"/>
      <c r="J868" s="433"/>
      <c r="K868" s="404" t="str">
        <f ca="1">IF(Table9[[#This Row],[Data de nascimento 
(aaaa-mm-dd)]]="","",(IF(B868="","",DATEDIF(J868,NOW(),"y"))))</f>
        <v/>
      </c>
      <c r="L868" s="401"/>
      <c r="M868" s="405"/>
      <c r="N868" s="407"/>
      <c r="O868" s="405"/>
      <c r="P868" s="275" t="str">
        <f t="shared" si="68"/>
        <v>NÃO</v>
      </c>
      <c r="Q868" s="281" t="str">
        <f>IF(Table9[[#This Row],[Código do agregado
'[Entidade']]]="","",IF(B868&lt;&gt;B867,"A",IF(Q867="A","B",IF(Q867="B","C",IF(Q867="C","D",IF(Q867="D","E",IF(Q867="E","F",IF(Q867="F","G",IF(Q867="G","H",IF(Q867="H","I",IF(Q867="K","L",IF(Q867="L","M",IF(Q867="M","N",IF(Q867="N","O",IF(Q867="O","P",IF(Q867="P","Q"))))))))))))))))</f>
        <v/>
      </c>
      <c r="R868" s="282" t="str">
        <f t="shared" si="69"/>
        <v/>
      </c>
      <c r="S868" s="283" t="str">
        <f t="shared" si="70"/>
        <v/>
      </c>
      <c r="T868" s="284" t="str">
        <f t="shared" ca="1" si="71"/>
        <v/>
      </c>
      <c r="U868" s="419"/>
      <c r="V868" s="421" t="str">
        <f>IFERROR(IF(Table9[[#This Row],[Data de nascimento 
(aaaa-mm-dd)]]="","",(IF(B868="","",DATEDIF(J868,VLOOKUP(Table9[[#This Row],[Código do agregado
'[Entidade']]],Table8[[Código do agregado '[Entidade']]:[Denominação do ficheiro pdf correspondente ao documento]],25,FALSE),"y")))),"")</f>
        <v/>
      </c>
      <c r="W868" s="410">
        <f t="shared" si="72"/>
        <v>0</v>
      </c>
      <c r="AC868" s="280"/>
    </row>
    <row r="869" spans="1:29" s="263" customFormat="1" ht="25.05" hidden="1" customHeight="1" x14ac:dyDescent="0.3">
      <c r="A869" s="274" t="str">
        <f>CONCATENATE(+IF(Table9[[#This Row],[Código do agregado
'[Entidade']]]="","",VLOOKUP(Table9[[#This Row],[Código do agregado
'[Entidade']]],Table8[[#All],[Código do agregado '[Entidade']]:[Código do agregado
'[1º Direito']]],6,FALSE)),Table9[[#This Row],[Membro]])</f>
        <v/>
      </c>
      <c r="B869" s="403"/>
      <c r="C869" s="404" t="str">
        <f>IF(Table9[[#This Row],[Código do agregado
'[Entidade']]]="","",(CONCATENATE(VLOOKUP(Table9[[#This Row],[Código do agregado
'[Entidade']]],Table8[[Código do agregado '[Entidade']]:[Código do agregado
'[1º Direito']]],8,FALSE),".",Table9[[#This Row],[Membro]])))</f>
        <v/>
      </c>
      <c r="D869" s="430"/>
      <c r="E869" s="431"/>
      <c r="F869" s="430"/>
      <c r="G869" s="430"/>
      <c r="H869" s="435"/>
      <c r="I869" s="432"/>
      <c r="J869" s="433"/>
      <c r="K869" s="404" t="str">
        <f ca="1">IF(Table9[[#This Row],[Data de nascimento 
(aaaa-mm-dd)]]="","",(IF(B869="","",DATEDIF(J869,NOW(),"y"))))</f>
        <v/>
      </c>
      <c r="L869" s="401"/>
      <c r="M869" s="405"/>
      <c r="N869" s="407"/>
      <c r="O869" s="405"/>
      <c r="P869" s="275" t="str">
        <f t="shared" si="68"/>
        <v>NÃO</v>
      </c>
      <c r="Q869" s="281" t="str">
        <f>IF(Table9[[#This Row],[Código do agregado
'[Entidade']]]="","",IF(B869&lt;&gt;B868,"A",IF(Q868="A","B",IF(Q868="B","C",IF(Q868="C","D",IF(Q868="D","E",IF(Q868="E","F",IF(Q868="F","G",IF(Q868="G","H",IF(Q868="H","I",IF(Q868="K","L",IF(Q868="L","M",IF(Q868="M","N",IF(Q868="N","O",IF(Q868="O","P",IF(Q868="P","Q"))))))))))))))))</f>
        <v/>
      </c>
      <c r="R869" s="282" t="str">
        <f t="shared" si="69"/>
        <v/>
      </c>
      <c r="S869" s="283" t="str">
        <f t="shared" si="70"/>
        <v/>
      </c>
      <c r="T869" s="284" t="str">
        <f t="shared" ca="1" si="71"/>
        <v/>
      </c>
      <c r="U869" s="419"/>
      <c r="V869" s="421" t="str">
        <f>IFERROR(IF(Table9[[#This Row],[Data de nascimento 
(aaaa-mm-dd)]]="","",(IF(B869="","",DATEDIF(J869,VLOOKUP(Table9[[#This Row],[Código do agregado
'[Entidade']]],Table8[[Código do agregado '[Entidade']]:[Denominação do ficheiro pdf correspondente ao documento]],25,FALSE),"y")))),"")</f>
        <v/>
      </c>
      <c r="W869" s="410">
        <f t="shared" si="72"/>
        <v>0</v>
      </c>
      <c r="AC869" s="280"/>
    </row>
    <row r="870" spans="1:29" s="263" customFormat="1" ht="25.05" hidden="1" customHeight="1" x14ac:dyDescent="0.3">
      <c r="A870" s="274" t="str">
        <f>CONCATENATE(+IF(Table9[[#This Row],[Código do agregado
'[Entidade']]]="","",VLOOKUP(Table9[[#This Row],[Código do agregado
'[Entidade']]],Table8[[#All],[Código do agregado '[Entidade']]:[Código do agregado
'[1º Direito']]],6,FALSE)),Table9[[#This Row],[Membro]])</f>
        <v/>
      </c>
      <c r="B870" s="403"/>
      <c r="C870" s="404" t="str">
        <f>IF(Table9[[#This Row],[Código do agregado
'[Entidade']]]="","",(CONCATENATE(VLOOKUP(Table9[[#This Row],[Código do agregado
'[Entidade']]],Table8[[Código do agregado '[Entidade']]:[Código do agregado
'[1º Direito']]],8,FALSE),".",Table9[[#This Row],[Membro]])))</f>
        <v/>
      </c>
      <c r="D870" s="430"/>
      <c r="E870" s="431"/>
      <c r="F870" s="430"/>
      <c r="G870" s="430"/>
      <c r="H870" s="435"/>
      <c r="I870" s="432"/>
      <c r="J870" s="433"/>
      <c r="K870" s="404" t="str">
        <f ca="1">IF(Table9[[#This Row],[Data de nascimento 
(aaaa-mm-dd)]]="","",(IF(B870="","",DATEDIF(J870,NOW(),"y"))))</f>
        <v/>
      </c>
      <c r="L870" s="401"/>
      <c r="M870" s="405"/>
      <c r="N870" s="407"/>
      <c r="O870" s="405"/>
      <c r="P870" s="275" t="str">
        <f t="shared" si="68"/>
        <v>NÃO</v>
      </c>
      <c r="Q870" s="281" t="str">
        <f>IF(Table9[[#This Row],[Código do agregado
'[Entidade']]]="","",IF(B870&lt;&gt;B869,"A",IF(Q869="A","B",IF(Q869="B","C",IF(Q869="C","D",IF(Q869="D","E",IF(Q869="E","F",IF(Q869="F","G",IF(Q869="G","H",IF(Q869="H","I",IF(Q869="K","L",IF(Q869="L","M",IF(Q869="M","N",IF(Q869="N","O",IF(Q869="O","P",IF(Q869="P","Q"))))))))))))))))</f>
        <v/>
      </c>
      <c r="R870" s="282" t="str">
        <f t="shared" si="69"/>
        <v/>
      </c>
      <c r="S870" s="283" t="str">
        <f t="shared" si="70"/>
        <v/>
      </c>
      <c r="T870" s="284" t="str">
        <f t="shared" ca="1" si="71"/>
        <v/>
      </c>
      <c r="U870" s="419"/>
      <c r="V870" s="421" t="str">
        <f>IFERROR(IF(Table9[[#This Row],[Data de nascimento 
(aaaa-mm-dd)]]="","",(IF(B870="","",DATEDIF(J870,VLOOKUP(Table9[[#This Row],[Código do agregado
'[Entidade']]],Table8[[Código do agregado '[Entidade']]:[Denominação do ficheiro pdf correspondente ao documento]],25,FALSE),"y")))),"")</f>
        <v/>
      </c>
      <c r="W870" s="410">
        <f t="shared" si="72"/>
        <v>0</v>
      </c>
      <c r="AC870" s="280"/>
    </row>
    <row r="871" spans="1:29" s="263" customFormat="1" ht="25.05" hidden="1" customHeight="1" x14ac:dyDescent="0.3">
      <c r="A871" s="274" t="str">
        <f>CONCATENATE(+IF(Table9[[#This Row],[Código do agregado
'[Entidade']]]="","",VLOOKUP(Table9[[#This Row],[Código do agregado
'[Entidade']]],Table8[[#All],[Código do agregado '[Entidade']]:[Código do agregado
'[1º Direito']]],6,FALSE)),Table9[[#This Row],[Membro]])</f>
        <v/>
      </c>
      <c r="B871" s="403"/>
      <c r="C871" s="404" t="str">
        <f>IF(Table9[[#This Row],[Código do agregado
'[Entidade']]]="","",(CONCATENATE(VLOOKUP(Table9[[#This Row],[Código do agregado
'[Entidade']]],Table8[[Código do agregado '[Entidade']]:[Código do agregado
'[1º Direito']]],8,FALSE),".",Table9[[#This Row],[Membro]])))</f>
        <v/>
      </c>
      <c r="D871" s="430"/>
      <c r="E871" s="431"/>
      <c r="F871" s="430"/>
      <c r="G871" s="430"/>
      <c r="H871" s="435"/>
      <c r="I871" s="432"/>
      <c r="J871" s="433"/>
      <c r="K871" s="404" t="str">
        <f ca="1">IF(Table9[[#This Row],[Data de nascimento 
(aaaa-mm-dd)]]="","",(IF(B871="","",DATEDIF(J871,NOW(),"y"))))</f>
        <v/>
      </c>
      <c r="L871" s="401"/>
      <c r="M871" s="405"/>
      <c r="N871" s="407"/>
      <c r="O871" s="405"/>
      <c r="P871" s="275" t="str">
        <f t="shared" si="68"/>
        <v>NÃO</v>
      </c>
      <c r="Q871" s="281" t="str">
        <f>IF(Table9[[#This Row],[Código do agregado
'[Entidade']]]="","",IF(B871&lt;&gt;B870,"A",IF(Q870="A","B",IF(Q870="B","C",IF(Q870="C","D",IF(Q870="D","E",IF(Q870="E","F",IF(Q870="F","G",IF(Q870="G","H",IF(Q870="H","I",IF(Q870="K","L",IF(Q870="L","M",IF(Q870="M","N",IF(Q870="N","O",IF(Q870="O","P",IF(Q870="P","Q"))))))))))))))))</f>
        <v/>
      </c>
      <c r="R871" s="282" t="str">
        <f t="shared" si="69"/>
        <v/>
      </c>
      <c r="S871" s="283" t="str">
        <f t="shared" si="70"/>
        <v/>
      </c>
      <c r="T871" s="284" t="str">
        <f t="shared" ca="1" si="71"/>
        <v/>
      </c>
      <c r="U871" s="419"/>
      <c r="V871" s="421" t="str">
        <f>IFERROR(IF(Table9[[#This Row],[Data de nascimento 
(aaaa-mm-dd)]]="","",(IF(B871="","",DATEDIF(J871,VLOOKUP(Table9[[#This Row],[Código do agregado
'[Entidade']]],Table8[[Código do agregado '[Entidade']]:[Denominação do ficheiro pdf correspondente ao documento]],25,FALSE),"y")))),"")</f>
        <v/>
      </c>
      <c r="W871" s="410">
        <f t="shared" si="72"/>
        <v>0</v>
      </c>
      <c r="AC871" s="280"/>
    </row>
    <row r="872" spans="1:29" s="263" customFormat="1" ht="25.05" hidden="1" customHeight="1" x14ac:dyDescent="0.3">
      <c r="A872" s="274" t="str">
        <f>CONCATENATE(+IF(Table9[[#This Row],[Código do agregado
'[Entidade']]]="","",VLOOKUP(Table9[[#This Row],[Código do agregado
'[Entidade']]],Table8[[#All],[Código do agregado '[Entidade']]:[Código do agregado
'[1º Direito']]],6,FALSE)),Table9[[#This Row],[Membro]])</f>
        <v/>
      </c>
      <c r="B872" s="403"/>
      <c r="C872" s="404" t="str">
        <f>IF(Table9[[#This Row],[Código do agregado
'[Entidade']]]="","",(CONCATENATE(VLOOKUP(Table9[[#This Row],[Código do agregado
'[Entidade']]],Table8[[Código do agregado '[Entidade']]:[Código do agregado
'[1º Direito']]],8,FALSE),".",Table9[[#This Row],[Membro]])))</f>
        <v/>
      </c>
      <c r="D872" s="430"/>
      <c r="E872" s="431"/>
      <c r="F872" s="430"/>
      <c r="G872" s="430"/>
      <c r="H872" s="435"/>
      <c r="I872" s="432"/>
      <c r="J872" s="433"/>
      <c r="K872" s="404" t="str">
        <f ca="1">IF(Table9[[#This Row],[Data de nascimento 
(aaaa-mm-dd)]]="","",(IF(B872="","",DATEDIF(J872,NOW(),"y"))))</f>
        <v/>
      </c>
      <c r="L872" s="401"/>
      <c r="M872" s="405"/>
      <c r="N872" s="407"/>
      <c r="O872" s="405"/>
      <c r="P872" s="275" t="str">
        <f t="shared" si="68"/>
        <v>NÃO</v>
      </c>
      <c r="Q872" s="281" t="str">
        <f>IF(Table9[[#This Row],[Código do agregado
'[Entidade']]]="","",IF(B872&lt;&gt;B871,"A",IF(Q871="A","B",IF(Q871="B","C",IF(Q871="C","D",IF(Q871="D","E",IF(Q871="E","F",IF(Q871="F","G",IF(Q871="G","H",IF(Q871="H","I",IF(Q871="K","L",IF(Q871="L","M",IF(Q871="M","N",IF(Q871="N","O",IF(Q871="O","P",IF(Q871="P","Q"))))))))))))))))</f>
        <v/>
      </c>
      <c r="R872" s="282" t="str">
        <f t="shared" si="69"/>
        <v/>
      </c>
      <c r="S872" s="283" t="str">
        <f t="shared" si="70"/>
        <v/>
      </c>
      <c r="T872" s="284" t="str">
        <f t="shared" ca="1" si="71"/>
        <v/>
      </c>
      <c r="U872" s="419"/>
      <c r="V872" s="421" t="str">
        <f>IFERROR(IF(Table9[[#This Row],[Data de nascimento 
(aaaa-mm-dd)]]="","",(IF(B872="","",DATEDIF(J872,VLOOKUP(Table9[[#This Row],[Código do agregado
'[Entidade']]],Table8[[Código do agregado '[Entidade']]:[Denominação do ficheiro pdf correspondente ao documento]],25,FALSE),"y")))),"")</f>
        <v/>
      </c>
      <c r="W872" s="410">
        <f t="shared" si="72"/>
        <v>0</v>
      </c>
      <c r="AC872" s="280"/>
    </row>
    <row r="873" spans="1:29" s="263" customFormat="1" ht="25.05" hidden="1" customHeight="1" x14ac:dyDescent="0.3">
      <c r="A873" s="274" t="str">
        <f>CONCATENATE(+IF(Table9[[#This Row],[Código do agregado
'[Entidade']]]="","",VLOOKUP(Table9[[#This Row],[Código do agregado
'[Entidade']]],Table8[[#All],[Código do agregado '[Entidade']]:[Código do agregado
'[1º Direito']]],6,FALSE)),Table9[[#This Row],[Membro]])</f>
        <v/>
      </c>
      <c r="B873" s="403"/>
      <c r="C873" s="404" t="str">
        <f>IF(Table9[[#This Row],[Código do agregado
'[Entidade']]]="","",(CONCATENATE(VLOOKUP(Table9[[#This Row],[Código do agregado
'[Entidade']]],Table8[[Código do agregado '[Entidade']]:[Código do agregado
'[1º Direito']]],8,FALSE),".",Table9[[#This Row],[Membro]])))</f>
        <v/>
      </c>
      <c r="D873" s="430"/>
      <c r="E873" s="431"/>
      <c r="F873" s="430"/>
      <c r="G873" s="430"/>
      <c r="H873" s="435"/>
      <c r="I873" s="432"/>
      <c r="J873" s="433"/>
      <c r="K873" s="404" t="str">
        <f ca="1">IF(Table9[[#This Row],[Data de nascimento 
(aaaa-mm-dd)]]="","",(IF(B873="","",DATEDIF(J873,NOW(),"y"))))</f>
        <v/>
      </c>
      <c r="L873" s="401"/>
      <c r="M873" s="405"/>
      <c r="N873" s="407"/>
      <c r="O873" s="405"/>
      <c r="P873" s="275" t="str">
        <f t="shared" si="68"/>
        <v>NÃO</v>
      </c>
      <c r="Q873" s="281" t="str">
        <f>IF(Table9[[#This Row],[Código do agregado
'[Entidade']]]="","",IF(B873&lt;&gt;B872,"A",IF(Q872="A","B",IF(Q872="B","C",IF(Q872="C","D",IF(Q872="D","E",IF(Q872="E","F",IF(Q872="F","G",IF(Q872="G","H",IF(Q872="H","I",IF(Q872="K","L",IF(Q872="L","M",IF(Q872="M","N",IF(Q872="N","O",IF(Q872="O","P",IF(Q872="P","Q"))))))))))))))))</f>
        <v/>
      </c>
      <c r="R873" s="282" t="str">
        <f t="shared" si="69"/>
        <v/>
      </c>
      <c r="S873" s="283" t="str">
        <f t="shared" si="70"/>
        <v/>
      </c>
      <c r="T873" s="284" t="str">
        <f t="shared" ca="1" si="71"/>
        <v/>
      </c>
      <c r="U873" s="419"/>
      <c r="V873" s="421" t="str">
        <f>IFERROR(IF(Table9[[#This Row],[Data de nascimento 
(aaaa-mm-dd)]]="","",(IF(B873="","",DATEDIF(J873,VLOOKUP(Table9[[#This Row],[Código do agregado
'[Entidade']]],Table8[[Código do agregado '[Entidade']]:[Denominação do ficheiro pdf correspondente ao documento]],25,FALSE),"y")))),"")</f>
        <v/>
      </c>
      <c r="W873" s="410">
        <f t="shared" si="72"/>
        <v>0</v>
      </c>
      <c r="AC873" s="280"/>
    </row>
    <row r="874" spans="1:29" s="263" customFormat="1" ht="25.05" hidden="1" customHeight="1" x14ac:dyDescent="0.3">
      <c r="A874" s="274" t="str">
        <f>CONCATENATE(+IF(Table9[[#This Row],[Código do agregado
'[Entidade']]]="","",VLOOKUP(Table9[[#This Row],[Código do agregado
'[Entidade']]],Table8[[#All],[Código do agregado '[Entidade']]:[Código do agregado
'[1º Direito']]],6,FALSE)),Table9[[#This Row],[Membro]])</f>
        <v/>
      </c>
      <c r="B874" s="403"/>
      <c r="C874" s="404" t="str">
        <f>IF(Table9[[#This Row],[Código do agregado
'[Entidade']]]="","",(CONCATENATE(VLOOKUP(Table9[[#This Row],[Código do agregado
'[Entidade']]],Table8[[Código do agregado '[Entidade']]:[Código do agregado
'[1º Direito']]],8,FALSE),".",Table9[[#This Row],[Membro]])))</f>
        <v/>
      </c>
      <c r="D874" s="430"/>
      <c r="E874" s="431"/>
      <c r="F874" s="430"/>
      <c r="G874" s="430"/>
      <c r="H874" s="435"/>
      <c r="I874" s="432"/>
      <c r="J874" s="433"/>
      <c r="K874" s="404" t="str">
        <f ca="1">IF(Table9[[#This Row],[Data de nascimento 
(aaaa-mm-dd)]]="","",(IF(B874="","",DATEDIF(J874,NOW(),"y"))))</f>
        <v/>
      </c>
      <c r="L874" s="401"/>
      <c r="M874" s="405"/>
      <c r="N874" s="407"/>
      <c r="O874" s="405"/>
      <c r="P874" s="275" t="str">
        <f t="shared" si="68"/>
        <v>NÃO</v>
      </c>
      <c r="Q874" s="281" t="str">
        <f>IF(Table9[[#This Row],[Código do agregado
'[Entidade']]]="","",IF(B874&lt;&gt;B873,"A",IF(Q873="A","B",IF(Q873="B","C",IF(Q873="C","D",IF(Q873="D","E",IF(Q873="E","F",IF(Q873="F","G",IF(Q873="G","H",IF(Q873="H","I",IF(Q873="K","L",IF(Q873="L","M",IF(Q873="M","N",IF(Q873="N","O",IF(Q873="O","P",IF(Q873="P","Q"))))))))))))))))</f>
        <v/>
      </c>
      <c r="R874" s="282" t="str">
        <f t="shared" si="69"/>
        <v/>
      </c>
      <c r="S874" s="283" t="str">
        <f t="shared" si="70"/>
        <v/>
      </c>
      <c r="T874" s="284" t="str">
        <f t="shared" ca="1" si="71"/>
        <v/>
      </c>
      <c r="U874" s="419"/>
      <c r="V874" s="421" t="str">
        <f>IFERROR(IF(Table9[[#This Row],[Data de nascimento 
(aaaa-mm-dd)]]="","",(IF(B874="","",DATEDIF(J874,VLOOKUP(Table9[[#This Row],[Código do agregado
'[Entidade']]],Table8[[Código do agregado '[Entidade']]:[Denominação do ficheiro pdf correspondente ao documento]],25,FALSE),"y")))),"")</f>
        <v/>
      </c>
      <c r="W874" s="410">
        <f t="shared" si="72"/>
        <v>0</v>
      </c>
      <c r="AC874" s="280"/>
    </row>
    <row r="875" spans="1:29" s="263" customFormat="1" ht="25.05" hidden="1" customHeight="1" x14ac:dyDescent="0.3">
      <c r="A875" s="274" t="str">
        <f>CONCATENATE(+IF(Table9[[#This Row],[Código do agregado
'[Entidade']]]="","",VLOOKUP(Table9[[#This Row],[Código do agregado
'[Entidade']]],Table8[[#All],[Código do agregado '[Entidade']]:[Código do agregado
'[1º Direito']]],6,FALSE)),Table9[[#This Row],[Membro]])</f>
        <v/>
      </c>
      <c r="B875" s="403"/>
      <c r="C875" s="404" t="str">
        <f>IF(Table9[[#This Row],[Código do agregado
'[Entidade']]]="","",(CONCATENATE(VLOOKUP(Table9[[#This Row],[Código do agregado
'[Entidade']]],Table8[[Código do agregado '[Entidade']]:[Código do agregado
'[1º Direito']]],8,FALSE),".",Table9[[#This Row],[Membro]])))</f>
        <v/>
      </c>
      <c r="D875" s="430"/>
      <c r="E875" s="431"/>
      <c r="F875" s="430"/>
      <c r="G875" s="430"/>
      <c r="H875" s="435"/>
      <c r="I875" s="432"/>
      <c r="J875" s="433"/>
      <c r="K875" s="404" t="str">
        <f ca="1">IF(Table9[[#This Row],[Data de nascimento 
(aaaa-mm-dd)]]="","",(IF(B875="","",DATEDIF(J875,NOW(),"y"))))</f>
        <v/>
      </c>
      <c r="L875" s="401"/>
      <c r="M875" s="405"/>
      <c r="N875" s="407"/>
      <c r="O875" s="405"/>
      <c r="P875" s="275" t="str">
        <f t="shared" si="68"/>
        <v>NÃO</v>
      </c>
      <c r="Q875" s="281" t="str">
        <f>IF(Table9[[#This Row],[Código do agregado
'[Entidade']]]="","",IF(B875&lt;&gt;B874,"A",IF(Q874="A","B",IF(Q874="B","C",IF(Q874="C","D",IF(Q874="D","E",IF(Q874="E","F",IF(Q874="F","G",IF(Q874="G","H",IF(Q874="H","I",IF(Q874="K","L",IF(Q874="L","M",IF(Q874="M","N",IF(Q874="N","O",IF(Q874="O","P",IF(Q874="P","Q"))))))))))))))))</f>
        <v/>
      </c>
      <c r="R875" s="282" t="str">
        <f t="shared" si="69"/>
        <v/>
      </c>
      <c r="S875" s="283" t="str">
        <f t="shared" si="70"/>
        <v/>
      </c>
      <c r="T875" s="284" t="str">
        <f t="shared" ca="1" si="71"/>
        <v/>
      </c>
      <c r="U875" s="419"/>
      <c r="V875" s="421" t="str">
        <f>IFERROR(IF(Table9[[#This Row],[Data de nascimento 
(aaaa-mm-dd)]]="","",(IF(B875="","",DATEDIF(J875,VLOOKUP(Table9[[#This Row],[Código do agregado
'[Entidade']]],Table8[[Código do agregado '[Entidade']]:[Denominação do ficheiro pdf correspondente ao documento]],25,FALSE),"y")))),"")</f>
        <v/>
      </c>
      <c r="W875" s="410">
        <f t="shared" si="72"/>
        <v>0</v>
      </c>
      <c r="AC875" s="280"/>
    </row>
    <row r="876" spans="1:29" s="263" customFormat="1" ht="25.05" hidden="1" customHeight="1" x14ac:dyDescent="0.3">
      <c r="A876" s="274" t="str">
        <f>CONCATENATE(+IF(Table9[[#This Row],[Código do agregado
'[Entidade']]]="","",VLOOKUP(Table9[[#This Row],[Código do agregado
'[Entidade']]],Table8[[#All],[Código do agregado '[Entidade']]:[Código do agregado
'[1º Direito']]],6,FALSE)),Table9[[#This Row],[Membro]])</f>
        <v/>
      </c>
      <c r="B876" s="403"/>
      <c r="C876" s="404" t="str">
        <f>IF(Table9[[#This Row],[Código do agregado
'[Entidade']]]="","",(CONCATENATE(VLOOKUP(Table9[[#This Row],[Código do agregado
'[Entidade']]],Table8[[Código do agregado '[Entidade']]:[Código do agregado
'[1º Direito']]],8,FALSE),".",Table9[[#This Row],[Membro]])))</f>
        <v/>
      </c>
      <c r="D876" s="430"/>
      <c r="E876" s="431"/>
      <c r="F876" s="430"/>
      <c r="G876" s="430"/>
      <c r="H876" s="435"/>
      <c r="I876" s="432"/>
      <c r="J876" s="433"/>
      <c r="K876" s="404" t="str">
        <f ca="1">IF(Table9[[#This Row],[Data de nascimento 
(aaaa-mm-dd)]]="","",(IF(B876="","",DATEDIF(J876,NOW(),"y"))))</f>
        <v/>
      </c>
      <c r="L876" s="401"/>
      <c r="M876" s="405"/>
      <c r="N876" s="407"/>
      <c r="O876" s="405"/>
      <c r="P876" s="275" t="str">
        <f t="shared" si="68"/>
        <v>NÃO</v>
      </c>
      <c r="Q876" s="281" t="str">
        <f>IF(Table9[[#This Row],[Código do agregado
'[Entidade']]]="","",IF(B876&lt;&gt;B875,"A",IF(Q875="A","B",IF(Q875="B","C",IF(Q875="C","D",IF(Q875="D","E",IF(Q875="E","F",IF(Q875="F","G",IF(Q875="G","H",IF(Q875="H","I",IF(Q875="K","L",IF(Q875="L","M",IF(Q875="M","N",IF(Q875="N","O",IF(Q875="O","P",IF(Q875="P","Q"))))))))))))))))</f>
        <v/>
      </c>
      <c r="R876" s="282" t="str">
        <f t="shared" si="69"/>
        <v/>
      </c>
      <c r="S876" s="283" t="str">
        <f t="shared" si="70"/>
        <v/>
      </c>
      <c r="T876" s="284" t="str">
        <f t="shared" ca="1" si="71"/>
        <v/>
      </c>
      <c r="U876" s="419"/>
      <c r="V876" s="421" t="str">
        <f>IFERROR(IF(Table9[[#This Row],[Data de nascimento 
(aaaa-mm-dd)]]="","",(IF(B876="","",DATEDIF(J876,VLOOKUP(Table9[[#This Row],[Código do agregado
'[Entidade']]],Table8[[Código do agregado '[Entidade']]:[Denominação do ficheiro pdf correspondente ao documento]],25,FALSE),"y")))),"")</f>
        <v/>
      </c>
      <c r="W876" s="410">
        <f t="shared" si="72"/>
        <v>0</v>
      </c>
      <c r="AC876" s="280"/>
    </row>
    <row r="877" spans="1:29" s="263" customFormat="1" ht="25.05" hidden="1" customHeight="1" x14ac:dyDescent="0.3">
      <c r="A877" s="274" t="str">
        <f>CONCATENATE(+IF(Table9[[#This Row],[Código do agregado
'[Entidade']]]="","",VLOOKUP(Table9[[#This Row],[Código do agregado
'[Entidade']]],Table8[[#All],[Código do agregado '[Entidade']]:[Código do agregado
'[1º Direito']]],6,FALSE)),Table9[[#This Row],[Membro]])</f>
        <v/>
      </c>
      <c r="B877" s="403"/>
      <c r="C877" s="404" t="str">
        <f>IF(Table9[[#This Row],[Código do agregado
'[Entidade']]]="","",(CONCATENATE(VLOOKUP(Table9[[#This Row],[Código do agregado
'[Entidade']]],Table8[[Código do agregado '[Entidade']]:[Código do agregado
'[1º Direito']]],8,FALSE),".",Table9[[#This Row],[Membro]])))</f>
        <v/>
      </c>
      <c r="D877" s="430"/>
      <c r="E877" s="431"/>
      <c r="F877" s="430"/>
      <c r="G877" s="430"/>
      <c r="H877" s="435"/>
      <c r="I877" s="432"/>
      <c r="J877" s="433"/>
      <c r="K877" s="404" t="str">
        <f ca="1">IF(Table9[[#This Row],[Data de nascimento 
(aaaa-mm-dd)]]="","",(IF(B877="","",DATEDIF(J877,NOW(),"y"))))</f>
        <v/>
      </c>
      <c r="L877" s="401"/>
      <c r="M877" s="405"/>
      <c r="N877" s="407"/>
      <c r="O877" s="405"/>
      <c r="P877" s="275" t="str">
        <f t="shared" si="68"/>
        <v>NÃO</v>
      </c>
      <c r="Q877" s="281" t="str">
        <f>IF(Table9[[#This Row],[Código do agregado
'[Entidade']]]="","",IF(B877&lt;&gt;B876,"A",IF(Q876="A","B",IF(Q876="B","C",IF(Q876="C","D",IF(Q876="D","E",IF(Q876="E","F",IF(Q876="F","G",IF(Q876="G","H",IF(Q876="H","I",IF(Q876="K","L",IF(Q876="L","M",IF(Q876="M","N",IF(Q876="N","O",IF(Q876="O","P",IF(Q876="P","Q"))))))))))))))))</f>
        <v/>
      </c>
      <c r="R877" s="282" t="str">
        <f t="shared" si="69"/>
        <v/>
      </c>
      <c r="S877" s="283" t="str">
        <f t="shared" si="70"/>
        <v/>
      </c>
      <c r="T877" s="284" t="str">
        <f t="shared" ca="1" si="71"/>
        <v/>
      </c>
      <c r="U877" s="419"/>
      <c r="V877" s="421" t="str">
        <f>IFERROR(IF(Table9[[#This Row],[Data de nascimento 
(aaaa-mm-dd)]]="","",(IF(B877="","",DATEDIF(J877,VLOOKUP(Table9[[#This Row],[Código do agregado
'[Entidade']]],Table8[[Código do agregado '[Entidade']]:[Denominação do ficheiro pdf correspondente ao documento]],25,FALSE),"y")))),"")</f>
        <v/>
      </c>
      <c r="W877" s="410">
        <f t="shared" si="72"/>
        <v>0</v>
      </c>
      <c r="AC877" s="280"/>
    </row>
    <row r="878" spans="1:29" s="263" customFormat="1" ht="25.05" hidden="1" customHeight="1" x14ac:dyDescent="0.3">
      <c r="A878" s="274" t="str">
        <f>CONCATENATE(+IF(Table9[[#This Row],[Código do agregado
'[Entidade']]]="","",VLOOKUP(Table9[[#This Row],[Código do agregado
'[Entidade']]],Table8[[#All],[Código do agregado '[Entidade']]:[Código do agregado
'[1º Direito']]],6,FALSE)),Table9[[#This Row],[Membro]])</f>
        <v/>
      </c>
      <c r="B878" s="403"/>
      <c r="C878" s="404" t="str">
        <f>IF(Table9[[#This Row],[Código do agregado
'[Entidade']]]="","",(CONCATENATE(VLOOKUP(Table9[[#This Row],[Código do agregado
'[Entidade']]],Table8[[Código do agregado '[Entidade']]:[Código do agregado
'[1º Direito']]],8,FALSE),".",Table9[[#This Row],[Membro]])))</f>
        <v/>
      </c>
      <c r="D878" s="430"/>
      <c r="E878" s="431"/>
      <c r="F878" s="430"/>
      <c r="G878" s="430"/>
      <c r="H878" s="435"/>
      <c r="I878" s="432"/>
      <c r="J878" s="433"/>
      <c r="K878" s="404" t="str">
        <f ca="1">IF(Table9[[#This Row],[Data de nascimento 
(aaaa-mm-dd)]]="","",(IF(B878="","",DATEDIF(J878,NOW(),"y"))))</f>
        <v/>
      </c>
      <c r="L878" s="401"/>
      <c r="M878" s="405"/>
      <c r="N878" s="407"/>
      <c r="O878" s="405"/>
      <c r="P878" s="275" t="str">
        <f t="shared" si="68"/>
        <v>NÃO</v>
      </c>
      <c r="Q878" s="281" t="str">
        <f>IF(Table9[[#This Row],[Código do agregado
'[Entidade']]]="","",IF(B878&lt;&gt;B877,"A",IF(Q877="A","B",IF(Q877="B","C",IF(Q877="C","D",IF(Q877="D","E",IF(Q877="E","F",IF(Q877="F","G",IF(Q877="G","H",IF(Q877="H","I",IF(Q877="K","L",IF(Q877="L","M",IF(Q877="M","N",IF(Q877="N","O",IF(Q877="O","P",IF(Q877="P","Q"))))))))))))))))</f>
        <v/>
      </c>
      <c r="R878" s="282" t="str">
        <f t="shared" si="69"/>
        <v/>
      </c>
      <c r="S878" s="283" t="str">
        <f t="shared" si="70"/>
        <v/>
      </c>
      <c r="T878" s="284" t="str">
        <f t="shared" ca="1" si="71"/>
        <v/>
      </c>
      <c r="U878" s="419"/>
      <c r="V878" s="421" t="str">
        <f>IFERROR(IF(Table9[[#This Row],[Data de nascimento 
(aaaa-mm-dd)]]="","",(IF(B878="","",DATEDIF(J878,VLOOKUP(Table9[[#This Row],[Código do agregado
'[Entidade']]],Table8[[Código do agregado '[Entidade']]:[Denominação do ficheiro pdf correspondente ao documento]],25,FALSE),"y")))),"")</f>
        <v/>
      </c>
      <c r="W878" s="410">
        <f t="shared" si="72"/>
        <v>0</v>
      </c>
      <c r="AC878" s="280"/>
    </row>
    <row r="879" spans="1:29" s="263" customFormat="1" ht="25.05" hidden="1" customHeight="1" x14ac:dyDescent="0.3">
      <c r="A879" s="274" t="str">
        <f>CONCATENATE(+IF(Table9[[#This Row],[Código do agregado
'[Entidade']]]="","",VLOOKUP(Table9[[#This Row],[Código do agregado
'[Entidade']]],Table8[[#All],[Código do agregado '[Entidade']]:[Código do agregado
'[1º Direito']]],6,FALSE)),Table9[[#This Row],[Membro]])</f>
        <v/>
      </c>
      <c r="B879" s="403"/>
      <c r="C879" s="404" t="str">
        <f>IF(Table9[[#This Row],[Código do agregado
'[Entidade']]]="","",(CONCATENATE(VLOOKUP(Table9[[#This Row],[Código do agregado
'[Entidade']]],Table8[[Código do agregado '[Entidade']]:[Código do agregado
'[1º Direito']]],8,FALSE),".",Table9[[#This Row],[Membro]])))</f>
        <v/>
      </c>
      <c r="D879" s="430"/>
      <c r="E879" s="431"/>
      <c r="F879" s="430"/>
      <c r="G879" s="430"/>
      <c r="H879" s="435"/>
      <c r="I879" s="432"/>
      <c r="J879" s="433"/>
      <c r="K879" s="404" t="str">
        <f ca="1">IF(Table9[[#This Row],[Data de nascimento 
(aaaa-mm-dd)]]="","",(IF(B879="","",DATEDIF(J879,NOW(),"y"))))</f>
        <v/>
      </c>
      <c r="L879" s="401"/>
      <c r="M879" s="405"/>
      <c r="N879" s="407"/>
      <c r="O879" s="405"/>
      <c r="P879" s="275" t="str">
        <f t="shared" si="68"/>
        <v>NÃO</v>
      </c>
      <c r="Q879" s="281" t="str">
        <f>IF(Table9[[#This Row],[Código do agregado
'[Entidade']]]="","",IF(B879&lt;&gt;B878,"A",IF(Q878="A","B",IF(Q878="B","C",IF(Q878="C","D",IF(Q878="D","E",IF(Q878="E","F",IF(Q878="F","G",IF(Q878="G","H",IF(Q878="H","I",IF(Q878="K","L",IF(Q878="L","M",IF(Q878="M","N",IF(Q878="N","O",IF(Q878="O","P",IF(Q878="P","Q"))))))))))))))))</f>
        <v/>
      </c>
      <c r="R879" s="282" t="str">
        <f t="shared" si="69"/>
        <v/>
      </c>
      <c r="S879" s="283" t="str">
        <f t="shared" si="70"/>
        <v/>
      </c>
      <c r="T879" s="284" t="str">
        <f t="shared" ca="1" si="71"/>
        <v/>
      </c>
      <c r="U879" s="419"/>
      <c r="V879" s="421" t="str">
        <f>IFERROR(IF(Table9[[#This Row],[Data de nascimento 
(aaaa-mm-dd)]]="","",(IF(B879="","",DATEDIF(J879,VLOOKUP(Table9[[#This Row],[Código do agregado
'[Entidade']]],Table8[[Código do agregado '[Entidade']]:[Denominação do ficheiro pdf correspondente ao documento]],25,FALSE),"y")))),"")</f>
        <v/>
      </c>
      <c r="W879" s="410">
        <f t="shared" si="72"/>
        <v>0</v>
      </c>
      <c r="AC879" s="280"/>
    </row>
    <row r="880" spans="1:29" s="263" customFormat="1" ht="25.05" hidden="1" customHeight="1" x14ac:dyDescent="0.3">
      <c r="A880" s="274" t="str">
        <f>CONCATENATE(+IF(Table9[[#This Row],[Código do agregado
'[Entidade']]]="","",VLOOKUP(Table9[[#This Row],[Código do agregado
'[Entidade']]],Table8[[#All],[Código do agregado '[Entidade']]:[Código do agregado
'[1º Direito']]],6,FALSE)),Table9[[#This Row],[Membro]])</f>
        <v/>
      </c>
      <c r="B880" s="403"/>
      <c r="C880" s="404" t="str">
        <f>IF(Table9[[#This Row],[Código do agregado
'[Entidade']]]="","",(CONCATENATE(VLOOKUP(Table9[[#This Row],[Código do agregado
'[Entidade']]],Table8[[Código do agregado '[Entidade']]:[Código do agregado
'[1º Direito']]],8,FALSE),".",Table9[[#This Row],[Membro]])))</f>
        <v/>
      </c>
      <c r="D880" s="430"/>
      <c r="E880" s="431"/>
      <c r="F880" s="430"/>
      <c r="G880" s="430"/>
      <c r="H880" s="435"/>
      <c r="I880" s="432"/>
      <c r="J880" s="433"/>
      <c r="K880" s="404" t="str">
        <f ca="1">IF(Table9[[#This Row],[Data de nascimento 
(aaaa-mm-dd)]]="","",(IF(B880="","",DATEDIF(J880,NOW(),"y"))))</f>
        <v/>
      </c>
      <c r="L880" s="401"/>
      <c r="M880" s="405"/>
      <c r="N880" s="407"/>
      <c r="O880" s="405"/>
      <c r="P880" s="275" t="str">
        <f t="shared" si="68"/>
        <v>NÃO</v>
      </c>
      <c r="Q880" s="281" t="str">
        <f>IF(Table9[[#This Row],[Código do agregado
'[Entidade']]]="","",IF(B880&lt;&gt;B879,"A",IF(Q879="A","B",IF(Q879="B","C",IF(Q879="C","D",IF(Q879="D","E",IF(Q879="E","F",IF(Q879="F","G",IF(Q879="G","H",IF(Q879="H","I",IF(Q879="K","L",IF(Q879="L","M",IF(Q879="M","N",IF(Q879="N","O",IF(Q879="O","P",IF(Q879="P","Q"))))))))))))))))</f>
        <v/>
      </c>
      <c r="R880" s="282" t="str">
        <f t="shared" si="69"/>
        <v/>
      </c>
      <c r="S880" s="283" t="str">
        <f t="shared" si="70"/>
        <v/>
      </c>
      <c r="T880" s="284" t="str">
        <f t="shared" ca="1" si="71"/>
        <v/>
      </c>
      <c r="U880" s="419"/>
      <c r="V880" s="421" t="str">
        <f>IFERROR(IF(Table9[[#This Row],[Data de nascimento 
(aaaa-mm-dd)]]="","",(IF(B880="","",DATEDIF(J880,VLOOKUP(Table9[[#This Row],[Código do agregado
'[Entidade']]],Table8[[Código do agregado '[Entidade']]:[Denominação do ficheiro pdf correspondente ao documento]],25,FALSE),"y")))),"")</f>
        <v/>
      </c>
      <c r="W880" s="410">
        <f t="shared" si="72"/>
        <v>0</v>
      </c>
      <c r="AC880" s="280"/>
    </row>
    <row r="881" spans="1:29" s="263" customFormat="1" ht="25.05" hidden="1" customHeight="1" x14ac:dyDescent="0.3">
      <c r="A881" s="274" t="str">
        <f>CONCATENATE(+IF(Table9[[#This Row],[Código do agregado
'[Entidade']]]="","",VLOOKUP(Table9[[#This Row],[Código do agregado
'[Entidade']]],Table8[[#All],[Código do agregado '[Entidade']]:[Código do agregado
'[1º Direito']]],6,FALSE)),Table9[[#This Row],[Membro]])</f>
        <v/>
      </c>
      <c r="B881" s="403"/>
      <c r="C881" s="404" t="str">
        <f>IF(Table9[[#This Row],[Código do agregado
'[Entidade']]]="","",(CONCATENATE(VLOOKUP(Table9[[#This Row],[Código do agregado
'[Entidade']]],Table8[[Código do agregado '[Entidade']]:[Código do agregado
'[1º Direito']]],8,FALSE),".",Table9[[#This Row],[Membro]])))</f>
        <v/>
      </c>
      <c r="D881" s="430"/>
      <c r="E881" s="431"/>
      <c r="F881" s="430"/>
      <c r="G881" s="430"/>
      <c r="H881" s="435"/>
      <c r="I881" s="432"/>
      <c r="J881" s="433"/>
      <c r="K881" s="404" t="str">
        <f ca="1">IF(Table9[[#This Row],[Data de nascimento 
(aaaa-mm-dd)]]="","",(IF(B881="","",DATEDIF(J881,NOW(),"y"))))</f>
        <v/>
      </c>
      <c r="L881" s="401"/>
      <c r="M881" s="405"/>
      <c r="N881" s="407"/>
      <c r="O881" s="405"/>
      <c r="P881" s="275" t="str">
        <f t="shared" si="68"/>
        <v>NÃO</v>
      </c>
      <c r="Q881" s="281" t="str">
        <f>IF(Table9[[#This Row],[Código do agregado
'[Entidade']]]="","",IF(B881&lt;&gt;B880,"A",IF(Q880="A","B",IF(Q880="B","C",IF(Q880="C","D",IF(Q880="D","E",IF(Q880="E","F",IF(Q880="F","G",IF(Q880="G","H",IF(Q880="H","I",IF(Q880="K","L",IF(Q880="L","M",IF(Q880="M","N",IF(Q880="N","O",IF(Q880="O","P",IF(Q880="P","Q"))))))))))))))))</f>
        <v/>
      </c>
      <c r="R881" s="282" t="str">
        <f t="shared" si="69"/>
        <v/>
      </c>
      <c r="S881" s="283" t="str">
        <f t="shared" si="70"/>
        <v/>
      </c>
      <c r="T881" s="284" t="str">
        <f t="shared" ca="1" si="71"/>
        <v/>
      </c>
      <c r="U881" s="419"/>
      <c r="V881" s="421" t="str">
        <f>IFERROR(IF(Table9[[#This Row],[Data de nascimento 
(aaaa-mm-dd)]]="","",(IF(B881="","",DATEDIF(J881,VLOOKUP(Table9[[#This Row],[Código do agregado
'[Entidade']]],Table8[[Código do agregado '[Entidade']]:[Denominação do ficheiro pdf correspondente ao documento]],25,FALSE),"y")))),"")</f>
        <v/>
      </c>
      <c r="W881" s="410">
        <f t="shared" si="72"/>
        <v>0</v>
      </c>
      <c r="AC881" s="280"/>
    </row>
    <row r="882" spans="1:29" s="263" customFormat="1" ht="25.05" hidden="1" customHeight="1" x14ac:dyDescent="0.3">
      <c r="A882" s="274" t="str">
        <f>CONCATENATE(+IF(Table9[[#This Row],[Código do agregado
'[Entidade']]]="","",VLOOKUP(Table9[[#This Row],[Código do agregado
'[Entidade']]],Table8[[#All],[Código do agregado '[Entidade']]:[Código do agregado
'[1º Direito']]],6,FALSE)),Table9[[#This Row],[Membro]])</f>
        <v/>
      </c>
      <c r="B882" s="403"/>
      <c r="C882" s="404" t="str">
        <f>IF(Table9[[#This Row],[Código do agregado
'[Entidade']]]="","",(CONCATENATE(VLOOKUP(Table9[[#This Row],[Código do agregado
'[Entidade']]],Table8[[Código do agregado '[Entidade']]:[Código do agregado
'[1º Direito']]],8,FALSE),".",Table9[[#This Row],[Membro]])))</f>
        <v/>
      </c>
      <c r="D882" s="430"/>
      <c r="E882" s="431"/>
      <c r="F882" s="430"/>
      <c r="G882" s="430"/>
      <c r="H882" s="435"/>
      <c r="I882" s="432"/>
      <c r="J882" s="433"/>
      <c r="K882" s="404" t="str">
        <f ca="1">IF(Table9[[#This Row],[Data de nascimento 
(aaaa-mm-dd)]]="","",(IF(B882="","",DATEDIF(J882,NOW(),"y"))))</f>
        <v/>
      </c>
      <c r="L882" s="401"/>
      <c r="M882" s="405"/>
      <c r="N882" s="407"/>
      <c r="O882" s="405"/>
      <c r="P882" s="275" t="str">
        <f t="shared" si="68"/>
        <v>NÃO</v>
      </c>
      <c r="Q882" s="281" t="str">
        <f>IF(Table9[[#This Row],[Código do agregado
'[Entidade']]]="","",IF(B882&lt;&gt;B881,"A",IF(Q881="A","B",IF(Q881="B","C",IF(Q881="C","D",IF(Q881="D","E",IF(Q881="E","F",IF(Q881="F","G",IF(Q881="G","H",IF(Q881="H","I",IF(Q881="K","L",IF(Q881="L","M",IF(Q881="M","N",IF(Q881="N","O",IF(Q881="O","P",IF(Q881="P","Q"))))))))))))))))</f>
        <v/>
      </c>
      <c r="R882" s="282" t="str">
        <f t="shared" si="69"/>
        <v/>
      </c>
      <c r="S882" s="283" t="str">
        <f t="shared" si="70"/>
        <v/>
      </c>
      <c r="T882" s="284" t="str">
        <f t="shared" ca="1" si="71"/>
        <v/>
      </c>
      <c r="U882" s="419"/>
      <c r="V882" s="421" t="str">
        <f>IFERROR(IF(Table9[[#This Row],[Data de nascimento 
(aaaa-mm-dd)]]="","",(IF(B882="","",DATEDIF(J882,VLOOKUP(Table9[[#This Row],[Código do agregado
'[Entidade']]],Table8[[Código do agregado '[Entidade']]:[Denominação do ficheiro pdf correspondente ao documento]],25,FALSE),"y")))),"")</f>
        <v/>
      </c>
      <c r="W882" s="410">
        <f t="shared" si="72"/>
        <v>0</v>
      </c>
      <c r="AC882" s="280"/>
    </row>
    <row r="883" spans="1:29" s="263" customFormat="1" ht="25.05" hidden="1" customHeight="1" x14ac:dyDescent="0.3">
      <c r="A883" s="274" t="str">
        <f>CONCATENATE(+IF(Table9[[#This Row],[Código do agregado
'[Entidade']]]="","",VLOOKUP(Table9[[#This Row],[Código do agregado
'[Entidade']]],Table8[[#All],[Código do agregado '[Entidade']]:[Código do agregado
'[1º Direito']]],6,FALSE)),Table9[[#This Row],[Membro]])</f>
        <v/>
      </c>
      <c r="B883" s="403"/>
      <c r="C883" s="404" t="str">
        <f>IF(Table9[[#This Row],[Código do agregado
'[Entidade']]]="","",(CONCATENATE(VLOOKUP(Table9[[#This Row],[Código do agregado
'[Entidade']]],Table8[[Código do agregado '[Entidade']]:[Código do agregado
'[1º Direito']]],8,FALSE),".",Table9[[#This Row],[Membro]])))</f>
        <v/>
      </c>
      <c r="D883" s="430"/>
      <c r="E883" s="431"/>
      <c r="F883" s="430"/>
      <c r="G883" s="430"/>
      <c r="H883" s="435"/>
      <c r="I883" s="432"/>
      <c r="J883" s="433"/>
      <c r="K883" s="404" t="str">
        <f ca="1">IF(Table9[[#This Row],[Data de nascimento 
(aaaa-mm-dd)]]="","",(IF(B883="","",DATEDIF(J883,NOW(),"y"))))</f>
        <v/>
      </c>
      <c r="L883" s="401"/>
      <c r="M883" s="405"/>
      <c r="N883" s="407"/>
      <c r="O883" s="405"/>
      <c r="P883" s="275" t="str">
        <f t="shared" si="68"/>
        <v>NÃO</v>
      </c>
      <c r="Q883" s="281" t="str">
        <f>IF(Table9[[#This Row],[Código do agregado
'[Entidade']]]="","",IF(B883&lt;&gt;B882,"A",IF(Q882="A","B",IF(Q882="B","C",IF(Q882="C","D",IF(Q882="D","E",IF(Q882="E","F",IF(Q882="F","G",IF(Q882="G","H",IF(Q882="H","I",IF(Q882="K","L",IF(Q882="L","M",IF(Q882="M","N",IF(Q882="N","O",IF(Q882="O","P",IF(Q882="P","Q"))))))))))))))))</f>
        <v/>
      </c>
      <c r="R883" s="282" t="str">
        <f t="shared" si="69"/>
        <v/>
      </c>
      <c r="S883" s="283" t="str">
        <f t="shared" si="70"/>
        <v/>
      </c>
      <c r="T883" s="284" t="str">
        <f t="shared" ca="1" si="71"/>
        <v/>
      </c>
      <c r="U883" s="419"/>
      <c r="V883" s="421" t="str">
        <f>IFERROR(IF(Table9[[#This Row],[Data de nascimento 
(aaaa-mm-dd)]]="","",(IF(B883="","",DATEDIF(J883,VLOOKUP(Table9[[#This Row],[Código do agregado
'[Entidade']]],Table8[[Código do agregado '[Entidade']]:[Denominação do ficheiro pdf correspondente ao documento]],25,FALSE),"y")))),"")</f>
        <v/>
      </c>
      <c r="W883" s="410">
        <f t="shared" si="72"/>
        <v>0</v>
      </c>
      <c r="AC883" s="280"/>
    </row>
    <row r="884" spans="1:29" s="263" customFormat="1" ht="25.05" hidden="1" customHeight="1" x14ac:dyDescent="0.3">
      <c r="A884" s="274" t="str">
        <f>CONCATENATE(+IF(Table9[[#This Row],[Código do agregado
'[Entidade']]]="","",VLOOKUP(Table9[[#This Row],[Código do agregado
'[Entidade']]],Table8[[#All],[Código do agregado '[Entidade']]:[Código do agregado
'[1º Direito']]],6,FALSE)),Table9[[#This Row],[Membro]])</f>
        <v/>
      </c>
      <c r="B884" s="403"/>
      <c r="C884" s="404" t="str">
        <f>IF(Table9[[#This Row],[Código do agregado
'[Entidade']]]="","",(CONCATENATE(VLOOKUP(Table9[[#This Row],[Código do agregado
'[Entidade']]],Table8[[Código do agregado '[Entidade']]:[Código do agregado
'[1º Direito']]],8,FALSE),".",Table9[[#This Row],[Membro]])))</f>
        <v/>
      </c>
      <c r="D884" s="430"/>
      <c r="E884" s="431"/>
      <c r="F884" s="430"/>
      <c r="G884" s="430"/>
      <c r="H884" s="435"/>
      <c r="I884" s="432"/>
      <c r="J884" s="433"/>
      <c r="K884" s="404" t="str">
        <f ca="1">IF(Table9[[#This Row],[Data de nascimento 
(aaaa-mm-dd)]]="","",(IF(B884="","",DATEDIF(J884,NOW(),"y"))))</f>
        <v/>
      </c>
      <c r="L884" s="401"/>
      <c r="M884" s="405"/>
      <c r="N884" s="407"/>
      <c r="O884" s="405"/>
      <c r="P884" s="275" t="str">
        <f t="shared" si="68"/>
        <v>NÃO</v>
      </c>
      <c r="Q884" s="281" t="str">
        <f>IF(Table9[[#This Row],[Código do agregado
'[Entidade']]]="","",IF(B884&lt;&gt;B883,"A",IF(Q883="A","B",IF(Q883="B","C",IF(Q883="C","D",IF(Q883="D","E",IF(Q883="E","F",IF(Q883="F","G",IF(Q883="G","H",IF(Q883="H","I",IF(Q883="K","L",IF(Q883="L","M",IF(Q883="M","N",IF(Q883="N","O",IF(Q883="O","P",IF(Q883="P","Q"))))))))))))))))</f>
        <v/>
      </c>
      <c r="R884" s="282" t="str">
        <f t="shared" si="69"/>
        <v/>
      </c>
      <c r="S884" s="283" t="str">
        <f t="shared" si="70"/>
        <v/>
      </c>
      <c r="T884" s="284" t="str">
        <f t="shared" ca="1" si="71"/>
        <v/>
      </c>
      <c r="U884" s="419"/>
      <c r="V884" s="421" t="str">
        <f>IFERROR(IF(Table9[[#This Row],[Data de nascimento 
(aaaa-mm-dd)]]="","",(IF(B884="","",DATEDIF(J884,VLOOKUP(Table9[[#This Row],[Código do agregado
'[Entidade']]],Table8[[Código do agregado '[Entidade']]:[Denominação do ficheiro pdf correspondente ao documento]],25,FALSE),"y")))),"")</f>
        <v/>
      </c>
      <c r="W884" s="410">
        <f t="shared" si="72"/>
        <v>0</v>
      </c>
      <c r="AC884" s="280"/>
    </row>
    <row r="885" spans="1:29" s="263" customFormat="1" ht="25.05" hidden="1" customHeight="1" x14ac:dyDescent="0.3">
      <c r="A885" s="274" t="str">
        <f>CONCATENATE(+IF(Table9[[#This Row],[Código do agregado
'[Entidade']]]="","",VLOOKUP(Table9[[#This Row],[Código do agregado
'[Entidade']]],Table8[[#All],[Código do agregado '[Entidade']]:[Código do agregado
'[1º Direito']]],6,FALSE)),Table9[[#This Row],[Membro]])</f>
        <v/>
      </c>
      <c r="B885" s="403"/>
      <c r="C885" s="404" t="str">
        <f>IF(Table9[[#This Row],[Código do agregado
'[Entidade']]]="","",(CONCATENATE(VLOOKUP(Table9[[#This Row],[Código do agregado
'[Entidade']]],Table8[[Código do agregado '[Entidade']]:[Código do agregado
'[1º Direito']]],8,FALSE),".",Table9[[#This Row],[Membro]])))</f>
        <v/>
      </c>
      <c r="D885" s="430"/>
      <c r="E885" s="431"/>
      <c r="F885" s="430"/>
      <c r="G885" s="430"/>
      <c r="H885" s="435"/>
      <c r="I885" s="432"/>
      <c r="J885" s="433"/>
      <c r="K885" s="404" t="str">
        <f ca="1">IF(Table9[[#This Row],[Data de nascimento 
(aaaa-mm-dd)]]="","",(IF(B885="","",DATEDIF(J885,NOW(),"y"))))</f>
        <v/>
      </c>
      <c r="L885" s="401"/>
      <c r="M885" s="405"/>
      <c r="N885" s="407"/>
      <c r="O885" s="405"/>
      <c r="P885" s="275" t="str">
        <f t="shared" si="68"/>
        <v>NÃO</v>
      </c>
      <c r="Q885" s="281" t="str">
        <f>IF(Table9[[#This Row],[Código do agregado
'[Entidade']]]="","",IF(B885&lt;&gt;B884,"A",IF(Q884="A","B",IF(Q884="B","C",IF(Q884="C","D",IF(Q884="D","E",IF(Q884="E","F",IF(Q884="F","G",IF(Q884="G","H",IF(Q884="H","I",IF(Q884="K","L",IF(Q884="L","M",IF(Q884="M","N",IF(Q884="N","O",IF(Q884="O","P",IF(Q884="P","Q"))))))))))))))))</f>
        <v/>
      </c>
      <c r="R885" s="282" t="str">
        <f t="shared" si="69"/>
        <v/>
      </c>
      <c r="S885" s="283" t="str">
        <f t="shared" si="70"/>
        <v/>
      </c>
      <c r="T885" s="284" t="str">
        <f t="shared" ca="1" si="71"/>
        <v/>
      </c>
      <c r="U885" s="419"/>
      <c r="V885" s="421" t="str">
        <f>IFERROR(IF(Table9[[#This Row],[Data de nascimento 
(aaaa-mm-dd)]]="","",(IF(B885="","",DATEDIF(J885,VLOOKUP(Table9[[#This Row],[Código do agregado
'[Entidade']]],Table8[[Código do agregado '[Entidade']]:[Denominação do ficheiro pdf correspondente ao documento]],25,FALSE),"y")))),"")</f>
        <v/>
      </c>
      <c r="W885" s="410">
        <f t="shared" si="72"/>
        <v>0</v>
      </c>
      <c r="AC885" s="280"/>
    </row>
    <row r="886" spans="1:29" s="263" customFormat="1" ht="25.05" hidden="1" customHeight="1" x14ac:dyDescent="0.3">
      <c r="A886" s="274" t="str">
        <f>CONCATENATE(+IF(Table9[[#This Row],[Código do agregado
'[Entidade']]]="","",VLOOKUP(Table9[[#This Row],[Código do agregado
'[Entidade']]],Table8[[#All],[Código do agregado '[Entidade']]:[Código do agregado
'[1º Direito']]],6,FALSE)),Table9[[#This Row],[Membro]])</f>
        <v/>
      </c>
      <c r="B886" s="403"/>
      <c r="C886" s="404" t="str">
        <f>IF(Table9[[#This Row],[Código do agregado
'[Entidade']]]="","",(CONCATENATE(VLOOKUP(Table9[[#This Row],[Código do agregado
'[Entidade']]],Table8[[Código do agregado '[Entidade']]:[Código do agregado
'[1º Direito']]],8,FALSE),".",Table9[[#This Row],[Membro]])))</f>
        <v/>
      </c>
      <c r="D886" s="430"/>
      <c r="E886" s="431"/>
      <c r="F886" s="430"/>
      <c r="G886" s="430"/>
      <c r="H886" s="435"/>
      <c r="I886" s="432"/>
      <c r="J886" s="433"/>
      <c r="K886" s="404" t="str">
        <f ca="1">IF(Table9[[#This Row],[Data de nascimento 
(aaaa-mm-dd)]]="","",(IF(B886="","",DATEDIF(J886,NOW(),"y"))))</f>
        <v/>
      </c>
      <c r="L886" s="401"/>
      <c r="M886" s="405"/>
      <c r="N886" s="407"/>
      <c r="O886" s="405"/>
      <c r="P886" s="275" t="str">
        <f t="shared" si="68"/>
        <v>NÃO</v>
      </c>
      <c r="Q886" s="281" t="str">
        <f>IF(Table9[[#This Row],[Código do agregado
'[Entidade']]]="","",IF(B886&lt;&gt;B885,"A",IF(Q885="A","B",IF(Q885="B","C",IF(Q885="C","D",IF(Q885="D","E",IF(Q885="E","F",IF(Q885="F","G",IF(Q885="G","H",IF(Q885="H","I",IF(Q885="K","L",IF(Q885="L","M",IF(Q885="M","N",IF(Q885="N","O",IF(Q885="O","P",IF(Q885="P","Q"))))))))))))))))</f>
        <v/>
      </c>
      <c r="R886" s="282" t="str">
        <f t="shared" si="69"/>
        <v/>
      </c>
      <c r="S886" s="283" t="str">
        <f t="shared" si="70"/>
        <v/>
      </c>
      <c r="T886" s="284" t="str">
        <f t="shared" ca="1" si="71"/>
        <v/>
      </c>
      <c r="U886" s="419"/>
      <c r="V886" s="421" t="str">
        <f>IFERROR(IF(Table9[[#This Row],[Data de nascimento 
(aaaa-mm-dd)]]="","",(IF(B886="","",DATEDIF(J886,VLOOKUP(Table9[[#This Row],[Código do agregado
'[Entidade']]],Table8[[Código do agregado '[Entidade']]:[Denominação do ficheiro pdf correspondente ao documento]],25,FALSE),"y")))),"")</f>
        <v/>
      </c>
      <c r="W886" s="410">
        <f t="shared" si="72"/>
        <v>0</v>
      </c>
      <c r="AC886" s="280"/>
    </row>
    <row r="887" spans="1:29" s="263" customFormat="1" ht="25.05" hidden="1" customHeight="1" x14ac:dyDescent="0.3">
      <c r="A887" s="274" t="str">
        <f>CONCATENATE(+IF(Table9[[#This Row],[Código do agregado
'[Entidade']]]="","",VLOOKUP(Table9[[#This Row],[Código do agregado
'[Entidade']]],Table8[[#All],[Código do agregado '[Entidade']]:[Código do agregado
'[1º Direito']]],6,FALSE)),Table9[[#This Row],[Membro]])</f>
        <v/>
      </c>
      <c r="B887" s="403"/>
      <c r="C887" s="404" t="str">
        <f>IF(Table9[[#This Row],[Código do agregado
'[Entidade']]]="","",(CONCATENATE(VLOOKUP(Table9[[#This Row],[Código do agregado
'[Entidade']]],Table8[[Código do agregado '[Entidade']]:[Código do agregado
'[1º Direito']]],8,FALSE),".",Table9[[#This Row],[Membro]])))</f>
        <v/>
      </c>
      <c r="D887" s="430"/>
      <c r="E887" s="431"/>
      <c r="F887" s="430"/>
      <c r="G887" s="430"/>
      <c r="H887" s="435"/>
      <c r="I887" s="432"/>
      <c r="J887" s="433"/>
      <c r="K887" s="404" t="str">
        <f ca="1">IF(Table9[[#This Row],[Data de nascimento 
(aaaa-mm-dd)]]="","",(IF(B887="","",DATEDIF(J887,NOW(),"y"))))</f>
        <v/>
      </c>
      <c r="L887" s="401"/>
      <c r="M887" s="405"/>
      <c r="N887" s="407"/>
      <c r="O887" s="405"/>
      <c r="P887" s="275" t="str">
        <f t="shared" si="68"/>
        <v>NÃO</v>
      </c>
      <c r="Q887" s="281" t="str">
        <f>IF(Table9[[#This Row],[Código do agregado
'[Entidade']]]="","",IF(B887&lt;&gt;B886,"A",IF(Q886="A","B",IF(Q886="B","C",IF(Q886="C","D",IF(Q886="D","E",IF(Q886="E","F",IF(Q886="F","G",IF(Q886="G","H",IF(Q886="H","I",IF(Q886="K","L",IF(Q886="L","M",IF(Q886="M","N",IF(Q886="N","O",IF(Q886="O","P",IF(Q886="P","Q"))))))))))))))))</f>
        <v/>
      </c>
      <c r="R887" s="282" t="str">
        <f t="shared" si="69"/>
        <v/>
      </c>
      <c r="S887" s="283" t="str">
        <f t="shared" si="70"/>
        <v/>
      </c>
      <c r="T887" s="284" t="str">
        <f t="shared" ca="1" si="71"/>
        <v/>
      </c>
      <c r="U887" s="419"/>
      <c r="V887" s="421" t="str">
        <f>IFERROR(IF(Table9[[#This Row],[Data de nascimento 
(aaaa-mm-dd)]]="","",(IF(B887="","",DATEDIF(J887,VLOOKUP(Table9[[#This Row],[Código do agregado
'[Entidade']]],Table8[[Código do agregado '[Entidade']]:[Denominação do ficheiro pdf correspondente ao documento]],25,FALSE),"y")))),"")</f>
        <v/>
      </c>
      <c r="W887" s="410">
        <f t="shared" si="72"/>
        <v>0</v>
      </c>
      <c r="AC887" s="280"/>
    </row>
    <row r="888" spans="1:29" s="263" customFormat="1" ht="25.05" hidden="1" customHeight="1" x14ac:dyDescent="0.3">
      <c r="A888" s="274" t="str">
        <f>CONCATENATE(+IF(Table9[[#This Row],[Código do agregado
'[Entidade']]]="","",VLOOKUP(Table9[[#This Row],[Código do agregado
'[Entidade']]],Table8[[#All],[Código do agregado '[Entidade']]:[Código do agregado
'[1º Direito']]],6,FALSE)),Table9[[#This Row],[Membro]])</f>
        <v/>
      </c>
      <c r="B888" s="403"/>
      <c r="C888" s="404" t="str">
        <f>IF(Table9[[#This Row],[Código do agregado
'[Entidade']]]="","",(CONCATENATE(VLOOKUP(Table9[[#This Row],[Código do agregado
'[Entidade']]],Table8[[Código do agregado '[Entidade']]:[Código do agregado
'[1º Direito']]],8,FALSE),".",Table9[[#This Row],[Membro]])))</f>
        <v/>
      </c>
      <c r="D888" s="430"/>
      <c r="E888" s="431"/>
      <c r="F888" s="430"/>
      <c r="G888" s="430"/>
      <c r="H888" s="435"/>
      <c r="I888" s="432"/>
      <c r="J888" s="433"/>
      <c r="K888" s="404" t="str">
        <f ca="1">IF(Table9[[#This Row],[Data de nascimento 
(aaaa-mm-dd)]]="","",(IF(B888="","",DATEDIF(J888,NOW(),"y"))))</f>
        <v/>
      </c>
      <c r="L888" s="401"/>
      <c r="M888" s="405"/>
      <c r="N888" s="407"/>
      <c r="O888" s="405"/>
      <c r="P888" s="275" t="str">
        <f t="shared" si="68"/>
        <v>NÃO</v>
      </c>
      <c r="Q888" s="281" t="str">
        <f>IF(Table9[[#This Row],[Código do agregado
'[Entidade']]]="","",IF(B888&lt;&gt;B887,"A",IF(Q887="A","B",IF(Q887="B","C",IF(Q887="C","D",IF(Q887="D","E",IF(Q887="E","F",IF(Q887="F","G",IF(Q887="G","H",IF(Q887="H","I",IF(Q887="K","L",IF(Q887="L","M",IF(Q887="M","N",IF(Q887="N","O",IF(Q887="O","P",IF(Q887="P","Q"))))))))))))))))</f>
        <v/>
      </c>
      <c r="R888" s="282" t="str">
        <f t="shared" si="69"/>
        <v/>
      </c>
      <c r="S888" s="283" t="str">
        <f t="shared" si="70"/>
        <v/>
      </c>
      <c r="T888" s="284" t="str">
        <f t="shared" ca="1" si="71"/>
        <v/>
      </c>
      <c r="U888" s="419"/>
      <c r="V888" s="421" t="str">
        <f>IFERROR(IF(Table9[[#This Row],[Data de nascimento 
(aaaa-mm-dd)]]="","",(IF(B888="","",DATEDIF(J888,VLOOKUP(Table9[[#This Row],[Código do agregado
'[Entidade']]],Table8[[Código do agregado '[Entidade']]:[Denominação do ficheiro pdf correspondente ao documento]],25,FALSE),"y")))),"")</f>
        <v/>
      </c>
      <c r="W888" s="410">
        <f t="shared" si="72"/>
        <v>0</v>
      </c>
      <c r="AC888" s="280"/>
    </row>
    <row r="889" spans="1:29" s="263" customFormat="1" ht="25.05" hidden="1" customHeight="1" x14ac:dyDescent="0.3">
      <c r="A889" s="274" t="str">
        <f>CONCATENATE(+IF(Table9[[#This Row],[Código do agregado
'[Entidade']]]="","",VLOOKUP(Table9[[#This Row],[Código do agregado
'[Entidade']]],Table8[[#All],[Código do agregado '[Entidade']]:[Código do agregado
'[1º Direito']]],6,FALSE)),Table9[[#This Row],[Membro]])</f>
        <v/>
      </c>
      <c r="B889" s="403"/>
      <c r="C889" s="404" t="str">
        <f>IF(Table9[[#This Row],[Código do agregado
'[Entidade']]]="","",(CONCATENATE(VLOOKUP(Table9[[#This Row],[Código do agregado
'[Entidade']]],Table8[[Código do agregado '[Entidade']]:[Código do agregado
'[1º Direito']]],8,FALSE),".",Table9[[#This Row],[Membro]])))</f>
        <v/>
      </c>
      <c r="D889" s="430"/>
      <c r="E889" s="431"/>
      <c r="F889" s="430"/>
      <c r="G889" s="430"/>
      <c r="H889" s="435"/>
      <c r="I889" s="432"/>
      <c r="J889" s="433"/>
      <c r="K889" s="404" t="str">
        <f ca="1">IF(Table9[[#This Row],[Data de nascimento 
(aaaa-mm-dd)]]="","",(IF(B889="","",DATEDIF(J889,NOW(),"y"))))</f>
        <v/>
      </c>
      <c r="L889" s="401"/>
      <c r="M889" s="405"/>
      <c r="N889" s="407"/>
      <c r="O889" s="405"/>
      <c r="P889" s="275" t="str">
        <f t="shared" si="68"/>
        <v>NÃO</v>
      </c>
      <c r="Q889" s="281" t="str">
        <f>IF(Table9[[#This Row],[Código do agregado
'[Entidade']]]="","",IF(B889&lt;&gt;B888,"A",IF(Q888="A","B",IF(Q888="B","C",IF(Q888="C","D",IF(Q888="D","E",IF(Q888="E","F",IF(Q888="F","G",IF(Q888="G","H",IF(Q888="H","I",IF(Q888="K","L",IF(Q888="L","M",IF(Q888="M","N",IF(Q888="N","O",IF(Q888="O","P",IF(Q888="P","Q"))))))))))))))))</f>
        <v/>
      </c>
      <c r="R889" s="282" t="str">
        <f t="shared" si="69"/>
        <v/>
      </c>
      <c r="S889" s="283" t="str">
        <f t="shared" si="70"/>
        <v/>
      </c>
      <c r="T889" s="284" t="str">
        <f t="shared" ca="1" si="71"/>
        <v/>
      </c>
      <c r="U889" s="419"/>
      <c r="V889" s="421" t="str">
        <f>IFERROR(IF(Table9[[#This Row],[Data de nascimento 
(aaaa-mm-dd)]]="","",(IF(B889="","",DATEDIF(J889,VLOOKUP(Table9[[#This Row],[Código do agregado
'[Entidade']]],Table8[[Código do agregado '[Entidade']]:[Denominação do ficheiro pdf correspondente ao documento]],25,FALSE),"y")))),"")</f>
        <v/>
      </c>
      <c r="W889" s="410">
        <f t="shared" si="72"/>
        <v>0</v>
      </c>
      <c r="AC889" s="280"/>
    </row>
    <row r="890" spans="1:29" s="263" customFormat="1" ht="25.05" hidden="1" customHeight="1" x14ac:dyDescent="0.3">
      <c r="A890" s="274" t="str">
        <f>CONCATENATE(+IF(Table9[[#This Row],[Código do agregado
'[Entidade']]]="","",VLOOKUP(Table9[[#This Row],[Código do agregado
'[Entidade']]],Table8[[#All],[Código do agregado '[Entidade']]:[Código do agregado
'[1º Direito']]],6,FALSE)),Table9[[#This Row],[Membro]])</f>
        <v/>
      </c>
      <c r="B890" s="403"/>
      <c r="C890" s="404" t="str">
        <f>IF(Table9[[#This Row],[Código do agregado
'[Entidade']]]="","",(CONCATENATE(VLOOKUP(Table9[[#This Row],[Código do agregado
'[Entidade']]],Table8[[Código do agregado '[Entidade']]:[Código do agregado
'[1º Direito']]],8,FALSE),".",Table9[[#This Row],[Membro]])))</f>
        <v/>
      </c>
      <c r="D890" s="430"/>
      <c r="E890" s="431"/>
      <c r="F890" s="430"/>
      <c r="G890" s="430"/>
      <c r="H890" s="435"/>
      <c r="I890" s="432"/>
      <c r="J890" s="433"/>
      <c r="K890" s="404" t="str">
        <f ca="1">IF(Table9[[#This Row],[Data de nascimento 
(aaaa-mm-dd)]]="","",(IF(B890="","",DATEDIF(J890,NOW(),"y"))))</f>
        <v/>
      </c>
      <c r="L890" s="401"/>
      <c r="M890" s="405"/>
      <c r="N890" s="407"/>
      <c r="O890" s="405"/>
      <c r="P890" s="275" t="str">
        <f t="shared" si="68"/>
        <v>NÃO</v>
      </c>
      <c r="Q890" s="281" t="str">
        <f>IF(Table9[[#This Row],[Código do agregado
'[Entidade']]]="","",IF(B890&lt;&gt;B889,"A",IF(Q889="A","B",IF(Q889="B","C",IF(Q889="C","D",IF(Q889="D","E",IF(Q889="E","F",IF(Q889="F","G",IF(Q889="G","H",IF(Q889="H","I",IF(Q889="K","L",IF(Q889="L","M",IF(Q889="M","N",IF(Q889="N","O",IF(Q889="O","P",IF(Q889="P","Q"))))))))))))))))</f>
        <v/>
      </c>
      <c r="R890" s="282" t="str">
        <f t="shared" si="69"/>
        <v/>
      </c>
      <c r="S890" s="283" t="str">
        <f t="shared" si="70"/>
        <v/>
      </c>
      <c r="T890" s="284" t="str">
        <f t="shared" ca="1" si="71"/>
        <v/>
      </c>
      <c r="U890" s="419"/>
      <c r="V890" s="421" t="str">
        <f>IFERROR(IF(Table9[[#This Row],[Data de nascimento 
(aaaa-mm-dd)]]="","",(IF(B890="","",DATEDIF(J890,VLOOKUP(Table9[[#This Row],[Código do agregado
'[Entidade']]],Table8[[Código do agregado '[Entidade']]:[Denominação do ficheiro pdf correspondente ao documento]],25,FALSE),"y")))),"")</f>
        <v/>
      </c>
      <c r="W890" s="410">
        <f t="shared" si="72"/>
        <v>0</v>
      </c>
      <c r="AC890" s="280"/>
    </row>
    <row r="891" spans="1:29" s="263" customFormat="1" ht="25.05" hidden="1" customHeight="1" x14ac:dyDescent="0.3">
      <c r="A891" s="274" t="str">
        <f>CONCATENATE(+IF(Table9[[#This Row],[Código do agregado
'[Entidade']]]="","",VLOOKUP(Table9[[#This Row],[Código do agregado
'[Entidade']]],Table8[[#All],[Código do agregado '[Entidade']]:[Código do agregado
'[1º Direito']]],6,FALSE)),Table9[[#This Row],[Membro]])</f>
        <v/>
      </c>
      <c r="B891" s="403"/>
      <c r="C891" s="404" t="str">
        <f>IF(Table9[[#This Row],[Código do agregado
'[Entidade']]]="","",(CONCATENATE(VLOOKUP(Table9[[#This Row],[Código do agregado
'[Entidade']]],Table8[[Código do agregado '[Entidade']]:[Código do agregado
'[1º Direito']]],8,FALSE),".",Table9[[#This Row],[Membro]])))</f>
        <v/>
      </c>
      <c r="D891" s="430"/>
      <c r="E891" s="431"/>
      <c r="F891" s="430"/>
      <c r="G891" s="430"/>
      <c r="H891" s="435"/>
      <c r="I891" s="432"/>
      <c r="J891" s="433"/>
      <c r="K891" s="404" t="str">
        <f ca="1">IF(Table9[[#This Row],[Data de nascimento 
(aaaa-mm-dd)]]="","",(IF(B891="","",DATEDIF(J891,NOW(),"y"))))</f>
        <v/>
      </c>
      <c r="L891" s="401"/>
      <c r="M891" s="405"/>
      <c r="N891" s="407"/>
      <c r="O891" s="405"/>
      <c r="P891" s="275" t="str">
        <f t="shared" si="68"/>
        <v>NÃO</v>
      </c>
      <c r="Q891" s="281" t="str">
        <f>IF(Table9[[#This Row],[Código do agregado
'[Entidade']]]="","",IF(B891&lt;&gt;B890,"A",IF(Q890="A","B",IF(Q890="B","C",IF(Q890="C","D",IF(Q890="D","E",IF(Q890="E","F",IF(Q890="F","G",IF(Q890="G","H",IF(Q890="H","I",IF(Q890="K","L",IF(Q890="L","M",IF(Q890="M","N",IF(Q890="N","O",IF(Q890="O","P",IF(Q890="P","Q"))))))))))))))))</f>
        <v/>
      </c>
      <c r="R891" s="282" t="str">
        <f t="shared" si="69"/>
        <v/>
      </c>
      <c r="S891" s="283" t="str">
        <f t="shared" si="70"/>
        <v/>
      </c>
      <c r="T891" s="284" t="str">
        <f t="shared" ca="1" si="71"/>
        <v/>
      </c>
      <c r="U891" s="419"/>
      <c r="V891" s="421" t="str">
        <f>IFERROR(IF(Table9[[#This Row],[Data de nascimento 
(aaaa-mm-dd)]]="","",(IF(B891="","",DATEDIF(J891,VLOOKUP(Table9[[#This Row],[Código do agregado
'[Entidade']]],Table8[[Código do agregado '[Entidade']]:[Denominação do ficheiro pdf correspondente ao documento]],25,FALSE),"y")))),"")</f>
        <v/>
      </c>
      <c r="W891" s="410">
        <f t="shared" si="72"/>
        <v>0</v>
      </c>
      <c r="AC891" s="280"/>
    </row>
    <row r="892" spans="1:29" s="263" customFormat="1" ht="25.05" hidden="1" customHeight="1" x14ac:dyDescent="0.3">
      <c r="A892" s="274" t="str">
        <f>CONCATENATE(+IF(Table9[[#This Row],[Código do agregado
'[Entidade']]]="","",VLOOKUP(Table9[[#This Row],[Código do agregado
'[Entidade']]],Table8[[#All],[Código do agregado '[Entidade']]:[Código do agregado
'[1º Direito']]],6,FALSE)),Table9[[#This Row],[Membro]])</f>
        <v/>
      </c>
      <c r="B892" s="403"/>
      <c r="C892" s="404" t="str">
        <f>IF(Table9[[#This Row],[Código do agregado
'[Entidade']]]="","",(CONCATENATE(VLOOKUP(Table9[[#This Row],[Código do agregado
'[Entidade']]],Table8[[Código do agregado '[Entidade']]:[Código do agregado
'[1º Direito']]],8,FALSE),".",Table9[[#This Row],[Membro]])))</f>
        <v/>
      </c>
      <c r="D892" s="430"/>
      <c r="E892" s="431"/>
      <c r="F892" s="430"/>
      <c r="G892" s="430"/>
      <c r="H892" s="435"/>
      <c r="I892" s="432"/>
      <c r="J892" s="433"/>
      <c r="K892" s="404" t="str">
        <f ca="1">IF(Table9[[#This Row],[Data de nascimento 
(aaaa-mm-dd)]]="","",(IF(B892="","",DATEDIF(J892,NOW(),"y"))))</f>
        <v/>
      </c>
      <c r="L892" s="401"/>
      <c r="M892" s="405"/>
      <c r="N892" s="407"/>
      <c r="O892" s="405"/>
      <c r="P892" s="275" t="str">
        <f t="shared" si="68"/>
        <v>NÃO</v>
      </c>
      <c r="Q892" s="281" t="str">
        <f>IF(Table9[[#This Row],[Código do agregado
'[Entidade']]]="","",IF(B892&lt;&gt;B891,"A",IF(Q891="A","B",IF(Q891="B","C",IF(Q891="C","D",IF(Q891="D","E",IF(Q891="E","F",IF(Q891="F","G",IF(Q891="G","H",IF(Q891="H","I",IF(Q891="K","L",IF(Q891="L","M",IF(Q891="M","N",IF(Q891="N","O",IF(Q891="O","P",IF(Q891="P","Q"))))))))))))))))</f>
        <v/>
      </c>
      <c r="R892" s="282" t="str">
        <f t="shared" si="69"/>
        <v/>
      </c>
      <c r="S892" s="283" t="str">
        <f t="shared" si="70"/>
        <v/>
      </c>
      <c r="T892" s="284" t="str">
        <f t="shared" ca="1" si="71"/>
        <v/>
      </c>
      <c r="U892" s="419"/>
      <c r="V892" s="421" t="str">
        <f>IFERROR(IF(Table9[[#This Row],[Data de nascimento 
(aaaa-mm-dd)]]="","",(IF(B892="","",DATEDIF(J892,VLOOKUP(Table9[[#This Row],[Código do agregado
'[Entidade']]],Table8[[Código do agregado '[Entidade']]:[Denominação do ficheiro pdf correspondente ao documento]],25,FALSE),"y")))),"")</f>
        <v/>
      </c>
      <c r="W892" s="410">
        <f t="shared" si="72"/>
        <v>0</v>
      </c>
      <c r="AC892" s="280"/>
    </row>
    <row r="893" spans="1:29" s="263" customFormat="1" ht="25.05" hidden="1" customHeight="1" x14ac:dyDescent="0.3">
      <c r="A893" s="274" t="str">
        <f>CONCATENATE(+IF(Table9[[#This Row],[Código do agregado
'[Entidade']]]="","",VLOOKUP(Table9[[#This Row],[Código do agregado
'[Entidade']]],Table8[[#All],[Código do agregado '[Entidade']]:[Código do agregado
'[1º Direito']]],6,FALSE)),Table9[[#This Row],[Membro]])</f>
        <v/>
      </c>
      <c r="B893" s="403"/>
      <c r="C893" s="404" t="str">
        <f>IF(Table9[[#This Row],[Código do agregado
'[Entidade']]]="","",(CONCATENATE(VLOOKUP(Table9[[#This Row],[Código do agregado
'[Entidade']]],Table8[[Código do agregado '[Entidade']]:[Código do agregado
'[1º Direito']]],8,FALSE),".",Table9[[#This Row],[Membro]])))</f>
        <v/>
      </c>
      <c r="D893" s="430"/>
      <c r="E893" s="431"/>
      <c r="F893" s="430"/>
      <c r="G893" s="430"/>
      <c r="H893" s="435"/>
      <c r="I893" s="432"/>
      <c r="J893" s="433"/>
      <c r="K893" s="404" t="str">
        <f ca="1">IF(Table9[[#This Row],[Data de nascimento 
(aaaa-mm-dd)]]="","",(IF(B893="","",DATEDIF(J893,NOW(),"y"))))</f>
        <v/>
      </c>
      <c r="L893" s="401"/>
      <c r="M893" s="405"/>
      <c r="N893" s="407"/>
      <c r="O893" s="405"/>
      <c r="P893" s="275" t="str">
        <f t="shared" si="68"/>
        <v>NÃO</v>
      </c>
      <c r="Q893" s="281" t="str">
        <f>IF(Table9[[#This Row],[Código do agregado
'[Entidade']]]="","",IF(B893&lt;&gt;B892,"A",IF(Q892="A","B",IF(Q892="B","C",IF(Q892="C","D",IF(Q892="D","E",IF(Q892="E","F",IF(Q892="F","G",IF(Q892="G","H",IF(Q892="H","I",IF(Q892="K","L",IF(Q892="L","M",IF(Q892="M","N",IF(Q892="N","O",IF(Q892="O","P",IF(Q892="P","Q"))))))))))))))))</f>
        <v/>
      </c>
      <c r="R893" s="282" t="str">
        <f t="shared" si="69"/>
        <v/>
      </c>
      <c r="S893" s="283" t="str">
        <f t="shared" si="70"/>
        <v/>
      </c>
      <c r="T893" s="284" t="str">
        <f t="shared" ca="1" si="71"/>
        <v/>
      </c>
      <c r="U893" s="419"/>
      <c r="V893" s="421" t="str">
        <f>IFERROR(IF(Table9[[#This Row],[Data de nascimento 
(aaaa-mm-dd)]]="","",(IF(B893="","",DATEDIF(J893,VLOOKUP(Table9[[#This Row],[Código do agregado
'[Entidade']]],Table8[[Código do agregado '[Entidade']]:[Denominação do ficheiro pdf correspondente ao documento]],25,FALSE),"y")))),"")</f>
        <v/>
      </c>
      <c r="W893" s="410">
        <f t="shared" si="72"/>
        <v>0</v>
      </c>
      <c r="AC893" s="280"/>
    </row>
    <row r="894" spans="1:29" s="263" customFormat="1" ht="25.05" hidden="1" customHeight="1" x14ac:dyDescent="0.3">
      <c r="A894" s="274" t="str">
        <f>CONCATENATE(+IF(Table9[[#This Row],[Código do agregado
'[Entidade']]]="","",VLOOKUP(Table9[[#This Row],[Código do agregado
'[Entidade']]],Table8[[#All],[Código do agregado '[Entidade']]:[Código do agregado
'[1º Direito']]],6,FALSE)),Table9[[#This Row],[Membro]])</f>
        <v/>
      </c>
      <c r="B894" s="403"/>
      <c r="C894" s="404" t="str">
        <f>IF(Table9[[#This Row],[Código do agregado
'[Entidade']]]="","",(CONCATENATE(VLOOKUP(Table9[[#This Row],[Código do agregado
'[Entidade']]],Table8[[Código do agregado '[Entidade']]:[Código do agregado
'[1º Direito']]],8,FALSE),".",Table9[[#This Row],[Membro]])))</f>
        <v/>
      </c>
      <c r="D894" s="430"/>
      <c r="E894" s="431"/>
      <c r="F894" s="430"/>
      <c r="G894" s="430"/>
      <c r="H894" s="435"/>
      <c r="I894" s="432"/>
      <c r="J894" s="433"/>
      <c r="K894" s="404" t="str">
        <f ca="1">IF(Table9[[#This Row],[Data de nascimento 
(aaaa-mm-dd)]]="","",(IF(B894="","",DATEDIF(J894,NOW(),"y"))))</f>
        <v/>
      </c>
      <c r="L894" s="401"/>
      <c r="M894" s="405"/>
      <c r="N894" s="407"/>
      <c r="O894" s="405"/>
      <c r="P894" s="275" t="str">
        <f t="shared" si="68"/>
        <v>NÃO</v>
      </c>
      <c r="Q894" s="281" t="str">
        <f>IF(Table9[[#This Row],[Código do agregado
'[Entidade']]]="","",IF(B894&lt;&gt;B893,"A",IF(Q893="A","B",IF(Q893="B","C",IF(Q893="C","D",IF(Q893="D","E",IF(Q893="E","F",IF(Q893="F","G",IF(Q893="G","H",IF(Q893="H","I",IF(Q893="K","L",IF(Q893="L","M",IF(Q893="M","N",IF(Q893="N","O",IF(Q893="O","P",IF(Q893="P","Q"))))))))))))))))</f>
        <v/>
      </c>
      <c r="R894" s="282" t="str">
        <f t="shared" si="69"/>
        <v/>
      </c>
      <c r="S894" s="283" t="str">
        <f t="shared" si="70"/>
        <v/>
      </c>
      <c r="T894" s="284" t="str">
        <f t="shared" ca="1" si="71"/>
        <v/>
      </c>
      <c r="U894" s="419"/>
      <c r="V894" s="421" t="str">
        <f>IFERROR(IF(Table9[[#This Row],[Data de nascimento 
(aaaa-mm-dd)]]="","",(IF(B894="","",DATEDIF(J894,VLOOKUP(Table9[[#This Row],[Código do agregado
'[Entidade']]],Table8[[Código do agregado '[Entidade']]:[Denominação do ficheiro pdf correspondente ao documento]],25,FALSE),"y")))),"")</f>
        <v/>
      </c>
      <c r="W894" s="410">
        <f t="shared" si="72"/>
        <v>0</v>
      </c>
      <c r="AC894" s="280"/>
    </row>
    <row r="895" spans="1:29" s="263" customFormat="1" ht="25.05" hidden="1" customHeight="1" x14ac:dyDescent="0.3">
      <c r="A895" s="274" t="str">
        <f>CONCATENATE(+IF(Table9[[#This Row],[Código do agregado
'[Entidade']]]="","",VLOOKUP(Table9[[#This Row],[Código do agregado
'[Entidade']]],Table8[[#All],[Código do agregado '[Entidade']]:[Código do agregado
'[1º Direito']]],6,FALSE)),Table9[[#This Row],[Membro]])</f>
        <v/>
      </c>
      <c r="B895" s="403"/>
      <c r="C895" s="404" t="str">
        <f>IF(Table9[[#This Row],[Código do agregado
'[Entidade']]]="","",(CONCATENATE(VLOOKUP(Table9[[#This Row],[Código do agregado
'[Entidade']]],Table8[[Código do agregado '[Entidade']]:[Código do agregado
'[1º Direito']]],8,FALSE),".",Table9[[#This Row],[Membro]])))</f>
        <v/>
      </c>
      <c r="D895" s="430"/>
      <c r="E895" s="431"/>
      <c r="F895" s="430"/>
      <c r="G895" s="430"/>
      <c r="H895" s="435"/>
      <c r="I895" s="432"/>
      <c r="J895" s="433"/>
      <c r="K895" s="404" t="str">
        <f ca="1">IF(Table9[[#This Row],[Data de nascimento 
(aaaa-mm-dd)]]="","",(IF(B895="","",DATEDIF(J895,NOW(),"y"))))</f>
        <v/>
      </c>
      <c r="L895" s="401"/>
      <c r="M895" s="405"/>
      <c r="N895" s="407"/>
      <c r="O895" s="405"/>
      <c r="P895" s="275" t="str">
        <f t="shared" si="68"/>
        <v>NÃO</v>
      </c>
      <c r="Q895" s="281" t="str">
        <f>IF(Table9[[#This Row],[Código do agregado
'[Entidade']]]="","",IF(B895&lt;&gt;B894,"A",IF(Q894="A","B",IF(Q894="B","C",IF(Q894="C","D",IF(Q894="D","E",IF(Q894="E","F",IF(Q894="F","G",IF(Q894="G","H",IF(Q894="H","I",IF(Q894="K","L",IF(Q894="L","M",IF(Q894="M","N",IF(Q894="N","O",IF(Q894="O","P",IF(Q894="P","Q"))))))))))))))))</f>
        <v/>
      </c>
      <c r="R895" s="282" t="str">
        <f t="shared" si="69"/>
        <v/>
      </c>
      <c r="S895" s="283" t="str">
        <f t="shared" si="70"/>
        <v/>
      </c>
      <c r="T895" s="284" t="str">
        <f t="shared" ca="1" si="71"/>
        <v/>
      </c>
      <c r="U895" s="419"/>
      <c r="V895" s="421" t="str">
        <f>IFERROR(IF(Table9[[#This Row],[Data de nascimento 
(aaaa-mm-dd)]]="","",(IF(B895="","",DATEDIF(J895,VLOOKUP(Table9[[#This Row],[Código do agregado
'[Entidade']]],Table8[[Código do agregado '[Entidade']]:[Denominação do ficheiro pdf correspondente ao documento]],25,FALSE),"y")))),"")</f>
        <v/>
      </c>
      <c r="W895" s="410">
        <f t="shared" si="72"/>
        <v>0</v>
      </c>
      <c r="AC895" s="280"/>
    </row>
    <row r="896" spans="1:29" s="263" customFormat="1" ht="25.05" hidden="1" customHeight="1" x14ac:dyDescent="0.3">
      <c r="A896" s="274" t="str">
        <f>CONCATENATE(+IF(Table9[[#This Row],[Código do agregado
'[Entidade']]]="","",VLOOKUP(Table9[[#This Row],[Código do agregado
'[Entidade']]],Table8[[#All],[Código do agregado '[Entidade']]:[Código do agregado
'[1º Direito']]],6,FALSE)),Table9[[#This Row],[Membro]])</f>
        <v/>
      </c>
      <c r="B896" s="403"/>
      <c r="C896" s="404" t="str">
        <f>IF(Table9[[#This Row],[Código do agregado
'[Entidade']]]="","",(CONCATENATE(VLOOKUP(Table9[[#This Row],[Código do agregado
'[Entidade']]],Table8[[Código do agregado '[Entidade']]:[Código do agregado
'[1º Direito']]],8,FALSE),".",Table9[[#This Row],[Membro]])))</f>
        <v/>
      </c>
      <c r="D896" s="430"/>
      <c r="E896" s="431"/>
      <c r="F896" s="430"/>
      <c r="G896" s="430"/>
      <c r="H896" s="435"/>
      <c r="I896" s="432"/>
      <c r="J896" s="433"/>
      <c r="K896" s="404" t="str">
        <f ca="1">IF(Table9[[#This Row],[Data de nascimento 
(aaaa-mm-dd)]]="","",(IF(B896="","",DATEDIF(J896,NOW(),"y"))))</f>
        <v/>
      </c>
      <c r="L896" s="401"/>
      <c r="M896" s="405"/>
      <c r="N896" s="407"/>
      <c r="O896" s="405"/>
      <c r="P896" s="275" t="str">
        <f t="shared" si="68"/>
        <v>NÃO</v>
      </c>
      <c r="Q896" s="281" t="str">
        <f>IF(Table9[[#This Row],[Código do agregado
'[Entidade']]]="","",IF(B896&lt;&gt;B895,"A",IF(Q895="A","B",IF(Q895="B","C",IF(Q895="C","D",IF(Q895="D","E",IF(Q895="E","F",IF(Q895="F","G",IF(Q895="G","H",IF(Q895="H","I",IF(Q895="K","L",IF(Q895="L","M",IF(Q895="M","N",IF(Q895="N","O",IF(Q895="O","P",IF(Q895="P","Q"))))))))))))))))</f>
        <v/>
      </c>
      <c r="R896" s="282" t="str">
        <f t="shared" si="69"/>
        <v/>
      </c>
      <c r="S896" s="283" t="str">
        <f t="shared" si="70"/>
        <v/>
      </c>
      <c r="T896" s="284" t="str">
        <f t="shared" ca="1" si="71"/>
        <v/>
      </c>
      <c r="U896" s="419"/>
      <c r="V896" s="421" t="str">
        <f>IFERROR(IF(Table9[[#This Row],[Data de nascimento 
(aaaa-mm-dd)]]="","",(IF(B896="","",DATEDIF(J896,VLOOKUP(Table9[[#This Row],[Código do agregado
'[Entidade']]],Table8[[Código do agregado '[Entidade']]:[Denominação do ficheiro pdf correspondente ao documento]],25,FALSE),"y")))),"")</f>
        <v/>
      </c>
      <c r="W896" s="410">
        <f t="shared" si="72"/>
        <v>0</v>
      </c>
      <c r="AC896" s="280"/>
    </row>
    <row r="897" spans="1:29" s="263" customFormat="1" ht="25.05" hidden="1" customHeight="1" x14ac:dyDescent="0.3">
      <c r="A897" s="274" t="str">
        <f>CONCATENATE(+IF(Table9[[#This Row],[Código do agregado
'[Entidade']]]="","",VLOOKUP(Table9[[#This Row],[Código do agregado
'[Entidade']]],Table8[[#All],[Código do agregado '[Entidade']]:[Código do agregado
'[1º Direito']]],6,FALSE)),Table9[[#This Row],[Membro]])</f>
        <v/>
      </c>
      <c r="B897" s="403"/>
      <c r="C897" s="404" t="str">
        <f>IF(Table9[[#This Row],[Código do agregado
'[Entidade']]]="","",(CONCATENATE(VLOOKUP(Table9[[#This Row],[Código do agregado
'[Entidade']]],Table8[[Código do agregado '[Entidade']]:[Código do agregado
'[1º Direito']]],8,FALSE),".",Table9[[#This Row],[Membro]])))</f>
        <v/>
      </c>
      <c r="D897" s="430"/>
      <c r="E897" s="431"/>
      <c r="F897" s="430"/>
      <c r="G897" s="430"/>
      <c r="H897" s="435"/>
      <c r="I897" s="432"/>
      <c r="J897" s="433"/>
      <c r="K897" s="404" t="str">
        <f ca="1">IF(Table9[[#This Row],[Data de nascimento 
(aaaa-mm-dd)]]="","",(IF(B897="","",DATEDIF(J897,NOW(),"y"))))</f>
        <v/>
      </c>
      <c r="L897" s="401"/>
      <c r="M897" s="405"/>
      <c r="N897" s="407"/>
      <c r="O897" s="405"/>
      <c r="P897" s="275" t="str">
        <f t="shared" si="68"/>
        <v>NÃO</v>
      </c>
      <c r="Q897" s="281" t="str">
        <f>IF(Table9[[#This Row],[Código do agregado
'[Entidade']]]="","",IF(B897&lt;&gt;B896,"A",IF(Q896="A","B",IF(Q896="B","C",IF(Q896="C","D",IF(Q896="D","E",IF(Q896="E","F",IF(Q896="F","G",IF(Q896="G","H",IF(Q896="H","I",IF(Q896="K","L",IF(Q896="L","M",IF(Q896="M","N",IF(Q896="N","O",IF(Q896="O","P",IF(Q896="P","Q"))))))))))))))))</f>
        <v/>
      </c>
      <c r="R897" s="282" t="str">
        <f t="shared" si="69"/>
        <v/>
      </c>
      <c r="S897" s="283" t="str">
        <f t="shared" si="70"/>
        <v/>
      </c>
      <c r="T897" s="284" t="str">
        <f t="shared" ca="1" si="71"/>
        <v/>
      </c>
      <c r="U897" s="419"/>
      <c r="V897" s="421" t="str">
        <f>IFERROR(IF(Table9[[#This Row],[Data de nascimento 
(aaaa-mm-dd)]]="","",(IF(B897="","",DATEDIF(J897,VLOOKUP(Table9[[#This Row],[Código do agregado
'[Entidade']]],Table8[[Código do agregado '[Entidade']]:[Denominação do ficheiro pdf correspondente ao documento]],25,FALSE),"y")))),"")</f>
        <v/>
      </c>
      <c r="W897" s="410">
        <f t="shared" si="72"/>
        <v>0</v>
      </c>
      <c r="AC897" s="280"/>
    </row>
    <row r="898" spans="1:29" s="263" customFormat="1" ht="25.05" hidden="1" customHeight="1" x14ac:dyDescent="0.3">
      <c r="A898" s="274" t="str">
        <f>CONCATENATE(+IF(Table9[[#This Row],[Código do agregado
'[Entidade']]]="","",VLOOKUP(Table9[[#This Row],[Código do agregado
'[Entidade']]],Table8[[#All],[Código do agregado '[Entidade']]:[Código do agregado
'[1º Direito']]],6,FALSE)),Table9[[#This Row],[Membro]])</f>
        <v/>
      </c>
      <c r="B898" s="403"/>
      <c r="C898" s="404" t="str">
        <f>IF(Table9[[#This Row],[Código do agregado
'[Entidade']]]="","",(CONCATENATE(VLOOKUP(Table9[[#This Row],[Código do agregado
'[Entidade']]],Table8[[Código do agregado '[Entidade']]:[Código do agregado
'[1º Direito']]],8,FALSE),".",Table9[[#This Row],[Membro]])))</f>
        <v/>
      </c>
      <c r="D898" s="430"/>
      <c r="E898" s="431"/>
      <c r="F898" s="430"/>
      <c r="G898" s="430"/>
      <c r="H898" s="435"/>
      <c r="I898" s="432"/>
      <c r="J898" s="433"/>
      <c r="K898" s="404" t="str">
        <f ca="1">IF(Table9[[#This Row],[Data de nascimento 
(aaaa-mm-dd)]]="","",(IF(B898="","",DATEDIF(J898,NOW(),"y"))))</f>
        <v/>
      </c>
      <c r="L898" s="401"/>
      <c r="M898" s="405"/>
      <c r="N898" s="407"/>
      <c r="O898" s="405"/>
      <c r="P898" s="275" t="str">
        <f t="shared" si="68"/>
        <v>NÃO</v>
      </c>
      <c r="Q898" s="281" t="str">
        <f>IF(Table9[[#This Row],[Código do agregado
'[Entidade']]]="","",IF(B898&lt;&gt;B897,"A",IF(Q897="A","B",IF(Q897="B","C",IF(Q897="C","D",IF(Q897="D","E",IF(Q897="E","F",IF(Q897="F","G",IF(Q897="G","H",IF(Q897="H","I",IF(Q897="K","L",IF(Q897="L","M",IF(Q897="M","N",IF(Q897="N","O",IF(Q897="O","P",IF(Q897="P","Q"))))))))))))))))</f>
        <v/>
      </c>
      <c r="R898" s="282" t="str">
        <f t="shared" si="69"/>
        <v/>
      </c>
      <c r="S898" s="283" t="str">
        <f t="shared" si="70"/>
        <v/>
      </c>
      <c r="T898" s="284" t="str">
        <f t="shared" ca="1" si="71"/>
        <v/>
      </c>
      <c r="U898" s="419"/>
      <c r="V898" s="421" t="str">
        <f>IFERROR(IF(Table9[[#This Row],[Data de nascimento 
(aaaa-mm-dd)]]="","",(IF(B898="","",DATEDIF(J898,VLOOKUP(Table9[[#This Row],[Código do agregado
'[Entidade']]],Table8[[Código do agregado '[Entidade']]:[Denominação do ficheiro pdf correspondente ao documento]],25,FALSE),"y")))),"")</f>
        <v/>
      </c>
      <c r="W898" s="410">
        <f t="shared" si="72"/>
        <v>0</v>
      </c>
      <c r="AC898" s="280"/>
    </row>
    <row r="899" spans="1:29" s="263" customFormat="1" ht="25.05" hidden="1" customHeight="1" x14ac:dyDescent="0.3">
      <c r="A899" s="274" t="str">
        <f>CONCATENATE(+IF(Table9[[#This Row],[Código do agregado
'[Entidade']]]="","",VLOOKUP(Table9[[#This Row],[Código do agregado
'[Entidade']]],Table8[[#All],[Código do agregado '[Entidade']]:[Código do agregado
'[1º Direito']]],6,FALSE)),Table9[[#This Row],[Membro]])</f>
        <v/>
      </c>
      <c r="B899" s="403"/>
      <c r="C899" s="404" t="str">
        <f>IF(Table9[[#This Row],[Código do agregado
'[Entidade']]]="","",(CONCATENATE(VLOOKUP(Table9[[#This Row],[Código do agregado
'[Entidade']]],Table8[[Código do agregado '[Entidade']]:[Código do agregado
'[1º Direito']]],8,FALSE),".",Table9[[#This Row],[Membro]])))</f>
        <v/>
      </c>
      <c r="D899" s="430"/>
      <c r="E899" s="431"/>
      <c r="F899" s="430"/>
      <c r="G899" s="430"/>
      <c r="H899" s="435"/>
      <c r="I899" s="432"/>
      <c r="J899" s="433"/>
      <c r="K899" s="404" t="str">
        <f ca="1">IF(Table9[[#This Row],[Data de nascimento 
(aaaa-mm-dd)]]="","",(IF(B899="","",DATEDIF(J899,NOW(),"y"))))</f>
        <v/>
      </c>
      <c r="L899" s="401"/>
      <c r="M899" s="405"/>
      <c r="N899" s="407"/>
      <c r="O899" s="405"/>
      <c r="P899" s="275" t="str">
        <f t="shared" si="68"/>
        <v>NÃO</v>
      </c>
      <c r="Q899" s="281" t="str">
        <f>IF(Table9[[#This Row],[Código do agregado
'[Entidade']]]="","",IF(B899&lt;&gt;B898,"A",IF(Q898="A","B",IF(Q898="B","C",IF(Q898="C","D",IF(Q898="D","E",IF(Q898="E","F",IF(Q898="F","G",IF(Q898="G","H",IF(Q898="H","I",IF(Q898="K","L",IF(Q898="L","M",IF(Q898="M","N",IF(Q898="N","O",IF(Q898="O","P",IF(Q898="P","Q"))))))))))))))))</f>
        <v/>
      </c>
      <c r="R899" s="282" t="str">
        <f t="shared" si="69"/>
        <v/>
      </c>
      <c r="S899" s="283" t="str">
        <f t="shared" si="70"/>
        <v/>
      </c>
      <c r="T899" s="284" t="str">
        <f t="shared" ca="1" si="71"/>
        <v/>
      </c>
      <c r="U899" s="419"/>
      <c r="V899" s="421" t="str">
        <f>IFERROR(IF(Table9[[#This Row],[Data de nascimento 
(aaaa-mm-dd)]]="","",(IF(B899="","",DATEDIF(J899,VLOOKUP(Table9[[#This Row],[Código do agregado
'[Entidade']]],Table8[[Código do agregado '[Entidade']]:[Denominação do ficheiro pdf correspondente ao documento]],25,FALSE),"y")))),"")</f>
        <v/>
      </c>
      <c r="W899" s="410">
        <f t="shared" si="72"/>
        <v>0</v>
      </c>
      <c r="AC899" s="280"/>
    </row>
    <row r="900" spans="1:29" s="263" customFormat="1" ht="25.05" hidden="1" customHeight="1" x14ac:dyDescent="0.3">
      <c r="A900" s="274" t="str">
        <f>CONCATENATE(+IF(Table9[[#This Row],[Código do agregado
'[Entidade']]]="","",VLOOKUP(Table9[[#This Row],[Código do agregado
'[Entidade']]],Table8[[#All],[Código do agregado '[Entidade']]:[Código do agregado
'[1º Direito']]],6,FALSE)),Table9[[#This Row],[Membro]])</f>
        <v/>
      </c>
      <c r="B900" s="403"/>
      <c r="C900" s="404" t="str">
        <f>IF(Table9[[#This Row],[Código do agregado
'[Entidade']]]="","",(CONCATENATE(VLOOKUP(Table9[[#This Row],[Código do agregado
'[Entidade']]],Table8[[Código do agregado '[Entidade']]:[Código do agregado
'[1º Direito']]],8,FALSE),".",Table9[[#This Row],[Membro]])))</f>
        <v/>
      </c>
      <c r="D900" s="430"/>
      <c r="E900" s="431"/>
      <c r="F900" s="430"/>
      <c r="G900" s="430"/>
      <c r="H900" s="435"/>
      <c r="I900" s="432"/>
      <c r="J900" s="433"/>
      <c r="K900" s="404" t="str">
        <f ca="1">IF(Table9[[#This Row],[Data de nascimento 
(aaaa-mm-dd)]]="","",(IF(B900="","",DATEDIF(J900,NOW(),"y"))))</f>
        <v/>
      </c>
      <c r="L900" s="401"/>
      <c r="M900" s="405"/>
      <c r="N900" s="407"/>
      <c r="O900" s="405"/>
      <c r="P900" s="275" t="str">
        <f t="shared" si="68"/>
        <v>NÃO</v>
      </c>
      <c r="Q900" s="281" t="str">
        <f>IF(Table9[[#This Row],[Código do agregado
'[Entidade']]]="","",IF(B900&lt;&gt;B899,"A",IF(Q899="A","B",IF(Q899="B","C",IF(Q899="C","D",IF(Q899="D","E",IF(Q899="E","F",IF(Q899="F","G",IF(Q899="G","H",IF(Q899="H","I",IF(Q899="K","L",IF(Q899="L","M",IF(Q899="M","N",IF(Q899="N","O",IF(Q899="O","P",IF(Q899="P","Q"))))))))))))))))</f>
        <v/>
      </c>
      <c r="R900" s="282" t="str">
        <f t="shared" si="69"/>
        <v/>
      </c>
      <c r="S900" s="283" t="str">
        <f t="shared" si="70"/>
        <v/>
      </c>
      <c r="T900" s="284" t="str">
        <f t="shared" ca="1" si="71"/>
        <v/>
      </c>
      <c r="U900" s="419"/>
      <c r="V900" s="421" t="str">
        <f>IFERROR(IF(Table9[[#This Row],[Data de nascimento 
(aaaa-mm-dd)]]="","",(IF(B900="","",DATEDIF(J900,VLOOKUP(Table9[[#This Row],[Código do agregado
'[Entidade']]],Table8[[Código do agregado '[Entidade']]:[Denominação do ficheiro pdf correspondente ao documento]],25,FALSE),"y")))),"")</f>
        <v/>
      </c>
      <c r="W900" s="410">
        <f t="shared" si="72"/>
        <v>0</v>
      </c>
      <c r="AC900" s="280"/>
    </row>
    <row r="901" spans="1:29" s="263" customFormat="1" ht="25.05" hidden="1" customHeight="1" x14ac:dyDescent="0.3">
      <c r="A901" s="274" t="str">
        <f>CONCATENATE(+IF(Table9[[#This Row],[Código do agregado
'[Entidade']]]="","",VLOOKUP(Table9[[#This Row],[Código do agregado
'[Entidade']]],Table8[[#All],[Código do agregado '[Entidade']]:[Código do agregado
'[1º Direito']]],6,FALSE)),Table9[[#This Row],[Membro]])</f>
        <v/>
      </c>
      <c r="B901" s="403"/>
      <c r="C901" s="404" t="str">
        <f>IF(Table9[[#This Row],[Código do agregado
'[Entidade']]]="","",(CONCATENATE(VLOOKUP(Table9[[#This Row],[Código do agregado
'[Entidade']]],Table8[[Código do agregado '[Entidade']]:[Código do agregado
'[1º Direito']]],8,FALSE),".",Table9[[#This Row],[Membro]])))</f>
        <v/>
      </c>
      <c r="D901" s="430"/>
      <c r="E901" s="431"/>
      <c r="F901" s="430"/>
      <c r="G901" s="430"/>
      <c r="H901" s="435"/>
      <c r="I901" s="432"/>
      <c r="J901" s="433"/>
      <c r="K901" s="404" t="str">
        <f ca="1">IF(Table9[[#This Row],[Data de nascimento 
(aaaa-mm-dd)]]="","",(IF(B901="","",DATEDIF(J901,NOW(),"y"))))</f>
        <v/>
      </c>
      <c r="L901" s="401"/>
      <c r="M901" s="405"/>
      <c r="N901" s="407"/>
      <c r="O901" s="405"/>
      <c r="P901" s="275" t="str">
        <f t="shared" si="68"/>
        <v>NÃO</v>
      </c>
      <c r="Q901" s="281" t="str">
        <f>IF(Table9[[#This Row],[Código do agregado
'[Entidade']]]="","",IF(B901&lt;&gt;B900,"A",IF(Q900="A","B",IF(Q900="B","C",IF(Q900="C","D",IF(Q900="D","E",IF(Q900="E","F",IF(Q900="F","G",IF(Q900="G","H",IF(Q900="H","I",IF(Q900="K","L",IF(Q900="L","M",IF(Q900="M","N",IF(Q900="N","O",IF(Q900="O","P",IF(Q900="P","Q"))))))))))))))))</f>
        <v/>
      </c>
      <c r="R901" s="282" t="str">
        <f t="shared" si="69"/>
        <v/>
      </c>
      <c r="S901" s="283" t="str">
        <f t="shared" si="70"/>
        <v/>
      </c>
      <c r="T901" s="284" t="str">
        <f t="shared" ca="1" si="71"/>
        <v/>
      </c>
      <c r="U901" s="419"/>
      <c r="V901" s="421" t="str">
        <f>IFERROR(IF(Table9[[#This Row],[Data de nascimento 
(aaaa-mm-dd)]]="","",(IF(B901="","",DATEDIF(J901,VLOOKUP(Table9[[#This Row],[Código do agregado
'[Entidade']]],Table8[[Código do agregado '[Entidade']]:[Denominação do ficheiro pdf correspondente ao documento]],25,FALSE),"y")))),"")</f>
        <v/>
      </c>
      <c r="W901" s="410">
        <f t="shared" si="72"/>
        <v>0</v>
      </c>
      <c r="AC901" s="280"/>
    </row>
    <row r="902" spans="1:29" s="263" customFormat="1" ht="25.05" hidden="1" customHeight="1" x14ac:dyDescent="0.3">
      <c r="A902" s="274" t="str">
        <f>CONCATENATE(+IF(Table9[[#This Row],[Código do agregado
'[Entidade']]]="","",VLOOKUP(Table9[[#This Row],[Código do agregado
'[Entidade']]],Table8[[#All],[Código do agregado '[Entidade']]:[Código do agregado
'[1º Direito']]],6,FALSE)),Table9[[#This Row],[Membro]])</f>
        <v/>
      </c>
      <c r="B902" s="403"/>
      <c r="C902" s="404" t="str">
        <f>IF(Table9[[#This Row],[Código do agregado
'[Entidade']]]="","",(CONCATENATE(VLOOKUP(Table9[[#This Row],[Código do agregado
'[Entidade']]],Table8[[Código do agregado '[Entidade']]:[Código do agregado
'[1º Direito']]],8,FALSE),".",Table9[[#This Row],[Membro]])))</f>
        <v/>
      </c>
      <c r="D902" s="430"/>
      <c r="E902" s="431"/>
      <c r="F902" s="430"/>
      <c r="G902" s="430"/>
      <c r="H902" s="435"/>
      <c r="I902" s="432"/>
      <c r="J902" s="433"/>
      <c r="K902" s="404" t="str">
        <f ca="1">IF(Table9[[#This Row],[Data de nascimento 
(aaaa-mm-dd)]]="","",(IF(B902="","",DATEDIF(J902,NOW(),"y"))))</f>
        <v/>
      </c>
      <c r="L902" s="401"/>
      <c r="M902" s="405"/>
      <c r="N902" s="407"/>
      <c r="O902" s="405"/>
      <c r="P902" s="275" t="str">
        <f t="shared" ref="P902:P965" si="73">IF(B902&lt;&gt;"",IF(AND(B902&lt;&gt;"",OR(I902="",J902="",M902="",N902="",AND(O902="",S902="Rend"))),"NÃO","SIM"),"NÃO")</f>
        <v>NÃO</v>
      </c>
      <c r="Q902" s="281" t="str">
        <f>IF(Table9[[#This Row],[Código do agregado
'[Entidade']]]="","",IF(B902&lt;&gt;B901,"A",IF(Q901="A","B",IF(Q901="B","C",IF(Q901="C","D",IF(Q901="D","E",IF(Q901="E","F",IF(Q901="F","G",IF(Q901="G","H",IF(Q901="H","I",IF(Q901="K","L",IF(Q901="L","M",IF(Q901="M","N",IF(Q901="N","O",IF(Q901="O","P",IF(Q901="P","Q"))))))))))))))))</f>
        <v/>
      </c>
      <c r="R902" s="282" t="str">
        <f t="shared" ref="R902:R965" si="74">IFERROR(IF(OR(RIGHT(I902,1)-(11-((9*LEFT(I902,1)+8*MID(I902,2,1)+7*MID(I902,3,1)+6*MID(I902,4,1)+5*MID(I902,5,1)+4*MID(I902,6,1)+3*MID(I902,7,1)+2*MID(I902,8,1))-(11*INT((9*LEFT(I902,1)+8*MID(I902,2,1)+7*MID(I902,3,1)+6*MID(I902,4,1)+5*MID(I902,5,1)+4*MID(I902,6,1)+3*MID(I902,7,1)+2*MID(I902,8,1))/11))))=0,RIGHT(I902,1)-(11-((9*LEFT(I902,1)+8*MID(I902,2,1)+7*MID(I902,3,1)+6*MID(I902,4,1)+5*MID(I902,5,1)+4*MID(I902,6,1)+3*MID(I902,7,1)+2*MID(I902,8,1))-(11*INT((9*LEFT(I902,1)+8*MID(I902,2,1)+7*MID(I902,3,1)+6*MID(I902,4,1)+5*MID(I902,5,1)+4*MID(I902,6,1)+3*MID(I902,7,1)+2*MID(I902,8,1))/11))))=-11,RIGHT(I902,1)-(11-((9*LEFT(I902,1)+8*MID(I902,2,1)+7*MID(I902,3,1)+6*MID(I902,4,1)+5*MID(I902,5,1)+4*MID(I902,6,1)+3*MID(I902,7,1)+2*MID(I902,8,1))-(11*INT((9*LEFT(I902,1)+8*MID(I902,2,1)+7*MID(I902,3,1)+6*MID(I902,4,1)+5*MID(I902,5,1)+4*MID(I902,6,1)+3*MID(I902,7,1)+2*MID(I902,8,1))/11))))=-10),"","X"),"")</f>
        <v/>
      </c>
      <c r="S902" s="283" t="str">
        <f t="shared" ref="S902:S965" si="75">IF(RIGHT(C902,1)="A","",IF(C902="","",IF(OR(K902&gt;65,AND(K902&gt;17,K902&lt;26)),"Rend","")))</f>
        <v/>
      </c>
      <c r="T902" s="284" t="str">
        <f t="shared" ref="T902:T965" ca="1" si="76">IF(OR(K902&lt;18,AND(O902="Não",S902="Rend")),"Dep","")</f>
        <v/>
      </c>
      <c r="U902" s="419"/>
      <c r="V902" s="421" t="str">
        <f>IFERROR(IF(Table9[[#This Row],[Data de nascimento 
(aaaa-mm-dd)]]="","",(IF(B902="","",DATEDIF(J902,VLOOKUP(Table9[[#This Row],[Código do agregado
'[Entidade']]],Table8[[Código do agregado '[Entidade']]:[Denominação do ficheiro pdf correspondente ao documento]],25,FALSE),"y")))),"")</f>
        <v/>
      </c>
      <c r="W902" s="410">
        <f t="shared" ref="W902:W965" si="77">IF(AND(V902&gt;=15,V902&lt;=29),1,0)</f>
        <v>0</v>
      </c>
      <c r="AC902" s="280"/>
    </row>
    <row r="903" spans="1:29" s="263" customFormat="1" ht="25.05" hidden="1" customHeight="1" x14ac:dyDescent="0.3">
      <c r="A903" s="274" t="str">
        <f>CONCATENATE(+IF(Table9[[#This Row],[Código do agregado
'[Entidade']]]="","",VLOOKUP(Table9[[#This Row],[Código do agregado
'[Entidade']]],Table8[[#All],[Código do agregado '[Entidade']]:[Código do agregado
'[1º Direito']]],6,FALSE)),Table9[[#This Row],[Membro]])</f>
        <v/>
      </c>
      <c r="B903" s="403"/>
      <c r="C903" s="404" t="str">
        <f>IF(Table9[[#This Row],[Código do agregado
'[Entidade']]]="","",(CONCATENATE(VLOOKUP(Table9[[#This Row],[Código do agregado
'[Entidade']]],Table8[[Código do agregado '[Entidade']]:[Código do agregado
'[1º Direito']]],8,FALSE),".",Table9[[#This Row],[Membro]])))</f>
        <v/>
      </c>
      <c r="D903" s="430"/>
      <c r="E903" s="431"/>
      <c r="F903" s="430"/>
      <c r="G903" s="430"/>
      <c r="H903" s="435"/>
      <c r="I903" s="432"/>
      <c r="J903" s="433"/>
      <c r="K903" s="404" t="str">
        <f ca="1">IF(Table9[[#This Row],[Data de nascimento 
(aaaa-mm-dd)]]="","",(IF(B903="","",DATEDIF(J903,NOW(),"y"))))</f>
        <v/>
      </c>
      <c r="L903" s="401"/>
      <c r="M903" s="405"/>
      <c r="N903" s="407"/>
      <c r="O903" s="405"/>
      <c r="P903" s="275" t="str">
        <f t="shared" si="73"/>
        <v>NÃO</v>
      </c>
      <c r="Q903" s="281" t="str">
        <f>IF(Table9[[#This Row],[Código do agregado
'[Entidade']]]="","",IF(B903&lt;&gt;B902,"A",IF(Q902="A","B",IF(Q902="B","C",IF(Q902="C","D",IF(Q902="D","E",IF(Q902="E","F",IF(Q902="F","G",IF(Q902="G","H",IF(Q902="H","I",IF(Q902="K","L",IF(Q902="L","M",IF(Q902="M","N",IF(Q902="N","O",IF(Q902="O","P",IF(Q902="P","Q"))))))))))))))))</f>
        <v/>
      </c>
      <c r="R903" s="282" t="str">
        <f t="shared" si="74"/>
        <v/>
      </c>
      <c r="S903" s="283" t="str">
        <f t="shared" si="75"/>
        <v/>
      </c>
      <c r="T903" s="284" t="str">
        <f t="shared" ca="1" si="76"/>
        <v/>
      </c>
      <c r="U903" s="419"/>
      <c r="V903" s="421" t="str">
        <f>IFERROR(IF(Table9[[#This Row],[Data de nascimento 
(aaaa-mm-dd)]]="","",(IF(B903="","",DATEDIF(J903,VLOOKUP(Table9[[#This Row],[Código do agregado
'[Entidade']]],Table8[[Código do agregado '[Entidade']]:[Denominação do ficheiro pdf correspondente ao documento]],25,FALSE),"y")))),"")</f>
        <v/>
      </c>
      <c r="W903" s="410">
        <f t="shared" si="77"/>
        <v>0</v>
      </c>
      <c r="AC903" s="280"/>
    </row>
    <row r="904" spans="1:29" s="263" customFormat="1" ht="25.05" hidden="1" customHeight="1" x14ac:dyDescent="0.3">
      <c r="A904" s="274" t="str">
        <f>CONCATENATE(+IF(Table9[[#This Row],[Código do agregado
'[Entidade']]]="","",VLOOKUP(Table9[[#This Row],[Código do agregado
'[Entidade']]],Table8[[#All],[Código do agregado '[Entidade']]:[Código do agregado
'[1º Direito']]],6,FALSE)),Table9[[#This Row],[Membro]])</f>
        <v/>
      </c>
      <c r="B904" s="403"/>
      <c r="C904" s="404" t="str">
        <f>IF(Table9[[#This Row],[Código do agregado
'[Entidade']]]="","",(CONCATENATE(VLOOKUP(Table9[[#This Row],[Código do agregado
'[Entidade']]],Table8[[Código do agregado '[Entidade']]:[Código do agregado
'[1º Direito']]],8,FALSE),".",Table9[[#This Row],[Membro]])))</f>
        <v/>
      </c>
      <c r="D904" s="430"/>
      <c r="E904" s="431"/>
      <c r="F904" s="430"/>
      <c r="G904" s="430"/>
      <c r="H904" s="435"/>
      <c r="I904" s="432"/>
      <c r="J904" s="433"/>
      <c r="K904" s="404" t="str">
        <f ca="1">IF(Table9[[#This Row],[Data de nascimento 
(aaaa-mm-dd)]]="","",(IF(B904="","",DATEDIF(J904,NOW(),"y"))))</f>
        <v/>
      </c>
      <c r="L904" s="401"/>
      <c r="M904" s="405"/>
      <c r="N904" s="407"/>
      <c r="O904" s="405"/>
      <c r="P904" s="275" t="str">
        <f t="shared" si="73"/>
        <v>NÃO</v>
      </c>
      <c r="Q904" s="281" t="str">
        <f>IF(Table9[[#This Row],[Código do agregado
'[Entidade']]]="","",IF(B904&lt;&gt;B903,"A",IF(Q903="A","B",IF(Q903="B","C",IF(Q903="C","D",IF(Q903="D","E",IF(Q903="E","F",IF(Q903="F","G",IF(Q903="G","H",IF(Q903="H","I",IF(Q903="K","L",IF(Q903="L","M",IF(Q903="M","N",IF(Q903="N","O",IF(Q903="O","P",IF(Q903="P","Q"))))))))))))))))</f>
        <v/>
      </c>
      <c r="R904" s="282" t="str">
        <f t="shared" si="74"/>
        <v/>
      </c>
      <c r="S904" s="283" t="str">
        <f t="shared" si="75"/>
        <v/>
      </c>
      <c r="T904" s="284" t="str">
        <f t="shared" ca="1" si="76"/>
        <v/>
      </c>
      <c r="U904" s="419"/>
      <c r="V904" s="421" t="str">
        <f>IFERROR(IF(Table9[[#This Row],[Data de nascimento 
(aaaa-mm-dd)]]="","",(IF(B904="","",DATEDIF(J904,VLOOKUP(Table9[[#This Row],[Código do agregado
'[Entidade']]],Table8[[Código do agregado '[Entidade']]:[Denominação do ficheiro pdf correspondente ao documento]],25,FALSE),"y")))),"")</f>
        <v/>
      </c>
      <c r="W904" s="410">
        <f t="shared" si="77"/>
        <v>0</v>
      </c>
      <c r="AC904" s="280"/>
    </row>
    <row r="905" spans="1:29" s="263" customFormat="1" ht="25.05" hidden="1" customHeight="1" x14ac:dyDescent="0.3">
      <c r="A905" s="274" t="str">
        <f>CONCATENATE(+IF(Table9[[#This Row],[Código do agregado
'[Entidade']]]="","",VLOOKUP(Table9[[#This Row],[Código do agregado
'[Entidade']]],Table8[[#All],[Código do agregado '[Entidade']]:[Código do agregado
'[1º Direito']]],6,FALSE)),Table9[[#This Row],[Membro]])</f>
        <v/>
      </c>
      <c r="B905" s="403"/>
      <c r="C905" s="404" t="str">
        <f>IF(Table9[[#This Row],[Código do agregado
'[Entidade']]]="","",(CONCATENATE(VLOOKUP(Table9[[#This Row],[Código do agregado
'[Entidade']]],Table8[[Código do agregado '[Entidade']]:[Código do agregado
'[1º Direito']]],8,FALSE),".",Table9[[#This Row],[Membro]])))</f>
        <v/>
      </c>
      <c r="D905" s="430"/>
      <c r="E905" s="431"/>
      <c r="F905" s="430"/>
      <c r="G905" s="430"/>
      <c r="H905" s="435"/>
      <c r="I905" s="432"/>
      <c r="J905" s="433"/>
      <c r="K905" s="404" t="str">
        <f ca="1">IF(Table9[[#This Row],[Data de nascimento 
(aaaa-mm-dd)]]="","",(IF(B905="","",DATEDIF(J905,NOW(),"y"))))</f>
        <v/>
      </c>
      <c r="L905" s="401"/>
      <c r="M905" s="405"/>
      <c r="N905" s="407"/>
      <c r="O905" s="405"/>
      <c r="P905" s="275" t="str">
        <f t="shared" si="73"/>
        <v>NÃO</v>
      </c>
      <c r="Q905" s="281" t="str">
        <f>IF(Table9[[#This Row],[Código do agregado
'[Entidade']]]="","",IF(B905&lt;&gt;B904,"A",IF(Q904="A","B",IF(Q904="B","C",IF(Q904="C","D",IF(Q904="D","E",IF(Q904="E","F",IF(Q904="F","G",IF(Q904="G","H",IF(Q904="H","I",IF(Q904="K","L",IF(Q904="L","M",IF(Q904="M","N",IF(Q904="N","O",IF(Q904="O","P",IF(Q904="P","Q"))))))))))))))))</f>
        <v/>
      </c>
      <c r="R905" s="282" t="str">
        <f t="shared" si="74"/>
        <v/>
      </c>
      <c r="S905" s="283" t="str">
        <f t="shared" si="75"/>
        <v/>
      </c>
      <c r="T905" s="284" t="str">
        <f t="shared" ca="1" si="76"/>
        <v/>
      </c>
      <c r="U905" s="419"/>
      <c r="V905" s="421" t="str">
        <f>IFERROR(IF(Table9[[#This Row],[Data de nascimento 
(aaaa-mm-dd)]]="","",(IF(B905="","",DATEDIF(J905,VLOOKUP(Table9[[#This Row],[Código do agregado
'[Entidade']]],Table8[[Código do agregado '[Entidade']]:[Denominação do ficheiro pdf correspondente ao documento]],25,FALSE),"y")))),"")</f>
        <v/>
      </c>
      <c r="W905" s="410">
        <f t="shared" si="77"/>
        <v>0</v>
      </c>
      <c r="AC905" s="280"/>
    </row>
    <row r="906" spans="1:29" s="263" customFormat="1" ht="25.05" hidden="1" customHeight="1" x14ac:dyDescent="0.3">
      <c r="A906" s="274" t="str">
        <f>CONCATENATE(+IF(Table9[[#This Row],[Código do agregado
'[Entidade']]]="","",VLOOKUP(Table9[[#This Row],[Código do agregado
'[Entidade']]],Table8[[#All],[Código do agregado '[Entidade']]:[Código do agregado
'[1º Direito']]],6,FALSE)),Table9[[#This Row],[Membro]])</f>
        <v/>
      </c>
      <c r="B906" s="403"/>
      <c r="C906" s="404" t="str">
        <f>IF(Table9[[#This Row],[Código do agregado
'[Entidade']]]="","",(CONCATENATE(VLOOKUP(Table9[[#This Row],[Código do agregado
'[Entidade']]],Table8[[Código do agregado '[Entidade']]:[Código do agregado
'[1º Direito']]],8,FALSE),".",Table9[[#This Row],[Membro]])))</f>
        <v/>
      </c>
      <c r="D906" s="430"/>
      <c r="E906" s="431"/>
      <c r="F906" s="430"/>
      <c r="G906" s="430"/>
      <c r="H906" s="435"/>
      <c r="I906" s="432"/>
      <c r="J906" s="433"/>
      <c r="K906" s="404" t="str">
        <f ca="1">IF(Table9[[#This Row],[Data de nascimento 
(aaaa-mm-dd)]]="","",(IF(B906="","",DATEDIF(J906,NOW(),"y"))))</f>
        <v/>
      </c>
      <c r="L906" s="401"/>
      <c r="M906" s="405"/>
      <c r="N906" s="407"/>
      <c r="O906" s="405"/>
      <c r="P906" s="275" t="str">
        <f t="shared" si="73"/>
        <v>NÃO</v>
      </c>
      <c r="Q906" s="281" t="str">
        <f>IF(Table9[[#This Row],[Código do agregado
'[Entidade']]]="","",IF(B906&lt;&gt;B905,"A",IF(Q905="A","B",IF(Q905="B","C",IF(Q905="C","D",IF(Q905="D","E",IF(Q905="E","F",IF(Q905="F","G",IF(Q905="G","H",IF(Q905="H","I",IF(Q905="K","L",IF(Q905="L","M",IF(Q905="M","N",IF(Q905="N","O",IF(Q905="O","P",IF(Q905="P","Q"))))))))))))))))</f>
        <v/>
      </c>
      <c r="R906" s="282" t="str">
        <f t="shared" si="74"/>
        <v/>
      </c>
      <c r="S906" s="283" t="str">
        <f t="shared" si="75"/>
        <v/>
      </c>
      <c r="T906" s="284" t="str">
        <f t="shared" ca="1" si="76"/>
        <v/>
      </c>
      <c r="U906" s="419"/>
      <c r="V906" s="421" t="str">
        <f>IFERROR(IF(Table9[[#This Row],[Data de nascimento 
(aaaa-mm-dd)]]="","",(IF(B906="","",DATEDIF(J906,VLOOKUP(Table9[[#This Row],[Código do agregado
'[Entidade']]],Table8[[Código do agregado '[Entidade']]:[Denominação do ficheiro pdf correspondente ao documento]],25,FALSE),"y")))),"")</f>
        <v/>
      </c>
      <c r="W906" s="410">
        <f t="shared" si="77"/>
        <v>0</v>
      </c>
      <c r="AC906" s="280"/>
    </row>
    <row r="907" spans="1:29" s="263" customFormat="1" ht="25.05" hidden="1" customHeight="1" x14ac:dyDescent="0.3">
      <c r="A907" s="274" t="str">
        <f>CONCATENATE(+IF(Table9[[#This Row],[Código do agregado
'[Entidade']]]="","",VLOOKUP(Table9[[#This Row],[Código do agregado
'[Entidade']]],Table8[[#All],[Código do agregado '[Entidade']]:[Código do agregado
'[1º Direito']]],6,FALSE)),Table9[[#This Row],[Membro]])</f>
        <v/>
      </c>
      <c r="B907" s="403"/>
      <c r="C907" s="404" t="str">
        <f>IF(Table9[[#This Row],[Código do agregado
'[Entidade']]]="","",(CONCATENATE(VLOOKUP(Table9[[#This Row],[Código do agregado
'[Entidade']]],Table8[[Código do agregado '[Entidade']]:[Código do agregado
'[1º Direito']]],8,FALSE),".",Table9[[#This Row],[Membro]])))</f>
        <v/>
      </c>
      <c r="D907" s="430"/>
      <c r="E907" s="431"/>
      <c r="F907" s="430"/>
      <c r="G907" s="430"/>
      <c r="H907" s="435"/>
      <c r="I907" s="432"/>
      <c r="J907" s="433"/>
      <c r="K907" s="404" t="str">
        <f ca="1">IF(Table9[[#This Row],[Data de nascimento 
(aaaa-mm-dd)]]="","",(IF(B907="","",DATEDIF(J907,NOW(),"y"))))</f>
        <v/>
      </c>
      <c r="L907" s="401"/>
      <c r="M907" s="405"/>
      <c r="N907" s="407"/>
      <c r="O907" s="405"/>
      <c r="P907" s="275" t="str">
        <f t="shared" si="73"/>
        <v>NÃO</v>
      </c>
      <c r="Q907" s="281" t="str">
        <f>IF(Table9[[#This Row],[Código do agregado
'[Entidade']]]="","",IF(B907&lt;&gt;B906,"A",IF(Q906="A","B",IF(Q906="B","C",IF(Q906="C","D",IF(Q906="D","E",IF(Q906="E","F",IF(Q906="F","G",IF(Q906="G","H",IF(Q906="H","I",IF(Q906="K","L",IF(Q906="L","M",IF(Q906="M","N",IF(Q906="N","O",IF(Q906="O","P",IF(Q906="P","Q"))))))))))))))))</f>
        <v/>
      </c>
      <c r="R907" s="282" t="str">
        <f t="shared" si="74"/>
        <v/>
      </c>
      <c r="S907" s="283" t="str">
        <f t="shared" si="75"/>
        <v/>
      </c>
      <c r="T907" s="284" t="str">
        <f t="shared" ca="1" si="76"/>
        <v/>
      </c>
      <c r="U907" s="419"/>
      <c r="V907" s="421" t="str">
        <f>IFERROR(IF(Table9[[#This Row],[Data de nascimento 
(aaaa-mm-dd)]]="","",(IF(B907="","",DATEDIF(J907,VLOOKUP(Table9[[#This Row],[Código do agregado
'[Entidade']]],Table8[[Código do agregado '[Entidade']]:[Denominação do ficheiro pdf correspondente ao documento]],25,FALSE),"y")))),"")</f>
        <v/>
      </c>
      <c r="W907" s="410">
        <f t="shared" si="77"/>
        <v>0</v>
      </c>
      <c r="AC907" s="280"/>
    </row>
    <row r="908" spans="1:29" s="263" customFormat="1" ht="25.05" hidden="1" customHeight="1" x14ac:dyDescent="0.3">
      <c r="A908" s="274" t="str">
        <f>CONCATENATE(+IF(Table9[[#This Row],[Código do agregado
'[Entidade']]]="","",VLOOKUP(Table9[[#This Row],[Código do agregado
'[Entidade']]],Table8[[#All],[Código do agregado '[Entidade']]:[Código do agregado
'[1º Direito']]],6,FALSE)),Table9[[#This Row],[Membro]])</f>
        <v/>
      </c>
      <c r="B908" s="403"/>
      <c r="C908" s="404" t="str">
        <f>IF(Table9[[#This Row],[Código do agregado
'[Entidade']]]="","",(CONCATENATE(VLOOKUP(Table9[[#This Row],[Código do agregado
'[Entidade']]],Table8[[Código do agregado '[Entidade']]:[Código do agregado
'[1º Direito']]],8,FALSE),".",Table9[[#This Row],[Membro]])))</f>
        <v/>
      </c>
      <c r="D908" s="430"/>
      <c r="E908" s="431"/>
      <c r="F908" s="430"/>
      <c r="G908" s="430"/>
      <c r="H908" s="435"/>
      <c r="I908" s="432"/>
      <c r="J908" s="433"/>
      <c r="K908" s="404" t="str">
        <f ca="1">IF(Table9[[#This Row],[Data de nascimento 
(aaaa-mm-dd)]]="","",(IF(B908="","",DATEDIF(J908,NOW(),"y"))))</f>
        <v/>
      </c>
      <c r="L908" s="401"/>
      <c r="M908" s="405"/>
      <c r="N908" s="407"/>
      <c r="O908" s="405"/>
      <c r="P908" s="275" t="str">
        <f t="shared" si="73"/>
        <v>NÃO</v>
      </c>
      <c r="Q908" s="281" t="str">
        <f>IF(Table9[[#This Row],[Código do agregado
'[Entidade']]]="","",IF(B908&lt;&gt;B907,"A",IF(Q907="A","B",IF(Q907="B","C",IF(Q907="C","D",IF(Q907="D","E",IF(Q907="E","F",IF(Q907="F","G",IF(Q907="G","H",IF(Q907="H","I",IF(Q907="K","L",IF(Q907="L","M",IF(Q907="M","N",IF(Q907="N","O",IF(Q907="O","P",IF(Q907="P","Q"))))))))))))))))</f>
        <v/>
      </c>
      <c r="R908" s="282" t="str">
        <f t="shared" si="74"/>
        <v/>
      </c>
      <c r="S908" s="283" t="str">
        <f t="shared" si="75"/>
        <v/>
      </c>
      <c r="T908" s="284" t="str">
        <f t="shared" ca="1" si="76"/>
        <v/>
      </c>
      <c r="U908" s="419"/>
      <c r="V908" s="421" t="str">
        <f>IFERROR(IF(Table9[[#This Row],[Data de nascimento 
(aaaa-mm-dd)]]="","",(IF(B908="","",DATEDIF(J908,VLOOKUP(Table9[[#This Row],[Código do agregado
'[Entidade']]],Table8[[Código do agregado '[Entidade']]:[Denominação do ficheiro pdf correspondente ao documento]],25,FALSE),"y")))),"")</f>
        <v/>
      </c>
      <c r="W908" s="410">
        <f t="shared" si="77"/>
        <v>0</v>
      </c>
      <c r="AC908" s="280"/>
    </row>
    <row r="909" spans="1:29" s="263" customFormat="1" ht="25.05" hidden="1" customHeight="1" x14ac:dyDescent="0.3">
      <c r="A909" s="274" t="str">
        <f>CONCATENATE(+IF(Table9[[#This Row],[Código do agregado
'[Entidade']]]="","",VLOOKUP(Table9[[#This Row],[Código do agregado
'[Entidade']]],Table8[[#All],[Código do agregado '[Entidade']]:[Código do agregado
'[1º Direito']]],6,FALSE)),Table9[[#This Row],[Membro]])</f>
        <v/>
      </c>
      <c r="B909" s="403"/>
      <c r="C909" s="404" t="str">
        <f>IF(Table9[[#This Row],[Código do agregado
'[Entidade']]]="","",(CONCATENATE(VLOOKUP(Table9[[#This Row],[Código do agregado
'[Entidade']]],Table8[[Código do agregado '[Entidade']]:[Código do agregado
'[1º Direito']]],8,FALSE),".",Table9[[#This Row],[Membro]])))</f>
        <v/>
      </c>
      <c r="D909" s="430"/>
      <c r="E909" s="431"/>
      <c r="F909" s="430"/>
      <c r="G909" s="430"/>
      <c r="H909" s="435"/>
      <c r="I909" s="432"/>
      <c r="J909" s="433"/>
      <c r="K909" s="404" t="str">
        <f ca="1">IF(Table9[[#This Row],[Data de nascimento 
(aaaa-mm-dd)]]="","",(IF(B909="","",DATEDIF(J909,NOW(),"y"))))</f>
        <v/>
      </c>
      <c r="L909" s="401"/>
      <c r="M909" s="405"/>
      <c r="N909" s="407"/>
      <c r="O909" s="405"/>
      <c r="P909" s="275" t="str">
        <f t="shared" si="73"/>
        <v>NÃO</v>
      </c>
      <c r="Q909" s="281" t="str">
        <f>IF(Table9[[#This Row],[Código do agregado
'[Entidade']]]="","",IF(B909&lt;&gt;B908,"A",IF(Q908="A","B",IF(Q908="B","C",IF(Q908="C","D",IF(Q908="D","E",IF(Q908="E","F",IF(Q908="F","G",IF(Q908="G","H",IF(Q908="H","I",IF(Q908="K","L",IF(Q908="L","M",IF(Q908="M","N",IF(Q908="N","O",IF(Q908="O","P",IF(Q908="P","Q"))))))))))))))))</f>
        <v/>
      </c>
      <c r="R909" s="282" t="str">
        <f t="shared" si="74"/>
        <v/>
      </c>
      <c r="S909" s="283" t="str">
        <f t="shared" si="75"/>
        <v/>
      </c>
      <c r="T909" s="284" t="str">
        <f t="shared" ca="1" si="76"/>
        <v/>
      </c>
      <c r="U909" s="419"/>
      <c r="V909" s="421" t="str">
        <f>IFERROR(IF(Table9[[#This Row],[Data de nascimento 
(aaaa-mm-dd)]]="","",(IF(B909="","",DATEDIF(J909,VLOOKUP(Table9[[#This Row],[Código do agregado
'[Entidade']]],Table8[[Código do agregado '[Entidade']]:[Denominação do ficheiro pdf correspondente ao documento]],25,FALSE),"y")))),"")</f>
        <v/>
      </c>
      <c r="W909" s="410">
        <f t="shared" si="77"/>
        <v>0</v>
      </c>
      <c r="AC909" s="280"/>
    </row>
    <row r="910" spans="1:29" s="263" customFormat="1" ht="25.05" hidden="1" customHeight="1" x14ac:dyDescent="0.3">
      <c r="A910" s="274" t="str">
        <f>CONCATENATE(+IF(Table9[[#This Row],[Código do agregado
'[Entidade']]]="","",VLOOKUP(Table9[[#This Row],[Código do agregado
'[Entidade']]],Table8[[#All],[Código do agregado '[Entidade']]:[Código do agregado
'[1º Direito']]],6,FALSE)),Table9[[#This Row],[Membro]])</f>
        <v/>
      </c>
      <c r="B910" s="403"/>
      <c r="C910" s="404" t="str">
        <f>IF(Table9[[#This Row],[Código do agregado
'[Entidade']]]="","",(CONCATENATE(VLOOKUP(Table9[[#This Row],[Código do agregado
'[Entidade']]],Table8[[Código do agregado '[Entidade']]:[Código do agregado
'[1º Direito']]],8,FALSE),".",Table9[[#This Row],[Membro]])))</f>
        <v/>
      </c>
      <c r="D910" s="430"/>
      <c r="E910" s="431"/>
      <c r="F910" s="430"/>
      <c r="G910" s="430"/>
      <c r="H910" s="435"/>
      <c r="I910" s="432"/>
      <c r="J910" s="433"/>
      <c r="K910" s="404" t="str">
        <f ca="1">IF(Table9[[#This Row],[Data de nascimento 
(aaaa-mm-dd)]]="","",(IF(B910="","",DATEDIF(J910,NOW(),"y"))))</f>
        <v/>
      </c>
      <c r="L910" s="401"/>
      <c r="M910" s="405"/>
      <c r="N910" s="407"/>
      <c r="O910" s="405"/>
      <c r="P910" s="275" t="str">
        <f t="shared" si="73"/>
        <v>NÃO</v>
      </c>
      <c r="Q910" s="281" t="str">
        <f>IF(Table9[[#This Row],[Código do agregado
'[Entidade']]]="","",IF(B910&lt;&gt;B909,"A",IF(Q909="A","B",IF(Q909="B","C",IF(Q909="C","D",IF(Q909="D","E",IF(Q909="E","F",IF(Q909="F","G",IF(Q909="G","H",IF(Q909="H","I",IF(Q909="K","L",IF(Q909="L","M",IF(Q909="M","N",IF(Q909="N","O",IF(Q909="O","P",IF(Q909="P","Q"))))))))))))))))</f>
        <v/>
      </c>
      <c r="R910" s="282" t="str">
        <f t="shared" si="74"/>
        <v/>
      </c>
      <c r="S910" s="283" t="str">
        <f t="shared" si="75"/>
        <v/>
      </c>
      <c r="T910" s="284" t="str">
        <f t="shared" ca="1" si="76"/>
        <v/>
      </c>
      <c r="U910" s="419"/>
      <c r="V910" s="421" t="str">
        <f>IFERROR(IF(Table9[[#This Row],[Data de nascimento 
(aaaa-mm-dd)]]="","",(IF(B910="","",DATEDIF(J910,VLOOKUP(Table9[[#This Row],[Código do agregado
'[Entidade']]],Table8[[Código do agregado '[Entidade']]:[Denominação do ficheiro pdf correspondente ao documento]],25,FALSE),"y")))),"")</f>
        <v/>
      </c>
      <c r="W910" s="410">
        <f t="shared" si="77"/>
        <v>0</v>
      </c>
      <c r="AC910" s="280"/>
    </row>
    <row r="911" spans="1:29" s="263" customFormat="1" ht="25.05" hidden="1" customHeight="1" x14ac:dyDescent="0.3">
      <c r="A911" s="274" t="str">
        <f>CONCATENATE(+IF(Table9[[#This Row],[Código do agregado
'[Entidade']]]="","",VLOOKUP(Table9[[#This Row],[Código do agregado
'[Entidade']]],Table8[[#All],[Código do agregado '[Entidade']]:[Código do agregado
'[1º Direito']]],6,FALSE)),Table9[[#This Row],[Membro]])</f>
        <v/>
      </c>
      <c r="B911" s="403"/>
      <c r="C911" s="404" t="str">
        <f>IF(Table9[[#This Row],[Código do agregado
'[Entidade']]]="","",(CONCATENATE(VLOOKUP(Table9[[#This Row],[Código do agregado
'[Entidade']]],Table8[[Código do agregado '[Entidade']]:[Código do agregado
'[1º Direito']]],8,FALSE),".",Table9[[#This Row],[Membro]])))</f>
        <v/>
      </c>
      <c r="D911" s="430"/>
      <c r="E911" s="431"/>
      <c r="F911" s="430"/>
      <c r="G911" s="430"/>
      <c r="H911" s="435"/>
      <c r="I911" s="432"/>
      <c r="J911" s="433"/>
      <c r="K911" s="404" t="str">
        <f ca="1">IF(Table9[[#This Row],[Data de nascimento 
(aaaa-mm-dd)]]="","",(IF(B911="","",DATEDIF(J911,NOW(),"y"))))</f>
        <v/>
      </c>
      <c r="L911" s="401"/>
      <c r="M911" s="405"/>
      <c r="N911" s="407"/>
      <c r="O911" s="405"/>
      <c r="P911" s="275" t="str">
        <f t="shared" si="73"/>
        <v>NÃO</v>
      </c>
      <c r="Q911" s="281" t="str">
        <f>IF(Table9[[#This Row],[Código do agregado
'[Entidade']]]="","",IF(B911&lt;&gt;B910,"A",IF(Q910="A","B",IF(Q910="B","C",IF(Q910="C","D",IF(Q910="D","E",IF(Q910="E","F",IF(Q910="F","G",IF(Q910="G","H",IF(Q910="H","I",IF(Q910="K","L",IF(Q910="L","M",IF(Q910="M","N",IF(Q910="N","O",IF(Q910="O","P",IF(Q910="P","Q"))))))))))))))))</f>
        <v/>
      </c>
      <c r="R911" s="282" t="str">
        <f t="shared" si="74"/>
        <v/>
      </c>
      <c r="S911" s="283" t="str">
        <f t="shared" si="75"/>
        <v/>
      </c>
      <c r="T911" s="284" t="str">
        <f t="shared" ca="1" si="76"/>
        <v/>
      </c>
      <c r="U911" s="419"/>
      <c r="V911" s="421" t="str">
        <f>IFERROR(IF(Table9[[#This Row],[Data de nascimento 
(aaaa-mm-dd)]]="","",(IF(B911="","",DATEDIF(J911,VLOOKUP(Table9[[#This Row],[Código do agregado
'[Entidade']]],Table8[[Código do agregado '[Entidade']]:[Denominação do ficheiro pdf correspondente ao documento]],25,FALSE),"y")))),"")</f>
        <v/>
      </c>
      <c r="W911" s="410">
        <f t="shared" si="77"/>
        <v>0</v>
      </c>
      <c r="AC911" s="280"/>
    </row>
    <row r="912" spans="1:29" s="263" customFormat="1" ht="25.05" hidden="1" customHeight="1" x14ac:dyDescent="0.3">
      <c r="A912" s="274" t="str">
        <f>CONCATENATE(+IF(Table9[[#This Row],[Código do agregado
'[Entidade']]]="","",VLOOKUP(Table9[[#This Row],[Código do agregado
'[Entidade']]],Table8[[#All],[Código do agregado '[Entidade']]:[Código do agregado
'[1º Direito']]],6,FALSE)),Table9[[#This Row],[Membro]])</f>
        <v/>
      </c>
      <c r="B912" s="403"/>
      <c r="C912" s="404" t="str">
        <f>IF(Table9[[#This Row],[Código do agregado
'[Entidade']]]="","",(CONCATENATE(VLOOKUP(Table9[[#This Row],[Código do agregado
'[Entidade']]],Table8[[Código do agregado '[Entidade']]:[Código do agregado
'[1º Direito']]],8,FALSE),".",Table9[[#This Row],[Membro]])))</f>
        <v/>
      </c>
      <c r="D912" s="430"/>
      <c r="E912" s="431"/>
      <c r="F912" s="430"/>
      <c r="G912" s="430"/>
      <c r="H912" s="435"/>
      <c r="I912" s="432"/>
      <c r="J912" s="433"/>
      <c r="K912" s="404" t="str">
        <f ca="1">IF(Table9[[#This Row],[Data de nascimento 
(aaaa-mm-dd)]]="","",(IF(B912="","",DATEDIF(J912,NOW(),"y"))))</f>
        <v/>
      </c>
      <c r="L912" s="401"/>
      <c r="M912" s="405"/>
      <c r="N912" s="407"/>
      <c r="O912" s="405"/>
      <c r="P912" s="275" t="str">
        <f t="shared" si="73"/>
        <v>NÃO</v>
      </c>
      <c r="Q912" s="281" t="str">
        <f>IF(Table9[[#This Row],[Código do agregado
'[Entidade']]]="","",IF(B912&lt;&gt;B911,"A",IF(Q911="A","B",IF(Q911="B","C",IF(Q911="C","D",IF(Q911="D","E",IF(Q911="E","F",IF(Q911="F","G",IF(Q911="G","H",IF(Q911="H","I",IF(Q911="K","L",IF(Q911="L","M",IF(Q911="M","N",IF(Q911="N","O",IF(Q911="O","P",IF(Q911="P","Q"))))))))))))))))</f>
        <v/>
      </c>
      <c r="R912" s="282" t="str">
        <f t="shared" si="74"/>
        <v/>
      </c>
      <c r="S912" s="283" t="str">
        <f t="shared" si="75"/>
        <v/>
      </c>
      <c r="T912" s="284" t="str">
        <f t="shared" ca="1" si="76"/>
        <v/>
      </c>
      <c r="U912" s="419"/>
      <c r="V912" s="421" t="str">
        <f>IFERROR(IF(Table9[[#This Row],[Data de nascimento 
(aaaa-mm-dd)]]="","",(IF(B912="","",DATEDIF(J912,VLOOKUP(Table9[[#This Row],[Código do agregado
'[Entidade']]],Table8[[Código do agregado '[Entidade']]:[Denominação do ficheiro pdf correspondente ao documento]],25,FALSE),"y")))),"")</f>
        <v/>
      </c>
      <c r="W912" s="410">
        <f t="shared" si="77"/>
        <v>0</v>
      </c>
      <c r="AC912" s="280"/>
    </row>
    <row r="913" spans="1:29" s="263" customFormat="1" ht="25.05" hidden="1" customHeight="1" x14ac:dyDescent="0.3">
      <c r="A913" s="274" t="str">
        <f>CONCATENATE(+IF(Table9[[#This Row],[Código do agregado
'[Entidade']]]="","",VLOOKUP(Table9[[#This Row],[Código do agregado
'[Entidade']]],Table8[[#All],[Código do agregado '[Entidade']]:[Código do agregado
'[1º Direito']]],6,FALSE)),Table9[[#This Row],[Membro]])</f>
        <v/>
      </c>
      <c r="B913" s="403"/>
      <c r="C913" s="404" t="str">
        <f>IF(Table9[[#This Row],[Código do agregado
'[Entidade']]]="","",(CONCATENATE(VLOOKUP(Table9[[#This Row],[Código do agregado
'[Entidade']]],Table8[[Código do agregado '[Entidade']]:[Código do agregado
'[1º Direito']]],8,FALSE),".",Table9[[#This Row],[Membro]])))</f>
        <v/>
      </c>
      <c r="D913" s="430"/>
      <c r="E913" s="431"/>
      <c r="F913" s="430"/>
      <c r="G913" s="430"/>
      <c r="H913" s="435"/>
      <c r="I913" s="432"/>
      <c r="J913" s="433"/>
      <c r="K913" s="404" t="str">
        <f ca="1">IF(Table9[[#This Row],[Data de nascimento 
(aaaa-mm-dd)]]="","",(IF(B913="","",DATEDIF(J913,NOW(),"y"))))</f>
        <v/>
      </c>
      <c r="L913" s="401"/>
      <c r="M913" s="405"/>
      <c r="N913" s="407"/>
      <c r="O913" s="405"/>
      <c r="P913" s="275" t="str">
        <f t="shared" si="73"/>
        <v>NÃO</v>
      </c>
      <c r="Q913" s="281" t="str">
        <f>IF(Table9[[#This Row],[Código do agregado
'[Entidade']]]="","",IF(B913&lt;&gt;B912,"A",IF(Q912="A","B",IF(Q912="B","C",IF(Q912="C","D",IF(Q912="D","E",IF(Q912="E","F",IF(Q912="F","G",IF(Q912="G","H",IF(Q912="H","I",IF(Q912="K","L",IF(Q912="L","M",IF(Q912="M","N",IF(Q912="N","O",IF(Q912="O","P",IF(Q912="P","Q"))))))))))))))))</f>
        <v/>
      </c>
      <c r="R913" s="282" t="str">
        <f t="shared" si="74"/>
        <v/>
      </c>
      <c r="S913" s="283" t="str">
        <f t="shared" si="75"/>
        <v/>
      </c>
      <c r="T913" s="284" t="str">
        <f t="shared" ca="1" si="76"/>
        <v/>
      </c>
      <c r="U913" s="419"/>
      <c r="V913" s="421" t="str">
        <f>IFERROR(IF(Table9[[#This Row],[Data de nascimento 
(aaaa-mm-dd)]]="","",(IF(B913="","",DATEDIF(J913,VLOOKUP(Table9[[#This Row],[Código do agregado
'[Entidade']]],Table8[[Código do agregado '[Entidade']]:[Denominação do ficheiro pdf correspondente ao documento]],25,FALSE),"y")))),"")</f>
        <v/>
      </c>
      <c r="W913" s="410">
        <f t="shared" si="77"/>
        <v>0</v>
      </c>
      <c r="AC913" s="280"/>
    </row>
    <row r="914" spans="1:29" s="263" customFormat="1" ht="25.05" hidden="1" customHeight="1" x14ac:dyDescent="0.3">
      <c r="A914" s="274" t="str">
        <f>CONCATENATE(+IF(Table9[[#This Row],[Código do agregado
'[Entidade']]]="","",VLOOKUP(Table9[[#This Row],[Código do agregado
'[Entidade']]],Table8[[#All],[Código do agregado '[Entidade']]:[Código do agregado
'[1º Direito']]],6,FALSE)),Table9[[#This Row],[Membro]])</f>
        <v/>
      </c>
      <c r="B914" s="403"/>
      <c r="C914" s="404" t="str">
        <f>IF(Table9[[#This Row],[Código do agregado
'[Entidade']]]="","",(CONCATENATE(VLOOKUP(Table9[[#This Row],[Código do agregado
'[Entidade']]],Table8[[Código do agregado '[Entidade']]:[Código do agregado
'[1º Direito']]],8,FALSE),".",Table9[[#This Row],[Membro]])))</f>
        <v/>
      </c>
      <c r="D914" s="430"/>
      <c r="E914" s="431"/>
      <c r="F914" s="430"/>
      <c r="G914" s="430"/>
      <c r="H914" s="435"/>
      <c r="I914" s="432"/>
      <c r="J914" s="433"/>
      <c r="K914" s="404" t="str">
        <f ca="1">IF(Table9[[#This Row],[Data de nascimento 
(aaaa-mm-dd)]]="","",(IF(B914="","",DATEDIF(J914,NOW(),"y"))))</f>
        <v/>
      </c>
      <c r="L914" s="401"/>
      <c r="M914" s="405"/>
      <c r="N914" s="407"/>
      <c r="O914" s="405"/>
      <c r="P914" s="275" t="str">
        <f t="shared" si="73"/>
        <v>NÃO</v>
      </c>
      <c r="Q914" s="281" t="str">
        <f>IF(Table9[[#This Row],[Código do agregado
'[Entidade']]]="","",IF(B914&lt;&gt;B913,"A",IF(Q913="A","B",IF(Q913="B","C",IF(Q913="C","D",IF(Q913="D","E",IF(Q913="E","F",IF(Q913="F","G",IF(Q913="G","H",IF(Q913="H","I",IF(Q913="K","L",IF(Q913="L","M",IF(Q913="M","N",IF(Q913="N","O",IF(Q913="O","P",IF(Q913="P","Q"))))))))))))))))</f>
        <v/>
      </c>
      <c r="R914" s="282" t="str">
        <f t="shared" si="74"/>
        <v/>
      </c>
      <c r="S914" s="283" t="str">
        <f t="shared" si="75"/>
        <v/>
      </c>
      <c r="T914" s="284" t="str">
        <f t="shared" ca="1" si="76"/>
        <v/>
      </c>
      <c r="U914" s="419"/>
      <c r="V914" s="421" t="str">
        <f>IFERROR(IF(Table9[[#This Row],[Data de nascimento 
(aaaa-mm-dd)]]="","",(IF(B914="","",DATEDIF(J914,VLOOKUP(Table9[[#This Row],[Código do agregado
'[Entidade']]],Table8[[Código do agregado '[Entidade']]:[Denominação do ficheiro pdf correspondente ao documento]],25,FALSE),"y")))),"")</f>
        <v/>
      </c>
      <c r="W914" s="410">
        <f t="shared" si="77"/>
        <v>0</v>
      </c>
      <c r="AC914" s="280"/>
    </row>
    <row r="915" spans="1:29" s="263" customFormat="1" ht="25.05" hidden="1" customHeight="1" x14ac:dyDescent="0.3">
      <c r="A915" s="274" t="str">
        <f>CONCATENATE(+IF(Table9[[#This Row],[Código do agregado
'[Entidade']]]="","",VLOOKUP(Table9[[#This Row],[Código do agregado
'[Entidade']]],Table8[[#All],[Código do agregado '[Entidade']]:[Código do agregado
'[1º Direito']]],6,FALSE)),Table9[[#This Row],[Membro]])</f>
        <v/>
      </c>
      <c r="B915" s="403"/>
      <c r="C915" s="404" t="str">
        <f>IF(Table9[[#This Row],[Código do agregado
'[Entidade']]]="","",(CONCATENATE(VLOOKUP(Table9[[#This Row],[Código do agregado
'[Entidade']]],Table8[[Código do agregado '[Entidade']]:[Código do agregado
'[1º Direito']]],8,FALSE),".",Table9[[#This Row],[Membro]])))</f>
        <v/>
      </c>
      <c r="D915" s="430"/>
      <c r="E915" s="431"/>
      <c r="F915" s="430"/>
      <c r="G915" s="430"/>
      <c r="H915" s="435"/>
      <c r="I915" s="432"/>
      <c r="J915" s="433"/>
      <c r="K915" s="404" t="str">
        <f ca="1">IF(Table9[[#This Row],[Data de nascimento 
(aaaa-mm-dd)]]="","",(IF(B915="","",DATEDIF(J915,NOW(),"y"))))</f>
        <v/>
      </c>
      <c r="L915" s="401"/>
      <c r="M915" s="405"/>
      <c r="N915" s="407"/>
      <c r="O915" s="405"/>
      <c r="P915" s="275" t="str">
        <f t="shared" si="73"/>
        <v>NÃO</v>
      </c>
      <c r="Q915" s="281" t="str">
        <f>IF(Table9[[#This Row],[Código do agregado
'[Entidade']]]="","",IF(B915&lt;&gt;B914,"A",IF(Q914="A","B",IF(Q914="B","C",IF(Q914="C","D",IF(Q914="D","E",IF(Q914="E","F",IF(Q914="F","G",IF(Q914="G","H",IF(Q914="H","I",IF(Q914="K","L",IF(Q914="L","M",IF(Q914="M","N",IF(Q914="N","O",IF(Q914="O","P",IF(Q914="P","Q"))))))))))))))))</f>
        <v/>
      </c>
      <c r="R915" s="282" t="str">
        <f t="shared" si="74"/>
        <v/>
      </c>
      <c r="S915" s="283" t="str">
        <f t="shared" si="75"/>
        <v/>
      </c>
      <c r="T915" s="284" t="str">
        <f t="shared" ca="1" si="76"/>
        <v/>
      </c>
      <c r="U915" s="419"/>
      <c r="V915" s="421" t="str">
        <f>IFERROR(IF(Table9[[#This Row],[Data de nascimento 
(aaaa-mm-dd)]]="","",(IF(B915="","",DATEDIF(J915,VLOOKUP(Table9[[#This Row],[Código do agregado
'[Entidade']]],Table8[[Código do agregado '[Entidade']]:[Denominação do ficheiro pdf correspondente ao documento]],25,FALSE),"y")))),"")</f>
        <v/>
      </c>
      <c r="W915" s="410">
        <f t="shared" si="77"/>
        <v>0</v>
      </c>
      <c r="AC915" s="280"/>
    </row>
    <row r="916" spans="1:29" s="263" customFormat="1" ht="25.05" hidden="1" customHeight="1" x14ac:dyDescent="0.3">
      <c r="A916" s="274" t="str">
        <f>CONCATENATE(+IF(Table9[[#This Row],[Código do agregado
'[Entidade']]]="","",VLOOKUP(Table9[[#This Row],[Código do agregado
'[Entidade']]],Table8[[#All],[Código do agregado '[Entidade']]:[Código do agregado
'[1º Direito']]],6,FALSE)),Table9[[#This Row],[Membro]])</f>
        <v/>
      </c>
      <c r="B916" s="403"/>
      <c r="C916" s="404" t="str">
        <f>IF(Table9[[#This Row],[Código do agregado
'[Entidade']]]="","",(CONCATENATE(VLOOKUP(Table9[[#This Row],[Código do agregado
'[Entidade']]],Table8[[Código do agregado '[Entidade']]:[Código do agregado
'[1º Direito']]],8,FALSE),".",Table9[[#This Row],[Membro]])))</f>
        <v/>
      </c>
      <c r="D916" s="430"/>
      <c r="E916" s="431"/>
      <c r="F916" s="430"/>
      <c r="G916" s="430"/>
      <c r="H916" s="435"/>
      <c r="I916" s="432"/>
      <c r="J916" s="433"/>
      <c r="K916" s="404" t="str">
        <f ca="1">IF(Table9[[#This Row],[Data de nascimento 
(aaaa-mm-dd)]]="","",(IF(B916="","",DATEDIF(J916,NOW(),"y"))))</f>
        <v/>
      </c>
      <c r="L916" s="401"/>
      <c r="M916" s="405"/>
      <c r="N916" s="407"/>
      <c r="O916" s="405"/>
      <c r="P916" s="275" t="str">
        <f t="shared" si="73"/>
        <v>NÃO</v>
      </c>
      <c r="Q916" s="281" t="str">
        <f>IF(Table9[[#This Row],[Código do agregado
'[Entidade']]]="","",IF(B916&lt;&gt;B915,"A",IF(Q915="A","B",IF(Q915="B","C",IF(Q915="C","D",IF(Q915="D","E",IF(Q915="E","F",IF(Q915="F","G",IF(Q915="G","H",IF(Q915="H","I",IF(Q915="K","L",IF(Q915="L","M",IF(Q915="M","N",IF(Q915="N","O",IF(Q915="O","P",IF(Q915="P","Q"))))))))))))))))</f>
        <v/>
      </c>
      <c r="R916" s="282" t="str">
        <f t="shared" si="74"/>
        <v/>
      </c>
      <c r="S916" s="283" t="str">
        <f t="shared" si="75"/>
        <v/>
      </c>
      <c r="T916" s="284" t="str">
        <f t="shared" ca="1" si="76"/>
        <v/>
      </c>
      <c r="U916" s="419"/>
      <c r="V916" s="421" t="str">
        <f>IFERROR(IF(Table9[[#This Row],[Data de nascimento 
(aaaa-mm-dd)]]="","",(IF(B916="","",DATEDIF(J916,VLOOKUP(Table9[[#This Row],[Código do agregado
'[Entidade']]],Table8[[Código do agregado '[Entidade']]:[Denominação do ficheiro pdf correspondente ao documento]],25,FALSE),"y")))),"")</f>
        <v/>
      </c>
      <c r="W916" s="410">
        <f t="shared" si="77"/>
        <v>0</v>
      </c>
      <c r="AC916" s="280"/>
    </row>
    <row r="917" spans="1:29" s="263" customFormat="1" ht="25.05" hidden="1" customHeight="1" x14ac:dyDescent="0.3">
      <c r="A917" s="274" t="str">
        <f>CONCATENATE(+IF(Table9[[#This Row],[Código do agregado
'[Entidade']]]="","",VLOOKUP(Table9[[#This Row],[Código do agregado
'[Entidade']]],Table8[[#All],[Código do agregado '[Entidade']]:[Código do agregado
'[1º Direito']]],6,FALSE)),Table9[[#This Row],[Membro]])</f>
        <v/>
      </c>
      <c r="B917" s="403"/>
      <c r="C917" s="404" t="str">
        <f>IF(Table9[[#This Row],[Código do agregado
'[Entidade']]]="","",(CONCATENATE(VLOOKUP(Table9[[#This Row],[Código do agregado
'[Entidade']]],Table8[[Código do agregado '[Entidade']]:[Código do agregado
'[1º Direito']]],8,FALSE),".",Table9[[#This Row],[Membro]])))</f>
        <v/>
      </c>
      <c r="D917" s="430"/>
      <c r="E917" s="431"/>
      <c r="F917" s="430"/>
      <c r="G917" s="430"/>
      <c r="H917" s="435"/>
      <c r="I917" s="432"/>
      <c r="J917" s="433"/>
      <c r="K917" s="404" t="str">
        <f ca="1">IF(Table9[[#This Row],[Data de nascimento 
(aaaa-mm-dd)]]="","",(IF(B917="","",DATEDIF(J917,NOW(),"y"))))</f>
        <v/>
      </c>
      <c r="L917" s="401"/>
      <c r="M917" s="405"/>
      <c r="N917" s="407"/>
      <c r="O917" s="405"/>
      <c r="P917" s="275" t="str">
        <f t="shared" si="73"/>
        <v>NÃO</v>
      </c>
      <c r="Q917" s="281" t="str">
        <f>IF(Table9[[#This Row],[Código do agregado
'[Entidade']]]="","",IF(B917&lt;&gt;B916,"A",IF(Q916="A","B",IF(Q916="B","C",IF(Q916="C","D",IF(Q916="D","E",IF(Q916="E","F",IF(Q916="F","G",IF(Q916="G","H",IF(Q916="H","I",IF(Q916="K","L",IF(Q916="L","M",IF(Q916="M","N",IF(Q916="N","O",IF(Q916="O","P",IF(Q916="P","Q"))))))))))))))))</f>
        <v/>
      </c>
      <c r="R917" s="282" t="str">
        <f t="shared" si="74"/>
        <v/>
      </c>
      <c r="S917" s="283" t="str">
        <f t="shared" si="75"/>
        <v/>
      </c>
      <c r="T917" s="284" t="str">
        <f t="shared" ca="1" si="76"/>
        <v/>
      </c>
      <c r="U917" s="419"/>
      <c r="V917" s="421" t="str">
        <f>IFERROR(IF(Table9[[#This Row],[Data de nascimento 
(aaaa-mm-dd)]]="","",(IF(B917="","",DATEDIF(J917,VLOOKUP(Table9[[#This Row],[Código do agregado
'[Entidade']]],Table8[[Código do agregado '[Entidade']]:[Denominação do ficheiro pdf correspondente ao documento]],25,FALSE),"y")))),"")</f>
        <v/>
      </c>
      <c r="W917" s="410">
        <f t="shared" si="77"/>
        <v>0</v>
      </c>
      <c r="AC917" s="280"/>
    </row>
    <row r="918" spans="1:29" s="263" customFormat="1" ht="25.05" hidden="1" customHeight="1" x14ac:dyDescent="0.3">
      <c r="A918" s="274" t="str">
        <f>CONCATENATE(+IF(Table9[[#This Row],[Código do agregado
'[Entidade']]]="","",VLOOKUP(Table9[[#This Row],[Código do agregado
'[Entidade']]],Table8[[#All],[Código do agregado '[Entidade']]:[Código do agregado
'[1º Direito']]],6,FALSE)),Table9[[#This Row],[Membro]])</f>
        <v/>
      </c>
      <c r="B918" s="403"/>
      <c r="C918" s="404" t="str">
        <f>IF(Table9[[#This Row],[Código do agregado
'[Entidade']]]="","",(CONCATENATE(VLOOKUP(Table9[[#This Row],[Código do agregado
'[Entidade']]],Table8[[Código do agregado '[Entidade']]:[Código do agregado
'[1º Direito']]],8,FALSE),".",Table9[[#This Row],[Membro]])))</f>
        <v/>
      </c>
      <c r="D918" s="430"/>
      <c r="E918" s="431"/>
      <c r="F918" s="430"/>
      <c r="G918" s="430"/>
      <c r="H918" s="435"/>
      <c r="I918" s="432"/>
      <c r="J918" s="433"/>
      <c r="K918" s="404" t="str">
        <f ca="1">IF(Table9[[#This Row],[Data de nascimento 
(aaaa-mm-dd)]]="","",(IF(B918="","",DATEDIF(J918,NOW(),"y"))))</f>
        <v/>
      </c>
      <c r="L918" s="401"/>
      <c r="M918" s="405"/>
      <c r="N918" s="407"/>
      <c r="O918" s="405"/>
      <c r="P918" s="275" t="str">
        <f t="shared" si="73"/>
        <v>NÃO</v>
      </c>
      <c r="Q918" s="281" t="str">
        <f>IF(Table9[[#This Row],[Código do agregado
'[Entidade']]]="","",IF(B918&lt;&gt;B917,"A",IF(Q917="A","B",IF(Q917="B","C",IF(Q917="C","D",IF(Q917="D","E",IF(Q917="E","F",IF(Q917="F","G",IF(Q917="G","H",IF(Q917="H","I",IF(Q917="K","L",IF(Q917="L","M",IF(Q917="M","N",IF(Q917="N","O",IF(Q917="O","P",IF(Q917="P","Q"))))))))))))))))</f>
        <v/>
      </c>
      <c r="R918" s="282" t="str">
        <f t="shared" si="74"/>
        <v/>
      </c>
      <c r="S918" s="283" t="str">
        <f t="shared" si="75"/>
        <v/>
      </c>
      <c r="T918" s="284" t="str">
        <f t="shared" ca="1" si="76"/>
        <v/>
      </c>
      <c r="U918" s="419"/>
      <c r="V918" s="421" t="str">
        <f>IFERROR(IF(Table9[[#This Row],[Data de nascimento 
(aaaa-mm-dd)]]="","",(IF(B918="","",DATEDIF(J918,VLOOKUP(Table9[[#This Row],[Código do agregado
'[Entidade']]],Table8[[Código do agregado '[Entidade']]:[Denominação do ficheiro pdf correspondente ao documento]],25,FALSE),"y")))),"")</f>
        <v/>
      </c>
      <c r="W918" s="410">
        <f t="shared" si="77"/>
        <v>0</v>
      </c>
      <c r="AC918" s="280"/>
    </row>
    <row r="919" spans="1:29" s="263" customFormat="1" ht="25.05" hidden="1" customHeight="1" x14ac:dyDescent="0.3">
      <c r="A919" s="274" t="str">
        <f>CONCATENATE(+IF(Table9[[#This Row],[Código do agregado
'[Entidade']]]="","",VLOOKUP(Table9[[#This Row],[Código do agregado
'[Entidade']]],Table8[[#All],[Código do agregado '[Entidade']]:[Código do agregado
'[1º Direito']]],6,FALSE)),Table9[[#This Row],[Membro]])</f>
        <v/>
      </c>
      <c r="B919" s="403"/>
      <c r="C919" s="404" t="str">
        <f>IF(Table9[[#This Row],[Código do agregado
'[Entidade']]]="","",(CONCATENATE(VLOOKUP(Table9[[#This Row],[Código do agregado
'[Entidade']]],Table8[[Código do agregado '[Entidade']]:[Código do agregado
'[1º Direito']]],8,FALSE),".",Table9[[#This Row],[Membro]])))</f>
        <v/>
      </c>
      <c r="D919" s="430"/>
      <c r="E919" s="431"/>
      <c r="F919" s="430"/>
      <c r="G919" s="430"/>
      <c r="H919" s="435"/>
      <c r="I919" s="432"/>
      <c r="J919" s="433"/>
      <c r="K919" s="404" t="str">
        <f ca="1">IF(Table9[[#This Row],[Data de nascimento 
(aaaa-mm-dd)]]="","",(IF(B919="","",DATEDIF(J919,NOW(),"y"))))</f>
        <v/>
      </c>
      <c r="L919" s="401"/>
      <c r="M919" s="405"/>
      <c r="N919" s="407"/>
      <c r="O919" s="405"/>
      <c r="P919" s="275" t="str">
        <f t="shared" si="73"/>
        <v>NÃO</v>
      </c>
      <c r="Q919" s="281" t="str">
        <f>IF(Table9[[#This Row],[Código do agregado
'[Entidade']]]="","",IF(B919&lt;&gt;B918,"A",IF(Q918="A","B",IF(Q918="B","C",IF(Q918="C","D",IF(Q918="D","E",IF(Q918="E","F",IF(Q918="F","G",IF(Q918="G","H",IF(Q918="H","I",IF(Q918="K","L",IF(Q918="L","M",IF(Q918="M","N",IF(Q918="N","O",IF(Q918="O","P",IF(Q918="P","Q"))))))))))))))))</f>
        <v/>
      </c>
      <c r="R919" s="282" t="str">
        <f t="shared" si="74"/>
        <v/>
      </c>
      <c r="S919" s="283" t="str">
        <f t="shared" si="75"/>
        <v/>
      </c>
      <c r="T919" s="284" t="str">
        <f t="shared" ca="1" si="76"/>
        <v/>
      </c>
      <c r="U919" s="419"/>
      <c r="V919" s="421" t="str">
        <f>IFERROR(IF(Table9[[#This Row],[Data de nascimento 
(aaaa-mm-dd)]]="","",(IF(B919="","",DATEDIF(J919,VLOOKUP(Table9[[#This Row],[Código do agregado
'[Entidade']]],Table8[[Código do agregado '[Entidade']]:[Denominação do ficheiro pdf correspondente ao documento]],25,FALSE),"y")))),"")</f>
        <v/>
      </c>
      <c r="W919" s="410">
        <f t="shared" si="77"/>
        <v>0</v>
      </c>
      <c r="AC919" s="280"/>
    </row>
    <row r="920" spans="1:29" s="263" customFormat="1" ht="25.05" hidden="1" customHeight="1" x14ac:dyDescent="0.3">
      <c r="A920" s="274" t="str">
        <f>CONCATENATE(+IF(Table9[[#This Row],[Código do agregado
'[Entidade']]]="","",VLOOKUP(Table9[[#This Row],[Código do agregado
'[Entidade']]],Table8[[#All],[Código do agregado '[Entidade']]:[Código do agregado
'[1º Direito']]],6,FALSE)),Table9[[#This Row],[Membro]])</f>
        <v/>
      </c>
      <c r="B920" s="403"/>
      <c r="C920" s="404" t="str">
        <f>IF(Table9[[#This Row],[Código do agregado
'[Entidade']]]="","",(CONCATENATE(VLOOKUP(Table9[[#This Row],[Código do agregado
'[Entidade']]],Table8[[Código do agregado '[Entidade']]:[Código do agregado
'[1º Direito']]],8,FALSE),".",Table9[[#This Row],[Membro]])))</f>
        <v/>
      </c>
      <c r="D920" s="430"/>
      <c r="E920" s="431"/>
      <c r="F920" s="430"/>
      <c r="G920" s="430"/>
      <c r="H920" s="435"/>
      <c r="I920" s="432"/>
      <c r="J920" s="433"/>
      <c r="K920" s="404" t="str">
        <f ca="1">IF(Table9[[#This Row],[Data de nascimento 
(aaaa-mm-dd)]]="","",(IF(B920="","",DATEDIF(J920,NOW(),"y"))))</f>
        <v/>
      </c>
      <c r="L920" s="401"/>
      <c r="M920" s="405"/>
      <c r="N920" s="407"/>
      <c r="O920" s="405"/>
      <c r="P920" s="275" t="str">
        <f t="shared" si="73"/>
        <v>NÃO</v>
      </c>
      <c r="Q920" s="281" t="str">
        <f>IF(Table9[[#This Row],[Código do agregado
'[Entidade']]]="","",IF(B920&lt;&gt;B919,"A",IF(Q919="A","B",IF(Q919="B","C",IF(Q919="C","D",IF(Q919="D","E",IF(Q919="E","F",IF(Q919="F","G",IF(Q919="G","H",IF(Q919="H","I",IF(Q919="K","L",IF(Q919="L","M",IF(Q919="M","N",IF(Q919="N","O",IF(Q919="O","P",IF(Q919="P","Q"))))))))))))))))</f>
        <v/>
      </c>
      <c r="R920" s="282" t="str">
        <f t="shared" si="74"/>
        <v/>
      </c>
      <c r="S920" s="283" t="str">
        <f t="shared" si="75"/>
        <v/>
      </c>
      <c r="T920" s="284" t="str">
        <f t="shared" ca="1" si="76"/>
        <v/>
      </c>
      <c r="U920" s="419"/>
      <c r="V920" s="421" t="str">
        <f>IFERROR(IF(Table9[[#This Row],[Data de nascimento 
(aaaa-mm-dd)]]="","",(IF(B920="","",DATEDIF(J920,VLOOKUP(Table9[[#This Row],[Código do agregado
'[Entidade']]],Table8[[Código do agregado '[Entidade']]:[Denominação do ficheiro pdf correspondente ao documento]],25,FALSE),"y")))),"")</f>
        <v/>
      </c>
      <c r="W920" s="410">
        <f t="shared" si="77"/>
        <v>0</v>
      </c>
      <c r="AC920" s="280"/>
    </row>
    <row r="921" spans="1:29" s="263" customFormat="1" ht="25.05" hidden="1" customHeight="1" x14ac:dyDescent="0.3">
      <c r="A921" s="274" t="str">
        <f>CONCATENATE(+IF(Table9[[#This Row],[Código do agregado
'[Entidade']]]="","",VLOOKUP(Table9[[#This Row],[Código do agregado
'[Entidade']]],Table8[[#All],[Código do agregado '[Entidade']]:[Código do agregado
'[1º Direito']]],6,FALSE)),Table9[[#This Row],[Membro]])</f>
        <v/>
      </c>
      <c r="B921" s="403"/>
      <c r="C921" s="404" t="str">
        <f>IF(Table9[[#This Row],[Código do agregado
'[Entidade']]]="","",(CONCATENATE(VLOOKUP(Table9[[#This Row],[Código do agregado
'[Entidade']]],Table8[[Código do agregado '[Entidade']]:[Código do agregado
'[1º Direito']]],8,FALSE),".",Table9[[#This Row],[Membro]])))</f>
        <v/>
      </c>
      <c r="D921" s="430"/>
      <c r="E921" s="431"/>
      <c r="F921" s="430"/>
      <c r="G921" s="430"/>
      <c r="H921" s="435"/>
      <c r="I921" s="432"/>
      <c r="J921" s="433"/>
      <c r="K921" s="404" t="str">
        <f ca="1">IF(Table9[[#This Row],[Data de nascimento 
(aaaa-mm-dd)]]="","",(IF(B921="","",DATEDIF(J921,NOW(),"y"))))</f>
        <v/>
      </c>
      <c r="L921" s="401"/>
      <c r="M921" s="405"/>
      <c r="N921" s="407"/>
      <c r="O921" s="405"/>
      <c r="P921" s="275" t="str">
        <f t="shared" si="73"/>
        <v>NÃO</v>
      </c>
      <c r="Q921" s="281" t="str">
        <f>IF(Table9[[#This Row],[Código do agregado
'[Entidade']]]="","",IF(B921&lt;&gt;B920,"A",IF(Q920="A","B",IF(Q920="B","C",IF(Q920="C","D",IF(Q920="D","E",IF(Q920="E","F",IF(Q920="F","G",IF(Q920="G","H",IF(Q920="H","I",IF(Q920="K","L",IF(Q920="L","M",IF(Q920="M","N",IF(Q920="N","O",IF(Q920="O","P",IF(Q920="P","Q"))))))))))))))))</f>
        <v/>
      </c>
      <c r="R921" s="282" t="str">
        <f t="shared" si="74"/>
        <v/>
      </c>
      <c r="S921" s="283" t="str">
        <f t="shared" si="75"/>
        <v/>
      </c>
      <c r="T921" s="284" t="str">
        <f t="shared" ca="1" si="76"/>
        <v/>
      </c>
      <c r="U921" s="419"/>
      <c r="V921" s="421" t="str">
        <f>IFERROR(IF(Table9[[#This Row],[Data de nascimento 
(aaaa-mm-dd)]]="","",(IF(B921="","",DATEDIF(J921,VLOOKUP(Table9[[#This Row],[Código do agregado
'[Entidade']]],Table8[[Código do agregado '[Entidade']]:[Denominação do ficheiro pdf correspondente ao documento]],25,FALSE),"y")))),"")</f>
        <v/>
      </c>
      <c r="W921" s="410">
        <f t="shared" si="77"/>
        <v>0</v>
      </c>
      <c r="AC921" s="280"/>
    </row>
    <row r="922" spans="1:29" s="263" customFormat="1" ht="25.05" hidden="1" customHeight="1" x14ac:dyDescent="0.3">
      <c r="A922" s="274" t="str">
        <f>CONCATENATE(+IF(Table9[[#This Row],[Código do agregado
'[Entidade']]]="","",VLOOKUP(Table9[[#This Row],[Código do agregado
'[Entidade']]],Table8[[#All],[Código do agregado '[Entidade']]:[Código do agregado
'[1º Direito']]],6,FALSE)),Table9[[#This Row],[Membro]])</f>
        <v/>
      </c>
      <c r="B922" s="403"/>
      <c r="C922" s="404" t="str">
        <f>IF(Table9[[#This Row],[Código do agregado
'[Entidade']]]="","",(CONCATENATE(VLOOKUP(Table9[[#This Row],[Código do agregado
'[Entidade']]],Table8[[Código do agregado '[Entidade']]:[Código do agregado
'[1º Direito']]],8,FALSE),".",Table9[[#This Row],[Membro]])))</f>
        <v/>
      </c>
      <c r="D922" s="430"/>
      <c r="E922" s="431"/>
      <c r="F922" s="430"/>
      <c r="G922" s="430"/>
      <c r="H922" s="435"/>
      <c r="I922" s="432"/>
      <c r="J922" s="433"/>
      <c r="K922" s="404" t="str">
        <f ca="1">IF(Table9[[#This Row],[Data de nascimento 
(aaaa-mm-dd)]]="","",(IF(B922="","",DATEDIF(J922,NOW(),"y"))))</f>
        <v/>
      </c>
      <c r="L922" s="401"/>
      <c r="M922" s="405"/>
      <c r="N922" s="407"/>
      <c r="O922" s="405"/>
      <c r="P922" s="275" t="str">
        <f t="shared" si="73"/>
        <v>NÃO</v>
      </c>
      <c r="Q922" s="281" t="str">
        <f>IF(Table9[[#This Row],[Código do agregado
'[Entidade']]]="","",IF(B922&lt;&gt;B921,"A",IF(Q921="A","B",IF(Q921="B","C",IF(Q921="C","D",IF(Q921="D","E",IF(Q921="E","F",IF(Q921="F","G",IF(Q921="G","H",IF(Q921="H","I",IF(Q921="K","L",IF(Q921="L","M",IF(Q921="M","N",IF(Q921="N","O",IF(Q921="O","P",IF(Q921="P","Q"))))))))))))))))</f>
        <v/>
      </c>
      <c r="R922" s="282" t="str">
        <f t="shared" si="74"/>
        <v/>
      </c>
      <c r="S922" s="283" t="str">
        <f t="shared" si="75"/>
        <v/>
      </c>
      <c r="T922" s="284" t="str">
        <f t="shared" ca="1" si="76"/>
        <v/>
      </c>
      <c r="U922" s="419"/>
      <c r="V922" s="421" t="str">
        <f>IFERROR(IF(Table9[[#This Row],[Data de nascimento 
(aaaa-mm-dd)]]="","",(IF(B922="","",DATEDIF(J922,VLOOKUP(Table9[[#This Row],[Código do agregado
'[Entidade']]],Table8[[Código do agregado '[Entidade']]:[Denominação do ficheiro pdf correspondente ao documento]],25,FALSE),"y")))),"")</f>
        <v/>
      </c>
      <c r="W922" s="410">
        <f t="shared" si="77"/>
        <v>0</v>
      </c>
      <c r="AC922" s="280"/>
    </row>
    <row r="923" spans="1:29" s="263" customFormat="1" ht="25.05" hidden="1" customHeight="1" x14ac:dyDescent="0.3">
      <c r="A923" s="274" t="str">
        <f>CONCATENATE(+IF(Table9[[#This Row],[Código do agregado
'[Entidade']]]="","",VLOOKUP(Table9[[#This Row],[Código do agregado
'[Entidade']]],Table8[[#All],[Código do agregado '[Entidade']]:[Código do agregado
'[1º Direito']]],6,FALSE)),Table9[[#This Row],[Membro]])</f>
        <v/>
      </c>
      <c r="B923" s="403"/>
      <c r="C923" s="404" t="str">
        <f>IF(Table9[[#This Row],[Código do agregado
'[Entidade']]]="","",(CONCATENATE(VLOOKUP(Table9[[#This Row],[Código do agregado
'[Entidade']]],Table8[[Código do agregado '[Entidade']]:[Código do agregado
'[1º Direito']]],8,FALSE),".",Table9[[#This Row],[Membro]])))</f>
        <v/>
      </c>
      <c r="D923" s="430"/>
      <c r="E923" s="431"/>
      <c r="F923" s="430"/>
      <c r="G923" s="430"/>
      <c r="H923" s="435"/>
      <c r="I923" s="432"/>
      <c r="J923" s="433"/>
      <c r="K923" s="404" t="str">
        <f ca="1">IF(Table9[[#This Row],[Data de nascimento 
(aaaa-mm-dd)]]="","",(IF(B923="","",DATEDIF(J923,NOW(),"y"))))</f>
        <v/>
      </c>
      <c r="L923" s="401"/>
      <c r="M923" s="405"/>
      <c r="N923" s="407"/>
      <c r="O923" s="405"/>
      <c r="P923" s="275" t="str">
        <f t="shared" si="73"/>
        <v>NÃO</v>
      </c>
      <c r="Q923" s="281" t="str">
        <f>IF(Table9[[#This Row],[Código do agregado
'[Entidade']]]="","",IF(B923&lt;&gt;B922,"A",IF(Q922="A","B",IF(Q922="B","C",IF(Q922="C","D",IF(Q922="D","E",IF(Q922="E","F",IF(Q922="F","G",IF(Q922="G","H",IF(Q922="H","I",IF(Q922="K","L",IF(Q922="L","M",IF(Q922="M","N",IF(Q922="N","O",IF(Q922="O","P",IF(Q922="P","Q"))))))))))))))))</f>
        <v/>
      </c>
      <c r="R923" s="282" t="str">
        <f t="shared" si="74"/>
        <v/>
      </c>
      <c r="S923" s="283" t="str">
        <f t="shared" si="75"/>
        <v/>
      </c>
      <c r="T923" s="284" t="str">
        <f t="shared" ca="1" si="76"/>
        <v/>
      </c>
      <c r="U923" s="419"/>
      <c r="V923" s="421" t="str">
        <f>IFERROR(IF(Table9[[#This Row],[Data de nascimento 
(aaaa-mm-dd)]]="","",(IF(B923="","",DATEDIF(J923,VLOOKUP(Table9[[#This Row],[Código do agregado
'[Entidade']]],Table8[[Código do agregado '[Entidade']]:[Denominação do ficheiro pdf correspondente ao documento]],25,FALSE),"y")))),"")</f>
        <v/>
      </c>
      <c r="W923" s="410">
        <f t="shared" si="77"/>
        <v>0</v>
      </c>
      <c r="AC923" s="280"/>
    </row>
    <row r="924" spans="1:29" s="263" customFormat="1" ht="25.05" hidden="1" customHeight="1" x14ac:dyDescent="0.3">
      <c r="A924" s="274" t="str">
        <f>CONCATENATE(+IF(Table9[[#This Row],[Código do agregado
'[Entidade']]]="","",VLOOKUP(Table9[[#This Row],[Código do agregado
'[Entidade']]],Table8[[#All],[Código do agregado '[Entidade']]:[Código do agregado
'[1º Direito']]],6,FALSE)),Table9[[#This Row],[Membro]])</f>
        <v/>
      </c>
      <c r="B924" s="403"/>
      <c r="C924" s="404" t="str">
        <f>IF(Table9[[#This Row],[Código do agregado
'[Entidade']]]="","",(CONCATENATE(VLOOKUP(Table9[[#This Row],[Código do agregado
'[Entidade']]],Table8[[Código do agregado '[Entidade']]:[Código do agregado
'[1º Direito']]],8,FALSE),".",Table9[[#This Row],[Membro]])))</f>
        <v/>
      </c>
      <c r="D924" s="430"/>
      <c r="E924" s="431"/>
      <c r="F924" s="430"/>
      <c r="G924" s="430"/>
      <c r="H924" s="435"/>
      <c r="I924" s="432"/>
      <c r="J924" s="433"/>
      <c r="K924" s="404" t="str">
        <f ca="1">IF(Table9[[#This Row],[Data de nascimento 
(aaaa-mm-dd)]]="","",(IF(B924="","",DATEDIF(J924,NOW(),"y"))))</f>
        <v/>
      </c>
      <c r="L924" s="401"/>
      <c r="M924" s="405"/>
      <c r="N924" s="407"/>
      <c r="O924" s="405"/>
      <c r="P924" s="275" t="str">
        <f t="shared" si="73"/>
        <v>NÃO</v>
      </c>
      <c r="Q924" s="281" t="str">
        <f>IF(Table9[[#This Row],[Código do agregado
'[Entidade']]]="","",IF(B924&lt;&gt;B923,"A",IF(Q923="A","B",IF(Q923="B","C",IF(Q923="C","D",IF(Q923="D","E",IF(Q923="E","F",IF(Q923="F","G",IF(Q923="G","H",IF(Q923="H","I",IF(Q923="K","L",IF(Q923="L","M",IF(Q923="M","N",IF(Q923="N","O",IF(Q923="O","P",IF(Q923="P","Q"))))))))))))))))</f>
        <v/>
      </c>
      <c r="R924" s="282" t="str">
        <f t="shared" si="74"/>
        <v/>
      </c>
      <c r="S924" s="283" t="str">
        <f t="shared" si="75"/>
        <v/>
      </c>
      <c r="T924" s="284" t="str">
        <f t="shared" ca="1" si="76"/>
        <v/>
      </c>
      <c r="U924" s="419"/>
      <c r="V924" s="421" t="str">
        <f>IFERROR(IF(Table9[[#This Row],[Data de nascimento 
(aaaa-mm-dd)]]="","",(IF(B924="","",DATEDIF(J924,VLOOKUP(Table9[[#This Row],[Código do agregado
'[Entidade']]],Table8[[Código do agregado '[Entidade']]:[Denominação do ficheiro pdf correspondente ao documento]],25,FALSE),"y")))),"")</f>
        <v/>
      </c>
      <c r="W924" s="410">
        <f t="shared" si="77"/>
        <v>0</v>
      </c>
      <c r="AC924" s="280"/>
    </row>
    <row r="925" spans="1:29" s="263" customFormat="1" ht="25.05" hidden="1" customHeight="1" x14ac:dyDescent="0.3">
      <c r="A925" s="274" t="str">
        <f>CONCATENATE(+IF(Table9[[#This Row],[Código do agregado
'[Entidade']]]="","",VLOOKUP(Table9[[#This Row],[Código do agregado
'[Entidade']]],Table8[[#All],[Código do agregado '[Entidade']]:[Código do agregado
'[1º Direito']]],6,FALSE)),Table9[[#This Row],[Membro]])</f>
        <v/>
      </c>
      <c r="B925" s="403"/>
      <c r="C925" s="404" t="str">
        <f>IF(Table9[[#This Row],[Código do agregado
'[Entidade']]]="","",(CONCATENATE(VLOOKUP(Table9[[#This Row],[Código do agregado
'[Entidade']]],Table8[[Código do agregado '[Entidade']]:[Código do agregado
'[1º Direito']]],8,FALSE),".",Table9[[#This Row],[Membro]])))</f>
        <v/>
      </c>
      <c r="D925" s="430"/>
      <c r="E925" s="431"/>
      <c r="F925" s="430"/>
      <c r="G925" s="430"/>
      <c r="H925" s="435"/>
      <c r="I925" s="432"/>
      <c r="J925" s="433"/>
      <c r="K925" s="404" t="str">
        <f ca="1">IF(Table9[[#This Row],[Data de nascimento 
(aaaa-mm-dd)]]="","",(IF(B925="","",DATEDIF(J925,NOW(),"y"))))</f>
        <v/>
      </c>
      <c r="L925" s="401"/>
      <c r="M925" s="405"/>
      <c r="N925" s="407"/>
      <c r="O925" s="405"/>
      <c r="P925" s="275" t="str">
        <f t="shared" si="73"/>
        <v>NÃO</v>
      </c>
      <c r="Q925" s="281" t="str">
        <f>IF(Table9[[#This Row],[Código do agregado
'[Entidade']]]="","",IF(B925&lt;&gt;B924,"A",IF(Q924="A","B",IF(Q924="B","C",IF(Q924="C","D",IF(Q924="D","E",IF(Q924="E","F",IF(Q924="F","G",IF(Q924="G","H",IF(Q924="H","I",IF(Q924="K","L",IF(Q924="L","M",IF(Q924="M","N",IF(Q924="N","O",IF(Q924="O","P",IF(Q924="P","Q"))))))))))))))))</f>
        <v/>
      </c>
      <c r="R925" s="282" t="str">
        <f t="shared" si="74"/>
        <v/>
      </c>
      <c r="S925" s="283" t="str">
        <f t="shared" si="75"/>
        <v/>
      </c>
      <c r="T925" s="284" t="str">
        <f t="shared" ca="1" si="76"/>
        <v/>
      </c>
      <c r="U925" s="419"/>
      <c r="V925" s="421" t="str">
        <f>IFERROR(IF(Table9[[#This Row],[Data de nascimento 
(aaaa-mm-dd)]]="","",(IF(B925="","",DATEDIF(J925,VLOOKUP(Table9[[#This Row],[Código do agregado
'[Entidade']]],Table8[[Código do agregado '[Entidade']]:[Denominação do ficheiro pdf correspondente ao documento]],25,FALSE),"y")))),"")</f>
        <v/>
      </c>
      <c r="W925" s="410">
        <f t="shared" si="77"/>
        <v>0</v>
      </c>
      <c r="AC925" s="280"/>
    </row>
    <row r="926" spans="1:29" s="263" customFormat="1" ht="25.05" hidden="1" customHeight="1" x14ac:dyDescent="0.3">
      <c r="A926" s="274" t="str">
        <f>CONCATENATE(+IF(Table9[[#This Row],[Código do agregado
'[Entidade']]]="","",VLOOKUP(Table9[[#This Row],[Código do agregado
'[Entidade']]],Table8[[#All],[Código do agregado '[Entidade']]:[Código do agregado
'[1º Direito']]],6,FALSE)),Table9[[#This Row],[Membro]])</f>
        <v/>
      </c>
      <c r="B926" s="403"/>
      <c r="C926" s="404" t="str">
        <f>IF(Table9[[#This Row],[Código do agregado
'[Entidade']]]="","",(CONCATENATE(VLOOKUP(Table9[[#This Row],[Código do agregado
'[Entidade']]],Table8[[Código do agregado '[Entidade']]:[Código do agregado
'[1º Direito']]],8,FALSE),".",Table9[[#This Row],[Membro]])))</f>
        <v/>
      </c>
      <c r="D926" s="430"/>
      <c r="E926" s="431"/>
      <c r="F926" s="430"/>
      <c r="G926" s="430"/>
      <c r="H926" s="435"/>
      <c r="I926" s="432"/>
      <c r="J926" s="433"/>
      <c r="K926" s="404" t="str">
        <f ca="1">IF(Table9[[#This Row],[Data de nascimento 
(aaaa-mm-dd)]]="","",(IF(B926="","",DATEDIF(J926,NOW(),"y"))))</f>
        <v/>
      </c>
      <c r="L926" s="401"/>
      <c r="M926" s="405"/>
      <c r="N926" s="407"/>
      <c r="O926" s="405"/>
      <c r="P926" s="275" t="str">
        <f t="shared" si="73"/>
        <v>NÃO</v>
      </c>
      <c r="Q926" s="281" t="str">
        <f>IF(Table9[[#This Row],[Código do agregado
'[Entidade']]]="","",IF(B926&lt;&gt;B925,"A",IF(Q925="A","B",IF(Q925="B","C",IF(Q925="C","D",IF(Q925="D","E",IF(Q925="E","F",IF(Q925="F","G",IF(Q925="G","H",IF(Q925="H","I",IF(Q925="K","L",IF(Q925="L","M",IF(Q925="M","N",IF(Q925="N","O",IF(Q925="O","P",IF(Q925="P","Q"))))))))))))))))</f>
        <v/>
      </c>
      <c r="R926" s="282" t="str">
        <f t="shared" si="74"/>
        <v/>
      </c>
      <c r="S926" s="283" t="str">
        <f t="shared" si="75"/>
        <v/>
      </c>
      <c r="T926" s="284" t="str">
        <f t="shared" ca="1" si="76"/>
        <v/>
      </c>
      <c r="U926" s="419"/>
      <c r="V926" s="421" t="str">
        <f>IFERROR(IF(Table9[[#This Row],[Data de nascimento 
(aaaa-mm-dd)]]="","",(IF(B926="","",DATEDIF(J926,VLOOKUP(Table9[[#This Row],[Código do agregado
'[Entidade']]],Table8[[Código do agregado '[Entidade']]:[Denominação do ficheiro pdf correspondente ao documento]],25,FALSE),"y")))),"")</f>
        <v/>
      </c>
      <c r="W926" s="410">
        <f t="shared" si="77"/>
        <v>0</v>
      </c>
      <c r="AC926" s="280"/>
    </row>
    <row r="927" spans="1:29" s="263" customFormat="1" ht="25.05" hidden="1" customHeight="1" x14ac:dyDescent="0.3">
      <c r="A927" s="274" t="str">
        <f>CONCATENATE(+IF(Table9[[#This Row],[Código do agregado
'[Entidade']]]="","",VLOOKUP(Table9[[#This Row],[Código do agregado
'[Entidade']]],Table8[[#All],[Código do agregado '[Entidade']]:[Código do agregado
'[1º Direito']]],6,FALSE)),Table9[[#This Row],[Membro]])</f>
        <v/>
      </c>
      <c r="B927" s="403"/>
      <c r="C927" s="404" t="str">
        <f>IF(Table9[[#This Row],[Código do agregado
'[Entidade']]]="","",(CONCATENATE(VLOOKUP(Table9[[#This Row],[Código do agregado
'[Entidade']]],Table8[[Código do agregado '[Entidade']]:[Código do agregado
'[1º Direito']]],8,FALSE),".",Table9[[#This Row],[Membro]])))</f>
        <v/>
      </c>
      <c r="D927" s="430"/>
      <c r="E927" s="431"/>
      <c r="F927" s="430"/>
      <c r="G927" s="430"/>
      <c r="H927" s="435"/>
      <c r="I927" s="432"/>
      <c r="J927" s="433"/>
      <c r="K927" s="404" t="str">
        <f ca="1">IF(Table9[[#This Row],[Data de nascimento 
(aaaa-mm-dd)]]="","",(IF(B927="","",DATEDIF(J927,NOW(),"y"))))</f>
        <v/>
      </c>
      <c r="L927" s="401"/>
      <c r="M927" s="405"/>
      <c r="N927" s="407"/>
      <c r="O927" s="405"/>
      <c r="P927" s="275" t="str">
        <f t="shared" si="73"/>
        <v>NÃO</v>
      </c>
      <c r="Q927" s="281" t="str">
        <f>IF(Table9[[#This Row],[Código do agregado
'[Entidade']]]="","",IF(B927&lt;&gt;B926,"A",IF(Q926="A","B",IF(Q926="B","C",IF(Q926="C","D",IF(Q926="D","E",IF(Q926="E","F",IF(Q926="F","G",IF(Q926="G","H",IF(Q926="H","I",IF(Q926="K","L",IF(Q926="L","M",IF(Q926="M","N",IF(Q926="N","O",IF(Q926="O","P",IF(Q926="P","Q"))))))))))))))))</f>
        <v/>
      </c>
      <c r="R927" s="282" t="str">
        <f t="shared" si="74"/>
        <v/>
      </c>
      <c r="S927" s="283" t="str">
        <f t="shared" si="75"/>
        <v/>
      </c>
      <c r="T927" s="284" t="str">
        <f t="shared" ca="1" si="76"/>
        <v/>
      </c>
      <c r="U927" s="419"/>
      <c r="V927" s="421" t="str">
        <f>IFERROR(IF(Table9[[#This Row],[Data de nascimento 
(aaaa-mm-dd)]]="","",(IF(B927="","",DATEDIF(J927,VLOOKUP(Table9[[#This Row],[Código do agregado
'[Entidade']]],Table8[[Código do agregado '[Entidade']]:[Denominação do ficheiro pdf correspondente ao documento]],25,FALSE),"y")))),"")</f>
        <v/>
      </c>
      <c r="W927" s="410">
        <f t="shared" si="77"/>
        <v>0</v>
      </c>
      <c r="AC927" s="280"/>
    </row>
    <row r="928" spans="1:29" s="263" customFormat="1" ht="25.05" hidden="1" customHeight="1" x14ac:dyDescent="0.3">
      <c r="A928" s="274" t="str">
        <f>CONCATENATE(+IF(Table9[[#This Row],[Código do agregado
'[Entidade']]]="","",VLOOKUP(Table9[[#This Row],[Código do agregado
'[Entidade']]],Table8[[#All],[Código do agregado '[Entidade']]:[Código do agregado
'[1º Direito']]],6,FALSE)),Table9[[#This Row],[Membro]])</f>
        <v/>
      </c>
      <c r="B928" s="403"/>
      <c r="C928" s="404" t="str">
        <f>IF(Table9[[#This Row],[Código do agregado
'[Entidade']]]="","",(CONCATENATE(VLOOKUP(Table9[[#This Row],[Código do agregado
'[Entidade']]],Table8[[Código do agregado '[Entidade']]:[Código do agregado
'[1º Direito']]],8,FALSE),".",Table9[[#This Row],[Membro]])))</f>
        <v/>
      </c>
      <c r="D928" s="430"/>
      <c r="E928" s="431"/>
      <c r="F928" s="430"/>
      <c r="G928" s="430"/>
      <c r="H928" s="435"/>
      <c r="I928" s="432"/>
      <c r="J928" s="433"/>
      <c r="K928" s="404" t="str">
        <f ca="1">IF(Table9[[#This Row],[Data de nascimento 
(aaaa-mm-dd)]]="","",(IF(B928="","",DATEDIF(J928,NOW(),"y"))))</f>
        <v/>
      </c>
      <c r="L928" s="401"/>
      <c r="M928" s="405"/>
      <c r="N928" s="407"/>
      <c r="O928" s="405"/>
      <c r="P928" s="275" t="str">
        <f t="shared" si="73"/>
        <v>NÃO</v>
      </c>
      <c r="Q928" s="281" t="str">
        <f>IF(Table9[[#This Row],[Código do agregado
'[Entidade']]]="","",IF(B928&lt;&gt;B927,"A",IF(Q927="A","B",IF(Q927="B","C",IF(Q927="C","D",IF(Q927="D","E",IF(Q927="E","F",IF(Q927="F","G",IF(Q927="G","H",IF(Q927="H","I",IF(Q927="K","L",IF(Q927="L","M",IF(Q927="M","N",IF(Q927="N","O",IF(Q927="O","P",IF(Q927="P","Q"))))))))))))))))</f>
        <v/>
      </c>
      <c r="R928" s="282" t="str">
        <f t="shared" si="74"/>
        <v/>
      </c>
      <c r="S928" s="283" t="str">
        <f t="shared" si="75"/>
        <v/>
      </c>
      <c r="T928" s="284" t="str">
        <f t="shared" ca="1" si="76"/>
        <v/>
      </c>
      <c r="U928" s="419"/>
      <c r="V928" s="421" t="str">
        <f>IFERROR(IF(Table9[[#This Row],[Data de nascimento 
(aaaa-mm-dd)]]="","",(IF(B928="","",DATEDIF(J928,VLOOKUP(Table9[[#This Row],[Código do agregado
'[Entidade']]],Table8[[Código do agregado '[Entidade']]:[Denominação do ficheiro pdf correspondente ao documento]],25,FALSE),"y")))),"")</f>
        <v/>
      </c>
      <c r="W928" s="410">
        <f t="shared" si="77"/>
        <v>0</v>
      </c>
      <c r="AC928" s="280"/>
    </row>
    <row r="929" spans="1:29" s="263" customFormat="1" ht="25.05" hidden="1" customHeight="1" x14ac:dyDescent="0.3">
      <c r="A929" s="274" t="str">
        <f>CONCATENATE(+IF(Table9[[#This Row],[Código do agregado
'[Entidade']]]="","",VLOOKUP(Table9[[#This Row],[Código do agregado
'[Entidade']]],Table8[[#All],[Código do agregado '[Entidade']]:[Código do agregado
'[1º Direito']]],6,FALSE)),Table9[[#This Row],[Membro]])</f>
        <v/>
      </c>
      <c r="B929" s="403"/>
      <c r="C929" s="404" t="str">
        <f>IF(Table9[[#This Row],[Código do agregado
'[Entidade']]]="","",(CONCATENATE(VLOOKUP(Table9[[#This Row],[Código do agregado
'[Entidade']]],Table8[[Código do agregado '[Entidade']]:[Código do agregado
'[1º Direito']]],8,FALSE),".",Table9[[#This Row],[Membro]])))</f>
        <v/>
      </c>
      <c r="D929" s="430"/>
      <c r="E929" s="431"/>
      <c r="F929" s="430"/>
      <c r="G929" s="430"/>
      <c r="H929" s="435"/>
      <c r="I929" s="432"/>
      <c r="J929" s="433"/>
      <c r="K929" s="404" t="str">
        <f ca="1">IF(Table9[[#This Row],[Data de nascimento 
(aaaa-mm-dd)]]="","",(IF(B929="","",DATEDIF(J929,NOW(),"y"))))</f>
        <v/>
      </c>
      <c r="L929" s="401"/>
      <c r="M929" s="405"/>
      <c r="N929" s="407"/>
      <c r="O929" s="405"/>
      <c r="P929" s="275" t="str">
        <f t="shared" si="73"/>
        <v>NÃO</v>
      </c>
      <c r="Q929" s="281" t="str">
        <f>IF(Table9[[#This Row],[Código do agregado
'[Entidade']]]="","",IF(B929&lt;&gt;B928,"A",IF(Q928="A","B",IF(Q928="B","C",IF(Q928="C","D",IF(Q928="D","E",IF(Q928="E","F",IF(Q928="F","G",IF(Q928="G","H",IF(Q928="H","I",IF(Q928="K","L",IF(Q928="L","M",IF(Q928="M","N",IF(Q928="N","O",IF(Q928="O","P",IF(Q928="P","Q"))))))))))))))))</f>
        <v/>
      </c>
      <c r="R929" s="282" t="str">
        <f t="shared" si="74"/>
        <v/>
      </c>
      <c r="S929" s="283" t="str">
        <f t="shared" si="75"/>
        <v/>
      </c>
      <c r="T929" s="284" t="str">
        <f t="shared" ca="1" si="76"/>
        <v/>
      </c>
      <c r="U929" s="419"/>
      <c r="V929" s="421" t="str">
        <f>IFERROR(IF(Table9[[#This Row],[Data de nascimento 
(aaaa-mm-dd)]]="","",(IF(B929="","",DATEDIF(J929,VLOOKUP(Table9[[#This Row],[Código do agregado
'[Entidade']]],Table8[[Código do agregado '[Entidade']]:[Denominação do ficheiro pdf correspondente ao documento]],25,FALSE),"y")))),"")</f>
        <v/>
      </c>
      <c r="W929" s="410">
        <f t="shared" si="77"/>
        <v>0</v>
      </c>
      <c r="AC929" s="280"/>
    </row>
    <row r="930" spans="1:29" s="263" customFormat="1" ht="25.05" hidden="1" customHeight="1" x14ac:dyDescent="0.3">
      <c r="A930" s="274" t="str">
        <f>CONCATENATE(+IF(Table9[[#This Row],[Código do agregado
'[Entidade']]]="","",VLOOKUP(Table9[[#This Row],[Código do agregado
'[Entidade']]],Table8[[#All],[Código do agregado '[Entidade']]:[Código do agregado
'[1º Direito']]],6,FALSE)),Table9[[#This Row],[Membro]])</f>
        <v/>
      </c>
      <c r="B930" s="403"/>
      <c r="C930" s="404" t="str">
        <f>IF(Table9[[#This Row],[Código do agregado
'[Entidade']]]="","",(CONCATENATE(VLOOKUP(Table9[[#This Row],[Código do agregado
'[Entidade']]],Table8[[Código do agregado '[Entidade']]:[Código do agregado
'[1º Direito']]],8,FALSE),".",Table9[[#This Row],[Membro]])))</f>
        <v/>
      </c>
      <c r="D930" s="430"/>
      <c r="E930" s="431"/>
      <c r="F930" s="430"/>
      <c r="G930" s="430"/>
      <c r="H930" s="435"/>
      <c r="I930" s="432"/>
      <c r="J930" s="433"/>
      <c r="K930" s="404" t="str">
        <f ca="1">IF(Table9[[#This Row],[Data de nascimento 
(aaaa-mm-dd)]]="","",(IF(B930="","",DATEDIF(J930,NOW(),"y"))))</f>
        <v/>
      </c>
      <c r="L930" s="401"/>
      <c r="M930" s="405"/>
      <c r="N930" s="407"/>
      <c r="O930" s="405"/>
      <c r="P930" s="275" t="str">
        <f t="shared" si="73"/>
        <v>NÃO</v>
      </c>
      <c r="Q930" s="281" t="str">
        <f>IF(Table9[[#This Row],[Código do agregado
'[Entidade']]]="","",IF(B930&lt;&gt;B929,"A",IF(Q929="A","B",IF(Q929="B","C",IF(Q929="C","D",IF(Q929="D","E",IF(Q929="E","F",IF(Q929="F","G",IF(Q929="G","H",IF(Q929="H","I",IF(Q929="K","L",IF(Q929="L","M",IF(Q929="M","N",IF(Q929="N","O",IF(Q929="O","P",IF(Q929="P","Q"))))))))))))))))</f>
        <v/>
      </c>
      <c r="R930" s="282" t="str">
        <f t="shared" si="74"/>
        <v/>
      </c>
      <c r="S930" s="283" t="str">
        <f t="shared" si="75"/>
        <v/>
      </c>
      <c r="T930" s="284" t="str">
        <f t="shared" ca="1" si="76"/>
        <v/>
      </c>
      <c r="U930" s="419"/>
      <c r="V930" s="421" t="str">
        <f>IFERROR(IF(Table9[[#This Row],[Data de nascimento 
(aaaa-mm-dd)]]="","",(IF(B930="","",DATEDIF(J930,VLOOKUP(Table9[[#This Row],[Código do agregado
'[Entidade']]],Table8[[Código do agregado '[Entidade']]:[Denominação do ficheiro pdf correspondente ao documento]],25,FALSE),"y")))),"")</f>
        <v/>
      </c>
      <c r="W930" s="410">
        <f t="shared" si="77"/>
        <v>0</v>
      </c>
      <c r="AC930" s="280"/>
    </row>
    <row r="931" spans="1:29" s="263" customFormat="1" ht="25.05" hidden="1" customHeight="1" x14ac:dyDescent="0.3">
      <c r="A931" s="274" t="str">
        <f>CONCATENATE(+IF(Table9[[#This Row],[Código do agregado
'[Entidade']]]="","",VLOOKUP(Table9[[#This Row],[Código do agregado
'[Entidade']]],Table8[[#All],[Código do agregado '[Entidade']]:[Código do agregado
'[1º Direito']]],6,FALSE)),Table9[[#This Row],[Membro]])</f>
        <v/>
      </c>
      <c r="B931" s="403"/>
      <c r="C931" s="404" t="str">
        <f>IF(Table9[[#This Row],[Código do agregado
'[Entidade']]]="","",(CONCATENATE(VLOOKUP(Table9[[#This Row],[Código do agregado
'[Entidade']]],Table8[[Código do agregado '[Entidade']]:[Código do agregado
'[1º Direito']]],8,FALSE),".",Table9[[#This Row],[Membro]])))</f>
        <v/>
      </c>
      <c r="D931" s="430"/>
      <c r="E931" s="431"/>
      <c r="F931" s="430"/>
      <c r="G931" s="430"/>
      <c r="H931" s="435"/>
      <c r="I931" s="432"/>
      <c r="J931" s="433"/>
      <c r="K931" s="404" t="str">
        <f ca="1">IF(Table9[[#This Row],[Data de nascimento 
(aaaa-mm-dd)]]="","",(IF(B931="","",DATEDIF(J931,NOW(),"y"))))</f>
        <v/>
      </c>
      <c r="L931" s="401"/>
      <c r="M931" s="405"/>
      <c r="N931" s="407"/>
      <c r="O931" s="405"/>
      <c r="P931" s="275" t="str">
        <f t="shared" si="73"/>
        <v>NÃO</v>
      </c>
      <c r="Q931" s="281" t="str">
        <f>IF(Table9[[#This Row],[Código do agregado
'[Entidade']]]="","",IF(B931&lt;&gt;B930,"A",IF(Q930="A","B",IF(Q930="B","C",IF(Q930="C","D",IF(Q930="D","E",IF(Q930="E","F",IF(Q930="F","G",IF(Q930="G","H",IF(Q930="H","I",IF(Q930="K","L",IF(Q930="L","M",IF(Q930="M","N",IF(Q930="N","O",IF(Q930="O","P",IF(Q930="P","Q"))))))))))))))))</f>
        <v/>
      </c>
      <c r="R931" s="282" t="str">
        <f t="shared" si="74"/>
        <v/>
      </c>
      <c r="S931" s="283" t="str">
        <f t="shared" si="75"/>
        <v/>
      </c>
      <c r="T931" s="284" t="str">
        <f t="shared" ca="1" si="76"/>
        <v/>
      </c>
      <c r="U931" s="419"/>
      <c r="V931" s="421" t="str">
        <f>IFERROR(IF(Table9[[#This Row],[Data de nascimento 
(aaaa-mm-dd)]]="","",(IF(B931="","",DATEDIF(J931,VLOOKUP(Table9[[#This Row],[Código do agregado
'[Entidade']]],Table8[[Código do agregado '[Entidade']]:[Denominação do ficheiro pdf correspondente ao documento]],25,FALSE),"y")))),"")</f>
        <v/>
      </c>
      <c r="W931" s="410">
        <f t="shared" si="77"/>
        <v>0</v>
      </c>
      <c r="AC931" s="280"/>
    </row>
    <row r="932" spans="1:29" s="263" customFormat="1" ht="25.05" hidden="1" customHeight="1" x14ac:dyDescent="0.3">
      <c r="A932" s="274" t="str">
        <f>CONCATENATE(+IF(Table9[[#This Row],[Código do agregado
'[Entidade']]]="","",VLOOKUP(Table9[[#This Row],[Código do agregado
'[Entidade']]],Table8[[#All],[Código do agregado '[Entidade']]:[Código do agregado
'[1º Direito']]],6,FALSE)),Table9[[#This Row],[Membro]])</f>
        <v/>
      </c>
      <c r="B932" s="403"/>
      <c r="C932" s="404" t="str">
        <f>IF(Table9[[#This Row],[Código do agregado
'[Entidade']]]="","",(CONCATENATE(VLOOKUP(Table9[[#This Row],[Código do agregado
'[Entidade']]],Table8[[Código do agregado '[Entidade']]:[Código do agregado
'[1º Direito']]],8,FALSE),".",Table9[[#This Row],[Membro]])))</f>
        <v/>
      </c>
      <c r="D932" s="430"/>
      <c r="E932" s="431"/>
      <c r="F932" s="430"/>
      <c r="G932" s="430"/>
      <c r="H932" s="435"/>
      <c r="I932" s="432"/>
      <c r="J932" s="433"/>
      <c r="K932" s="404" t="str">
        <f ca="1">IF(Table9[[#This Row],[Data de nascimento 
(aaaa-mm-dd)]]="","",(IF(B932="","",DATEDIF(J932,NOW(),"y"))))</f>
        <v/>
      </c>
      <c r="L932" s="401"/>
      <c r="M932" s="405"/>
      <c r="N932" s="407"/>
      <c r="O932" s="405"/>
      <c r="P932" s="275" t="str">
        <f t="shared" si="73"/>
        <v>NÃO</v>
      </c>
      <c r="Q932" s="281" t="str">
        <f>IF(Table9[[#This Row],[Código do agregado
'[Entidade']]]="","",IF(B932&lt;&gt;B931,"A",IF(Q931="A","B",IF(Q931="B","C",IF(Q931="C","D",IF(Q931="D","E",IF(Q931="E","F",IF(Q931="F","G",IF(Q931="G","H",IF(Q931="H","I",IF(Q931="K","L",IF(Q931="L","M",IF(Q931="M","N",IF(Q931="N","O",IF(Q931="O","P",IF(Q931="P","Q"))))))))))))))))</f>
        <v/>
      </c>
      <c r="R932" s="282" t="str">
        <f t="shared" si="74"/>
        <v/>
      </c>
      <c r="S932" s="283" t="str">
        <f t="shared" si="75"/>
        <v/>
      </c>
      <c r="T932" s="284" t="str">
        <f t="shared" ca="1" si="76"/>
        <v/>
      </c>
      <c r="U932" s="419"/>
      <c r="V932" s="421" t="str">
        <f>IFERROR(IF(Table9[[#This Row],[Data de nascimento 
(aaaa-mm-dd)]]="","",(IF(B932="","",DATEDIF(J932,VLOOKUP(Table9[[#This Row],[Código do agregado
'[Entidade']]],Table8[[Código do agregado '[Entidade']]:[Denominação do ficheiro pdf correspondente ao documento]],25,FALSE),"y")))),"")</f>
        <v/>
      </c>
      <c r="W932" s="410">
        <f t="shared" si="77"/>
        <v>0</v>
      </c>
      <c r="AC932" s="280"/>
    </row>
    <row r="933" spans="1:29" s="263" customFormat="1" ht="25.05" hidden="1" customHeight="1" x14ac:dyDescent="0.3">
      <c r="A933" s="274" t="str">
        <f>CONCATENATE(+IF(Table9[[#This Row],[Código do agregado
'[Entidade']]]="","",VLOOKUP(Table9[[#This Row],[Código do agregado
'[Entidade']]],Table8[[#All],[Código do agregado '[Entidade']]:[Código do agregado
'[1º Direito']]],6,FALSE)),Table9[[#This Row],[Membro]])</f>
        <v/>
      </c>
      <c r="B933" s="403"/>
      <c r="C933" s="404" t="str">
        <f>IF(Table9[[#This Row],[Código do agregado
'[Entidade']]]="","",(CONCATENATE(VLOOKUP(Table9[[#This Row],[Código do agregado
'[Entidade']]],Table8[[Código do agregado '[Entidade']]:[Código do agregado
'[1º Direito']]],8,FALSE),".",Table9[[#This Row],[Membro]])))</f>
        <v/>
      </c>
      <c r="D933" s="430"/>
      <c r="E933" s="431"/>
      <c r="F933" s="430"/>
      <c r="G933" s="430"/>
      <c r="H933" s="435"/>
      <c r="I933" s="432"/>
      <c r="J933" s="433"/>
      <c r="K933" s="404" t="str">
        <f ca="1">IF(Table9[[#This Row],[Data de nascimento 
(aaaa-mm-dd)]]="","",(IF(B933="","",DATEDIF(J933,NOW(),"y"))))</f>
        <v/>
      </c>
      <c r="L933" s="401"/>
      <c r="M933" s="405"/>
      <c r="N933" s="407"/>
      <c r="O933" s="405"/>
      <c r="P933" s="275" t="str">
        <f t="shared" si="73"/>
        <v>NÃO</v>
      </c>
      <c r="Q933" s="281" t="str">
        <f>IF(Table9[[#This Row],[Código do agregado
'[Entidade']]]="","",IF(B933&lt;&gt;B932,"A",IF(Q932="A","B",IF(Q932="B","C",IF(Q932="C","D",IF(Q932="D","E",IF(Q932="E","F",IF(Q932="F","G",IF(Q932="G","H",IF(Q932="H","I",IF(Q932="K","L",IF(Q932="L","M",IF(Q932="M","N",IF(Q932="N","O",IF(Q932="O","P",IF(Q932="P","Q"))))))))))))))))</f>
        <v/>
      </c>
      <c r="R933" s="282" t="str">
        <f t="shared" si="74"/>
        <v/>
      </c>
      <c r="S933" s="283" t="str">
        <f t="shared" si="75"/>
        <v/>
      </c>
      <c r="T933" s="284" t="str">
        <f t="shared" ca="1" si="76"/>
        <v/>
      </c>
      <c r="U933" s="419"/>
      <c r="V933" s="421" t="str">
        <f>IFERROR(IF(Table9[[#This Row],[Data de nascimento 
(aaaa-mm-dd)]]="","",(IF(B933="","",DATEDIF(J933,VLOOKUP(Table9[[#This Row],[Código do agregado
'[Entidade']]],Table8[[Código do agregado '[Entidade']]:[Denominação do ficheiro pdf correspondente ao documento]],25,FALSE),"y")))),"")</f>
        <v/>
      </c>
      <c r="W933" s="410">
        <f t="shared" si="77"/>
        <v>0</v>
      </c>
      <c r="AC933" s="280"/>
    </row>
    <row r="934" spans="1:29" s="263" customFormat="1" ht="25.05" hidden="1" customHeight="1" x14ac:dyDescent="0.3">
      <c r="A934" s="274" t="str">
        <f>CONCATENATE(+IF(Table9[[#This Row],[Código do agregado
'[Entidade']]]="","",VLOOKUP(Table9[[#This Row],[Código do agregado
'[Entidade']]],Table8[[#All],[Código do agregado '[Entidade']]:[Código do agregado
'[1º Direito']]],6,FALSE)),Table9[[#This Row],[Membro]])</f>
        <v/>
      </c>
      <c r="B934" s="403"/>
      <c r="C934" s="404" t="str">
        <f>IF(Table9[[#This Row],[Código do agregado
'[Entidade']]]="","",(CONCATENATE(VLOOKUP(Table9[[#This Row],[Código do agregado
'[Entidade']]],Table8[[Código do agregado '[Entidade']]:[Código do agregado
'[1º Direito']]],8,FALSE),".",Table9[[#This Row],[Membro]])))</f>
        <v/>
      </c>
      <c r="D934" s="430"/>
      <c r="E934" s="431"/>
      <c r="F934" s="430"/>
      <c r="G934" s="430"/>
      <c r="H934" s="435"/>
      <c r="I934" s="432"/>
      <c r="J934" s="433"/>
      <c r="K934" s="404" t="str">
        <f ca="1">IF(Table9[[#This Row],[Data de nascimento 
(aaaa-mm-dd)]]="","",(IF(B934="","",DATEDIF(J934,NOW(),"y"))))</f>
        <v/>
      </c>
      <c r="L934" s="401"/>
      <c r="M934" s="405"/>
      <c r="N934" s="407"/>
      <c r="O934" s="405"/>
      <c r="P934" s="275" t="str">
        <f t="shared" si="73"/>
        <v>NÃO</v>
      </c>
      <c r="Q934" s="281" t="str">
        <f>IF(Table9[[#This Row],[Código do agregado
'[Entidade']]]="","",IF(B934&lt;&gt;B933,"A",IF(Q933="A","B",IF(Q933="B","C",IF(Q933="C","D",IF(Q933="D","E",IF(Q933="E","F",IF(Q933="F","G",IF(Q933="G","H",IF(Q933="H","I",IF(Q933="K","L",IF(Q933="L","M",IF(Q933="M","N",IF(Q933="N","O",IF(Q933="O","P",IF(Q933="P","Q"))))))))))))))))</f>
        <v/>
      </c>
      <c r="R934" s="282" t="str">
        <f t="shared" si="74"/>
        <v/>
      </c>
      <c r="S934" s="283" t="str">
        <f t="shared" si="75"/>
        <v/>
      </c>
      <c r="T934" s="284" t="str">
        <f t="shared" ca="1" si="76"/>
        <v/>
      </c>
      <c r="U934" s="419"/>
      <c r="V934" s="421" t="str">
        <f>IFERROR(IF(Table9[[#This Row],[Data de nascimento 
(aaaa-mm-dd)]]="","",(IF(B934="","",DATEDIF(J934,VLOOKUP(Table9[[#This Row],[Código do agregado
'[Entidade']]],Table8[[Código do agregado '[Entidade']]:[Denominação do ficheiro pdf correspondente ao documento]],25,FALSE),"y")))),"")</f>
        <v/>
      </c>
      <c r="W934" s="410">
        <f t="shared" si="77"/>
        <v>0</v>
      </c>
      <c r="AC934" s="280"/>
    </row>
    <row r="935" spans="1:29" s="263" customFormat="1" ht="25.05" hidden="1" customHeight="1" x14ac:dyDescent="0.3">
      <c r="A935" s="274" t="str">
        <f>CONCATENATE(+IF(Table9[[#This Row],[Código do agregado
'[Entidade']]]="","",VLOOKUP(Table9[[#This Row],[Código do agregado
'[Entidade']]],Table8[[#All],[Código do agregado '[Entidade']]:[Código do agregado
'[1º Direito']]],6,FALSE)),Table9[[#This Row],[Membro]])</f>
        <v/>
      </c>
      <c r="B935" s="403"/>
      <c r="C935" s="404" t="str">
        <f>IF(Table9[[#This Row],[Código do agregado
'[Entidade']]]="","",(CONCATENATE(VLOOKUP(Table9[[#This Row],[Código do agregado
'[Entidade']]],Table8[[Código do agregado '[Entidade']]:[Código do agregado
'[1º Direito']]],8,FALSE),".",Table9[[#This Row],[Membro]])))</f>
        <v/>
      </c>
      <c r="D935" s="430"/>
      <c r="E935" s="431"/>
      <c r="F935" s="430"/>
      <c r="G935" s="430"/>
      <c r="H935" s="435"/>
      <c r="I935" s="432"/>
      <c r="J935" s="433"/>
      <c r="K935" s="404" t="str">
        <f ca="1">IF(Table9[[#This Row],[Data de nascimento 
(aaaa-mm-dd)]]="","",(IF(B935="","",DATEDIF(J935,NOW(),"y"))))</f>
        <v/>
      </c>
      <c r="L935" s="401"/>
      <c r="M935" s="405"/>
      <c r="N935" s="407"/>
      <c r="O935" s="405"/>
      <c r="P935" s="275" t="str">
        <f t="shared" si="73"/>
        <v>NÃO</v>
      </c>
      <c r="Q935" s="281" t="str">
        <f>IF(Table9[[#This Row],[Código do agregado
'[Entidade']]]="","",IF(B935&lt;&gt;B934,"A",IF(Q934="A","B",IF(Q934="B","C",IF(Q934="C","D",IF(Q934="D","E",IF(Q934="E","F",IF(Q934="F","G",IF(Q934="G","H",IF(Q934="H","I",IF(Q934="K","L",IF(Q934="L","M",IF(Q934="M","N",IF(Q934="N","O",IF(Q934="O","P",IF(Q934="P","Q"))))))))))))))))</f>
        <v/>
      </c>
      <c r="R935" s="282" t="str">
        <f t="shared" si="74"/>
        <v/>
      </c>
      <c r="S935" s="283" t="str">
        <f t="shared" si="75"/>
        <v/>
      </c>
      <c r="T935" s="284" t="str">
        <f t="shared" ca="1" si="76"/>
        <v/>
      </c>
      <c r="U935" s="419"/>
      <c r="V935" s="421" t="str">
        <f>IFERROR(IF(Table9[[#This Row],[Data de nascimento 
(aaaa-mm-dd)]]="","",(IF(B935="","",DATEDIF(J935,VLOOKUP(Table9[[#This Row],[Código do agregado
'[Entidade']]],Table8[[Código do agregado '[Entidade']]:[Denominação do ficheiro pdf correspondente ao documento]],25,FALSE),"y")))),"")</f>
        <v/>
      </c>
      <c r="W935" s="410">
        <f t="shared" si="77"/>
        <v>0</v>
      </c>
      <c r="AC935" s="280"/>
    </row>
    <row r="936" spans="1:29" s="263" customFormat="1" ht="25.05" hidden="1" customHeight="1" x14ac:dyDescent="0.3">
      <c r="A936" s="274" t="str">
        <f>CONCATENATE(+IF(Table9[[#This Row],[Código do agregado
'[Entidade']]]="","",VLOOKUP(Table9[[#This Row],[Código do agregado
'[Entidade']]],Table8[[#All],[Código do agregado '[Entidade']]:[Código do agregado
'[1º Direito']]],6,FALSE)),Table9[[#This Row],[Membro]])</f>
        <v/>
      </c>
      <c r="B936" s="403"/>
      <c r="C936" s="404" t="str">
        <f>IF(Table9[[#This Row],[Código do agregado
'[Entidade']]]="","",(CONCATENATE(VLOOKUP(Table9[[#This Row],[Código do agregado
'[Entidade']]],Table8[[Código do agregado '[Entidade']]:[Código do agregado
'[1º Direito']]],8,FALSE),".",Table9[[#This Row],[Membro]])))</f>
        <v/>
      </c>
      <c r="D936" s="430"/>
      <c r="E936" s="431"/>
      <c r="F936" s="430"/>
      <c r="G936" s="430"/>
      <c r="H936" s="435"/>
      <c r="I936" s="432"/>
      <c r="J936" s="433"/>
      <c r="K936" s="404" t="str">
        <f ca="1">IF(Table9[[#This Row],[Data de nascimento 
(aaaa-mm-dd)]]="","",(IF(B936="","",DATEDIF(J936,NOW(),"y"))))</f>
        <v/>
      </c>
      <c r="L936" s="401"/>
      <c r="M936" s="405"/>
      <c r="N936" s="407"/>
      <c r="O936" s="405"/>
      <c r="P936" s="275" t="str">
        <f t="shared" si="73"/>
        <v>NÃO</v>
      </c>
      <c r="Q936" s="281" t="str">
        <f>IF(Table9[[#This Row],[Código do agregado
'[Entidade']]]="","",IF(B936&lt;&gt;B935,"A",IF(Q935="A","B",IF(Q935="B","C",IF(Q935="C","D",IF(Q935="D","E",IF(Q935="E","F",IF(Q935="F","G",IF(Q935="G","H",IF(Q935="H","I",IF(Q935="K","L",IF(Q935="L","M",IF(Q935="M","N",IF(Q935="N","O",IF(Q935="O","P",IF(Q935="P","Q"))))))))))))))))</f>
        <v/>
      </c>
      <c r="R936" s="282" t="str">
        <f t="shared" si="74"/>
        <v/>
      </c>
      <c r="S936" s="283" t="str">
        <f t="shared" si="75"/>
        <v/>
      </c>
      <c r="T936" s="284" t="str">
        <f t="shared" ca="1" si="76"/>
        <v/>
      </c>
      <c r="U936" s="419"/>
      <c r="V936" s="421" t="str">
        <f>IFERROR(IF(Table9[[#This Row],[Data de nascimento 
(aaaa-mm-dd)]]="","",(IF(B936="","",DATEDIF(J936,VLOOKUP(Table9[[#This Row],[Código do agregado
'[Entidade']]],Table8[[Código do agregado '[Entidade']]:[Denominação do ficheiro pdf correspondente ao documento]],25,FALSE),"y")))),"")</f>
        <v/>
      </c>
      <c r="W936" s="410">
        <f t="shared" si="77"/>
        <v>0</v>
      </c>
      <c r="AC936" s="280"/>
    </row>
    <row r="937" spans="1:29" s="263" customFormat="1" ht="25.05" hidden="1" customHeight="1" x14ac:dyDescent="0.3">
      <c r="A937" s="274" t="str">
        <f>CONCATENATE(+IF(Table9[[#This Row],[Código do agregado
'[Entidade']]]="","",VLOOKUP(Table9[[#This Row],[Código do agregado
'[Entidade']]],Table8[[#All],[Código do agregado '[Entidade']]:[Código do agregado
'[1º Direito']]],6,FALSE)),Table9[[#This Row],[Membro]])</f>
        <v/>
      </c>
      <c r="B937" s="403"/>
      <c r="C937" s="404" t="str">
        <f>IF(Table9[[#This Row],[Código do agregado
'[Entidade']]]="","",(CONCATENATE(VLOOKUP(Table9[[#This Row],[Código do agregado
'[Entidade']]],Table8[[Código do agregado '[Entidade']]:[Código do agregado
'[1º Direito']]],8,FALSE),".",Table9[[#This Row],[Membro]])))</f>
        <v/>
      </c>
      <c r="D937" s="430"/>
      <c r="E937" s="431"/>
      <c r="F937" s="430"/>
      <c r="G937" s="430"/>
      <c r="H937" s="435"/>
      <c r="I937" s="432"/>
      <c r="J937" s="433"/>
      <c r="K937" s="404" t="str">
        <f ca="1">IF(Table9[[#This Row],[Data de nascimento 
(aaaa-mm-dd)]]="","",(IF(B937="","",DATEDIF(J937,NOW(),"y"))))</f>
        <v/>
      </c>
      <c r="L937" s="401"/>
      <c r="M937" s="405"/>
      <c r="N937" s="407"/>
      <c r="O937" s="405"/>
      <c r="P937" s="275" t="str">
        <f t="shared" si="73"/>
        <v>NÃO</v>
      </c>
      <c r="Q937" s="281" t="str">
        <f>IF(Table9[[#This Row],[Código do agregado
'[Entidade']]]="","",IF(B937&lt;&gt;B936,"A",IF(Q936="A","B",IF(Q936="B","C",IF(Q936="C","D",IF(Q936="D","E",IF(Q936="E","F",IF(Q936="F","G",IF(Q936="G","H",IF(Q936="H","I",IF(Q936="K","L",IF(Q936="L","M",IF(Q936="M","N",IF(Q936="N","O",IF(Q936="O","P",IF(Q936="P","Q"))))))))))))))))</f>
        <v/>
      </c>
      <c r="R937" s="282" t="str">
        <f t="shared" si="74"/>
        <v/>
      </c>
      <c r="S937" s="283" t="str">
        <f t="shared" si="75"/>
        <v/>
      </c>
      <c r="T937" s="284" t="str">
        <f t="shared" ca="1" si="76"/>
        <v/>
      </c>
      <c r="U937" s="419"/>
      <c r="V937" s="421" t="str">
        <f>IFERROR(IF(Table9[[#This Row],[Data de nascimento 
(aaaa-mm-dd)]]="","",(IF(B937="","",DATEDIF(J937,VLOOKUP(Table9[[#This Row],[Código do agregado
'[Entidade']]],Table8[[Código do agregado '[Entidade']]:[Denominação do ficheiro pdf correspondente ao documento]],25,FALSE),"y")))),"")</f>
        <v/>
      </c>
      <c r="W937" s="410">
        <f t="shared" si="77"/>
        <v>0</v>
      </c>
      <c r="AC937" s="280"/>
    </row>
    <row r="938" spans="1:29" s="263" customFormat="1" ht="25.05" hidden="1" customHeight="1" x14ac:dyDescent="0.3">
      <c r="A938" s="274" t="str">
        <f>CONCATENATE(+IF(Table9[[#This Row],[Código do agregado
'[Entidade']]]="","",VLOOKUP(Table9[[#This Row],[Código do agregado
'[Entidade']]],Table8[[#All],[Código do agregado '[Entidade']]:[Código do agregado
'[1º Direito']]],6,FALSE)),Table9[[#This Row],[Membro]])</f>
        <v/>
      </c>
      <c r="B938" s="403"/>
      <c r="C938" s="404" t="str">
        <f>IF(Table9[[#This Row],[Código do agregado
'[Entidade']]]="","",(CONCATENATE(VLOOKUP(Table9[[#This Row],[Código do agregado
'[Entidade']]],Table8[[Código do agregado '[Entidade']]:[Código do agregado
'[1º Direito']]],8,FALSE),".",Table9[[#This Row],[Membro]])))</f>
        <v/>
      </c>
      <c r="D938" s="430"/>
      <c r="E938" s="431"/>
      <c r="F938" s="430"/>
      <c r="G938" s="430"/>
      <c r="H938" s="435"/>
      <c r="I938" s="432"/>
      <c r="J938" s="433"/>
      <c r="K938" s="404" t="str">
        <f ca="1">IF(Table9[[#This Row],[Data de nascimento 
(aaaa-mm-dd)]]="","",(IF(B938="","",DATEDIF(J938,NOW(),"y"))))</f>
        <v/>
      </c>
      <c r="L938" s="401"/>
      <c r="M938" s="405"/>
      <c r="N938" s="407"/>
      <c r="O938" s="405"/>
      <c r="P938" s="275" t="str">
        <f t="shared" si="73"/>
        <v>NÃO</v>
      </c>
      <c r="Q938" s="281" t="str">
        <f>IF(Table9[[#This Row],[Código do agregado
'[Entidade']]]="","",IF(B938&lt;&gt;B937,"A",IF(Q937="A","B",IF(Q937="B","C",IF(Q937="C","D",IF(Q937="D","E",IF(Q937="E","F",IF(Q937="F","G",IF(Q937="G","H",IF(Q937="H","I",IF(Q937="K","L",IF(Q937="L","M",IF(Q937="M","N",IF(Q937="N","O",IF(Q937="O","P",IF(Q937="P","Q"))))))))))))))))</f>
        <v/>
      </c>
      <c r="R938" s="282" t="str">
        <f t="shared" si="74"/>
        <v/>
      </c>
      <c r="S938" s="283" t="str">
        <f t="shared" si="75"/>
        <v/>
      </c>
      <c r="T938" s="284" t="str">
        <f t="shared" ca="1" si="76"/>
        <v/>
      </c>
      <c r="U938" s="419"/>
      <c r="V938" s="421" t="str">
        <f>IFERROR(IF(Table9[[#This Row],[Data de nascimento 
(aaaa-mm-dd)]]="","",(IF(B938="","",DATEDIF(J938,VLOOKUP(Table9[[#This Row],[Código do agregado
'[Entidade']]],Table8[[Código do agregado '[Entidade']]:[Denominação do ficheiro pdf correspondente ao documento]],25,FALSE),"y")))),"")</f>
        <v/>
      </c>
      <c r="W938" s="410">
        <f t="shared" si="77"/>
        <v>0</v>
      </c>
      <c r="AC938" s="280"/>
    </row>
    <row r="939" spans="1:29" s="263" customFormat="1" ht="25.05" hidden="1" customHeight="1" x14ac:dyDescent="0.3">
      <c r="A939" s="274" t="str">
        <f>CONCATENATE(+IF(Table9[[#This Row],[Código do agregado
'[Entidade']]]="","",VLOOKUP(Table9[[#This Row],[Código do agregado
'[Entidade']]],Table8[[#All],[Código do agregado '[Entidade']]:[Código do agregado
'[1º Direito']]],6,FALSE)),Table9[[#This Row],[Membro]])</f>
        <v/>
      </c>
      <c r="B939" s="403"/>
      <c r="C939" s="404" t="str">
        <f>IF(Table9[[#This Row],[Código do agregado
'[Entidade']]]="","",(CONCATENATE(VLOOKUP(Table9[[#This Row],[Código do agregado
'[Entidade']]],Table8[[Código do agregado '[Entidade']]:[Código do agregado
'[1º Direito']]],8,FALSE),".",Table9[[#This Row],[Membro]])))</f>
        <v/>
      </c>
      <c r="D939" s="430"/>
      <c r="E939" s="431"/>
      <c r="F939" s="430"/>
      <c r="G939" s="430"/>
      <c r="H939" s="435"/>
      <c r="I939" s="432"/>
      <c r="J939" s="433"/>
      <c r="K939" s="404" t="str">
        <f ca="1">IF(Table9[[#This Row],[Data de nascimento 
(aaaa-mm-dd)]]="","",(IF(B939="","",DATEDIF(J939,NOW(),"y"))))</f>
        <v/>
      </c>
      <c r="L939" s="401"/>
      <c r="M939" s="405"/>
      <c r="N939" s="407"/>
      <c r="O939" s="405"/>
      <c r="P939" s="275" t="str">
        <f t="shared" si="73"/>
        <v>NÃO</v>
      </c>
      <c r="Q939" s="281" t="str">
        <f>IF(Table9[[#This Row],[Código do agregado
'[Entidade']]]="","",IF(B939&lt;&gt;B938,"A",IF(Q938="A","B",IF(Q938="B","C",IF(Q938="C","D",IF(Q938="D","E",IF(Q938="E","F",IF(Q938="F","G",IF(Q938="G","H",IF(Q938="H","I",IF(Q938="K","L",IF(Q938="L","M",IF(Q938="M","N",IF(Q938="N","O",IF(Q938="O","P",IF(Q938="P","Q"))))))))))))))))</f>
        <v/>
      </c>
      <c r="R939" s="282" t="str">
        <f t="shared" si="74"/>
        <v/>
      </c>
      <c r="S939" s="283" t="str">
        <f t="shared" si="75"/>
        <v/>
      </c>
      <c r="T939" s="284" t="str">
        <f t="shared" ca="1" si="76"/>
        <v/>
      </c>
      <c r="U939" s="419"/>
      <c r="V939" s="421" t="str">
        <f>IFERROR(IF(Table9[[#This Row],[Data de nascimento 
(aaaa-mm-dd)]]="","",(IF(B939="","",DATEDIF(J939,VLOOKUP(Table9[[#This Row],[Código do agregado
'[Entidade']]],Table8[[Código do agregado '[Entidade']]:[Denominação do ficheiro pdf correspondente ao documento]],25,FALSE),"y")))),"")</f>
        <v/>
      </c>
      <c r="W939" s="410">
        <f t="shared" si="77"/>
        <v>0</v>
      </c>
      <c r="AC939" s="280"/>
    </row>
    <row r="940" spans="1:29" s="263" customFormat="1" ht="25.05" hidden="1" customHeight="1" x14ac:dyDescent="0.3">
      <c r="A940" s="274" t="str">
        <f>CONCATENATE(+IF(Table9[[#This Row],[Código do agregado
'[Entidade']]]="","",VLOOKUP(Table9[[#This Row],[Código do agregado
'[Entidade']]],Table8[[#All],[Código do agregado '[Entidade']]:[Código do agregado
'[1º Direito']]],6,FALSE)),Table9[[#This Row],[Membro]])</f>
        <v/>
      </c>
      <c r="B940" s="403"/>
      <c r="C940" s="404" t="str">
        <f>IF(Table9[[#This Row],[Código do agregado
'[Entidade']]]="","",(CONCATENATE(VLOOKUP(Table9[[#This Row],[Código do agregado
'[Entidade']]],Table8[[Código do agregado '[Entidade']]:[Código do agregado
'[1º Direito']]],8,FALSE),".",Table9[[#This Row],[Membro]])))</f>
        <v/>
      </c>
      <c r="D940" s="430"/>
      <c r="E940" s="431"/>
      <c r="F940" s="430"/>
      <c r="G940" s="430"/>
      <c r="H940" s="435"/>
      <c r="I940" s="432"/>
      <c r="J940" s="433"/>
      <c r="K940" s="404" t="str">
        <f ca="1">IF(Table9[[#This Row],[Data de nascimento 
(aaaa-mm-dd)]]="","",(IF(B940="","",DATEDIF(J940,NOW(),"y"))))</f>
        <v/>
      </c>
      <c r="L940" s="401"/>
      <c r="M940" s="405"/>
      <c r="N940" s="407"/>
      <c r="O940" s="405"/>
      <c r="P940" s="275" t="str">
        <f t="shared" si="73"/>
        <v>NÃO</v>
      </c>
      <c r="Q940" s="281" t="str">
        <f>IF(Table9[[#This Row],[Código do agregado
'[Entidade']]]="","",IF(B940&lt;&gt;B939,"A",IF(Q939="A","B",IF(Q939="B","C",IF(Q939="C","D",IF(Q939="D","E",IF(Q939="E","F",IF(Q939="F","G",IF(Q939="G","H",IF(Q939="H","I",IF(Q939="K","L",IF(Q939="L","M",IF(Q939="M","N",IF(Q939="N","O",IF(Q939="O","P",IF(Q939="P","Q"))))))))))))))))</f>
        <v/>
      </c>
      <c r="R940" s="282" t="str">
        <f t="shared" si="74"/>
        <v/>
      </c>
      <c r="S940" s="283" t="str">
        <f t="shared" si="75"/>
        <v/>
      </c>
      <c r="T940" s="284" t="str">
        <f t="shared" ca="1" si="76"/>
        <v/>
      </c>
      <c r="U940" s="419"/>
      <c r="V940" s="421" t="str">
        <f>IFERROR(IF(Table9[[#This Row],[Data de nascimento 
(aaaa-mm-dd)]]="","",(IF(B940="","",DATEDIF(J940,VLOOKUP(Table9[[#This Row],[Código do agregado
'[Entidade']]],Table8[[Código do agregado '[Entidade']]:[Denominação do ficheiro pdf correspondente ao documento]],25,FALSE),"y")))),"")</f>
        <v/>
      </c>
      <c r="W940" s="410">
        <f t="shared" si="77"/>
        <v>0</v>
      </c>
      <c r="AC940" s="280"/>
    </row>
    <row r="941" spans="1:29" s="263" customFormat="1" ht="25.05" hidden="1" customHeight="1" x14ac:dyDescent="0.3">
      <c r="A941" s="274" t="str">
        <f>CONCATENATE(+IF(Table9[[#This Row],[Código do agregado
'[Entidade']]]="","",VLOOKUP(Table9[[#This Row],[Código do agregado
'[Entidade']]],Table8[[#All],[Código do agregado '[Entidade']]:[Código do agregado
'[1º Direito']]],6,FALSE)),Table9[[#This Row],[Membro]])</f>
        <v/>
      </c>
      <c r="B941" s="403"/>
      <c r="C941" s="404" t="str">
        <f>IF(Table9[[#This Row],[Código do agregado
'[Entidade']]]="","",(CONCATENATE(VLOOKUP(Table9[[#This Row],[Código do agregado
'[Entidade']]],Table8[[Código do agregado '[Entidade']]:[Código do agregado
'[1º Direito']]],8,FALSE),".",Table9[[#This Row],[Membro]])))</f>
        <v/>
      </c>
      <c r="D941" s="430"/>
      <c r="E941" s="431"/>
      <c r="F941" s="430"/>
      <c r="G941" s="430"/>
      <c r="H941" s="435"/>
      <c r="I941" s="432"/>
      <c r="J941" s="433"/>
      <c r="K941" s="404" t="str">
        <f ca="1">IF(Table9[[#This Row],[Data de nascimento 
(aaaa-mm-dd)]]="","",(IF(B941="","",DATEDIF(J941,NOW(),"y"))))</f>
        <v/>
      </c>
      <c r="L941" s="401"/>
      <c r="M941" s="405"/>
      <c r="N941" s="407"/>
      <c r="O941" s="405"/>
      <c r="P941" s="275" t="str">
        <f t="shared" si="73"/>
        <v>NÃO</v>
      </c>
      <c r="Q941" s="281" t="str">
        <f>IF(Table9[[#This Row],[Código do agregado
'[Entidade']]]="","",IF(B941&lt;&gt;B940,"A",IF(Q940="A","B",IF(Q940="B","C",IF(Q940="C","D",IF(Q940="D","E",IF(Q940="E","F",IF(Q940="F","G",IF(Q940="G","H",IF(Q940="H","I",IF(Q940="K","L",IF(Q940="L","M",IF(Q940="M","N",IF(Q940="N","O",IF(Q940="O","P",IF(Q940="P","Q"))))))))))))))))</f>
        <v/>
      </c>
      <c r="R941" s="282" t="str">
        <f t="shared" si="74"/>
        <v/>
      </c>
      <c r="S941" s="283" t="str">
        <f t="shared" si="75"/>
        <v/>
      </c>
      <c r="T941" s="284" t="str">
        <f t="shared" ca="1" si="76"/>
        <v/>
      </c>
      <c r="U941" s="419"/>
      <c r="V941" s="421" t="str">
        <f>IFERROR(IF(Table9[[#This Row],[Data de nascimento 
(aaaa-mm-dd)]]="","",(IF(B941="","",DATEDIF(J941,VLOOKUP(Table9[[#This Row],[Código do agregado
'[Entidade']]],Table8[[Código do agregado '[Entidade']]:[Denominação do ficheiro pdf correspondente ao documento]],25,FALSE),"y")))),"")</f>
        <v/>
      </c>
      <c r="W941" s="410">
        <f t="shared" si="77"/>
        <v>0</v>
      </c>
      <c r="AC941" s="280"/>
    </row>
    <row r="942" spans="1:29" s="263" customFormat="1" ht="25.05" hidden="1" customHeight="1" x14ac:dyDescent="0.3">
      <c r="A942" s="274" t="str">
        <f>CONCATENATE(+IF(Table9[[#This Row],[Código do agregado
'[Entidade']]]="","",VLOOKUP(Table9[[#This Row],[Código do agregado
'[Entidade']]],Table8[[#All],[Código do agregado '[Entidade']]:[Código do agregado
'[1º Direito']]],6,FALSE)),Table9[[#This Row],[Membro]])</f>
        <v/>
      </c>
      <c r="B942" s="403"/>
      <c r="C942" s="404" t="str">
        <f>IF(Table9[[#This Row],[Código do agregado
'[Entidade']]]="","",(CONCATENATE(VLOOKUP(Table9[[#This Row],[Código do agregado
'[Entidade']]],Table8[[Código do agregado '[Entidade']]:[Código do agregado
'[1º Direito']]],8,FALSE),".",Table9[[#This Row],[Membro]])))</f>
        <v/>
      </c>
      <c r="D942" s="430"/>
      <c r="E942" s="431"/>
      <c r="F942" s="430"/>
      <c r="G942" s="430"/>
      <c r="H942" s="435"/>
      <c r="I942" s="432"/>
      <c r="J942" s="433"/>
      <c r="K942" s="404" t="str">
        <f ca="1">IF(Table9[[#This Row],[Data de nascimento 
(aaaa-mm-dd)]]="","",(IF(B942="","",DATEDIF(J942,NOW(),"y"))))</f>
        <v/>
      </c>
      <c r="L942" s="401"/>
      <c r="M942" s="405"/>
      <c r="N942" s="407"/>
      <c r="O942" s="405"/>
      <c r="P942" s="275" t="str">
        <f t="shared" si="73"/>
        <v>NÃO</v>
      </c>
      <c r="Q942" s="281" t="str">
        <f>IF(Table9[[#This Row],[Código do agregado
'[Entidade']]]="","",IF(B942&lt;&gt;B941,"A",IF(Q941="A","B",IF(Q941="B","C",IF(Q941="C","D",IF(Q941="D","E",IF(Q941="E","F",IF(Q941="F","G",IF(Q941="G","H",IF(Q941="H","I",IF(Q941="K","L",IF(Q941="L","M",IF(Q941="M","N",IF(Q941="N","O",IF(Q941="O","P",IF(Q941="P","Q"))))))))))))))))</f>
        <v/>
      </c>
      <c r="R942" s="282" t="str">
        <f t="shared" si="74"/>
        <v/>
      </c>
      <c r="S942" s="283" t="str">
        <f t="shared" si="75"/>
        <v/>
      </c>
      <c r="T942" s="284" t="str">
        <f t="shared" ca="1" si="76"/>
        <v/>
      </c>
      <c r="U942" s="419"/>
      <c r="V942" s="421" t="str">
        <f>IFERROR(IF(Table9[[#This Row],[Data de nascimento 
(aaaa-mm-dd)]]="","",(IF(B942="","",DATEDIF(J942,VLOOKUP(Table9[[#This Row],[Código do agregado
'[Entidade']]],Table8[[Código do agregado '[Entidade']]:[Denominação do ficheiro pdf correspondente ao documento]],25,FALSE),"y")))),"")</f>
        <v/>
      </c>
      <c r="W942" s="410">
        <f t="shared" si="77"/>
        <v>0</v>
      </c>
      <c r="AC942" s="280"/>
    </row>
    <row r="943" spans="1:29" s="263" customFormat="1" ht="25.05" hidden="1" customHeight="1" x14ac:dyDescent="0.3">
      <c r="A943" s="274" t="str">
        <f>CONCATENATE(+IF(Table9[[#This Row],[Código do agregado
'[Entidade']]]="","",VLOOKUP(Table9[[#This Row],[Código do agregado
'[Entidade']]],Table8[[#All],[Código do agregado '[Entidade']]:[Código do agregado
'[1º Direito']]],6,FALSE)),Table9[[#This Row],[Membro]])</f>
        <v/>
      </c>
      <c r="B943" s="403"/>
      <c r="C943" s="404" t="str">
        <f>IF(Table9[[#This Row],[Código do agregado
'[Entidade']]]="","",(CONCATENATE(VLOOKUP(Table9[[#This Row],[Código do agregado
'[Entidade']]],Table8[[Código do agregado '[Entidade']]:[Código do agregado
'[1º Direito']]],8,FALSE),".",Table9[[#This Row],[Membro]])))</f>
        <v/>
      </c>
      <c r="D943" s="430"/>
      <c r="E943" s="431"/>
      <c r="F943" s="430"/>
      <c r="G943" s="430"/>
      <c r="H943" s="435"/>
      <c r="I943" s="432"/>
      <c r="J943" s="433"/>
      <c r="K943" s="404" t="str">
        <f ca="1">IF(Table9[[#This Row],[Data de nascimento 
(aaaa-mm-dd)]]="","",(IF(B943="","",DATEDIF(J943,NOW(),"y"))))</f>
        <v/>
      </c>
      <c r="L943" s="401"/>
      <c r="M943" s="405"/>
      <c r="N943" s="407"/>
      <c r="O943" s="405"/>
      <c r="P943" s="275" t="str">
        <f t="shared" si="73"/>
        <v>NÃO</v>
      </c>
      <c r="Q943" s="281" t="str">
        <f>IF(Table9[[#This Row],[Código do agregado
'[Entidade']]]="","",IF(B943&lt;&gt;B942,"A",IF(Q942="A","B",IF(Q942="B","C",IF(Q942="C","D",IF(Q942="D","E",IF(Q942="E","F",IF(Q942="F","G",IF(Q942="G","H",IF(Q942="H","I",IF(Q942="K","L",IF(Q942="L","M",IF(Q942="M","N",IF(Q942="N","O",IF(Q942="O","P",IF(Q942="P","Q"))))))))))))))))</f>
        <v/>
      </c>
      <c r="R943" s="282" t="str">
        <f t="shared" si="74"/>
        <v/>
      </c>
      <c r="S943" s="283" t="str">
        <f t="shared" si="75"/>
        <v/>
      </c>
      <c r="T943" s="284" t="str">
        <f t="shared" ca="1" si="76"/>
        <v/>
      </c>
      <c r="U943" s="419"/>
      <c r="V943" s="421" t="str">
        <f>IFERROR(IF(Table9[[#This Row],[Data de nascimento 
(aaaa-mm-dd)]]="","",(IF(B943="","",DATEDIF(J943,VLOOKUP(Table9[[#This Row],[Código do agregado
'[Entidade']]],Table8[[Código do agregado '[Entidade']]:[Denominação do ficheiro pdf correspondente ao documento]],25,FALSE),"y")))),"")</f>
        <v/>
      </c>
      <c r="W943" s="410">
        <f t="shared" si="77"/>
        <v>0</v>
      </c>
      <c r="AC943" s="280"/>
    </row>
    <row r="944" spans="1:29" s="263" customFormat="1" ht="25.05" hidden="1" customHeight="1" x14ac:dyDescent="0.3">
      <c r="A944" s="274" t="str">
        <f>CONCATENATE(+IF(Table9[[#This Row],[Código do agregado
'[Entidade']]]="","",VLOOKUP(Table9[[#This Row],[Código do agregado
'[Entidade']]],Table8[[#All],[Código do agregado '[Entidade']]:[Código do agregado
'[1º Direito']]],6,FALSE)),Table9[[#This Row],[Membro]])</f>
        <v/>
      </c>
      <c r="B944" s="403"/>
      <c r="C944" s="404" t="str">
        <f>IF(Table9[[#This Row],[Código do agregado
'[Entidade']]]="","",(CONCATENATE(VLOOKUP(Table9[[#This Row],[Código do agregado
'[Entidade']]],Table8[[Código do agregado '[Entidade']]:[Código do agregado
'[1º Direito']]],8,FALSE),".",Table9[[#This Row],[Membro]])))</f>
        <v/>
      </c>
      <c r="D944" s="430"/>
      <c r="E944" s="431"/>
      <c r="F944" s="430"/>
      <c r="G944" s="430"/>
      <c r="H944" s="435"/>
      <c r="I944" s="432"/>
      <c r="J944" s="433"/>
      <c r="K944" s="404" t="str">
        <f ca="1">IF(Table9[[#This Row],[Data de nascimento 
(aaaa-mm-dd)]]="","",(IF(B944="","",DATEDIF(J944,NOW(),"y"))))</f>
        <v/>
      </c>
      <c r="L944" s="401"/>
      <c r="M944" s="405"/>
      <c r="N944" s="407"/>
      <c r="O944" s="405"/>
      <c r="P944" s="275" t="str">
        <f t="shared" si="73"/>
        <v>NÃO</v>
      </c>
      <c r="Q944" s="281" t="str">
        <f>IF(Table9[[#This Row],[Código do agregado
'[Entidade']]]="","",IF(B944&lt;&gt;B943,"A",IF(Q943="A","B",IF(Q943="B","C",IF(Q943="C","D",IF(Q943="D","E",IF(Q943="E","F",IF(Q943="F","G",IF(Q943="G","H",IF(Q943="H","I",IF(Q943="K","L",IF(Q943="L","M",IF(Q943="M","N",IF(Q943="N","O",IF(Q943="O","P",IF(Q943="P","Q"))))))))))))))))</f>
        <v/>
      </c>
      <c r="R944" s="282" t="str">
        <f t="shared" si="74"/>
        <v/>
      </c>
      <c r="S944" s="283" t="str">
        <f t="shared" si="75"/>
        <v/>
      </c>
      <c r="T944" s="284" t="str">
        <f t="shared" ca="1" si="76"/>
        <v/>
      </c>
      <c r="U944" s="419"/>
      <c r="V944" s="421" t="str">
        <f>IFERROR(IF(Table9[[#This Row],[Data de nascimento 
(aaaa-mm-dd)]]="","",(IF(B944="","",DATEDIF(J944,VLOOKUP(Table9[[#This Row],[Código do agregado
'[Entidade']]],Table8[[Código do agregado '[Entidade']]:[Denominação do ficheiro pdf correspondente ao documento]],25,FALSE),"y")))),"")</f>
        <v/>
      </c>
      <c r="W944" s="410">
        <f t="shared" si="77"/>
        <v>0</v>
      </c>
      <c r="AC944" s="280"/>
    </row>
    <row r="945" spans="1:29" s="263" customFormat="1" ht="25.05" hidden="1" customHeight="1" x14ac:dyDescent="0.3">
      <c r="A945" s="274" t="str">
        <f>CONCATENATE(+IF(Table9[[#This Row],[Código do agregado
'[Entidade']]]="","",VLOOKUP(Table9[[#This Row],[Código do agregado
'[Entidade']]],Table8[[#All],[Código do agregado '[Entidade']]:[Código do agregado
'[1º Direito']]],6,FALSE)),Table9[[#This Row],[Membro]])</f>
        <v/>
      </c>
      <c r="B945" s="403"/>
      <c r="C945" s="404" t="str">
        <f>IF(Table9[[#This Row],[Código do agregado
'[Entidade']]]="","",(CONCATENATE(VLOOKUP(Table9[[#This Row],[Código do agregado
'[Entidade']]],Table8[[Código do agregado '[Entidade']]:[Código do agregado
'[1º Direito']]],8,FALSE),".",Table9[[#This Row],[Membro]])))</f>
        <v/>
      </c>
      <c r="D945" s="430"/>
      <c r="E945" s="431"/>
      <c r="F945" s="430"/>
      <c r="G945" s="430"/>
      <c r="H945" s="435"/>
      <c r="I945" s="432"/>
      <c r="J945" s="433"/>
      <c r="K945" s="404" t="str">
        <f ca="1">IF(Table9[[#This Row],[Data de nascimento 
(aaaa-mm-dd)]]="","",(IF(B945="","",DATEDIF(J945,NOW(),"y"))))</f>
        <v/>
      </c>
      <c r="L945" s="401"/>
      <c r="M945" s="405"/>
      <c r="N945" s="407"/>
      <c r="O945" s="405"/>
      <c r="P945" s="275" t="str">
        <f t="shared" si="73"/>
        <v>NÃO</v>
      </c>
      <c r="Q945" s="281" t="str">
        <f>IF(Table9[[#This Row],[Código do agregado
'[Entidade']]]="","",IF(B945&lt;&gt;B944,"A",IF(Q944="A","B",IF(Q944="B","C",IF(Q944="C","D",IF(Q944="D","E",IF(Q944="E","F",IF(Q944="F","G",IF(Q944="G","H",IF(Q944="H","I",IF(Q944="K","L",IF(Q944="L","M",IF(Q944="M","N",IF(Q944="N","O",IF(Q944="O","P",IF(Q944="P","Q"))))))))))))))))</f>
        <v/>
      </c>
      <c r="R945" s="282" t="str">
        <f t="shared" si="74"/>
        <v/>
      </c>
      <c r="S945" s="283" t="str">
        <f t="shared" si="75"/>
        <v/>
      </c>
      <c r="T945" s="284" t="str">
        <f t="shared" ca="1" si="76"/>
        <v/>
      </c>
      <c r="U945" s="419"/>
      <c r="V945" s="421" t="str">
        <f>IFERROR(IF(Table9[[#This Row],[Data de nascimento 
(aaaa-mm-dd)]]="","",(IF(B945="","",DATEDIF(J945,VLOOKUP(Table9[[#This Row],[Código do agregado
'[Entidade']]],Table8[[Código do agregado '[Entidade']]:[Denominação do ficheiro pdf correspondente ao documento]],25,FALSE),"y")))),"")</f>
        <v/>
      </c>
      <c r="W945" s="410">
        <f t="shared" si="77"/>
        <v>0</v>
      </c>
      <c r="AC945" s="280"/>
    </row>
    <row r="946" spans="1:29" s="263" customFormat="1" ht="25.05" hidden="1" customHeight="1" x14ac:dyDescent="0.3">
      <c r="A946" s="274" t="str">
        <f>CONCATENATE(+IF(Table9[[#This Row],[Código do agregado
'[Entidade']]]="","",VLOOKUP(Table9[[#This Row],[Código do agregado
'[Entidade']]],Table8[[#All],[Código do agregado '[Entidade']]:[Código do agregado
'[1º Direito']]],6,FALSE)),Table9[[#This Row],[Membro]])</f>
        <v/>
      </c>
      <c r="B946" s="403"/>
      <c r="C946" s="404" t="str">
        <f>IF(Table9[[#This Row],[Código do agregado
'[Entidade']]]="","",(CONCATENATE(VLOOKUP(Table9[[#This Row],[Código do agregado
'[Entidade']]],Table8[[Código do agregado '[Entidade']]:[Código do agregado
'[1º Direito']]],8,FALSE),".",Table9[[#This Row],[Membro]])))</f>
        <v/>
      </c>
      <c r="D946" s="430"/>
      <c r="E946" s="431"/>
      <c r="F946" s="430"/>
      <c r="G946" s="430"/>
      <c r="H946" s="435"/>
      <c r="I946" s="432"/>
      <c r="J946" s="433"/>
      <c r="K946" s="404" t="str">
        <f ca="1">IF(Table9[[#This Row],[Data de nascimento 
(aaaa-mm-dd)]]="","",(IF(B946="","",DATEDIF(J946,NOW(),"y"))))</f>
        <v/>
      </c>
      <c r="L946" s="401"/>
      <c r="M946" s="405"/>
      <c r="N946" s="407"/>
      <c r="O946" s="405"/>
      <c r="P946" s="275" t="str">
        <f t="shared" si="73"/>
        <v>NÃO</v>
      </c>
      <c r="Q946" s="281" t="str">
        <f>IF(Table9[[#This Row],[Código do agregado
'[Entidade']]]="","",IF(B946&lt;&gt;B945,"A",IF(Q945="A","B",IF(Q945="B","C",IF(Q945="C","D",IF(Q945="D","E",IF(Q945="E","F",IF(Q945="F","G",IF(Q945="G","H",IF(Q945="H","I",IF(Q945="K","L",IF(Q945="L","M",IF(Q945="M","N",IF(Q945="N","O",IF(Q945="O","P",IF(Q945="P","Q"))))))))))))))))</f>
        <v/>
      </c>
      <c r="R946" s="282" t="str">
        <f t="shared" si="74"/>
        <v/>
      </c>
      <c r="S946" s="283" t="str">
        <f t="shared" si="75"/>
        <v/>
      </c>
      <c r="T946" s="284" t="str">
        <f t="shared" ca="1" si="76"/>
        <v/>
      </c>
      <c r="U946" s="419"/>
      <c r="V946" s="421" t="str">
        <f>IFERROR(IF(Table9[[#This Row],[Data de nascimento 
(aaaa-mm-dd)]]="","",(IF(B946="","",DATEDIF(J946,VLOOKUP(Table9[[#This Row],[Código do agregado
'[Entidade']]],Table8[[Código do agregado '[Entidade']]:[Denominação do ficheiro pdf correspondente ao documento]],25,FALSE),"y")))),"")</f>
        <v/>
      </c>
      <c r="W946" s="410">
        <f t="shared" si="77"/>
        <v>0</v>
      </c>
      <c r="AC946" s="280"/>
    </row>
    <row r="947" spans="1:29" s="263" customFormat="1" ht="25.05" hidden="1" customHeight="1" x14ac:dyDescent="0.3">
      <c r="A947" s="274" t="str">
        <f>CONCATENATE(+IF(Table9[[#This Row],[Código do agregado
'[Entidade']]]="","",VLOOKUP(Table9[[#This Row],[Código do agregado
'[Entidade']]],Table8[[#All],[Código do agregado '[Entidade']]:[Código do agregado
'[1º Direito']]],6,FALSE)),Table9[[#This Row],[Membro]])</f>
        <v/>
      </c>
      <c r="B947" s="403"/>
      <c r="C947" s="404" t="str">
        <f>IF(Table9[[#This Row],[Código do agregado
'[Entidade']]]="","",(CONCATENATE(VLOOKUP(Table9[[#This Row],[Código do agregado
'[Entidade']]],Table8[[Código do agregado '[Entidade']]:[Código do agregado
'[1º Direito']]],8,FALSE),".",Table9[[#This Row],[Membro]])))</f>
        <v/>
      </c>
      <c r="D947" s="430"/>
      <c r="E947" s="431"/>
      <c r="F947" s="430"/>
      <c r="G947" s="430"/>
      <c r="H947" s="435"/>
      <c r="I947" s="432"/>
      <c r="J947" s="433"/>
      <c r="K947" s="404" t="str">
        <f ca="1">IF(Table9[[#This Row],[Data de nascimento 
(aaaa-mm-dd)]]="","",(IF(B947="","",DATEDIF(J947,NOW(),"y"))))</f>
        <v/>
      </c>
      <c r="L947" s="401"/>
      <c r="M947" s="405"/>
      <c r="N947" s="407"/>
      <c r="O947" s="405"/>
      <c r="P947" s="275" t="str">
        <f t="shared" si="73"/>
        <v>NÃO</v>
      </c>
      <c r="Q947" s="281" t="str">
        <f>IF(Table9[[#This Row],[Código do agregado
'[Entidade']]]="","",IF(B947&lt;&gt;B946,"A",IF(Q946="A","B",IF(Q946="B","C",IF(Q946="C","D",IF(Q946="D","E",IF(Q946="E","F",IF(Q946="F","G",IF(Q946="G","H",IF(Q946="H","I",IF(Q946="K","L",IF(Q946="L","M",IF(Q946="M","N",IF(Q946="N","O",IF(Q946="O","P",IF(Q946="P","Q"))))))))))))))))</f>
        <v/>
      </c>
      <c r="R947" s="282" t="str">
        <f t="shared" si="74"/>
        <v/>
      </c>
      <c r="S947" s="283" t="str">
        <f t="shared" si="75"/>
        <v/>
      </c>
      <c r="T947" s="284" t="str">
        <f t="shared" ca="1" si="76"/>
        <v/>
      </c>
      <c r="U947" s="419"/>
      <c r="V947" s="421" t="str">
        <f>IFERROR(IF(Table9[[#This Row],[Data de nascimento 
(aaaa-mm-dd)]]="","",(IF(B947="","",DATEDIF(J947,VLOOKUP(Table9[[#This Row],[Código do agregado
'[Entidade']]],Table8[[Código do agregado '[Entidade']]:[Denominação do ficheiro pdf correspondente ao documento]],25,FALSE),"y")))),"")</f>
        <v/>
      </c>
      <c r="W947" s="410">
        <f t="shared" si="77"/>
        <v>0</v>
      </c>
      <c r="AC947" s="280"/>
    </row>
    <row r="948" spans="1:29" s="263" customFormat="1" ht="25.05" hidden="1" customHeight="1" x14ac:dyDescent="0.3">
      <c r="A948" s="274" t="str">
        <f>CONCATENATE(+IF(Table9[[#This Row],[Código do agregado
'[Entidade']]]="","",VLOOKUP(Table9[[#This Row],[Código do agregado
'[Entidade']]],Table8[[#All],[Código do agregado '[Entidade']]:[Código do agregado
'[1º Direito']]],6,FALSE)),Table9[[#This Row],[Membro]])</f>
        <v/>
      </c>
      <c r="B948" s="403"/>
      <c r="C948" s="404" t="str">
        <f>IF(Table9[[#This Row],[Código do agregado
'[Entidade']]]="","",(CONCATENATE(VLOOKUP(Table9[[#This Row],[Código do agregado
'[Entidade']]],Table8[[Código do agregado '[Entidade']]:[Código do agregado
'[1º Direito']]],8,FALSE),".",Table9[[#This Row],[Membro]])))</f>
        <v/>
      </c>
      <c r="D948" s="430"/>
      <c r="E948" s="431"/>
      <c r="F948" s="430"/>
      <c r="G948" s="430"/>
      <c r="H948" s="435"/>
      <c r="I948" s="432"/>
      <c r="J948" s="433"/>
      <c r="K948" s="404" t="str">
        <f ca="1">IF(Table9[[#This Row],[Data de nascimento 
(aaaa-mm-dd)]]="","",(IF(B948="","",DATEDIF(J948,NOW(),"y"))))</f>
        <v/>
      </c>
      <c r="L948" s="401"/>
      <c r="M948" s="405"/>
      <c r="N948" s="407"/>
      <c r="O948" s="405"/>
      <c r="P948" s="275" t="str">
        <f t="shared" si="73"/>
        <v>NÃO</v>
      </c>
      <c r="Q948" s="281" t="str">
        <f>IF(Table9[[#This Row],[Código do agregado
'[Entidade']]]="","",IF(B948&lt;&gt;B947,"A",IF(Q947="A","B",IF(Q947="B","C",IF(Q947="C","D",IF(Q947="D","E",IF(Q947="E","F",IF(Q947="F","G",IF(Q947="G","H",IF(Q947="H","I",IF(Q947="K","L",IF(Q947="L","M",IF(Q947="M","N",IF(Q947="N","O",IF(Q947="O","P",IF(Q947="P","Q"))))))))))))))))</f>
        <v/>
      </c>
      <c r="R948" s="282" t="str">
        <f t="shared" si="74"/>
        <v/>
      </c>
      <c r="S948" s="283" t="str">
        <f t="shared" si="75"/>
        <v/>
      </c>
      <c r="T948" s="284" t="str">
        <f t="shared" ca="1" si="76"/>
        <v/>
      </c>
      <c r="U948" s="419"/>
      <c r="V948" s="421" t="str">
        <f>IFERROR(IF(Table9[[#This Row],[Data de nascimento 
(aaaa-mm-dd)]]="","",(IF(B948="","",DATEDIF(J948,VLOOKUP(Table9[[#This Row],[Código do agregado
'[Entidade']]],Table8[[Código do agregado '[Entidade']]:[Denominação do ficheiro pdf correspondente ao documento]],25,FALSE),"y")))),"")</f>
        <v/>
      </c>
      <c r="W948" s="410">
        <f t="shared" si="77"/>
        <v>0</v>
      </c>
      <c r="AC948" s="280"/>
    </row>
    <row r="949" spans="1:29" s="263" customFormat="1" ht="25.05" hidden="1" customHeight="1" x14ac:dyDescent="0.3">
      <c r="A949" s="274" t="str">
        <f>CONCATENATE(+IF(Table9[[#This Row],[Código do agregado
'[Entidade']]]="","",VLOOKUP(Table9[[#This Row],[Código do agregado
'[Entidade']]],Table8[[#All],[Código do agregado '[Entidade']]:[Código do agregado
'[1º Direito']]],6,FALSE)),Table9[[#This Row],[Membro]])</f>
        <v/>
      </c>
      <c r="B949" s="403"/>
      <c r="C949" s="404" t="str">
        <f>IF(Table9[[#This Row],[Código do agregado
'[Entidade']]]="","",(CONCATENATE(VLOOKUP(Table9[[#This Row],[Código do agregado
'[Entidade']]],Table8[[Código do agregado '[Entidade']]:[Código do agregado
'[1º Direito']]],8,FALSE),".",Table9[[#This Row],[Membro]])))</f>
        <v/>
      </c>
      <c r="D949" s="430"/>
      <c r="E949" s="431"/>
      <c r="F949" s="430"/>
      <c r="G949" s="430"/>
      <c r="H949" s="435"/>
      <c r="I949" s="432"/>
      <c r="J949" s="433"/>
      <c r="K949" s="404" t="str">
        <f ca="1">IF(Table9[[#This Row],[Data de nascimento 
(aaaa-mm-dd)]]="","",(IF(B949="","",DATEDIF(J949,NOW(),"y"))))</f>
        <v/>
      </c>
      <c r="L949" s="401"/>
      <c r="M949" s="405"/>
      <c r="N949" s="407"/>
      <c r="O949" s="405"/>
      <c r="P949" s="275" t="str">
        <f t="shared" si="73"/>
        <v>NÃO</v>
      </c>
      <c r="Q949" s="281" t="str">
        <f>IF(Table9[[#This Row],[Código do agregado
'[Entidade']]]="","",IF(B949&lt;&gt;B948,"A",IF(Q948="A","B",IF(Q948="B","C",IF(Q948="C","D",IF(Q948="D","E",IF(Q948="E","F",IF(Q948="F","G",IF(Q948="G","H",IF(Q948="H","I",IF(Q948="K","L",IF(Q948="L","M",IF(Q948="M","N",IF(Q948="N","O",IF(Q948="O","P",IF(Q948="P","Q"))))))))))))))))</f>
        <v/>
      </c>
      <c r="R949" s="282" t="str">
        <f t="shared" si="74"/>
        <v/>
      </c>
      <c r="S949" s="283" t="str">
        <f t="shared" si="75"/>
        <v/>
      </c>
      <c r="T949" s="284" t="str">
        <f t="shared" ca="1" si="76"/>
        <v/>
      </c>
      <c r="U949" s="419"/>
      <c r="V949" s="421" t="str">
        <f>IFERROR(IF(Table9[[#This Row],[Data de nascimento 
(aaaa-mm-dd)]]="","",(IF(B949="","",DATEDIF(J949,VLOOKUP(Table9[[#This Row],[Código do agregado
'[Entidade']]],Table8[[Código do agregado '[Entidade']]:[Denominação do ficheiro pdf correspondente ao documento]],25,FALSE),"y")))),"")</f>
        <v/>
      </c>
      <c r="W949" s="410">
        <f t="shared" si="77"/>
        <v>0</v>
      </c>
      <c r="AC949" s="280"/>
    </row>
    <row r="950" spans="1:29" s="263" customFormat="1" ht="25.05" hidden="1" customHeight="1" x14ac:dyDescent="0.3">
      <c r="A950" s="274" t="str">
        <f>CONCATENATE(+IF(Table9[[#This Row],[Código do agregado
'[Entidade']]]="","",VLOOKUP(Table9[[#This Row],[Código do agregado
'[Entidade']]],Table8[[#All],[Código do agregado '[Entidade']]:[Código do agregado
'[1º Direito']]],6,FALSE)),Table9[[#This Row],[Membro]])</f>
        <v/>
      </c>
      <c r="B950" s="403"/>
      <c r="C950" s="404" t="str">
        <f>IF(Table9[[#This Row],[Código do agregado
'[Entidade']]]="","",(CONCATENATE(VLOOKUP(Table9[[#This Row],[Código do agregado
'[Entidade']]],Table8[[Código do agregado '[Entidade']]:[Código do agregado
'[1º Direito']]],8,FALSE),".",Table9[[#This Row],[Membro]])))</f>
        <v/>
      </c>
      <c r="D950" s="430"/>
      <c r="E950" s="431"/>
      <c r="F950" s="430"/>
      <c r="G950" s="430"/>
      <c r="H950" s="435"/>
      <c r="I950" s="432"/>
      <c r="J950" s="433"/>
      <c r="K950" s="404" t="str">
        <f ca="1">IF(Table9[[#This Row],[Data de nascimento 
(aaaa-mm-dd)]]="","",(IF(B950="","",DATEDIF(J950,NOW(),"y"))))</f>
        <v/>
      </c>
      <c r="L950" s="401"/>
      <c r="M950" s="405"/>
      <c r="N950" s="407"/>
      <c r="O950" s="405"/>
      <c r="P950" s="275" t="str">
        <f t="shared" si="73"/>
        <v>NÃO</v>
      </c>
      <c r="Q950" s="281" t="str">
        <f>IF(Table9[[#This Row],[Código do agregado
'[Entidade']]]="","",IF(B950&lt;&gt;B949,"A",IF(Q949="A","B",IF(Q949="B","C",IF(Q949="C","D",IF(Q949="D","E",IF(Q949="E","F",IF(Q949="F","G",IF(Q949="G","H",IF(Q949="H","I",IF(Q949="K","L",IF(Q949="L","M",IF(Q949="M","N",IF(Q949="N","O",IF(Q949="O","P",IF(Q949="P","Q"))))))))))))))))</f>
        <v/>
      </c>
      <c r="R950" s="282" t="str">
        <f t="shared" si="74"/>
        <v/>
      </c>
      <c r="S950" s="283" t="str">
        <f t="shared" si="75"/>
        <v/>
      </c>
      <c r="T950" s="284" t="str">
        <f t="shared" ca="1" si="76"/>
        <v/>
      </c>
      <c r="U950" s="419"/>
      <c r="V950" s="421" t="str">
        <f>IFERROR(IF(Table9[[#This Row],[Data de nascimento 
(aaaa-mm-dd)]]="","",(IF(B950="","",DATEDIF(J950,VLOOKUP(Table9[[#This Row],[Código do agregado
'[Entidade']]],Table8[[Código do agregado '[Entidade']]:[Denominação do ficheiro pdf correspondente ao documento]],25,FALSE),"y")))),"")</f>
        <v/>
      </c>
      <c r="W950" s="410">
        <f t="shared" si="77"/>
        <v>0</v>
      </c>
      <c r="AC950" s="280"/>
    </row>
    <row r="951" spans="1:29" s="263" customFormat="1" ht="25.05" hidden="1" customHeight="1" x14ac:dyDescent="0.3">
      <c r="A951" s="274" t="str">
        <f>CONCATENATE(+IF(Table9[[#This Row],[Código do agregado
'[Entidade']]]="","",VLOOKUP(Table9[[#This Row],[Código do agregado
'[Entidade']]],Table8[[#All],[Código do agregado '[Entidade']]:[Código do agregado
'[1º Direito']]],6,FALSE)),Table9[[#This Row],[Membro]])</f>
        <v/>
      </c>
      <c r="B951" s="403"/>
      <c r="C951" s="404" t="str">
        <f>IF(Table9[[#This Row],[Código do agregado
'[Entidade']]]="","",(CONCATENATE(VLOOKUP(Table9[[#This Row],[Código do agregado
'[Entidade']]],Table8[[Código do agregado '[Entidade']]:[Código do agregado
'[1º Direito']]],8,FALSE),".",Table9[[#This Row],[Membro]])))</f>
        <v/>
      </c>
      <c r="D951" s="430"/>
      <c r="E951" s="431"/>
      <c r="F951" s="430"/>
      <c r="G951" s="430"/>
      <c r="H951" s="435"/>
      <c r="I951" s="432"/>
      <c r="J951" s="433"/>
      <c r="K951" s="404" t="str">
        <f ca="1">IF(Table9[[#This Row],[Data de nascimento 
(aaaa-mm-dd)]]="","",(IF(B951="","",DATEDIF(J951,NOW(),"y"))))</f>
        <v/>
      </c>
      <c r="L951" s="401"/>
      <c r="M951" s="405"/>
      <c r="N951" s="407"/>
      <c r="O951" s="405"/>
      <c r="P951" s="275" t="str">
        <f t="shared" si="73"/>
        <v>NÃO</v>
      </c>
      <c r="Q951" s="281" t="str">
        <f>IF(Table9[[#This Row],[Código do agregado
'[Entidade']]]="","",IF(B951&lt;&gt;B950,"A",IF(Q950="A","B",IF(Q950="B","C",IF(Q950="C","D",IF(Q950="D","E",IF(Q950="E","F",IF(Q950="F","G",IF(Q950="G","H",IF(Q950="H","I",IF(Q950="K","L",IF(Q950="L","M",IF(Q950="M","N",IF(Q950="N","O",IF(Q950="O","P",IF(Q950="P","Q"))))))))))))))))</f>
        <v/>
      </c>
      <c r="R951" s="282" t="str">
        <f t="shared" si="74"/>
        <v/>
      </c>
      <c r="S951" s="283" t="str">
        <f t="shared" si="75"/>
        <v/>
      </c>
      <c r="T951" s="284" t="str">
        <f t="shared" ca="1" si="76"/>
        <v/>
      </c>
      <c r="U951" s="419"/>
      <c r="V951" s="421" t="str">
        <f>IFERROR(IF(Table9[[#This Row],[Data de nascimento 
(aaaa-mm-dd)]]="","",(IF(B951="","",DATEDIF(J951,VLOOKUP(Table9[[#This Row],[Código do agregado
'[Entidade']]],Table8[[Código do agregado '[Entidade']]:[Denominação do ficheiro pdf correspondente ao documento]],25,FALSE),"y")))),"")</f>
        <v/>
      </c>
      <c r="W951" s="410">
        <f t="shared" si="77"/>
        <v>0</v>
      </c>
      <c r="AC951" s="280"/>
    </row>
    <row r="952" spans="1:29" s="263" customFormat="1" ht="25.05" hidden="1" customHeight="1" x14ac:dyDescent="0.3">
      <c r="A952" s="274" t="str">
        <f>CONCATENATE(+IF(Table9[[#This Row],[Código do agregado
'[Entidade']]]="","",VLOOKUP(Table9[[#This Row],[Código do agregado
'[Entidade']]],Table8[[#All],[Código do agregado '[Entidade']]:[Código do agregado
'[1º Direito']]],6,FALSE)),Table9[[#This Row],[Membro]])</f>
        <v/>
      </c>
      <c r="B952" s="403"/>
      <c r="C952" s="404" t="str">
        <f>IF(Table9[[#This Row],[Código do agregado
'[Entidade']]]="","",(CONCATENATE(VLOOKUP(Table9[[#This Row],[Código do agregado
'[Entidade']]],Table8[[Código do agregado '[Entidade']]:[Código do agregado
'[1º Direito']]],8,FALSE),".",Table9[[#This Row],[Membro]])))</f>
        <v/>
      </c>
      <c r="D952" s="430"/>
      <c r="E952" s="431"/>
      <c r="F952" s="430"/>
      <c r="G952" s="430"/>
      <c r="H952" s="435"/>
      <c r="I952" s="432"/>
      <c r="J952" s="433"/>
      <c r="K952" s="404" t="str">
        <f ca="1">IF(Table9[[#This Row],[Data de nascimento 
(aaaa-mm-dd)]]="","",(IF(B952="","",DATEDIF(J952,NOW(),"y"))))</f>
        <v/>
      </c>
      <c r="L952" s="401"/>
      <c r="M952" s="405"/>
      <c r="N952" s="407"/>
      <c r="O952" s="405"/>
      <c r="P952" s="275" t="str">
        <f t="shared" si="73"/>
        <v>NÃO</v>
      </c>
      <c r="Q952" s="281" t="str">
        <f>IF(Table9[[#This Row],[Código do agregado
'[Entidade']]]="","",IF(B952&lt;&gt;B951,"A",IF(Q951="A","B",IF(Q951="B","C",IF(Q951="C","D",IF(Q951="D","E",IF(Q951="E","F",IF(Q951="F","G",IF(Q951="G","H",IF(Q951="H","I",IF(Q951="K","L",IF(Q951="L","M",IF(Q951="M","N",IF(Q951="N","O",IF(Q951="O","P",IF(Q951="P","Q"))))))))))))))))</f>
        <v/>
      </c>
      <c r="R952" s="282" t="str">
        <f t="shared" si="74"/>
        <v/>
      </c>
      <c r="S952" s="283" t="str">
        <f t="shared" si="75"/>
        <v/>
      </c>
      <c r="T952" s="284" t="str">
        <f t="shared" ca="1" si="76"/>
        <v/>
      </c>
      <c r="U952" s="419"/>
      <c r="V952" s="421" t="str">
        <f>IFERROR(IF(Table9[[#This Row],[Data de nascimento 
(aaaa-mm-dd)]]="","",(IF(B952="","",DATEDIF(J952,VLOOKUP(Table9[[#This Row],[Código do agregado
'[Entidade']]],Table8[[Código do agregado '[Entidade']]:[Denominação do ficheiro pdf correspondente ao documento]],25,FALSE),"y")))),"")</f>
        <v/>
      </c>
      <c r="W952" s="410">
        <f t="shared" si="77"/>
        <v>0</v>
      </c>
      <c r="AC952" s="280"/>
    </row>
    <row r="953" spans="1:29" s="263" customFormat="1" ht="25.05" hidden="1" customHeight="1" x14ac:dyDescent="0.3">
      <c r="A953" s="274" t="str">
        <f>CONCATENATE(+IF(Table9[[#This Row],[Código do agregado
'[Entidade']]]="","",VLOOKUP(Table9[[#This Row],[Código do agregado
'[Entidade']]],Table8[[#All],[Código do agregado '[Entidade']]:[Código do agregado
'[1º Direito']]],6,FALSE)),Table9[[#This Row],[Membro]])</f>
        <v/>
      </c>
      <c r="B953" s="403"/>
      <c r="C953" s="404" t="str">
        <f>IF(Table9[[#This Row],[Código do agregado
'[Entidade']]]="","",(CONCATENATE(VLOOKUP(Table9[[#This Row],[Código do agregado
'[Entidade']]],Table8[[Código do agregado '[Entidade']]:[Código do agregado
'[1º Direito']]],8,FALSE),".",Table9[[#This Row],[Membro]])))</f>
        <v/>
      </c>
      <c r="D953" s="430"/>
      <c r="E953" s="431"/>
      <c r="F953" s="430"/>
      <c r="G953" s="430"/>
      <c r="H953" s="435"/>
      <c r="I953" s="432"/>
      <c r="J953" s="433"/>
      <c r="K953" s="404" t="str">
        <f ca="1">IF(Table9[[#This Row],[Data de nascimento 
(aaaa-mm-dd)]]="","",(IF(B953="","",DATEDIF(J953,NOW(),"y"))))</f>
        <v/>
      </c>
      <c r="L953" s="401"/>
      <c r="M953" s="405"/>
      <c r="N953" s="407"/>
      <c r="O953" s="405"/>
      <c r="P953" s="275" t="str">
        <f t="shared" si="73"/>
        <v>NÃO</v>
      </c>
      <c r="Q953" s="281" t="str">
        <f>IF(Table9[[#This Row],[Código do agregado
'[Entidade']]]="","",IF(B953&lt;&gt;B952,"A",IF(Q952="A","B",IF(Q952="B","C",IF(Q952="C","D",IF(Q952="D","E",IF(Q952="E","F",IF(Q952="F","G",IF(Q952="G","H",IF(Q952="H","I",IF(Q952="K","L",IF(Q952="L","M",IF(Q952="M","N",IF(Q952="N","O",IF(Q952="O","P",IF(Q952="P","Q"))))))))))))))))</f>
        <v/>
      </c>
      <c r="R953" s="282" t="str">
        <f t="shared" si="74"/>
        <v/>
      </c>
      <c r="S953" s="283" t="str">
        <f t="shared" si="75"/>
        <v/>
      </c>
      <c r="T953" s="284" t="str">
        <f t="shared" ca="1" si="76"/>
        <v/>
      </c>
      <c r="U953" s="419"/>
      <c r="V953" s="421" t="str">
        <f>IFERROR(IF(Table9[[#This Row],[Data de nascimento 
(aaaa-mm-dd)]]="","",(IF(B953="","",DATEDIF(J953,VLOOKUP(Table9[[#This Row],[Código do agregado
'[Entidade']]],Table8[[Código do agregado '[Entidade']]:[Denominação do ficheiro pdf correspondente ao documento]],25,FALSE),"y")))),"")</f>
        <v/>
      </c>
      <c r="W953" s="410">
        <f t="shared" si="77"/>
        <v>0</v>
      </c>
      <c r="AC953" s="280"/>
    </row>
    <row r="954" spans="1:29" s="263" customFormat="1" ht="25.05" hidden="1" customHeight="1" x14ac:dyDescent="0.3">
      <c r="A954" s="274" t="str">
        <f>CONCATENATE(+IF(Table9[[#This Row],[Código do agregado
'[Entidade']]]="","",VLOOKUP(Table9[[#This Row],[Código do agregado
'[Entidade']]],Table8[[#All],[Código do agregado '[Entidade']]:[Código do agregado
'[1º Direito']]],6,FALSE)),Table9[[#This Row],[Membro]])</f>
        <v/>
      </c>
      <c r="B954" s="403"/>
      <c r="C954" s="404" t="str">
        <f>IF(Table9[[#This Row],[Código do agregado
'[Entidade']]]="","",(CONCATENATE(VLOOKUP(Table9[[#This Row],[Código do agregado
'[Entidade']]],Table8[[Código do agregado '[Entidade']]:[Código do agregado
'[1º Direito']]],8,FALSE),".",Table9[[#This Row],[Membro]])))</f>
        <v/>
      </c>
      <c r="D954" s="430"/>
      <c r="E954" s="431"/>
      <c r="F954" s="430"/>
      <c r="G954" s="430"/>
      <c r="H954" s="435"/>
      <c r="I954" s="432"/>
      <c r="J954" s="433"/>
      <c r="K954" s="404" t="str">
        <f ca="1">IF(Table9[[#This Row],[Data de nascimento 
(aaaa-mm-dd)]]="","",(IF(B954="","",DATEDIF(J954,NOW(),"y"))))</f>
        <v/>
      </c>
      <c r="L954" s="401"/>
      <c r="M954" s="405"/>
      <c r="N954" s="407"/>
      <c r="O954" s="405"/>
      <c r="P954" s="275" t="str">
        <f t="shared" si="73"/>
        <v>NÃO</v>
      </c>
      <c r="Q954" s="281" t="str">
        <f>IF(Table9[[#This Row],[Código do agregado
'[Entidade']]]="","",IF(B954&lt;&gt;B953,"A",IF(Q953="A","B",IF(Q953="B","C",IF(Q953="C","D",IF(Q953="D","E",IF(Q953="E","F",IF(Q953="F","G",IF(Q953="G","H",IF(Q953="H","I",IF(Q953="K","L",IF(Q953="L","M",IF(Q953="M","N",IF(Q953="N","O",IF(Q953="O","P",IF(Q953="P","Q"))))))))))))))))</f>
        <v/>
      </c>
      <c r="R954" s="282" t="str">
        <f t="shared" si="74"/>
        <v/>
      </c>
      <c r="S954" s="283" t="str">
        <f t="shared" si="75"/>
        <v/>
      </c>
      <c r="T954" s="284" t="str">
        <f t="shared" ca="1" si="76"/>
        <v/>
      </c>
      <c r="U954" s="419"/>
      <c r="V954" s="421" t="str">
        <f>IFERROR(IF(Table9[[#This Row],[Data de nascimento 
(aaaa-mm-dd)]]="","",(IF(B954="","",DATEDIF(J954,VLOOKUP(Table9[[#This Row],[Código do agregado
'[Entidade']]],Table8[[Código do agregado '[Entidade']]:[Denominação do ficheiro pdf correspondente ao documento]],25,FALSE),"y")))),"")</f>
        <v/>
      </c>
      <c r="W954" s="410">
        <f t="shared" si="77"/>
        <v>0</v>
      </c>
      <c r="AC954" s="280"/>
    </row>
    <row r="955" spans="1:29" s="263" customFormat="1" ht="25.05" hidden="1" customHeight="1" x14ac:dyDescent="0.3">
      <c r="A955" s="274" t="str">
        <f>CONCATENATE(+IF(Table9[[#This Row],[Código do agregado
'[Entidade']]]="","",VLOOKUP(Table9[[#This Row],[Código do agregado
'[Entidade']]],Table8[[#All],[Código do agregado '[Entidade']]:[Código do agregado
'[1º Direito']]],6,FALSE)),Table9[[#This Row],[Membro]])</f>
        <v/>
      </c>
      <c r="B955" s="403"/>
      <c r="C955" s="404" t="str">
        <f>IF(Table9[[#This Row],[Código do agregado
'[Entidade']]]="","",(CONCATENATE(VLOOKUP(Table9[[#This Row],[Código do agregado
'[Entidade']]],Table8[[Código do agregado '[Entidade']]:[Código do agregado
'[1º Direito']]],8,FALSE),".",Table9[[#This Row],[Membro]])))</f>
        <v/>
      </c>
      <c r="D955" s="430"/>
      <c r="E955" s="431"/>
      <c r="F955" s="430"/>
      <c r="G955" s="430"/>
      <c r="H955" s="435"/>
      <c r="I955" s="432"/>
      <c r="J955" s="433"/>
      <c r="K955" s="404" t="str">
        <f ca="1">IF(Table9[[#This Row],[Data de nascimento 
(aaaa-mm-dd)]]="","",(IF(B955="","",DATEDIF(J955,NOW(),"y"))))</f>
        <v/>
      </c>
      <c r="L955" s="401"/>
      <c r="M955" s="405"/>
      <c r="N955" s="407"/>
      <c r="O955" s="405"/>
      <c r="P955" s="275" t="str">
        <f t="shared" si="73"/>
        <v>NÃO</v>
      </c>
      <c r="Q955" s="281" t="str">
        <f>IF(Table9[[#This Row],[Código do agregado
'[Entidade']]]="","",IF(B955&lt;&gt;B954,"A",IF(Q954="A","B",IF(Q954="B","C",IF(Q954="C","D",IF(Q954="D","E",IF(Q954="E","F",IF(Q954="F","G",IF(Q954="G","H",IF(Q954="H","I",IF(Q954="K","L",IF(Q954="L","M",IF(Q954="M","N",IF(Q954="N","O",IF(Q954="O","P",IF(Q954="P","Q"))))))))))))))))</f>
        <v/>
      </c>
      <c r="R955" s="282" t="str">
        <f t="shared" si="74"/>
        <v/>
      </c>
      <c r="S955" s="283" t="str">
        <f t="shared" si="75"/>
        <v/>
      </c>
      <c r="T955" s="284" t="str">
        <f t="shared" ca="1" si="76"/>
        <v/>
      </c>
      <c r="U955" s="419"/>
      <c r="V955" s="421" t="str">
        <f>IFERROR(IF(Table9[[#This Row],[Data de nascimento 
(aaaa-mm-dd)]]="","",(IF(B955="","",DATEDIF(J955,VLOOKUP(Table9[[#This Row],[Código do agregado
'[Entidade']]],Table8[[Código do agregado '[Entidade']]:[Denominação do ficheiro pdf correspondente ao documento]],25,FALSE),"y")))),"")</f>
        <v/>
      </c>
      <c r="W955" s="410">
        <f t="shared" si="77"/>
        <v>0</v>
      </c>
      <c r="AC955" s="280"/>
    </row>
    <row r="956" spans="1:29" s="263" customFormat="1" ht="25.05" hidden="1" customHeight="1" x14ac:dyDescent="0.3">
      <c r="A956" s="274" t="str">
        <f>CONCATENATE(+IF(Table9[[#This Row],[Código do agregado
'[Entidade']]]="","",VLOOKUP(Table9[[#This Row],[Código do agregado
'[Entidade']]],Table8[[#All],[Código do agregado '[Entidade']]:[Código do agregado
'[1º Direito']]],6,FALSE)),Table9[[#This Row],[Membro]])</f>
        <v/>
      </c>
      <c r="B956" s="403"/>
      <c r="C956" s="404" t="str">
        <f>IF(Table9[[#This Row],[Código do agregado
'[Entidade']]]="","",(CONCATENATE(VLOOKUP(Table9[[#This Row],[Código do agregado
'[Entidade']]],Table8[[Código do agregado '[Entidade']]:[Código do agregado
'[1º Direito']]],8,FALSE),".",Table9[[#This Row],[Membro]])))</f>
        <v/>
      </c>
      <c r="D956" s="430"/>
      <c r="E956" s="431"/>
      <c r="F956" s="430"/>
      <c r="G956" s="430"/>
      <c r="H956" s="435"/>
      <c r="I956" s="432"/>
      <c r="J956" s="433"/>
      <c r="K956" s="404" t="str">
        <f ca="1">IF(Table9[[#This Row],[Data de nascimento 
(aaaa-mm-dd)]]="","",(IF(B956="","",DATEDIF(J956,NOW(),"y"))))</f>
        <v/>
      </c>
      <c r="L956" s="401"/>
      <c r="M956" s="405"/>
      <c r="N956" s="407"/>
      <c r="O956" s="405"/>
      <c r="P956" s="275" t="str">
        <f t="shared" si="73"/>
        <v>NÃO</v>
      </c>
      <c r="Q956" s="281" t="str">
        <f>IF(Table9[[#This Row],[Código do agregado
'[Entidade']]]="","",IF(B956&lt;&gt;B955,"A",IF(Q955="A","B",IF(Q955="B","C",IF(Q955="C","D",IF(Q955="D","E",IF(Q955="E","F",IF(Q955="F","G",IF(Q955="G","H",IF(Q955="H","I",IF(Q955="K","L",IF(Q955="L","M",IF(Q955="M","N",IF(Q955="N","O",IF(Q955="O","P",IF(Q955="P","Q"))))))))))))))))</f>
        <v/>
      </c>
      <c r="R956" s="282" t="str">
        <f t="shared" si="74"/>
        <v/>
      </c>
      <c r="S956" s="283" t="str">
        <f t="shared" si="75"/>
        <v/>
      </c>
      <c r="T956" s="284" t="str">
        <f t="shared" ca="1" si="76"/>
        <v/>
      </c>
      <c r="U956" s="419"/>
      <c r="V956" s="421" t="str">
        <f>IFERROR(IF(Table9[[#This Row],[Data de nascimento 
(aaaa-mm-dd)]]="","",(IF(B956="","",DATEDIF(J956,VLOOKUP(Table9[[#This Row],[Código do agregado
'[Entidade']]],Table8[[Código do agregado '[Entidade']]:[Denominação do ficheiro pdf correspondente ao documento]],25,FALSE),"y")))),"")</f>
        <v/>
      </c>
      <c r="W956" s="410">
        <f t="shared" si="77"/>
        <v>0</v>
      </c>
      <c r="AC956" s="280"/>
    </row>
    <row r="957" spans="1:29" s="263" customFormat="1" ht="25.05" hidden="1" customHeight="1" x14ac:dyDescent="0.3">
      <c r="A957" s="274" t="str">
        <f>CONCATENATE(+IF(Table9[[#This Row],[Código do agregado
'[Entidade']]]="","",VLOOKUP(Table9[[#This Row],[Código do agregado
'[Entidade']]],Table8[[#All],[Código do agregado '[Entidade']]:[Código do agregado
'[1º Direito']]],6,FALSE)),Table9[[#This Row],[Membro]])</f>
        <v/>
      </c>
      <c r="B957" s="403"/>
      <c r="C957" s="404" t="str">
        <f>IF(Table9[[#This Row],[Código do agregado
'[Entidade']]]="","",(CONCATENATE(VLOOKUP(Table9[[#This Row],[Código do agregado
'[Entidade']]],Table8[[Código do agregado '[Entidade']]:[Código do agregado
'[1º Direito']]],8,FALSE),".",Table9[[#This Row],[Membro]])))</f>
        <v/>
      </c>
      <c r="D957" s="430"/>
      <c r="E957" s="431"/>
      <c r="F957" s="430"/>
      <c r="G957" s="430"/>
      <c r="H957" s="435"/>
      <c r="I957" s="432"/>
      <c r="J957" s="433"/>
      <c r="K957" s="404" t="str">
        <f ca="1">IF(Table9[[#This Row],[Data de nascimento 
(aaaa-mm-dd)]]="","",(IF(B957="","",DATEDIF(J957,NOW(),"y"))))</f>
        <v/>
      </c>
      <c r="L957" s="401"/>
      <c r="M957" s="405"/>
      <c r="N957" s="407"/>
      <c r="O957" s="405"/>
      <c r="P957" s="275" t="str">
        <f t="shared" si="73"/>
        <v>NÃO</v>
      </c>
      <c r="Q957" s="281" t="str">
        <f>IF(Table9[[#This Row],[Código do agregado
'[Entidade']]]="","",IF(B957&lt;&gt;B956,"A",IF(Q956="A","B",IF(Q956="B","C",IF(Q956="C","D",IF(Q956="D","E",IF(Q956="E","F",IF(Q956="F","G",IF(Q956="G","H",IF(Q956="H","I",IF(Q956="K","L",IF(Q956="L","M",IF(Q956="M","N",IF(Q956="N","O",IF(Q956="O","P",IF(Q956="P","Q"))))))))))))))))</f>
        <v/>
      </c>
      <c r="R957" s="282" t="str">
        <f t="shared" si="74"/>
        <v/>
      </c>
      <c r="S957" s="283" t="str">
        <f t="shared" si="75"/>
        <v/>
      </c>
      <c r="T957" s="284" t="str">
        <f t="shared" ca="1" si="76"/>
        <v/>
      </c>
      <c r="U957" s="419"/>
      <c r="V957" s="421" t="str">
        <f>IFERROR(IF(Table9[[#This Row],[Data de nascimento 
(aaaa-mm-dd)]]="","",(IF(B957="","",DATEDIF(J957,VLOOKUP(Table9[[#This Row],[Código do agregado
'[Entidade']]],Table8[[Código do agregado '[Entidade']]:[Denominação do ficheiro pdf correspondente ao documento]],25,FALSE),"y")))),"")</f>
        <v/>
      </c>
      <c r="W957" s="410">
        <f t="shared" si="77"/>
        <v>0</v>
      </c>
      <c r="AC957" s="280"/>
    </row>
    <row r="958" spans="1:29" s="263" customFormat="1" ht="25.05" hidden="1" customHeight="1" x14ac:dyDescent="0.3">
      <c r="A958" s="274" t="str">
        <f>CONCATENATE(+IF(Table9[[#This Row],[Código do agregado
'[Entidade']]]="","",VLOOKUP(Table9[[#This Row],[Código do agregado
'[Entidade']]],Table8[[#All],[Código do agregado '[Entidade']]:[Código do agregado
'[1º Direito']]],6,FALSE)),Table9[[#This Row],[Membro]])</f>
        <v/>
      </c>
      <c r="B958" s="403"/>
      <c r="C958" s="404" t="str">
        <f>IF(Table9[[#This Row],[Código do agregado
'[Entidade']]]="","",(CONCATENATE(VLOOKUP(Table9[[#This Row],[Código do agregado
'[Entidade']]],Table8[[Código do agregado '[Entidade']]:[Código do agregado
'[1º Direito']]],8,FALSE),".",Table9[[#This Row],[Membro]])))</f>
        <v/>
      </c>
      <c r="D958" s="430"/>
      <c r="E958" s="431"/>
      <c r="F958" s="430"/>
      <c r="G958" s="430"/>
      <c r="H958" s="435"/>
      <c r="I958" s="432"/>
      <c r="J958" s="433"/>
      <c r="K958" s="404" t="str">
        <f ca="1">IF(Table9[[#This Row],[Data de nascimento 
(aaaa-mm-dd)]]="","",(IF(B958="","",DATEDIF(J958,NOW(),"y"))))</f>
        <v/>
      </c>
      <c r="L958" s="401"/>
      <c r="M958" s="405"/>
      <c r="N958" s="407"/>
      <c r="O958" s="405"/>
      <c r="P958" s="275" t="str">
        <f t="shared" si="73"/>
        <v>NÃO</v>
      </c>
      <c r="Q958" s="281" t="str">
        <f>IF(Table9[[#This Row],[Código do agregado
'[Entidade']]]="","",IF(B958&lt;&gt;B957,"A",IF(Q957="A","B",IF(Q957="B","C",IF(Q957="C","D",IF(Q957="D","E",IF(Q957="E","F",IF(Q957="F","G",IF(Q957="G","H",IF(Q957="H","I",IF(Q957="K","L",IF(Q957="L","M",IF(Q957="M","N",IF(Q957="N","O",IF(Q957="O","P",IF(Q957="P","Q"))))))))))))))))</f>
        <v/>
      </c>
      <c r="R958" s="282" t="str">
        <f t="shared" si="74"/>
        <v/>
      </c>
      <c r="S958" s="283" t="str">
        <f t="shared" si="75"/>
        <v/>
      </c>
      <c r="T958" s="284" t="str">
        <f t="shared" ca="1" si="76"/>
        <v/>
      </c>
      <c r="U958" s="419"/>
      <c r="V958" s="421" t="str">
        <f>IFERROR(IF(Table9[[#This Row],[Data de nascimento 
(aaaa-mm-dd)]]="","",(IF(B958="","",DATEDIF(J958,VLOOKUP(Table9[[#This Row],[Código do agregado
'[Entidade']]],Table8[[Código do agregado '[Entidade']]:[Denominação do ficheiro pdf correspondente ao documento]],25,FALSE),"y")))),"")</f>
        <v/>
      </c>
      <c r="W958" s="410">
        <f t="shared" si="77"/>
        <v>0</v>
      </c>
      <c r="AC958" s="280"/>
    </row>
    <row r="959" spans="1:29" s="263" customFormat="1" ht="25.05" hidden="1" customHeight="1" x14ac:dyDescent="0.3">
      <c r="A959" s="274" t="str">
        <f>CONCATENATE(+IF(Table9[[#This Row],[Código do agregado
'[Entidade']]]="","",VLOOKUP(Table9[[#This Row],[Código do agregado
'[Entidade']]],Table8[[#All],[Código do agregado '[Entidade']]:[Código do agregado
'[1º Direito']]],6,FALSE)),Table9[[#This Row],[Membro]])</f>
        <v/>
      </c>
      <c r="B959" s="403"/>
      <c r="C959" s="404" t="str">
        <f>IF(Table9[[#This Row],[Código do agregado
'[Entidade']]]="","",(CONCATENATE(VLOOKUP(Table9[[#This Row],[Código do agregado
'[Entidade']]],Table8[[Código do agregado '[Entidade']]:[Código do agregado
'[1º Direito']]],8,FALSE),".",Table9[[#This Row],[Membro]])))</f>
        <v/>
      </c>
      <c r="D959" s="430"/>
      <c r="E959" s="431"/>
      <c r="F959" s="430"/>
      <c r="G959" s="430"/>
      <c r="H959" s="435"/>
      <c r="I959" s="432"/>
      <c r="J959" s="433"/>
      <c r="K959" s="404" t="str">
        <f ca="1">IF(Table9[[#This Row],[Data de nascimento 
(aaaa-mm-dd)]]="","",(IF(B959="","",DATEDIF(J959,NOW(),"y"))))</f>
        <v/>
      </c>
      <c r="L959" s="401"/>
      <c r="M959" s="405"/>
      <c r="N959" s="407"/>
      <c r="O959" s="405"/>
      <c r="P959" s="275" t="str">
        <f t="shared" si="73"/>
        <v>NÃO</v>
      </c>
      <c r="Q959" s="281" t="str">
        <f>IF(Table9[[#This Row],[Código do agregado
'[Entidade']]]="","",IF(B959&lt;&gt;B958,"A",IF(Q958="A","B",IF(Q958="B","C",IF(Q958="C","D",IF(Q958="D","E",IF(Q958="E","F",IF(Q958="F","G",IF(Q958="G","H",IF(Q958="H","I",IF(Q958="K","L",IF(Q958="L","M",IF(Q958="M","N",IF(Q958="N","O",IF(Q958="O","P",IF(Q958="P","Q"))))))))))))))))</f>
        <v/>
      </c>
      <c r="R959" s="282" t="str">
        <f t="shared" si="74"/>
        <v/>
      </c>
      <c r="S959" s="283" t="str">
        <f t="shared" si="75"/>
        <v/>
      </c>
      <c r="T959" s="284" t="str">
        <f t="shared" ca="1" si="76"/>
        <v/>
      </c>
      <c r="U959" s="419"/>
      <c r="V959" s="421" t="str">
        <f>IFERROR(IF(Table9[[#This Row],[Data de nascimento 
(aaaa-mm-dd)]]="","",(IF(B959="","",DATEDIF(J959,VLOOKUP(Table9[[#This Row],[Código do agregado
'[Entidade']]],Table8[[Código do agregado '[Entidade']]:[Denominação do ficheiro pdf correspondente ao documento]],25,FALSE),"y")))),"")</f>
        <v/>
      </c>
      <c r="W959" s="410">
        <f t="shared" si="77"/>
        <v>0</v>
      </c>
      <c r="AC959" s="280"/>
    </row>
    <row r="960" spans="1:29" s="263" customFormat="1" ht="25.05" hidden="1" customHeight="1" x14ac:dyDescent="0.3">
      <c r="A960" s="274" t="str">
        <f>CONCATENATE(+IF(Table9[[#This Row],[Código do agregado
'[Entidade']]]="","",VLOOKUP(Table9[[#This Row],[Código do agregado
'[Entidade']]],Table8[[#All],[Código do agregado '[Entidade']]:[Código do agregado
'[1º Direito']]],6,FALSE)),Table9[[#This Row],[Membro]])</f>
        <v/>
      </c>
      <c r="B960" s="403"/>
      <c r="C960" s="404" t="str">
        <f>IF(Table9[[#This Row],[Código do agregado
'[Entidade']]]="","",(CONCATENATE(VLOOKUP(Table9[[#This Row],[Código do agregado
'[Entidade']]],Table8[[Código do agregado '[Entidade']]:[Código do agregado
'[1º Direito']]],8,FALSE),".",Table9[[#This Row],[Membro]])))</f>
        <v/>
      </c>
      <c r="D960" s="430"/>
      <c r="E960" s="431"/>
      <c r="F960" s="430"/>
      <c r="G960" s="430"/>
      <c r="H960" s="435"/>
      <c r="I960" s="432"/>
      <c r="J960" s="433"/>
      <c r="K960" s="404" t="str">
        <f ca="1">IF(Table9[[#This Row],[Data de nascimento 
(aaaa-mm-dd)]]="","",(IF(B960="","",DATEDIF(J960,NOW(),"y"))))</f>
        <v/>
      </c>
      <c r="L960" s="401"/>
      <c r="M960" s="405"/>
      <c r="N960" s="407"/>
      <c r="O960" s="405"/>
      <c r="P960" s="275" t="str">
        <f t="shared" si="73"/>
        <v>NÃO</v>
      </c>
      <c r="Q960" s="281" t="str">
        <f>IF(Table9[[#This Row],[Código do agregado
'[Entidade']]]="","",IF(B960&lt;&gt;B959,"A",IF(Q959="A","B",IF(Q959="B","C",IF(Q959="C","D",IF(Q959="D","E",IF(Q959="E","F",IF(Q959="F","G",IF(Q959="G","H",IF(Q959="H","I",IF(Q959="K","L",IF(Q959="L","M",IF(Q959="M","N",IF(Q959="N","O",IF(Q959="O","P",IF(Q959="P","Q"))))))))))))))))</f>
        <v/>
      </c>
      <c r="R960" s="282" t="str">
        <f t="shared" si="74"/>
        <v/>
      </c>
      <c r="S960" s="283" t="str">
        <f t="shared" si="75"/>
        <v/>
      </c>
      <c r="T960" s="284" t="str">
        <f t="shared" ca="1" si="76"/>
        <v/>
      </c>
      <c r="U960" s="419"/>
      <c r="V960" s="421" t="str">
        <f>IFERROR(IF(Table9[[#This Row],[Data de nascimento 
(aaaa-mm-dd)]]="","",(IF(B960="","",DATEDIF(J960,VLOOKUP(Table9[[#This Row],[Código do agregado
'[Entidade']]],Table8[[Código do agregado '[Entidade']]:[Denominação do ficheiro pdf correspondente ao documento]],25,FALSE),"y")))),"")</f>
        <v/>
      </c>
      <c r="W960" s="410">
        <f t="shared" si="77"/>
        <v>0</v>
      </c>
      <c r="AC960" s="280"/>
    </row>
    <row r="961" spans="1:29" s="263" customFormat="1" ht="25.05" hidden="1" customHeight="1" x14ac:dyDescent="0.3">
      <c r="A961" s="274" t="str">
        <f>CONCATENATE(+IF(Table9[[#This Row],[Código do agregado
'[Entidade']]]="","",VLOOKUP(Table9[[#This Row],[Código do agregado
'[Entidade']]],Table8[[#All],[Código do agregado '[Entidade']]:[Código do agregado
'[1º Direito']]],6,FALSE)),Table9[[#This Row],[Membro]])</f>
        <v/>
      </c>
      <c r="B961" s="403"/>
      <c r="C961" s="404" t="str">
        <f>IF(Table9[[#This Row],[Código do agregado
'[Entidade']]]="","",(CONCATENATE(VLOOKUP(Table9[[#This Row],[Código do agregado
'[Entidade']]],Table8[[Código do agregado '[Entidade']]:[Código do agregado
'[1º Direito']]],8,FALSE),".",Table9[[#This Row],[Membro]])))</f>
        <v/>
      </c>
      <c r="D961" s="430"/>
      <c r="E961" s="431"/>
      <c r="F961" s="430"/>
      <c r="G961" s="430"/>
      <c r="H961" s="435"/>
      <c r="I961" s="432"/>
      <c r="J961" s="433"/>
      <c r="K961" s="404" t="str">
        <f ca="1">IF(Table9[[#This Row],[Data de nascimento 
(aaaa-mm-dd)]]="","",(IF(B961="","",DATEDIF(J961,NOW(),"y"))))</f>
        <v/>
      </c>
      <c r="L961" s="401"/>
      <c r="M961" s="405"/>
      <c r="N961" s="407"/>
      <c r="O961" s="405"/>
      <c r="P961" s="275" t="str">
        <f t="shared" si="73"/>
        <v>NÃO</v>
      </c>
      <c r="Q961" s="281" t="str">
        <f>IF(Table9[[#This Row],[Código do agregado
'[Entidade']]]="","",IF(B961&lt;&gt;B960,"A",IF(Q960="A","B",IF(Q960="B","C",IF(Q960="C","D",IF(Q960="D","E",IF(Q960="E","F",IF(Q960="F","G",IF(Q960="G","H",IF(Q960="H","I",IF(Q960="K","L",IF(Q960="L","M",IF(Q960="M","N",IF(Q960="N","O",IF(Q960="O","P",IF(Q960="P","Q"))))))))))))))))</f>
        <v/>
      </c>
      <c r="R961" s="282" t="str">
        <f t="shared" si="74"/>
        <v/>
      </c>
      <c r="S961" s="283" t="str">
        <f t="shared" si="75"/>
        <v/>
      </c>
      <c r="T961" s="284" t="str">
        <f t="shared" ca="1" si="76"/>
        <v/>
      </c>
      <c r="U961" s="419"/>
      <c r="V961" s="421" t="str">
        <f>IFERROR(IF(Table9[[#This Row],[Data de nascimento 
(aaaa-mm-dd)]]="","",(IF(B961="","",DATEDIF(J961,VLOOKUP(Table9[[#This Row],[Código do agregado
'[Entidade']]],Table8[[Código do agregado '[Entidade']]:[Denominação do ficheiro pdf correspondente ao documento]],25,FALSE),"y")))),"")</f>
        <v/>
      </c>
      <c r="W961" s="410">
        <f t="shared" si="77"/>
        <v>0</v>
      </c>
      <c r="AC961" s="280"/>
    </row>
    <row r="962" spans="1:29" s="263" customFormat="1" ht="25.05" hidden="1" customHeight="1" x14ac:dyDescent="0.3">
      <c r="A962" s="274" t="str">
        <f>CONCATENATE(+IF(Table9[[#This Row],[Código do agregado
'[Entidade']]]="","",VLOOKUP(Table9[[#This Row],[Código do agregado
'[Entidade']]],Table8[[#All],[Código do agregado '[Entidade']]:[Código do agregado
'[1º Direito']]],6,FALSE)),Table9[[#This Row],[Membro]])</f>
        <v/>
      </c>
      <c r="B962" s="403"/>
      <c r="C962" s="404" t="str">
        <f>IF(Table9[[#This Row],[Código do agregado
'[Entidade']]]="","",(CONCATENATE(VLOOKUP(Table9[[#This Row],[Código do agregado
'[Entidade']]],Table8[[Código do agregado '[Entidade']]:[Código do agregado
'[1º Direito']]],8,FALSE),".",Table9[[#This Row],[Membro]])))</f>
        <v/>
      </c>
      <c r="D962" s="430"/>
      <c r="E962" s="431"/>
      <c r="F962" s="430"/>
      <c r="G962" s="430"/>
      <c r="H962" s="435"/>
      <c r="I962" s="432"/>
      <c r="J962" s="433"/>
      <c r="K962" s="404" t="str">
        <f ca="1">IF(Table9[[#This Row],[Data de nascimento 
(aaaa-mm-dd)]]="","",(IF(B962="","",DATEDIF(J962,NOW(),"y"))))</f>
        <v/>
      </c>
      <c r="L962" s="401"/>
      <c r="M962" s="405"/>
      <c r="N962" s="407"/>
      <c r="O962" s="405"/>
      <c r="P962" s="275" t="str">
        <f t="shared" si="73"/>
        <v>NÃO</v>
      </c>
      <c r="Q962" s="281" t="str">
        <f>IF(Table9[[#This Row],[Código do agregado
'[Entidade']]]="","",IF(B962&lt;&gt;B961,"A",IF(Q961="A","B",IF(Q961="B","C",IF(Q961="C","D",IF(Q961="D","E",IF(Q961="E","F",IF(Q961="F","G",IF(Q961="G","H",IF(Q961="H","I",IF(Q961="K","L",IF(Q961="L","M",IF(Q961="M","N",IF(Q961="N","O",IF(Q961="O","P",IF(Q961="P","Q"))))))))))))))))</f>
        <v/>
      </c>
      <c r="R962" s="282" t="str">
        <f t="shared" si="74"/>
        <v/>
      </c>
      <c r="S962" s="283" t="str">
        <f t="shared" si="75"/>
        <v/>
      </c>
      <c r="T962" s="284" t="str">
        <f t="shared" ca="1" si="76"/>
        <v/>
      </c>
      <c r="U962" s="419"/>
      <c r="V962" s="421" t="str">
        <f>IFERROR(IF(Table9[[#This Row],[Data de nascimento 
(aaaa-mm-dd)]]="","",(IF(B962="","",DATEDIF(J962,VLOOKUP(Table9[[#This Row],[Código do agregado
'[Entidade']]],Table8[[Código do agregado '[Entidade']]:[Denominação do ficheiro pdf correspondente ao documento]],25,FALSE),"y")))),"")</f>
        <v/>
      </c>
      <c r="W962" s="410">
        <f t="shared" si="77"/>
        <v>0</v>
      </c>
      <c r="AC962" s="280"/>
    </row>
    <row r="963" spans="1:29" s="263" customFormat="1" ht="25.05" hidden="1" customHeight="1" x14ac:dyDescent="0.3">
      <c r="A963" s="274" t="str">
        <f>CONCATENATE(+IF(Table9[[#This Row],[Código do agregado
'[Entidade']]]="","",VLOOKUP(Table9[[#This Row],[Código do agregado
'[Entidade']]],Table8[[#All],[Código do agregado '[Entidade']]:[Código do agregado
'[1º Direito']]],6,FALSE)),Table9[[#This Row],[Membro]])</f>
        <v/>
      </c>
      <c r="B963" s="403"/>
      <c r="C963" s="404" t="str">
        <f>IF(Table9[[#This Row],[Código do agregado
'[Entidade']]]="","",(CONCATENATE(VLOOKUP(Table9[[#This Row],[Código do agregado
'[Entidade']]],Table8[[Código do agregado '[Entidade']]:[Código do agregado
'[1º Direito']]],8,FALSE),".",Table9[[#This Row],[Membro]])))</f>
        <v/>
      </c>
      <c r="D963" s="430"/>
      <c r="E963" s="431"/>
      <c r="F963" s="430"/>
      <c r="G963" s="430"/>
      <c r="H963" s="435"/>
      <c r="I963" s="432"/>
      <c r="J963" s="433"/>
      <c r="K963" s="404" t="str">
        <f ca="1">IF(Table9[[#This Row],[Data de nascimento 
(aaaa-mm-dd)]]="","",(IF(B963="","",DATEDIF(J963,NOW(),"y"))))</f>
        <v/>
      </c>
      <c r="L963" s="401"/>
      <c r="M963" s="405"/>
      <c r="N963" s="407"/>
      <c r="O963" s="405"/>
      <c r="P963" s="275" t="str">
        <f t="shared" si="73"/>
        <v>NÃO</v>
      </c>
      <c r="Q963" s="281" t="str">
        <f>IF(Table9[[#This Row],[Código do agregado
'[Entidade']]]="","",IF(B963&lt;&gt;B962,"A",IF(Q962="A","B",IF(Q962="B","C",IF(Q962="C","D",IF(Q962="D","E",IF(Q962="E","F",IF(Q962="F","G",IF(Q962="G","H",IF(Q962="H","I",IF(Q962="K","L",IF(Q962="L","M",IF(Q962="M","N",IF(Q962="N","O",IF(Q962="O","P",IF(Q962="P","Q"))))))))))))))))</f>
        <v/>
      </c>
      <c r="R963" s="282" t="str">
        <f t="shared" si="74"/>
        <v/>
      </c>
      <c r="S963" s="283" t="str">
        <f t="shared" si="75"/>
        <v/>
      </c>
      <c r="T963" s="284" t="str">
        <f t="shared" ca="1" si="76"/>
        <v/>
      </c>
      <c r="U963" s="419"/>
      <c r="V963" s="421" t="str">
        <f>IFERROR(IF(Table9[[#This Row],[Data de nascimento 
(aaaa-mm-dd)]]="","",(IF(B963="","",DATEDIF(J963,VLOOKUP(Table9[[#This Row],[Código do agregado
'[Entidade']]],Table8[[Código do agregado '[Entidade']]:[Denominação do ficheiro pdf correspondente ao documento]],25,FALSE),"y")))),"")</f>
        <v/>
      </c>
      <c r="W963" s="410">
        <f t="shared" si="77"/>
        <v>0</v>
      </c>
      <c r="AC963" s="280"/>
    </row>
    <row r="964" spans="1:29" s="263" customFormat="1" ht="25.05" hidden="1" customHeight="1" x14ac:dyDescent="0.3">
      <c r="A964" s="274" t="str">
        <f>CONCATENATE(+IF(Table9[[#This Row],[Código do agregado
'[Entidade']]]="","",VLOOKUP(Table9[[#This Row],[Código do agregado
'[Entidade']]],Table8[[#All],[Código do agregado '[Entidade']]:[Código do agregado
'[1º Direito']]],6,FALSE)),Table9[[#This Row],[Membro]])</f>
        <v/>
      </c>
      <c r="B964" s="403"/>
      <c r="C964" s="404" t="str">
        <f>IF(Table9[[#This Row],[Código do agregado
'[Entidade']]]="","",(CONCATENATE(VLOOKUP(Table9[[#This Row],[Código do agregado
'[Entidade']]],Table8[[Código do agregado '[Entidade']]:[Código do agregado
'[1º Direito']]],8,FALSE),".",Table9[[#This Row],[Membro]])))</f>
        <v/>
      </c>
      <c r="D964" s="430"/>
      <c r="E964" s="431"/>
      <c r="F964" s="430"/>
      <c r="G964" s="430"/>
      <c r="H964" s="435"/>
      <c r="I964" s="432"/>
      <c r="J964" s="433"/>
      <c r="K964" s="404" t="str">
        <f ca="1">IF(Table9[[#This Row],[Data de nascimento 
(aaaa-mm-dd)]]="","",(IF(B964="","",DATEDIF(J964,NOW(),"y"))))</f>
        <v/>
      </c>
      <c r="L964" s="401"/>
      <c r="M964" s="405"/>
      <c r="N964" s="407"/>
      <c r="O964" s="405"/>
      <c r="P964" s="275" t="str">
        <f t="shared" si="73"/>
        <v>NÃO</v>
      </c>
      <c r="Q964" s="281" t="str">
        <f>IF(Table9[[#This Row],[Código do agregado
'[Entidade']]]="","",IF(B964&lt;&gt;B963,"A",IF(Q963="A","B",IF(Q963="B","C",IF(Q963="C","D",IF(Q963="D","E",IF(Q963="E","F",IF(Q963="F","G",IF(Q963="G","H",IF(Q963="H","I",IF(Q963="K","L",IF(Q963="L","M",IF(Q963="M","N",IF(Q963="N","O",IF(Q963="O","P",IF(Q963="P","Q"))))))))))))))))</f>
        <v/>
      </c>
      <c r="R964" s="282" t="str">
        <f t="shared" si="74"/>
        <v/>
      </c>
      <c r="S964" s="283" t="str">
        <f t="shared" si="75"/>
        <v/>
      </c>
      <c r="T964" s="284" t="str">
        <f t="shared" ca="1" si="76"/>
        <v/>
      </c>
      <c r="U964" s="419"/>
      <c r="V964" s="421" t="str">
        <f>IFERROR(IF(Table9[[#This Row],[Data de nascimento 
(aaaa-mm-dd)]]="","",(IF(B964="","",DATEDIF(J964,VLOOKUP(Table9[[#This Row],[Código do agregado
'[Entidade']]],Table8[[Código do agregado '[Entidade']]:[Denominação do ficheiro pdf correspondente ao documento]],25,FALSE),"y")))),"")</f>
        <v/>
      </c>
      <c r="W964" s="410">
        <f t="shared" si="77"/>
        <v>0</v>
      </c>
      <c r="AC964" s="280"/>
    </row>
    <row r="965" spans="1:29" s="263" customFormat="1" ht="25.05" hidden="1" customHeight="1" x14ac:dyDescent="0.3">
      <c r="A965" s="274" t="str">
        <f>CONCATENATE(+IF(Table9[[#This Row],[Código do agregado
'[Entidade']]]="","",VLOOKUP(Table9[[#This Row],[Código do agregado
'[Entidade']]],Table8[[#All],[Código do agregado '[Entidade']]:[Código do agregado
'[1º Direito']]],6,FALSE)),Table9[[#This Row],[Membro]])</f>
        <v/>
      </c>
      <c r="B965" s="403"/>
      <c r="C965" s="404" t="str">
        <f>IF(Table9[[#This Row],[Código do agregado
'[Entidade']]]="","",(CONCATENATE(VLOOKUP(Table9[[#This Row],[Código do agregado
'[Entidade']]],Table8[[Código do agregado '[Entidade']]:[Código do agregado
'[1º Direito']]],8,FALSE),".",Table9[[#This Row],[Membro]])))</f>
        <v/>
      </c>
      <c r="D965" s="430"/>
      <c r="E965" s="431"/>
      <c r="F965" s="430"/>
      <c r="G965" s="430"/>
      <c r="H965" s="435"/>
      <c r="I965" s="432"/>
      <c r="J965" s="433"/>
      <c r="K965" s="404" t="str">
        <f ca="1">IF(Table9[[#This Row],[Data de nascimento 
(aaaa-mm-dd)]]="","",(IF(B965="","",DATEDIF(J965,NOW(),"y"))))</f>
        <v/>
      </c>
      <c r="L965" s="401"/>
      <c r="M965" s="405"/>
      <c r="N965" s="407"/>
      <c r="O965" s="405"/>
      <c r="P965" s="275" t="str">
        <f t="shared" si="73"/>
        <v>NÃO</v>
      </c>
      <c r="Q965" s="281" t="str">
        <f>IF(Table9[[#This Row],[Código do agregado
'[Entidade']]]="","",IF(B965&lt;&gt;B964,"A",IF(Q964="A","B",IF(Q964="B","C",IF(Q964="C","D",IF(Q964="D","E",IF(Q964="E","F",IF(Q964="F","G",IF(Q964="G","H",IF(Q964="H","I",IF(Q964="K","L",IF(Q964="L","M",IF(Q964="M","N",IF(Q964="N","O",IF(Q964="O","P",IF(Q964="P","Q"))))))))))))))))</f>
        <v/>
      </c>
      <c r="R965" s="282" t="str">
        <f t="shared" si="74"/>
        <v/>
      </c>
      <c r="S965" s="283" t="str">
        <f t="shared" si="75"/>
        <v/>
      </c>
      <c r="T965" s="284" t="str">
        <f t="shared" ca="1" si="76"/>
        <v/>
      </c>
      <c r="U965" s="419"/>
      <c r="V965" s="421" t="str">
        <f>IFERROR(IF(Table9[[#This Row],[Data de nascimento 
(aaaa-mm-dd)]]="","",(IF(B965="","",DATEDIF(J965,VLOOKUP(Table9[[#This Row],[Código do agregado
'[Entidade']]],Table8[[Código do agregado '[Entidade']]:[Denominação do ficheiro pdf correspondente ao documento]],25,FALSE),"y")))),"")</f>
        <v/>
      </c>
      <c r="W965" s="410">
        <f t="shared" si="77"/>
        <v>0</v>
      </c>
      <c r="AC965" s="280"/>
    </row>
    <row r="966" spans="1:29" s="263" customFormat="1" ht="25.05" hidden="1" customHeight="1" x14ac:dyDescent="0.3">
      <c r="A966" s="274" t="str">
        <f>CONCATENATE(+IF(Table9[[#This Row],[Código do agregado
'[Entidade']]]="","",VLOOKUP(Table9[[#This Row],[Código do agregado
'[Entidade']]],Table8[[#All],[Código do agregado '[Entidade']]:[Código do agregado
'[1º Direito']]],6,FALSE)),Table9[[#This Row],[Membro]])</f>
        <v/>
      </c>
      <c r="B966" s="403"/>
      <c r="C966" s="404" t="str">
        <f>IF(Table9[[#This Row],[Código do agregado
'[Entidade']]]="","",(CONCATENATE(VLOOKUP(Table9[[#This Row],[Código do agregado
'[Entidade']]],Table8[[Código do agregado '[Entidade']]:[Código do agregado
'[1º Direito']]],8,FALSE),".",Table9[[#This Row],[Membro]])))</f>
        <v/>
      </c>
      <c r="D966" s="430"/>
      <c r="E966" s="431"/>
      <c r="F966" s="430"/>
      <c r="G966" s="430"/>
      <c r="H966" s="435"/>
      <c r="I966" s="432"/>
      <c r="J966" s="433"/>
      <c r="K966" s="404" t="str">
        <f ca="1">IF(Table9[[#This Row],[Data de nascimento 
(aaaa-mm-dd)]]="","",(IF(B966="","",DATEDIF(J966,NOW(),"y"))))</f>
        <v/>
      </c>
      <c r="L966" s="401"/>
      <c r="M966" s="405"/>
      <c r="N966" s="407"/>
      <c r="O966" s="405"/>
      <c r="P966" s="275" t="str">
        <f t="shared" ref="P966:P1029" si="78">IF(B966&lt;&gt;"",IF(AND(B966&lt;&gt;"",OR(I966="",J966="",M966="",N966="",AND(O966="",S966="Rend"))),"NÃO","SIM"),"NÃO")</f>
        <v>NÃO</v>
      </c>
      <c r="Q966" s="281" t="str">
        <f>IF(Table9[[#This Row],[Código do agregado
'[Entidade']]]="","",IF(B966&lt;&gt;B965,"A",IF(Q965="A","B",IF(Q965="B","C",IF(Q965="C","D",IF(Q965="D","E",IF(Q965="E","F",IF(Q965="F","G",IF(Q965="G","H",IF(Q965="H","I",IF(Q965="K","L",IF(Q965="L","M",IF(Q965="M","N",IF(Q965="N","O",IF(Q965="O","P",IF(Q965="P","Q"))))))))))))))))</f>
        <v/>
      </c>
      <c r="R966" s="282" t="str">
        <f t="shared" ref="R966:R1029" si="79">IFERROR(IF(OR(RIGHT(I966,1)-(11-((9*LEFT(I966,1)+8*MID(I966,2,1)+7*MID(I966,3,1)+6*MID(I966,4,1)+5*MID(I966,5,1)+4*MID(I966,6,1)+3*MID(I966,7,1)+2*MID(I966,8,1))-(11*INT((9*LEFT(I966,1)+8*MID(I966,2,1)+7*MID(I966,3,1)+6*MID(I966,4,1)+5*MID(I966,5,1)+4*MID(I966,6,1)+3*MID(I966,7,1)+2*MID(I966,8,1))/11))))=0,RIGHT(I966,1)-(11-((9*LEFT(I966,1)+8*MID(I966,2,1)+7*MID(I966,3,1)+6*MID(I966,4,1)+5*MID(I966,5,1)+4*MID(I966,6,1)+3*MID(I966,7,1)+2*MID(I966,8,1))-(11*INT((9*LEFT(I966,1)+8*MID(I966,2,1)+7*MID(I966,3,1)+6*MID(I966,4,1)+5*MID(I966,5,1)+4*MID(I966,6,1)+3*MID(I966,7,1)+2*MID(I966,8,1))/11))))=-11,RIGHT(I966,1)-(11-((9*LEFT(I966,1)+8*MID(I966,2,1)+7*MID(I966,3,1)+6*MID(I966,4,1)+5*MID(I966,5,1)+4*MID(I966,6,1)+3*MID(I966,7,1)+2*MID(I966,8,1))-(11*INT((9*LEFT(I966,1)+8*MID(I966,2,1)+7*MID(I966,3,1)+6*MID(I966,4,1)+5*MID(I966,5,1)+4*MID(I966,6,1)+3*MID(I966,7,1)+2*MID(I966,8,1))/11))))=-10),"","X"),"")</f>
        <v/>
      </c>
      <c r="S966" s="283" t="str">
        <f t="shared" ref="S966:S1029" si="80">IF(RIGHT(C966,1)="A","",IF(C966="","",IF(OR(K966&gt;65,AND(K966&gt;17,K966&lt;26)),"Rend","")))</f>
        <v/>
      </c>
      <c r="T966" s="284" t="str">
        <f t="shared" ref="T966:T1029" ca="1" si="81">IF(OR(K966&lt;18,AND(O966="Não",S966="Rend")),"Dep","")</f>
        <v/>
      </c>
      <c r="U966" s="419"/>
      <c r="V966" s="421" t="str">
        <f>IFERROR(IF(Table9[[#This Row],[Data de nascimento 
(aaaa-mm-dd)]]="","",(IF(B966="","",DATEDIF(J966,VLOOKUP(Table9[[#This Row],[Código do agregado
'[Entidade']]],Table8[[Código do agregado '[Entidade']]:[Denominação do ficheiro pdf correspondente ao documento]],25,FALSE),"y")))),"")</f>
        <v/>
      </c>
      <c r="W966" s="410">
        <f t="shared" ref="W966:W1029" si="82">IF(AND(V966&gt;=15,V966&lt;=29),1,0)</f>
        <v>0</v>
      </c>
      <c r="AC966" s="280"/>
    </row>
    <row r="967" spans="1:29" s="263" customFormat="1" ht="25.05" hidden="1" customHeight="1" x14ac:dyDescent="0.3">
      <c r="A967" s="274" t="str">
        <f>CONCATENATE(+IF(Table9[[#This Row],[Código do agregado
'[Entidade']]]="","",VLOOKUP(Table9[[#This Row],[Código do agregado
'[Entidade']]],Table8[[#All],[Código do agregado '[Entidade']]:[Código do agregado
'[1º Direito']]],6,FALSE)),Table9[[#This Row],[Membro]])</f>
        <v/>
      </c>
      <c r="B967" s="403"/>
      <c r="C967" s="404" t="str">
        <f>IF(Table9[[#This Row],[Código do agregado
'[Entidade']]]="","",(CONCATENATE(VLOOKUP(Table9[[#This Row],[Código do agregado
'[Entidade']]],Table8[[Código do agregado '[Entidade']]:[Código do agregado
'[1º Direito']]],8,FALSE),".",Table9[[#This Row],[Membro]])))</f>
        <v/>
      </c>
      <c r="D967" s="430"/>
      <c r="E967" s="431"/>
      <c r="F967" s="430"/>
      <c r="G967" s="430"/>
      <c r="H967" s="435"/>
      <c r="I967" s="432"/>
      <c r="J967" s="433"/>
      <c r="K967" s="404" t="str">
        <f ca="1">IF(Table9[[#This Row],[Data de nascimento 
(aaaa-mm-dd)]]="","",(IF(B967="","",DATEDIF(J967,NOW(),"y"))))</f>
        <v/>
      </c>
      <c r="L967" s="401"/>
      <c r="M967" s="405"/>
      <c r="N967" s="407"/>
      <c r="O967" s="405"/>
      <c r="P967" s="275" t="str">
        <f t="shared" si="78"/>
        <v>NÃO</v>
      </c>
      <c r="Q967" s="281" t="str">
        <f>IF(Table9[[#This Row],[Código do agregado
'[Entidade']]]="","",IF(B967&lt;&gt;B966,"A",IF(Q966="A","B",IF(Q966="B","C",IF(Q966="C","D",IF(Q966="D","E",IF(Q966="E","F",IF(Q966="F","G",IF(Q966="G","H",IF(Q966="H","I",IF(Q966="K","L",IF(Q966="L","M",IF(Q966="M","N",IF(Q966="N","O",IF(Q966="O","P",IF(Q966="P","Q"))))))))))))))))</f>
        <v/>
      </c>
      <c r="R967" s="282" t="str">
        <f t="shared" si="79"/>
        <v/>
      </c>
      <c r="S967" s="283" t="str">
        <f t="shared" si="80"/>
        <v/>
      </c>
      <c r="T967" s="284" t="str">
        <f t="shared" ca="1" si="81"/>
        <v/>
      </c>
      <c r="U967" s="419"/>
      <c r="V967" s="421" t="str">
        <f>IFERROR(IF(Table9[[#This Row],[Data de nascimento 
(aaaa-mm-dd)]]="","",(IF(B967="","",DATEDIF(J967,VLOOKUP(Table9[[#This Row],[Código do agregado
'[Entidade']]],Table8[[Código do agregado '[Entidade']]:[Denominação do ficheiro pdf correspondente ao documento]],25,FALSE),"y")))),"")</f>
        <v/>
      </c>
      <c r="W967" s="410">
        <f t="shared" si="82"/>
        <v>0</v>
      </c>
      <c r="AC967" s="280"/>
    </row>
    <row r="968" spans="1:29" s="263" customFormat="1" ht="25.05" hidden="1" customHeight="1" x14ac:dyDescent="0.3">
      <c r="A968" s="274" t="str">
        <f>CONCATENATE(+IF(Table9[[#This Row],[Código do agregado
'[Entidade']]]="","",VLOOKUP(Table9[[#This Row],[Código do agregado
'[Entidade']]],Table8[[#All],[Código do agregado '[Entidade']]:[Código do agregado
'[1º Direito']]],6,FALSE)),Table9[[#This Row],[Membro]])</f>
        <v/>
      </c>
      <c r="B968" s="403"/>
      <c r="C968" s="404" t="str">
        <f>IF(Table9[[#This Row],[Código do agregado
'[Entidade']]]="","",(CONCATENATE(VLOOKUP(Table9[[#This Row],[Código do agregado
'[Entidade']]],Table8[[Código do agregado '[Entidade']]:[Código do agregado
'[1º Direito']]],8,FALSE),".",Table9[[#This Row],[Membro]])))</f>
        <v/>
      </c>
      <c r="D968" s="430"/>
      <c r="E968" s="431"/>
      <c r="F968" s="430"/>
      <c r="G968" s="430"/>
      <c r="H968" s="435"/>
      <c r="I968" s="432"/>
      <c r="J968" s="433"/>
      <c r="K968" s="404" t="str">
        <f ca="1">IF(Table9[[#This Row],[Data de nascimento 
(aaaa-mm-dd)]]="","",(IF(B968="","",DATEDIF(J968,NOW(),"y"))))</f>
        <v/>
      </c>
      <c r="L968" s="401"/>
      <c r="M968" s="405"/>
      <c r="N968" s="407"/>
      <c r="O968" s="405"/>
      <c r="P968" s="275" t="str">
        <f t="shared" si="78"/>
        <v>NÃO</v>
      </c>
      <c r="Q968" s="281" t="str">
        <f>IF(Table9[[#This Row],[Código do agregado
'[Entidade']]]="","",IF(B968&lt;&gt;B967,"A",IF(Q967="A","B",IF(Q967="B","C",IF(Q967="C","D",IF(Q967="D","E",IF(Q967="E","F",IF(Q967="F","G",IF(Q967="G","H",IF(Q967="H","I",IF(Q967="K","L",IF(Q967="L","M",IF(Q967="M","N",IF(Q967="N","O",IF(Q967="O","P",IF(Q967="P","Q"))))))))))))))))</f>
        <v/>
      </c>
      <c r="R968" s="282" t="str">
        <f t="shared" si="79"/>
        <v/>
      </c>
      <c r="S968" s="283" t="str">
        <f t="shared" si="80"/>
        <v/>
      </c>
      <c r="T968" s="284" t="str">
        <f t="shared" ca="1" si="81"/>
        <v/>
      </c>
      <c r="U968" s="419"/>
      <c r="V968" s="421" t="str">
        <f>IFERROR(IF(Table9[[#This Row],[Data de nascimento 
(aaaa-mm-dd)]]="","",(IF(B968="","",DATEDIF(J968,VLOOKUP(Table9[[#This Row],[Código do agregado
'[Entidade']]],Table8[[Código do agregado '[Entidade']]:[Denominação do ficheiro pdf correspondente ao documento]],25,FALSE),"y")))),"")</f>
        <v/>
      </c>
      <c r="W968" s="410">
        <f t="shared" si="82"/>
        <v>0</v>
      </c>
      <c r="AC968" s="280"/>
    </row>
    <row r="969" spans="1:29" s="263" customFormat="1" ht="25.05" hidden="1" customHeight="1" x14ac:dyDescent="0.3">
      <c r="A969" s="274" t="str">
        <f>CONCATENATE(+IF(Table9[[#This Row],[Código do agregado
'[Entidade']]]="","",VLOOKUP(Table9[[#This Row],[Código do agregado
'[Entidade']]],Table8[[#All],[Código do agregado '[Entidade']]:[Código do agregado
'[1º Direito']]],6,FALSE)),Table9[[#This Row],[Membro]])</f>
        <v/>
      </c>
      <c r="B969" s="403"/>
      <c r="C969" s="404" t="str">
        <f>IF(Table9[[#This Row],[Código do agregado
'[Entidade']]]="","",(CONCATENATE(VLOOKUP(Table9[[#This Row],[Código do agregado
'[Entidade']]],Table8[[Código do agregado '[Entidade']]:[Código do agregado
'[1º Direito']]],8,FALSE),".",Table9[[#This Row],[Membro]])))</f>
        <v/>
      </c>
      <c r="D969" s="430"/>
      <c r="E969" s="431"/>
      <c r="F969" s="430"/>
      <c r="G969" s="430"/>
      <c r="H969" s="435"/>
      <c r="I969" s="432"/>
      <c r="J969" s="433"/>
      <c r="K969" s="404" t="str">
        <f ca="1">IF(Table9[[#This Row],[Data de nascimento 
(aaaa-mm-dd)]]="","",(IF(B969="","",DATEDIF(J969,NOW(),"y"))))</f>
        <v/>
      </c>
      <c r="L969" s="401"/>
      <c r="M969" s="405"/>
      <c r="N969" s="407"/>
      <c r="O969" s="405"/>
      <c r="P969" s="275" t="str">
        <f t="shared" si="78"/>
        <v>NÃO</v>
      </c>
      <c r="Q969" s="281" t="str">
        <f>IF(Table9[[#This Row],[Código do agregado
'[Entidade']]]="","",IF(B969&lt;&gt;B968,"A",IF(Q968="A","B",IF(Q968="B","C",IF(Q968="C","D",IF(Q968="D","E",IF(Q968="E","F",IF(Q968="F","G",IF(Q968="G","H",IF(Q968="H","I",IF(Q968="K","L",IF(Q968="L","M",IF(Q968="M","N",IF(Q968="N","O",IF(Q968="O","P",IF(Q968="P","Q"))))))))))))))))</f>
        <v/>
      </c>
      <c r="R969" s="282" t="str">
        <f t="shared" si="79"/>
        <v/>
      </c>
      <c r="S969" s="283" t="str">
        <f t="shared" si="80"/>
        <v/>
      </c>
      <c r="T969" s="284" t="str">
        <f t="shared" ca="1" si="81"/>
        <v/>
      </c>
      <c r="U969" s="419"/>
      <c r="V969" s="421" t="str">
        <f>IFERROR(IF(Table9[[#This Row],[Data de nascimento 
(aaaa-mm-dd)]]="","",(IF(B969="","",DATEDIF(J969,VLOOKUP(Table9[[#This Row],[Código do agregado
'[Entidade']]],Table8[[Código do agregado '[Entidade']]:[Denominação do ficheiro pdf correspondente ao documento]],25,FALSE),"y")))),"")</f>
        <v/>
      </c>
      <c r="W969" s="410">
        <f t="shared" si="82"/>
        <v>0</v>
      </c>
      <c r="AC969" s="280"/>
    </row>
    <row r="970" spans="1:29" s="263" customFormat="1" ht="25.05" hidden="1" customHeight="1" x14ac:dyDescent="0.3">
      <c r="A970" s="274" t="str">
        <f>CONCATENATE(+IF(Table9[[#This Row],[Código do agregado
'[Entidade']]]="","",VLOOKUP(Table9[[#This Row],[Código do agregado
'[Entidade']]],Table8[[#All],[Código do agregado '[Entidade']]:[Código do agregado
'[1º Direito']]],6,FALSE)),Table9[[#This Row],[Membro]])</f>
        <v/>
      </c>
      <c r="B970" s="403"/>
      <c r="C970" s="404" t="str">
        <f>IF(Table9[[#This Row],[Código do agregado
'[Entidade']]]="","",(CONCATENATE(VLOOKUP(Table9[[#This Row],[Código do agregado
'[Entidade']]],Table8[[Código do agregado '[Entidade']]:[Código do agregado
'[1º Direito']]],8,FALSE),".",Table9[[#This Row],[Membro]])))</f>
        <v/>
      </c>
      <c r="D970" s="430"/>
      <c r="E970" s="431"/>
      <c r="F970" s="430"/>
      <c r="G970" s="430"/>
      <c r="H970" s="435"/>
      <c r="I970" s="432"/>
      <c r="J970" s="433"/>
      <c r="K970" s="404" t="str">
        <f ca="1">IF(Table9[[#This Row],[Data de nascimento 
(aaaa-mm-dd)]]="","",(IF(B970="","",DATEDIF(J970,NOW(),"y"))))</f>
        <v/>
      </c>
      <c r="L970" s="401"/>
      <c r="M970" s="405"/>
      <c r="N970" s="407"/>
      <c r="O970" s="405"/>
      <c r="P970" s="275" t="str">
        <f t="shared" si="78"/>
        <v>NÃO</v>
      </c>
      <c r="Q970" s="281" t="str">
        <f>IF(Table9[[#This Row],[Código do agregado
'[Entidade']]]="","",IF(B970&lt;&gt;B969,"A",IF(Q969="A","B",IF(Q969="B","C",IF(Q969="C","D",IF(Q969="D","E",IF(Q969="E","F",IF(Q969="F","G",IF(Q969="G","H",IF(Q969="H","I",IF(Q969="K","L",IF(Q969="L","M",IF(Q969="M","N",IF(Q969="N","O",IF(Q969="O","P",IF(Q969="P","Q"))))))))))))))))</f>
        <v/>
      </c>
      <c r="R970" s="282" t="str">
        <f t="shared" si="79"/>
        <v/>
      </c>
      <c r="S970" s="283" t="str">
        <f t="shared" si="80"/>
        <v/>
      </c>
      <c r="T970" s="284" t="str">
        <f t="shared" ca="1" si="81"/>
        <v/>
      </c>
      <c r="U970" s="419"/>
      <c r="V970" s="421" t="str">
        <f>IFERROR(IF(Table9[[#This Row],[Data de nascimento 
(aaaa-mm-dd)]]="","",(IF(B970="","",DATEDIF(J970,VLOOKUP(Table9[[#This Row],[Código do agregado
'[Entidade']]],Table8[[Código do agregado '[Entidade']]:[Denominação do ficheiro pdf correspondente ao documento]],25,FALSE),"y")))),"")</f>
        <v/>
      </c>
      <c r="W970" s="410">
        <f t="shared" si="82"/>
        <v>0</v>
      </c>
      <c r="AC970" s="280"/>
    </row>
    <row r="971" spans="1:29" s="263" customFormat="1" ht="25.05" hidden="1" customHeight="1" x14ac:dyDescent="0.3">
      <c r="A971" s="274" t="str">
        <f>CONCATENATE(+IF(Table9[[#This Row],[Código do agregado
'[Entidade']]]="","",VLOOKUP(Table9[[#This Row],[Código do agregado
'[Entidade']]],Table8[[#All],[Código do agregado '[Entidade']]:[Código do agregado
'[1º Direito']]],6,FALSE)),Table9[[#This Row],[Membro]])</f>
        <v/>
      </c>
      <c r="B971" s="403"/>
      <c r="C971" s="404" t="str">
        <f>IF(Table9[[#This Row],[Código do agregado
'[Entidade']]]="","",(CONCATENATE(VLOOKUP(Table9[[#This Row],[Código do agregado
'[Entidade']]],Table8[[Código do agregado '[Entidade']]:[Código do agregado
'[1º Direito']]],8,FALSE),".",Table9[[#This Row],[Membro]])))</f>
        <v/>
      </c>
      <c r="D971" s="430"/>
      <c r="E971" s="431"/>
      <c r="F971" s="430"/>
      <c r="G971" s="430"/>
      <c r="H971" s="435"/>
      <c r="I971" s="432"/>
      <c r="J971" s="433"/>
      <c r="K971" s="404" t="str">
        <f ca="1">IF(Table9[[#This Row],[Data de nascimento 
(aaaa-mm-dd)]]="","",(IF(B971="","",DATEDIF(J971,NOW(),"y"))))</f>
        <v/>
      </c>
      <c r="L971" s="401"/>
      <c r="M971" s="405"/>
      <c r="N971" s="407"/>
      <c r="O971" s="405"/>
      <c r="P971" s="275" t="str">
        <f t="shared" si="78"/>
        <v>NÃO</v>
      </c>
      <c r="Q971" s="281" t="str">
        <f>IF(Table9[[#This Row],[Código do agregado
'[Entidade']]]="","",IF(B971&lt;&gt;B970,"A",IF(Q970="A","B",IF(Q970="B","C",IF(Q970="C","D",IF(Q970="D","E",IF(Q970="E","F",IF(Q970="F","G",IF(Q970="G","H",IF(Q970="H","I",IF(Q970="K","L",IF(Q970="L","M",IF(Q970="M","N",IF(Q970="N","O",IF(Q970="O","P",IF(Q970="P","Q"))))))))))))))))</f>
        <v/>
      </c>
      <c r="R971" s="282" t="str">
        <f t="shared" si="79"/>
        <v/>
      </c>
      <c r="S971" s="283" t="str">
        <f t="shared" si="80"/>
        <v/>
      </c>
      <c r="T971" s="284" t="str">
        <f t="shared" ca="1" si="81"/>
        <v/>
      </c>
      <c r="U971" s="419"/>
      <c r="V971" s="421" t="str">
        <f>IFERROR(IF(Table9[[#This Row],[Data de nascimento 
(aaaa-mm-dd)]]="","",(IF(B971="","",DATEDIF(J971,VLOOKUP(Table9[[#This Row],[Código do agregado
'[Entidade']]],Table8[[Código do agregado '[Entidade']]:[Denominação do ficheiro pdf correspondente ao documento]],25,FALSE),"y")))),"")</f>
        <v/>
      </c>
      <c r="W971" s="410">
        <f t="shared" si="82"/>
        <v>0</v>
      </c>
      <c r="AC971" s="280"/>
    </row>
    <row r="972" spans="1:29" s="263" customFormat="1" ht="25.05" hidden="1" customHeight="1" x14ac:dyDescent="0.3">
      <c r="A972" s="274" t="str">
        <f>CONCATENATE(+IF(Table9[[#This Row],[Código do agregado
'[Entidade']]]="","",VLOOKUP(Table9[[#This Row],[Código do agregado
'[Entidade']]],Table8[[#All],[Código do agregado '[Entidade']]:[Código do agregado
'[1º Direito']]],6,FALSE)),Table9[[#This Row],[Membro]])</f>
        <v/>
      </c>
      <c r="B972" s="403"/>
      <c r="C972" s="404" t="str">
        <f>IF(Table9[[#This Row],[Código do agregado
'[Entidade']]]="","",(CONCATENATE(VLOOKUP(Table9[[#This Row],[Código do agregado
'[Entidade']]],Table8[[Código do agregado '[Entidade']]:[Código do agregado
'[1º Direito']]],8,FALSE),".",Table9[[#This Row],[Membro]])))</f>
        <v/>
      </c>
      <c r="D972" s="430"/>
      <c r="E972" s="431"/>
      <c r="F972" s="430"/>
      <c r="G972" s="430"/>
      <c r="H972" s="435"/>
      <c r="I972" s="432"/>
      <c r="J972" s="433"/>
      <c r="K972" s="404" t="str">
        <f ca="1">IF(Table9[[#This Row],[Data de nascimento 
(aaaa-mm-dd)]]="","",(IF(B972="","",DATEDIF(J972,NOW(),"y"))))</f>
        <v/>
      </c>
      <c r="L972" s="401"/>
      <c r="M972" s="405"/>
      <c r="N972" s="407"/>
      <c r="O972" s="405"/>
      <c r="P972" s="275" t="str">
        <f t="shared" si="78"/>
        <v>NÃO</v>
      </c>
      <c r="Q972" s="281" t="str">
        <f>IF(Table9[[#This Row],[Código do agregado
'[Entidade']]]="","",IF(B972&lt;&gt;B971,"A",IF(Q971="A","B",IF(Q971="B","C",IF(Q971="C","D",IF(Q971="D","E",IF(Q971="E","F",IF(Q971="F","G",IF(Q971="G","H",IF(Q971="H","I",IF(Q971="K","L",IF(Q971="L","M",IF(Q971="M","N",IF(Q971="N","O",IF(Q971="O","P",IF(Q971="P","Q"))))))))))))))))</f>
        <v/>
      </c>
      <c r="R972" s="282" t="str">
        <f t="shared" si="79"/>
        <v/>
      </c>
      <c r="S972" s="283" t="str">
        <f t="shared" si="80"/>
        <v/>
      </c>
      <c r="T972" s="284" t="str">
        <f t="shared" ca="1" si="81"/>
        <v/>
      </c>
      <c r="U972" s="419"/>
      <c r="V972" s="421" t="str">
        <f>IFERROR(IF(Table9[[#This Row],[Data de nascimento 
(aaaa-mm-dd)]]="","",(IF(B972="","",DATEDIF(J972,VLOOKUP(Table9[[#This Row],[Código do agregado
'[Entidade']]],Table8[[Código do agregado '[Entidade']]:[Denominação do ficheiro pdf correspondente ao documento]],25,FALSE),"y")))),"")</f>
        <v/>
      </c>
      <c r="W972" s="410">
        <f t="shared" si="82"/>
        <v>0</v>
      </c>
      <c r="AC972" s="280"/>
    </row>
    <row r="973" spans="1:29" s="263" customFormat="1" ht="25.05" hidden="1" customHeight="1" x14ac:dyDescent="0.3">
      <c r="A973" s="274" t="str">
        <f>CONCATENATE(+IF(Table9[[#This Row],[Código do agregado
'[Entidade']]]="","",VLOOKUP(Table9[[#This Row],[Código do agregado
'[Entidade']]],Table8[[#All],[Código do agregado '[Entidade']]:[Código do agregado
'[1º Direito']]],6,FALSE)),Table9[[#This Row],[Membro]])</f>
        <v/>
      </c>
      <c r="B973" s="403"/>
      <c r="C973" s="404" t="str">
        <f>IF(Table9[[#This Row],[Código do agregado
'[Entidade']]]="","",(CONCATENATE(VLOOKUP(Table9[[#This Row],[Código do agregado
'[Entidade']]],Table8[[Código do agregado '[Entidade']]:[Código do agregado
'[1º Direito']]],8,FALSE),".",Table9[[#This Row],[Membro]])))</f>
        <v/>
      </c>
      <c r="D973" s="430"/>
      <c r="E973" s="431"/>
      <c r="F973" s="430"/>
      <c r="G973" s="430"/>
      <c r="H973" s="435"/>
      <c r="I973" s="432"/>
      <c r="J973" s="433"/>
      <c r="K973" s="404" t="str">
        <f ca="1">IF(Table9[[#This Row],[Data de nascimento 
(aaaa-mm-dd)]]="","",(IF(B973="","",DATEDIF(J973,NOW(),"y"))))</f>
        <v/>
      </c>
      <c r="L973" s="401"/>
      <c r="M973" s="405"/>
      <c r="N973" s="407"/>
      <c r="O973" s="405"/>
      <c r="P973" s="275" t="str">
        <f t="shared" si="78"/>
        <v>NÃO</v>
      </c>
      <c r="Q973" s="281" t="str">
        <f>IF(Table9[[#This Row],[Código do agregado
'[Entidade']]]="","",IF(B973&lt;&gt;B972,"A",IF(Q972="A","B",IF(Q972="B","C",IF(Q972="C","D",IF(Q972="D","E",IF(Q972="E","F",IF(Q972="F","G",IF(Q972="G","H",IF(Q972="H","I",IF(Q972="K","L",IF(Q972="L","M",IF(Q972="M","N",IF(Q972="N","O",IF(Q972="O","P",IF(Q972="P","Q"))))))))))))))))</f>
        <v/>
      </c>
      <c r="R973" s="282" t="str">
        <f t="shared" si="79"/>
        <v/>
      </c>
      <c r="S973" s="283" t="str">
        <f t="shared" si="80"/>
        <v/>
      </c>
      <c r="T973" s="284" t="str">
        <f t="shared" ca="1" si="81"/>
        <v/>
      </c>
      <c r="U973" s="419"/>
      <c r="V973" s="421" t="str">
        <f>IFERROR(IF(Table9[[#This Row],[Data de nascimento 
(aaaa-mm-dd)]]="","",(IF(B973="","",DATEDIF(J973,VLOOKUP(Table9[[#This Row],[Código do agregado
'[Entidade']]],Table8[[Código do agregado '[Entidade']]:[Denominação do ficheiro pdf correspondente ao documento]],25,FALSE),"y")))),"")</f>
        <v/>
      </c>
      <c r="W973" s="410">
        <f t="shared" si="82"/>
        <v>0</v>
      </c>
      <c r="AC973" s="280"/>
    </row>
    <row r="974" spans="1:29" s="263" customFormat="1" ht="25.05" hidden="1" customHeight="1" x14ac:dyDescent="0.3">
      <c r="A974" s="274" t="str">
        <f>CONCATENATE(+IF(Table9[[#This Row],[Código do agregado
'[Entidade']]]="","",VLOOKUP(Table9[[#This Row],[Código do agregado
'[Entidade']]],Table8[[#All],[Código do agregado '[Entidade']]:[Código do agregado
'[1º Direito']]],6,FALSE)),Table9[[#This Row],[Membro]])</f>
        <v/>
      </c>
      <c r="B974" s="403"/>
      <c r="C974" s="404" t="str">
        <f>IF(Table9[[#This Row],[Código do agregado
'[Entidade']]]="","",(CONCATENATE(VLOOKUP(Table9[[#This Row],[Código do agregado
'[Entidade']]],Table8[[Código do agregado '[Entidade']]:[Código do agregado
'[1º Direito']]],8,FALSE),".",Table9[[#This Row],[Membro]])))</f>
        <v/>
      </c>
      <c r="D974" s="430"/>
      <c r="E974" s="431"/>
      <c r="F974" s="430"/>
      <c r="G974" s="430"/>
      <c r="H974" s="435"/>
      <c r="I974" s="432"/>
      <c r="J974" s="433"/>
      <c r="K974" s="404" t="str">
        <f ca="1">IF(Table9[[#This Row],[Data de nascimento 
(aaaa-mm-dd)]]="","",(IF(B974="","",DATEDIF(J974,NOW(),"y"))))</f>
        <v/>
      </c>
      <c r="L974" s="401"/>
      <c r="M974" s="405"/>
      <c r="N974" s="407"/>
      <c r="O974" s="405"/>
      <c r="P974" s="275" t="str">
        <f t="shared" si="78"/>
        <v>NÃO</v>
      </c>
      <c r="Q974" s="281" t="str">
        <f>IF(Table9[[#This Row],[Código do agregado
'[Entidade']]]="","",IF(B974&lt;&gt;B973,"A",IF(Q973="A","B",IF(Q973="B","C",IF(Q973="C","D",IF(Q973="D","E",IF(Q973="E","F",IF(Q973="F","G",IF(Q973="G","H",IF(Q973="H","I",IF(Q973="K","L",IF(Q973="L","M",IF(Q973="M","N",IF(Q973="N","O",IF(Q973="O","P",IF(Q973="P","Q"))))))))))))))))</f>
        <v/>
      </c>
      <c r="R974" s="282" t="str">
        <f t="shared" si="79"/>
        <v/>
      </c>
      <c r="S974" s="283" t="str">
        <f t="shared" si="80"/>
        <v/>
      </c>
      <c r="T974" s="284" t="str">
        <f t="shared" ca="1" si="81"/>
        <v/>
      </c>
      <c r="U974" s="419"/>
      <c r="V974" s="421" t="str">
        <f>IFERROR(IF(Table9[[#This Row],[Data de nascimento 
(aaaa-mm-dd)]]="","",(IF(B974="","",DATEDIF(J974,VLOOKUP(Table9[[#This Row],[Código do agregado
'[Entidade']]],Table8[[Código do agregado '[Entidade']]:[Denominação do ficheiro pdf correspondente ao documento]],25,FALSE),"y")))),"")</f>
        <v/>
      </c>
      <c r="W974" s="410">
        <f t="shared" si="82"/>
        <v>0</v>
      </c>
      <c r="AC974" s="280"/>
    </row>
    <row r="975" spans="1:29" s="263" customFormat="1" ht="25.05" hidden="1" customHeight="1" x14ac:dyDescent="0.3">
      <c r="A975" s="274" t="str">
        <f>CONCATENATE(+IF(Table9[[#This Row],[Código do agregado
'[Entidade']]]="","",VLOOKUP(Table9[[#This Row],[Código do agregado
'[Entidade']]],Table8[[#All],[Código do agregado '[Entidade']]:[Código do agregado
'[1º Direito']]],6,FALSE)),Table9[[#This Row],[Membro]])</f>
        <v/>
      </c>
      <c r="B975" s="403"/>
      <c r="C975" s="404" t="str">
        <f>IF(Table9[[#This Row],[Código do agregado
'[Entidade']]]="","",(CONCATENATE(VLOOKUP(Table9[[#This Row],[Código do agregado
'[Entidade']]],Table8[[Código do agregado '[Entidade']]:[Código do agregado
'[1º Direito']]],8,FALSE),".",Table9[[#This Row],[Membro]])))</f>
        <v/>
      </c>
      <c r="D975" s="430"/>
      <c r="E975" s="431"/>
      <c r="F975" s="430"/>
      <c r="G975" s="430"/>
      <c r="H975" s="435"/>
      <c r="I975" s="432"/>
      <c r="J975" s="433"/>
      <c r="K975" s="404" t="str">
        <f ca="1">IF(Table9[[#This Row],[Data de nascimento 
(aaaa-mm-dd)]]="","",(IF(B975="","",DATEDIF(J975,NOW(),"y"))))</f>
        <v/>
      </c>
      <c r="L975" s="401"/>
      <c r="M975" s="405"/>
      <c r="N975" s="407"/>
      <c r="O975" s="405"/>
      <c r="P975" s="275" t="str">
        <f t="shared" si="78"/>
        <v>NÃO</v>
      </c>
      <c r="Q975" s="281" t="str">
        <f>IF(Table9[[#This Row],[Código do agregado
'[Entidade']]]="","",IF(B975&lt;&gt;B974,"A",IF(Q974="A","B",IF(Q974="B","C",IF(Q974="C","D",IF(Q974="D","E",IF(Q974="E","F",IF(Q974="F","G",IF(Q974="G","H",IF(Q974="H","I",IF(Q974="K","L",IF(Q974="L","M",IF(Q974="M","N",IF(Q974="N","O",IF(Q974="O","P",IF(Q974="P","Q"))))))))))))))))</f>
        <v/>
      </c>
      <c r="R975" s="282" t="str">
        <f t="shared" si="79"/>
        <v/>
      </c>
      <c r="S975" s="283" t="str">
        <f t="shared" si="80"/>
        <v/>
      </c>
      <c r="T975" s="284" t="str">
        <f t="shared" ca="1" si="81"/>
        <v/>
      </c>
      <c r="U975" s="419"/>
      <c r="V975" s="421" t="str">
        <f>IFERROR(IF(Table9[[#This Row],[Data de nascimento 
(aaaa-mm-dd)]]="","",(IF(B975="","",DATEDIF(J975,VLOOKUP(Table9[[#This Row],[Código do agregado
'[Entidade']]],Table8[[Código do agregado '[Entidade']]:[Denominação do ficheiro pdf correspondente ao documento]],25,FALSE),"y")))),"")</f>
        <v/>
      </c>
      <c r="W975" s="410">
        <f t="shared" si="82"/>
        <v>0</v>
      </c>
      <c r="AC975" s="280"/>
    </row>
    <row r="976" spans="1:29" s="263" customFormat="1" ht="25.05" hidden="1" customHeight="1" x14ac:dyDescent="0.3">
      <c r="A976" s="274" t="str">
        <f>CONCATENATE(+IF(Table9[[#This Row],[Código do agregado
'[Entidade']]]="","",VLOOKUP(Table9[[#This Row],[Código do agregado
'[Entidade']]],Table8[[#All],[Código do agregado '[Entidade']]:[Código do agregado
'[1º Direito']]],6,FALSE)),Table9[[#This Row],[Membro]])</f>
        <v/>
      </c>
      <c r="B976" s="403"/>
      <c r="C976" s="404" t="str">
        <f>IF(Table9[[#This Row],[Código do agregado
'[Entidade']]]="","",(CONCATENATE(VLOOKUP(Table9[[#This Row],[Código do agregado
'[Entidade']]],Table8[[Código do agregado '[Entidade']]:[Código do agregado
'[1º Direito']]],8,FALSE),".",Table9[[#This Row],[Membro]])))</f>
        <v/>
      </c>
      <c r="D976" s="430"/>
      <c r="E976" s="431"/>
      <c r="F976" s="430"/>
      <c r="G976" s="430"/>
      <c r="H976" s="435"/>
      <c r="I976" s="432"/>
      <c r="J976" s="433"/>
      <c r="K976" s="404" t="str">
        <f ca="1">IF(Table9[[#This Row],[Data de nascimento 
(aaaa-mm-dd)]]="","",(IF(B976="","",DATEDIF(J976,NOW(),"y"))))</f>
        <v/>
      </c>
      <c r="L976" s="401"/>
      <c r="M976" s="405"/>
      <c r="N976" s="407"/>
      <c r="O976" s="405"/>
      <c r="P976" s="275" t="str">
        <f t="shared" si="78"/>
        <v>NÃO</v>
      </c>
      <c r="Q976" s="281" t="str">
        <f>IF(Table9[[#This Row],[Código do agregado
'[Entidade']]]="","",IF(B976&lt;&gt;B975,"A",IF(Q975="A","B",IF(Q975="B","C",IF(Q975="C","D",IF(Q975="D","E",IF(Q975="E","F",IF(Q975="F","G",IF(Q975="G","H",IF(Q975="H","I",IF(Q975="K","L",IF(Q975="L","M",IF(Q975="M","N",IF(Q975="N","O",IF(Q975="O","P",IF(Q975="P","Q"))))))))))))))))</f>
        <v/>
      </c>
      <c r="R976" s="282" t="str">
        <f t="shared" si="79"/>
        <v/>
      </c>
      <c r="S976" s="283" t="str">
        <f t="shared" si="80"/>
        <v/>
      </c>
      <c r="T976" s="284" t="str">
        <f t="shared" ca="1" si="81"/>
        <v/>
      </c>
      <c r="U976" s="419"/>
      <c r="V976" s="421" t="str">
        <f>IFERROR(IF(Table9[[#This Row],[Data de nascimento 
(aaaa-mm-dd)]]="","",(IF(B976="","",DATEDIF(J976,VLOOKUP(Table9[[#This Row],[Código do agregado
'[Entidade']]],Table8[[Código do agregado '[Entidade']]:[Denominação do ficheiro pdf correspondente ao documento]],25,FALSE),"y")))),"")</f>
        <v/>
      </c>
      <c r="W976" s="410">
        <f t="shared" si="82"/>
        <v>0</v>
      </c>
      <c r="AC976" s="280"/>
    </row>
    <row r="977" spans="1:29" s="263" customFormat="1" ht="25.05" hidden="1" customHeight="1" x14ac:dyDescent="0.3">
      <c r="A977" s="274" t="str">
        <f>CONCATENATE(+IF(Table9[[#This Row],[Código do agregado
'[Entidade']]]="","",VLOOKUP(Table9[[#This Row],[Código do agregado
'[Entidade']]],Table8[[#All],[Código do agregado '[Entidade']]:[Código do agregado
'[1º Direito']]],6,FALSE)),Table9[[#This Row],[Membro]])</f>
        <v/>
      </c>
      <c r="B977" s="403"/>
      <c r="C977" s="404" t="str">
        <f>IF(Table9[[#This Row],[Código do agregado
'[Entidade']]]="","",(CONCATENATE(VLOOKUP(Table9[[#This Row],[Código do agregado
'[Entidade']]],Table8[[Código do agregado '[Entidade']]:[Código do agregado
'[1º Direito']]],8,FALSE),".",Table9[[#This Row],[Membro]])))</f>
        <v/>
      </c>
      <c r="D977" s="430"/>
      <c r="E977" s="431"/>
      <c r="F977" s="430"/>
      <c r="G977" s="430"/>
      <c r="H977" s="435"/>
      <c r="I977" s="432"/>
      <c r="J977" s="433"/>
      <c r="K977" s="404" t="str">
        <f ca="1">IF(Table9[[#This Row],[Data de nascimento 
(aaaa-mm-dd)]]="","",(IF(B977="","",DATEDIF(J977,NOW(),"y"))))</f>
        <v/>
      </c>
      <c r="L977" s="401"/>
      <c r="M977" s="405"/>
      <c r="N977" s="407"/>
      <c r="O977" s="405"/>
      <c r="P977" s="275" t="str">
        <f t="shared" si="78"/>
        <v>NÃO</v>
      </c>
      <c r="Q977" s="281" t="str">
        <f>IF(Table9[[#This Row],[Código do agregado
'[Entidade']]]="","",IF(B977&lt;&gt;B976,"A",IF(Q976="A","B",IF(Q976="B","C",IF(Q976="C","D",IF(Q976="D","E",IF(Q976="E","F",IF(Q976="F","G",IF(Q976="G","H",IF(Q976="H","I",IF(Q976="K","L",IF(Q976="L","M",IF(Q976="M","N",IF(Q976="N","O",IF(Q976="O","P",IF(Q976="P","Q"))))))))))))))))</f>
        <v/>
      </c>
      <c r="R977" s="282" t="str">
        <f t="shared" si="79"/>
        <v/>
      </c>
      <c r="S977" s="283" t="str">
        <f t="shared" si="80"/>
        <v/>
      </c>
      <c r="T977" s="284" t="str">
        <f t="shared" ca="1" si="81"/>
        <v/>
      </c>
      <c r="U977" s="419"/>
      <c r="V977" s="421" t="str">
        <f>IFERROR(IF(Table9[[#This Row],[Data de nascimento 
(aaaa-mm-dd)]]="","",(IF(B977="","",DATEDIF(J977,VLOOKUP(Table9[[#This Row],[Código do agregado
'[Entidade']]],Table8[[Código do agregado '[Entidade']]:[Denominação do ficheiro pdf correspondente ao documento]],25,FALSE),"y")))),"")</f>
        <v/>
      </c>
      <c r="W977" s="410">
        <f t="shared" si="82"/>
        <v>0</v>
      </c>
      <c r="AC977" s="280"/>
    </row>
    <row r="978" spans="1:29" s="263" customFormat="1" ht="25.05" hidden="1" customHeight="1" x14ac:dyDescent="0.3">
      <c r="A978" s="274" t="str">
        <f>CONCATENATE(+IF(Table9[[#This Row],[Código do agregado
'[Entidade']]]="","",VLOOKUP(Table9[[#This Row],[Código do agregado
'[Entidade']]],Table8[[#All],[Código do agregado '[Entidade']]:[Código do agregado
'[1º Direito']]],6,FALSE)),Table9[[#This Row],[Membro]])</f>
        <v/>
      </c>
      <c r="B978" s="403"/>
      <c r="C978" s="404" t="str">
        <f>IF(Table9[[#This Row],[Código do agregado
'[Entidade']]]="","",(CONCATENATE(VLOOKUP(Table9[[#This Row],[Código do agregado
'[Entidade']]],Table8[[Código do agregado '[Entidade']]:[Código do agregado
'[1º Direito']]],8,FALSE),".",Table9[[#This Row],[Membro]])))</f>
        <v/>
      </c>
      <c r="D978" s="430"/>
      <c r="E978" s="431"/>
      <c r="F978" s="430"/>
      <c r="G978" s="430"/>
      <c r="H978" s="435"/>
      <c r="I978" s="432"/>
      <c r="J978" s="433"/>
      <c r="K978" s="404" t="str">
        <f ca="1">IF(Table9[[#This Row],[Data de nascimento 
(aaaa-mm-dd)]]="","",(IF(B978="","",DATEDIF(J978,NOW(),"y"))))</f>
        <v/>
      </c>
      <c r="L978" s="401"/>
      <c r="M978" s="405"/>
      <c r="N978" s="407"/>
      <c r="O978" s="405"/>
      <c r="P978" s="275" t="str">
        <f t="shared" si="78"/>
        <v>NÃO</v>
      </c>
      <c r="Q978" s="281" t="str">
        <f>IF(Table9[[#This Row],[Código do agregado
'[Entidade']]]="","",IF(B978&lt;&gt;B977,"A",IF(Q977="A","B",IF(Q977="B","C",IF(Q977="C","D",IF(Q977="D","E",IF(Q977="E","F",IF(Q977="F","G",IF(Q977="G","H",IF(Q977="H","I",IF(Q977="K","L",IF(Q977="L","M",IF(Q977="M","N",IF(Q977="N","O",IF(Q977="O","P",IF(Q977="P","Q"))))))))))))))))</f>
        <v/>
      </c>
      <c r="R978" s="282" t="str">
        <f t="shared" si="79"/>
        <v/>
      </c>
      <c r="S978" s="283" t="str">
        <f t="shared" si="80"/>
        <v/>
      </c>
      <c r="T978" s="284" t="str">
        <f t="shared" ca="1" si="81"/>
        <v/>
      </c>
      <c r="U978" s="419"/>
      <c r="V978" s="421" t="str">
        <f>IFERROR(IF(Table9[[#This Row],[Data de nascimento 
(aaaa-mm-dd)]]="","",(IF(B978="","",DATEDIF(J978,VLOOKUP(Table9[[#This Row],[Código do agregado
'[Entidade']]],Table8[[Código do agregado '[Entidade']]:[Denominação do ficheiro pdf correspondente ao documento]],25,FALSE),"y")))),"")</f>
        <v/>
      </c>
      <c r="W978" s="410">
        <f t="shared" si="82"/>
        <v>0</v>
      </c>
      <c r="AC978" s="280"/>
    </row>
    <row r="979" spans="1:29" s="263" customFormat="1" ht="25.05" hidden="1" customHeight="1" x14ac:dyDescent="0.3">
      <c r="A979" s="274" t="str">
        <f>CONCATENATE(+IF(Table9[[#This Row],[Código do agregado
'[Entidade']]]="","",VLOOKUP(Table9[[#This Row],[Código do agregado
'[Entidade']]],Table8[[#All],[Código do agregado '[Entidade']]:[Código do agregado
'[1º Direito']]],6,FALSE)),Table9[[#This Row],[Membro]])</f>
        <v/>
      </c>
      <c r="B979" s="403"/>
      <c r="C979" s="404" t="str">
        <f>IF(Table9[[#This Row],[Código do agregado
'[Entidade']]]="","",(CONCATENATE(VLOOKUP(Table9[[#This Row],[Código do agregado
'[Entidade']]],Table8[[Código do agregado '[Entidade']]:[Código do agregado
'[1º Direito']]],8,FALSE),".",Table9[[#This Row],[Membro]])))</f>
        <v/>
      </c>
      <c r="D979" s="430"/>
      <c r="E979" s="431"/>
      <c r="F979" s="430"/>
      <c r="G979" s="430"/>
      <c r="H979" s="435"/>
      <c r="I979" s="432"/>
      <c r="J979" s="433"/>
      <c r="K979" s="404" t="str">
        <f ca="1">IF(Table9[[#This Row],[Data de nascimento 
(aaaa-mm-dd)]]="","",(IF(B979="","",DATEDIF(J979,NOW(),"y"))))</f>
        <v/>
      </c>
      <c r="L979" s="401"/>
      <c r="M979" s="405"/>
      <c r="N979" s="407"/>
      <c r="O979" s="405"/>
      <c r="P979" s="275" t="str">
        <f t="shared" si="78"/>
        <v>NÃO</v>
      </c>
      <c r="Q979" s="281" t="str">
        <f>IF(Table9[[#This Row],[Código do agregado
'[Entidade']]]="","",IF(B979&lt;&gt;B978,"A",IF(Q978="A","B",IF(Q978="B","C",IF(Q978="C","D",IF(Q978="D","E",IF(Q978="E","F",IF(Q978="F","G",IF(Q978="G","H",IF(Q978="H","I",IF(Q978="K","L",IF(Q978="L","M",IF(Q978="M","N",IF(Q978="N","O",IF(Q978="O","P",IF(Q978="P","Q"))))))))))))))))</f>
        <v/>
      </c>
      <c r="R979" s="282" t="str">
        <f t="shared" si="79"/>
        <v/>
      </c>
      <c r="S979" s="283" t="str">
        <f t="shared" si="80"/>
        <v/>
      </c>
      <c r="T979" s="284" t="str">
        <f t="shared" ca="1" si="81"/>
        <v/>
      </c>
      <c r="U979" s="419"/>
      <c r="V979" s="421" t="str">
        <f>IFERROR(IF(Table9[[#This Row],[Data de nascimento 
(aaaa-mm-dd)]]="","",(IF(B979="","",DATEDIF(J979,VLOOKUP(Table9[[#This Row],[Código do agregado
'[Entidade']]],Table8[[Código do agregado '[Entidade']]:[Denominação do ficheiro pdf correspondente ao documento]],25,FALSE),"y")))),"")</f>
        <v/>
      </c>
      <c r="W979" s="410">
        <f t="shared" si="82"/>
        <v>0</v>
      </c>
      <c r="AC979" s="280"/>
    </row>
    <row r="980" spans="1:29" s="263" customFormat="1" ht="25.05" hidden="1" customHeight="1" x14ac:dyDescent="0.3">
      <c r="A980" s="274" t="str">
        <f>CONCATENATE(+IF(Table9[[#This Row],[Código do agregado
'[Entidade']]]="","",VLOOKUP(Table9[[#This Row],[Código do agregado
'[Entidade']]],Table8[[#All],[Código do agregado '[Entidade']]:[Código do agregado
'[1º Direito']]],6,FALSE)),Table9[[#This Row],[Membro]])</f>
        <v/>
      </c>
      <c r="B980" s="403"/>
      <c r="C980" s="404" t="str">
        <f>IF(Table9[[#This Row],[Código do agregado
'[Entidade']]]="","",(CONCATENATE(VLOOKUP(Table9[[#This Row],[Código do agregado
'[Entidade']]],Table8[[Código do agregado '[Entidade']]:[Código do agregado
'[1º Direito']]],8,FALSE),".",Table9[[#This Row],[Membro]])))</f>
        <v/>
      </c>
      <c r="D980" s="430"/>
      <c r="E980" s="431"/>
      <c r="F980" s="430"/>
      <c r="G980" s="430"/>
      <c r="H980" s="435"/>
      <c r="I980" s="432"/>
      <c r="J980" s="433"/>
      <c r="K980" s="404" t="str">
        <f ca="1">IF(Table9[[#This Row],[Data de nascimento 
(aaaa-mm-dd)]]="","",(IF(B980="","",DATEDIF(J980,NOW(),"y"))))</f>
        <v/>
      </c>
      <c r="L980" s="401"/>
      <c r="M980" s="405"/>
      <c r="N980" s="407"/>
      <c r="O980" s="405"/>
      <c r="P980" s="275" t="str">
        <f t="shared" si="78"/>
        <v>NÃO</v>
      </c>
      <c r="Q980" s="281" t="str">
        <f>IF(Table9[[#This Row],[Código do agregado
'[Entidade']]]="","",IF(B980&lt;&gt;B979,"A",IF(Q979="A","B",IF(Q979="B","C",IF(Q979="C","D",IF(Q979="D","E",IF(Q979="E","F",IF(Q979="F","G",IF(Q979="G","H",IF(Q979="H","I",IF(Q979="K","L",IF(Q979="L","M",IF(Q979="M","N",IF(Q979="N","O",IF(Q979="O","P",IF(Q979="P","Q"))))))))))))))))</f>
        <v/>
      </c>
      <c r="R980" s="282" t="str">
        <f t="shared" si="79"/>
        <v/>
      </c>
      <c r="S980" s="283" t="str">
        <f t="shared" si="80"/>
        <v/>
      </c>
      <c r="T980" s="284" t="str">
        <f t="shared" ca="1" si="81"/>
        <v/>
      </c>
      <c r="U980" s="419"/>
      <c r="V980" s="421" t="str">
        <f>IFERROR(IF(Table9[[#This Row],[Data de nascimento 
(aaaa-mm-dd)]]="","",(IF(B980="","",DATEDIF(J980,VLOOKUP(Table9[[#This Row],[Código do agregado
'[Entidade']]],Table8[[Código do agregado '[Entidade']]:[Denominação do ficheiro pdf correspondente ao documento]],25,FALSE),"y")))),"")</f>
        <v/>
      </c>
      <c r="W980" s="410">
        <f t="shared" si="82"/>
        <v>0</v>
      </c>
      <c r="AC980" s="280"/>
    </row>
    <row r="981" spans="1:29" s="263" customFormat="1" ht="25.05" hidden="1" customHeight="1" x14ac:dyDescent="0.3">
      <c r="A981" s="274" t="str">
        <f>CONCATENATE(+IF(Table9[[#This Row],[Código do agregado
'[Entidade']]]="","",VLOOKUP(Table9[[#This Row],[Código do agregado
'[Entidade']]],Table8[[#All],[Código do agregado '[Entidade']]:[Código do agregado
'[1º Direito']]],6,FALSE)),Table9[[#This Row],[Membro]])</f>
        <v/>
      </c>
      <c r="B981" s="403"/>
      <c r="C981" s="404" t="str">
        <f>IF(Table9[[#This Row],[Código do agregado
'[Entidade']]]="","",(CONCATENATE(VLOOKUP(Table9[[#This Row],[Código do agregado
'[Entidade']]],Table8[[Código do agregado '[Entidade']]:[Código do agregado
'[1º Direito']]],8,FALSE),".",Table9[[#This Row],[Membro]])))</f>
        <v/>
      </c>
      <c r="D981" s="430"/>
      <c r="E981" s="431"/>
      <c r="F981" s="430"/>
      <c r="G981" s="430"/>
      <c r="H981" s="435"/>
      <c r="I981" s="432"/>
      <c r="J981" s="433"/>
      <c r="K981" s="404" t="str">
        <f ca="1">IF(Table9[[#This Row],[Data de nascimento 
(aaaa-mm-dd)]]="","",(IF(B981="","",DATEDIF(J981,NOW(),"y"))))</f>
        <v/>
      </c>
      <c r="L981" s="401"/>
      <c r="M981" s="405"/>
      <c r="N981" s="407"/>
      <c r="O981" s="405"/>
      <c r="P981" s="275" t="str">
        <f t="shared" si="78"/>
        <v>NÃO</v>
      </c>
      <c r="Q981" s="281" t="str">
        <f>IF(Table9[[#This Row],[Código do agregado
'[Entidade']]]="","",IF(B981&lt;&gt;B980,"A",IF(Q980="A","B",IF(Q980="B","C",IF(Q980="C","D",IF(Q980="D","E",IF(Q980="E","F",IF(Q980="F","G",IF(Q980="G","H",IF(Q980="H","I",IF(Q980="K","L",IF(Q980="L","M",IF(Q980="M","N",IF(Q980="N","O",IF(Q980="O","P",IF(Q980="P","Q"))))))))))))))))</f>
        <v/>
      </c>
      <c r="R981" s="282" t="str">
        <f t="shared" si="79"/>
        <v/>
      </c>
      <c r="S981" s="283" t="str">
        <f t="shared" si="80"/>
        <v/>
      </c>
      <c r="T981" s="284" t="str">
        <f t="shared" ca="1" si="81"/>
        <v/>
      </c>
      <c r="U981" s="419"/>
      <c r="V981" s="421" t="str">
        <f>IFERROR(IF(Table9[[#This Row],[Data de nascimento 
(aaaa-mm-dd)]]="","",(IF(B981="","",DATEDIF(J981,VLOOKUP(Table9[[#This Row],[Código do agregado
'[Entidade']]],Table8[[Código do agregado '[Entidade']]:[Denominação do ficheiro pdf correspondente ao documento]],25,FALSE),"y")))),"")</f>
        <v/>
      </c>
      <c r="W981" s="410">
        <f t="shared" si="82"/>
        <v>0</v>
      </c>
      <c r="AC981" s="280"/>
    </row>
    <row r="982" spans="1:29" s="263" customFormat="1" ht="25.05" hidden="1" customHeight="1" x14ac:dyDescent="0.3">
      <c r="A982" s="274" t="str">
        <f>CONCATENATE(+IF(Table9[[#This Row],[Código do agregado
'[Entidade']]]="","",VLOOKUP(Table9[[#This Row],[Código do agregado
'[Entidade']]],Table8[[#All],[Código do agregado '[Entidade']]:[Código do agregado
'[1º Direito']]],6,FALSE)),Table9[[#This Row],[Membro]])</f>
        <v/>
      </c>
      <c r="B982" s="403"/>
      <c r="C982" s="404" t="str">
        <f>IF(Table9[[#This Row],[Código do agregado
'[Entidade']]]="","",(CONCATENATE(VLOOKUP(Table9[[#This Row],[Código do agregado
'[Entidade']]],Table8[[Código do agregado '[Entidade']]:[Código do agregado
'[1º Direito']]],8,FALSE),".",Table9[[#This Row],[Membro]])))</f>
        <v/>
      </c>
      <c r="D982" s="430"/>
      <c r="E982" s="431"/>
      <c r="F982" s="430"/>
      <c r="G982" s="430"/>
      <c r="H982" s="435"/>
      <c r="I982" s="432"/>
      <c r="J982" s="433"/>
      <c r="K982" s="404" t="str">
        <f ca="1">IF(Table9[[#This Row],[Data de nascimento 
(aaaa-mm-dd)]]="","",(IF(B982="","",DATEDIF(J982,NOW(),"y"))))</f>
        <v/>
      </c>
      <c r="L982" s="401"/>
      <c r="M982" s="405"/>
      <c r="N982" s="407"/>
      <c r="O982" s="405"/>
      <c r="P982" s="275" t="str">
        <f t="shared" si="78"/>
        <v>NÃO</v>
      </c>
      <c r="Q982" s="281" t="str">
        <f>IF(Table9[[#This Row],[Código do agregado
'[Entidade']]]="","",IF(B982&lt;&gt;B981,"A",IF(Q981="A","B",IF(Q981="B","C",IF(Q981="C","D",IF(Q981="D","E",IF(Q981="E","F",IF(Q981="F","G",IF(Q981="G","H",IF(Q981="H","I",IF(Q981="K","L",IF(Q981="L","M",IF(Q981="M","N",IF(Q981="N","O",IF(Q981="O","P",IF(Q981="P","Q"))))))))))))))))</f>
        <v/>
      </c>
      <c r="R982" s="282" t="str">
        <f t="shared" si="79"/>
        <v/>
      </c>
      <c r="S982" s="283" t="str">
        <f t="shared" si="80"/>
        <v/>
      </c>
      <c r="T982" s="284" t="str">
        <f t="shared" ca="1" si="81"/>
        <v/>
      </c>
      <c r="U982" s="419"/>
      <c r="V982" s="421" t="str">
        <f>IFERROR(IF(Table9[[#This Row],[Data de nascimento 
(aaaa-mm-dd)]]="","",(IF(B982="","",DATEDIF(J982,VLOOKUP(Table9[[#This Row],[Código do agregado
'[Entidade']]],Table8[[Código do agregado '[Entidade']]:[Denominação do ficheiro pdf correspondente ao documento]],25,FALSE),"y")))),"")</f>
        <v/>
      </c>
      <c r="W982" s="410">
        <f t="shared" si="82"/>
        <v>0</v>
      </c>
      <c r="AC982" s="280"/>
    </row>
    <row r="983" spans="1:29" s="263" customFormat="1" ht="25.05" hidden="1" customHeight="1" x14ac:dyDescent="0.3">
      <c r="A983" s="274" t="str">
        <f>CONCATENATE(+IF(Table9[[#This Row],[Código do agregado
'[Entidade']]]="","",VLOOKUP(Table9[[#This Row],[Código do agregado
'[Entidade']]],Table8[[#All],[Código do agregado '[Entidade']]:[Código do agregado
'[1º Direito']]],6,FALSE)),Table9[[#This Row],[Membro]])</f>
        <v/>
      </c>
      <c r="B983" s="403"/>
      <c r="C983" s="404" t="str">
        <f>IF(Table9[[#This Row],[Código do agregado
'[Entidade']]]="","",(CONCATENATE(VLOOKUP(Table9[[#This Row],[Código do agregado
'[Entidade']]],Table8[[Código do agregado '[Entidade']]:[Código do agregado
'[1º Direito']]],8,FALSE),".",Table9[[#This Row],[Membro]])))</f>
        <v/>
      </c>
      <c r="D983" s="430"/>
      <c r="E983" s="431"/>
      <c r="F983" s="430"/>
      <c r="G983" s="430"/>
      <c r="H983" s="435"/>
      <c r="I983" s="432"/>
      <c r="J983" s="433"/>
      <c r="K983" s="404" t="str">
        <f ca="1">IF(Table9[[#This Row],[Data de nascimento 
(aaaa-mm-dd)]]="","",(IF(B983="","",DATEDIF(J983,NOW(),"y"))))</f>
        <v/>
      </c>
      <c r="L983" s="401"/>
      <c r="M983" s="405"/>
      <c r="N983" s="407"/>
      <c r="O983" s="405"/>
      <c r="P983" s="275" t="str">
        <f t="shared" si="78"/>
        <v>NÃO</v>
      </c>
      <c r="Q983" s="281" t="str">
        <f>IF(Table9[[#This Row],[Código do agregado
'[Entidade']]]="","",IF(B983&lt;&gt;B982,"A",IF(Q982="A","B",IF(Q982="B","C",IF(Q982="C","D",IF(Q982="D","E",IF(Q982="E","F",IF(Q982="F","G",IF(Q982="G","H",IF(Q982="H","I",IF(Q982="K","L",IF(Q982="L","M",IF(Q982="M","N",IF(Q982="N","O",IF(Q982="O","P",IF(Q982="P","Q"))))))))))))))))</f>
        <v/>
      </c>
      <c r="R983" s="282" t="str">
        <f t="shared" si="79"/>
        <v/>
      </c>
      <c r="S983" s="283" t="str">
        <f t="shared" si="80"/>
        <v/>
      </c>
      <c r="T983" s="284" t="str">
        <f t="shared" ca="1" si="81"/>
        <v/>
      </c>
      <c r="U983" s="419"/>
      <c r="V983" s="421" t="str">
        <f>IFERROR(IF(Table9[[#This Row],[Data de nascimento 
(aaaa-mm-dd)]]="","",(IF(B983="","",DATEDIF(J983,VLOOKUP(Table9[[#This Row],[Código do agregado
'[Entidade']]],Table8[[Código do agregado '[Entidade']]:[Denominação do ficheiro pdf correspondente ao documento]],25,FALSE),"y")))),"")</f>
        <v/>
      </c>
      <c r="W983" s="410">
        <f t="shared" si="82"/>
        <v>0</v>
      </c>
      <c r="AC983" s="280"/>
    </row>
    <row r="984" spans="1:29" s="263" customFormat="1" ht="25.05" hidden="1" customHeight="1" x14ac:dyDescent="0.3">
      <c r="A984" s="274" t="str">
        <f>CONCATENATE(+IF(Table9[[#This Row],[Código do agregado
'[Entidade']]]="","",VLOOKUP(Table9[[#This Row],[Código do agregado
'[Entidade']]],Table8[[#All],[Código do agregado '[Entidade']]:[Código do agregado
'[1º Direito']]],6,FALSE)),Table9[[#This Row],[Membro]])</f>
        <v/>
      </c>
      <c r="B984" s="403"/>
      <c r="C984" s="404" t="str">
        <f>IF(Table9[[#This Row],[Código do agregado
'[Entidade']]]="","",(CONCATENATE(VLOOKUP(Table9[[#This Row],[Código do agregado
'[Entidade']]],Table8[[Código do agregado '[Entidade']]:[Código do agregado
'[1º Direito']]],8,FALSE),".",Table9[[#This Row],[Membro]])))</f>
        <v/>
      </c>
      <c r="D984" s="430"/>
      <c r="E984" s="431"/>
      <c r="F984" s="430"/>
      <c r="G984" s="430"/>
      <c r="H984" s="435"/>
      <c r="I984" s="432"/>
      <c r="J984" s="433"/>
      <c r="K984" s="404" t="str">
        <f ca="1">IF(Table9[[#This Row],[Data de nascimento 
(aaaa-mm-dd)]]="","",(IF(B984="","",DATEDIF(J984,NOW(),"y"))))</f>
        <v/>
      </c>
      <c r="L984" s="401"/>
      <c r="M984" s="405"/>
      <c r="N984" s="407"/>
      <c r="O984" s="405"/>
      <c r="P984" s="275" t="str">
        <f t="shared" si="78"/>
        <v>NÃO</v>
      </c>
      <c r="Q984" s="281" t="str">
        <f>IF(Table9[[#This Row],[Código do agregado
'[Entidade']]]="","",IF(B984&lt;&gt;B983,"A",IF(Q983="A","B",IF(Q983="B","C",IF(Q983="C","D",IF(Q983="D","E",IF(Q983="E","F",IF(Q983="F","G",IF(Q983="G","H",IF(Q983="H","I",IF(Q983="K","L",IF(Q983="L","M",IF(Q983="M","N",IF(Q983="N","O",IF(Q983="O","P",IF(Q983="P","Q"))))))))))))))))</f>
        <v/>
      </c>
      <c r="R984" s="282" t="str">
        <f t="shared" si="79"/>
        <v/>
      </c>
      <c r="S984" s="283" t="str">
        <f t="shared" si="80"/>
        <v/>
      </c>
      <c r="T984" s="284" t="str">
        <f t="shared" ca="1" si="81"/>
        <v/>
      </c>
      <c r="U984" s="419"/>
      <c r="V984" s="421" t="str">
        <f>IFERROR(IF(Table9[[#This Row],[Data de nascimento 
(aaaa-mm-dd)]]="","",(IF(B984="","",DATEDIF(J984,VLOOKUP(Table9[[#This Row],[Código do agregado
'[Entidade']]],Table8[[Código do agregado '[Entidade']]:[Denominação do ficheiro pdf correspondente ao documento]],25,FALSE),"y")))),"")</f>
        <v/>
      </c>
      <c r="W984" s="410">
        <f t="shared" si="82"/>
        <v>0</v>
      </c>
      <c r="AC984" s="280"/>
    </row>
    <row r="985" spans="1:29" s="263" customFormat="1" ht="25.05" hidden="1" customHeight="1" x14ac:dyDescent="0.3">
      <c r="A985" s="274" t="str">
        <f>CONCATENATE(+IF(Table9[[#This Row],[Código do agregado
'[Entidade']]]="","",VLOOKUP(Table9[[#This Row],[Código do agregado
'[Entidade']]],Table8[[#All],[Código do agregado '[Entidade']]:[Código do agregado
'[1º Direito']]],6,FALSE)),Table9[[#This Row],[Membro]])</f>
        <v/>
      </c>
      <c r="B985" s="403"/>
      <c r="C985" s="404" t="str">
        <f>IF(Table9[[#This Row],[Código do agregado
'[Entidade']]]="","",(CONCATENATE(VLOOKUP(Table9[[#This Row],[Código do agregado
'[Entidade']]],Table8[[Código do agregado '[Entidade']]:[Código do agregado
'[1º Direito']]],8,FALSE),".",Table9[[#This Row],[Membro]])))</f>
        <v/>
      </c>
      <c r="D985" s="430"/>
      <c r="E985" s="431"/>
      <c r="F985" s="430"/>
      <c r="G985" s="430"/>
      <c r="H985" s="435"/>
      <c r="I985" s="432"/>
      <c r="J985" s="433"/>
      <c r="K985" s="404" t="str">
        <f ca="1">IF(Table9[[#This Row],[Data de nascimento 
(aaaa-mm-dd)]]="","",(IF(B985="","",DATEDIF(J985,NOW(),"y"))))</f>
        <v/>
      </c>
      <c r="L985" s="401"/>
      <c r="M985" s="405"/>
      <c r="N985" s="407"/>
      <c r="O985" s="405"/>
      <c r="P985" s="275" t="str">
        <f t="shared" si="78"/>
        <v>NÃO</v>
      </c>
      <c r="Q985" s="281" t="str">
        <f>IF(Table9[[#This Row],[Código do agregado
'[Entidade']]]="","",IF(B985&lt;&gt;B984,"A",IF(Q984="A","B",IF(Q984="B","C",IF(Q984="C","D",IF(Q984="D","E",IF(Q984="E","F",IF(Q984="F","G",IF(Q984="G","H",IF(Q984="H","I",IF(Q984="K","L",IF(Q984="L","M",IF(Q984="M","N",IF(Q984="N","O",IF(Q984="O","P",IF(Q984="P","Q"))))))))))))))))</f>
        <v/>
      </c>
      <c r="R985" s="282" t="str">
        <f t="shared" si="79"/>
        <v/>
      </c>
      <c r="S985" s="283" t="str">
        <f t="shared" si="80"/>
        <v/>
      </c>
      <c r="T985" s="284" t="str">
        <f t="shared" ca="1" si="81"/>
        <v/>
      </c>
      <c r="U985" s="419"/>
      <c r="V985" s="421" t="str">
        <f>IFERROR(IF(Table9[[#This Row],[Data de nascimento 
(aaaa-mm-dd)]]="","",(IF(B985="","",DATEDIF(J985,VLOOKUP(Table9[[#This Row],[Código do agregado
'[Entidade']]],Table8[[Código do agregado '[Entidade']]:[Denominação do ficheiro pdf correspondente ao documento]],25,FALSE),"y")))),"")</f>
        <v/>
      </c>
      <c r="W985" s="410">
        <f t="shared" si="82"/>
        <v>0</v>
      </c>
      <c r="AC985" s="280"/>
    </row>
    <row r="986" spans="1:29" s="263" customFormat="1" ht="25.05" hidden="1" customHeight="1" x14ac:dyDescent="0.3">
      <c r="A986" s="274" t="str">
        <f>CONCATENATE(+IF(Table9[[#This Row],[Código do agregado
'[Entidade']]]="","",VLOOKUP(Table9[[#This Row],[Código do agregado
'[Entidade']]],Table8[[#All],[Código do agregado '[Entidade']]:[Código do agregado
'[1º Direito']]],6,FALSE)),Table9[[#This Row],[Membro]])</f>
        <v/>
      </c>
      <c r="B986" s="403"/>
      <c r="C986" s="404" t="str">
        <f>IF(Table9[[#This Row],[Código do agregado
'[Entidade']]]="","",(CONCATENATE(VLOOKUP(Table9[[#This Row],[Código do agregado
'[Entidade']]],Table8[[Código do agregado '[Entidade']]:[Código do agregado
'[1º Direito']]],8,FALSE),".",Table9[[#This Row],[Membro]])))</f>
        <v/>
      </c>
      <c r="D986" s="430"/>
      <c r="E986" s="431"/>
      <c r="F986" s="430"/>
      <c r="G986" s="430"/>
      <c r="H986" s="435"/>
      <c r="I986" s="432"/>
      <c r="J986" s="433"/>
      <c r="K986" s="404" t="str">
        <f ca="1">IF(Table9[[#This Row],[Data de nascimento 
(aaaa-mm-dd)]]="","",(IF(B986="","",DATEDIF(J986,NOW(),"y"))))</f>
        <v/>
      </c>
      <c r="L986" s="401"/>
      <c r="M986" s="405"/>
      <c r="N986" s="407"/>
      <c r="O986" s="405"/>
      <c r="P986" s="275" t="str">
        <f t="shared" si="78"/>
        <v>NÃO</v>
      </c>
      <c r="Q986" s="281" t="str">
        <f>IF(Table9[[#This Row],[Código do agregado
'[Entidade']]]="","",IF(B986&lt;&gt;B985,"A",IF(Q985="A","B",IF(Q985="B","C",IF(Q985="C","D",IF(Q985="D","E",IF(Q985="E","F",IF(Q985="F","G",IF(Q985="G","H",IF(Q985="H","I",IF(Q985="K","L",IF(Q985="L","M",IF(Q985="M","N",IF(Q985="N","O",IF(Q985="O","P",IF(Q985="P","Q"))))))))))))))))</f>
        <v/>
      </c>
      <c r="R986" s="282" t="str">
        <f t="shared" si="79"/>
        <v/>
      </c>
      <c r="S986" s="283" t="str">
        <f t="shared" si="80"/>
        <v/>
      </c>
      <c r="T986" s="284" t="str">
        <f t="shared" ca="1" si="81"/>
        <v/>
      </c>
      <c r="U986" s="419"/>
      <c r="V986" s="421" t="str">
        <f>IFERROR(IF(Table9[[#This Row],[Data de nascimento 
(aaaa-mm-dd)]]="","",(IF(B986="","",DATEDIF(J986,VLOOKUP(Table9[[#This Row],[Código do agregado
'[Entidade']]],Table8[[Código do agregado '[Entidade']]:[Denominação do ficheiro pdf correspondente ao documento]],25,FALSE),"y")))),"")</f>
        <v/>
      </c>
      <c r="W986" s="410">
        <f t="shared" si="82"/>
        <v>0</v>
      </c>
      <c r="AC986" s="280"/>
    </row>
    <row r="987" spans="1:29" s="263" customFormat="1" ht="25.05" hidden="1" customHeight="1" x14ac:dyDescent="0.3">
      <c r="A987" s="274" t="str">
        <f>CONCATENATE(+IF(Table9[[#This Row],[Código do agregado
'[Entidade']]]="","",VLOOKUP(Table9[[#This Row],[Código do agregado
'[Entidade']]],Table8[[#All],[Código do agregado '[Entidade']]:[Código do agregado
'[1º Direito']]],6,FALSE)),Table9[[#This Row],[Membro]])</f>
        <v/>
      </c>
      <c r="B987" s="403"/>
      <c r="C987" s="404" t="str">
        <f>IF(Table9[[#This Row],[Código do agregado
'[Entidade']]]="","",(CONCATENATE(VLOOKUP(Table9[[#This Row],[Código do agregado
'[Entidade']]],Table8[[Código do agregado '[Entidade']]:[Código do agregado
'[1º Direito']]],8,FALSE),".",Table9[[#This Row],[Membro]])))</f>
        <v/>
      </c>
      <c r="D987" s="430"/>
      <c r="E987" s="431"/>
      <c r="F987" s="430"/>
      <c r="G987" s="430"/>
      <c r="H987" s="435"/>
      <c r="I987" s="432"/>
      <c r="J987" s="433"/>
      <c r="K987" s="404" t="str">
        <f ca="1">IF(Table9[[#This Row],[Data de nascimento 
(aaaa-mm-dd)]]="","",(IF(B987="","",DATEDIF(J987,NOW(),"y"))))</f>
        <v/>
      </c>
      <c r="L987" s="401"/>
      <c r="M987" s="405"/>
      <c r="N987" s="407"/>
      <c r="O987" s="405"/>
      <c r="P987" s="275" t="str">
        <f t="shared" si="78"/>
        <v>NÃO</v>
      </c>
      <c r="Q987" s="281" t="str">
        <f>IF(Table9[[#This Row],[Código do agregado
'[Entidade']]]="","",IF(B987&lt;&gt;B986,"A",IF(Q986="A","B",IF(Q986="B","C",IF(Q986="C","D",IF(Q986="D","E",IF(Q986="E","F",IF(Q986="F","G",IF(Q986="G","H",IF(Q986="H","I",IF(Q986="K","L",IF(Q986="L","M",IF(Q986="M","N",IF(Q986="N","O",IF(Q986="O","P",IF(Q986="P","Q"))))))))))))))))</f>
        <v/>
      </c>
      <c r="R987" s="282" t="str">
        <f t="shared" si="79"/>
        <v/>
      </c>
      <c r="S987" s="283" t="str">
        <f t="shared" si="80"/>
        <v/>
      </c>
      <c r="T987" s="284" t="str">
        <f t="shared" ca="1" si="81"/>
        <v/>
      </c>
      <c r="U987" s="419"/>
      <c r="V987" s="421" t="str">
        <f>IFERROR(IF(Table9[[#This Row],[Data de nascimento 
(aaaa-mm-dd)]]="","",(IF(B987="","",DATEDIF(J987,VLOOKUP(Table9[[#This Row],[Código do agregado
'[Entidade']]],Table8[[Código do agregado '[Entidade']]:[Denominação do ficheiro pdf correspondente ao documento]],25,FALSE),"y")))),"")</f>
        <v/>
      </c>
      <c r="W987" s="410">
        <f t="shared" si="82"/>
        <v>0</v>
      </c>
      <c r="AC987" s="280"/>
    </row>
    <row r="988" spans="1:29" s="263" customFormat="1" ht="25.05" hidden="1" customHeight="1" x14ac:dyDescent="0.3">
      <c r="A988" s="274" t="str">
        <f>CONCATENATE(+IF(Table9[[#This Row],[Código do agregado
'[Entidade']]]="","",VLOOKUP(Table9[[#This Row],[Código do agregado
'[Entidade']]],Table8[[#All],[Código do agregado '[Entidade']]:[Código do agregado
'[1º Direito']]],6,FALSE)),Table9[[#This Row],[Membro]])</f>
        <v/>
      </c>
      <c r="B988" s="403"/>
      <c r="C988" s="404" t="str">
        <f>IF(Table9[[#This Row],[Código do agregado
'[Entidade']]]="","",(CONCATENATE(VLOOKUP(Table9[[#This Row],[Código do agregado
'[Entidade']]],Table8[[Código do agregado '[Entidade']]:[Código do agregado
'[1º Direito']]],8,FALSE),".",Table9[[#This Row],[Membro]])))</f>
        <v/>
      </c>
      <c r="D988" s="430"/>
      <c r="E988" s="431"/>
      <c r="F988" s="430"/>
      <c r="G988" s="430"/>
      <c r="H988" s="435"/>
      <c r="I988" s="432"/>
      <c r="J988" s="433"/>
      <c r="K988" s="404" t="str">
        <f ca="1">IF(Table9[[#This Row],[Data de nascimento 
(aaaa-mm-dd)]]="","",(IF(B988="","",DATEDIF(J988,NOW(),"y"))))</f>
        <v/>
      </c>
      <c r="L988" s="401"/>
      <c r="M988" s="405"/>
      <c r="N988" s="407"/>
      <c r="O988" s="405"/>
      <c r="P988" s="275" t="str">
        <f t="shared" si="78"/>
        <v>NÃO</v>
      </c>
      <c r="Q988" s="281" t="str">
        <f>IF(Table9[[#This Row],[Código do agregado
'[Entidade']]]="","",IF(B988&lt;&gt;B987,"A",IF(Q987="A","B",IF(Q987="B","C",IF(Q987="C","D",IF(Q987="D","E",IF(Q987="E","F",IF(Q987="F","G",IF(Q987="G","H",IF(Q987="H","I",IF(Q987="K","L",IF(Q987="L","M",IF(Q987="M","N",IF(Q987="N","O",IF(Q987="O","P",IF(Q987="P","Q"))))))))))))))))</f>
        <v/>
      </c>
      <c r="R988" s="282" t="str">
        <f t="shared" si="79"/>
        <v/>
      </c>
      <c r="S988" s="283" t="str">
        <f t="shared" si="80"/>
        <v/>
      </c>
      <c r="T988" s="284" t="str">
        <f t="shared" ca="1" si="81"/>
        <v/>
      </c>
      <c r="U988" s="419"/>
      <c r="V988" s="421" t="str">
        <f>IFERROR(IF(Table9[[#This Row],[Data de nascimento 
(aaaa-mm-dd)]]="","",(IF(B988="","",DATEDIF(J988,VLOOKUP(Table9[[#This Row],[Código do agregado
'[Entidade']]],Table8[[Código do agregado '[Entidade']]:[Denominação do ficheiro pdf correspondente ao documento]],25,FALSE),"y")))),"")</f>
        <v/>
      </c>
      <c r="W988" s="410">
        <f t="shared" si="82"/>
        <v>0</v>
      </c>
      <c r="AC988" s="280"/>
    </row>
    <row r="989" spans="1:29" s="263" customFormat="1" ht="25.05" hidden="1" customHeight="1" x14ac:dyDescent="0.3">
      <c r="A989" s="274" t="str">
        <f>CONCATENATE(+IF(Table9[[#This Row],[Código do agregado
'[Entidade']]]="","",VLOOKUP(Table9[[#This Row],[Código do agregado
'[Entidade']]],Table8[[#All],[Código do agregado '[Entidade']]:[Código do agregado
'[1º Direito']]],6,FALSE)),Table9[[#This Row],[Membro]])</f>
        <v/>
      </c>
      <c r="B989" s="403"/>
      <c r="C989" s="404" t="str">
        <f>IF(Table9[[#This Row],[Código do agregado
'[Entidade']]]="","",(CONCATENATE(VLOOKUP(Table9[[#This Row],[Código do agregado
'[Entidade']]],Table8[[Código do agregado '[Entidade']]:[Código do agregado
'[1º Direito']]],8,FALSE),".",Table9[[#This Row],[Membro]])))</f>
        <v/>
      </c>
      <c r="D989" s="430"/>
      <c r="E989" s="431"/>
      <c r="F989" s="430"/>
      <c r="G989" s="430"/>
      <c r="H989" s="435"/>
      <c r="I989" s="432"/>
      <c r="J989" s="433"/>
      <c r="K989" s="404" t="str">
        <f ca="1">IF(Table9[[#This Row],[Data de nascimento 
(aaaa-mm-dd)]]="","",(IF(B989="","",DATEDIF(J989,NOW(),"y"))))</f>
        <v/>
      </c>
      <c r="L989" s="401"/>
      <c r="M989" s="405"/>
      <c r="N989" s="407"/>
      <c r="O989" s="405"/>
      <c r="P989" s="275" t="str">
        <f t="shared" si="78"/>
        <v>NÃO</v>
      </c>
      <c r="Q989" s="281" t="str">
        <f>IF(Table9[[#This Row],[Código do agregado
'[Entidade']]]="","",IF(B989&lt;&gt;B988,"A",IF(Q988="A","B",IF(Q988="B","C",IF(Q988="C","D",IF(Q988="D","E",IF(Q988="E","F",IF(Q988="F","G",IF(Q988="G","H",IF(Q988="H","I",IF(Q988="K","L",IF(Q988="L","M",IF(Q988="M","N",IF(Q988="N","O",IF(Q988="O","P",IF(Q988="P","Q"))))))))))))))))</f>
        <v/>
      </c>
      <c r="R989" s="282" t="str">
        <f t="shared" si="79"/>
        <v/>
      </c>
      <c r="S989" s="283" t="str">
        <f t="shared" si="80"/>
        <v/>
      </c>
      <c r="T989" s="284" t="str">
        <f t="shared" ca="1" si="81"/>
        <v/>
      </c>
      <c r="U989" s="419"/>
      <c r="V989" s="421" t="str">
        <f>IFERROR(IF(Table9[[#This Row],[Data de nascimento 
(aaaa-mm-dd)]]="","",(IF(B989="","",DATEDIF(J989,VLOOKUP(Table9[[#This Row],[Código do agregado
'[Entidade']]],Table8[[Código do agregado '[Entidade']]:[Denominação do ficheiro pdf correspondente ao documento]],25,FALSE),"y")))),"")</f>
        <v/>
      </c>
      <c r="W989" s="410">
        <f t="shared" si="82"/>
        <v>0</v>
      </c>
      <c r="AC989" s="280"/>
    </row>
    <row r="990" spans="1:29" s="263" customFormat="1" ht="25.05" hidden="1" customHeight="1" x14ac:dyDescent="0.3">
      <c r="A990" s="274" t="str">
        <f>CONCATENATE(+IF(Table9[[#This Row],[Código do agregado
'[Entidade']]]="","",VLOOKUP(Table9[[#This Row],[Código do agregado
'[Entidade']]],Table8[[#All],[Código do agregado '[Entidade']]:[Código do agregado
'[1º Direito']]],6,FALSE)),Table9[[#This Row],[Membro]])</f>
        <v/>
      </c>
      <c r="B990" s="403"/>
      <c r="C990" s="404" t="str">
        <f>IF(Table9[[#This Row],[Código do agregado
'[Entidade']]]="","",(CONCATENATE(VLOOKUP(Table9[[#This Row],[Código do agregado
'[Entidade']]],Table8[[Código do agregado '[Entidade']]:[Código do agregado
'[1º Direito']]],8,FALSE),".",Table9[[#This Row],[Membro]])))</f>
        <v/>
      </c>
      <c r="D990" s="430"/>
      <c r="E990" s="431"/>
      <c r="F990" s="430"/>
      <c r="G990" s="430"/>
      <c r="H990" s="435"/>
      <c r="I990" s="432"/>
      <c r="J990" s="433"/>
      <c r="K990" s="404" t="str">
        <f ca="1">IF(Table9[[#This Row],[Data de nascimento 
(aaaa-mm-dd)]]="","",(IF(B990="","",DATEDIF(J990,NOW(),"y"))))</f>
        <v/>
      </c>
      <c r="L990" s="401"/>
      <c r="M990" s="405"/>
      <c r="N990" s="407"/>
      <c r="O990" s="405"/>
      <c r="P990" s="275" t="str">
        <f t="shared" si="78"/>
        <v>NÃO</v>
      </c>
      <c r="Q990" s="281" t="str">
        <f>IF(Table9[[#This Row],[Código do agregado
'[Entidade']]]="","",IF(B990&lt;&gt;B989,"A",IF(Q989="A","B",IF(Q989="B","C",IF(Q989="C","D",IF(Q989="D","E",IF(Q989="E","F",IF(Q989="F","G",IF(Q989="G","H",IF(Q989="H","I",IF(Q989="K","L",IF(Q989="L","M",IF(Q989="M","N",IF(Q989="N","O",IF(Q989="O","P",IF(Q989="P","Q"))))))))))))))))</f>
        <v/>
      </c>
      <c r="R990" s="282" t="str">
        <f t="shared" si="79"/>
        <v/>
      </c>
      <c r="S990" s="283" t="str">
        <f t="shared" si="80"/>
        <v/>
      </c>
      <c r="T990" s="284" t="str">
        <f t="shared" ca="1" si="81"/>
        <v/>
      </c>
      <c r="U990" s="419"/>
      <c r="V990" s="421" t="str">
        <f>IFERROR(IF(Table9[[#This Row],[Data de nascimento 
(aaaa-mm-dd)]]="","",(IF(B990="","",DATEDIF(J990,VLOOKUP(Table9[[#This Row],[Código do agregado
'[Entidade']]],Table8[[Código do agregado '[Entidade']]:[Denominação do ficheiro pdf correspondente ao documento]],25,FALSE),"y")))),"")</f>
        <v/>
      </c>
      <c r="W990" s="410">
        <f t="shared" si="82"/>
        <v>0</v>
      </c>
      <c r="AC990" s="280"/>
    </row>
    <row r="991" spans="1:29" s="263" customFormat="1" ht="25.05" hidden="1" customHeight="1" x14ac:dyDescent="0.3">
      <c r="A991" s="274" t="str">
        <f>CONCATENATE(+IF(Table9[[#This Row],[Código do agregado
'[Entidade']]]="","",VLOOKUP(Table9[[#This Row],[Código do agregado
'[Entidade']]],Table8[[#All],[Código do agregado '[Entidade']]:[Código do agregado
'[1º Direito']]],6,FALSE)),Table9[[#This Row],[Membro]])</f>
        <v/>
      </c>
      <c r="B991" s="403"/>
      <c r="C991" s="404" t="str">
        <f>IF(Table9[[#This Row],[Código do agregado
'[Entidade']]]="","",(CONCATENATE(VLOOKUP(Table9[[#This Row],[Código do agregado
'[Entidade']]],Table8[[Código do agregado '[Entidade']]:[Código do agregado
'[1º Direito']]],8,FALSE),".",Table9[[#This Row],[Membro]])))</f>
        <v/>
      </c>
      <c r="D991" s="430"/>
      <c r="E991" s="431"/>
      <c r="F991" s="430"/>
      <c r="G991" s="430"/>
      <c r="H991" s="435"/>
      <c r="I991" s="432"/>
      <c r="J991" s="433"/>
      <c r="K991" s="404" t="str">
        <f ca="1">IF(Table9[[#This Row],[Data de nascimento 
(aaaa-mm-dd)]]="","",(IF(B991="","",DATEDIF(J991,NOW(),"y"))))</f>
        <v/>
      </c>
      <c r="L991" s="401"/>
      <c r="M991" s="405"/>
      <c r="N991" s="407"/>
      <c r="O991" s="405"/>
      <c r="P991" s="275" t="str">
        <f t="shared" si="78"/>
        <v>NÃO</v>
      </c>
      <c r="Q991" s="281" t="str">
        <f>IF(Table9[[#This Row],[Código do agregado
'[Entidade']]]="","",IF(B991&lt;&gt;B990,"A",IF(Q990="A","B",IF(Q990="B","C",IF(Q990="C","D",IF(Q990="D","E",IF(Q990="E","F",IF(Q990="F","G",IF(Q990="G","H",IF(Q990="H","I",IF(Q990="K","L",IF(Q990="L","M",IF(Q990="M","N",IF(Q990="N","O",IF(Q990="O","P",IF(Q990="P","Q"))))))))))))))))</f>
        <v/>
      </c>
      <c r="R991" s="282" t="str">
        <f t="shared" si="79"/>
        <v/>
      </c>
      <c r="S991" s="283" t="str">
        <f t="shared" si="80"/>
        <v/>
      </c>
      <c r="T991" s="284" t="str">
        <f t="shared" ca="1" si="81"/>
        <v/>
      </c>
      <c r="U991" s="419"/>
      <c r="V991" s="421" t="str">
        <f>IFERROR(IF(Table9[[#This Row],[Data de nascimento 
(aaaa-mm-dd)]]="","",(IF(B991="","",DATEDIF(J991,VLOOKUP(Table9[[#This Row],[Código do agregado
'[Entidade']]],Table8[[Código do agregado '[Entidade']]:[Denominação do ficheiro pdf correspondente ao documento]],25,FALSE),"y")))),"")</f>
        <v/>
      </c>
      <c r="W991" s="410">
        <f t="shared" si="82"/>
        <v>0</v>
      </c>
      <c r="AC991" s="280"/>
    </row>
    <row r="992" spans="1:29" s="263" customFormat="1" ht="25.05" hidden="1" customHeight="1" x14ac:dyDescent="0.3">
      <c r="A992" s="274" t="str">
        <f>CONCATENATE(+IF(Table9[[#This Row],[Código do agregado
'[Entidade']]]="","",VLOOKUP(Table9[[#This Row],[Código do agregado
'[Entidade']]],Table8[[#All],[Código do agregado '[Entidade']]:[Código do agregado
'[1º Direito']]],6,FALSE)),Table9[[#This Row],[Membro]])</f>
        <v/>
      </c>
      <c r="B992" s="403"/>
      <c r="C992" s="404" t="str">
        <f>IF(Table9[[#This Row],[Código do agregado
'[Entidade']]]="","",(CONCATENATE(VLOOKUP(Table9[[#This Row],[Código do agregado
'[Entidade']]],Table8[[Código do agregado '[Entidade']]:[Código do agregado
'[1º Direito']]],8,FALSE),".",Table9[[#This Row],[Membro]])))</f>
        <v/>
      </c>
      <c r="D992" s="430"/>
      <c r="E992" s="431"/>
      <c r="F992" s="430"/>
      <c r="G992" s="430"/>
      <c r="H992" s="435"/>
      <c r="I992" s="432"/>
      <c r="J992" s="433"/>
      <c r="K992" s="404" t="str">
        <f ca="1">IF(Table9[[#This Row],[Data de nascimento 
(aaaa-mm-dd)]]="","",(IF(B992="","",DATEDIF(J992,NOW(),"y"))))</f>
        <v/>
      </c>
      <c r="L992" s="401"/>
      <c r="M992" s="405"/>
      <c r="N992" s="407"/>
      <c r="O992" s="405"/>
      <c r="P992" s="275" t="str">
        <f t="shared" si="78"/>
        <v>NÃO</v>
      </c>
      <c r="Q992" s="281" t="str">
        <f>IF(Table9[[#This Row],[Código do agregado
'[Entidade']]]="","",IF(B992&lt;&gt;B991,"A",IF(Q991="A","B",IF(Q991="B","C",IF(Q991="C","D",IF(Q991="D","E",IF(Q991="E","F",IF(Q991="F","G",IF(Q991="G","H",IF(Q991="H","I",IF(Q991="K","L",IF(Q991="L","M",IF(Q991="M","N",IF(Q991="N","O",IF(Q991="O","P",IF(Q991="P","Q"))))))))))))))))</f>
        <v/>
      </c>
      <c r="R992" s="282" t="str">
        <f t="shared" si="79"/>
        <v/>
      </c>
      <c r="S992" s="283" t="str">
        <f t="shared" si="80"/>
        <v/>
      </c>
      <c r="T992" s="284" t="str">
        <f t="shared" ca="1" si="81"/>
        <v/>
      </c>
      <c r="U992" s="419"/>
      <c r="V992" s="421" t="str">
        <f>IFERROR(IF(Table9[[#This Row],[Data de nascimento 
(aaaa-mm-dd)]]="","",(IF(B992="","",DATEDIF(J992,VLOOKUP(Table9[[#This Row],[Código do agregado
'[Entidade']]],Table8[[Código do agregado '[Entidade']]:[Denominação do ficheiro pdf correspondente ao documento]],25,FALSE),"y")))),"")</f>
        <v/>
      </c>
      <c r="W992" s="410">
        <f t="shared" si="82"/>
        <v>0</v>
      </c>
      <c r="AC992" s="280"/>
    </row>
    <row r="993" spans="1:29" s="263" customFormat="1" ht="25.05" hidden="1" customHeight="1" x14ac:dyDescent="0.3">
      <c r="A993" s="274" t="str">
        <f>CONCATENATE(+IF(Table9[[#This Row],[Código do agregado
'[Entidade']]]="","",VLOOKUP(Table9[[#This Row],[Código do agregado
'[Entidade']]],Table8[[#All],[Código do agregado '[Entidade']]:[Código do agregado
'[1º Direito']]],6,FALSE)),Table9[[#This Row],[Membro]])</f>
        <v/>
      </c>
      <c r="B993" s="403"/>
      <c r="C993" s="404" t="str">
        <f>IF(Table9[[#This Row],[Código do agregado
'[Entidade']]]="","",(CONCATENATE(VLOOKUP(Table9[[#This Row],[Código do agregado
'[Entidade']]],Table8[[Código do agregado '[Entidade']]:[Código do agregado
'[1º Direito']]],8,FALSE),".",Table9[[#This Row],[Membro]])))</f>
        <v/>
      </c>
      <c r="D993" s="430"/>
      <c r="E993" s="431"/>
      <c r="F993" s="430"/>
      <c r="G993" s="430"/>
      <c r="H993" s="435"/>
      <c r="I993" s="432"/>
      <c r="J993" s="433"/>
      <c r="K993" s="404" t="str">
        <f ca="1">IF(Table9[[#This Row],[Data de nascimento 
(aaaa-mm-dd)]]="","",(IF(B993="","",DATEDIF(J993,NOW(),"y"))))</f>
        <v/>
      </c>
      <c r="L993" s="401"/>
      <c r="M993" s="405"/>
      <c r="N993" s="407"/>
      <c r="O993" s="405"/>
      <c r="P993" s="275" t="str">
        <f t="shared" si="78"/>
        <v>NÃO</v>
      </c>
      <c r="Q993" s="281" t="str">
        <f>IF(Table9[[#This Row],[Código do agregado
'[Entidade']]]="","",IF(B993&lt;&gt;B992,"A",IF(Q992="A","B",IF(Q992="B","C",IF(Q992="C","D",IF(Q992="D","E",IF(Q992="E","F",IF(Q992="F","G",IF(Q992="G","H",IF(Q992="H","I",IF(Q992="K","L",IF(Q992="L","M",IF(Q992="M","N",IF(Q992="N","O",IF(Q992="O","P",IF(Q992="P","Q"))))))))))))))))</f>
        <v/>
      </c>
      <c r="R993" s="282" t="str">
        <f t="shared" si="79"/>
        <v/>
      </c>
      <c r="S993" s="283" t="str">
        <f t="shared" si="80"/>
        <v/>
      </c>
      <c r="T993" s="284" t="str">
        <f t="shared" ca="1" si="81"/>
        <v/>
      </c>
      <c r="U993" s="419"/>
      <c r="V993" s="421" t="str">
        <f>IFERROR(IF(Table9[[#This Row],[Data de nascimento 
(aaaa-mm-dd)]]="","",(IF(B993="","",DATEDIF(J993,VLOOKUP(Table9[[#This Row],[Código do agregado
'[Entidade']]],Table8[[Código do agregado '[Entidade']]:[Denominação do ficheiro pdf correspondente ao documento]],25,FALSE),"y")))),"")</f>
        <v/>
      </c>
      <c r="W993" s="410">
        <f t="shared" si="82"/>
        <v>0</v>
      </c>
      <c r="AC993" s="280"/>
    </row>
    <row r="994" spans="1:29" s="263" customFormat="1" ht="25.05" hidden="1" customHeight="1" x14ac:dyDescent="0.3">
      <c r="A994" s="274" t="str">
        <f>CONCATENATE(+IF(Table9[[#This Row],[Código do agregado
'[Entidade']]]="","",VLOOKUP(Table9[[#This Row],[Código do agregado
'[Entidade']]],Table8[[#All],[Código do agregado '[Entidade']]:[Código do agregado
'[1º Direito']]],6,FALSE)),Table9[[#This Row],[Membro]])</f>
        <v/>
      </c>
      <c r="B994" s="403"/>
      <c r="C994" s="404" t="str">
        <f>IF(Table9[[#This Row],[Código do agregado
'[Entidade']]]="","",(CONCATENATE(VLOOKUP(Table9[[#This Row],[Código do agregado
'[Entidade']]],Table8[[Código do agregado '[Entidade']]:[Código do agregado
'[1º Direito']]],8,FALSE),".",Table9[[#This Row],[Membro]])))</f>
        <v/>
      </c>
      <c r="D994" s="430"/>
      <c r="E994" s="431"/>
      <c r="F994" s="430"/>
      <c r="G994" s="430"/>
      <c r="H994" s="435"/>
      <c r="I994" s="432"/>
      <c r="J994" s="433"/>
      <c r="K994" s="404" t="str">
        <f ca="1">IF(Table9[[#This Row],[Data de nascimento 
(aaaa-mm-dd)]]="","",(IF(B994="","",DATEDIF(J994,NOW(),"y"))))</f>
        <v/>
      </c>
      <c r="L994" s="401"/>
      <c r="M994" s="405"/>
      <c r="N994" s="407"/>
      <c r="O994" s="405"/>
      <c r="P994" s="275" t="str">
        <f t="shared" si="78"/>
        <v>NÃO</v>
      </c>
      <c r="Q994" s="281" t="str">
        <f>IF(Table9[[#This Row],[Código do agregado
'[Entidade']]]="","",IF(B994&lt;&gt;B993,"A",IF(Q993="A","B",IF(Q993="B","C",IF(Q993="C","D",IF(Q993="D","E",IF(Q993="E","F",IF(Q993="F","G",IF(Q993="G","H",IF(Q993="H","I",IF(Q993="K","L",IF(Q993="L","M",IF(Q993="M","N",IF(Q993="N","O",IF(Q993="O","P",IF(Q993="P","Q"))))))))))))))))</f>
        <v/>
      </c>
      <c r="R994" s="282" t="str">
        <f t="shared" si="79"/>
        <v/>
      </c>
      <c r="S994" s="283" t="str">
        <f t="shared" si="80"/>
        <v/>
      </c>
      <c r="T994" s="284" t="str">
        <f t="shared" ca="1" si="81"/>
        <v/>
      </c>
      <c r="U994" s="419"/>
      <c r="V994" s="421" t="str">
        <f>IFERROR(IF(Table9[[#This Row],[Data de nascimento 
(aaaa-mm-dd)]]="","",(IF(B994="","",DATEDIF(J994,VLOOKUP(Table9[[#This Row],[Código do agregado
'[Entidade']]],Table8[[Código do agregado '[Entidade']]:[Denominação do ficheiro pdf correspondente ao documento]],25,FALSE),"y")))),"")</f>
        <v/>
      </c>
      <c r="W994" s="410">
        <f t="shared" si="82"/>
        <v>0</v>
      </c>
      <c r="AC994" s="280"/>
    </row>
    <row r="995" spans="1:29" s="263" customFormat="1" ht="25.05" hidden="1" customHeight="1" x14ac:dyDescent="0.3">
      <c r="A995" s="274" t="str">
        <f>CONCATENATE(+IF(Table9[[#This Row],[Código do agregado
'[Entidade']]]="","",VLOOKUP(Table9[[#This Row],[Código do agregado
'[Entidade']]],Table8[[#All],[Código do agregado '[Entidade']]:[Código do agregado
'[1º Direito']]],6,FALSE)),Table9[[#This Row],[Membro]])</f>
        <v/>
      </c>
      <c r="B995" s="403"/>
      <c r="C995" s="404" t="str">
        <f>IF(Table9[[#This Row],[Código do agregado
'[Entidade']]]="","",(CONCATENATE(VLOOKUP(Table9[[#This Row],[Código do agregado
'[Entidade']]],Table8[[Código do agregado '[Entidade']]:[Código do agregado
'[1º Direito']]],8,FALSE),".",Table9[[#This Row],[Membro]])))</f>
        <v/>
      </c>
      <c r="D995" s="430"/>
      <c r="E995" s="431"/>
      <c r="F995" s="430"/>
      <c r="G995" s="430"/>
      <c r="H995" s="435"/>
      <c r="I995" s="432"/>
      <c r="J995" s="433"/>
      <c r="K995" s="404" t="str">
        <f ca="1">IF(Table9[[#This Row],[Data de nascimento 
(aaaa-mm-dd)]]="","",(IF(B995="","",DATEDIF(J995,NOW(),"y"))))</f>
        <v/>
      </c>
      <c r="L995" s="401"/>
      <c r="M995" s="405"/>
      <c r="N995" s="407"/>
      <c r="O995" s="405"/>
      <c r="P995" s="275" t="str">
        <f t="shared" si="78"/>
        <v>NÃO</v>
      </c>
      <c r="Q995" s="281" t="str">
        <f>IF(Table9[[#This Row],[Código do agregado
'[Entidade']]]="","",IF(B995&lt;&gt;B994,"A",IF(Q994="A","B",IF(Q994="B","C",IF(Q994="C","D",IF(Q994="D","E",IF(Q994="E","F",IF(Q994="F","G",IF(Q994="G","H",IF(Q994="H","I",IF(Q994="K","L",IF(Q994="L","M",IF(Q994="M","N",IF(Q994="N","O",IF(Q994="O","P",IF(Q994="P","Q"))))))))))))))))</f>
        <v/>
      </c>
      <c r="R995" s="282" t="str">
        <f t="shared" si="79"/>
        <v/>
      </c>
      <c r="S995" s="283" t="str">
        <f t="shared" si="80"/>
        <v/>
      </c>
      <c r="T995" s="284" t="str">
        <f t="shared" ca="1" si="81"/>
        <v/>
      </c>
      <c r="U995" s="419"/>
      <c r="V995" s="421" t="str">
        <f>IFERROR(IF(Table9[[#This Row],[Data de nascimento 
(aaaa-mm-dd)]]="","",(IF(B995="","",DATEDIF(J995,VLOOKUP(Table9[[#This Row],[Código do agregado
'[Entidade']]],Table8[[Código do agregado '[Entidade']]:[Denominação do ficheiro pdf correspondente ao documento]],25,FALSE),"y")))),"")</f>
        <v/>
      </c>
      <c r="W995" s="410">
        <f t="shared" si="82"/>
        <v>0</v>
      </c>
      <c r="AC995" s="280"/>
    </row>
    <row r="996" spans="1:29" s="263" customFormat="1" ht="25.05" hidden="1" customHeight="1" x14ac:dyDescent="0.3">
      <c r="A996" s="274" t="str">
        <f>CONCATENATE(+IF(Table9[[#This Row],[Código do agregado
'[Entidade']]]="","",VLOOKUP(Table9[[#This Row],[Código do agregado
'[Entidade']]],Table8[[#All],[Código do agregado '[Entidade']]:[Código do agregado
'[1º Direito']]],6,FALSE)),Table9[[#This Row],[Membro]])</f>
        <v/>
      </c>
      <c r="B996" s="403"/>
      <c r="C996" s="404" t="str">
        <f>IF(Table9[[#This Row],[Código do agregado
'[Entidade']]]="","",(CONCATENATE(VLOOKUP(Table9[[#This Row],[Código do agregado
'[Entidade']]],Table8[[Código do agregado '[Entidade']]:[Código do agregado
'[1º Direito']]],8,FALSE),".",Table9[[#This Row],[Membro]])))</f>
        <v/>
      </c>
      <c r="D996" s="430"/>
      <c r="E996" s="431"/>
      <c r="F996" s="430"/>
      <c r="G996" s="430"/>
      <c r="H996" s="435"/>
      <c r="I996" s="432"/>
      <c r="J996" s="433"/>
      <c r="K996" s="404" t="str">
        <f ca="1">IF(Table9[[#This Row],[Data de nascimento 
(aaaa-mm-dd)]]="","",(IF(B996="","",DATEDIF(J996,NOW(),"y"))))</f>
        <v/>
      </c>
      <c r="L996" s="401"/>
      <c r="M996" s="405"/>
      <c r="N996" s="407"/>
      <c r="O996" s="405"/>
      <c r="P996" s="275" t="str">
        <f t="shared" si="78"/>
        <v>NÃO</v>
      </c>
      <c r="Q996" s="281" t="str">
        <f>IF(Table9[[#This Row],[Código do agregado
'[Entidade']]]="","",IF(B996&lt;&gt;B995,"A",IF(Q995="A","B",IF(Q995="B","C",IF(Q995="C","D",IF(Q995="D","E",IF(Q995="E","F",IF(Q995="F","G",IF(Q995="G","H",IF(Q995="H","I",IF(Q995="K","L",IF(Q995="L","M",IF(Q995="M","N",IF(Q995="N","O",IF(Q995="O","P",IF(Q995="P","Q"))))))))))))))))</f>
        <v/>
      </c>
      <c r="R996" s="282" t="str">
        <f t="shared" si="79"/>
        <v/>
      </c>
      <c r="S996" s="283" t="str">
        <f t="shared" si="80"/>
        <v/>
      </c>
      <c r="T996" s="284" t="str">
        <f t="shared" ca="1" si="81"/>
        <v/>
      </c>
      <c r="U996" s="419"/>
      <c r="V996" s="421" t="str">
        <f>IFERROR(IF(Table9[[#This Row],[Data de nascimento 
(aaaa-mm-dd)]]="","",(IF(B996="","",DATEDIF(J996,VLOOKUP(Table9[[#This Row],[Código do agregado
'[Entidade']]],Table8[[Código do agregado '[Entidade']]:[Denominação do ficheiro pdf correspondente ao documento]],25,FALSE),"y")))),"")</f>
        <v/>
      </c>
      <c r="W996" s="410">
        <f t="shared" si="82"/>
        <v>0</v>
      </c>
      <c r="AC996" s="280"/>
    </row>
    <row r="997" spans="1:29" s="263" customFormat="1" ht="25.05" hidden="1" customHeight="1" x14ac:dyDescent="0.3">
      <c r="A997" s="274" t="str">
        <f>CONCATENATE(+IF(Table9[[#This Row],[Código do agregado
'[Entidade']]]="","",VLOOKUP(Table9[[#This Row],[Código do agregado
'[Entidade']]],Table8[[#All],[Código do agregado '[Entidade']]:[Código do agregado
'[1º Direito']]],6,FALSE)),Table9[[#This Row],[Membro]])</f>
        <v/>
      </c>
      <c r="B997" s="403"/>
      <c r="C997" s="404" t="str">
        <f>IF(Table9[[#This Row],[Código do agregado
'[Entidade']]]="","",(CONCATENATE(VLOOKUP(Table9[[#This Row],[Código do agregado
'[Entidade']]],Table8[[Código do agregado '[Entidade']]:[Código do agregado
'[1º Direito']]],8,FALSE),".",Table9[[#This Row],[Membro]])))</f>
        <v/>
      </c>
      <c r="D997" s="430"/>
      <c r="E997" s="431"/>
      <c r="F997" s="430"/>
      <c r="G997" s="430"/>
      <c r="H997" s="435"/>
      <c r="I997" s="432"/>
      <c r="J997" s="433"/>
      <c r="K997" s="404" t="str">
        <f ca="1">IF(Table9[[#This Row],[Data de nascimento 
(aaaa-mm-dd)]]="","",(IF(B997="","",DATEDIF(J997,NOW(),"y"))))</f>
        <v/>
      </c>
      <c r="L997" s="401"/>
      <c r="M997" s="405"/>
      <c r="N997" s="407"/>
      <c r="O997" s="405"/>
      <c r="P997" s="275" t="str">
        <f t="shared" si="78"/>
        <v>NÃO</v>
      </c>
      <c r="Q997" s="281" t="str">
        <f>IF(Table9[[#This Row],[Código do agregado
'[Entidade']]]="","",IF(B997&lt;&gt;B996,"A",IF(Q996="A","B",IF(Q996="B","C",IF(Q996="C","D",IF(Q996="D","E",IF(Q996="E","F",IF(Q996="F","G",IF(Q996="G","H",IF(Q996="H","I",IF(Q996="K","L",IF(Q996="L","M",IF(Q996="M","N",IF(Q996="N","O",IF(Q996="O","P",IF(Q996="P","Q"))))))))))))))))</f>
        <v/>
      </c>
      <c r="R997" s="282" t="str">
        <f t="shared" si="79"/>
        <v/>
      </c>
      <c r="S997" s="283" t="str">
        <f t="shared" si="80"/>
        <v/>
      </c>
      <c r="T997" s="284" t="str">
        <f t="shared" ca="1" si="81"/>
        <v/>
      </c>
      <c r="U997" s="419"/>
      <c r="V997" s="421" t="str">
        <f>IFERROR(IF(Table9[[#This Row],[Data de nascimento 
(aaaa-mm-dd)]]="","",(IF(B997="","",DATEDIF(J997,VLOOKUP(Table9[[#This Row],[Código do agregado
'[Entidade']]],Table8[[Código do agregado '[Entidade']]:[Denominação do ficheiro pdf correspondente ao documento]],25,FALSE),"y")))),"")</f>
        <v/>
      </c>
      <c r="W997" s="410">
        <f t="shared" si="82"/>
        <v>0</v>
      </c>
      <c r="AC997" s="280"/>
    </row>
    <row r="998" spans="1:29" s="263" customFormat="1" ht="25.05" hidden="1" customHeight="1" x14ac:dyDescent="0.3">
      <c r="A998" s="274" t="str">
        <f>CONCATENATE(+IF(Table9[[#This Row],[Código do agregado
'[Entidade']]]="","",VLOOKUP(Table9[[#This Row],[Código do agregado
'[Entidade']]],Table8[[#All],[Código do agregado '[Entidade']]:[Código do agregado
'[1º Direito']]],6,FALSE)),Table9[[#This Row],[Membro]])</f>
        <v/>
      </c>
      <c r="B998" s="403"/>
      <c r="C998" s="404" t="str">
        <f>IF(Table9[[#This Row],[Código do agregado
'[Entidade']]]="","",(CONCATENATE(VLOOKUP(Table9[[#This Row],[Código do agregado
'[Entidade']]],Table8[[Código do agregado '[Entidade']]:[Código do agregado
'[1º Direito']]],8,FALSE),".",Table9[[#This Row],[Membro]])))</f>
        <v/>
      </c>
      <c r="D998" s="430"/>
      <c r="E998" s="431"/>
      <c r="F998" s="430"/>
      <c r="G998" s="430"/>
      <c r="H998" s="435"/>
      <c r="I998" s="432"/>
      <c r="J998" s="433"/>
      <c r="K998" s="404" t="str">
        <f ca="1">IF(Table9[[#This Row],[Data de nascimento 
(aaaa-mm-dd)]]="","",(IF(B998="","",DATEDIF(J998,NOW(),"y"))))</f>
        <v/>
      </c>
      <c r="L998" s="401"/>
      <c r="M998" s="405"/>
      <c r="N998" s="407"/>
      <c r="O998" s="405"/>
      <c r="P998" s="275" t="str">
        <f t="shared" si="78"/>
        <v>NÃO</v>
      </c>
      <c r="Q998" s="281" t="str">
        <f>IF(Table9[[#This Row],[Código do agregado
'[Entidade']]]="","",IF(B998&lt;&gt;B997,"A",IF(Q997="A","B",IF(Q997="B","C",IF(Q997="C","D",IF(Q997="D","E",IF(Q997="E","F",IF(Q997="F","G",IF(Q997="G","H",IF(Q997="H","I",IF(Q997="K","L",IF(Q997="L","M",IF(Q997="M","N",IF(Q997="N","O",IF(Q997="O","P",IF(Q997="P","Q"))))))))))))))))</f>
        <v/>
      </c>
      <c r="R998" s="282" t="str">
        <f t="shared" si="79"/>
        <v/>
      </c>
      <c r="S998" s="283" t="str">
        <f t="shared" si="80"/>
        <v/>
      </c>
      <c r="T998" s="284" t="str">
        <f t="shared" ca="1" si="81"/>
        <v/>
      </c>
      <c r="U998" s="419"/>
      <c r="V998" s="421" t="str">
        <f>IFERROR(IF(Table9[[#This Row],[Data de nascimento 
(aaaa-mm-dd)]]="","",(IF(B998="","",DATEDIF(J998,VLOOKUP(Table9[[#This Row],[Código do agregado
'[Entidade']]],Table8[[Código do agregado '[Entidade']]:[Denominação do ficheiro pdf correspondente ao documento]],25,FALSE),"y")))),"")</f>
        <v/>
      </c>
      <c r="W998" s="410">
        <f t="shared" si="82"/>
        <v>0</v>
      </c>
      <c r="AC998" s="280"/>
    </row>
    <row r="999" spans="1:29" s="263" customFormat="1" ht="25.05" hidden="1" customHeight="1" x14ac:dyDescent="0.3">
      <c r="A999" s="274" t="str">
        <f>CONCATENATE(+IF(Table9[[#This Row],[Código do agregado
'[Entidade']]]="","",VLOOKUP(Table9[[#This Row],[Código do agregado
'[Entidade']]],Table8[[#All],[Código do agregado '[Entidade']]:[Código do agregado
'[1º Direito']]],6,FALSE)),Table9[[#This Row],[Membro]])</f>
        <v/>
      </c>
      <c r="B999" s="403"/>
      <c r="C999" s="404" t="str">
        <f>IF(Table9[[#This Row],[Código do agregado
'[Entidade']]]="","",(CONCATENATE(VLOOKUP(Table9[[#This Row],[Código do agregado
'[Entidade']]],Table8[[Código do agregado '[Entidade']]:[Código do agregado
'[1º Direito']]],8,FALSE),".",Table9[[#This Row],[Membro]])))</f>
        <v/>
      </c>
      <c r="D999" s="430"/>
      <c r="E999" s="431"/>
      <c r="F999" s="430"/>
      <c r="G999" s="430"/>
      <c r="H999" s="435"/>
      <c r="I999" s="432"/>
      <c r="J999" s="433"/>
      <c r="K999" s="404" t="str">
        <f ca="1">IF(Table9[[#This Row],[Data de nascimento 
(aaaa-mm-dd)]]="","",(IF(B999="","",DATEDIF(J999,NOW(),"y"))))</f>
        <v/>
      </c>
      <c r="L999" s="401"/>
      <c r="M999" s="405"/>
      <c r="N999" s="407"/>
      <c r="O999" s="405"/>
      <c r="P999" s="275" t="str">
        <f t="shared" si="78"/>
        <v>NÃO</v>
      </c>
      <c r="Q999" s="281" t="str">
        <f>IF(Table9[[#This Row],[Código do agregado
'[Entidade']]]="","",IF(B999&lt;&gt;B998,"A",IF(Q998="A","B",IF(Q998="B","C",IF(Q998="C","D",IF(Q998="D","E",IF(Q998="E","F",IF(Q998="F","G",IF(Q998="G","H",IF(Q998="H","I",IF(Q998="K","L",IF(Q998="L","M",IF(Q998="M","N",IF(Q998="N","O",IF(Q998="O","P",IF(Q998="P","Q"))))))))))))))))</f>
        <v/>
      </c>
      <c r="R999" s="282" t="str">
        <f t="shared" si="79"/>
        <v/>
      </c>
      <c r="S999" s="283" t="str">
        <f t="shared" si="80"/>
        <v/>
      </c>
      <c r="T999" s="284" t="str">
        <f t="shared" ca="1" si="81"/>
        <v/>
      </c>
      <c r="U999" s="419"/>
      <c r="V999" s="421" t="str">
        <f>IFERROR(IF(Table9[[#This Row],[Data de nascimento 
(aaaa-mm-dd)]]="","",(IF(B999="","",DATEDIF(J999,VLOOKUP(Table9[[#This Row],[Código do agregado
'[Entidade']]],Table8[[Código do agregado '[Entidade']]:[Denominação do ficheiro pdf correspondente ao documento]],25,FALSE),"y")))),"")</f>
        <v/>
      </c>
      <c r="W999" s="410">
        <f t="shared" si="82"/>
        <v>0</v>
      </c>
      <c r="AC999" s="280"/>
    </row>
    <row r="1000" spans="1:29" s="263" customFormat="1" ht="25.05" hidden="1" customHeight="1" x14ac:dyDescent="0.3">
      <c r="A1000" s="274" t="str">
        <f>CONCATENATE(+IF(Table9[[#This Row],[Código do agregado
'[Entidade']]]="","",VLOOKUP(Table9[[#This Row],[Código do agregado
'[Entidade']]],Table8[[#All],[Código do agregado '[Entidade']]:[Código do agregado
'[1º Direito']]],6,FALSE)),Table9[[#This Row],[Membro]])</f>
        <v/>
      </c>
      <c r="B1000" s="403"/>
      <c r="C1000" s="404" t="str">
        <f>IF(Table9[[#This Row],[Código do agregado
'[Entidade']]]="","",(CONCATENATE(VLOOKUP(Table9[[#This Row],[Código do agregado
'[Entidade']]],Table8[[Código do agregado '[Entidade']]:[Código do agregado
'[1º Direito']]],8,FALSE),".",Table9[[#This Row],[Membro]])))</f>
        <v/>
      </c>
      <c r="D1000" s="430"/>
      <c r="E1000" s="431"/>
      <c r="F1000" s="430"/>
      <c r="G1000" s="430"/>
      <c r="H1000" s="435"/>
      <c r="I1000" s="432"/>
      <c r="J1000" s="433"/>
      <c r="K1000" s="404" t="str">
        <f ca="1">IF(Table9[[#This Row],[Data de nascimento 
(aaaa-mm-dd)]]="","",(IF(B1000="","",DATEDIF(J1000,NOW(),"y"))))</f>
        <v/>
      </c>
      <c r="L1000" s="401"/>
      <c r="M1000" s="405"/>
      <c r="N1000" s="407"/>
      <c r="O1000" s="405"/>
      <c r="P1000" s="275" t="str">
        <f t="shared" si="78"/>
        <v>NÃO</v>
      </c>
      <c r="Q1000" s="281" t="str">
        <f>IF(Table9[[#This Row],[Código do agregado
'[Entidade']]]="","",IF(B1000&lt;&gt;B999,"A",IF(Q999="A","B",IF(Q999="B","C",IF(Q999="C","D",IF(Q999="D","E",IF(Q999="E","F",IF(Q999="F","G",IF(Q999="G","H",IF(Q999="H","I",IF(Q999="K","L",IF(Q999="L","M",IF(Q999="M","N",IF(Q999="N","O",IF(Q999="O","P",IF(Q999="P","Q"))))))))))))))))</f>
        <v/>
      </c>
      <c r="R1000" s="282" t="str">
        <f t="shared" si="79"/>
        <v/>
      </c>
      <c r="S1000" s="283" t="str">
        <f t="shared" si="80"/>
        <v/>
      </c>
      <c r="T1000" s="284" t="str">
        <f t="shared" ca="1" si="81"/>
        <v/>
      </c>
      <c r="U1000" s="419"/>
      <c r="V1000" s="421" t="str">
        <f>IFERROR(IF(Table9[[#This Row],[Data de nascimento 
(aaaa-mm-dd)]]="","",(IF(B1000="","",DATEDIF(J1000,VLOOKUP(Table9[[#This Row],[Código do agregado
'[Entidade']]],Table8[[Código do agregado '[Entidade']]:[Denominação do ficheiro pdf correspondente ao documento]],25,FALSE),"y")))),"")</f>
        <v/>
      </c>
      <c r="W1000" s="410">
        <f t="shared" si="82"/>
        <v>0</v>
      </c>
      <c r="AC1000" s="280"/>
    </row>
    <row r="1001" spans="1:29" s="263" customFormat="1" ht="25.05" hidden="1" customHeight="1" x14ac:dyDescent="0.3">
      <c r="A1001" s="274" t="str">
        <f>CONCATENATE(+IF(Table9[[#This Row],[Código do agregado
'[Entidade']]]="","",VLOOKUP(Table9[[#This Row],[Código do agregado
'[Entidade']]],Table8[[#All],[Código do agregado '[Entidade']]:[Código do agregado
'[1º Direito']]],6,FALSE)),Table9[[#This Row],[Membro]])</f>
        <v/>
      </c>
      <c r="B1001" s="403"/>
      <c r="C1001" s="404" t="str">
        <f>IF(Table9[[#This Row],[Código do agregado
'[Entidade']]]="","",(CONCATENATE(VLOOKUP(Table9[[#This Row],[Código do agregado
'[Entidade']]],Table8[[Código do agregado '[Entidade']]:[Código do agregado
'[1º Direito']]],8,FALSE),".",Table9[[#This Row],[Membro]])))</f>
        <v/>
      </c>
      <c r="D1001" s="430"/>
      <c r="E1001" s="431"/>
      <c r="F1001" s="430"/>
      <c r="G1001" s="430"/>
      <c r="H1001" s="435"/>
      <c r="I1001" s="432"/>
      <c r="J1001" s="433"/>
      <c r="K1001" s="404" t="str">
        <f ca="1">IF(Table9[[#This Row],[Data de nascimento 
(aaaa-mm-dd)]]="","",(IF(B1001="","",DATEDIF(J1001,NOW(),"y"))))</f>
        <v/>
      </c>
      <c r="L1001" s="401"/>
      <c r="M1001" s="405"/>
      <c r="N1001" s="407"/>
      <c r="O1001" s="405"/>
      <c r="P1001" s="275" t="str">
        <f t="shared" si="78"/>
        <v>NÃO</v>
      </c>
      <c r="Q1001" s="281" t="str">
        <f>IF(Table9[[#This Row],[Código do agregado
'[Entidade']]]="","",IF(B1001&lt;&gt;B1000,"A",IF(Q1000="A","B",IF(Q1000="B","C",IF(Q1000="C","D",IF(Q1000="D","E",IF(Q1000="E","F",IF(Q1000="F","G",IF(Q1000="G","H",IF(Q1000="H","I",IF(Q1000="K","L",IF(Q1000="L","M",IF(Q1000="M","N",IF(Q1000="N","O",IF(Q1000="O","P",IF(Q1000="P","Q"))))))))))))))))</f>
        <v/>
      </c>
      <c r="R1001" s="282" t="str">
        <f t="shared" si="79"/>
        <v/>
      </c>
      <c r="S1001" s="283" t="str">
        <f t="shared" si="80"/>
        <v/>
      </c>
      <c r="T1001" s="284" t="str">
        <f t="shared" ca="1" si="81"/>
        <v/>
      </c>
      <c r="U1001" s="419"/>
      <c r="V1001" s="421" t="str">
        <f>IFERROR(IF(Table9[[#This Row],[Data de nascimento 
(aaaa-mm-dd)]]="","",(IF(B1001="","",DATEDIF(J1001,VLOOKUP(Table9[[#This Row],[Código do agregado
'[Entidade']]],Table8[[Código do agregado '[Entidade']]:[Denominação do ficheiro pdf correspondente ao documento]],25,FALSE),"y")))),"")</f>
        <v/>
      </c>
      <c r="W1001" s="410">
        <f t="shared" si="82"/>
        <v>0</v>
      </c>
      <c r="AC1001" s="280"/>
    </row>
    <row r="1002" spans="1:29" s="263" customFormat="1" ht="25.05" hidden="1" customHeight="1" x14ac:dyDescent="0.3">
      <c r="A1002" s="274" t="str">
        <f>CONCATENATE(+IF(Table9[[#This Row],[Código do agregado
'[Entidade']]]="","",VLOOKUP(Table9[[#This Row],[Código do agregado
'[Entidade']]],Table8[[#All],[Código do agregado '[Entidade']]:[Código do agregado
'[1º Direito']]],6,FALSE)),Table9[[#This Row],[Membro]])</f>
        <v/>
      </c>
      <c r="B1002" s="403"/>
      <c r="C1002" s="404" t="str">
        <f>IF(Table9[[#This Row],[Código do agregado
'[Entidade']]]="","",(CONCATENATE(VLOOKUP(Table9[[#This Row],[Código do agregado
'[Entidade']]],Table8[[Código do agregado '[Entidade']]:[Código do agregado
'[1º Direito']]],8,FALSE),".",Table9[[#This Row],[Membro]])))</f>
        <v/>
      </c>
      <c r="D1002" s="430"/>
      <c r="E1002" s="431"/>
      <c r="F1002" s="430"/>
      <c r="G1002" s="430"/>
      <c r="H1002" s="435"/>
      <c r="I1002" s="432"/>
      <c r="J1002" s="433"/>
      <c r="K1002" s="404" t="str">
        <f ca="1">IF(Table9[[#This Row],[Data de nascimento 
(aaaa-mm-dd)]]="","",(IF(B1002="","",DATEDIF(J1002,NOW(),"y"))))</f>
        <v/>
      </c>
      <c r="L1002" s="401"/>
      <c r="M1002" s="405"/>
      <c r="N1002" s="407"/>
      <c r="O1002" s="405"/>
      <c r="P1002" s="275" t="str">
        <f t="shared" si="78"/>
        <v>NÃO</v>
      </c>
      <c r="Q1002" s="281" t="str">
        <f>IF(Table9[[#This Row],[Código do agregado
'[Entidade']]]="","",IF(B1002&lt;&gt;B1001,"A",IF(Q1001="A","B",IF(Q1001="B","C",IF(Q1001="C","D",IF(Q1001="D","E",IF(Q1001="E","F",IF(Q1001="F","G",IF(Q1001="G","H",IF(Q1001="H","I",IF(Q1001="K","L",IF(Q1001="L","M",IF(Q1001="M","N",IF(Q1001="N","O",IF(Q1001="O","P",IF(Q1001="P","Q"))))))))))))))))</f>
        <v/>
      </c>
      <c r="R1002" s="282" t="str">
        <f t="shared" si="79"/>
        <v/>
      </c>
      <c r="S1002" s="283" t="str">
        <f t="shared" si="80"/>
        <v/>
      </c>
      <c r="T1002" s="284" t="str">
        <f t="shared" ca="1" si="81"/>
        <v/>
      </c>
      <c r="U1002" s="419"/>
      <c r="V1002" s="421" t="str">
        <f>IFERROR(IF(Table9[[#This Row],[Data de nascimento 
(aaaa-mm-dd)]]="","",(IF(B1002="","",DATEDIF(J1002,VLOOKUP(Table9[[#This Row],[Código do agregado
'[Entidade']]],Table8[[Código do agregado '[Entidade']]:[Denominação do ficheiro pdf correspondente ao documento]],25,FALSE),"y")))),"")</f>
        <v/>
      </c>
      <c r="W1002" s="410">
        <f t="shared" si="82"/>
        <v>0</v>
      </c>
      <c r="AC1002" s="280"/>
    </row>
    <row r="1003" spans="1:29" s="263" customFormat="1" ht="25.05" hidden="1" customHeight="1" x14ac:dyDescent="0.3">
      <c r="A1003" s="274" t="str">
        <f>CONCATENATE(+IF(Table9[[#This Row],[Código do agregado
'[Entidade']]]="","",VLOOKUP(Table9[[#This Row],[Código do agregado
'[Entidade']]],Table8[[#All],[Código do agregado '[Entidade']]:[Código do agregado
'[1º Direito']]],6,FALSE)),Table9[[#This Row],[Membro]])</f>
        <v/>
      </c>
      <c r="B1003" s="403"/>
      <c r="C1003" s="404" t="str">
        <f>IF(Table9[[#This Row],[Código do agregado
'[Entidade']]]="","",(CONCATENATE(VLOOKUP(Table9[[#This Row],[Código do agregado
'[Entidade']]],Table8[[Código do agregado '[Entidade']]:[Código do agregado
'[1º Direito']]],8,FALSE),".",Table9[[#This Row],[Membro]])))</f>
        <v/>
      </c>
      <c r="D1003" s="430"/>
      <c r="E1003" s="431"/>
      <c r="F1003" s="430"/>
      <c r="G1003" s="430"/>
      <c r="H1003" s="435"/>
      <c r="I1003" s="432"/>
      <c r="J1003" s="433"/>
      <c r="K1003" s="404" t="str">
        <f ca="1">IF(Table9[[#This Row],[Data de nascimento 
(aaaa-mm-dd)]]="","",(IF(B1003="","",DATEDIF(J1003,NOW(),"y"))))</f>
        <v/>
      </c>
      <c r="L1003" s="401"/>
      <c r="M1003" s="405"/>
      <c r="N1003" s="407"/>
      <c r="O1003" s="405"/>
      <c r="P1003" s="275" t="str">
        <f t="shared" si="78"/>
        <v>NÃO</v>
      </c>
      <c r="Q1003" s="281" t="str">
        <f>IF(Table9[[#This Row],[Código do agregado
'[Entidade']]]="","",IF(B1003&lt;&gt;B1002,"A",IF(Q1002="A","B",IF(Q1002="B","C",IF(Q1002="C","D",IF(Q1002="D","E",IF(Q1002="E","F",IF(Q1002="F","G",IF(Q1002="G","H",IF(Q1002="H","I",IF(Q1002="K","L",IF(Q1002="L","M",IF(Q1002="M","N",IF(Q1002="N","O",IF(Q1002="O","P",IF(Q1002="P","Q"))))))))))))))))</f>
        <v/>
      </c>
      <c r="R1003" s="282" t="str">
        <f t="shared" si="79"/>
        <v/>
      </c>
      <c r="S1003" s="283" t="str">
        <f t="shared" si="80"/>
        <v/>
      </c>
      <c r="T1003" s="284" t="str">
        <f t="shared" ca="1" si="81"/>
        <v/>
      </c>
      <c r="U1003" s="419"/>
      <c r="V1003" s="421" t="str">
        <f>IFERROR(IF(Table9[[#This Row],[Data de nascimento 
(aaaa-mm-dd)]]="","",(IF(B1003="","",DATEDIF(J1003,VLOOKUP(Table9[[#This Row],[Código do agregado
'[Entidade']]],Table8[[Código do agregado '[Entidade']]:[Denominação do ficheiro pdf correspondente ao documento]],25,FALSE),"y")))),"")</f>
        <v/>
      </c>
      <c r="W1003" s="410">
        <f t="shared" si="82"/>
        <v>0</v>
      </c>
      <c r="AC1003" s="280"/>
    </row>
    <row r="1004" spans="1:29" s="263" customFormat="1" ht="25.05" hidden="1" customHeight="1" x14ac:dyDescent="0.3">
      <c r="A1004" s="274" t="str">
        <f>CONCATENATE(+IF(Table9[[#This Row],[Código do agregado
'[Entidade']]]="","",VLOOKUP(Table9[[#This Row],[Código do agregado
'[Entidade']]],Table8[[#All],[Código do agregado '[Entidade']]:[Código do agregado
'[1º Direito']]],6,FALSE)),Table9[[#This Row],[Membro]])</f>
        <v/>
      </c>
      <c r="B1004" s="403"/>
      <c r="C1004" s="404" t="str">
        <f>IF(Table9[[#This Row],[Código do agregado
'[Entidade']]]="","",(CONCATENATE(VLOOKUP(Table9[[#This Row],[Código do agregado
'[Entidade']]],Table8[[Código do agregado '[Entidade']]:[Código do agregado
'[1º Direito']]],8,FALSE),".",Table9[[#This Row],[Membro]])))</f>
        <v/>
      </c>
      <c r="D1004" s="430"/>
      <c r="E1004" s="431"/>
      <c r="F1004" s="430"/>
      <c r="G1004" s="430"/>
      <c r="H1004" s="435"/>
      <c r="I1004" s="432"/>
      <c r="J1004" s="433"/>
      <c r="K1004" s="404" t="str">
        <f ca="1">IF(Table9[[#This Row],[Data de nascimento 
(aaaa-mm-dd)]]="","",(IF(B1004="","",DATEDIF(J1004,NOW(),"y"))))</f>
        <v/>
      </c>
      <c r="L1004" s="401"/>
      <c r="M1004" s="405"/>
      <c r="N1004" s="407"/>
      <c r="O1004" s="405"/>
      <c r="P1004" s="275" t="str">
        <f t="shared" si="78"/>
        <v>NÃO</v>
      </c>
      <c r="Q1004" s="281" t="str">
        <f>IF(Table9[[#This Row],[Código do agregado
'[Entidade']]]="","",IF(B1004&lt;&gt;B1003,"A",IF(Q1003="A","B",IF(Q1003="B","C",IF(Q1003="C","D",IF(Q1003="D","E",IF(Q1003="E","F",IF(Q1003="F","G",IF(Q1003="G","H",IF(Q1003="H","I",IF(Q1003="K","L",IF(Q1003="L","M",IF(Q1003="M","N",IF(Q1003="N","O",IF(Q1003="O","P",IF(Q1003="P","Q"))))))))))))))))</f>
        <v/>
      </c>
      <c r="R1004" s="282" t="str">
        <f t="shared" si="79"/>
        <v/>
      </c>
      <c r="S1004" s="283" t="str">
        <f t="shared" si="80"/>
        <v/>
      </c>
      <c r="T1004" s="284" t="str">
        <f t="shared" ca="1" si="81"/>
        <v/>
      </c>
      <c r="U1004" s="419"/>
      <c r="V1004" s="421" t="str">
        <f>IFERROR(IF(Table9[[#This Row],[Data de nascimento 
(aaaa-mm-dd)]]="","",(IF(B1004="","",DATEDIF(J1004,VLOOKUP(Table9[[#This Row],[Código do agregado
'[Entidade']]],Table8[[Código do agregado '[Entidade']]:[Denominação do ficheiro pdf correspondente ao documento]],25,FALSE),"y")))),"")</f>
        <v/>
      </c>
      <c r="W1004" s="410">
        <f t="shared" si="82"/>
        <v>0</v>
      </c>
      <c r="AC1004" s="280"/>
    </row>
    <row r="1005" spans="1:29" s="263" customFormat="1" ht="25.05" hidden="1" customHeight="1" x14ac:dyDescent="0.3">
      <c r="A1005" s="274" t="str">
        <f>CONCATENATE(+IF(Table9[[#This Row],[Código do agregado
'[Entidade']]]="","",VLOOKUP(Table9[[#This Row],[Código do agregado
'[Entidade']]],Table8[[#All],[Código do agregado '[Entidade']]:[Código do agregado
'[1º Direito']]],6,FALSE)),Table9[[#This Row],[Membro]])</f>
        <v/>
      </c>
      <c r="B1005" s="403"/>
      <c r="C1005" s="404" t="str">
        <f>IF(Table9[[#This Row],[Código do agregado
'[Entidade']]]="","",(CONCATENATE(VLOOKUP(Table9[[#This Row],[Código do agregado
'[Entidade']]],Table8[[Código do agregado '[Entidade']]:[Código do agregado
'[1º Direito']]],8,FALSE),".",Table9[[#This Row],[Membro]])))</f>
        <v/>
      </c>
      <c r="D1005" s="430"/>
      <c r="E1005" s="431"/>
      <c r="F1005" s="430"/>
      <c r="G1005" s="430"/>
      <c r="H1005" s="435"/>
      <c r="I1005" s="432"/>
      <c r="J1005" s="433"/>
      <c r="K1005" s="404" t="str">
        <f ca="1">IF(Table9[[#This Row],[Data de nascimento 
(aaaa-mm-dd)]]="","",(IF(B1005="","",DATEDIF(J1005,NOW(),"y"))))</f>
        <v/>
      </c>
      <c r="L1005" s="401"/>
      <c r="M1005" s="405"/>
      <c r="N1005" s="407"/>
      <c r="O1005" s="405"/>
      <c r="P1005" s="275" t="str">
        <f t="shared" si="78"/>
        <v>NÃO</v>
      </c>
      <c r="Q1005" s="281" t="str">
        <f>IF(Table9[[#This Row],[Código do agregado
'[Entidade']]]="","",IF(B1005&lt;&gt;B1004,"A",IF(Q1004="A","B",IF(Q1004="B","C",IF(Q1004="C","D",IF(Q1004="D","E",IF(Q1004="E","F",IF(Q1004="F","G",IF(Q1004="G","H",IF(Q1004="H","I",IF(Q1004="K","L",IF(Q1004="L","M",IF(Q1004="M","N",IF(Q1004="N","O",IF(Q1004="O","P",IF(Q1004="P","Q"))))))))))))))))</f>
        <v/>
      </c>
      <c r="R1005" s="282" t="str">
        <f t="shared" si="79"/>
        <v/>
      </c>
      <c r="S1005" s="283" t="str">
        <f t="shared" si="80"/>
        <v/>
      </c>
      <c r="T1005" s="284" t="str">
        <f t="shared" ca="1" si="81"/>
        <v/>
      </c>
      <c r="U1005" s="419"/>
      <c r="V1005" s="421" t="str">
        <f>IFERROR(IF(Table9[[#This Row],[Data de nascimento 
(aaaa-mm-dd)]]="","",(IF(B1005="","",DATEDIF(J1005,VLOOKUP(Table9[[#This Row],[Código do agregado
'[Entidade']]],Table8[[Código do agregado '[Entidade']]:[Denominação do ficheiro pdf correspondente ao documento]],25,FALSE),"y")))),"")</f>
        <v/>
      </c>
      <c r="W1005" s="410">
        <f t="shared" si="82"/>
        <v>0</v>
      </c>
      <c r="AC1005" s="280"/>
    </row>
    <row r="1006" spans="1:29" s="263" customFormat="1" ht="25.05" hidden="1" customHeight="1" x14ac:dyDescent="0.3">
      <c r="A1006" s="274" t="str">
        <f>CONCATENATE(+IF(Table9[[#This Row],[Código do agregado
'[Entidade']]]="","",VLOOKUP(Table9[[#This Row],[Código do agregado
'[Entidade']]],Table8[[#All],[Código do agregado '[Entidade']]:[Código do agregado
'[1º Direito']]],6,FALSE)),Table9[[#This Row],[Membro]])</f>
        <v/>
      </c>
      <c r="B1006" s="403"/>
      <c r="C1006" s="404" t="str">
        <f>IF(Table9[[#This Row],[Código do agregado
'[Entidade']]]="","",(CONCATENATE(VLOOKUP(Table9[[#This Row],[Código do agregado
'[Entidade']]],Table8[[Código do agregado '[Entidade']]:[Código do agregado
'[1º Direito']]],8,FALSE),".",Table9[[#This Row],[Membro]])))</f>
        <v/>
      </c>
      <c r="D1006" s="430"/>
      <c r="E1006" s="431"/>
      <c r="F1006" s="430"/>
      <c r="G1006" s="430"/>
      <c r="H1006" s="435"/>
      <c r="I1006" s="432"/>
      <c r="J1006" s="433"/>
      <c r="K1006" s="404" t="str">
        <f ca="1">IF(Table9[[#This Row],[Data de nascimento 
(aaaa-mm-dd)]]="","",(IF(B1006="","",DATEDIF(J1006,NOW(),"y"))))</f>
        <v/>
      </c>
      <c r="L1006" s="401"/>
      <c r="M1006" s="405"/>
      <c r="N1006" s="407"/>
      <c r="O1006" s="405"/>
      <c r="P1006" s="275" t="str">
        <f t="shared" si="78"/>
        <v>NÃO</v>
      </c>
      <c r="Q1006" s="281" t="str">
        <f>IF(Table9[[#This Row],[Código do agregado
'[Entidade']]]="","",IF(B1006&lt;&gt;B1005,"A",IF(Q1005="A","B",IF(Q1005="B","C",IF(Q1005="C","D",IF(Q1005="D","E",IF(Q1005="E","F",IF(Q1005="F","G",IF(Q1005="G","H",IF(Q1005="H","I",IF(Q1005="K","L",IF(Q1005="L","M",IF(Q1005="M","N",IF(Q1005="N","O",IF(Q1005="O","P",IF(Q1005="P","Q"))))))))))))))))</f>
        <v/>
      </c>
      <c r="R1006" s="282" t="str">
        <f t="shared" si="79"/>
        <v/>
      </c>
      <c r="S1006" s="283" t="str">
        <f t="shared" si="80"/>
        <v/>
      </c>
      <c r="T1006" s="284" t="str">
        <f t="shared" ca="1" si="81"/>
        <v/>
      </c>
      <c r="U1006" s="419"/>
      <c r="V1006" s="421" t="str">
        <f>IFERROR(IF(Table9[[#This Row],[Data de nascimento 
(aaaa-mm-dd)]]="","",(IF(B1006="","",DATEDIF(J1006,VLOOKUP(Table9[[#This Row],[Código do agregado
'[Entidade']]],Table8[[Código do agregado '[Entidade']]:[Denominação do ficheiro pdf correspondente ao documento]],25,FALSE),"y")))),"")</f>
        <v/>
      </c>
      <c r="W1006" s="410">
        <f t="shared" si="82"/>
        <v>0</v>
      </c>
      <c r="AC1006" s="280"/>
    </row>
    <row r="1007" spans="1:29" s="263" customFormat="1" ht="25.05" hidden="1" customHeight="1" x14ac:dyDescent="0.3">
      <c r="A1007" s="274" t="str">
        <f>CONCATENATE(+IF(Table9[[#This Row],[Código do agregado
'[Entidade']]]="","",VLOOKUP(Table9[[#This Row],[Código do agregado
'[Entidade']]],Table8[[#All],[Código do agregado '[Entidade']]:[Código do agregado
'[1º Direito']]],6,FALSE)),Table9[[#This Row],[Membro]])</f>
        <v/>
      </c>
      <c r="B1007" s="403"/>
      <c r="C1007" s="404" t="str">
        <f>IF(Table9[[#This Row],[Código do agregado
'[Entidade']]]="","",(CONCATENATE(VLOOKUP(Table9[[#This Row],[Código do agregado
'[Entidade']]],Table8[[Código do agregado '[Entidade']]:[Código do agregado
'[1º Direito']]],8,FALSE),".",Table9[[#This Row],[Membro]])))</f>
        <v/>
      </c>
      <c r="D1007" s="430"/>
      <c r="E1007" s="431"/>
      <c r="F1007" s="430"/>
      <c r="G1007" s="430"/>
      <c r="H1007" s="435"/>
      <c r="I1007" s="432"/>
      <c r="J1007" s="433"/>
      <c r="K1007" s="404" t="str">
        <f ca="1">IF(Table9[[#This Row],[Data de nascimento 
(aaaa-mm-dd)]]="","",(IF(B1007="","",DATEDIF(J1007,NOW(),"y"))))</f>
        <v/>
      </c>
      <c r="L1007" s="401"/>
      <c r="M1007" s="405"/>
      <c r="N1007" s="407"/>
      <c r="O1007" s="405"/>
      <c r="P1007" s="275" t="str">
        <f t="shared" si="78"/>
        <v>NÃO</v>
      </c>
      <c r="Q1007" s="281" t="str">
        <f>IF(Table9[[#This Row],[Código do agregado
'[Entidade']]]="","",IF(B1007&lt;&gt;B1006,"A",IF(Q1006="A","B",IF(Q1006="B","C",IF(Q1006="C","D",IF(Q1006="D","E",IF(Q1006="E","F",IF(Q1006="F","G",IF(Q1006="G","H",IF(Q1006="H","I",IF(Q1006="K","L",IF(Q1006="L","M",IF(Q1006="M","N",IF(Q1006="N","O",IF(Q1006="O","P",IF(Q1006="P","Q"))))))))))))))))</f>
        <v/>
      </c>
      <c r="R1007" s="282" t="str">
        <f t="shared" si="79"/>
        <v/>
      </c>
      <c r="S1007" s="283" t="str">
        <f t="shared" si="80"/>
        <v/>
      </c>
      <c r="T1007" s="284" t="str">
        <f t="shared" ca="1" si="81"/>
        <v/>
      </c>
      <c r="U1007" s="419"/>
      <c r="V1007" s="421" t="str">
        <f>IFERROR(IF(Table9[[#This Row],[Data de nascimento 
(aaaa-mm-dd)]]="","",(IF(B1007="","",DATEDIF(J1007,VLOOKUP(Table9[[#This Row],[Código do agregado
'[Entidade']]],Table8[[Código do agregado '[Entidade']]:[Denominação do ficheiro pdf correspondente ao documento]],25,FALSE),"y")))),"")</f>
        <v/>
      </c>
      <c r="W1007" s="410">
        <f t="shared" si="82"/>
        <v>0</v>
      </c>
      <c r="AC1007" s="280"/>
    </row>
    <row r="1008" spans="1:29" s="263" customFormat="1" ht="25.05" hidden="1" customHeight="1" x14ac:dyDescent="0.3">
      <c r="A1008" s="274" t="str">
        <f>CONCATENATE(+IF(Table9[[#This Row],[Código do agregado
'[Entidade']]]="","",VLOOKUP(Table9[[#This Row],[Código do agregado
'[Entidade']]],Table8[[#All],[Código do agregado '[Entidade']]:[Código do agregado
'[1º Direito']]],6,FALSE)),Table9[[#This Row],[Membro]])</f>
        <v/>
      </c>
      <c r="B1008" s="403"/>
      <c r="C1008" s="404" t="str">
        <f>IF(Table9[[#This Row],[Código do agregado
'[Entidade']]]="","",(CONCATENATE(VLOOKUP(Table9[[#This Row],[Código do agregado
'[Entidade']]],Table8[[Código do agregado '[Entidade']]:[Código do agregado
'[1º Direito']]],8,FALSE),".",Table9[[#This Row],[Membro]])))</f>
        <v/>
      </c>
      <c r="D1008" s="430"/>
      <c r="E1008" s="431"/>
      <c r="F1008" s="430"/>
      <c r="G1008" s="430"/>
      <c r="H1008" s="435"/>
      <c r="I1008" s="432"/>
      <c r="J1008" s="433"/>
      <c r="K1008" s="404" t="str">
        <f ca="1">IF(Table9[[#This Row],[Data de nascimento 
(aaaa-mm-dd)]]="","",(IF(B1008="","",DATEDIF(J1008,NOW(),"y"))))</f>
        <v/>
      </c>
      <c r="L1008" s="401"/>
      <c r="M1008" s="405"/>
      <c r="N1008" s="407"/>
      <c r="O1008" s="405"/>
      <c r="P1008" s="275" t="str">
        <f t="shared" si="78"/>
        <v>NÃO</v>
      </c>
      <c r="Q1008" s="281" t="str">
        <f>IF(Table9[[#This Row],[Código do agregado
'[Entidade']]]="","",IF(B1008&lt;&gt;B1007,"A",IF(Q1007="A","B",IF(Q1007="B","C",IF(Q1007="C","D",IF(Q1007="D","E",IF(Q1007="E","F",IF(Q1007="F","G",IF(Q1007="G","H",IF(Q1007="H","I",IF(Q1007="K","L",IF(Q1007="L","M",IF(Q1007="M","N",IF(Q1007="N","O",IF(Q1007="O","P",IF(Q1007="P","Q"))))))))))))))))</f>
        <v/>
      </c>
      <c r="R1008" s="282" t="str">
        <f t="shared" si="79"/>
        <v/>
      </c>
      <c r="S1008" s="283" t="str">
        <f t="shared" si="80"/>
        <v/>
      </c>
      <c r="T1008" s="284" t="str">
        <f t="shared" ca="1" si="81"/>
        <v/>
      </c>
      <c r="U1008" s="419"/>
      <c r="V1008" s="421" t="str">
        <f>IFERROR(IF(Table9[[#This Row],[Data de nascimento 
(aaaa-mm-dd)]]="","",(IF(B1008="","",DATEDIF(J1008,VLOOKUP(Table9[[#This Row],[Código do agregado
'[Entidade']]],Table8[[Código do agregado '[Entidade']]:[Denominação do ficheiro pdf correspondente ao documento]],25,FALSE),"y")))),"")</f>
        <v/>
      </c>
      <c r="W1008" s="410">
        <f t="shared" si="82"/>
        <v>0</v>
      </c>
      <c r="AC1008" s="280"/>
    </row>
    <row r="1009" spans="1:29" s="263" customFormat="1" ht="25.05" hidden="1" customHeight="1" x14ac:dyDescent="0.3">
      <c r="A1009" s="274" t="str">
        <f>CONCATENATE(+IF(Table9[[#This Row],[Código do agregado
'[Entidade']]]="","",VLOOKUP(Table9[[#This Row],[Código do agregado
'[Entidade']]],Table8[[#All],[Código do agregado '[Entidade']]:[Código do agregado
'[1º Direito']]],6,FALSE)),Table9[[#This Row],[Membro]])</f>
        <v/>
      </c>
      <c r="B1009" s="403"/>
      <c r="C1009" s="404" t="str">
        <f>IF(Table9[[#This Row],[Código do agregado
'[Entidade']]]="","",(CONCATENATE(VLOOKUP(Table9[[#This Row],[Código do agregado
'[Entidade']]],Table8[[Código do agregado '[Entidade']]:[Código do agregado
'[1º Direito']]],8,FALSE),".",Table9[[#This Row],[Membro]])))</f>
        <v/>
      </c>
      <c r="D1009" s="430"/>
      <c r="E1009" s="431"/>
      <c r="F1009" s="430"/>
      <c r="G1009" s="430"/>
      <c r="H1009" s="435"/>
      <c r="I1009" s="432"/>
      <c r="J1009" s="433"/>
      <c r="K1009" s="404" t="str">
        <f ca="1">IF(Table9[[#This Row],[Data de nascimento 
(aaaa-mm-dd)]]="","",(IF(B1009="","",DATEDIF(J1009,NOW(),"y"))))</f>
        <v/>
      </c>
      <c r="L1009" s="401"/>
      <c r="M1009" s="405"/>
      <c r="N1009" s="407"/>
      <c r="O1009" s="405"/>
      <c r="P1009" s="275" t="str">
        <f t="shared" si="78"/>
        <v>NÃO</v>
      </c>
      <c r="Q1009" s="281" t="str">
        <f>IF(Table9[[#This Row],[Código do agregado
'[Entidade']]]="","",IF(B1009&lt;&gt;B1008,"A",IF(Q1008="A","B",IF(Q1008="B","C",IF(Q1008="C","D",IF(Q1008="D","E",IF(Q1008="E","F",IF(Q1008="F","G",IF(Q1008="G","H",IF(Q1008="H","I",IF(Q1008="K","L",IF(Q1008="L","M",IF(Q1008="M","N",IF(Q1008="N","O",IF(Q1008="O","P",IF(Q1008="P","Q"))))))))))))))))</f>
        <v/>
      </c>
      <c r="R1009" s="282" t="str">
        <f t="shared" si="79"/>
        <v/>
      </c>
      <c r="S1009" s="283" t="str">
        <f t="shared" si="80"/>
        <v/>
      </c>
      <c r="T1009" s="284" t="str">
        <f t="shared" ca="1" si="81"/>
        <v/>
      </c>
      <c r="U1009" s="419"/>
      <c r="V1009" s="421" t="str">
        <f>IFERROR(IF(Table9[[#This Row],[Data de nascimento 
(aaaa-mm-dd)]]="","",(IF(B1009="","",DATEDIF(J1009,VLOOKUP(Table9[[#This Row],[Código do agregado
'[Entidade']]],Table8[[Código do agregado '[Entidade']]:[Denominação do ficheiro pdf correspondente ao documento]],25,FALSE),"y")))),"")</f>
        <v/>
      </c>
      <c r="W1009" s="410">
        <f t="shared" si="82"/>
        <v>0</v>
      </c>
      <c r="AC1009" s="280"/>
    </row>
    <row r="1010" spans="1:29" s="263" customFormat="1" ht="25.05" hidden="1" customHeight="1" x14ac:dyDescent="0.3">
      <c r="A1010" s="274" t="str">
        <f>CONCATENATE(+IF(Table9[[#This Row],[Código do agregado
'[Entidade']]]="","",VLOOKUP(Table9[[#This Row],[Código do agregado
'[Entidade']]],Table8[[#All],[Código do agregado '[Entidade']]:[Código do agregado
'[1º Direito']]],6,FALSE)),Table9[[#This Row],[Membro]])</f>
        <v/>
      </c>
      <c r="B1010" s="403"/>
      <c r="C1010" s="404" t="str">
        <f>IF(Table9[[#This Row],[Código do agregado
'[Entidade']]]="","",(CONCATENATE(VLOOKUP(Table9[[#This Row],[Código do agregado
'[Entidade']]],Table8[[Código do agregado '[Entidade']]:[Código do agregado
'[1º Direito']]],8,FALSE),".",Table9[[#This Row],[Membro]])))</f>
        <v/>
      </c>
      <c r="D1010" s="430"/>
      <c r="E1010" s="431"/>
      <c r="F1010" s="430"/>
      <c r="G1010" s="430"/>
      <c r="H1010" s="435"/>
      <c r="I1010" s="432"/>
      <c r="J1010" s="433"/>
      <c r="K1010" s="404" t="str">
        <f ca="1">IF(Table9[[#This Row],[Data de nascimento 
(aaaa-mm-dd)]]="","",(IF(B1010="","",DATEDIF(J1010,NOW(),"y"))))</f>
        <v/>
      </c>
      <c r="L1010" s="401"/>
      <c r="M1010" s="405"/>
      <c r="N1010" s="407"/>
      <c r="O1010" s="405"/>
      <c r="P1010" s="275" t="str">
        <f t="shared" si="78"/>
        <v>NÃO</v>
      </c>
      <c r="Q1010" s="281" t="str">
        <f>IF(Table9[[#This Row],[Código do agregado
'[Entidade']]]="","",IF(B1010&lt;&gt;B1009,"A",IF(Q1009="A","B",IF(Q1009="B","C",IF(Q1009="C","D",IF(Q1009="D","E",IF(Q1009="E","F",IF(Q1009="F","G",IF(Q1009="G","H",IF(Q1009="H","I",IF(Q1009="K","L",IF(Q1009="L","M",IF(Q1009="M","N",IF(Q1009="N","O",IF(Q1009="O","P",IF(Q1009="P","Q"))))))))))))))))</f>
        <v/>
      </c>
      <c r="R1010" s="282" t="str">
        <f t="shared" si="79"/>
        <v/>
      </c>
      <c r="S1010" s="283" t="str">
        <f t="shared" si="80"/>
        <v/>
      </c>
      <c r="T1010" s="284" t="str">
        <f t="shared" ca="1" si="81"/>
        <v/>
      </c>
      <c r="U1010" s="419"/>
      <c r="V1010" s="421" t="str">
        <f>IFERROR(IF(Table9[[#This Row],[Data de nascimento 
(aaaa-mm-dd)]]="","",(IF(B1010="","",DATEDIF(J1010,VLOOKUP(Table9[[#This Row],[Código do agregado
'[Entidade']]],Table8[[Código do agregado '[Entidade']]:[Denominação do ficheiro pdf correspondente ao documento]],25,FALSE),"y")))),"")</f>
        <v/>
      </c>
      <c r="W1010" s="410">
        <f t="shared" si="82"/>
        <v>0</v>
      </c>
      <c r="AC1010" s="280"/>
    </row>
    <row r="1011" spans="1:29" s="263" customFormat="1" ht="25.05" hidden="1" customHeight="1" x14ac:dyDescent="0.3">
      <c r="A1011" s="274" t="str">
        <f>CONCATENATE(+IF(Table9[[#This Row],[Código do agregado
'[Entidade']]]="","",VLOOKUP(Table9[[#This Row],[Código do agregado
'[Entidade']]],Table8[[#All],[Código do agregado '[Entidade']]:[Código do agregado
'[1º Direito']]],6,FALSE)),Table9[[#This Row],[Membro]])</f>
        <v/>
      </c>
      <c r="B1011" s="403"/>
      <c r="C1011" s="404" t="str">
        <f>IF(Table9[[#This Row],[Código do agregado
'[Entidade']]]="","",(CONCATENATE(VLOOKUP(Table9[[#This Row],[Código do agregado
'[Entidade']]],Table8[[Código do agregado '[Entidade']]:[Código do agregado
'[1º Direito']]],8,FALSE),".",Table9[[#This Row],[Membro]])))</f>
        <v/>
      </c>
      <c r="D1011" s="430"/>
      <c r="E1011" s="431"/>
      <c r="F1011" s="430"/>
      <c r="G1011" s="430"/>
      <c r="H1011" s="435"/>
      <c r="I1011" s="432"/>
      <c r="J1011" s="433"/>
      <c r="K1011" s="404" t="str">
        <f ca="1">IF(Table9[[#This Row],[Data de nascimento 
(aaaa-mm-dd)]]="","",(IF(B1011="","",DATEDIF(J1011,NOW(),"y"))))</f>
        <v/>
      </c>
      <c r="L1011" s="401"/>
      <c r="M1011" s="405"/>
      <c r="N1011" s="407"/>
      <c r="O1011" s="405"/>
      <c r="P1011" s="275" t="str">
        <f t="shared" si="78"/>
        <v>NÃO</v>
      </c>
      <c r="Q1011" s="281" t="str">
        <f>IF(Table9[[#This Row],[Código do agregado
'[Entidade']]]="","",IF(B1011&lt;&gt;B1010,"A",IF(Q1010="A","B",IF(Q1010="B","C",IF(Q1010="C","D",IF(Q1010="D","E",IF(Q1010="E","F",IF(Q1010="F","G",IF(Q1010="G","H",IF(Q1010="H","I",IF(Q1010="K","L",IF(Q1010="L","M",IF(Q1010="M","N",IF(Q1010="N","O",IF(Q1010="O","P",IF(Q1010="P","Q"))))))))))))))))</f>
        <v/>
      </c>
      <c r="R1011" s="282" t="str">
        <f t="shared" si="79"/>
        <v/>
      </c>
      <c r="S1011" s="283" t="str">
        <f t="shared" si="80"/>
        <v/>
      </c>
      <c r="T1011" s="284" t="str">
        <f t="shared" ca="1" si="81"/>
        <v/>
      </c>
      <c r="U1011" s="419"/>
      <c r="V1011" s="421" t="str">
        <f>IFERROR(IF(Table9[[#This Row],[Data de nascimento 
(aaaa-mm-dd)]]="","",(IF(B1011="","",DATEDIF(J1011,VLOOKUP(Table9[[#This Row],[Código do agregado
'[Entidade']]],Table8[[Código do agregado '[Entidade']]:[Denominação do ficheiro pdf correspondente ao documento]],25,FALSE),"y")))),"")</f>
        <v/>
      </c>
      <c r="W1011" s="410">
        <f t="shared" si="82"/>
        <v>0</v>
      </c>
      <c r="AC1011" s="280"/>
    </row>
    <row r="1012" spans="1:29" s="263" customFormat="1" ht="25.05" hidden="1" customHeight="1" x14ac:dyDescent="0.3">
      <c r="A1012" s="274" t="str">
        <f>CONCATENATE(+IF(Table9[[#This Row],[Código do agregado
'[Entidade']]]="","",VLOOKUP(Table9[[#This Row],[Código do agregado
'[Entidade']]],Table8[[#All],[Código do agregado '[Entidade']]:[Código do agregado
'[1º Direito']]],6,FALSE)),Table9[[#This Row],[Membro]])</f>
        <v/>
      </c>
      <c r="B1012" s="403"/>
      <c r="C1012" s="404" t="str">
        <f>IF(Table9[[#This Row],[Código do agregado
'[Entidade']]]="","",(CONCATENATE(VLOOKUP(Table9[[#This Row],[Código do agregado
'[Entidade']]],Table8[[Código do agregado '[Entidade']]:[Código do agregado
'[1º Direito']]],8,FALSE),".",Table9[[#This Row],[Membro]])))</f>
        <v/>
      </c>
      <c r="D1012" s="430"/>
      <c r="E1012" s="431"/>
      <c r="F1012" s="430"/>
      <c r="G1012" s="430"/>
      <c r="H1012" s="435"/>
      <c r="I1012" s="432"/>
      <c r="J1012" s="433"/>
      <c r="K1012" s="404" t="str">
        <f ca="1">IF(Table9[[#This Row],[Data de nascimento 
(aaaa-mm-dd)]]="","",(IF(B1012="","",DATEDIF(J1012,NOW(),"y"))))</f>
        <v/>
      </c>
      <c r="L1012" s="401"/>
      <c r="M1012" s="405"/>
      <c r="N1012" s="407"/>
      <c r="O1012" s="405"/>
      <c r="P1012" s="275" t="str">
        <f t="shared" si="78"/>
        <v>NÃO</v>
      </c>
      <c r="Q1012" s="281" t="str">
        <f>IF(Table9[[#This Row],[Código do agregado
'[Entidade']]]="","",IF(B1012&lt;&gt;B1011,"A",IF(Q1011="A","B",IF(Q1011="B","C",IF(Q1011="C","D",IF(Q1011="D","E",IF(Q1011="E","F",IF(Q1011="F","G",IF(Q1011="G","H",IF(Q1011="H","I",IF(Q1011="K","L",IF(Q1011="L","M",IF(Q1011="M","N",IF(Q1011="N","O",IF(Q1011="O","P",IF(Q1011="P","Q"))))))))))))))))</f>
        <v/>
      </c>
      <c r="R1012" s="282" t="str">
        <f t="shared" si="79"/>
        <v/>
      </c>
      <c r="S1012" s="283" t="str">
        <f t="shared" si="80"/>
        <v/>
      </c>
      <c r="T1012" s="284" t="str">
        <f t="shared" ca="1" si="81"/>
        <v/>
      </c>
      <c r="U1012" s="419"/>
      <c r="V1012" s="421" t="str">
        <f>IFERROR(IF(Table9[[#This Row],[Data de nascimento 
(aaaa-mm-dd)]]="","",(IF(B1012="","",DATEDIF(J1012,VLOOKUP(Table9[[#This Row],[Código do agregado
'[Entidade']]],Table8[[Código do agregado '[Entidade']]:[Denominação do ficheiro pdf correspondente ao documento]],25,FALSE),"y")))),"")</f>
        <v/>
      </c>
      <c r="W1012" s="410">
        <f t="shared" si="82"/>
        <v>0</v>
      </c>
      <c r="AC1012" s="280"/>
    </row>
    <row r="1013" spans="1:29" s="263" customFormat="1" ht="25.05" hidden="1" customHeight="1" x14ac:dyDescent="0.3">
      <c r="A1013" s="274" t="str">
        <f>CONCATENATE(+IF(Table9[[#This Row],[Código do agregado
'[Entidade']]]="","",VLOOKUP(Table9[[#This Row],[Código do agregado
'[Entidade']]],Table8[[#All],[Código do agregado '[Entidade']]:[Código do agregado
'[1º Direito']]],6,FALSE)),Table9[[#This Row],[Membro]])</f>
        <v/>
      </c>
      <c r="B1013" s="403"/>
      <c r="C1013" s="404" t="str">
        <f>IF(Table9[[#This Row],[Código do agregado
'[Entidade']]]="","",(CONCATENATE(VLOOKUP(Table9[[#This Row],[Código do agregado
'[Entidade']]],Table8[[Código do agregado '[Entidade']]:[Código do agregado
'[1º Direito']]],8,FALSE),".",Table9[[#This Row],[Membro]])))</f>
        <v/>
      </c>
      <c r="D1013" s="430"/>
      <c r="E1013" s="431"/>
      <c r="F1013" s="430"/>
      <c r="G1013" s="430"/>
      <c r="H1013" s="435"/>
      <c r="I1013" s="432"/>
      <c r="J1013" s="433"/>
      <c r="K1013" s="404" t="str">
        <f ca="1">IF(Table9[[#This Row],[Data de nascimento 
(aaaa-mm-dd)]]="","",(IF(B1013="","",DATEDIF(J1013,NOW(),"y"))))</f>
        <v/>
      </c>
      <c r="L1013" s="401"/>
      <c r="M1013" s="405"/>
      <c r="N1013" s="407"/>
      <c r="O1013" s="405"/>
      <c r="P1013" s="275" t="str">
        <f t="shared" si="78"/>
        <v>NÃO</v>
      </c>
      <c r="Q1013" s="281" t="str">
        <f>IF(Table9[[#This Row],[Código do agregado
'[Entidade']]]="","",IF(B1013&lt;&gt;B1012,"A",IF(Q1012="A","B",IF(Q1012="B","C",IF(Q1012="C","D",IF(Q1012="D","E",IF(Q1012="E","F",IF(Q1012="F","G",IF(Q1012="G","H",IF(Q1012="H","I",IF(Q1012="K","L",IF(Q1012="L","M",IF(Q1012="M","N",IF(Q1012="N","O",IF(Q1012="O","P",IF(Q1012="P","Q"))))))))))))))))</f>
        <v/>
      </c>
      <c r="R1013" s="282" t="str">
        <f t="shared" si="79"/>
        <v/>
      </c>
      <c r="S1013" s="283" t="str">
        <f t="shared" si="80"/>
        <v/>
      </c>
      <c r="T1013" s="284" t="str">
        <f t="shared" ca="1" si="81"/>
        <v/>
      </c>
      <c r="U1013" s="419"/>
      <c r="V1013" s="421" t="str">
        <f>IFERROR(IF(Table9[[#This Row],[Data de nascimento 
(aaaa-mm-dd)]]="","",(IF(B1013="","",DATEDIF(J1013,VLOOKUP(Table9[[#This Row],[Código do agregado
'[Entidade']]],Table8[[Código do agregado '[Entidade']]:[Denominação do ficheiro pdf correspondente ao documento]],25,FALSE),"y")))),"")</f>
        <v/>
      </c>
      <c r="W1013" s="410">
        <f t="shared" si="82"/>
        <v>0</v>
      </c>
      <c r="AC1013" s="280"/>
    </row>
    <row r="1014" spans="1:29" s="263" customFormat="1" ht="25.05" hidden="1" customHeight="1" x14ac:dyDescent="0.3">
      <c r="A1014" s="274" t="str">
        <f>CONCATENATE(+IF(Table9[[#This Row],[Código do agregado
'[Entidade']]]="","",VLOOKUP(Table9[[#This Row],[Código do agregado
'[Entidade']]],Table8[[#All],[Código do agregado '[Entidade']]:[Código do agregado
'[1º Direito']]],6,FALSE)),Table9[[#This Row],[Membro]])</f>
        <v/>
      </c>
      <c r="B1014" s="403"/>
      <c r="C1014" s="404" t="str">
        <f>IF(Table9[[#This Row],[Código do agregado
'[Entidade']]]="","",(CONCATENATE(VLOOKUP(Table9[[#This Row],[Código do agregado
'[Entidade']]],Table8[[Código do agregado '[Entidade']]:[Código do agregado
'[1º Direito']]],8,FALSE),".",Table9[[#This Row],[Membro]])))</f>
        <v/>
      </c>
      <c r="D1014" s="430"/>
      <c r="E1014" s="431"/>
      <c r="F1014" s="430"/>
      <c r="G1014" s="430"/>
      <c r="H1014" s="435"/>
      <c r="I1014" s="432"/>
      <c r="J1014" s="433"/>
      <c r="K1014" s="404" t="str">
        <f ca="1">IF(Table9[[#This Row],[Data de nascimento 
(aaaa-mm-dd)]]="","",(IF(B1014="","",DATEDIF(J1014,NOW(),"y"))))</f>
        <v/>
      </c>
      <c r="L1014" s="401"/>
      <c r="M1014" s="405"/>
      <c r="N1014" s="407"/>
      <c r="O1014" s="405"/>
      <c r="P1014" s="275" t="str">
        <f t="shared" si="78"/>
        <v>NÃO</v>
      </c>
      <c r="Q1014" s="281" t="str">
        <f>IF(Table9[[#This Row],[Código do agregado
'[Entidade']]]="","",IF(B1014&lt;&gt;B1013,"A",IF(Q1013="A","B",IF(Q1013="B","C",IF(Q1013="C","D",IF(Q1013="D","E",IF(Q1013="E","F",IF(Q1013="F","G",IF(Q1013="G","H",IF(Q1013="H","I",IF(Q1013="K","L",IF(Q1013="L","M",IF(Q1013="M","N",IF(Q1013="N","O",IF(Q1013="O","P",IF(Q1013="P","Q"))))))))))))))))</f>
        <v/>
      </c>
      <c r="R1014" s="282" t="str">
        <f t="shared" si="79"/>
        <v/>
      </c>
      <c r="S1014" s="283" t="str">
        <f t="shared" si="80"/>
        <v/>
      </c>
      <c r="T1014" s="284" t="str">
        <f t="shared" ca="1" si="81"/>
        <v/>
      </c>
      <c r="U1014" s="419"/>
      <c r="V1014" s="421" t="str">
        <f>IFERROR(IF(Table9[[#This Row],[Data de nascimento 
(aaaa-mm-dd)]]="","",(IF(B1014="","",DATEDIF(J1014,VLOOKUP(Table9[[#This Row],[Código do agregado
'[Entidade']]],Table8[[Código do agregado '[Entidade']]:[Denominação do ficheiro pdf correspondente ao documento]],25,FALSE),"y")))),"")</f>
        <v/>
      </c>
      <c r="W1014" s="410">
        <f t="shared" si="82"/>
        <v>0</v>
      </c>
      <c r="AC1014" s="280"/>
    </row>
    <row r="1015" spans="1:29" s="263" customFormat="1" ht="25.05" hidden="1" customHeight="1" x14ac:dyDescent="0.3">
      <c r="A1015" s="274" t="str">
        <f>CONCATENATE(+IF(Table9[[#This Row],[Código do agregado
'[Entidade']]]="","",VLOOKUP(Table9[[#This Row],[Código do agregado
'[Entidade']]],Table8[[#All],[Código do agregado '[Entidade']]:[Código do agregado
'[1º Direito']]],6,FALSE)),Table9[[#This Row],[Membro]])</f>
        <v/>
      </c>
      <c r="B1015" s="403"/>
      <c r="C1015" s="404" t="str">
        <f>IF(Table9[[#This Row],[Código do agregado
'[Entidade']]]="","",(CONCATENATE(VLOOKUP(Table9[[#This Row],[Código do agregado
'[Entidade']]],Table8[[Código do agregado '[Entidade']]:[Código do agregado
'[1º Direito']]],8,FALSE),".",Table9[[#This Row],[Membro]])))</f>
        <v/>
      </c>
      <c r="D1015" s="430"/>
      <c r="E1015" s="431"/>
      <c r="F1015" s="430"/>
      <c r="G1015" s="430"/>
      <c r="H1015" s="435"/>
      <c r="I1015" s="432"/>
      <c r="J1015" s="433"/>
      <c r="K1015" s="404" t="str">
        <f ca="1">IF(Table9[[#This Row],[Data de nascimento 
(aaaa-mm-dd)]]="","",(IF(B1015="","",DATEDIF(J1015,NOW(),"y"))))</f>
        <v/>
      </c>
      <c r="L1015" s="401"/>
      <c r="M1015" s="405"/>
      <c r="N1015" s="407"/>
      <c r="O1015" s="405"/>
      <c r="P1015" s="275" t="str">
        <f t="shared" si="78"/>
        <v>NÃO</v>
      </c>
      <c r="Q1015" s="281" t="str">
        <f>IF(Table9[[#This Row],[Código do agregado
'[Entidade']]]="","",IF(B1015&lt;&gt;B1014,"A",IF(Q1014="A","B",IF(Q1014="B","C",IF(Q1014="C","D",IF(Q1014="D","E",IF(Q1014="E","F",IF(Q1014="F","G",IF(Q1014="G","H",IF(Q1014="H","I",IF(Q1014="K","L",IF(Q1014="L","M",IF(Q1014="M","N",IF(Q1014="N","O",IF(Q1014="O","P",IF(Q1014="P","Q"))))))))))))))))</f>
        <v/>
      </c>
      <c r="R1015" s="282" t="str">
        <f t="shared" si="79"/>
        <v/>
      </c>
      <c r="S1015" s="283" t="str">
        <f t="shared" si="80"/>
        <v/>
      </c>
      <c r="T1015" s="284" t="str">
        <f t="shared" ca="1" si="81"/>
        <v/>
      </c>
      <c r="U1015" s="419"/>
      <c r="V1015" s="421" t="str">
        <f>IFERROR(IF(Table9[[#This Row],[Data de nascimento 
(aaaa-mm-dd)]]="","",(IF(B1015="","",DATEDIF(J1015,VLOOKUP(Table9[[#This Row],[Código do agregado
'[Entidade']]],Table8[[Código do agregado '[Entidade']]:[Denominação do ficheiro pdf correspondente ao documento]],25,FALSE),"y")))),"")</f>
        <v/>
      </c>
      <c r="W1015" s="410">
        <f t="shared" si="82"/>
        <v>0</v>
      </c>
      <c r="AC1015" s="280"/>
    </row>
    <row r="1016" spans="1:29" s="263" customFormat="1" ht="25.05" hidden="1" customHeight="1" x14ac:dyDescent="0.3">
      <c r="A1016" s="274" t="str">
        <f>CONCATENATE(+IF(Table9[[#This Row],[Código do agregado
'[Entidade']]]="","",VLOOKUP(Table9[[#This Row],[Código do agregado
'[Entidade']]],Table8[[#All],[Código do agregado '[Entidade']]:[Código do agregado
'[1º Direito']]],6,FALSE)),Table9[[#This Row],[Membro]])</f>
        <v/>
      </c>
      <c r="B1016" s="403"/>
      <c r="C1016" s="404" t="str">
        <f>IF(Table9[[#This Row],[Código do agregado
'[Entidade']]]="","",(CONCATENATE(VLOOKUP(Table9[[#This Row],[Código do agregado
'[Entidade']]],Table8[[Código do agregado '[Entidade']]:[Código do agregado
'[1º Direito']]],8,FALSE),".",Table9[[#This Row],[Membro]])))</f>
        <v/>
      </c>
      <c r="D1016" s="430"/>
      <c r="E1016" s="431"/>
      <c r="F1016" s="430"/>
      <c r="G1016" s="430"/>
      <c r="H1016" s="435"/>
      <c r="I1016" s="432"/>
      <c r="J1016" s="433"/>
      <c r="K1016" s="404" t="str">
        <f ca="1">IF(Table9[[#This Row],[Data de nascimento 
(aaaa-mm-dd)]]="","",(IF(B1016="","",DATEDIF(J1016,NOW(),"y"))))</f>
        <v/>
      </c>
      <c r="L1016" s="401"/>
      <c r="M1016" s="405"/>
      <c r="N1016" s="407"/>
      <c r="O1016" s="405"/>
      <c r="P1016" s="275" t="str">
        <f t="shared" si="78"/>
        <v>NÃO</v>
      </c>
      <c r="Q1016" s="281" t="str">
        <f>IF(Table9[[#This Row],[Código do agregado
'[Entidade']]]="","",IF(B1016&lt;&gt;B1015,"A",IF(Q1015="A","B",IF(Q1015="B","C",IF(Q1015="C","D",IF(Q1015="D","E",IF(Q1015="E","F",IF(Q1015="F","G",IF(Q1015="G","H",IF(Q1015="H","I",IF(Q1015="K","L",IF(Q1015="L","M",IF(Q1015="M","N",IF(Q1015="N","O",IF(Q1015="O","P",IF(Q1015="P","Q"))))))))))))))))</f>
        <v/>
      </c>
      <c r="R1016" s="282" t="str">
        <f t="shared" si="79"/>
        <v/>
      </c>
      <c r="S1016" s="283" t="str">
        <f t="shared" si="80"/>
        <v/>
      </c>
      <c r="T1016" s="284" t="str">
        <f t="shared" ca="1" si="81"/>
        <v/>
      </c>
      <c r="U1016" s="419"/>
      <c r="V1016" s="421" t="str">
        <f>IFERROR(IF(Table9[[#This Row],[Data de nascimento 
(aaaa-mm-dd)]]="","",(IF(B1016="","",DATEDIF(J1016,VLOOKUP(Table9[[#This Row],[Código do agregado
'[Entidade']]],Table8[[Código do agregado '[Entidade']]:[Denominação do ficheiro pdf correspondente ao documento]],25,FALSE),"y")))),"")</f>
        <v/>
      </c>
      <c r="W1016" s="410">
        <f t="shared" si="82"/>
        <v>0</v>
      </c>
      <c r="AC1016" s="280"/>
    </row>
    <row r="1017" spans="1:29" s="263" customFormat="1" ht="25.05" hidden="1" customHeight="1" x14ac:dyDescent="0.3">
      <c r="A1017" s="274" t="str">
        <f>CONCATENATE(+IF(Table9[[#This Row],[Código do agregado
'[Entidade']]]="","",VLOOKUP(Table9[[#This Row],[Código do agregado
'[Entidade']]],Table8[[#All],[Código do agregado '[Entidade']]:[Código do agregado
'[1º Direito']]],6,FALSE)),Table9[[#This Row],[Membro]])</f>
        <v/>
      </c>
      <c r="B1017" s="403"/>
      <c r="C1017" s="404" t="str">
        <f>IF(Table9[[#This Row],[Código do agregado
'[Entidade']]]="","",(CONCATENATE(VLOOKUP(Table9[[#This Row],[Código do agregado
'[Entidade']]],Table8[[Código do agregado '[Entidade']]:[Código do agregado
'[1º Direito']]],8,FALSE),".",Table9[[#This Row],[Membro]])))</f>
        <v/>
      </c>
      <c r="D1017" s="430"/>
      <c r="E1017" s="431"/>
      <c r="F1017" s="430"/>
      <c r="G1017" s="430"/>
      <c r="H1017" s="435"/>
      <c r="I1017" s="432"/>
      <c r="J1017" s="433"/>
      <c r="K1017" s="404" t="str">
        <f ca="1">IF(Table9[[#This Row],[Data de nascimento 
(aaaa-mm-dd)]]="","",(IF(B1017="","",DATEDIF(J1017,NOW(),"y"))))</f>
        <v/>
      </c>
      <c r="L1017" s="401"/>
      <c r="M1017" s="405"/>
      <c r="N1017" s="407"/>
      <c r="O1017" s="405"/>
      <c r="P1017" s="275" t="str">
        <f t="shared" si="78"/>
        <v>NÃO</v>
      </c>
      <c r="Q1017" s="281" t="str">
        <f>IF(Table9[[#This Row],[Código do agregado
'[Entidade']]]="","",IF(B1017&lt;&gt;B1016,"A",IF(Q1016="A","B",IF(Q1016="B","C",IF(Q1016="C","D",IF(Q1016="D","E",IF(Q1016="E","F",IF(Q1016="F","G",IF(Q1016="G","H",IF(Q1016="H","I",IF(Q1016="K","L",IF(Q1016="L","M",IF(Q1016="M","N",IF(Q1016="N","O",IF(Q1016="O","P",IF(Q1016="P","Q"))))))))))))))))</f>
        <v/>
      </c>
      <c r="R1017" s="282" t="str">
        <f t="shared" si="79"/>
        <v/>
      </c>
      <c r="S1017" s="283" t="str">
        <f t="shared" si="80"/>
        <v/>
      </c>
      <c r="T1017" s="284" t="str">
        <f t="shared" ca="1" si="81"/>
        <v/>
      </c>
      <c r="U1017" s="419"/>
      <c r="V1017" s="421" t="str">
        <f>IFERROR(IF(Table9[[#This Row],[Data de nascimento 
(aaaa-mm-dd)]]="","",(IF(B1017="","",DATEDIF(J1017,VLOOKUP(Table9[[#This Row],[Código do agregado
'[Entidade']]],Table8[[Código do agregado '[Entidade']]:[Denominação do ficheiro pdf correspondente ao documento]],25,FALSE),"y")))),"")</f>
        <v/>
      </c>
      <c r="W1017" s="410">
        <f t="shared" si="82"/>
        <v>0</v>
      </c>
      <c r="AC1017" s="280"/>
    </row>
    <row r="1018" spans="1:29" s="263" customFormat="1" ht="25.05" hidden="1" customHeight="1" x14ac:dyDescent="0.3">
      <c r="A1018" s="274" t="str">
        <f>CONCATENATE(+IF(Table9[[#This Row],[Código do agregado
'[Entidade']]]="","",VLOOKUP(Table9[[#This Row],[Código do agregado
'[Entidade']]],Table8[[#All],[Código do agregado '[Entidade']]:[Código do agregado
'[1º Direito']]],6,FALSE)),Table9[[#This Row],[Membro]])</f>
        <v/>
      </c>
      <c r="B1018" s="403"/>
      <c r="C1018" s="404" t="str">
        <f>IF(Table9[[#This Row],[Código do agregado
'[Entidade']]]="","",(CONCATENATE(VLOOKUP(Table9[[#This Row],[Código do agregado
'[Entidade']]],Table8[[Código do agregado '[Entidade']]:[Código do agregado
'[1º Direito']]],8,FALSE),".",Table9[[#This Row],[Membro]])))</f>
        <v/>
      </c>
      <c r="D1018" s="430"/>
      <c r="E1018" s="431"/>
      <c r="F1018" s="430"/>
      <c r="G1018" s="430"/>
      <c r="H1018" s="435"/>
      <c r="I1018" s="432"/>
      <c r="J1018" s="433"/>
      <c r="K1018" s="404" t="str">
        <f ca="1">IF(Table9[[#This Row],[Data de nascimento 
(aaaa-mm-dd)]]="","",(IF(B1018="","",DATEDIF(J1018,NOW(),"y"))))</f>
        <v/>
      </c>
      <c r="L1018" s="401"/>
      <c r="M1018" s="405"/>
      <c r="N1018" s="407"/>
      <c r="O1018" s="405"/>
      <c r="P1018" s="275" t="str">
        <f t="shared" si="78"/>
        <v>NÃO</v>
      </c>
      <c r="Q1018" s="281" t="str">
        <f>IF(Table9[[#This Row],[Código do agregado
'[Entidade']]]="","",IF(B1018&lt;&gt;B1017,"A",IF(Q1017="A","B",IF(Q1017="B","C",IF(Q1017="C","D",IF(Q1017="D","E",IF(Q1017="E","F",IF(Q1017="F","G",IF(Q1017="G","H",IF(Q1017="H","I",IF(Q1017="K","L",IF(Q1017="L","M",IF(Q1017="M","N",IF(Q1017="N","O",IF(Q1017="O","P",IF(Q1017="P","Q"))))))))))))))))</f>
        <v/>
      </c>
      <c r="R1018" s="282" t="str">
        <f t="shared" si="79"/>
        <v/>
      </c>
      <c r="S1018" s="283" t="str">
        <f t="shared" si="80"/>
        <v/>
      </c>
      <c r="T1018" s="284" t="str">
        <f t="shared" ca="1" si="81"/>
        <v/>
      </c>
      <c r="U1018" s="419"/>
      <c r="V1018" s="421" t="str">
        <f>IFERROR(IF(Table9[[#This Row],[Data de nascimento 
(aaaa-mm-dd)]]="","",(IF(B1018="","",DATEDIF(J1018,VLOOKUP(Table9[[#This Row],[Código do agregado
'[Entidade']]],Table8[[Código do agregado '[Entidade']]:[Denominação do ficheiro pdf correspondente ao documento]],25,FALSE),"y")))),"")</f>
        <v/>
      </c>
      <c r="W1018" s="410">
        <f t="shared" si="82"/>
        <v>0</v>
      </c>
      <c r="AC1018" s="280"/>
    </row>
    <row r="1019" spans="1:29" s="263" customFormat="1" ht="25.05" hidden="1" customHeight="1" x14ac:dyDescent="0.3">
      <c r="A1019" s="274" t="str">
        <f>CONCATENATE(+IF(Table9[[#This Row],[Código do agregado
'[Entidade']]]="","",VLOOKUP(Table9[[#This Row],[Código do agregado
'[Entidade']]],Table8[[#All],[Código do agregado '[Entidade']]:[Código do agregado
'[1º Direito']]],6,FALSE)),Table9[[#This Row],[Membro]])</f>
        <v/>
      </c>
      <c r="B1019" s="403"/>
      <c r="C1019" s="404" t="str">
        <f>IF(Table9[[#This Row],[Código do agregado
'[Entidade']]]="","",(CONCATENATE(VLOOKUP(Table9[[#This Row],[Código do agregado
'[Entidade']]],Table8[[Código do agregado '[Entidade']]:[Código do agregado
'[1º Direito']]],8,FALSE),".",Table9[[#This Row],[Membro]])))</f>
        <v/>
      </c>
      <c r="D1019" s="430"/>
      <c r="E1019" s="431"/>
      <c r="F1019" s="430"/>
      <c r="G1019" s="430"/>
      <c r="H1019" s="435"/>
      <c r="I1019" s="432"/>
      <c r="J1019" s="433"/>
      <c r="K1019" s="404" t="str">
        <f ca="1">IF(Table9[[#This Row],[Data de nascimento 
(aaaa-mm-dd)]]="","",(IF(B1019="","",DATEDIF(J1019,NOW(),"y"))))</f>
        <v/>
      </c>
      <c r="L1019" s="401"/>
      <c r="M1019" s="405"/>
      <c r="N1019" s="407"/>
      <c r="O1019" s="405"/>
      <c r="P1019" s="275" t="str">
        <f t="shared" si="78"/>
        <v>NÃO</v>
      </c>
      <c r="Q1019" s="281" t="str">
        <f>IF(Table9[[#This Row],[Código do agregado
'[Entidade']]]="","",IF(B1019&lt;&gt;B1018,"A",IF(Q1018="A","B",IF(Q1018="B","C",IF(Q1018="C","D",IF(Q1018="D","E",IF(Q1018="E","F",IF(Q1018="F","G",IF(Q1018="G","H",IF(Q1018="H","I",IF(Q1018="K","L",IF(Q1018="L","M",IF(Q1018="M","N",IF(Q1018="N","O",IF(Q1018="O","P",IF(Q1018="P","Q"))))))))))))))))</f>
        <v/>
      </c>
      <c r="R1019" s="282" t="str">
        <f t="shared" si="79"/>
        <v/>
      </c>
      <c r="S1019" s="283" t="str">
        <f t="shared" si="80"/>
        <v/>
      </c>
      <c r="T1019" s="284" t="str">
        <f t="shared" ca="1" si="81"/>
        <v/>
      </c>
      <c r="U1019" s="419"/>
      <c r="V1019" s="421" t="str">
        <f>IFERROR(IF(Table9[[#This Row],[Data de nascimento 
(aaaa-mm-dd)]]="","",(IF(B1019="","",DATEDIF(J1019,VLOOKUP(Table9[[#This Row],[Código do agregado
'[Entidade']]],Table8[[Código do agregado '[Entidade']]:[Denominação do ficheiro pdf correspondente ao documento]],25,FALSE),"y")))),"")</f>
        <v/>
      </c>
      <c r="W1019" s="410">
        <f t="shared" si="82"/>
        <v>0</v>
      </c>
      <c r="AC1019" s="280"/>
    </row>
    <row r="1020" spans="1:29" s="263" customFormat="1" ht="25.05" hidden="1" customHeight="1" x14ac:dyDescent="0.3">
      <c r="A1020" s="274" t="str">
        <f>CONCATENATE(+IF(Table9[[#This Row],[Código do agregado
'[Entidade']]]="","",VLOOKUP(Table9[[#This Row],[Código do agregado
'[Entidade']]],Table8[[#All],[Código do agregado '[Entidade']]:[Código do agregado
'[1º Direito']]],6,FALSE)),Table9[[#This Row],[Membro]])</f>
        <v/>
      </c>
      <c r="B1020" s="403"/>
      <c r="C1020" s="404" t="str">
        <f>IF(Table9[[#This Row],[Código do agregado
'[Entidade']]]="","",(CONCATENATE(VLOOKUP(Table9[[#This Row],[Código do agregado
'[Entidade']]],Table8[[Código do agregado '[Entidade']]:[Código do agregado
'[1º Direito']]],8,FALSE),".",Table9[[#This Row],[Membro]])))</f>
        <v/>
      </c>
      <c r="D1020" s="430"/>
      <c r="E1020" s="431"/>
      <c r="F1020" s="430"/>
      <c r="G1020" s="430"/>
      <c r="H1020" s="435"/>
      <c r="I1020" s="432"/>
      <c r="J1020" s="433"/>
      <c r="K1020" s="404" t="str">
        <f ca="1">IF(Table9[[#This Row],[Data de nascimento 
(aaaa-mm-dd)]]="","",(IF(B1020="","",DATEDIF(J1020,NOW(),"y"))))</f>
        <v/>
      </c>
      <c r="L1020" s="401"/>
      <c r="M1020" s="405"/>
      <c r="N1020" s="407"/>
      <c r="O1020" s="405"/>
      <c r="P1020" s="275" t="str">
        <f t="shared" si="78"/>
        <v>NÃO</v>
      </c>
      <c r="Q1020" s="281" t="str">
        <f>IF(Table9[[#This Row],[Código do agregado
'[Entidade']]]="","",IF(B1020&lt;&gt;B1019,"A",IF(Q1019="A","B",IF(Q1019="B","C",IF(Q1019="C","D",IF(Q1019="D","E",IF(Q1019="E","F",IF(Q1019="F","G",IF(Q1019="G","H",IF(Q1019="H","I",IF(Q1019="K","L",IF(Q1019="L","M",IF(Q1019="M","N",IF(Q1019="N","O",IF(Q1019="O","P",IF(Q1019="P","Q"))))))))))))))))</f>
        <v/>
      </c>
      <c r="R1020" s="282" t="str">
        <f t="shared" si="79"/>
        <v/>
      </c>
      <c r="S1020" s="283" t="str">
        <f t="shared" si="80"/>
        <v/>
      </c>
      <c r="T1020" s="284" t="str">
        <f t="shared" ca="1" si="81"/>
        <v/>
      </c>
      <c r="U1020" s="419"/>
      <c r="V1020" s="421" t="str">
        <f>IFERROR(IF(Table9[[#This Row],[Data de nascimento 
(aaaa-mm-dd)]]="","",(IF(B1020="","",DATEDIF(J1020,VLOOKUP(Table9[[#This Row],[Código do agregado
'[Entidade']]],Table8[[Código do agregado '[Entidade']]:[Denominação do ficheiro pdf correspondente ao documento]],25,FALSE),"y")))),"")</f>
        <v/>
      </c>
      <c r="W1020" s="410">
        <f t="shared" si="82"/>
        <v>0</v>
      </c>
      <c r="AC1020" s="280"/>
    </row>
    <row r="1021" spans="1:29" s="263" customFormat="1" ht="25.05" hidden="1" customHeight="1" x14ac:dyDescent="0.3">
      <c r="A1021" s="274" t="str">
        <f>CONCATENATE(+IF(Table9[[#This Row],[Código do agregado
'[Entidade']]]="","",VLOOKUP(Table9[[#This Row],[Código do agregado
'[Entidade']]],Table8[[#All],[Código do agregado '[Entidade']]:[Código do agregado
'[1º Direito']]],6,FALSE)),Table9[[#This Row],[Membro]])</f>
        <v/>
      </c>
      <c r="B1021" s="403"/>
      <c r="C1021" s="404" t="str">
        <f>IF(Table9[[#This Row],[Código do agregado
'[Entidade']]]="","",(CONCATENATE(VLOOKUP(Table9[[#This Row],[Código do agregado
'[Entidade']]],Table8[[Código do agregado '[Entidade']]:[Código do agregado
'[1º Direito']]],8,FALSE),".",Table9[[#This Row],[Membro]])))</f>
        <v/>
      </c>
      <c r="D1021" s="430"/>
      <c r="E1021" s="431"/>
      <c r="F1021" s="430"/>
      <c r="G1021" s="430"/>
      <c r="H1021" s="435"/>
      <c r="I1021" s="432"/>
      <c r="J1021" s="433"/>
      <c r="K1021" s="404" t="str">
        <f ca="1">IF(Table9[[#This Row],[Data de nascimento 
(aaaa-mm-dd)]]="","",(IF(B1021="","",DATEDIF(J1021,NOW(),"y"))))</f>
        <v/>
      </c>
      <c r="L1021" s="401"/>
      <c r="M1021" s="405"/>
      <c r="N1021" s="407"/>
      <c r="O1021" s="405"/>
      <c r="P1021" s="275" t="str">
        <f t="shared" si="78"/>
        <v>NÃO</v>
      </c>
      <c r="Q1021" s="281" t="str">
        <f>IF(Table9[[#This Row],[Código do agregado
'[Entidade']]]="","",IF(B1021&lt;&gt;B1020,"A",IF(Q1020="A","B",IF(Q1020="B","C",IF(Q1020="C","D",IF(Q1020="D","E",IF(Q1020="E","F",IF(Q1020="F","G",IF(Q1020="G","H",IF(Q1020="H","I",IF(Q1020="K","L",IF(Q1020="L","M",IF(Q1020="M","N",IF(Q1020="N","O",IF(Q1020="O","P",IF(Q1020="P","Q"))))))))))))))))</f>
        <v/>
      </c>
      <c r="R1021" s="282" t="str">
        <f t="shared" si="79"/>
        <v/>
      </c>
      <c r="S1021" s="283" t="str">
        <f t="shared" si="80"/>
        <v/>
      </c>
      <c r="T1021" s="284" t="str">
        <f t="shared" ca="1" si="81"/>
        <v/>
      </c>
      <c r="U1021" s="419"/>
      <c r="V1021" s="421" t="str">
        <f>IFERROR(IF(Table9[[#This Row],[Data de nascimento 
(aaaa-mm-dd)]]="","",(IF(B1021="","",DATEDIF(J1021,VLOOKUP(Table9[[#This Row],[Código do agregado
'[Entidade']]],Table8[[Código do agregado '[Entidade']]:[Denominação do ficheiro pdf correspondente ao documento]],25,FALSE),"y")))),"")</f>
        <v/>
      </c>
      <c r="W1021" s="410">
        <f t="shared" si="82"/>
        <v>0</v>
      </c>
      <c r="AC1021" s="280"/>
    </row>
    <row r="1022" spans="1:29" s="263" customFormat="1" ht="25.05" hidden="1" customHeight="1" x14ac:dyDescent="0.3">
      <c r="A1022" s="274" t="str">
        <f>CONCATENATE(+IF(Table9[[#This Row],[Código do agregado
'[Entidade']]]="","",VLOOKUP(Table9[[#This Row],[Código do agregado
'[Entidade']]],Table8[[#All],[Código do agregado '[Entidade']]:[Código do agregado
'[1º Direito']]],6,FALSE)),Table9[[#This Row],[Membro]])</f>
        <v/>
      </c>
      <c r="B1022" s="403"/>
      <c r="C1022" s="404" t="str">
        <f>IF(Table9[[#This Row],[Código do agregado
'[Entidade']]]="","",(CONCATENATE(VLOOKUP(Table9[[#This Row],[Código do agregado
'[Entidade']]],Table8[[Código do agregado '[Entidade']]:[Código do agregado
'[1º Direito']]],8,FALSE),".",Table9[[#This Row],[Membro]])))</f>
        <v/>
      </c>
      <c r="D1022" s="430"/>
      <c r="E1022" s="431"/>
      <c r="F1022" s="430"/>
      <c r="G1022" s="430"/>
      <c r="H1022" s="435"/>
      <c r="I1022" s="432"/>
      <c r="J1022" s="433"/>
      <c r="K1022" s="404" t="str">
        <f ca="1">IF(Table9[[#This Row],[Data de nascimento 
(aaaa-mm-dd)]]="","",(IF(B1022="","",DATEDIF(J1022,NOW(),"y"))))</f>
        <v/>
      </c>
      <c r="L1022" s="401"/>
      <c r="M1022" s="405"/>
      <c r="N1022" s="407"/>
      <c r="O1022" s="405"/>
      <c r="P1022" s="275" t="str">
        <f t="shared" si="78"/>
        <v>NÃO</v>
      </c>
      <c r="Q1022" s="281" t="str">
        <f>IF(Table9[[#This Row],[Código do agregado
'[Entidade']]]="","",IF(B1022&lt;&gt;B1021,"A",IF(Q1021="A","B",IF(Q1021="B","C",IF(Q1021="C","D",IF(Q1021="D","E",IF(Q1021="E","F",IF(Q1021="F","G",IF(Q1021="G","H",IF(Q1021="H","I",IF(Q1021="K","L",IF(Q1021="L","M",IF(Q1021="M","N",IF(Q1021="N","O",IF(Q1021="O","P",IF(Q1021="P","Q"))))))))))))))))</f>
        <v/>
      </c>
      <c r="R1022" s="282" t="str">
        <f t="shared" si="79"/>
        <v/>
      </c>
      <c r="S1022" s="283" t="str">
        <f t="shared" si="80"/>
        <v/>
      </c>
      <c r="T1022" s="284" t="str">
        <f t="shared" ca="1" si="81"/>
        <v/>
      </c>
      <c r="U1022" s="419"/>
      <c r="V1022" s="421" t="str">
        <f>IFERROR(IF(Table9[[#This Row],[Data de nascimento 
(aaaa-mm-dd)]]="","",(IF(B1022="","",DATEDIF(J1022,VLOOKUP(Table9[[#This Row],[Código do agregado
'[Entidade']]],Table8[[Código do agregado '[Entidade']]:[Denominação do ficheiro pdf correspondente ao documento]],25,FALSE),"y")))),"")</f>
        <v/>
      </c>
      <c r="W1022" s="410">
        <f t="shared" si="82"/>
        <v>0</v>
      </c>
      <c r="AC1022" s="280"/>
    </row>
    <row r="1023" spans="1:29" s="263" customFormat="1" ht="25.05" hidden="1" customHeight="1" x14ac:dyDescent="0.3">
      <c r="A1023" s="274" t="str">
        <f>CONCATENATE(+IF(Table9[[#This Row],[Código do agregado
'[Entidade']]]="","",VLOOKUP(Table9[[#This Row],[Código do agregado
'[Entidade']]],Table8[[#All],[Código do agregado '[Entidade']]:[Código do agregado
'[1º Direito']]],6,FALSE)),Table9[[#This Row],[Membro]])</f>
        <v/>
      </c>
      <c r="B1023" s="403"/>
      <c r="C1023" s="404" t="str">
        <f>IF(Table9[[#This Row],[Código do agregado
'[Entidade']]]="","",(CONCATENATE(VLOOKUP(Table9[[#This Row],[Código do agregado
'[Entidade']]],Table8[[Código do agregado '[Entidade']]:[Código do agregado
'[1º Direito']]],8,FALSE),".",Table9[[#This Row],[Membro]])))</f>
        <v/>
      </c>
      <c r="D1023" s="430"/>
      <c r="E1023" s="431"/>
      <c r="F1023" s="430"/>
      <c r="G1023" s="430"/>
      <c r="H1023" s="435"/>
      <c r="I1023" s="432"/>
      <c r="J1023" s="433"/>
      <c r="K1023" s="404" t="str">
        <f ca="1">IF(Table9[[#This Row],[Data de nascimento 
(aaaa-mm-dd)]]="","",(IF(B1023="","",DATEDIF(J1023,NOW(),"y"))))</f>
        <v/>
      </c>
      <c r="L1023" s="401"/>
      <c r="M1023" s="405"/>
      <c r="N1023" s="407"/>
      <c r="O1023" s="405"/>
      <c r="P1023" s="275" t="str">
        <f t="shared" si="78"/>
        <v>NÃO</v>
      </c>
      <c r="Q1023" s="281" t="str">
        <f>IF(Table9[[#This Row],[Código do agregado
'[Entidade']]]="","",IF(B1023&lt;&gt;B1022,"A",IF(Q1022="A","B",IF(Q1022="B","C",IF(Q1022="C","D",IF(Q1022="D","E",IF(Q1022="E","F",IF(Q1022="F","G",IF(Q1022="G","H",IF(Q1022="H","I",IF(Q1022="K","L",IF(Q1022="L","M",IF(Q1022="M","N",IF(Q1022="N","O",IF(Q1022="O","P",IF(Q1022="P","Q"))))))))))))))))</f>
        <v/>
      </c>
      <c r="R1023" s="282" t="str">
        <f t="shared" si="79"/>
        <v/>
      </c>
      <c r="S1023" s="283" t="str">
        <f t="shared" si="80"/>
        <v/>
      </c>
      <c r="T1023" s="284" t="str">
        <f t="shared" ca="1" si="81"/>
        <v/>
      </c>
      <c r="U1023" s="419"/>
      <c r="V1023" s="421" t="str">
        <f>IFERROR(IF(Table9[[#This Row],[Data de nascimento 
(aaaa-mm-dd)]]="","",(IF(B1023="","",DATEDIF(J1023,VLOOKUP(Table9[[#This Row],[Código do agregado
'[Entidade']]],Table8[[Código do agregado '[Entidade']]:[Denominação do ficheiro pdf correspondente ao documento]],25,FALSE),"y")))),"")</f>
        <v/>
      </c>
      <c r="W1023" s="410">
        <f t="shared" si="82"/>
        <v>0</v>
      </c>
      <c r="AC1023" s="280"/>
    </row>
    <row r="1024" spans="1:29" s="263" customFormat="1" ht="25.05" hidden="1" customHeight="1" x14ac:dyDescent="0.3">
      <c r="A1024" s="274" t="str">
        <f>CONCATENATE(+IF(Table9[[#This Row],[Código do agregado
'[Entidade']]]="","",VLOOKUP(Table9[[#This Row],[Código do agregado
'[Entidade']]],Table8[[#All],[Código do agregado '[Entidade']]:[Código do agregado
'[1º Direito']]],6,FALSE)),Table9[[#This Row],[Membro]])</f>
        <v/>
      </c>
      <c r="B1024" s="403"/>
      <c r="C1024" s="404" t="str">
        <f>IF(Table9[[#This Row],[Código do agregado
'[Entidade']]]="","",(CONCATENATE(VLOOKUP(Table9[[#This Row],[Código do agregado
'[Entidade']]],Table8[[Código do agregado '[Entidade']]:[Código do agregado
'[1º Direito']]],8,FALSE),".",Table9[[#This Row],[Membro]])))</f>
        <v/>
      </c>
      <c r="D1024" s="430"/>
      <c r="E1024" s="431"/>
      <c r="F1024" s="430"/>
      <c r="G1024" s="430"/>
      <c r="H1024" s="435"/>
      <c r="I1024" s="432"/>
      <c r="J1024" s="433"/>
      <c r="K1024" s="404" t="str">
        <f ca="1">IF(Table9[[#This Row],[Data de nascimento 
(aaaa-mm-dd)]]="","",(IF(B1024="","",DATEDIF(J1024,NOW(),"y"))))</f>
        <v/>
      </c>
      <c r="L1024" s="401"/>
      <c r="M1024" s="405"/>
      <c r="N1024" s="407"/>
      <c r="O1024" s="405"/>
      <c r="P1024" s="275" t="str">
        <f t="shared" si="78"/>
        <v>NÃO</v>
      </c>
      <c r="Q1024" s="281" t="str">
        <f>IF(Table9[[#This Row],[Código do agregado
'[Entidade']]]="","",IF(B1024&lt;&gt;B1023,"A",IF(Q1023="A","B",IF(Q1023="B","C",IF(Q1023="C","D",IF(Q1023="D","E",IF(Q1023="E","F",IF(Q1023="F","G",IF(Q1023="G","H",IF(Q1023="H","I",IF(Q1023="K","L",IF(Q1023="L","M",IF(Q1023="M","N",IF(Q1023="N","O",IF(Q1023="O","P",IF(Q1023="P","Q"))))))))))))))))</f>
        <v/>
      </c>
      <c r="R1024" s="282" t="str">
        <f t="shared" si="79"/>
        <v/>
      </c>
      <c r="S1024" s="283" t="str">
        <f t="shared" si="80"/>
        <v/>
      </c>
      <c r="T1024" s="284" t="str">
        <f t="shared" ca="1" si="81"/>
        <v/>
      </c>
      <c r="U1024" s="419"/>
      <c r="V1024" s="421" t="str">
        <f>IFERROR(IF(Table9[[#This Row],[Data de nascimento 
(aaaa-mm-dd)]]="","",(IF(B1024="","",DATEDIF(J1024,VLOOKUP(Table9[[#This Row],[Código do agregado
'[Entidade']]],Table8[[Código do agregado '[Entidade']]:[Denominação do ficheiro pdf correspondente ao documento]],25,FALSE),"y")))),"")</f>
        <v/>
      </c>
      <c r="W1024" s="410">
        <f t="shared" si="82"/>
        <v>0</v>
      </c>
      <c r="AC1024" s="280"/>
    </row>
    <row r="1025" spans="1:29" s="263" customFormat="1" ht="25.05" hidden="1" customHeight="1" x14ac:dyDescent="0.3">
      <c r="A1025" s="274" t="str">
        <f>CONCATENATE(+IF(Table9[[#This Row],[Código do agregado
'[Entidade']]]="","",VLOOKUP(Table9[[#This Row],[Código do agregado
'[Entidade']]],Table8[[#All],[Código do agregado '[Entidade']]:[Código do agregado
'[1º Direito']]],6,FALSE)),Table9[[#This Row],[Membro]])</f>
        <v/>
      </c>
      <c r="B1025" s="403"/>
      <c r="C1025" s="404" t="str">
        <f>IF(Table9[[#This Row],[Código do agregado
'[Entidade']]]="","",(CONCATENATE(VLOOKUP(Table9[[#This Row],[Código do agregado
'[Entidade']]],Table8[[Código do agregado '[Entidade']]:[Código do agregado
'[1º Direito']]],8,FALSE),".",Table9[[#This Row],[Membro]])))</f>
        <v/>
      </c>
      <c r="D1025" s="430"/>
      <c r="E1025" s="431"/>
      <c r="F1025" s="430"/>
      <c r="G1025" s="430"/>
      <c r="H1025" s="435"/>
      <c r="I1025" s="432"/>
      <c r="J1025" s="433"/>
      <c r="K1025" s="404" t="str">
        <f ca="1">IF(Table9[[#This Row],[Data de nascimento 
(aaaa-mm-dd)]]="","",(IF(B1025="","",DATEDIF(J1025,NOW(),"y"))))</f>
        <v/>
      </c>
      <c r="L1025" s="401"/>
      <c r="M1025" s="405"/>
      <c r="N1025" s="407"/>
      <c r="O1025" s="405"/>
      <c r="P1025" s="275" t="str">
        <f t="shared" si="78"/>
        <v>NÃO</v>
      </c>
      <c r="Q1025" s="281" t="str">
        <f>IF(Table9[[#This Row],[Código do agregado
'[Entidade']]]="","",IF(B1025&lt;&gt;B1024,"A",IF(Q1024="A","B",IF(Q1024="B","C",IF(Q1024="C","D",IF(Q1024="D","E",IF(Q1024="E","F",IF(Q1024="F","G",IF(Q1024="G","H",IF(Q1024="H","I",IF(Q1024="K","L",IF(Q1024="L","M",IF(Q1024="M","N",IF(Q1024="N","O",IF(Q1024="O","P",IF(Q1024="P","Q"))))))))))))))))</f>
        <v/>
      </c>
      <c r="R1025" s="282" t="str">
        <f t="shared" si="79"/>
        <v/>
      </c>
      <c r="S1025" s="283" t="str">
        <f t="shared" si="80"/>
        <v/>
      </c>
      <c r="T1025" s="284" t="str">
        <f t="shared" ca="1" si="81"/>
        <v/>
      </c>
      <c r="U1025" s="419"/>
      <c r="V1025" s="421" t="str">
        <f>IFERROR(IF(Table9[[#This Row],[Data de nascimento 
(aaaa-mm-dd)]]="","",(IF(B1025="","",DATEDIF(J1025,VLOOKUP(Table9[[#This Row],[Código do agregado
'[Entidade']]],Table8[[Código do agregado '[Entidade']]:[Denominação do ficheiro pdf correspondente ao documento]],25,FALSE),"y")))),"")</f>
        <v/>
      </c>
      <c r="W1025" s="410">
        <f t="shared" si="82"/>
        <v>0</v>
      </c>
      <c r="AC1025" s="280"/>
    </row>
    <row r="1026" spans="1:29" s="263" customFormat="1" ht="25.05" hidden="1" customHeight="1" x14ac:dyDescent="0.3">
      <c r="A1026" s="274" t="str">
        <f>CONCATENATE(+IF(Table9[[#This Row],[Código do agregado
'[Entidade']]]="","",VLOOKUP(Table9[[#This Row],[Código do agregado
'[Entidade']]],Table8[[#All],[Código do agregado '[Entidade']]:[Código do agregado
'[1º Direito']]],6,FALSE)),Table9[[#This Row],[Membro]])</f>
        <v/>
      </c>
      <c r="B1026" s="403"/>
      <c r="C1026" s="404" t="str">
        <f>IF(Table9[[#This Row],[Código do agregado
'[Entidade']]]="","",(CONCATENATE(VLOOKUP(Table9[[#This Row],[Código do agregado
'[Entidade']]],Table8[[Código do agregado '[Entidade']]:[Código do agregado
'[1º Direito']]],8,FALSE),".",Table9[[#This Row],[Membro]])))</f>
        <v/>
      </c>
      <c r="D1026" s="430"/>
      <c r="E1026" s="431"/>
      <c r="F1026" s="430"/>
      <c r="G1026" s="430"/>
      <c r="H1026" s="435"/>
      <c r="I1026" s="432"/>
      <c r="J1026" s="433"/>
      <c r="K1026" s="404" t="str">
        <f ca="1">IF(Table9[[#This Row],[Data de nascimento 
(aaaa-mm-dd)]]="","",(IF(B1026="","",DATEDIF(J1026,NOW(),"y"))))</f>
        <v/>
      </c>
      <c r="L1026" s="401"/>
      <c r="M1026" s="405"/>
      <c r="N1026" s="407"/>
      <c r="O1026" s="405"/>
      <c r="P1026" s="275" t="str">
        <f t="shared" si="78"/>
        <v>NÃO</v>
      </c>
      <c r="Q1026" s="281" t="str">
        <f>IF(Table9[[#This Row],[Código do agregado
'[Entidade']]]="","",IF(B1026&lt;&gt;B1025,"A",IF(Q1025="A","B",IF(Q1025="B","C",IF(Q1025="C","D",IF(Q1025="D","E",IF(Q1025="E","F",IF(Q1025="F","G",IF(Q1025="G","H",IF(Q1025="H","I",IF(Q1025="K","L",IF(Q1025="L","M",IF(Q1025="M","N",IF(Q1025="N","O",IF(Q1025="O","P",IF(Q1025="P","Q"))))))))))))))))</f>
        <v/>
      </c>
      <c r="R1026" s="282" t="str">
        <f t="shared" si="79"/>
        <v/>
      </c>
      <c r="S1026" s="283" t="str">
        <f t="shared" si="80"/>
        <v/>
      </c>
      <c r="T1026" s="284" t="str">
        <f t="shared" ca="1" si="81"/>
        <v/>
      </c>
      <c r="U1026" s="419"/>
      <c r="V1026" s="421" t="str">
        <f>IFERROR(IF(Table9[[#This Row],[Data de nascimento 
(aaaa-mm-dd)]]="","",(IF(B1026="","",DATEDIF(J1026,VLOOKUP(Table9[[#This Row],[Código do agregado
'[Entidade']]],Table8[[Código do agregado '[Entidade']]:[Denominação do ficheiro pdf correspondente ao documento]],25,FALSE),"y")))),"")</f>
        <v/>
      </c>
      <c r="W1026" s="410">
        <f t="shared" si="82"/>
        <v>0</v>
      </c>
      <c r="AC1026" s="280"/>
    </row>
    <row r="1027" spans="1:29" s="263" customFormat="1" ht="25.05" hidden="1" customHeight="1" x14ac:dyDescent="0.3">
      <c r="A1027" s="274" t="str">
        <f>CONCATENATE(+IF(Table9[[#This Row],[Código do agregado
'[Entidade']]]="","",VLOOKUP(Table9[[#This Row],[Código do agregado
'[Entidade']]],Table8[[#All],[Código do agregado '[Entidade']]:[Código do agregado
'[1º Direito']]],6,FALSE)),Table9[[#This Row],[Membro]])</f>
        <v/>
      </c>
      <c r="B1027" s="403"/>
      <c r="C1027" s="404" t="str">
        <f>IF(Table9[[#This Row],[Código do agregado
'[Entidade']]]="","",(CONCATENATE(VLOOKUP(Table9[[#This Row],[Código do agregado
'[Entidade']]],Table8[[Código do agregado '[Entidade']]:[Código do agregado
'[1º Direito']]],8,FALSE),".",Table9[[#This Row],[Membro]])))</f>
        <v/>
      </c>
      <c r="D1027" s="430"/>
      <c r="E1027" s="431"/>
      <c r="F1027" s="430"/>
      <c r="G1027" s="430"/>
      <c r="H1027" s="435"/>
      <c r="I1027" s="432"/>
      <c r="J1027" s="433"/>
      <c r="K1027" s="404" t="str">
        <f ca="1">IF(Table9[[#This Row],[Data de nascimento 
(aaaa-mm-dd)]]="","",(IF(B1027="","",DATEDIF(J1027,NOW(),"y"))))</f>
        <v/>
      </c>
      <c r="L1027" s="401"/>
      <c r="M1027" s="405"/>
      <c r="N1027" s="407"/>
      <c r="O1027" s="405"/>
      <c r="P1027" s="275" t="str">
        <f t="shared" si="78"/>
        <v>NÃO</v>
      </c>
      <c r="Q1027" s="281" t="str">
        <f>IF(Table9[[#This Row],[Código do agregado
'[Entidade']]]="","",IF(B1027&lt;&gt;B1026,"A",IF(Q1026="A","B",IF(Q1026="B","C",IF(Q1026="C","D",IF(Q1026="D","E",IF(Q1026="E","F",IF(Q1026="F","G",IF(Q1026="G","H",IF(Q1026="H","I",IF(Q1026="K","L",IF(Q1026="L","M",IF(Q1026="M","N",IF(Q1026="N","O",IF(Q1026="O","P",IF(Q1026="P","Q"))))))))))))))))</f>
        <v/>
      </c>
      <c r="R1027" s="282" t="str">
        <f t="shared" si="79"/>
        <v/>
      </c>
      <c r="S1027" s="283" t="str">
        <f t="shared" si="80"/>
        <v/>
      </c>
      <c r="T1027" s="284" t="str">
        <f t="shared" ca="1" si="81"/>
        <v/>
      </c>
      <c r="U1027" s="419"/>
      <c r="V1027" s="421" t="str">
        <f>IFERROR(IF(Table9[[#This Row],[Data de nascimento 
(aaaa-mm-dd)]]="","",(IF(B1027="","",DATEDIF(J1027,VLOOKUP(Table9[[#This Row],[Código do agregado
'[Entidade']]],Table8[[Código do agregado '[Entidade']]:[Denominação do ficheiro pdf correspondente ao documento]],25,FALSE),"y")))),"")</f>
        <v/>
      </c>
      <c r="W1027" s="410">
        <f t="shared" si="82"/>
        <v>0</v>
      </c>
      <c r="AC1027" s="280"/>
    </row>
    <row r="1028" spans="1:29" s="263" customFormat="1" ht="25.05" hidden="1" customHeight="1" x14ac:dyDescent="0.3">
      <c r="A1028" s="274" t="str">
        <f>CONCATENATE(+IF(Table9[[#This Row],[Código do agregado
'[Entidade']]]="","",VLOOKUP(Table9[[#This Row],[Código do agregado
'[Entidade']]],Table8[[#All],[Código do agregado '[Entidade']]:[Código do agregado
'[1º Direito']]],6,FALSE)),Table9[[#This Row],[Membro]])</f>
        <v/>
      </c>
      <c r="B1028" s="403"/>
      <c r="C1028" s="404" t="str">
        <f>IF(Table9[[#This Row],[Código do agregado
'[Entidade']]]="","",(CONCATENATE(VLOOKUP(Table9[[#This Row],[Código do agregado
'[Entidade']]],Table8[[Código do agregado '[Entidade']]:[Código do agregado
'[1º Direito']]],8,FALSE),".",Table9[[#This Row],[Membro]])))</f>
        <v/>
      </c>
      <c r="D1028" s="430"/>
      <c r="E1028" s="431"/>
      <c r="F1028" s="430"/>
      <c r="G1028" s="430"/>
      <c r="H1028" s="435"/>
      <c r="I1028" s="432"/>
      <c r="J1028" s="433"/>
      <c r="K1028" s="404" t="str">
        <f ca="1">IF(Table9[[#This Row],[Data de nascimento 
(aaaa-mm-dd)]]="","",(IF(B1028="","",DATEDIF(J1028,NOW(),"y"))))</f>
        <v/>
      </c>
      <c r="L1028" s="401"/>
      <c r="M1028" s="405"/>
      <c r="N1028" s="407"/>
      <c r="O1028" s="405"/>
      <c r="P1028" s="275" t="str">
        <f t="shared" si="78"/>
        <v>NÃO</v>
      </c>
      <c r="Q1028" s="281" t="str">
        <f>IF(Table9[[#This Row],[Código do agregado
'[Entidade']]]="","",IF(B1028&lt;&gt;B1027,"A",IF(Q1027="A","B",IF(Q1027="B","C",IF(Q1027="C","D",IF(Q1027="D","E",IF(Q1027="E","F",IF(Q1027="F","G",IF(Q1027="G","H",IF(Q1027="H","I",IF(Q1027="K","L",IF(Q1027="L","M",IF(Q1027="M","N",IF(Q1027="N","O",IF(Q1027="O","P",IF(Q1027="P","Q"))))))))))))))))</f>
        <v/>
      </c>
      <c r="R1028" s="282" t="str">
        <f t="shared" si="79"/>
        <v/>
      </c>
      <c r="S1028" s="283" t="str">
        <f t="shared" si="80"/>
        <v/>
      </c>
      <c r="T1028" s="284" t="str">
        <f t="shared" ca="1" si="81"/>
        <v/>
      </c>
      <c r="U1028" s="419"/>
      <c r="V1028" s="421" t="str">
        <f>IFERROR(IF(Table9[[#This Row],[Data de nascimento 
(aaaa-mm-dd)]]="","",(IF(B1028="","",DATEDIF(J1028,VLOOKUP(Table9[[#This Row],[Código do agregado
'[Entidade']]],Table8[[Código do agregado '[Entidade']]:[Denominação do ficheiro pdf correspondente ao documento]],25,FALSE),"y")))),"")</f>
        <v/>
      </c>
      <c r="W1028" s="410">
        <f t="shared" si="82"/>
        <v>0</v>
      </c>
      <c r="AC1028" s="280"/>
    </row>
    <row r="1029" spans="1:29" s="263" customFormat="1" ht="25.05" hidden="1" customHeight="1" x14ac:dyDescent="0.3">
      <c r="A1029" s="274" t="str">
        <f>CONCATENATE(+IF(Table9[[#This Row],[Código do agregado
'[Entidade']]]="","",VLOOKUP(Table9[[#This Row],[Código do agregado
'[Entidade']]],Table8[[#All],[Código do agregado '[Entidade']]:[Código do agregado
'[1º Direito']]],6,FALSE)),Table9[[#This Row],[Membro]])</f>
        <v/>
      </c>
      <c r="B1029" s="403"/>
      <c r="C1029" s="404" t="str">
        <f>IF(Table9[[#This Row],[Código do agregado
'[Entidade']]]="","",(CONCATENATE(VLOOKUP(Table9[[#This Row],[Código do agregado
'[Entidade']]],Table8[[Código do agregado '[Entidade']]:[Código do agregado
'[1º Direito']]],8,FALSE),".",Table9[[#This Row],[Membro]])))</f>
        <v/>
      </c>
      <c r="D1029" s="430"/>
      <c r="E1029" s="431"/>
      <c r="F1029" s="430"/>
      <c r="G1029" s="430"/>
      <c r="H1029" s="435"/>
      <c r="I1029" s="432"/>
      <c r="J1029" s="433"/>
      <c r="K1029" s="404" t="str">
        <f ca="1">IF(Table9[[#This Row],[Data de nascimento 
(aaaa-mm-dd)]]="","",(IF(B1029="","",DATEDIF(J1029,NOW(),"y"))))</f>
        <v/>
      </c>
      <c r="L1029" s="401"/>
      <c r="M1029" s="405"/>
      <c r="N1029" s="407"/>
      <c r="O1029" s="405"/>
      <c r="P1029" s="275" t="str">
        <f t="shared" si="78"/>
        <v>NÃO</v>
      </c>
      <c r="Q1029" s="281" t="str">
        <f>IF(Table9[[#This Row],[Código do agregado
'[Entidade']]]="","",IF(B1029&lt;&gt;B1028,"A",IF(Q1028="A","B",IF(Q1028="B","C",IF(Q1028="C","D",IF(Q1028="D","E",IF(Q1028="E","F",IF(Q1028="F","G",IF(Q1028="G","H",IF(Q1028="H","I",IF(Q1028="K","L",IF(Q1028="L","M",IF(Q1028="M","N",IF(Q1028="N","O",IF(Q1028="O","P",IF(Q1028="P","Q"))))))))))))))))</f>
        <v/>
      </c>
      <c r="R1029" s="282" t="str">
        <f t="shared" si="79"/>
        <v/>
      </c>
      <c r="S1029" s="283" t="str">
        <f t="shared" si="80"/>
        <v/>
      </c>
      <c r="T1029" s="284" t="str">
        <f t="shared" ca="1" si="81"/>
        <v/>
      </c>
      <c r="U1029" s="419"/>
      <c r="V1029" s="421" t="str">
        <f>IFERROR(IF(Table9[[#This Row],[Data de nascimento 
(aaaa-mm-dd)]]="","",(IF(B1029="","",DATEDIF(J1029,VLOOKUP(Table9[[#This Row],[Código do agregado
'[Entidade']]],Table8[[Código do agregado '[Entidade']]:[Denominação do ficheiro pdf correspondente ao documento]],25,FALSE),"y")))),"")</f>
        <v/>
      </c>
      <c r="W1029" s="410">
        <f t="shared" si="82"/>
        <v>0</v>
      </c>
      <c r="AC1029" s="280"/>
    </row>
    <row r="1030" spans="1:29" s="263" customFormat="1" ht="25.05" hidden="1" customHeight="1" x14ac:dyDescent="0.3">
      <c r="A1030" s="274" t="str">
        <f>CONCATENATE(+IF(Table9[[#This Row],[Código do agregado
'[Entidade']]]="","",VLOOKUP(Table9[[#This Row],[Código do agregado
'[Entidade']]],Table8[[#All],[Código do agregado '[Entidade']]:[Código do agregado
'[1º Direito']]],6,FALSE)),Table9[[#This Row],[Membro]])</f>
        <v/>
      </c>
      <c r="B1030" s="403"/>
      <c r="C1030" s="404" t="str">
        <f>IF(Table9[[#This Row],[Código do agregado
'[Entidade']]]="","",(CONCATENATE(VLOOKUP(Table9[[#This Row],[Código do agregado
'[Entidade']]],Table8[[Código do agregado '[Entidade']]:[Código do agregado
'[1º Direito']]],8,FALSE),".",Table9[[#This Row],[Membro]])))</f>
        <v/>
      </c>
      <c r="D1030" s="430"/>
      <c r="E1030" s="431"/>
      <c r="F1030" s="430"/>
      <c r="G1030" s="430"/>
      <c r="H1030" s="435"/>
      <c r="I1030" s="432"/>
      <c r="J1030" s="433"/>
      <c r="K1030" s="404" t="str">
        <f ca="1">IF(Table9[[#This Row],[Data de nascimento 
(aaaa-mm-dd)]]="","",(IF(B1030="","",DATEDIF(J1030,NOW(),"y"))))</f>
        <v/>
      </c>
      <c r="L1030" s="401"/>
      <c r="M1030" s="405"/>
      <c r="N1030" s="407"/>
      <c r="O1030" s="405"/>
      <c r="P1030" s="275" t="str">
        <f t="shared" ref="P1030:P1093" si="83">IF(B1030&lt;&gt;"",IF(AND(B1030&lt;&gt;"",OR(I1030="",J1030="",M1030="",N1030="",AND(O1030="",S1030="Rend"))),"NÃO","SIM"),"NÃO")</f>
        <v>NÃO</v>
      </c>
      <c r="Q1030" s="281" t="str">
        <f>IF(Table9[[#This Row],[Código do agregado
'[Entidade']]]="","",IF(B1030&lt;&gt;B1029,"A",IF(Q1029="A","B",IF(Q1029="B","C",IF(Q1029="C","D",IF(Q1029="D","E",IF(Q1029="E","F",IF(Q1029="F","G",IF(Q1029="G","H",IF(Q1029="H","I",IF(Q1029="K","L",IF(Q1029="L","M",IF(Q1029="M","N",IF(Q1029="N","O",IF(Q1029="O","P",IF(Q1029="P","Q"))))))))))))))))</f>
        <v/>
      </c>
      <c r="R1030" s="282" t="str">
        <f t="shared" ref="R1030:R1093" si="84">IFERROR(IF(OR(RIGHT(I1030,1)-(11-((9*LEFT(I1030,1)+8*MID(I1030,2,1)+7*MID(I1030,3,1)+6*MID(I1030,4,1)+5*MID(I1030,5,1)+4*MID(I1030,6,1)+3*MID(I1030,7,1)+2*MID(I1030,8,1))-(11*INT((9*LEFT(I1030,1)+8*MID(I1030,2,1)+7*MID(I1030,3,1)+6*MID(I1030,4,1)+5*MID(I1030,5,1)+4*MID(I1030,6,1)+3*MID(I1030,7,1)+2*MID(I1030,8,1))/11))))=0,RIGHT(I1030,1)-(11-((9*LEFT(I1030,1)+8*MID(I1030,2,1)+7*MID(I1030,3,1)+6*MID(I1030,4,1)+5*MID(I1030,5,1)+4*MID(I1030,6,1)+3*MID(I1030,7,1)+2*MID(I1030,8,1))-(11*INT((9*LEFT(I1030,1)+8*MID(I1030,2,1)+7*MID(I1030,3,1)+6*MID(I1030,4,1)+5*MID(I1030,5,1)+4*MID(I1030,6,1)+3*MID(I1030,7,1)+2*MID(I1030,8,1))/11))))=-11,RIGHT(I1030,1)-(11-((9*LEFT(I1030,1)+8*MID(I1030,2,1)+7*MID(I1030,3,1)+6*MID(I1030,4,1)+5*MID(I1030,5,1)+4*MID(I1030,6,1)+3*MID(I1030,7,1)+2*MID(I1030,8,1))-(11*INT((9*LEFT(I1030,1)+8*MID(I1030,2,1)+7*MID(I1030,3,1)+6*MID(I1030,4,1)+5*MID(I1030,5,1)+4*MID(I1030,6,1)+3*MID(I1030,7,1)+2*MID(I1030,8,1))/11))))=-10),"","X"),"")</f>
        <v/>
      </c>
      <c r="S1030" s="283" t="str">
        <f t="shared" ref="S1030:S1093" si="85">IF(RIGHT(C1030,1)="A","",IF(C1030="","",IF(OR(K1030&gt;65,AND(K1030&gt;17,K1030&lt;26)),"Rend","")))</f>
        <v/>
      </c>
      <c r="T1030" s="284" t="str">
        <f t="shared" ref="T1030:T1093" ca="1" si="86">IF(OR(K1030&lt;18,AND(O1030="Não",S1030="Rend")),"Dep","")</f>
        <v/>
      </c>
      <c r="U1030" s="419"/>
      <c r="V1030" s="421" t="str">
        <f>IFERROR(IF(Table9[[#This Row],[Data de nascimento 
(aaaa-mm-dd)]]="","",(IF(B1030="","",DATEDIF(J1030,VLOOKUP(Table9[[#This Row],[Código do agregado
'[Entidade']]],Table8[[Código do agregado '[Entidade']]:[Denominação do ficheiro pdf correspondente ao documento]],25,FALSE),"y")))),"")</f>
        <v/>
      </c>
      <c r="W1030" s="410">
        <f t="shared" ref="W1030:W1093" si="87">IF(AND(V1030&gt;=15,V1030&lt;=29),1,0)</f>
        <v>0</v>
      </c>
      <c r="AC1030" s="280"/>
    </row>
    <row r="1031" spans="1:29" s="263" customFormat="1" ht="25.05" hidden="1" customHeight="1" x14ac:dyDescent="0.3">
      <c r="A1031" s="274" t="str">
        <f>CONCATENATE(+IF(Table9[[#This Row],[Código do agregado
'[Entidade']]]="","",VLOOKUP(Table9[[#This Row],[Código do agregado
'[Entidade']]],Table8[[#All],[Código do agregado '[Entidade']]:[Código do agregado
'[1º Direito']]],6,FALSE)),Table9[[#This Row],[Membro]])</f>
        <v/>
      </c>
      <c r="B1031" s="403"/>
      <c r="C1031" s="404" t="str">
        <f>IF(Table9[[#This Row],[Código do agregado
'[Entidade']]]="","",(CONCATENATE(VLOOKUP(Table9[[#This Row],[Código do agregado
'[Entidade']]],Table8[[Código do agregado '[Entidade']]:[Código do agregado
'[1º Direito']]],8,FALSE),".",Table9[[#This Row],[Membro]])))</f>
        <v/>
      </c>
      <c r="D1031" s="430"/>
      <c r="E1031" s="431"/>
      <c r="F1031" s="430"/>
      <c r="G1031" s="430"/>
      <c r="H1031" s="435"/>
      <c r="I1031" s="432"/>
      <c r="J1031" s="433"/>
      <c r="K1031" s="404" t="str">
        <f ca="1">IF(Table9[[#This Row],[Data de nascimento 
(aaaa-mm-dd)]]="","",(IF(B1031="","",DATEDIF(J1031,NOW(),"y"))))</f>
        <v/>
      </c>
      <c r="L1031" s="401"/>
      <c r="M1031" s="405"/>
      <c r="N1031" s="407"/>
      <c r="O1031" s="405"/>
      <c r="P1031" s="275" t="str">
        <f t="shared" si="83"/>
        <v>NÃO</v>
      </c>
      <c r="Q1031" s="281" t="str">
        <f>IF(Table9[[#This Row],[Código do agregado
'[Entidade']]]="","",IF(B1031&lt;&gt;B1030,"A",IF(Q1030="A","B",IF(Q1030="B","C",IF(Q1030="C","D",IF(Q1030="D","E",IF(Q1030="E","F",IF(Q1030="F","G",IF(Q1030="G","H",IF(Q1030="H","I",IF(Q1030="K","L",IF(Q1030="L","M",IF(Q1030="M","N",IF(Q1030="N","O",IF(Q1030="O","P",IF(Q1030="P","Q"))))))))))))))))</f>
        <v/>
      </c>
      <c r="R1031" s="282" t="str">
        <f t="shared" si="84"/>
        <v/>
      </c>
      <c r="S1031" s="283" t="str">
        <f t="shared" si="85"/>
        <v/>
      </c>
      <c r="T1031" s="284" t="str">
        <f t="shared" ca="1" si="86"/>
        <v/>
      </c>
      <c r="U1031" s="419"/>
      <c r="V1031" s="421" t="str">
        <f>IFERROR(IF(Table9[[#This Row],[Data de nascimento 
(aaaa-mm-dd)]]="","",(IF(B1031="","",DATEDIF(J1031,VLOOKUP(Table9[[#This Row],[Código do agregado
'[Entidade']]],Table8[[Código do agregado '[Entidade']]:[Denominação do ficheiro pdf correspondente ao documento]],25,FALSE),"y")))),"")</f>
        <v/>
      </c>
      <c r="W1031" s="410">
        <f t="shared" si="87"/>
        <v>0</v>
      </c>
      <c r="AC1031" s="280"/>
    </row>
    <row r="1032" spans="1:29" s="263" customFormat="1" ht="25.05" hidden="1" customHeight="1" x14ac:dyDescent="0.3">
      <c r="A1032" s="274" t="str">
        <f>CONCATENATE(+IF(Table9[[#This Row],[Código do agregado
'[Entidade']]]="","",VLOOKUP(Table9[[#This Row],[Código do agregado
'[Entidade']]],Table8[[#All],[Código do agregado '[Entidade']]:[Código do agregado
'[1º Direito']]],6,FALSE)),Table9[[#This Row],[Membro]])</f>
        <v/>
      </c>
      <c r="B1032" s="403"/>
      <c r="C1032" s="404" t="str">
        <f>IF(Table9[[#This Row],[Código do agregado
'[Entidade']]]="","",(CONCATENATE(VLOOKUP(Table9[[#This Row],[Código do agregado
'[Entidade']]],Table8[[Código do agregado '[Entidade']]:[Código do agregado
'[1º Direito']]],8,FALSE),".",Table9[[#This Row],[Membro]])))</f>
        <v/>
      </c>
      <c r="D1032" s="430"/>
      <c r="E1032" s="431"/>
      <c r="F1032" s="430"/>
      <c r="G1032" s="430"/>
      <c r="H1032" s="435"/>
      <c r="I1032" s="432"/>
      <c r="J1032" s="433"/>
      <c r="K1032" s="404" t="str">
        <f ca="1">IF(Table9[[#This Row],[Data de nascimento 
(aaaa-mm-dd)]]="","",(IF(B1032="","",DATEDIF(J1032,NOW(),"y"))))</f>
        <v/>
      </c>
      <c r="L1032" s="401"/>
      <c r="M1032" s="405"/>
      <c r="N1032" s="407"/>
      <c r="O1032" s="405"/>
      <c r="P1032" s="275" t="str">
        <f t="shared" si="83"/>
        <v>NÃO</v>
      </c>
      <c r="Q1032" s="281" t="str">
        <f>IF(Table9[[#This Row],[Código do agregado
'[Entidade']]]="","",IF(B1032&lt;&gt;B1031,"A",IF(Q1031="A","B",IF(Q1031="B","C",IF(Q1031="C","D",IF(Q1031="D","E",IF(Q1031="E","F",IF(Q1031="F","G",IF(Q1031="G","H",IF(Q1031="H","I",IF(Q1031="K","L",IF(Q1031="L","M",IF(Q1031="M","N",IF(Q1031="N","O",IF(Q1031="O","P",IF(Q1031="P","Q"))))))))))))))))</f>
        <v/>
      </c>
      <c r="R1032" s="282" t="str">
        <f t="shared" si="84"/>
        <v/>
      </c>
      <c r="S1032" s="283" t="str">
        <f t="shared" si="85"/>
        <v/>
      </c>
      <c r="T1032" s="284" t="str">
        <f t="shared" ca="1" si="86"/>
        <v/>
      </c>
      <c r="U1032" s="419"/>
      <c r="V1032" s="421" t="str">
        <f>IFERROR(IF(Table9[[#This Row],[Data de nascimento 
(aaaa-mm-dd)]]="","",(IF(B1032="","",DATEDIF(J1032,VLOOKUP(Table9[[#This Row],[Código do agregado
'[Entidade']]],Table8[[Código do agregado '[Entidade']]:[Denominação do ficheiro pdf correspondente ao documento]],25,FALSE),"y")))),"")</f>
        <v/>
      </c>
      <c r="W1032" s="410">
        <f t="shared" si="87"/>
        <v>0</v>
      </c>
      <c r="AC1032" s="280"/>
    </row>
    <row r="1033" spans="1:29" s="263" customFormat="1" ht="25.05" hidden="1" customHeight="1" x14ac:dyDescent="0.3">
      <c r="A1033" s="274" t="str">
        <f>CONCATENATE(+IF(Table9[[#This Row],[Código do agregado
'[Entidade']]]="","",VLOOKUP(Table9[[#This Row],[Código do agregado
'[Entidade']]],Table8[[#All],[Código do agregado '[Entidade']]:[Código do agregado
'[1º Direito']]],6,FALSE)),Table9[[#This Row],[Membro]])</f>
        <v/>
      </c>
      <c r="B1033" s="403"/>
      <c r="C1033" s="404" t="str">
        <f>IF(Table9[[#This Row],[Código do agregado
'[Entidade']]]="","",(CONCATENATE(VLOOKUP(Table9[[#This Row],[Código do agregado
'[Entidade']]],Table8[[Código do agregado '[Entidade']]:[Código do agregado
'[1º Direito']]],8,FALSE),".",Table9[[#This Row],[Membro]])))</f>
        <v/>
      </c>
      <c r="D1033" s="430"/>
      <c r="E1033" s="431"/>
      <c r="F1033" s="430"/>
      <c r="G1033" s="430"/>
      <c r="H1033" s="435"/>
      <c r="I1033" s="432"/>
      <c r="J1033" s="433"/>
      <c r="K1033" s="404" t="str">
        <f ca="1">IF(Table9[[#This Row],[Data de nascimento 
(aaaa-mm-dd)]]="","",(IF(B1033="","",DATEDIF(J1033,NOW(),"y"))))</f>
        <v/>
      </c>
      <c r="L1033" s="401"/>
      <c r="M1033" s="405"/>
      <c r="N1033" s="407"/>
      <c r="O1033" s="405"/>
      <c r="P1033" s="275" t="str">
        <f t="shared" si="83"/>
        <v>NÃO</v>
      </c>
      <c r="Q1033" s="281" t="str">
        <f>IF(Table9[[#This Row],[Código do agregado
'[Entidade']]]="","",IF(B1033&lt;&gt;B1032,"A",IF(Q1032="A","B",IF(Q1032="B","C",IF(Q1032="C","D",IF(Q1032="D","E",IF(Q1032="E","F",IF(Q1032="F","G",IF(Q1032="G","H",IF(Q1032="H","I",IF(Q1032="K","L",IF(Q1032="L","M",IF(Q1032="M","N",IF(Q1032="N","O",IF(Q1032="O","P",IF(Q1032="P","Q"))))))))))))))))</f>
        <v/>
      </c>
      <c r="R1033" s="282" t="str">
        <f t="shared" si="84"/>
        <v/>
      </c>
      <c r="S1033" s="283" t="str">
        <f t="shared" si="85"/>
        <v/>
      </c>
      <c r="T1033" s="284" t="str">
        <f t="shared" ca="1" si="86"/>
        <v/>
      </c>
      <c r="U1033" s="419"/>
      <c r="V1033" s="421" t="str">
        <f>IFERROR(IF(Table9[[#This Row],[Data de nascimento 
(aaaa-mm-dd)]]="","",(IF(B1033="","",DATEDIF(J1033,VLOOKUP(Table9[[#This Row],[Código do agregado
'[Entidade']]],Table8[[Código do agregado '[Entidade']]:[Denominação do ficheiro pdf correspondente ao documento]],25,FALSE),"y")))),"")</f>
        <v/>
      </c>
      <c r="W1033" s="410">
        <f t="shared" si="87"/>
        <v>0</v>
      </c>
      <c r="AC1033" s="280"/>
    </row>
    <row r="1034" spans="1:29" s="263" customFormat="1" ht="25.05" hidden="1" customHeight="1" x14ac:dyDescent="0.3">
      <c r="A1034" s="274" t="str">
        <f>CONCATENATE(+IF(Table9[[#This Row],[Código do agregado
'[Entidade']]]="","",VLOOKUP(Table9[[#This Row],[Código do agregado
'[Entidade']]],Table8[[#All],[Código do agregado '[Entidade']]:[Código do agregado
'[1º Direito']]],6,FALSE)),Table9[[#This Row],[Membro]])</f>
        <v/>
      </c>
      <c r="B1034" s="403"/>
      <c r="C1034" s="404" t="str">
        <f>IF(Table9[[#This Row],[Código do agregado
'[Entidade']]]="","",(CONCATENATE(VLOOKUP(Table9[[#This Row],[Código do agregado
'[Entidade']]],Table8[[Código do agregado '[Entidade']]:[Código do agregado
'[1º Direito']]],8,FALSE),".",Table9[[#This Row],[Membro]])))</f>
        <v/>
      </c>
      <c r="D1034" s="430"/>
      <c r="E1034" s="431"/>
      <c r="F1034" s="430"/>
      <c r="G1034" s="430"/>
      <c r="H1034" s="435"/>
      <c r="I1034" s="432"/>
      <c r="J1034" s="433"/>
      <c r="K1034" s="404" t="str">
        <f ca="1">IF(Table9[[#This Row],[Data de nascimento 
(aaaa-mm-dd)]]="","",(IF(B1034="","",DATEDIF(J1034,NOW(),"y"))))</f>
        <v/>
      </c>
      <c r="L1034" s="401"/>
      <c r="M1034" s="405"/>
      <c r="N1034" s="407"/>
      <c r="O1034" s="405"/>
      <c r="P1034" s="275" t="str">
        <f t="shared" si="83"/>
        <v>NÃO</v>
      </c>
      <c r="Q1034" s="281" t="str">
        <f>IF(Table9[[#This Row],[Código do agregado
'[Entidade']]]="","",IF(B1034&lt;&gt;B1033,"A",IF(Q1033="A","B",IF(Q1033="B","C",IF(Q1033="C","D",IF(Q1033="D","E",IF(Q1033="E","F",IF(Q1033="F","G",IF(Q1033="G","H",IF(Q1033="H","I",IF(Q1033="K","L",IF(Q1033="L","M",IF(Q1033="M","N",IF(Q1033="N","O",IF(Q1033="O","P",IF(Q1033="P","Q"))))))))))))))))</f>
        <v/>
      </c>
      <c r="R1034" s="282" t="str">
        <f t="shared" si="84"/>
        <v/>
      </c>
      <c r="S1034" s="283" t="str">
        <f t="shared" si="85"/>
        <v/>
      </c>
      <c r="T1034" s="284" t="str">
        <f t="shared" ca="1" si="86"/>
        <v/>
      </c>
      <c r="U1034" s="419"/>
      <c r="V1034" s="421" t="str">
        <f>IFERROR(IF(Table9[[#This Row],[Data de nascimento 
(aaaa-mm-dd)]]="","",(IF(B1034="","",DATEDIF(J1034,VLOOKUP(Table9[[#This Row],[Código do agregado
'[Entidade']]],Table8[[Código do agregado '[Entidade']]:[Denominação do ficheiro pdf correspondente ao documento]],25,FALSE),"y")))),"")</f>
        <v/>
      </c>
      <c r="W1034" s="410">
        <f t="shared" si="87"/>
        <v>0</v>
      </c>
      <c r="AC1034" s="280"/>
    </row>
    <row r="1035" spans="1:29" s="263" customFormat="1" ht="25.05" hidden="1" customHeight="1" x14ac:dyDescent="0.3">
      <c r="A1035" s="274" t="str">
        <f>CONCATENATE(+IF(Table9[[#This Row],[Código do agregado
'[Entidade']]]="","",VLOOKUP(Table9[[#This Row],[Código do agregado
'[Entidade']]],Table8[[#All],[Código do agregado '[Entidade']]:[Código do agregado
'[1º Direito']]],6,FALSE)),Table9[[#This Row],[Membro]])</f>
        <v/>
      </c>
      <c r="B1035" s="403"/>
      <c r="C1035" s="404" t="str">
        <f>IF(Table9[[#This Row],[Código do agregado
'[Entidade']]]="","",(CONCATENATE(VLOOKUP(Table9[[#This Row],[Código do agregado
'[Entidade']]],Table8[[Código do agregado '[Entidade']]:[Código do agregado
'[1º Direito']]],8,FALSE),".",Table9[[#This Row],[Membro]])))</f>
        <v/>
      </c>
      <c r="D1035" s="430"/>
      <c r="E1035" s="431"/>
      <c r="F1035" s="430"/>
      <c r="G1035" s="430"/>
      <c r="H1035" s="435"/>
      <c r="I1035" s="432"/>
      <c r="J1035" s="433"/>
      <c r="K1035" s="404" t="str">
        <f ca="1">IF(Table9[[#This Row],[Data de nascimento 
(aaaa-mm-dd)]]="","",(IF(B1035="","",DATEDIF(J1035,NOW(),"y"))))</f>
        <v/>
      </c>
      <c r="L1035" s="401"/>
      <c r="M1035" s="405"/>
      <c r="N1035" s="407"/>
      <c r="O1035" s="405"/>
      <c r="P1035" s="275" t="str">
        <f t="shared" si="83"/>
        <v>NÃO</v>
      </c>
      <c r="Q1035" s="281" t="str">
        <f>IF(Table9[[#This Row],[Código do agregado
'[Entidade']]]="","",IF(B1035&lt;&gt;B1034,"A",IF(Q1034="A","B",IF(Q1034="B","C",IF(Q1034="C","D",IF(Q1034="D","E",IF(Q1034="E","F",IF(Q1034="F","G",IF(Q1034="G","H",IF(Q1034="H","I",IF(Q1034="K","L",IF(Q1034="L","M",IF(Q1034="M","N",IF(Q1034="N","O",IF(Q1034="O","P",IF(Q1034="P","Q"))))))))))))))))</f>
        <v/>
      </c>
      <c r="R1035" s="282" t="str">
        <f t="shared" si="84"/>
        <v/>
      </c>
      <c r="S1035" s="283" t="str">
        <f t="shared" si="85"/>
        <v/>
      </c>
      <c r="T1035" s="284" t="str">
        <f t="shared" ca="1" si="86"/>
        <v/>
      </c>
      <c r="U1035" s="419"/>
      <c r="V1035" s="421" t="str">
        <f>IFERROR(IF(Table9[[#This Row],[Data de nascimento 
(aaaa-mm-dd)]]="","",(IF(B1035="","",DATEDIF(J1035,VLOOKUP(Table9[[#This Row],[Código do agregado
'[Entidade']]],Table8[[Código do agregado '[Entidade']]:[Denominação do ficheiro pdf correspondente ao documento]],25,FALSE),"y")))),"")</f>
        <v/>
      </c>
      <c r="W1035" s="410">
        <f t="shared" si="87"/>
        <v>0</v>
      </c>
      <c r="AC1035" s="280"/>
    </row>
    <row r="1036" spans="1:29" s="263" customFormat="1" ht="25.05" hidden="1" customHeight="1" x14ac:dyDescent="0.3">
      <c r="A1036" s="274" t="str">
        <f>CONCATENATE(+IF(Table9[[#This Row],[Código do agregado
'[Entidade']]]="","",VLOOKUP(Table9[[#This Row],[Código do agregado
'[Entidade']]],Table8[[#All],[Código do agregado '[Entidade']]:[Código do agregado
'[1º Direito']]],6,FALSE)),Table9[[#This Row],[Membro]])</f>
        <v/>
      </c>
      <c r="B1036" s="403"/>
      <c r="C1036" s="404" t="str">
        <f>IF(Table9[[#This Row],[Código do agregado
'[Entidade']]]="","",(CONCATENATE(VLOOKUP(Table9[[#This Row],[Código do agregado
'[Entidade']]],Table8[[Código do agregado '[Entidade']]:[Código do agregado
'[1º Direito']]],8,FALSE),".",Table9[[#This Row],[Membro]])))</f>
        <v/>
      </c>
      <c r="D1036" s="430"/>
      <c r="E1036" s="431"/>
      <c r="F1036" s="430"/>
      <c r="G1036" s="430"/>
      <c r="H1036" s="435"/>
      <c r="I1036" s="432"/>
      <c r="J1036" s="433"/>
      <c r="K1036" s="404" t="str">
        <f ca="1">IF(Table9[[#This Row],[Data de nascimento 
(aaaa-mm-dd)]]="","",(IF(B1036="","",DATEDIF(J1036,NOW(),"y"))))</f>
        <v/>
      </c>
      <c r="L1036" s="401"/>
      <c r="M1036" s="405"/>
      <c r="N1036" s="407"/>
      <c r="O1036" s="405"/>
      <c r="P1036" s="275" t="str">
        <f t="shared" si="83"/>
        <v>NÃO</v>
      </c>
      <c r="Q1036" s="281" t="str">
        <f>IF(Table9[[#This Row],[Código do agregado
'[Entidade']]]="","",IF(B1036&lt;&gt;B1035,"A",IF(Q1035="A","B",IF(Q1035="B","C",IF(Q1035="C","D",IF(Q1035="D","E",IF(Q1035="E","F",IF(Q1035="F","G",IF(Q1035="G","H",IF(Q1035="H","I",IF(Q1035="K","L",IF(Q1035="L","M",IF(Q1035="M","N",IF(Q1035="N","O",IF(Q1035="O","P",IF(Q1035="P","Q"))))))))))))))))</f>
        <v/>
      </c>
      <c r="R1036" s="282" t="str">
        <f t="shared" si="84"/>
        <v/>
      </c>
      <c r="S1036" s="283" t="str">
        <f t="shared" si="85"/>
        <v/>
      </c>
      <c r="T1036" s="284" t="str">
        <f t="shared" ca="1" si="86"/>
        <v/>
      </c>
      <c r="U1036" s="419"/>
      <c r="V1036" s="421" t="str">
        <f>IFERROR(IF(Table9[[#This Row],[Data de nascimento 
(aaaa-mm-dd)]]="","",(IF(B1036="","",DATEDIF(J1036,VLOOKUP(Table9[[#This Row],[Código do agregado
'[Entidade']]],Table8[[Código do agregado '[Entidade']]:[Denominação do ficheiro pdf correspondente ao documento]],25,FALSE),"y")))),"")</f>
        <v/>
      </c>
      <c r="W1036" s="410">
        <f t="shared" si="87"/>
        <v>0</v>
      </c>
      <c r="AC1036" s="280"/>
    </row>
    <row r="1037" spans="1:29" s="263" customFormat="1" ht="25.05" hidden="1" customHeight="1" x14ac:dyDescent="0.3">
      <c r="A1037" s="274" t="str">
        <f>CONCATENATE(+IF(Table9[[#This Row],[Código do agregado
'[Entidade']]]="","",VLOOKUP(Table9[[#This Row],[Código do agregado
'[Entidade']]],Table8[[#All],[Código do agregado '[Entidade']]:[Código do agregado
'[1º Direito']]],6,FALSE)),Table9[[#This Row],[Membro]])</f>
        <v/>
      </c>
      <c r="B1037" s="403"/>
      <c r="C1037" s="404" t="str">
        <f>IF(Table9[[#This Row],[Código do agregado
'[Entidade']]]="","",(CONCATENATE(VLOOKUP(Table9[[#This Row],[Código do agregado
'[Entidade']]],Table8[[Código do agregado '[Entidade']]:[Código do agregado
'[1º Direito']]],8,FALSE),".",Table9[[#This Row],[Membro]])))</f>
        <v/>
      </c>
      <c r="D1037" s="430"/>
      <c r="E1037" s="431"/>
      <c r="F1037" s="430"/>
      <c r="G1037" s="430"/>
      <c r="H1037" s="435"/>
      <c r="I1037" s="432"/>
      <c r="J1037" s="433"/>
      <c r="K1037" s="404" t="str">
        <f ca="1">IF(Table9[[#This Row],[Data de nascimento 
(aaaa-mm-dd)]]="","",(IF(B1037="","",DATEDIF(J1037,NOW(),"y"))))</f>
        <v/>
      </c>
      <c r="L1037" s="401"/>
      <c r="M1037" s="405"/>
      <c r="N1037" s="407"/>
      <c r="O1037" s="405"/>
      <c r="P1037" s="275" t="str">
        <f t="shared" si="83"/>
        <v>NÃO</v>
      </c>
      <c r="Q1037" s="281" t="str">
        <f>IF(Table9[[#This Row],[Código do agregado
'[Entidade']]]="","",IF(B1037&lt;&gt;B1036,"A",IF(Q1036="A","B",IF(Q1036="B","C",IF(Q1036="C","D",IF(Q1036="D","E",IF(Q1036="E","F",IF(Q1036="F","G",IF(Q1036="G","H",IF(Q1036="H","I",IF(Q1036="K","L",IF(Q1036="L","M",IF(Q1036="M","N",IF(Q1036="N","O",IF(Q1036="O","P",IF(Q1036="P","Q"))))))))))))))))</f>
        <v/>
      </c>
      <c r="R1037" s="282" t="str">
        <f t="shared" si="84"/>
        <v/>
      </c>
      <c r="S1037" s="283" t="str">
        <f t="shared" si="85"/>
        <v/>
      </c>
      <c r="T1037" s="284" t="str">
        <f t="shared" ca="1" si="86"/>
        <v/>
      </c>
      <c r="U1037" s="419"/>
      <c r="V1037" s="421" t="str">
        <f>IFERROR(IF(Table9[[#This Row],[Data de nascimento 
(aaaa-mm-dd)]]="","",(IF(B1037="","",DATEDIF(J1037,VLOOKUP(Table9[[#This Row],[Código do agregado
'[Entidade']]],Table8[[Código do agregado '[Entidade']]:[Denominação do ficheiro pdf correspondente ao documento]],25,FALSE),"y")))),"")</f>
        <v/>
      </c>
      <c r="W1037" s="410">
        <f t="shared" si="87"/>
        <v>0</v>
      </c>
      <c r="AC1037" s="280"/>
    </row>
    <row r="1038" spans="1:29" s="263" customFormat="1" ht="25.05" hidden="1" customHeight="1" x14ac:dyDescent="0.3">
      <c r="A1038" s="274" t="str">
        <f>CONCATENATE(+IF(Table9[[#This Row],[Código do agregado
'[Entidade']]]="","",VLOOKUP(Table9[[#This Row],[Código do agregado
'[Entidade']]],Table8[[#All],[Código do agregado '[Entidade']]:[Código do agregado
'[1º Direito']]],6,FALSE)),Table9[[#This Row],[Membro]])</f>
        <v/>
      </c>
      <c r="B1038" s="403"/>
      <c r="C1038" s="404" t="str">
        <f>IF(Table9[[#This Row],[Código do agregado
'[Entidade']]]="","",(CONCATENATE(VLOOKUP(Table9[[#This Row],[Código do agregado
'[Entidade']]],Table8[[Código do agregado '[Entidade']]:[Código do agregado
'[1º Direito']]],8,FALSE),".",Table9[[#This Row],[Membro]])))</f>
        <v/>
      </c>
      <c r="D1038" s="430"/>
      <c r="E1038" s="431"/>
      <c r="F1038" s="430"/>
      <c r="G1038" s="430"/>
      <c r="H1038" s="435"/>
      <c r="I1038" s="432"/>
      <c r="J1038" s="433"/>
      <c r="K1038" s="404" t="str">
        <f ca="1">IF(Table9[[#This Row],[Data de nascimento 
(aaaa-mm-dd)]]="","",(IF(B1038="","",DATEDIF(J1038,NOW(),"y"))))</f>
        <v/>
      </c>
      <c r="L1038" s="401"/>
      <c r="M1038" s="405"/>
      <c r="N1038" s="407"/>
      <c r="O1038" s="405"/>
      <c r="P1038" s="275" t="str">
        <f t="shared" si="83"/>
        <v>NÃO</v>
      </c>
      <c r="Q1038" s="281" t="str">
        <f>IF(Table9[[#This Row],[Código do agregado
'[Entidade']]]="","",IF(B1038&lt;&gt;B1037,"A",IF(Q1037="A","B",IF(Q1037="B","C",IF(Q1037="C","D",IF(Q1037="D","E",IF(Q1037="E","F",IF(Q1037="F","G",IF(Q1037="G","H",IF(Q1037="H","I",IF(Q1037="K","L",IF(Q1037="L","M",IF(Q1037="M","N",IF(Q1037="N","O",IF(Q1037="O","P",IF(Q1037="P","Q"))))))))))))))))</f>
        <v/>
      </c>
      <c r="R1038" s="282" t="str">
        <f t="shared" si="84"/>
        <v/>
      </c>
      <c r="S1038" s="283" t="str">
        <f t="shared" si="85"/>
        <v/>
      </c>
      <c r="T1038" s="284" t="str">
        <f t="shared" ca="1" si="86"/>
        <v/>
      </c>
      <c r="U1038" s="419"/>
      <c r="V1038" s="421" t="str">
        <f>IFERROR(IF(Table9[[#This Row],[Data de nascimento 
(aaaa-mm-dd)]]="","",(IF(B1038="","",DATEDIF(J1038,VLOOKUP(Table9[[#This Row],[Código do agregado
'[Entidade']]],Table8[[Código do agregado '[Entidade']]:[Denominação do ficheiro pdf correspondente ao documento]],25,FALSE),"y")))),"")</f>
        <v/>
      </c>
      <c r="W1038" s="410">
        <f t="shared" si="87"/>
        <v>0</v>
      </c>
      <c r="AC1038" s="280"/>
    </row>
    <row r="1039" spans="1:29" s="263" customFormat="1" ht="25.05" hidden="1" customHeight="1" x14ac:dyDescent="0.3">
      <c r="A1039" s="274" t="str">
        <f>CONCATENATE(+IF(Table9[[#This Row],[Código do agregado
'[Entidade']]]="","",VLOOKUP(Table9[[#This Row],[Código do agregado
'[Entidade']]],Table8[[#All],[Código do agregado '[Entidade']]:[Código do agregado
'[1º Direito']]],6,FALSE)),Table9[[#This Row],[Membro]])</f>
        <v/>
      </c>
      <c r="B1039" s="403"/>
      <c r="C1039" s="404" t="str">
        <f>IF(Table9[[#This Row],[Código do agregado
'[Entidade']]]="","",(CONCATENATE(VLOOKUP(Table9[[#This Row],[Código do agregado
'[Entidade']]],Table8[[Código do agregado '[Entidade']]:[Código do agregado
'[1º Direito']]],8,FALSE),".",Table9[[#This Row],[Membro]])))</f>
        <v/>
      </c>
      <c r="D1039" s="430"/>
      <c r="E1039" s="431"/>
      <c r="F1039" s="430"/>
      <c r="G1039" s="430"/>
      <c r="H1039" s="435"/>
      <c r="I1039" s="432"/>
      <c r="J1039" s="433"/>
      <c r="K1039" s="404" t="str">
        <f ca="1">IF(Table9[[#This Row],[Data de nascimento 
(aaaa-mm-dd)]]="","",(IF(B1039="","",DATEDIF(J1039,NOW(),"y"))))</f>
        <v/>
      </c>
      <c r="L1039" s="401"/>
      <c r="M1039" s="405"/>
      <c r="N1039" s="407"/>
      <c r="O1039" s="405"/>
      <c r="P1039" s="275" t="str">
        <f t="shared" si="83"/>
        <v>NÃO</v>
      </c>
      <c r="Q1039" s="281" t="str">
        <f>IF(Table9[[#This Row],[Código do agregado
'[Entidade']]]="","",IF(B1039&lt;&gt;B1038,"A",IF(Q1038="A","B",IF(Q1038="B","C",IF(Q1038="C","D",IF(Q1038="D","E",IF(Q1038="E","F",IF(Q1038="F","G",IF(Q1038="G","H",IF(Q1038="H","I",IF(Q1038="K","L",IF(Q1038="L","M",IF(Q1038="M","N",IF(Q1038="N","O",IF(Q1038="O","P",IF(Q1038="P","Q"))))))))))))))))</f>
        <v/>
      </c>
      <c r="R1039" s="282" t="str">
        <f t="shared" si="84"/>
        <v/>
      </c>
      <c r="S1039" s="283" t="str">
        <f t="shared" si="85"/>
        <v/>
      </c>
      <c r="T1039" s="284" t="str">
        <f t="shared" ca="1" si="86"/>
        <v/>
      </c>
      <c r="U1039" s="419"/>
      <c r="V1039" s="421" t="str">
        <f>IFERROR(IF(Table9[[#This Row],[Data de nascimento 
(aaaa-mm-dd)]]="","",(IF(B1039="","",DATEDIF(J1039,VLOOKUP(Table9[[#This Row],[Código do agregado
'[Entidade']]],Table8[[Código do agregado '[Entidade']]:[Denominação do ficheiro pdf correspondente ao documento]],25,FALSE),"y")))),"")</f>
        <v/>
      </c>
      <c r="W1039" s="410">
        <f t="shared" si="87"/>
        <v>0</v>
      </c>
      <c r="AC1039" s="280"/>
    </row>
    <row r="1040" spans="1:29" s="263" customFormat="1" ht="25.05" hidden="1" customHeight="1" x14ac:dyDescent="0.3">
      <c r="A1040" s="274" t="str">
        <f>CONCATENATE(+IF(Table9[[#This Row],[Código do agregado
'[Entidade']]]="","",VLOOKUP(Table9[[#This Row],[Código do agregado
'[Entidade']]],Table8[[#All],[Código do agregado '[Entidade']]:[Código do agregado
'[1º Direito']]],6,FALSE)),Table9[[#This Row],[Membro]])</f>
        <v/>
      </c>
      <c r="B1040" s="403"/>
      <c r="C1040" s="404" t="str">
        <f>IF(Table9[[#This Row],[Código do agregado
'[Entidade']]]="","",(CONCATENATE(VLOOKUP(Table9[[#This Row],[Código do agregado
'[Entidade']]],Table8[[Código do agregado '[Entidade']]:[Código do agregado
'[1º Direito']]],8,FALSE),".",Table9[[#This Row],[Membro]])))</f>
        <v/>
      </c>
      <c r="D1040" s="430"/>
      <c r="E1040" s="431"/>
      <c r="F1040" s="430"/>
      <c r="G1040" s="430"/>
      <c r="H1040" s="435"/>
      <c r="I1040" s="432"/>
      <c r="J1040" s="433"/>
      <c r="K1040" s="404" t="str">
        <f ca="1">IF(Table9[[#This Row],[Data de nascimento 
(aaaa-mm-dd)]]="","",(IF(B1040="","",DATEDIF(J1040,NOW(),"y"))))</f>
        <v/>
      </c>
      <c r="L1040" s="401"/>
      <c r="M1040" s="405"/>
      <c r="N1040" s="407"/>
      <c r="O1040" s="405"/>
      <c r="P1040" s="275" t="str">
        <f t="shared" si="83"/>
        <v>NÃO</v>
      </c>
      <c r="Q1040" s="281" t="str">
        <f>IF(Table9[[#This Row],[Código do agregado
'[Entidade']]]="","",IF(B1040&lt;&gt;B1039,"A",IF(Q1039="A","B",IF(Q1039="B","C",IF(Q1039="C","D",IF(Q1039="D","E",IF(Q1039="E","F",IF(Q1039="F","G",IF(Q1039="G","H",IF(Q1039="H","I",IF(Q1039="K","L",IF(Q1039="L","M",IF(Q1039="M","N",IF(Q1039="N","O",IF(Q1039="O","P",IF(Q1039="P","Q"))))))))))))))))</f>
        <v/>
      </c>
      <c r="R1040" s="282" t="str">
        <f t="shared" si="84"/>
        <v/>
      </c>
      <c r="S1040" s="283" t="str">
        <f t="shared" si="85"/>
        <v/>
      </c>
      <c r="T1040" s="284" t="str">
        <f t="shared" ca="1" si="86"/>
        <v/>
      </c>
      <c r="U1040" s="419"/>
      <c r="V1040" s="421" t="str">
        <f>IFERROR(IF(Table9[[#This Row],[Data de nascimento 
(aaaa-mm-dd)]]="","",(IF(B1040="","",DATEDIF(J1040,VLOOKUP(Table9[[#This Row],[Código do agregado
'[Entidade']]],Table8[[Código do agregado '[Entidade']]:[Denominação do ficheiro pdf correspondente ao documento]],25,FALSE),"y")))),"")</f>
        <v/>
      </c>
      <c r="W1040" s="410">
        <f t="shared" si="87"/>
        <v>0</v>
      </c>
      <c r="AC1040" s="280"/>
    </row>
    <row r="1041" spans="1:29" s="263" customFormat="1" ht="25.05" hidden="1" customHeight="1" x14ac:dyDescent="0.3">
      <c r="A1041" s="274" t="str">
        <f>CONCATENATE(+IF(Table9[[#This Row],[Código do agregado
'[Entidade']]]="","",VLOOKUP(Table9[[#This Row],[Código do agregado
'[Entidade']]],Table8[[#All],[Código do agregado '[Entidade']]:[Código do agregado
'[1º Direito']]],6,FALSE)),Table9[[#This Row],[Membro]])</f>
        <v/>
      </c>
      <c r="B1041" s="403"/>
      <c r="C1041" s="404" t="str">
        <f>IF(Table9[[#This Row],[Código do agregado
'[Entidade']]]="","",(CONCATENATE(VLOOKUP(Table9[[#This Row],[Código do agregado
'[Entidade']]],Table8[[Código do agregado '[Entidade']]:[Código do agregado
'[1º Direito']]],8,FALSE),".",Table9[[#This Row],[Membro]])))</f>
        <v/>
      </c>
      <c r="D1041" s="430"/>
      <c r="E1041" s="431"/>
      <c r="F1041" s="430"/>
      <c r="G1041" s="430"/>
      <c r="H1041" s="435"/>
      <c r="I1041" s="432"/>
      <c r="J1041" s="433"/>
      <c r="K1041" s="404" t="str">
        <f ca="1">IF(Table9[[#This Row],[Data de nascimento 
(aaaa-mm-dd)]]="","",(IF(B1041="","",DATEDIF(J1041,NOW(),"y"))))</f>
        <v/>
      </c>
      <c r="L1041" s="401"/>
      <c r="M1041" s="405"/>
      <c r="N1041" s="407"/>
      <c r="O1041" s="405"/>
      <c r="P1041" s="275" t="str">
        <f t="shared" si="83"/>
        <v>NÃO</v>
      </c>
      <c r="Q1041" s="281" t="str">
        <f>IF(Table9[[#This Row],[Código do agregado
'[Entidade']]]="","",IF(B1041&lt;&gt;B1040,"A",IF(Q1040="A","B",IF(Q1040="B","C",IF(Q1040="C","D",IF(Q1040="D","E",IF(Q1040="E","F",IF(Q1040="F","G",IF(Q1040="G","H",IF(Q1040="H","I",IF(Q1040="K","L",IF(Q1040="L","M",IF(Q1040="M","N",IF(Q1040="N","O",IF(Q1040="O","P",IF(Q1040="P","Q"))))))))))))))))</f>
        <v/>
      </c>
      <c r="R1041" s="282" t="str">
        <f t="shared" si="84"/>
        <v/>
      </c>
      <c r="S1041" s="283" t="str">
        <f t="shared" si="85"/>
        <v/>
      </c>
      <c r="T1041" s="284" t="str">
        <f t="shared" ca="1" si="86"/>
        <v/>
      </c>
      <c r="U1041" s="419"/>
      <c r="V1041" s="421" t="str">
        <f>IFERROR(IF(Table9[[#This Row],[Data de nascimento 
(aaaa-mm-dd)]]="","",(IF(B1041="","",DATEDIF(J1041,VLOOKUP(Table9[[#This Row],[Código do agregado
'[Entidade']]],Table8[[Código do agregado '[Entidade']]:[Denominação do ficheiro pdf correspondente ao documento]],25,FALSE),"y")))),"")</f>
        <v/>
      </c>
      <c r="W1041" s="410">
        <f t="shared" si="87"/>
        <v>0</v>
      </c>
      <c r="AC1041" s="280"/>
    </row>
    <row r="1042" spans="1:29" s="263" customFormat="1" ht="25.05" hidden="1" customHeight="1" x14ac:dyDescent="0.3">
      <c r="A1042" s="274" t="str">
        <f>CONCATENATE(+IF(Table9[[#This Row],[Código do agregado
'[Entidade']]]="","",VLOOKUP(Table9[[#This Row],[Código do agregado
'[Entidade']]],Table8[[#All],[Código do agregado '[Entidade']]:[Código do agregado
'[1º Direito']]],6,FALSE)),Table9[[#This Row],[Membro]])</f>
        <v/>
      </c>
      <c r="B1042" s="403"/>
      <c r="C1042" s="404" t="str">
        <f>IF(Table9[[#This Row],[Código do agregado
'[Entidade']]]="","",(CONCATENATE(VLOOKUP(Table9[[#This Row],[Código do agregado
'[Entidade']]],Table8[[Código do agregado '[Entidade']]:[Código do agregado
'[1º Direito']]],8,FALSE),".",Table9[[#This Row],[Membro]])))</f>
        <v/>
      </c>
      <c r="D1042" s="430"/>
      <c r="E1042" s="431"/>
      <c r="F1042" s="430"/>
      <c r="G1042" s="430"/>
      <c r="H1042" s="435"/>
      <c r="I1042" s="432"/>
      <c r="J1042" s="433"/>
      <c r="K1042" s="404" t="str">
        <f ca="1">IF(Table9[[#This Row],[Data de nascimento 
(aaaa-mm-dd)]]="","",(IF(B1042="","",DATEDIF(J1042,NOW(),"y"))))</f>
        <v/>
      </c>
      <c r="L1042" s="401"/>
      <c r="M1042" s="405"/>
      <c r="N1042" s="407"/>
      <c r="O1042" s="405"/>
      <c r="P1042" s="275" t="str">
        <f t="shared" si="83"/>
        <v>NÃO</v>
      </c>
      <c r="Q1042" s="281" t="str">
        <f>IF(Table9[[#This Row],[Código do agregado
'[Entidade']]]="","",IF(B1042&lt;&gt;B1041,"A",IF(Q1041="A","B",IF(Q1041="B","C",IF(Q1041="C","D",IF(Q1041="D","E",IF(Q1041="E","F",IF(Q1041="F","G",IF(Q1041="G","H",IF(Q1041="H","I",IF(Q1041="K","L",IF(Q1041="L","M",IF(Q1041="M","N",IF(Q1041="N","O",IF(Q1041="O","P",IF(Q1041="P","Q"))))))))))))))))</f>
        <v/>
      </c>
      <c r="R1042" s="282" t="str">
        <f t="shared" si="84"/>
        <v/>
      </c>
      <c r="S1042" s="283" t="str">
        <f t="shared" si="85"/>
        <v/>
      </c>
      <c r="T1042" s="284" t="str">
        <f t="shared" ca="1" si="86"/>
        <v/>
      </c>
      <c r="U1042" s="419"/>
      <c r="V1042" s="421" t="str">
        <f>IFERROR(IF(Table9[[#This Row],[Data de nascimento 
(aaaa-mm-dd)]]="","",(IF(B1042="","",DATEDIF(J1042,VLOOKUP(Table9[[#This Row],[Código do agregado
'[Entidade']]],Table8[[Código do agregado '[Entidade']]:[Denominação do ficheiro pdf correspondente ao documento]],25,FALSE),"y")))),"")</f>
        <v/>
      </c>
      <c r="W1042" s="410">
        <f t="shared" si="87"/>
        <v>0</v>
      </c>
      <c r="AC1042" s="280"/>
    </row>
    <row r="1043" spans="1:29" s="263" customFormat="1" ht="25.05" hidden="1" customHeight="1" x14ac:dyDescent="0.3">
      <c r="A1043" s="274" t="str">
        <f>CONCATENATE(+IF(Table9[[#This Row],[Código do agregado
'[Entidade']]]="","",VLOOKUP(Table9[[#This Row],[Código do agregado
'[Entidade']]],Table8[[#All],[Código do agregado '[Entidade']]:[Código do agregado
'[1º Direito']]],6,FALSE)),Table9[[#This Row],[Membro]])</f>
        <v/>
      </c>
      <c r="B1043" s="403"/>
      <c r="C1043" s="404" t="str">
        <f>IF(Table9[[#This Row],[Código do agregado
'[Entidade']]]="","",(CONCATENATE(VLOOKUP(Table9[[#This Row],[Código do agregado
'[Entidade']]],Table8[[Código do agregado '[Entidade']]:[Código do agregado
'[1º Direito']]],8,FALSE),".",Table9[[#This Row],[Membro]])))</f>
        <v/>
      </c>
      <c r="D1043" s="430"/>
      <c r="E1043" s="431"/>
      <c r="F1043" s="430"/>
      <c r="G1043" s="430"/>
      <c r="H1043" s="435"/>
      <c r="I1043" s="432"/>
      <c r="J1043" s="433"/>
      <c r="K1043" s="404" t="str">
        <f ca="1">IF(Table9[[#This Row],[Data de nascimento 
(aaaa-mm-dd)]]="","",(IF(B1043="","",DATEDIF(J1043,NOW(),"y"))))</f>
        <v/>
      </c>
      <c r="L1043" s="401"/>
      <c r="M1043" s="405"/>
      <c r="N1043" s="407"/>
      <c r="O1043" s="405"/>
      <c r="P1043" s="275" t="str">
        <f t="shared" si="83"/>
        <v>NÃO</v>
      </c>
      <c r="Q1043" s="281" t="str">
        <f>IF(Table9[[#This Row],[Código do agregado
'[Entidade']]]="","",IF(B1043&lt;&gt;B1042,"A",IF(Q1042="A","B",IF(Q1042="B","C",IF(Q1042="C","D",IF(Q1042="D","E",IF(Q1042="E","F",IF(Q1042="F","G",IF(Q1042="G","H",IF(Q1042="H","I",IF(Q1042="K","L",IF(Q1042="L","M",IF(Q1042="M","N",IF(Q1042="N","O",IF(Q1042="O","P",IF(Q1042="P","Q"))))))))))))))))</f>
        <v/>
      </c>
      <c r="R1043" s="282" t="str">
        <f t="shared" si="84"/>
        <v/>
      </c>
      <c r="S1043" s="283" t="str">
        <f t="shared" si="85"/>
        <v/>
      </c>
      <c r="T1043" s="284" t="str">
        <f t="shared" ca="1" si="86"/>
        <v/>
      </c>
      <c r="U1043" s="419"/>
      <c r="V1043" s="421" t="str">
        <f>IFERROR(IF(Table9[[#This Row],[Data de nascimento 
(aaaa-mm-dd)]]="","",(IF(B1043="","",DATEDIF(J1043,VLOOKUP(Table9[[#This Row],[Código do agregado
'[Entidade']]],Table8[[Código do agregado '[Entidade']]:[Denominação do ficheiro pdf correspondente ao documento]],25,FALSE),"y")))),"")</f>
        <v/>
      </c>
      <c r="W1043" s="410">
        <f t="shared" si="87"/>
        <v>0</v>
      </c>
      <c r="AC1043" s="280"/>
    </row>
    <row r="1044" spans="1:29" s="263" customFormat="1" ht="25.05" hidden="1" customHeight="1" x14ac:dyDescent="0.3">
      <c r="A1044" s="274" t="str">
        <f>CONCATENATE(+IF(Table9[[#This Row],[Código do agregado
'[Entidade']]]="","",VLOOKUP(Table9[[#This Row],[Código do agregado
'[Entidade']]],Table8[[#All],[Código do agregado '[Entidade']]:[Código do agregado
'[1º Direito']]],6,FALSE)),Table9[[#This Row],[Membro]])</f>
        <v/>
      </c>
      <c r="B1044" s="403"/>
      <c r="C1044" s="404" t="str">
        <f>IF(Table9[[#This Row],[Código do agregado
'[Entidade']]]="","",(CONCATENATE(VLOOKUP(Table9[[#This Row],[Código do agregado
'[Entidade']]],Table8[[Código do agregado '[Entidade']]:[Código do agregado
'[1º Direito']]],8,FALSE),".",Table9[[#This Row],[Membro]])))</f>
        <v/>
      </c>
      <c r="D1044" s="430"/>
      <c r="E1044" s="431"/>
      <c r="F1044" s="430"/>
      <c r="G1044" s="430"/>
      <c r="H1044" s="435"/>
      <c r="I1044" s="432"/>
      <c r="J1044" s="433"/>
      <c r="K1044" s="404" t="str">
        <f ca="1">IF(Table9[[#This Row],[Data de nascimento 
(aaaa-mm-dd)]]="","",(IF(B1044="","",DATEDIF(J1044,NOW(),"y"))))</f>
        <v/>
      </c>
      <c r="L1044" s="401"/>
      <c r="M1044" s="405"/>
      <c r="N1044" s="407"/>
      <c r="O1044" s="405"/>
      <c r="P1044" s="275" t="str">
        <f t="shared" si="83"/>
        <v>NÃO</v>
      </c>
      <c r="Q1044" s="281" t="str">
        <f>IF(Table9[[#This Row],[Código do agregado
'[Entidade']]]="","",IF(B1044&lt;&gt;B1043,"A",IF(Q1043="A","B",IF(Q1043="B","C",IF(Q1043="C","D",IF(Q1043="D","E",IF(Q1043="E","F",IF(Q1043="F","G",IF(Q1043="G","H",IF(Q1043="H","I",IF(Q1043="K","L",IF(Q1043="L","M",IF(Q1043="M","N",IF(Q1043="N","O",IF(Q1043="O","P",IF(Q1043="P","Q"))))))))))))))))</f>
        <v/>
      </c>
      <c r="R1044" s="282" t="str">
        <f t="shared" si="84"/>
        <v/>
      </c>
      <c r="S1044" s="283" t="str">
        <f t="shared" si="85"/>
        <v/>
      </c>
      <c r="T1044" s="284" t="str">
        <f t="shared" ca="1" si="86"/>
        <v/>
      </c>
      <c r="U1044" s="419"/>
      <c r="V1044" s="421" t="str">
        <f>IFERROR(IF(Table9[[#This Row],[Data de nascimento 
(aaaa-mm-dd)]]="","",(IF(B1044="","",DATEDIF(J1044,VLOOKUP(Table9[[#This Row],[Código do agregado
'[Entidade']]],Table8[[Código do agregado '[Entidade']]:[Denominação do ficheiro pdf correspondente ao documento]],25,FALSE),"y")))),"")</f>
        <v/>
      </c>
      <c r="W1044" s="410">
        <f t="shared" si="87"/>
        <v>0</v>
      </c>
      <c r="AC1044" s="280"/>
    </row>
    <row r="1045" spans="1:29" s="263" customFormat="1" ht="25.05" hidden="1" customHeight="1" x14ac:dyDescent="0.3">
      <c r="A1045" s="274" t="str">
        <f>CONCATENATE(+IF(Table9[[#This Row],[Código do agregado
'[Entidade']]]="","",VLOOKUP(Table9[[#This Row],[Código do agregado
'[Entidade']]],Table8[[#All],[Código do agregado '[Entidade']]:[Código do agregado
'[1º Direito']]],6,FALSE)),Table9[[#This Row],[Membro]])</f>
        <v/>
      </c>
      <c r="B1045" s="403"/>
      <c r="C1045" s="404" t="str">
        <f>IF(Table9[[#This Row],[Código do agregado
'[Entidade']]]="","",(CONCATENATE(VLOOKUP(Table9[[#This Row],[Código do agregado
'[Entidade']]],Table8[[Código do agregado '[Entidade']]:[Código do agregado
'[1º Direito']]],8,FALSE),".",Table9[[#This Row],[Membro]])))</f>
        <v/>
      </c>
      <c r="D1045" s="430"/>
      <c r="E1045" s="431"/>
      <c r="F1045" s="430"/>
      <c r="G1045" s="430"/>
      <c r="H1045" s="435"/>
      <c r="I1045" s="432"/>
      <c r="J1045" s="433"/>
      <c r="K1045" s="404" t="str">
        <f ca="1">IF(Table9[[#This Row],[Data de nascimento 
(aaaa-mm-dd)]]="","",(IF(B1045="","",DATEDIF(J1045,NOW(),"y"))))</f>
        <v/>
      </c>
      <c r="L1045" s="401"/>
      <c r="M1045" s="405"/>
      <c r="N1045" s="407"/>
      <c r="O1045" s="405"/>
      <c r="P1045" s="275" t="str">
        <f t="shared" si="83"/>
        <v>NÃO</v>
      </c>
      <c r="Q1045" s="281" t="str">
        <f>IF(Table9[[#This Row],[Código do agregado
'[Entidade']]]="","",IF(B1045&lt;&gt;B1044,"A",IF(Q1044="A","B",IF(Q1044="B","C",IF(Q1044="C","D",IF(Q1044="D","E",IF(Q1044="E","F",IF(Q1044="F","G",IF(Q1044="G","H",IF(Q1044="H","I",IF(Q1044="K","L",IF(Q1044="L","M",IF(Q1044="M","N",IF(Q1044="N","O",IF(Q1044="O","P",IF(Q1044="P","Q"))))))))))))))))</f>
        <v/>
      </c>
      <c r="R1045" s="282" t="str">
        <f t="shared" si="84"/>
        <v/>
      </c>
      <c r="S1045" s="283" t="str">
        <f t="shared" si="85"/>
        <v/>
      </c>
      <c r="T1045" s="284" t="str">
        <f t="shared" ca="1" si="86"/>
        <v/>
      </c>
      <c r="U1045" s="419"/>
      <c r="V1045" s="421" t="str">
        <f>IFERROR(IF(Table9[[#This Row],[Data de nascimento 
(aaaa-mm-dd)]]="","",(IF(B1045="","",DATEDIF(J1045,VLOOKUP(Table9[[#This Row],[Código do agregado
'[Entidade']]],Table8[[Código do agregado '[Entidade']]:[Denominação do ficheiro pdf correspondente ao documento]],25,FALSE),"y")))),"")</f>
        <v/>
      </c>
      <c r="W1045" s="410">
        <f t="shared" si="87"/>
        <v>0</v>
      </c>
      <c r="AC1045" s="280"/>
    </row>
    <row r="1046" spans="1:29" s="263" customFormat="1" ht="25.05" hidden="1" customHeight="1" x14ac:dyDescent="0.3">
      <c r="A1046" s="274" t="str">
        <f>CONCATENATE(+IF(Table9[[#This Row],[Código do agregado
'[Entidade']]]="","",VLOOKUP(Table9[[#This Row],[Código do agregado
'[Entidade']]],Table8[[#All],[Código do agregado '[Entidade']]:[Código do agregado
'[1º Direito']]],6,FALSE)),Table9[[#This Row],[Membro]])</f>
        <v/>
      </c>
      <c r="B1046" s="403"/>
      <c r="C1046" s="404" t="str">
        <f>IF(Table9[[#This Row],[Código do agregado
'[Entidade']]]="","",(CONCATENATE(VLOOKUP(Table9[[#This Row],[Código do agregado
'[Entidade']]],Table8[[Código do agregado '[Entidade']]:[Código do agregado
'[1º Direito']]],8,FALSE),".",Table9[[#This Row],[Membro]])))</f>
        <v/>
      </c>
      <c r="D1046" s="430"/>
      <c r="E1046" s="431"/>
      <c r="F1046" s="430"/>
      <c r="G1046" s="430"/>
      <c r="H1046" s="435"/>
      <c r="I1046" s="432"/>
      <c r="J1046" s="433"/>
      <c r="K1046" s="404" t="str">
        <f ca="1">IF(Table9[[#This Row],[Data de nascimento 
(aaaa-mm-dd)]]="","",(IF(B1046="","",DATEDIF(J1046,NOW(),"y"))))</f>
        <v/>
      </c>
      <c r="L1046" s="401"/>
      <c r="M1046" s="405"/>
      <c r="N1046" s="407"/>
      <c r="O1046" s="405"/>
      <c r="P1046" s="275" t="str">
        <f t="shared" si="83"/>
        <v>NÃO</v>
      </c>
      <c r="Q1046" s="281" t="str">
        <f>IF(Table9[[#This Row],[Código do agregado
'[Entidade']]]="","",IF(B1046&lt;&gt;B1045,"A",IF(Q1045="A","B",IF(Q1045="B","C",IF(Q1045="C","D",IF(Q1045="D","E",IF(Q1045="E","F",IF(Q1045="F","G",IF(Q1045="G","H",IF(Q1045="H","I",IF(Q1045="K","L",IF(Q1045="L","M",IF(Q1045="M","N",IF(Q1045="N","O",IF(Q1045="O","P",IF(Q1045="P","Q"))))))))))))))))</f>
        <v/>
      </c>
      <c r="R1046" s="282" t="str">
        <f t="shared" si="84"/>
        <v/>
      </c>
      <c r="S1046" s="283" t="str">
        <f t="shared" si="85"/>
        <v/>
      </c>
      <c r="T1046" s="284" t="str">
        <f t="shared" ca="1" si="86"/>
        <v/>
      </c>
      <c r="U1046" s="419"/>
      <c r="V1046" s="421" t="str">
        <f>IFERROR(IF(Table9[[#This Row],[Data de nascimento 
(aaaa-mm-dd)]]="","",(IF(B1046="","",DATEDIF(J1046,VLOOKUP(Table9[[#This Row],[Código do agregado
'[Entidade']]],Table8[[Código do agregado '[Entidade']]:[Denominação do ficheiro pdf correspondente ao documento]],25,FALSE),"y")))),"")</f>
        <v/>
      </c>
      <c r="W1046" s="410">
        <f t="shared" si="87"/>
        <v>0</v>
      </c>
      <c r="AC1046" s="280"/>
    </row>
    <row r="1047" spans="1:29" s="263" customFormat="1" ht="25.05" hidden="1" customHeight="1" x14ac:dyDescent="0.3">
      <c r="A1047" s="274" t="str">
        <f>CONCATENATE(+IF(Table9[[#This Row],[Código do agregado
'[Entidade']]]="","",VLOOKUP(Table9[[#This Row],[Código do agregado
'[Entidade']]],Table8[[#All],[Código do agregado '[Entidade']]:[Código do agregado
'[1º Direito']]],6,FALSE)),Table9[[#This Row],[Membro]])</f>
        <v/>
      </c>
      <c r="B1047" s="403"/>
      <c r="C1047" s="404" t="str">
        <f>IF(Table9[[#This Row],[Código do agregado
'[Entidade']]]="","",(CONCATENATE(VLOOKUP(Table9[[#This Row],[Código do agregado
'[Entidade']]],Table8[[Código do agregado '[Entidade']]:[Código do agregado
'[1º Direito']]],8,FALSE),".",Table9[[#This Row],[Membro]])))</f>
        <v/>
      </c>
      <c r="D1047" s="430"/>
      <c r="E1047" s="431"/>
      <c r="F1047" s="430"/>
      <c r="G1047" s="430"/>
      <c r="H1047" s="435"/>
      <c r="I1047" s="432"/>
      <c r="J1047" s="433"/>
      <c r="K1047" s="404" t="str">
        <f ca="1">IF(Table9[[#This Row],[Data de nascimento 
(aaaa-mm-dd)]]="","",(IF(B1047="","",DATEDIF(J1047,NOW(),"y"))))</f>
        <v/>
      </c>
      <c r="L1047" s="401"/>
      <c r="M1047" s="405"/>
      <c r="N1047" s="407"/>
      <c r="O1047" s="405"/>
      <c r="P1047" s="275" t="str">
        <f t="shared" si="83"/>
        <v>NÃO</v>
      </c>
      <c r="Q1047" s="281" t="str">
        <f>IF(Table9[[#This Row],[Código do agregado
'[Entidade']]]="","",IF(B1047&lt;&gt;B1046,"A",IF(Q1046="A","B",IF(Q1046="B","C",IF(Q1046="C","D",IF(Q1046="D","E",IF(Q1046="E","F",IF(Q1046="F","G",IF(Q1046="G","H",IF(Q1046="H","I",IF(Q1046="K","L",IF(Q1046="L","M",IF(Q1046="M","N",IF(Q1046="N","O",IF(Q1046="O","P",IF(Q1046="P","Q"))))))))))))))))</f>
        <v/>
      </c>
      <c r="R1047" s="282" t="str">
        <f t="shared" si="84"/>
        <v/>
      </c>
      <c r="S1047" s="283" t="str">
        <f t="shared" si="85"/>
        <v/>
      </c>
      <c r="T1047" s="284" t="str">
        <f t="shared" ca="1" si="86"/>
        <v/>
      </c>
      <c r="U1047" s="419"/>
      <c r="V1047" s="421" t="str">
        <f>IFERROR(IF(Table9[[#This Row],[Data de nascimento 
(aaaa-mm-dd)]]="","",(IF(B1047="","",DATEDIF(J1047,VLOOKUP(Table9[[#This Row],[Código do agregado
'[Entidade']]],Table8[[Código do agregado '[Entidade']]:[Denominação do ficheiro pdf correspondente ao documento]],25,FALSE),"y")))),"")</f>
        <v/>
      </c>
      <c r="W1047" s="410">
        <f t="shared" si="87"/>
        <v>0</v>
      </c>
      <c r="AC1047" s="280"/>
    </row>
    <row r="1048" spans="1:29" s="263" customFormat="1" ht="25.05" hidden="1" customHeight="1" x14ac:dyDescent="0.3">
      <c r="A1048" s="274" t="str">
        <f>CONCATENATE(+IF(Table9[[#This Row],[Código do agregado
'[Entidade']]]="","",VLOOKUP(Table9[[#This Row],[Código do agregado
'[Entidade']]],Table8[[#All],[Código do agregado '[Entidade']]:[Código do agregado
'[1º Direito']]],6,FALSE)),Table9[[#This Row],[Membro]])</f>
        <v/>
      </c>
      <c r="B1048" s="403"/>
      <c r="C1048" s="404" t="str">
        <f>IF(Table9[[#This Row],[Código do agregado
'[Entidade']]]="","",(CONCATENATE(VLOOKUP(Table9[[#This Row],[Código do agregado
'[Entidade']]],Table8[[Código do agregado '[Entidade']]:[Código do agregado
'[1º Direito']]],8,FALSE),".",Table9[[#This Row],[Membro]])))</f>
        <v/>
      </c>
      <c r="D1048" s="430"/>
      <c r="E1048" s="431"/>
      <c r="F1048" s="430"/>
      <c r="G1048" s="430"/>
      <c r="H1048" s="435"/>
      <c r="I1048" s="432"/>
      <c r="J1048" s="433"/>
      <c r="K1048" s="404" t="str">
        <f ca="1">IF(Table9[[#This Row],[Data de nascimento 
(aaaa-mm-dd)]]="","",(IF(B1048="","",DATEDIF(J1048,NOW(),"y"))))</f>
        <v/>
      </c>
      <c r="L1048" s="401"/>
      <c r="M1048" s="405"/>
      <c r="N1048" s="407"/>
      <c r="O1048" s="405"/>
      <c r="P1048" s="275" t="str">
        <f t="shared" si="83"/>
        <v>NÃO</v>
      </c>
      <c r="Q1048" s="281" t="str">
        <f>IF(Table9[[#This Row],[Código do agregado
'[Entidade']]]="","",IF(B1048&lt;&gt;B1047,"A",IF(Q1047="A","B",IF(Q1047="B","C",IF(Q1047="C","D",IF(Q1047="D","E",IF(Q1047="E","F",IF(Q1047="F","G",IF(Q1047="G","H",IF(Q1047="H","I",IF(Q1047="K","L",IF(Q1047="L","M",IF(Q1047="M","N",IF(Q1047="N","O",IF(Q1047="O","P",IF(Q1047="P","Q"))))))))))))))))</f>
        <v/>
      </c>
      <c r="R1048" s="282" t="str">
        <f t="shared" si="84"/>
        <v/>
      </c>
      <c r="S1048" s="283" t="str">
        <f t="shared" si="85"/>
        <v/>
      </c>
      <c r="T1048" s="284" t="str">
        <f t="shared" ca="1" si="86"/>
        <v/>
      </c>
      <c r="U1048" s="419"/>
      <c r="V1048" s="421" t="str">
        <f>IFERROR(IF(Table9[[#This Row],[Data de nascimento 
(aaaa-mm-dd)]]="","",(IF(B1048="","",DATEDIF(J1048,VLOOKUP(Table9[[#This Row],[Código do agregado
'[Entidade']]],Table8[[Código do agregado '[Entidade']]:[Denominação do ficheiro pdf correspondente ao documento]],25,FALSE),"y")))),"")</f>
        <v/>
      </c>
      <c r="W1048" s="410">
        <f t="shared" si="87"/>
        <v>0</v>
      </c>
      <c r="AC1048" s="280"/>
    </row>
    <row r="1049" spans="1:29" s="263" customFormat="1" ht="25.05" hidden="1" customHeight="1" x14ac:dyDescent="0.3">
      <c r="A1049" s="274" t="str">
        <f>CONCATENATE(+IF(Table9[[#This Row],[Código do agregado
'[Entidade']]]="","",VLOOKUP(Table9[[#This Row],[Código do agregado
'[Entidade']]],Table8[[#All],[Código do agregado '[Entidade']]:[Código do agregado
'[1º Direito']]],6,FALSE)),Table9[[#This Row],[Membro]])</f>
        <v/>
      </c>
      <c r="B1049" s="403"/>
      <c r="C1049" s="404" t="str">
        <f>IF(Table9[[#This Row],[Código do agregado
'[Entidade']]]="","",(CONCATENATE(VLOOKUP(Table9[[#This Row],[Código do agregado
'[Entidade']]],Table8[[Código do agregado '[Entidade']]:[Código do agregado
'[1º Direito']]],8,FALSE),".",Table9[[#This Row],[Membro]])))</f>
        <v/>
      </c>
      <c r="D1049" s="430"/>
      <c r="E1049" s="431"/>
      <c r="F1049" s="430"/>
      <c r="G1049" s="430"/>
      <c r="H1049" s="435"/>
      <c r="I1049" s="432"/>
      <c r="J1049" s="433"/>
      <c r="K1049" s="404" t="str">
        <f ca="1">IF(Table9[[#This Row],[Data de nascimento 
(aaaa-mm-dd)]]="","",(IF(B1049="","",DATEDIF(J1049,NOW(),"y"))))</f>
        <v/>
      </c>
      <c r="L1049" s="401"/>
      <c r="M1049" s="405"/>
      <c r="N1049" s="407"/>
      <c r="O1049" s="405"/>
      <c r="P1049" s="275" t="str">
        <f t="shared" si="83"/>
        <v>NÃO</v>
      </c>
      <c r="Q1049" s="281" t="str">
        <f>IF(Table9[[#This Row],[Código do agregado
'[Entidade']]]="","",IF(B1049&lt;&gt;B1048,"A",IF(Q1048="A","B",IF(Q1048="B","C",IF(Q1048="C","D",IF(Q1048="D","E",IF(Q1048="E","F",IF(Q1048="F","G",IF(Q1048="G","H",IF(Q1048="H","I",IF(Q1048="K","L",IF(Q1048="L","M",IF(Q1048="M","N",IF(Q1048="N","O",IF(Q1048="O","P",IF(Q1048="P","Q"))))))))))))))))</f>
        <v/>
      </c>
      <c r="R1049" s="282" t="str">
        <f t="shared" si="84"/>
        <v/>
      </c>
      <c r="S1049" s="283" t="str">
        <f t="shared" si="85"/>
        <v/>
      </c>
      <c r="T1049" s="284" t="str">
        <f t="shared" ca="1" si="86"/>
        <v/>
      </c>
      <c r="U1049" s="419"/>
      <c r="V1049" s="421" t="str">
        <f>IFERROR(IF(Table9[[#This Row],[Data de nascimento 
(aaaa-mm-dd)]]="","",(IF(B1049="","",DATEDIF(J1049,VLOOKUP(Table9[[#This Row],[Código do agregado
'[Entidade']]],Table8[[Código do agregado '[Entidade']]:[Denominação do ficheiro pdf correspondente ao documento]],25,FALSE),"y")))),"")</f>
        <v/>
      </c>
      <c r="W1049" s="410">
        <f t="shared" si="87"/>
        <v>0</v>
      </c>
      <c r="AC1049" s="280"/>
    </row>
    <row r="1050" spans="1:29" s="263" customFormat="1" ht="25.05" hidden="1" customHeight="1" x14ac:dyDescent="0.3">
      <c r="A1050" s="274" t="str">
        <f>CONCATENATE(+IF(Table9[[#This Row],[Código do agregado
'[Entidade']]]="","",VLOOKUP(Table9[[#This Row],[Código do agregado
'[Entidade']]],Table8[[#All],[Código do agregado '[Entidade']]:[Código do agregado
'[1º Direito']]],6,FALSE)),Table9[[#This Row],[Membro]])</f>
        <v/>
      </c>
      <c r="B1050" s="403"/>
      <c r="C1050" s="404" t="str">
        <f>IF(Table9[[#This Row],[Código do agregado
'[Entidade']]]="","",(CONCATENATE(VLOOKUP(Table9[[#This Row],[Código do agregado
'[Entidade']]],Table8[[Código do agregado '[Entidade']]:[Código do agregado
'[1º Direito']]],8,FALSE),".",Table9[[#This Row],[Membro]])))</f>
        <v/>
      </c>
      <c r="D1050" s="430"/>
      <c r="E1050" s="431"/>
      <c r="F1050" s="430"/>
      <c r="G1050" s="430"/>
      <c r="H1050" s="435"/>
      <c r="I1050" s="432"/>
      <c r="J1050" s="433"/>
      <c r="K1050" s="404" t="str">
        <f ca="1">IF(Table9[[#This Row],[Data de nascimento 
(aaaa-mm-dd)]]="","",(IF(B1050="","",DATEDIF(J1050,NOW(),"y"))))</f>
        <v/>
      </c>
      <c r="L1050" s="401"/>
      <c r="M1050" s="405"/>
      <c r="N1050" s="407"/>
      <c r="O1050" s="405"/>
      <c r="P1050" s="275" t="str">
        <f t="shared" si="83"/>
        <v>NÃO</v>
      </c>
      <c r="Q1050" s="281" t="str">
        <f>IF(Table9[[#This Row],[Código do agregado
'[Entidade']]]="","",IF(B1050&lt;&gt;B1049,"A",IF(Q1049="A","B",IF(Q1049="B","C",IF(Q1049="C","D",IF(Q1049="D","E",IF(Q1049="E","F",IF(Q1049="F","G",IF(Q1049="G","H",IF(Q1049="H","I",IF(Q1049="K","L",IF(Q1049="L","M",IF(Q1049="M","N",IF(Q1049="N","O",IF(Q1049="O","P",IF(Q1049="P","Q"))))))))))))))))</f>
        <v/>
      </c>
      <c r="R1050" s="282" t="str">
        <f t="shared" si="84"/>
        <v/>
      </c>
      <c r="S1050" s="283" t="str">
        <f t="shared" si="85"/>
        <v/>
      </c>
      <c r="T1050" s="284" t="str">
        <f t="shared" ca="1" si="86"/>
        <v/>
      </c>
      <c r="U1050" s="419"/>
      <c r="V1050" s="421" t="str">
        <f>IFERROR(IF(Table9[[#This Row],[Data de nascimento 
(aaaa-mm-dd)]]="","",(IF(B1050="","",DATEDIF(J1050,VLOOKUP(Table9[[#This Row],[Código do agregado
'[Entidade']]],Table8[[Código do agregado '[Entidade']]:[Denominação do ficheiro pdf correspondente ao documento]],25,FALSE),"y")))),"")</f>
        <v/>
      </c>
      <c r="W1050" s="410">
        <f t="shared" si="87"/>
        <v>0</v>
      </c>
      <c r="AC1050" s="280"/>
    </row>
    <row r="1051" spans="1:29" s="263" customFormat="1" ht="25.05" hidden="1" customHeight="1" x14ac:dyDescent="0.3">
      <c r="A1051" s="274" t="str">
        <f>CONCATENATE(+IF(Table9[[#This Row],[Código do agregado
'[Entidade']]]="","",VLOOKUP(Table9[[#This Row],[Código do agregado
'[Entidade']]],Table8[[#All],[Código do agregado '[Entidade']]:[Código do agregado
'[1º Direito']]],6,FALSE)),Table9[[#This Row],[Membro]])</f>
        <v/>
      </c>
      <c r="B1051" s="403"/>
      <c r="C1051" s="404" t="str">
        <f>IF(Table9[[#This Row],[Código do agregado
'[Entidade']]]="","",(CONCATENATE(VLOOKUP(Table9[[#This Row],[Código do agregado
'[Entidade']]],Table8[[Código do agregado '[Entidade']]:[Código do agregado
'[1º Direito']]],8,FALSE),".",Table9[[#This Row],[Membro]])))</f>
        <v/>
      </c>
      <c r="D1051" s="430"/>
      <c r="E1051" s="431"/>
      <c r="F1051" s="430"/>
      <c r="G1051" s="430"/>
      <c r="H1051" s="435"/>
      <c r="I1051" s="432"/>
      <c r="J1051" s="433"/>
      <c r="K1051" s="404" t="str">
        <f ca="1">IF(Table9[[#This Row],[Data de nascimento 
(aaaa-mm-dd)]]="","",(IF(B1051="","",DATEDIF(J1051,NOW(),"y"))))</f>
        <v/>
      </c>
      <c r="L1051" s="401"/>
      <c r="M1051" s="405"/>
      <c r="N1051" s="407"/>
      <c r="O1051" s="405"/>
      <c r="P1051" s="275" t="str">
        <f t="shared" si="83"/>
        <v>NÃO</v>
      </c>
      <c r="Q1051" s="281" t="str">
        <f>IF(Table9[[#This Row],[Código do agregado
'[Entidade']]]="","",IF(B1051&lt;&gt;B1050,"A",IF(Q1050="A","B",IF(Q1050="B","C",IF(Q1050="C","D",IF(Q1050="D","E",IF(Q1050="E","F",IF(Q1050="F","G",IF(Q1050="G","H",IF(Q1050="H","I",IF(Q1050="K","L",IF(Q1050="L","M",IF(Q1050="M","N",IF(Q1050="N","O",IF(Q1050="O","P",IF(Q1050="P","Q"))))))))))))))))</f>
        <v/>
      </c>
      <c r="R1051" s="282" t="str">
        <f t="shared" si="84"/>
        <v/>
      </c>
      <c r="S1051" s="283" t="str">
        <f t="shared" si="85"/>
        <v/>
      </c>
      <c r="T1051" s="284" t="str">
        <f t="shared" ca="1" si="86"/>
        <v/>
      </c>
      <c r="U1051" s="419"/>
      <c r="V1051" s="421" t="str">
        <f>IFERROR(IF(Table9[[#This Row],[Data de nascimento 
(aaaa-mm-dd)]]="","",(IF(B1051="","",DATEDIF(J1051,VLOOKUP(Table9[[#This Row],[Código do agregado
'[Entidade']]],Table8[[Código do agregado '[Entidade']]:[Denominação do ficheiro pdf correspondente ao documento]],25,FALSE),"y")))),"")</f>
        <v/>
      </c>
      <c r="W1051" s="410">
        <f t="shared" si="87"/>
        <v>0</v>
      </c>
      <c r="AC1051" s="280"/>
    </row>
    <row r="1052" spans="1:29" s="263" customFormat="1" ht="25.05" hidden="1" customHeight="1" x14ac:dyDescent="0.3">
      <c r="A1052" s="274" t="str">
        <f>CONCATENATE(+IF(Table9[[#This Row],[Código do agregado
'[Entidade']]]="","",VLOOKUP(Table9[[#This Row],[Código do agregado
'[Entidade']]],Table8[[#All],[Código do agregado '[Entidade']]:[Código do agregado
'[1º Direito']]],6,FALSE)),Table9[[#This Row],[Membro]])</f>
        <v/>
      </c>
      <c r="B1052" s="403"/>
      <c r="C1052" s="404" t="str">
        <f>IF(Table9[[#This Row],[Código do agregado
'[Entidade']]]="","",(CONCATENATE(VLOOKUP(Table9[[#This Row],[Código do agregado
'[Entidade']]],Table8[[Código do agregado '[Entidade']]:[Código do agregado
'[1º Direito']]],8,FALSE),".",Table9[[#This Row],[Membro]])))</f>
        <v/>
      </c>
      <c r="D1052" s="430"/>
      <c r="E1052" s="431"/>
      <c r="F1052" s="430"/>
      <c r="G1052" s="430"/>
      <c r="H1052" s="435"/>
      <c r="I1052" s="432"/>
      <c r="J1052" s="433"/>
      <c r="K1052" s="404" t="str">
        <f ca="1">IF(Table9[[#This Row],[Data de nascimento 
(aaaa-mm-dd)]]="","",(IF(B1052="","",DATEDIF(J1052,NOW(),"y"))))</f>
        <v/>
      </c>
      <c r="L1052" s="401"/>
      <c r="M1052" s="405"/>
      <c r="N1052" s="407"/>
      <c r="O1052" s="405"/>
      <c r="P1052" s="275" t="str">
        <f t="shared" si="83"/>
        <v>NÃO</v>
      </c>
      <c r="Q1052" s="281" t="str">
        <f>IF(Table9[[#This Row],[Código do agregado
'[Entidade']]]="","",IF(B1052&lt;&gt;B1051,"A",IF(Q1051="A","B",IF(Q1051="B","C",IF(Q1051="C","D",IF(Q1051="D","E",IF(Q1051="E","F",IF(Q1051="F","G",IF(Q1051="G","H",IF(Q1051="H","I",IF(Q1051="K","L",IF(Q1051="L","M",IF(Q1051="M","N",IF(Q1051="N","O",IF(Q1051="O","P",IF(Q1051="P","Q"))))))))))))))))</f>
        <v/>
      </c>
      <c r="R1052" s="282" t="str">
        <f t="shared" si="84"/>
        <v/>
      </c>
      <c r="S1052" s="283" t="str">
        <f t="shared" si="85"/>
        <v/>
      </c>
      <c r="T1052" s="284" t="str">
        <f t="shared" ca="1" si="86"/>
        <v/>
      </c>
      <c r="U1052" s="419"/>
      <c r="V1052" s="421" t="str">
        <f>IFERROR(IF(Table9[[#This Row],[Data de nascimento 
(aaaa-mm-dd)]]="","",(IF(B1052="","",DATEDIF(J1052,VLOOKUP(Table9[[#This Row],[Código do agregado
'[Entidade']]],Table8[[Código do agregado '[Entidade']]:[Denominação do ficheiro pdf correspondente ao documento]],25,FALSE),"y")))),"")</f>
        <v/>
      </c>
      <c r="W1052" s="410">
        <f t="shared" si="87"/>
        <v>0</v>
      </c>
      <c r="AC1052" s="280"/>
    </row>
    <row r="1053" spans="1:29" s="263" customFormat="1" ht="25.05" hidden="1" customHeight="1" x14ac:dyDescent="0.3">
      <c r="A1053" s="274" t="str">
        <f>CONCATENATE(+IF(Table9[[#This Row],[Código do agregado
'[Entidade']]]="","",VLOOKUP(Table9[[#This Row],[Código do agregado
'[Entidade']]],Table8[[#All],[Código do agregado '[Entidade']]:[Código do agregado
'[1º Direito']]],6,FALSE)),Table9[[#This Row],[Membro]])</f>
        <v/>
      </c>
      <c r="B1053" s="403"/>
      <c r="C1053" s="404" t="str">
        <f>IF(Table9[[#This Row],[Código do agregado
'[Entidade']]]="","",(CONCATENATE(VLOOKUP(Table9[[#This Row],[Código do agregado
'[Entidade']]],Table8[[Código do agregado '[Entidade']]:[Código do agregado
'[1º Direito']]],8,FALSE),".",Table9[[#This Row],[Membro]])))</f>
        <v/>
      </c>
      <c r="D1053" s="430"/>
      <c r="E1053" s="431"/>
      <c r="F1053" s="430"/>
      <c r="G1053" s="430"/>
      <c r="H1053" s="435"/>
      <c r="I1053" s="432"/>
      <c r="J1053" s="433"/>
      <c r="K1053" s="404" t="str">
        <f ca="1">IF(Table9[[#This Row],[Data de nascimento 
(aaaa-mm-dd)]]="","",(IF(B1053="","",DATEDIF(J1053,NOW(),"y"))))</f>
        <v/>
      </c>
      <c r="L1053" s="401"/>
      <c r="M1053" s="405"/>
      <c r="N1053" s="407"/>
      <c r="O1053" s="405"/>
      <c r="P1053" s="275" t="str">
        <f t="shared" si="83"/>
        <v>NÃO</v>
      </c>
      <c r="Q1053" s="281" t="str">
        <f>IF(Table9[[#This Row],[Código do agregado
'[Entidade']]]="","",IF(B1053&lt;&gt;B1052,"A",IF(Q1052="A","B",IF(Q1052="B","C",IF(Q1052="C","D",IF(Q1052="D","E",IF(Q1052="E","F",IF(Q1052="F","G",IF(Q1052="G","H",IF(Q1052="H","I",IF(Q1052="K","L",IF(Q1052="L","M",IF(Q1052="M","N",IF(Q1052="N","O",IF(Q1052="O","P",IF(Q1052="P","Q"))))))))))))))))</f>
        <v/>
      </c>
      <c r="R1053" s="282" t="str">
        <f t="shared" si="84"/>
        <v/>
      </c>
      <c r="S1053" s="283" t="str">
        <f t="shared" si="85"/>
        <v/>
      </c>
      <c r="T1053" s="284" t="str">
        <f t="shared" ca="1" si="86"/>
        <v/>
      </c>
      <c r="U1053" s="419"/>
      <c r="V1053" s="421" t="str">
        <f>IFERROR(IF(Table9[[#This Row],[Data de nascimento 
(aaaa-mm-dd)]]="","",(IF(B1053="","",DATEDIF(J1053,VLOOKUP(Table9[[#This Row],[Código do agregado
'[Entidade']]],Table8[[Código do agregado '[Entidade']]:[Denominação do ficheiro pdf correspondente ao documento]],25,FALSE),"y")))),"")</f>
        <v/>
      </c>
      <c r="W1053" s="410">
        <f t="shared" si="87"/>
        <v>0</v>
      </c>
      <c r="AC1053" s="280"/>
    </row>
    <row r="1054" spans="1:29" s="263" customFormat="1" ht="25.05" hidden="1" customHeight="1" x14ac:dyDescent="0.3">
      <c r="A1054" s="274" t="str">
        <f>CONCATENATE(+IF(Table9[[#This Row],[Código do agregado
'[Entidade']]]="","",VLOOKUP(Table9[[#This Row],[Código do agregado
'[Entidade']]],Table8[[#All],[Código do agregado '[Entidade']]:[Código do agregado
'[1º Direito']]],6,FALSE)),Table9[[#This Row],[Membro]])</f>
        <v/>
      </c>
      <c r="B1054" s="403"/>
      <c r="C1054" s="404" t="str">
        <f>IF(Table9[[#This Row],[Código do agregado
'[Entidade']]]="","",(CONCATENATE(VLOOKUP(Table9[[#This Row],[Código do agregado
'[Entidade']]],Table8[[Código do agregado '[Entidade']]:[Código do agregado
'[1º Direito']]],8,FALSE),".",Table9[[#This Row],[Membro]])))</f>
        <v/>
      </c>
      <c r="D1054" s="430"/>
      <c r="E1054" s="431"/>
      <c r="F1054" s="430"/>
      <c r="G1054" s="430"/>
      <c r="H1054" s="435"/>
      <c r="I1054" s="432"/>
      <c r="J1054" s="433"/>
      <c r="K1054" s="404" t="str">
        <f ca="1">IF(Table9[[#This Row],[Data de nascimento 
(aaaa-mm-dd)]]="","",(IF(B1054="","",DATEDIF(J1054,NOW(),"y"))))</f>
        <v/>
      </c>
      <c r="L1054" s="401"/>
      <c r="M1054" s="405"/>
      <c r="N1054" s="407"/>
      <c r="O1054" s="405"/>
      <c r="P1054" s="275" t="str">
        <f t="shared" si="83"/>
        <v>NÃO</v>
      </c>
      <c r="Q1054" s="281" t="str">
        <f>IF(Table9[[#This Row],[Código do agregado
'[Entidade']]]="","",IF(B1054&lt;&gt;B1053,"A",IF(Q1053="A","B",IF(Q1053="B","C",IF(Q1053="C","D",IF(Q1053="D","E",IF(Q1053="E","F",IF(Q1053="F","G",IF(Q1053="G","H",IF(Q1053="H","I",IF(Q1053="K","L",IF(Q1053="L","M",IF(Q1053="M","N",IF(Q1053="N","O",IF(Q1053="O","P",IF(Q1053="P","Q"))))))))))))))))</f>
        <v/>
      </c>
      <c r="R1054" s="282" t="str">
        <f t="shared" si="84"/>
        <v/>
      </c>
      <c r="S1054" s="283" t="str">
        <f t="shared" si="85"/>
        <v/>
      </c>
      <c r="T1054" s="284" t="str">
        <f t="shared" ca="1" si="86"/>
        <v/>
      </c>
      <c r="U1054" s="419"/>
      <c r="V1054" s="421" t="str">
        <f>IFERROR(IF(Table9[[#This Row],[Data de nascimento 
(aaaa-mm-dd)]]="","",(IF(B1054="","",DATEDIF(J1054,VLOOKUP(Table9[[#This Row],[Código do agregado
'[Entidade']]],Table8[[Código do agregado '[Entidade']]:[Denominação do ficheiro pdf correspondente ao documento]],25,FALSE),"y")))),"")</f>
        <v/>
      </c>
      <c r="W1054" s="410">
        <f t="shared" si="87"/>
        <v>0</v>
      </c>
      <c r="AC1054" s="280"/>
    </row>
    <row r="1055" spans="1:29" s="263" customFormat="1" ht="25.05" hidden="1" customHeight="1" x14ac:dyDescent="0.3">
      <c r="A1055" s="274" t="str">
        <f>CONCATENATE(+IF(Table9[[#This Row],[Código do agregado
'[Entidade']]]="","",VLOOKUP(Table9[[#This Row],[Código do agregado
'[Entidade']]],Table8[[#All],[Código do agregado '[Entidade']]:[Código do agregado
'[1º Direito']]],6,FALSE)),Table9[[#This Row],[Membro]])</f>
        <v/>
      </c>
      <c r="B1055" s="403"/>
      <c r="C1055" s="404" t="str">
        <f>IF(Table9[[#This Row],[Código do agregado
'[Entidade']]]="","",(CONCATENATE(VLOOKUP(Table9[[#This Row],[Código do agregado
'[Entidade']]],Table8[[Código do agregado '[Entidade']]:[Código do agregado
'[1º Direito']]],8,FALSE),".",Table9[[#This Row],[Membro]])))</f>
        <v/>
      </c>
      <c r="D1055" s="430"/>
      <c r="E1055" s="431"/>
      <c r="F1055" s="430"/>
      <c r="G1055" s="430"/>
      <c r="H1055" s="435"/>
      <c r="I1055" s="432"/>
      <c r="J1055" s="433"/>
      <c r="K1055" s="404" t="str">
        <f ca="1">IF(Table9[[#This Row],[Data de nascimento 
(aaaa-mm-dd)]]="","",(IF(B1055="","",DATEDIF(J1055,NOW(),"y"))))</f>
        <v/>
      </c>
      <c r="L1055" s="401"/>
      <c r="M1055" s="405"/>
      <c r="N1055" s="407"/>
      <c r="O1055" s="405"/>
      <c r="P1055" s="275" t="str">
        <f t="shared" si="83"/>
        <v>NÃO</v>
      </c>
      <c r="Q1055" s="281" t="str">
        <f>IF(Table9[[#This Row],[Código do agregado
'[Entidade']]]="","",IF(B1055&lt;&gt;B1054,"A",IF(Q1054="A","B",IF(Q1054="B","C",IF(Q1054="C","D",IF(Q1054="D","E",IF(Q1054="E","F",IF(Q1054="F","G",IF(Q1054="G","H",IF(Q1054="H","I",IF(Q1054="K","L",IF(Q1054="L","M",IF(Q1054="M","N",IF(Q1054="N","O",IF(Q1054="O","P",IF(Q1054="P","Q"))))))))))))))))</f>
        <v/>
      </c>
      <c r="R1055" s="282" t="str">
        <f t="shared" si="84"/>
        <v/>
      </c>
      <c r="S1055" s="283" t="str">
        <f t="shared" si="85"/>
        <v/>
      </c>
      <c r="T1055" s="284" t="str">
        <f t="shared" ca="1" si="86"/>
        <v/>
      </c>
      <c r="U1055" s="419"/>
      <c r="V1055" s="421" t="str">
        <f>IFERROR(IF(Table9[[#This Row],[Data de nascimento 
(aaaa-mm-dd)]]="","",(IF(B1055="","",DATEDIF(J1055,VLOOKUP(Table9[[#This Row],[Código do agregado
'[Entidade']]],Table8[[Código do agregado '[Entidade']]:[Denominação do ficheiro pdf correspondente ao documento]],25,FALSE),"y")))),"")</f>
        <v/>
      </c>
      <c r="W1055" s="410">
        <f t="shared" si="87"/>
        <v>0</v>
      </c>
      <c r="AC1055" s="280"/>
    </row>
    <row r="1056" spans="1:29" s="263" customFormat="1" ht="25.05" hidden="1" customHeight="1" x14ac:dyDescent="0.3">
      <c r="A1056" s="274" t="str">
        <f>CONCATENATE(+IF(Table9[[#This Row],[Código do agregado
'[Entidade']]]="","",VLOOKUP(Table9[[#This Row],[Código do agregado
'[Entidade']]],Table8[[#All],[Código do agregado '[Entidade']]:[Código do agregado
'[1º Direito']]],6,FALSE)),Table9[[#This Row],[Membro]])</f>
        <v/>
      </c>
      <c r="B1056" s="403"/>
      <c r="C1056" s="404" t="str">
        <f>IF(Table9[[#This Row],[Código do agregado
'[Entidade']]]="","",(CONCATENATE(VLOOKUP(Table9[[#This Row],[Código do agregado
'[Entidade']]],Table8[[Código do agregado '[Entidade']]:[Código do agregado
'[1º Direito']]],8,FALSE),".",Table9[[#This Row],[Membro]])))</f>
        <v/>
      </c>
      <c r="D1056" s="430"/>
      <c r="E1056" s="431"/>
      <c r="F1056" s="430"/>
      <c r="G1056" s="430"/>
      <c r="H1056" s="435"/>
      <c r="I1056" s="432"/>
      <c r="J1056" s="433"/>
      <c r="K1056" s="404" t="str">
        <f ca="1">IF(Table9[[#This Row],[Data de nascimento 
(aaaa-mm-dd)]]="","",(IF(B1056="","",DATEDIF(J1056,NOW(),"y"))))</f>
        <v/>
      </c>
      <c r="L1056" s="401"/>
      <c r="M1056" s="405"/>
      <c r="N1056" s="407"/>
      <c r="O1056" s="405"/>
      <c r="P1056" s="275" t="str">
        <f t="shared" si="83"/>
        <v>NÃO</v>
      </c>
      <c r="Q1056" s="281" t="str">
        <f>IF(Table9[[#This Row],[Código do agregado
'[Entidade']]]="","",IF(B1056&lt;&gt;B1055,"A",IF(Q1055="A","B",IF(Q1055="B","C",IF(Q1055="C","D",IF(Q1055="D","E",IF(Q1055="E","F",IF(Q1055="F","G",IF(Q1055="G","H",IF(Q1055="H","I",IF(Q1055="K","L",IF(Q1055="L","M",IF(Q1055="M","N",IF(Q1055="N","O",IF(Q1055="O","P",IF(Q1055="P","Q"))))))))))))))))</f>
        <v/>
      </c>
      <c r="R1056" s="282" t="str">
        <f t="shared" si="84"/>
        <v/>
      </c>
      <c r="S1056" s="283" t="str">
        <f t="shared" si="85"/>
        <v/>
      </c>
      <c r="T1056" s="284" t="str">
        <f t="shared" ca="1" si="86"/>
        <v/>
      </c>
      <c r="U1056" s="419"/>
      <c r="V1056" s="421" t="str">
        <f>IFERROR(IF(Table9[[#This Row],[Data de nascimento 
(aaaa-mm-dd)]]="","",(IF(B1056="","",DATEDIF(J1056,VLOOKUP(Table9[[#This Row],[Código do agregado
'[Entidade']]],Table8[[Código do agregado '[Entidade']]:[Denominação do ficheiro pdf correspondente ao documento]],25,FALSE),"y")))),"")</f>
        <v/>
      </c>
      <c r="W1056" s="410">
        <f t="shared" si="87"/>
        <v>0</v>
      </c>
      <c r="AC1056" s="280"/>
    </row>
    <row r="1057" spans="1:29" s="263" customFormat="1" ht="25.05" hidden="1" customHeight="1" x14ac:dyDescent="0.3">
      <c r="A1057" s="274" t="str">
        <f>CONCATENATE(+IF(Table9[[#This Row],[Código do agregado
'[Entidade']]]="","",VLOOKUP(Table9[[#This Row],[Código do agregado
'[Entidade']]],Table8[[#All],[Código do agregado '[Entidade']]:[Código do agregado
'[1º Direito']]],6,FALSE)),Table9[[#This Row],[Membro]])</f>
        <v/>
      </c>
      <c r="B1057" s="403"/>
      <c r="C1057" s="404" t="str">
        <f>IF(Table9[[#This Row],[Código do agregado
'[Entidade']]]="","",(CONCATENATE(VLOOKUP(Table9[[#This Row],[Código do agregado
'[Entidade']]],Table8[[Código do agregado '[Entidade']]:[Código do agregado
'[1º Direito']]],8,FALSE),".",Table9[[#This Row],[Membro]])))</f>
        <v/>
      </c>
      <c r="D1057" s="430"/>
      <c r="E1057" s="431"/>
      <c r="F1057" s="430"/>
      <c r="G1057" s="430"/>
      <c r="H1057" s="435"/>
      <c r="I1057" s="432"/>
      <c r="J1057" s="433"/>
      <c r="K1057" s="404" t="str">
        <f ca="1">IF(Table9[[#This Row],[Data de nascimento 
(aaaa-mm-dd)]]="","",(IF(B1057="","",DATEDIF(J1057,NOW(),"y"))))</f>
        <v/>
      </c>
      <c r="L1057" s="401"/>
      <c r="M1057" s="405"/>
      <c r="N1057" s="407"/>
      <c r="O1057" s="405"/>
      <c r="P1057" s="275" t="str">
        <f t="shared" si="83"/>
        <v>NÃO</v>
      </c>
      <c r="Q1057" s="281" t="str">
        <f>IF(Table9[[#This Row],[Código do agregado
'[Entidade']]]="","",IF(B1057&lt;&gt;B1056,"A",IF(Q1056="A","B",IF(Q1056="B","C",IF(Q1056="C","D",IF(Q1056="D","E",IF(Q1056="E","F",IF(Q1056="F","G",IF(Q1056="G","H",IF(Q1056="H","I",IF(Q1056="K","L",IF(Q1056="L","M",IF(Q1056="M","N",IF(Q1056="N","O",IF(Q1056="O","P",IF(Q1056="P","Q"))))))))))))))))</f>
        <v/>
      </c>
      <c r="R1057" s="282" t="str">
        <f t="shared" si="84"/>
        <v/>
      </c>
      <c r="S1057" s="283" t="str">
        <f t="shared" si="85"/>
        <v/>
      </c>
      <c r="T1057" s="284" t="str">
        <f t="shared" ca="1" si="86"/>
        <v/>
      </c>
      <c r="U1057" s="419"/>
      <c r="V1057" s="421" t="str">
        <f>IFERROR(IF(Table9[[#This Row],[Data de nascimento 
(aaaa-mm-dd)]]="","",(IF(B1057="","",DATEDIF(J1057,VLOOKUP(Table9[[#This Row],[Código do agregado
'[Entidade']]],Table8[[Código do agregado '[Entidade']]:[Denominação do ficheiro pdf correspondente ao documento]],25,FALSE),"y")))),"")</f>
        <v/>
      </c>
      <c r="W1057" s="410">
        <f t="shared" si="87"/>
        <v>0</v>
      </c>
      <c r="AC1057" s="280"/>
    </row>
    <row r="1058" spans="1:29" s="263" customFormat="1" ht="25.05" hidden="1" customHeight="1" x14ac:dyDescent="0.3">
      <c r="A1058" s="274" t="str">
        <f>CONCATENATE(+IF(Table9[[#This Row],[Código do agregado
'[Entidade']]]="","",VLOOKUP(Table9[[#This Row],[Código do agregado
'[Entidade']]],Table8[[#All],[Código do agregado '[Entidade']]:[Código do agregado
'[1º Direito']]],6,FALSE)),Table9[[#This Row],[Membro]])</f>
        <v/>
      </c>
      <c r="B1058" s="403"/>
      <c r="C1058" s="404" t="str">
        <f>IF(Table9[[#This Row],[Código do agregado
'[Entidade']]]="","",(CONCATENATE(VLOOKUP(Table9[[#This Row],[Código do agregado
'[Entidade']]],Table8[[Código do agregado '[Entidade']]:[Código do agregado
'[1º Direito']]],8,FALSE),".",Table9[[#This Row],[Membro]])))</f>
        <v/>
      </c>
      <c r="D1058" s="430"/>
      <c r="E1058" s="431"/>
      <c r="F1058" s="430"/>
      <c r="G1058" s="430"/>
      <c r="H1058" s="435"/>
      <c r="I1058" s="432"/>
      <c r="J1058" s="433"/>
      <c r="K1058" s="404" t="str">
        <f ca="1">IF(Table9[[#This Row],[Data de nascimento 
(aaaa-mm-dd)]]="","",(IF(B1058="","",DATEDIF(J1058,NOW(),"y"))))</f>
        <v/>
      </c>
      <c r="L1058" s="401"/>
      <c r="M1058" s="405"/>
      <c r="N1058" s="407"/>
      <c r="O1058" s="405"/>
      <c r="P1058" s="275" t="str">
        <f t="shared" si="83"/>
        <v>NÃO</v>
      </c>
      <c r="Q1058" s="281" t="str">
        <f>IF(Table9[[#This Row],[Código do agregado
'[Entidade']]]="","",IF(B1058&lt;&gt;B1057,"A",IF(Q1057="A","B",IF(Q1057="B","C",IF(Q1057="C","D",IF(Q1057="D","E",IF(Q1057="E","F",IF(Q1057="F","G",IF(Q1057="G","H",IF(Q1057="H","I",IF(Q1057="K","L",IF(Q1057="L","M",IF(Q1057="M","N",IF(Q1057="N","O",IF(Q1057="O","P",IF(Q1057="P","Q"))))))))))))))))</f>
        <v/>
      </c>
      <c r="R1058" s="282" t="str">
        <f t="shared" si="84"/>
        <v/>
      </c>
      <c r="S1058" s="283" t="str">
        <f t="shared" si="85"/>
        <v/>
      </c>
      <c r="T1058" s="284" t="str">
        <f t="shared" ca="1" si="86"/>
        <v/>
      </c>
      <c r="U1058" s="419"/>
      <c r="V1058" s="421" t="str">
        <f>IFERROR(IF(Table9[[#This Row],[Data de nascimento 
(aaaa-mm-dd)]]="","",(IF(B1058="","",DATEDIF(J1058,VLOOKUP(Table9[[#This Row],[Código do agregado
'[Entidade']]],Table8[[Código do agregado '[Entidade']]:[Denominação do ficheiro pdf correspondente ao documento]],25,FALSE),"y")))),"")</f>
        <v/>
      </c>
      <c r="W1058" s="410">
        <f t="shared" si="87"/>
        <v>0</v>
      </c>
      <c r="AC1058" s="280"/>
    </row>
    <row r="1059" spans="1:29" s="263" customFormat="1" ht="25.05" hidden="1" customHeight="1" x14ac:dyDescent="0.3">
      <c r="A1059" s="274" t="str">
        <f>CONCATENATE(+IF(Table9[[#This Row],[Código do agregado
'[Entidade']]]="","",VLOOKUP(Table9[[#This Row],[Código do agregado
'[Entidade']]],Table8[[#All],[Código do agregado '[Entidade']]:[Código do agregado
'[1º Direito']]],6,FALSE)),Table9[[#This Row],[Membro]])</f>
        <v/>
      </c>
      <c r="B1059" s="403"/>
      <c r="C1059" s="404" t="str">
        <f>IF(Table9[[#This Row],[Código do agregado
'[Entidade']]]="","",(CONCATENATE(VLOOKUP(Table9[[#This Row],[Código do agregado
'[Entidade']]],Table8[[Código do agregado '[Entidade']]:[Código do agregado
'[1º Direito']]],8,FALSE),".",Table9[[#This Row],[Membro]])))</f>
        <v/>
      </c>
      <c r="D1059" s="430"/>
      <c r="E1059" s="431"/>
      <c r="F1059" s="430"/>
      <c r="G1059" s="430"/>
      <c r="H1059" s="435"/>
      <c r="I1059" s="432"/>
      <c r="J1059" s="433"/>
      <c r="K1059" s="404" t="str">
        <f ca="1">IF(Table9[[#This Row],[Data de nascimento 
(aaaa-mm-dd)]]="","",(IF(B1059="","",DATEDIF(J1059,NOW(),"y"))))</f>
        <v/>
      </c>
      <c r="L1059" s="401"/>
      <c r="M1059" s="405"/>
      <c r="N1059" s="407"/>
      <c r="O1059" s="405"/>
      <c r="P1059" s="275" t="str">
        <f t="shared" si="83"/>
        <v>NÃO</v>
      </c>
      <c r="Q1059" s="281" t="str">
        <f>IF(Table9[[#This Row],[Código do agregado
'[Entidade']]]="","",IF(B1059&lt;&gt;B1058,"A",IF(Q1058="A","B",IF(Q1058="B","C",IF(Q1058="C","D",IF(Q1058="D","E",IF(Q1058="E","F",IF(Q1058="F","G",IF(Q1058="G","H",IF(Q1058="H","I",IF(Q1058="K","L",IF(Q1058="L","M",IF(Q1058="M","N",IF(Q1058="N","O",IF(Q1058="O","P",IF(Q1058="P","Q"))))))))))))))))</f>
        <v/>
      </c>
      <c r="R1059" s="282" t="str">
        <f t="shared" si="84"/>
        <v/>
      </c>
      <c r="S1059" s="283" t="str">
        <f t="shared" si="85"/>
        <v/>
      </c>
      <c r="T1059" s="284" t="str">
        <f t="shared" ca="1" si="86"/>
        <v/>
      </c>
      <c r="U1059" s="419"/>
      <c r="V1059" s="421" t="str">
        <f>IFERROR(IF(Table9[[#This Row],[Data de nascimento 
(aaaa-mm-dd)]]="","",(IF(B1059="","",DATEDIF(J1059,VLOOKUP(Table9[[#This Row],[Código do agregado
'[Entidade']]],Table8[[Código do agregado '[Entidade']]:[Denominação do ficheiro pdf correspondente ao documento]],25,FALSE),"y")))),"")</f>
        <v/>
      </c>
      <c r="W1059" s="410">
        <f t="shared" si="87"/>
        <v>0</v>
      </c>
      <c r="AC1059" s="280"/>
    </row>
    <row r="1060" spans="1:29" s="263" customFormat="1" ht="25.05" hidden="1" customHeight="1" x14ac:dyDescent="0.3">
      <c r="A1060" s="274" t="str">
        <f>CONCATENATE(+IF(Table9[[#This Row],[Código do agregado
'[Entidade']]]="","",VLOOKUP(Table9[[#This Row],[Código do agregado
'[Entidade']]],Table8[[#All],[Código do agregado '[Entidade']]:[Código do agregado
'[1º Direito']]],6,FALSE)),Table9[[#This Row],[Membro]])</f>
        <v/>
      </c>
      <c r="B1060" s="403"/>
      <c r="C1060" s="404" t="str">
        <f>IF(Table9[[#This Row],[Código do agregado
'[Entidade']]]="","",(CONCATENATE(VLOOKUP(Table9[[#This Row],[Código do agregado
'[Entidade']]],Table8[[Código do agregado '[Entidade']]:[Código do agregado
'[1º Direito']]],8,FALSE),".",Table9[[#This Row],[Membro]])))</f>
        <v/>
      </c>
      <c r="D1060" s="430"/>
      <c r="E1060" s="431"/>
      <c r="F1060" s="430"/>
      <c r="G1060" s="430"/>
      <c r="H1060" s="435"/>
      <c r="I1060" s="432"/>
      <c r="J1060" s="433"/>
      <c r="K1060" s="404" t="str">
        <f ca="1">IF(Table9[[#This Row],[Data de nascimento 
(aaaa-mm-dd)]]="","",(IF(B1060="","",DATEDIF(J1060,NOW(),"y"))))</f>
        <v/>
      </c>
      <c r="L1060" s="401"/>
      <c r="M1060" s="405"/>
      <c r="N1060" s="407"/>
      <c r="O1060" s="405"/>
      <c r="P1060" s="275" t="str">
        <f t="shared" si="83"/>
        <v>NÃO</v>
      </c>
      <c r="Q1060" s="281" t="str">
        <f>IF(Table9[[#This Row],[Código do agregado
'[Entidade']]]="","",IF(B1060&lt;&gt;B1059,"A",IF(Q1059="A","B",IF(Q1059="B","C",IF(Q1059="C","D",IF(Q1059="D","E",IF(Q1059="E","F",IF(Q1059="F","G",IF(Q1059="G","H",IF(Q1059="H","I",IF(Q1059="K","L",IF(Q1059="L","M",IF(Q1059="M","N",IF(Q1059="N","O",IF(Q1059="O","P",IF(Q1059="P","Q"))))))))))))))))</f>
        <v/>
      </c>
      <c r="R1060" s="282" t="str">
        <f t="shared" si="84"/>
        <v/>
      </c>
      <c r="S1060" s="283" t="str">
        <f t="shared" si="85"/>
        <v/>
      </c>
      <c r="T1060" s="284" t="str">
        <f t="shared" ca="1" si="86"/>
        <v/>
      </c>
      <c r="U1060" s="419"/>
      <c r="V1060" s="421" t="str">
        <f>IFERROR(IF(Table9[[#This Row],[Data de nascimento 
(aaaa-mm-dd)]]="","",(IF(B1060="","",DATEDIF(J1060,VLOOKUP(Table9[[#This Row],[Código do agregado
'[Entidade']]],Table8[[Código do agregado '[Entidade']]:[Denominação do ficheiro pdf correspondente ao documento]],25,FALSE),"y")))),"")</f>
        <v/>
      </c>
      <c r="W1060" s="410">
        <f t="shared" si="87"/>
        <v>0</v>
      </c>
      <c r="AC1060" s="280"/>
    </row>
    <row r="1061" spans="1:29" s="263" customFormat="1" ht="25.05" hidden="1" customHeight="1" x14ac:dyDescent="0.3">
      <c r="A1061" s="274" t="str">
        <f>CONCATENATE(+IF(Table9[[#This Row],[Código do agregado
'[Entidade']]]="","",VLOOKUP(Table9[[#This Row],[Código do agregado
'[Entidade']]],Table8[[#All],[Código do agregado '[Entidade']]:[Código do agregado
'[1º Direito']]],6,FALSE)),Table9[[#This Row],[Membro]])</f>
        <v/>
      </c>
      <c r="B1061" s="403"/>
      <c r="C1061" s="404" t="str">
        <f>IF(Table9[[#This Row],[Código do agregado
'[Entidade']]]="","",(CONCATENATE(VLOOKUP(Table9[[#This Row],[Código do agregado
'[Entidade']]],Table8[[Código do agregado '[Entidade']]:[Código do agregado
'[1º Direito']]],8,FALSE),".",Table9[[#This Row],[Membro]])))</f>
        <v/>
      </c>
      <c r="D1061" s="430"/>
      <c r="E1061" s="431"/>
      <c r="F1061" s="430"/>
      <c r="G1061" s="430"/>
      <c r="H1061" s="435"/>
      <c r="I1061" s="432"/>
      <c r="J1061" s="433"/>
      <c r="K1061" s="404" t="str">
        <f ca="1">IF(Table9[[#This Row],[Data de nascimento 
(aaaa-mm-dd)]]="","",(IF(B1061="","",DATEDIF(J1061,NOW(),"y"))))</f>
        <v/>
      </c>
      <c r="L1061" s="401"/>
      <c r="M1061" s="405"/>
      <c r="N1061" s="407"/>
      <c r="O1061" s="405"/>
      <c r="P1061" s="275" t="str">
        <f t="shared" si="83"/>
        <v>NÃO</v>
      </c>
      <c r="Q1061" s="281" t="str">
        <f>IF(Table9[[#This Row],[Código do agregado
'[Entidade']]]="","",IF(B1061&lt;&gt;B1060,"A",IF(Q1060="A","B",IF(Q1060="B","C",IF(Q1060="C","D",IF(Q1060="D","E",IF(Q1060="E","F",IF(Q1060="F","G",IF(Q1060="G","H",IF(Q1060="H","I",IF(Q1060="K","L",IF(Q1060="L","M",IF(Q1060="M","N",IF(Q1060="N","O",IF(Q1060="O","P",IF(Q1060="P","Q"))))))))))))))))</f>
        <v/>
      </c>
      <c r="R1061" s="282" t="str">
        <f t="shared" si="84"/>
        <v/>
      </c>
      <c r="S1061" s="283" t="str">
        <f t="shared" si="85"/>
        <v/>
      </c>
      <c r="T1061" s="284" t="str">
        <f t="shared" ca="1" si="86"/>
        <v/>
      </c>
      <c r="U1061" s="419"/>
      <c r="V1061" s="421" t="str">
        <f>IFERROR(IF(Table9[[#This Row],[Data de nascimento 
(aaaa-mm-dd)]]="","",(IF(B1061="","",DATEDIF(J1061,VLOOKUP(Table9[[#This Row],[Código do agregado
'[Entidade']]],Table8[[Código do agregado '[Entidade']]:[Denominação do ficheiro pdf correspondente ao documento]],25,FALSE),"y")))),"")</f>
        <v/>
      </c>
      <c r="W1061" s="410">
        <f t="shared" si="87"/>
        <v>0</v>
      </c>
      <c r="AC1061" s="280"/>
    </row>
    <row r="1062" spans="1:29" s="263" customFormat="1" ht="25.05" hidden="1" customHeight="1" x14ac:dyDescent="0.3">
      <c r="A1062" s="274" t="str">
        <f>CONCATENATE(+IF(Table9[[#This Row],[Código do agregado
'[Entidade']]]="","",VLOOKUP(Table9[[#This Row],[Código do agregado
'[Entidade']]],Table8[[#All],[Código do agregado '[Entidade']]:[Código do agregado
'[1º Direito']]],6,FALSE)),Table9[[#This Row],[Membro]])</f>
        <v/>
      </c>
      <c r="B1062" s="403"/>
      <c r="C1062" s="404" t="str">
        <f>IF(Table9[[#This Row],[Código do agregado
'[Entidade']]]="","",(CONCATENATE(VLOOKUP(Table9[[#This Row],[Código do agregado
'[Entidade']]],Table8[[Código do agregado '[Entidade']]:[Código do agregado
'[1º Direito']]],8,FALSE),".",Table9[[#This Row],[Membro]])))</f>
        <v/>
      </c>
      <c r="D1062" s="430"/>
      <c r="E1062" s="431"/>
      <c r="F1062" s="430"/>
      <c r="G1062" s="430"/>
      <c r="H1062" s="435"/>
      <c r="I1062" s="432"/>
      <c r="J1062" s="433"/>
      <c r="K1062" s="404" t="str">
        <f ca="1">IF(Table9[[#This Row],[Data de nascimento 
(aaaa-mm-dd)]]="","",(IF(B1062="","",DATEDIF(J1062,NOW(),"y"))))</f>
        <v/>
      </c>
      <c r="L1062" s="401"/>
      <c r="M1062" s="405"/>
      <c r="N1062" s="407"/>
      <c r="O1062" s="405"/>
      <c r="P1062" s="275" t="str">
        <f t="shared" si="83"/>
        <v>NÃO</v>
      </c>
      <c r="Q1062" s="281" t="str">
        <f>IF(Table9[[#This Row],[Código do agregado
'[Entidade']]]="","",IF(B1062&lt;&gt;B1061,"A",IF(Q1061="A","B",IF(Q1061="B","C",IF(Q1061="C","D",IF(Q1061="D","E",IF(Q1061="E","F",IF(Q1061="F","G",IF(Q1061="G","H",IF(Q1061="H","I",IF(Q1061="K","L",IF(Q1061="L","M",IF(Q1061="M","N",IF(Q1061="N","O",IF(Q1061="O","P",IF(Q1061="P","Q"))))))))))))))))</f>
        <v/>
      </c>
      <c r="R1062" s="282" t="str">
        <f t="shared" si="84"/>
        <v/>
      </c>
      <c r="S1062" s="283" t="str">
        <f t="shared" si="85"/>
        <v/>
      </c>
      <c r="T1062" s="284" t="str">
        <f t="shared" ca="1" si="86"/>
        <v/>
      </c>
      <c r="U1062" s="419"/>
      <c r="V1062" s="421" t="str">
        <f>IFERROR(IF(Table9[[#This Row],[Data de nascimento 
(aaaa-mm-dd)]]="","",(IF(B1062="","",DATEDIF(J1062,VLOOKUP(Table9[[#This Row],[Código do agregado
'[Entidade']]],Table8[[Código do agregado '[Entidade']]:[Denominação do ficheiro pdf correspondente ao documento]],25,FALSE),"y")))),"")</f>
        <v/>
      </c>
      <c r="W1062" s="410">
        <f t="shared" si="87"/>
        <v>0</v>
      </c>
      <c r="AC1062" s="280"/>
    </row>
    <row r="1063" spans="1:29" s="263" customFormat="1" ht="25.05" hidden="1" customHeight="1" x14ac:dyDescent="0.3">
      <c r="A1063" s="274" t="str">
        <f>CONCATENATE(+IF(Table9[[#This Row],[Código do agregado
'[Entidade']]]="","",VLOOKUP(Table9[[#This Row],[Código do agregado
'[Entidade']]],Table8[[#All],[Código do agregado '[Entidade']]:[Código do agregado
'[1º Direito']]],6,FALSE)),Table9[[#This Row],[Membro]])</f>
        <v/>
      </c>
      <c r="B1063" s="403"/>
      <c r="C1063" s="404" t="str">
        <f>IF(Table9[[#This Row],[Código do agregado
'[Entidade']]]="","",(CONCATENATE(VLOOKUP(Table9[[#This Row],[Código do agregado
'[Entidade']]],Table8[[Código do agregado '[Entidade']]:[Código do agregado
'[1º Direito']]],8,FALSE),".",Table9[[#This Row],[Membro]])))</f>
        <v/>
      </c>
      <c r="D1063" s="430"/>
      <c r="E1063" s="431"/>
      <c r="F1063" s="430"/>
      <c r="G1063" s="430"/>
      <c r="H1063" s="435"/>
      <c r="I1063" s="432"/>
      <c r="J1063" s="433"/>
      <c r="K1063" s="404" t="str">
        <f ca="1">IF(Table9[[#This Row],[Data de nascimento 
(aaaa-mm-dd)]]="","",(IF(B1063="","",DATEDIF(J1063,NOW(),"y"))))</f>
        <v/>
      </c>
      <c r="L1063" s="401"/>
      <c r="M1063" s="405"/>
      <c r="N1063" s="407"/>
      <c r="O1063" s="405"/>
      <c r="P1063" s="275" t="str">
        <f t="shared" si="83"/>
        <v>NÃO</v>
      </c>
      <c r="Q1063" s="281" t="str">
        <f>IF(Table9[[#This Row],[Código do agregado
'[Entidade']]]="","",IF(B1063&lt;&gt;B1062,"A",IF(Q1062="A","B",IF(Q1062="B","C",IF(Q1062="C","D",IF(Q1062="D","E",IF(Q1062="E","F",IF(Q1062="F","G",IF(Q1062="G","H",IF(Q1062="H","I",IF(Q1062="K","L",IF(Q1062="L","M",IF(Q1062="M","N",IF(Q1062="N","O",IF(Q1062="O","P",IF(Q1062="P","Q"))))))))))))))))</f>
        <v/>
      </c>
      <c r="R1063" s="282" t="str">
        <f t="shared" si="84"/>
        <v/>
      </c>
      <c r="S1063" s="283" t="str">
        <f t="shared" si="85"/>
        <v/>
      </c>
      <c r="T1063" s="284" t="str">
        <f t="shared" ca="1" si="86"/>
        <v/>
      </c>
      <c r="U1063" s="419"/>
      <c r="V1063" s="421" t="str">
        <f>IFERROR(IF(Table9[[#This Row],[Data de nascimento 
(aaaa-mm-dd)]]="","",(IF(B1063="","",DATEDIF(J1063,VLOOKUP(Table9[[#This Row],[Código do agregado
'[Entidade']]],Table8[[Código do agregado '[Entidade']]:[Denominação do ficheiro pdf correspondente ao documento]],25,FALSE),"y")))),"")</f>
        <v/>
      </c>
      <c r="W1063" s="410">
        <f t="shared" si="87"/>
        <v>0</v>
      </c>
      <c r="AC1063" s="280"/>
    </row>
    <row r="1064" spans="1:29" s="263" customFormat="1" ht="25.05" hidden="1" customHeight="1" x14ac:dyDescent="0.3">
      <c r="A1064" s="274" t="str">
        <f>CONCATENATE(+IF(Table9[[#This Row],[Código do agregado
'[Entidade']]]="","",VLOOKUP(Table9[[#This Row],[Código do agregado
'[Entidade']]],Table8[[#All],[Código do agregado '[Entidade']]:[Código do agregado
'[1º Direito']]],6,FALSE)),Table9[[#This Row],[Membro]])</f>
        <v/>
      </c>
      <c r="B1064" s="403"/>
      <c r="C1064" s="404" t="str">
        <f>IF(Table9[[#This Row],[Código do agregado
'[Entidade']]]="","",(CONCATENATE(VLOOKUP(Table9[[#This Row],[Código do agregado
'[Entidade']]],Table8[[Código do agregado '[Entidade']]:[Código do agregado
'[1º Direito']]],8,FALSE),".",Table9[[#This Row],[Membro]])))</f>
        <v/>
      </c>
      <c r="D1064" s="430"/>
      <c r="E1064" s="431"/>
      <c r="F1064" s="430"/>
      <c r="G1064" s="430"/>
      <c r="H1064" s="435"/>
      <c r="I1064" s="432"/>
      <c r="J1064" s="433"/>
      <c r="K1064" s="404" t="str">
        <f ca="1">IF(Table9[[#This Row],[Data de nascimento 
(aaaa-mm-dd)]]="","",(IF(B1064="","",DATEDIF(J1064,NOW(),"y"))))</f>
        <v/>
      </c>
      <c r="L1064" s="401"/>
      <c r="M1064" s="405"/>
      <c r="N1064" s="407"/>
      <c r="O1064" s="405"/>
      <c r="P1064" s="275" t="str">
        <f t="shared" si="83"/>
        <v>NÃO</v>
      </c>
      <c r="Q1064" s="281" t="str">
        <f>IF(Table9[[#This Row],[Código do agregado
'[Entidade']]]="","",IF(B1064&lt;&gt;B1063,"A",IF(Q1063="A","B",IF(Q1063="B","C",IF(Q1063="C","D",IF(Q1063="D","E",IF(Q1063="E","F",IF(Q1063="F","G",IF(Q1063="G","H",IF(Q1063="H","I",IF(Q1063="K","L",IF(Q1063="L","M",IF(Q1063="M","N",IF(Q1063="N","O",IF(Q1063="O","P",IF(Q1063="P","Q"))))))))))))))))</f>
        <v/>
      </c>
      <c r="R1064" s="282" t="str">
        <f t="shared" si="84"/>
        <v/>
      </c>
      <c r="S1064" s="283" t="str">
        <f t="shared" si="85"/>
        <v/>
      </c>
      <c r="T1064" s="284" t="str">
        <f t="shared" ca="1" si="86"/>
        <v/>
      </c>
      <c r="U1064" s="419"/>
      <c r="V1064" s="421" t="str">
        <f>IFERROR(IF(Table9[[#This Row],[Data de nascimento 
(aaaa-mm-dd)]]="","",(IF(B1064="","",DATEDIF(J1064,VLOOKUP(Table9[[#This Row],[Código do agregado
'[Entidade']]],Table8[[Código do agregado '[Entidade']]:[Denominação do ficheiro pdf correspondente ao documento]],25,FALSE),"y")))),"")</f>
        <v/>
      </c>
      <c r="W1064" s="410">
        <f t="shared" si="87"/>
        <v>0</v>
      </c>
      <c r="AC1064" s="280"/>
    </row>
    <row r="1065" spans="1:29" s="263" customFormat="1" ht="25.05" hidden="1" customHeight="1" x14ac:dyDescent="0.3">
      <c r="A1065" s="274" t="str">
        <f>CONCATENATE(+IF(Table9[[#This Row],[Código do agregado
'[Entidade']]]="","",VLOOKUP(Table9[[#This Row],[Código do agregado
'[Entidade']]],Table8[[#All],[Código do agregado '[Entidade']]:[Código do agregado
'[1º Direito']]],6,FALSE)),Table9[[#This Row],[Membro]])</f>
        <v/>
      </c>
      <c r="B1065" s="403"/>
      <c r="C1065" s="404" t="str">
        <f>IF(Table9[[#This Row],[Código do agregado
'[Entidade']]]="","",(CONCATENATE(VLOOKUP(Table9[[#This Row],[Código do agregado
'[Entidade']]],Table8[[Código do agregado '[Entidade']]:[Código do agregado
'[1º Direito']]],8,FALSE),".",Table9[[#This Row],[Membro]])))</f>
        <v/>
      </c>
      <c r="D1065" s="430"/>
      <c r="E1065" s="431"/>
      <c r="F1065" s="430"/>
      <c r="G1065" s="430"/>
      <c r="H1065" s="435"/>
      <c r="I1065" s="432"/>
      <c r="J1065" s="433"/>
      <c r="K1065" s="404" t="str">
        <f ca="1">IF(Table9[[#This Row],[Data de nascimento 
(aaaa-mm-dd)]]="","",(IF(B1065="","",DATEDIF(J1065,NOW(),"y"))))</f>
        <v/>
      </c>
      <c r="L1065" s="401"/>
      <c r="M1065" s="405"/>
      <c r="N1065" s="407"/>
      <c r="O1065" s="405"/>
      <c r="P1065" s="275" t="str">
        <f t="shared" si="83"/>
        <v>NÃO</v>
      </c>
      <c r="Q1065" s="281" t="str">
        <f>IF(Table9[[#This Row],[Código do agregado
'[Entidade']]]="","",IF(B1065&lt;&gt;B1064,"A",IF(Q1064="A","B",IF(Q1064="B","C",IF(Q1064="C","D",IF(Q1064="D","E",IF(Q1064="E","F",IF(Q1064="F","G",IF(Q1064="G","H",IF(Q1064="H","I",IF(Q1064="K","L",IF(Q1064="L","M",IF(Q1064="M","N",IF(Q1064="N","O",IF(Q1064="O","P",IF(Q1064="P","Q"))))))))))))))))</f>
        <v/>
      </c>
      <c r="R1065" s="282" t="str">
        <f t="shared" si="84"/>
        <v/>
      </c>
      <c r="S1065" s="283" t="str">
        <f t="shared" si="85"/>
        <v/>
      </c>
      <c r="T1065" s="284" t="str">
        <f t="shared" ca="1" si="86"/>
        <v/>
      </c>
      <c r="U1065" s="419"/>
      <c r="V1065" s="421" t="str">
        <f>IFERROR(IF(Table9[[#This Row],[Data de nascimento 
(aaaa-mm-dd)]]="","",(IF(B1065="","",DATEDIF(J1065,VLOOKUP(Table9[[#This Row],[Código do agregado
'[Entidade']]],Table8[[Código do agregado '[Entidade']]:[Denominação do ficheiro pdf correspondente ao documento]],25,FALSE),"y")))),"")</f>
        <v/>
      </c>
      <c r="W1065" s="410">
        <f t="shared" si="87"/>
        <v>0</v>
      </c>
      <c r="AC1065" s="280"/>
    </row>
    <row r="1066" spans="1:29" s="263" customFormat="1" ht="25.05" hidden="1" customHeight="1" x14ac:dyDescent="0.3">
      <c r="A1066" s="274" t="str">
        <f>CONCATENATE(+IF(Table9[[#This Row],[Código do agregado
'[Entidade']]]="","",VLOOKUP(Table9[[#This Row],[Código do agregado
'[Entidade']]],Table8[[#All],[Código do agregado '[Entidade']]:[Código do agregado
'[1º Direito']]],6,FALSE)),Table9[[#This Row],[Membro]])</f>
        <v/>
      </c>
      <c r="B1066" s="403"/>
      <c r="C1066" s="404" t="str">
        <f>IF(Table9[[#This Row],[Código do agregado
'[Entidade']]]="","",(CONCATENATE(VLOOKUP(Table9[[#This Row],[Código do agregado
'[Entidade']]],Table8[[Código do agregado '[Entidade']]:[Código do agregado
'[1º Direito']]],8,FALSE),".",Table9[[#This Row],[Membro]])))</f>
        <v/>
      </c>
      <c r="D1066" s="430"/>
      <c r="E1066" s="431"/>
      <c r="F1066" s="430"/>
      <c r="G1066" s="430"/>
      <c r="H1066" s="435"/>
      <c r="I1066" s="432"/>
      <c r="J1066" s="433"/>
      <c r="K1066" s="404" t="str">
        <f ca="1">IF(Table9[[#This Row],[Data de nascimento 
(aaaa-mm-dd)]]="","",(IF(B1066="","",DATEDIF(J1066,NOW(),"y"))))</f>
        <v/>
      </c>
      <c r="L1066" s="401"/>
      <c r="M1066" s="405"/>
      <c r="N1066" s="407"/>
      <c r="O1066" s="405"/>
      <c r="P1066" s="275" t="str">
        <f t="shared" si="83"/>
        <v>NÃO</v>
      </c>
      <c r="Q1066" s="281" t="str">
        <f>IF(Table9[[#This Row],[Código do agregado
'[Entidade']]]="","",IF(B1066&lt;&gt;B1065,"A",IF(Q1065="A","B",IF(Q1065="B","C",IF(Q1065="C","D",IF(Q1065="D","E",IF(Q1065="E","F",IF(Q1065="F","G",IF(Q1065="G","H",IF(Q1065="H","I",IF(Q1065="K","L",IF(Q1065="L","M",IF(Q1065="M","N",IF(Q1065="N","O",IF(Q1065="O","P",IF(Q1065="P","Q"))))))))))))))))</f>
        <v/>
      </c>
      <c r="R1066" s="282" t="str">
        <f t="shared" si="84"/>
        <v/>
      </c>
      <c r="S1066" s="283" t="str">
        <f t="shared" si="85"/>
        <v/>
      </c>
      <c r="T1066" s="284" t="str">
        <f t="shared" ca="1" si="86"/>
        <v/>
      </c>
      <c r="U1066" s="419"/>
      <c r="V1066" s="421" t="str">
        <f>IFERROR(IF(Table9[[#This Row],[Data de nascimento 
(aaaa-mm-dd)]]="","",(IF(B1066="","",DATEDIF(J1066,VLOOKUP(Table9[[#This Row],[Código do agregado
'[Entidade']]],Table8[[Código do agregado '[Entidade']]:[Denominação do ficheiro pdf correspondente ao documento]],25,FALSE),"y")))),"")</f>
        <v/>
      </c>
      <c r="W1066" s="410">
        <f t="shared" si="87"/>
        <v>0</v>
      </c>
      <c r="AC1066" s="280"/>
    </row>
    <row r="1067" spans="1:29" s="263" customFormat="1" ht="25.05" hidden="1" customHeight="1" x14ac:dyDescent="0.3">
      <c r="A1067" s="274" t="str">
        <f>CONCATENATE(+IF(Table9[[#This Row],[Código do agregado
'[Entidade']]]="","",VLOOKUP(Table9[[#This Row],[Código do agregado
'[Entidade']]],Table8[[#All],[Código do agregado '[Entidade']]:[Código do agregado
'[1º Direito']]],6,FALSE)),Table9[[#This Row],[Membro]])</f>
        <v/>
      </c>
      <c r="B1067" s="403"/>
      <c r="C1067" s="404" t="str">
        <f>IF(Table9[[#This Row],[Código do agregado
'[Entidade']]]="","",(CONCATENATE(VLOOKUP(Table9[[#This Row],[Código do agregado
'[Entidade']]],Table8[[Código do agregado '[Entidade']]:[Código do agregado
'[1º Direito']]],8,FALSE),".",Table9[[#This Row],[Membro]])))</f>
        <v/>
      </c>
      <c r="D1067" s="430"/>
      <c r="E1067" s="431"/>
      <c r="F1067" s="430"/>
      <c r="G1067" s="430"/>
      <c r="H1067" s="435"/>
      <c r="I1067" s="432"/>
      <c r="J1067" s="433"/>
      <c r="K1067" s="404" t="str">
        <f ca="1">IF(Table9[[#This Row],[Data de nascimento 
(aaaa-mm-dd)]]="","",(IF(B1067="","",DATEDIF(J1067,NOW(),"y"))))</f>
        <v/>
      </c>
      <c r="L1067" s="401"/>
      <c r="M1067" s="405"/>
      <c r="N1067" s="407"/>
      <c r="O1067" s="405"/>
      <c r="P1067" s="275" t="str">
        <f t="shared" si="83"/>
        <v>NÃO</v>
      </c>
      <c r="Q1067" s="281" t="str">
        <f>IF(Table9[[#This Row],[Código do agregado
'[Entidade']]]="","",IF(B1067&lt;&gt;B1066,"A",IF(Q1066="A","B",IF(Q1066="B","C",IF(Q1066="C","D",IF(Q1066="D","E",IF(Q1066="E","F",IF(Q1066="F","G",IF(Q1066="G","H",IF(Q1066="H","I",IF(Q1066="K","L",IF(Q1066="L","M",IF(Q1066="M","N",IF(Q1066="N","O",IF(Q1066="O","P",IF(Q1066="P","Q"))))))))))))))))</f>
        <v/>
      </c>
      <c r="R1067" s="282" t="str">
        <f t="shared" si="84"/>
        <v/>
      </c>
      <c r="S1067" s="283" t="str">
        <f t="shared" si="85"/>
        <v/>
      </c>
      <c r="T1067" s="284" t="str">
        <f t="shared" ca="1" si="86"/>
        <v/>
      </c>
      <c r="U1067" s="419"/>
      <c r="V1067" s="421" t="str">
        <f>IFERROR(IF(Table9[[#This Row],[Data de nascimento 
(aaaa-mm-dd)]]="","",(IF(B1067="","",DATEDIF(J1067,VLOOKUP(Table9[[#This Row],[Código do agregado
'[Entidade']]],Table8[[Código do agregado '[Entidade']]:[Denominação do ficheiro pdf correspondente ao documento]],25,FALSE),"y")))),"")</f>
        <v/>
      </c>
      <c r="W1067" s="410">
        <f t="shared" si="87"/>
        <v>0</v>
      </c>
      <c r="AC1067" s="280"/>
    </row>
    <row r="1068" spans="1:29" s="263" customFormat="1" ht="25.05" hidden="1" customHeight="1" x14ac:dyDescent="0.3">
      <c r="A1068" s="274" t="str">
        <f>CONCATENATE(+IF(Table9[[#This Row],[Código do agregado
'[Entidade']]]="","",VLOOKUP(Table9[[#This Row],[Código do agregado
'[Entidade']]],Table8[[#All],[Código do agregado '[Entidade']]:[Código do agregado
'[1º Direito']]],6,FALSE)),Table9[[#This Row],[Membro]])</f>
        <v/>
      </c>
      <c r="B1068" s="403"/>
      <c r="C1068" s="404" t="str">
        <f>IF(Table9[[#This Row],[Código do agregado
'[Entidade']]]="","",(CONCATENATE(VLOOKUP(Table9[[#This Row],[Código do agregado
'[Entidade']]],Table8[[Código do agregado '[Entidade']]:[Código do agregado
'[1º Direito']]],8,FALSE),".",Table9[[#This Row],[Membro]])))</f>
        <v/>
      </c>
      <c r="D1068" s="430"/>
      <c r="E1068" s="431"/>
      <c r="F1068" s="430"/>
      <c r="G1068" s="430"/>
      <c r="H1068" s="435"/>
      <c r="I1068" s="432"/>
      <c r="J1068" s="433"/>
      <c r="K1068" s="404" t="str">
        <f ca="1">IF(Table9[[#This Row],[Data de nascimento 
(aaaa-mm-dd)]]="","",(IF(B1068="","",DATEDIF(J1068,NOW(),"y"))))</f>
        <v/>
      </c>
      <c r="L1068" s="401"/>
      <c r="M1068" s="405"/>
      <c r="N1068" s="407"/>
      <c r="O1068" s="405"/>
      <c r="P1068" s="275" t="str">
        <f t="shared" si="83"/>
        <v>NÃO</v>
      </c>
      <c r="Q1068" s="281" t="str">
        <f>IF(Table9[[#This Row],[Código do agregado
'[Entidade']]]="","",IF(B1068&lt;&gt;B1067,"A",IF(Q1067="A","B",IF(Q1067="B","C",IF(Q1067="C","D",IF(Q1067="D","E",IF(Q1067="E","F",IF(Q1067="F","G",IF(Q1067="G","H",IF(Q1067="H","I",IF(Q1067="K","L",IF(Q1067="L","M",IF(Q1067="M","N",IF(Q1067="N","O",IF(Q1067="O","P",IF(Q1067="P","Q"))))))))))))))))</f>
        <v/>
      </c>
      <c r="R1068" s="282" t="str">
        <f t="shared" si="84"/>
        <v/>
      </c>
      <c r="S1068" s="283" t="str">
        <f t="shared" si="85"/>
        <v/>
      </c>
      <c r="T1068" s="284" t="str">
        <f t="shared" ca="1" si="86"/>
        <v/>
      </c>
      <c r="U1068" s="419"/>
      <c r="V1068" s="421" t="str">
        <f>IFERROR(IF(Table9[[#This Row],[Data de nascimento 
(aaaa-mm-dd)]]="","",(IF(B1068="","",DATEDIF(J1068,VLOOKUP(Table9[[#This Row],[Código do agregado
'[Entidade']]],Table8[[Código do agregado '[Entidade']]:[Denominação do ficheiro pdf correspondente ao documento]],25,FALSE),"y")))),"")</f>
        <v/>
      </c>
      <c r="W1068" s="410">
        <f t="shared" si="87"/>
        <v>0</v>
      </c>
      <c r="AC1068" s="280"/>
    </row>
    <row r="1069" spans="1:29" s="263" customFormat="1" ht="25.05" hidden="1" customHeight="1" x14ac:dyDescent="0.3">
      <c r="A1069" s="274" t="str">
        <f>CONCATENATE(+IF(Table9[[#This Row],[Código do agregado
'[Entidade']]]="","",VLOOKUP(Table9[[#This Row],[Código do agregado
'[Entidade']]],Table8[[#All],[Código do agregado '[Entidade']]:[Código do agregado
'[1º Direito']]],6,FALSE)),Table9[[#This Row],[Membro]])</f>
        <v/>
      </c>
      <c r="B1069" s="403"/>
      <c r="C1069" s="404" t="str">
        <f>IF(Table9[[#This Row],[Código do agregado
'[Entidade']]]="","",(CONCATENATE(VLOOKUP(Table9[[#This Row],[Código do agregado
'[Entidade']]],Table8[[Código do agregado '[Entidade']]:[Código do agregado
'[1º Direito']]],8,FALSE),".",Table9[[#This Row],[Membro]])))</f>
        <v/>
      </c>
      <c r="D1069" s="430"/>
      <c r="E1069" s="431"/>
      <c r="F1069" s="430"/>
      <c r="G1069" s="430"/>
      <c r="H1069" s="435"/>
      <c r="I1069" s="432"/>
      <c r="J1069" s="433"/>
      <c r="K1069" s="404" t="str">
        <f ca="1">IF(Table9[[#This Row],[Data de nascimento 
(aaaa-mm-dd)]]="","",(IF(B1069="","",DATEDIF(J1069,NOW(),"y"))))</f>
        <v/>
      </c>
      <c r="L1069" s="401"/>
      <c r="M1069" s="405"/>
      <c r="N1069" s="407"/>
      <c r="O1069" s="405"/>
      <c r="P1069" s="275" t="str">
        <f t="shared" si="83"/>
        <v>NÃO</v>
      </c>
      <c r="Q1069" s="281" t="str">
        <f>IF(Table9[[#This Row],[Código do agregado
'[Entidade']]]="","",IF(B1069&lt;&gt;B1068,"A",IF(Q1068="A","B",IF(Q1068="B","C",IF(Q1068="C","D",IF(Q1068="D","E",IF(Q1068="E","F",IF(Q1068="F","G",IF(Q1068="G","H",IF(Q1068="H","I",IF(Q1068="K","L",IF(Q1068="L","M",IF(Q1068="M","N",IF(Q1068="N","O",IF(Q1068="O","P",IF(Q1068="P","Q"))))))))))))))))</f>
        <v/>
      </c>
      <c r="R1069" s="282" t="str">
        <f t="shared" si="84"/>
        <v/>
      </c>
      <c r="S1069" s="283" t="str">
        <f t="shared" si="85"/>
        <v/>
      </c>
      <c r="T1069" s="284" t="str">
        <f t="shared" ca="1" si="86"/>
        <v/>
      </c>
      <c r="U1069" s="419"/>
      <c r="V1069" s="421" t="str">
        <f>IFERROR(IF(Table9[[#This Row],[Data de nascimento 
(aaaa-mm-dd)]]="","",(IF(B1069="","",DATEDIF(J1069,VLOOKUP(Table9[[#This Row],[Código do agregado
'[Entidade']]],Table8[[Código do agregado '[Entidade']]:[Denominação do ficheiro pdf correspondente ao documento]],25,FALSE),"y")))),"")</f>
        <v/>
      </c>
      <c r="W1069" s="410">
        <f t="shared" si="87"/>
        <v>0</v>
      </c>
      <c r="AC1069" s="280"/>
    </row>
    <row r="1070" spans="1:29" s="263" customFormat="1" ht="25.05" hidden="1" customHeight="1" x14ac:dyDescent="0.3">
      <c r="A1070" s="274" t="str">
        <f>CONCATENATE(+IF(Table9[[#This Row],[Código do agregado
'[Entidade']]]="","",VLOOKUP(Table9[[#This Row],[Código do agregado
'[Entidade']]],Table8[[#All],[Código do agregado '[Entidade']]:[Código do agregado
'[1º Direito']]],6,FALSE)),Table9[[#This Row],[Membro]])</f>
        <v/>
      </c>
      <c r="B1070" s="403"/>
      <c r="C1070" s="404" t="str">
        <f>IF(Table9[[#This Row],[Código do agregado
'[Entidade']]]="","",(CONCATENATE(VLOOKUP(Table9[[#This Row],[Código do agregado
'[Entidade']]],Table8[[Código do agregado '[Entidade']]:[Código do agregado
'[1º Direito']]],8,FALSE),".",Table9[[#This Row],[Membro]])))</f>
        <v/>
      </c>
      <c r="D1070" s="430"/>
      <c r="E1070" s="431"/>
      <c r="F1070" s="430"/>
      <c r="G1070" s="430"/>
      <c r="H1070" s="435"/>
      <c r="I1070" s="432"/>
      <c r="J1070" s="433"/>
      <c r="K1070" s="404" t="str">
        <f ca="1">IF(Table9[[#This Row],[Data de nascimento 
(aaaa-mm-dd)]]="","",(IF(B1070="","",DATEDIF(J1070,NOW(),"y"))))</f>
        <v/>
      </c>
      <c r="L1070" s="401"/>
      <c r="M1070" s="405"/>
      <c r="N1070" s="407"/>
      <c r="O1070" s="405"/>
      <c r="P1070" s="275" t="str">
        <f t="shared" si="83"/>
        <v>NÃO</v>
      </c>
      <c r="Q1070" s="281" t="str">
        <f>IF(Table9[[#This Row],[Código do agregado
'[Entidade']]]="","",IF(B1070&lt;&gt;B1069,"A",IF(Q1069="A","B",IF(Q1069="B","C",IF(Q1069="C","D",IF(Q1069="D","E",IF(Q1069="E","F",IF(Q1069="F","G",IF(Q1069="G","H",IF(Q1069="H","I",IF(Q1069="K","L",IF(Q1069="L","M",IF(Q1069="M","N",IF(Q1069="N","O",IF(Q1069="O","P",IF(Q1069="P","Q"))))))))))))))))</f>
        <v/>
      </c>
      <c r="R1070" s="282" t="str">
        <f t="shared" si="84"/>
        <v/>
      </c>
      <c r="S1070" s="283" t="str">
        <f t="shared" si="85"/>
        <v/>
      </c>
      <c r="T1070" s="284" t="str">
        <f t="shared" ca="1" si="86"/>
        <v/>
      </c>
      <c r="U1070" s="419"/>
      <c r="V1070" s="421" t="str">
        <f>IFERROR(IF(Table9[[#This Row],[Data de nascimento 
(aaaa-mm-dd)]]="","",(IF(B1070="","",DATEDIF(J1070,VLOOKUP(Table9[[#This Row],[Código do agregado
'[Entidade']]],Table8[[Código do agregado '[Entidade']]:[Denominação do ficheiro pdf correspondente ao documento]],25,FALSE),"y")))),"")</f>
        <v/>
      </c>
      <c r="W1070" s="410">
        <f t="shared" si="87"/>
        <v>0</v>
      </c>
      <c r="AC1070" s="280"/>
    </row>
    <row r="1071" spans="1:29" s="263" customFormat="1" ht="25.05" hidden="1" customHeight="1" x14ac:dyDescent="0.3">
      <c r="A1071" s="274" t="str">
        <f>CONCATENATE(+IF(Table9[[#This Row],[Código do agregado
'[Entidade']]]="","",VLOOKUP(Table9[[#This Row],[Código do agregado
'[Entidade']]],Table8[[#All],[Código do agregado '[Entidade']]:[Código do agregado
'[1º Direito']]],6,FALSE)),Table9[[#This Row],[Membro]])</f>
        <v/>
      </c>
      <c r="B1071" s="403"/>
      <c r="C1071" s="404" t="str">
        <f>IF(Table9[[#This Row],[Código do agregado
'[Entidade']]]="","",(CONCATENATE(VLOOKUP(Table9[[#This Row],[Código do agregado
'[Entidade']]],Table8[[Código do agregado '[Entidade']]:[Código do agregado
'[1º Direito']]],8,FALSE),".",Table9[[#This Row],[Membro]])))</f>
        <v/>
      </c>
      <c r="D1071" s="430"/>
      <c r="E1071" s="431"/>
      <c r="F1071" s="430"/>
      <c r="G1071" s="430"/>
      <c r="H1071" s="435"/>
      <c r="I1071" s="432"/>
      <c r="J1071" s="433"/>
      <c r="K1071" s="404" t="str">
        <f ca="1">IF(Table9[[#This Row],[Data de nascimento 
(aaaa-mm-dd)]]="","",(IF(B1071="","",DATEDIF(J1071,NOW(),"y"))))</f>
        <v/>
      </c>
      <c r="L1071" s="401"/>
      <c r="M1071" s="405"/>
      <c r="N1071" s="407"/>
      <c r="O1071" s="405"/>
      <c r="P1071" s="275" t="str">
        <f t="shared" si="83"/>
        <v>NÃO</v>
      </c>
      <c r="Q1071" s="281" t="str">
        <f>IF(Table9[[#This Row],[Código do agregado
'[Entidade']]]="","",IF(B1071&lt;&gt;B1070,"A",IF(Q1070="A","B",IF(Q1070="B","C",IF(Q1070="C","D",IF(Q1070="D","E",IF(Q1070="E","F",IF(Q1070="F","G",IF(Q1070="G","H",IF(Q1070="H","I",IF(Q1070="K","L",IF(Q1070="L","M",IF(Q1070="M","N",IF(Q1070="N","O",IF(Q1070="O","P",IF(Q1070="P","Q"))))))))))))))))</f>
        <v/>
      </c>
      <c r="R1071" s="282" t="str">
        <f t="shared" si="84"/>
        <v/>
      </c>
      <c r="S1071" s="283" t="str">
        <f t="shared" si="85"/>
        <v/>
      </c>
      <c r="T1071" s="284" t="str">
        <f t="shared" ca="1" si="86"/>
        <v/>
      </c>
      <c r="U1071" s="419"/>
      <c r="V1071" s="421" t="str">
        <f>IFERROR(IF(Table9[[#This Row],[Data de nascimento 
(aaaa-mm-dd)]]="","",(IF(B1071="","",DATEDIF(J1071,VLOOKUP(Table9[[#This Row],[Código do agregado
'[Entidade']]],Table8[[Código do agregado '[Entidade']]:[Denominação do ficheiro pdf correspondente ao documento]],25,FALSE),"y")))),"")</f>
        <v/>
      </c>
      <c r="W1071" s="410">
        <f t="shared" si="87"/>
        <v>0</v>
      </c>
      <c r="AC1071" s="280"/>
    </row>
    <row r="1072" spans="1:29" s="263" customFormat="1" ht="25.05" hidden="1" customHeight="1" x14ac:dyDescent="0.3">
      <c r="A1072" s="274" t="str">
        <f>CONCATENATE(+IF(Table9[[#This Row],[Código do agregado
'[Entidade']]]="","",VLOOKUP(Table9[[#This Row],[Código do agregado
'[Entidade']]],Table8[[#All],[Código do agregado '[Entidade']]:[Código do agregado
'[1º Direito']]],6,FALSE)),Table9[[#This Row],[Membro]])</f>
        <v/>
      </c>
      <c r="B1072" s="403"/>
      <c r="C1072" s="404" t="str">
        <f>IF(Table9[[#This Row],[Código do agregado
'[Entidade']]]="","",(CONCATENATE(VLOOKUP(Table9[[#This Row],[Código do agregado
'[Entidade']]],Table8[[Código do agregado '[Entidade']]:[Código do agregado
'[1º Direito']]],8,FALSE),".",Table9[[#This Row],[Membro]])))</f>
        <v/>
      </c>
      <c r="D1072" s="430"/>
      <c r="E1072" s="431"/>
      <c r="F1072" s="430"/>
      <c r="G1072" s="430"/>
      <c r="H1072" s="435"/>
      <c r="I1072" s="432"/>
      <c r="J1072" s="433"/>
      <c r="K1072" s="404" t="str">
        <f ca="1">IF(Table9[[#This Row],[Data de nascimento 
(aaaa-mm-dd)]]="","",(IF(B1072="","",DATEDIF(J1072,NOW(),"y"))))</f>
        <v/>
      </c>
      <c r="L1072" s="401"/>
      <c r="M1072" s="405"/>
      <c r="N1072" s="407"/>
      <c r="O1072" s="405"/>
      <c r="P1072" s="275" t="str">
        <f t="shared" si="83"/>
        <v>NÃO</v>
      </c>
      <c r="Q1072" s="281" t="str">
        <f>IF(Table9[[#This Row],[Código do agregado
'[Entidade']]]="","",IF(B1072&lt;&gt;B1071,"A",IF(Q1071="A","B",IF(Q1071="B","C",IF(Q1071="C","D",IF(Q1071="D","E",IF(Q1071="E","F",IF(Q1071="F","G",IF(Q1071="G","H",IF(Q1071="H","I",IF(Q1071="K","L",IF(Q1071="L","M",IF(Q1071="M","N",IF(Q1071="N","O",IF(Q1071="O","P",IF(Q1071="P","Q"))))))))))))))))</f>
        <v/>
      </c>
      <c r="R1072" s="282" t="str">
        <f t="shared" si="84"/>
        <v/>
      </c>
      <c r="S1072" s="283" t="str">
        <f t="shared" si="85"/>
        <v/>
      </c>
      <c r="T1072" s="284" t="str">
        <f t="shared" ca="1" si="86"/>
        <v/>
      </c>
      <c r="U1072" s="419"/>
      <c r="V1072" s="421" t="str">
        <f>IFERROR(IF(Table9[[#This Row],[Data de nascimento 
(aaaa-mm-dd)]]="","",(IF(B1072="","",DATEDIF(J1072,VLOOKUP(Table9[[#This Row],[Código do agregado
'[Entidade']]],Table8[[Código do agregado '[Entidade']]:[Denominação do ficheiro pdf correspondente ao documento]],25,FALSE),"y")))),"")</f>
        <v/>
      </c>
      <c r="W1072" s="410">
        <f t="shared" si="87"/>
        <v>0</v>
      </c>
      <c r="AC1072" s="280"/>
    </row>
    <row r="1073" spans="1:29" s="263" customFormat="1" ht="25.05" hidden="1" customHeight="1" x14ac:dyDescent="0.3">
      <c r="A1073" s="274" t="str">
        <f>CONCATENATE(+IF(Table9[[#This Row],[Código do agregado
'[Entidade']]]="","",VLOOKUP(Table9[[#This Row],[Código do agregado
'[Entidade']]],Table8[[#All],[Código do agregado '[Entidade']]:[Código do agregado
'[1º Direito']]],6,FALSE)),Table9[[#This Row],[Membro]])</f>
        <v/>
      </c>
      <c r="B1073" s="403"/>
      <c r="C1073" s="404" t="str">
        <f>IF(Table9[[#This Row],[Código do agregado
'[Entidade']]]="","",(CONCATENATE(VLOOKUP(Table9[[#This Row],[Código do agregado
'[Entidade']]],Table8[[Código do agregado '[Entidade']]:[Código do agregado
'[1º Direito']]],8,FALSE),".",Table9[[#This Row],[Membro]])))</f>
        <v/>
      </c>
      <c r="D1073" s="430"/>
      <c r="E1073" s="431"/>
      <c r="F1073" s="430"/>
      <c r="G1073" s="430"/>
      <c r="H1073" s="435"/>
      <c r="I1073" s="432"/>
      <c r="J1073" s="433"/>
      <c r="K1073" s="404" t="str">
        <f ca="1">IF(Table9[[#This Row],[Data de nascimento 
(aaaa-mm-dd)]]="","",(IF(B1073="","",DATEDIF(J1073,NOW(),"y"))))</f>
        <v/>
      </c>
      <c r="L1073" s="401"/>
      <c r="M1073" s="405"/>
      <c r="N1073" s="407"/>
      <c r="O1073" s="405"/>
      <c r="P1073" s="275" t="str">
        <f t="shared" si="83"/>
        <v>NÃO</v>
      </c>
      <c r="Q1073" s="281" t="str">
        <f>IF(Table9[[#This Row],[Código do agregado
'[Entidade']]]="","",IF(B1073&lt;&gt;B1072,"A",IF(Q1072="A","B",IF(Q1072="B","C",IF(Q1072="C","D",IF(Q1072="D","E",IF(Q1072="E","F",IF(Q1072="F","G",IF(Q1072="G","H",IF(Q1072="H","I",IF(Q1072="K","L",IF(Q1072="L","M",IF(Q1072="M","N",IF(Q1072="N","O",IF(Q1072="O","P",IF(Q1072="P","Q"))))))))))))))))</f>
        <v/>
      </c>
      <c r="R1073" s="282" t="str">
        <f t="shared" si="84"/>
        <v/>
      </c>
      <c r="S1073" s="283" t="str">
        <f t="shared" si="85"/>
        <v/>
      </c>
      <c r="T1073" s="284" t="str">
        <f t="shared" ca="1" si="86"/>
        <v/>
      </c>
      <c r="U1073" s="419"/>
      <c r="V1073" s="421" t="str">
        <f>IFERROR(IF(Table9[[#This Row],[Data de nascimento 
(aaaa-mm-dd)]]="","",(IF(B1073="","",DATEDIF(J1073,VLOOKUP(Table9[[#This Row],[Código do agregado
'[Entidade']]],Table8[[Código do agregado '[Entidade']]:[Denominação do ficheiro pdf correspondente ao documento]],25,FALSE),"y")))),"")</f>
        <v/>
      </c>
      <c r="W1073" s="410">
        <f t="shared" si="87"/>
        <v>0</v>
      </c>
      <c r="AC1073" s="280"/>
    </row>
    <row r="1074" spans="1:29" s="263" customFormat="1" ht="25.05" hidden="1" customHeight="1" x14ac:dyDescent="0.3">
      <c r="A1074" s="274" t="str">
        <f>CONCATENATE(+IF(Table9[[#This Row],[Código do agregado
'[Entidade']]]="","",VLOOKUP(Table9[[#This Row],[Código do agregado
'[Entidade']]],Table8[[#All],[Código do agregado '[Entidade']]:[Código do agregado
'[1º Direito']]],6,FALSE)),Table9[[#This Row],[Membro]])</f>
        <v/>
      </c>
      <c r="B1074" s="403"/>
      <c r="C1074" s="404" t="str">
        <f>IF(Table9[[#This Row],[Código do agregado
'[Entidade']]]="","",(CONCATENATE(VLOOKUP(Table9[[#This Row],[Código do agregado
'[Entidade']]],Table8[[Código do agregado '[Entidade']]:[Código do agregado
'[1º Direito']]],8,FALSE),".",Table9[[#This Row],[Membro]])))</f>
        <v/>
      </c>
      <c r="D1074" s="430"/>
      <c r="E1074" s="431"/>
      <c r="F1074" s="430"/>
      <c r="G1074" s="430"/>
      <c r="H1074" s="435"/>
      <c r="I1074" s="432"/>
      <c r="J1074" s="433"/>
      <c r="K1074" s="404" t="str">
        <f ca="1">IF(Table9[[#This Row],[Data de nascimento 
(aaaa-mm-dd)]]="","",(IF(B1074="","",DATEDIF(J1074,NOW(),"y"))))</f>
        <v/>
      </c>
      <c r="L1074" s="401"/>
      <c r="M1074" s="405"/>
      <c r="N1074" s="407"/>
      <c r="O1074" s="405"/>
      <c r="P1074" s="275" t="str">
        <f t="shared" si="83"/>
        <v>NÃO</v>
      </c>
      <c r="Q1074" s="281" t="str">
        <f>IF(Table9[[#This Row],[Código do agregado
'[Entidade']]]="","",IF(B1074&lt;&gt;B1073,"A",IF(Q1073="A","B",IF(Q1073="B","C",IF(Q1073="C","D",IF(Q1073="D","E",IF(Q1073="E","F",IF(Q1073="F","G",IF(Q1073="G","H",IF(Q1073="H","I",IF(Q1073="K","L",IF(Q1073="L","M",IF(Q1073="M","N",IF(Q1073="N","O",IF(Q1073="O","P",IF(Q1073="P","Q"))))))))))))))))</f>
        <v/>
      </c>
      <c r="R1074" s="282" t="str">
        <f t="shared" si="84"/>
        <v/>
      </c>
      <c r="S1074" s="283" t="str">
        <f t="shared" si="85"/>
        <v/>
      </c>
      <c r="T1074" s="284" t="str">
        <f t="shared" ca="1" si="86"/>
        <v/>
      </c>
      <c r="U1074" s="419"/>
      <c r="V1074" s="421" t="str">
        <f>IFERROR(IF(Table9[[#This Row],[Data de nascimento 
(aaaa-mm-dd)]]="","",(IF(B1074="","",DATEDIF(J1074,VLOOKUP(Table9[[#This Row],[Código do agregado
'[Entidade']]],Table8[[Código do agregado '[Entidade']]:[Denominação do ficheiro pdf correspondente ao documento]],25,FALSE),"y")))),"")</f>
        <v/>
      </c>
      <c r="W1074" s="410">
        <f t="shared" si="87"/>
        <v>0</v>
      </c>
      <c r="AC1074" s="280"/>
    </row>
    <row r="1075" spans="1:29" s="263" customFormat="1" ht="25.05" hidden="1" customHeight="1" x14ac:dyDescent="0.3">
      <c r="A1075" s="274" t="str">
        <f>CONCATENATE(+IF(Table9[[#This Row],[Código do agregado
'[Entidade']]]="","",VLOOKUP(Table9[[#This Row],[Código do agregado
'[Entidade']]],Table8[[#All],[Código do agregado '[Entidade']]:[Código do agregado
'[1º Direito']]],6,FALSE)),Table9[[#This Row],[Membro]])</f>
        <v/>
      </c>
      <c r="B1075" s="403"/>
      <c r="C1075" s="404" t="str">
        <f>IF(Table9[[#This Row],[Código do agregado
'[Entidade']]]="","",(CONCATENATE(VLOOKUP(Table9[[#This Row],[Código do agregado
'[Entidade']]],Table8[[Código do agregado '[Entidade']]:[Código do agregado
'[1º Direito']]],8,FALSE),".",Table9[[#This Row],[Membro]])))</f>
        <v/>
      </c>
      <c r="D1075" s="430"/>
      <c r="E1075" s="431"/>
      <c r="F1075" s="430"/>
      <c r="G1075" s="430"/>
      <c r="H1075" s="435"/>
      <c r="I1075" s="432"/>
      <c r="J1075" s="433"/>
      <c r="K1075" s="404" t="str">
        <f ca="1">IF(Table9[[#This Row],[Data de nascimento 
(aaaa-mm-dd)]]="","",(IF(B1075="","",DATEDIF(J1075,NOW(),"y"))))</f>
        <v/>
      </c>
      <c r="L1075" s="401"/>
      <c r="M1075" s="405"/>
      <c r="N1075" s="407"/>
      <c r="O1075" s="405"/>
      <c r="P1075" s="275" t="str">
        <f t="shared" si="83"/>
        <v>NÃO</v>
      </c>
      <c r="Q1075" s="281" t="str">
        <f>IF(Table9[[#This Row],[Código do agregado
'[Entidade']]]="","",IF(B1075&lt;&gt;B1074,"A",IF(Q1074="A","B",IF(Q1074="B","C",IF(Q1074="C","D",IF(Q1074="D","E",IF(Q1074="E","F",IF(Q1074="F","G",IF(Q1074="G","H",IF(Q1074="H","I",IF(Q1074="K","L",IF(Q1074="L","M",IF(Q1074="M","N",IF(Q1074="N","O",IF(Q1074="O","P",IF(Q1074="P","Q"))))))))))))))))</f>
        <v/>
      </c>
      <c r="R1075" s="282" t="str">
        <f t="shared" si="84"/>
        <v/>
      </c>
      <c r="S1075" s="283" t="str">
        <f t="shared" si="85"/>
        <v/>
      </c>
      <c r="T1075" s="284" t="str">
        <f t="shared" ca="1" si="86"/>
        <v/>
      </c>
      <c r="U1075" s="419"/>
      <c r="V1075" s="421" t="str">
        <f>IFERROR(IF(Table9[[#This Row],[Data de nascimento 
(aaaa-mm-dd)]]="","",(IF(B1075="","",DATEDIF(J1075,VLOOKUP(Table9[[#This Row],[Código do agregado
'[Entidade']]],Table8[[Código do agregado '[Entidade']]:[Denominação do ficheiro pdf correspondente ao documento]],25,FALSE),"y")))),"")</f>
        <v/>
      </c>
      <c r="W1075" s="410">
        <f t="shared" si="87"/>
        <v>0</v>
      </c>
      <c r="AC1075" s="280"/>
    </row>
    <row r="1076" spans="1:29" s="263" customFormat="1" ht="25.05" hidden="1" customHeight="1" x14ac:dyDescent="0.3">
      <c r="A1076" s="274" t="str">
        <f>CONCATENATE(+IF(Table9[[#This Row],[Código do agregado
'[Entidade']]]="","",VLOOKUP(Table9[[#This Row],[Código do agregado
'[Entidade']]],Table8[[#All],[Código do agregado '[Entidade']]:[Código do agregado
'[1º Direito']]],6,FALSE)),Table9[[#This Row],[Membro]])</f>
        <v/>
      </c>
      <c r="B1076" s="403"/>
      <c r="C1076" s="404" t="str">
        <f>IF(Table9[[#This Row],[Código do agregado
'[Entidade']]]="","",(CONCATENATE(VLOOKUP(Table9[[#This Row],[Código do agregado
'[Entidade']]],Table8[[Código do agregado '[Entidade']]:[Código do agregado
'[1º Direito']]],8,FALSE),".",Table9[[#This Row],[Membro]])))</f>
        <v/>
      </c>
      <c r="D1076" s="430"/>
      <c r="E1076" s="431"/>
      <c r="F1076" s="430"/>
      <c r="G1076" s="430"/>
      <c r="H1076" s="435"/>
      <c r="I1076" s="432"/>
      <c r="J1076" s="433"/>
      <c r="K1076" s="404" t="str">
        <f ca="1">IF(Table9[[#This Row],[Data de nascimento 
(aaaa-mm-dd)]]="","",(IF(B1076="","",DATEDIF(J1076,NOW(),"y"))))</f>
        <v/>
      </c>
      <c r="L1076" s="401"/>
      <c r="M1076" s="405"/>
      <c r="N1076" s="407"/>
      <c r="O1076" s="405"/>
      <c r="P1076" s="275" t="str">
        <f t="shared" si="83"/>
        <v>NÃO</v>
      </c>
      <c r="Q1076" s="281" t="str">
        <f>IF(Table9[[#This Row],[Código do agregado
'[Entidade']]]="","",IF(B1076&lt;&gt;B1075,"A",IF(Q1075="A","B",IF(Q1075="B","C",IF(Q1075="C","D",IF(Q1075="D","E",IF(Q1075="E","F",IF(Q1075="F","G",IF(Q1075="G","H",IF(Q1075="H","I",IF(Q1075="K","L",IF(Q1075="L","M",IF(Q1075="M","N",IF(Q1075="N","O",IF(Q1075="O","P",IF(Q1075="P","Q"))))))))))))))))</f>
        <v/>
      </c>
      <c r="R1076" s="282" t="str">
        <f t="shared" si="84"/>
        <v/>
      </c>
      <c r="S1076" s="283" t="str">
        <f t="shared" si="85"/>
        <v/>
      </c>
      <c r="T1076" s="284" t="str">
        <f t="shared" ca="1" si="86"/>
        <v/>
      </c>
      <c r="U1076" s="419"/>
      <c r="V1076" s="421" t="str">
        <f>IFERROR(IF(Table9[[#This Row],[Data de nascimento 
(aaaa-mm-dd)]]="","",(IF(B1076="","",DATEDIF(J1076,VLOOKUP(Table9[[#This Row],[Código do agregado
'[Entidade']]],Table8[[Código do agregado '[Entidade']]:[Denominação do ficheiro pdf correspondente ao documento]],25,FALSE),"y")))),"")</f>
        <v/>
      </c>
      <c r="W1076" s="410">
        <f t="shared" si="87"/>
        <v>0</v>
      </c>
      <c r="AC1076" s="280"/>
    </row>
    <row r="1077" spans="1:29" s="263" customFormat="1" ht="25.05" hidden="1" customHeight="1" x14ac:dyDescent="0.3">
      <c r="A1077" s="274" t="str">
        <f>CONCATENATE(+IF(Table9[[#This Row],[Código do agregado
'[Entidade']]]="","",VLOOKUP(Table9[[#This Row],[Código do agregado
'[Entidade']]],Table8[[#All],[Código do agregado '[Entidade']]:[Código do agregado
'[1º Direito']]],6,FALSE)),Table9[[#This Row],[Membro]])</f>
        <v/>
      </c>
      <c r="B1077" s="403"/>
      <c r="C1077" s="404" t="str">
        <f>IF(Table9[[#This Row],[Código do agregado
'[Entidade']]]="","",(CONCATENATE(VLOOKUP(Table9[[#This Row],[Código do agregado
'[Entidade']]],Table8[[Código do agregado '[Entidade']]:[Código do agregado
'[1º Direito']]],8,FALSE),".",Table9[[#This Row],[Membro]])))</f>
        <v/>
      </c>
      <c r="D1077" s="430"/>
      <c r="E1077" s="431"/>
      <c r="F1077" s="430"/>
      <c r="G1077" s="430"/>
      <c r="H1077" s="435"/>
      <c r="I1077" s="432"/>
      <c r="J1077" s="433"/>
      <c r="K1077" s="404" t="str">
        <f ca="1">IF(Table9[[#This Row],[Data de nascimento 
(aaaa-mm-dd)]]="","",(IF(B1077="","",DATEDIF(J1077,NOW(),"y"))))</f>
        <v/>
      </c>
      <c r="L1077" s="401"/>
      <c r="M1077" s="405"/>
      <c r="N1077" s="407"/>
      <c r="O1077" s="405"/>
      <c r="P1077" s="275" t="str">
        <f t="shared" si="83"/>
        <v>NÃO</v>
      </c>
      <c r="Q1077" s="281" t="str">
        <f>IF(Table9[[#This Row],[Código do agregado
'[Entidade']]]="","",IF(B1077&lt;&gt;B1076,"A",IF(Q1076="A","B",IF(Q1076="B","C",IF(Q1076="C","D",IF(Q1076="D","E",IF(Q1076="E","F",IF(Q1076="F","G",IF(Q1076="G","H",IF(Q1076="H","I",IF(Q1076="K","L",IF(Q1076="L","M",IF(Q1076="M","N",IF(Q1076="N","O",IF(Q1076="O","P",IF(Q1076="P","Q"))))))))))))))))</f>
        <v/>
      </c>
      <c r="R1077" s="282" t="str">
        <f t="shared" si="84"/>
        <v/>
      </c>
      <c r="S1077" s="283" t="str">
        <f t="shared" si="85"/>
        <v/>
      </c>
      <c r="T1077" s="284" t="str">
        <f t="shared" ca="1" si="86"/>
        <v/>
      </c>
      <c r="U1077" s="419"/>
      <c r="V1077" s="421" t="str">
        <f>IFERROR(IF(Table9[[#This Row],[Data de nascimento 
(aaaa-mm-dd)]]="","",(IF(B1077="","",DATEDIF(J1077,VLOOKUP(Table9[[#This Row],[Código do agregado
'[Entidade']]],Table8[[Código do agregado '[Entidade']]:[Denominação do ficheiro pdf correspondente ao documento]],25,FALSE),"y")))),"")</f>
        <v/>
      </c>
      <c r="W1077" s="410">
        <f t="shared" si="87"/>
        <v>0</v>
      </c>
      <c r="AC1077" s="280"/>
    </row>
    <row r="1078" spans="1:29" s="263" customFormat="1" ht="25.05" hidden="1" customHeight="1" x14ac:dyDescent="0.3">
      <c r="A1078" s="274" t="str">
        <f>CONCATENATE(+IF(Table9[[#This Row],[Código do agregado
'[Entidade']]]="","",VLOOKUP(Table9[[#This Row],[Código do agregado
'[Entidade']]],Table8[[#All],[Código do agregado '[Entidade']]:[Código do agregado
'[1º Direito']]],6,FALSE)),Table9[[#This Row],[Membro]])</f>
        <v/>
      </c>
      <c r="B1078" s="403"/>
      <c r="C1078" s="404" t="str">
        <f>IF(Table9[[#This Row],[Código do agregado
'[Entidade']]]="","",(CONCATENATE(VLOOKUP(Table9[[#This Row],[Código do agregado
'[Entidade']]],Table8[[Código do agregado '[Entidade']]:[Código do agregado
'[1º Direito']]],8,FALSE),".",Table9[[#This Row],[Membro]])))</f>
        <v/>
      </c>
      <c r="D1078" s="430"/>
      <c r="E1078" s="431"/>
      <c r="F1078" s="430"/>
      <c r="G1078" s="430"/>
      <c r="H1078" s="435"/>
      <c r="I1078" s="432"/>
      <c r="J1078" s="433"/>
      <c r="K1078" s="404" t="str">
        <f ca="1">IF(Table9[[#This Row],[Data de nascimento 
(aaaa-mm-dd)]]="","",(IF(B1078="","",DATEDIF(J1078,NOW(),"y"))))</f>
        <v/>
      </c>
      <c r="L1078" s="401"/>
      <c r="M1078" s="405"/>
      <c r="N1078" s="407"/>
      <c r="O1078" s="405"/>
      <c r="P1078" s="275" t="str">
        <f t="shared" si="83"/>
        <v>NÃO</v>
      </c>
      <c r="Q1078" s="281" t="str">
        <f>IF(Table9[[#This Row],[Código do agregado
'[Entidade']]]="","",IF(B1078&lt;&gt;B1077,"A",IF(Q1077="A","B",IF(Q1077="B","C",IF(Q1077="C","D",IF(Q1077="D","E",IF(Q1077="E","F",IF(Q1077="F","G",IF(Q1077="G","H",IF(Q1077="H","I",IF(Q1077="K","L",IF(Q1077="L","M",IF(Q1077="M","N",IF(Q1077="N","O",IF(Q1077="O","P",IF(Q1077="P","Q"))))))))))))))))</f>
        <v/>
      </c>
      <c r="R1078" s="282" t="str">
        <f t="shared" si="84"/>
        <v/>
      </c>
      <c r="S1078" s="283" t="str">
        <f t="shared" si="85"/>
        <v/>
      </c>
      <c r="T1078" s="284" t="str">
        <f t="shared" ca="1" si="86"/>
        <v/>
      </c>
      <c r="U1078" s="419"/>
      <c r="V1078" s="421" t="str">
        <f>IFERROR(IF(Table9[[#This Row],[Data de nascimento 
(aaaa-mm-dd)]]="","",(IF(B1078="","",DATEDIF(J1078,VLOOKUP(Table9[[#This Row],[Código do agregado
'[Entidade']]],Table8[[Código do agregado '[Entidade']]:[Denominação do ficheiro pdf correspondente ao documento]],25,FALSE),"y")))),"")</f>
        <v/>
      </c>
      <c r="W1078" s="410">
        <f t="shared" si="87"/>
        <v>0</v>
      </c>
      <c r="AC1078" s="280"/>
    </row>
    <row r="1079" spans="1:29" s="263" customFormat="1" ht="25.05" hidden="1" customHeight="1" x14ac:dyDescent="0.3">
      <c r="A1079" s="274" t="str">
        <f>CONCATENATE(+IF(Table9[[#This Row],[Código do agregado
'[Entidade']]]="","",VLOOKUP(Table9[[#This Row],[Código do agregado
'[Entidade']]],Table8[[#All],[Código do agregado '[Entidade']]:[Código do agregado
'[1º Direito']]],6,FALSE)),Table9[[#This Row],[Membro]])</f>
        <v/>
      </c>
      <c r="B1079" s="403"/>
      <c r="C1079" s="404" t="str">
        <f>IF(Table9[[#This Row],[Código do agregado
'[Entidade']]]="","",(CONCATENATE(VLOOKUP(Table9[[#This Row],[Código do agregado
'[Entidade']]],Table8[[Código do agregado '[Entidade']]:[Código do agregado
'[1º Direito']]],8,FALSE),".",Table9[[#This Row],[Membro]])))</f>
        <v/>
      </c>
      <c r="D1079" s="430"/>
      <c r="E1079" s="431"/>
      <c r="F1079" s="430"/>
      <c r="G1079" s="430"/>
      <c r="H1079" s="435"/>
      <c r="I1079" s="432"/>
      <c r="J1079" s="433"/>
      <c r="K1079" s="404" t="str">
        <f ca="1">IF(Table9[[#This Row],[Data de nascimento 
(aaaa-mm-dd)]]="","",(IF(B1079="","",DATEDIF(J1079,NOW(),"y"))))</f>
        <v/>
      </c>
      <c r="L1079" s="401"/>
      <c r="M1079" s="405"/>
      <c r="N1079" s="407"/>
      <c r="O1079" s="405"/>
      <c r="P1079" s="275" t="str">
        <f t="shared" si="83"/>
        <v>NÃO</v>
      </c>
      <c r="Q1079" s="281" t="str">
        <f>IF(Table9[[#This Row],[Código do agregado
'[Entidade']]]="","",IF(B1079&lt;&gt;B1078,"A",IF(Q1078="A","B",IF(Q1078="B","C",IF(Q1078="C","D",IF(Q1078="D","E",IF(Q1078="E","F",IF(Q1078="F","G",IF(Q1078="G","H",IF(Q1078="H","I",IF(Q1078="K","L",IF(Q1078="L","M",IF(Q1078="M","N",IF(Q1078="N","O",IF(Q1078="O","P",IF(Q1078="P","Q"))))))))))))))))</f>
        <v/>
      </c>
      <c r="R1079" s="282" t="str">
        <f t="shared" si="84"/>
        <v/>
      </c>
      <c r="S1079" s="283" t="str">
        <f t="shared" si="85"/>
        <v/>
      </c>
      <c r="T1079" s="284" t="str">
        <f t="shared" ca="1" si="86"/>
        <v/>
      </c>
      <c r="U1079" s="419"/>
      <c r="V1079" s="421" t="str">
        <f>IFERROR(IF(Table9[[#This Row],[Data de nascimento 
(aaaa-mm-dd)]]="","",(IF(B1079="","",DATEDIF(J1079,VLOOKUP(Table9[[#This Row],[Código do agregado
'[Entidade']]],Table8[[Código do agregado '[Entidade']]:[Denominação do ficheiro pdf correspondente ao documento]],25,FALSE),"y")))),"")</f>
        <v/>
      </c>
      <c r="W1079" s="410">
        <f t="shared" si="87"/>
        <v>0</v>
      </c>
      <c r="AC1079" s="280"/>
    </row>
    <row r="1080" spans="1:29" s="263" customFormat="1" ht="25.05" hidden="1" customHeight="1" x14ac:dyDescent="0.3">
      <c r="A1080" s="274" t="str">
        <f>CONCATENATE(+IF(Table9[[#This Row],[Código do agregado
'[Entidade']]]="","",VLOOKUP(Table9[[#This Row],[Código do agregado
'[Entidade']]],Table8[[#All],[Código do agregado '[Entidade']]:[Código do agregado
'[1º Direito']]],6,FALSE)),Table9[[#This Row],[Membro]])</f>
        <v/>
      </c>
      <c r="B1080" s="403"/>
      <c r="C1080" s="404" t="str">
        <f>IF(Table9[[#This Row],[Código do agregado
'[Entidade']]]="","",(CONCATENATE(VLOOKUP(Table9[[#This Row],[Código do agregado
'[Entidade']]],Table8[[Código do agregado '[Entidade']]:[Código do agregado
'[1º Direito']]],8,FALSE),".",Table9[[#This Row],[Membro]])))</f>
        <v/>
      </c>
      <c r="D1080" s="430"/>
      <c r="E1080" s="431"/>
      <c r="F1080" s="430"/>
      <c r="G1080" s="430"/>
      <c r="H1080" s="435"/>
      <c r="I1080" s="432"/>
      <c r="J1080" s="433"/>
      <c r="K1080" s="404" t="str">
        <f ca="1">IF(Table9[[#This Row],[Data de nascimento 
(aaaa-mm-dd)]]="","",(IF(B1080="","",DATEDIF(J1080,NOW(),"y"))))</f>
        <v/>
      </c>
      <c r="L1080" s="401"/>
      <c r="M1080" s="405"/>
      <c r="N1080" s="407"/>
      <c r="O1080" s="405"/>
      <c r="P1080" s="275" t="str">
        <f t="shared" si="83"/>
        <v>NÃO</v>
      </c>
      <c r="Q1080" s="281" t="str">
        <f>IF(Table9[[#This Row],[Código do agregado
'[Entidade']]]="","",IF(B1080&lt;&gt;B1079,"A",IF(Q1079="A","B",IF(Q1079="B","C",IF(Q1079="C","D",IF(Q1079="D","E",IF(Q1079="E","F",IF(Q1079="F","G",IF(Q1079="G","H",IF(Q1079="H","I",IF(Q1079="K","L",IF(Q1079="L","M",IF(Q1079="M","N",IF(Q1079="N","O",IF(Q1079="O","P",IF(Q1079="P","Q"))))))))))))))))</f>
        <v/>
      </c>
      <c r="R1080" s="282" t="str">
        <f t="shared" si="84"/>
        <v/>
      </c>
      <c r="S1080" s="283" t="str">
        <f t="shared" si="85"/>
        <v/>
      </c>
      <c r="T1080" s="284" t="str">
        <f t="shared" ca="1" si="86"/>
        <v/>
      </c>
      <c r="U1080" s="419"/>
      <c r="V1080" s="421" t="str">
        <f>IFERROR(IF(Table9[[#This Row],[Data de nascimento 
(aaaa-mm-dd)]]="","",(IF(B1080="","",DATEDIF(J1080,VLOOKUP(Table9[[#This Row],[Código do agregado
'[Entidade']]],Table8[[Código do agregado '[Entidade']]:[Denominação do ficheiro pdf correspondente ao documento]],25,FALSE),"y")))),"")</f>
        <v/>
      </c>
      <c r="W1080" s="410">
        <f t="shared" si="87"/>
        <v>0</v>
      </c>
      <c r="AC1080" s="280"/>
    </row>
    <row r="1081" spans="1:29" s="263" customFormat="1" ht="25.05" hidden="1" customHeight="1" x14ac:dyDescent="0.3">
      <c r="A1081" s="274" t="str">
        <f>CONCATENATE(+IF(Table9[[#This Row],[Código do agregado
'[Entidade']]]="","",VLOOKUP(Table9[[#This Row],[Código do agregado
'[Entidade']]],Table8[[#All],[Código do agregado '[Entidade']]:[Código do agregado
'[1º Direito']]],6,FALSE)),Table9[[#This Row],[Membro]])</f>
        <v/>
      </c>
      <c r="B1081" s="403"/>
      <c r="C1081" s="404" t="str">
        <f>IF(Table9[[#This Row],[Código do agregado
'[Entidade']]]="","",(CONCATENATE(VLOOKUP(Table9[[#This Row],[Código do agregado
'[Entidade']]],Table8[[Código do agregado '[Entidade']]:[Código do agregado
'[1º Direito']]],8,FALSE),".",Table9[[#This Row],[Membro]])))</f>
        <v/>
      </c>
      <c r="D1081" s="430"/>
      <c r="E1081" s="431"/>
      <c r="F1081" s="430"/>
      <c r="G1081" s="430"/>
      <c r="H1081" s="435"/>
      <c r="I1081" s="432"/>
      <c r="J1081" s="433"/>
      <c r="K1081" s="404" t="str">
        <f ca="1">IF(Table9[[#This Row],[Data de nascimento 
(aaaa-mm-dd)]]="","",(IF(B1081="","",DATEDIF(J1081,NOW(),"y"))))</f>
        <v/>
      </c>
      <c r="L1081" s="401"/>
      <c r="M1081" s="405"/>
      <c r="N1081" s="407"/>
      <c r="O1081" s="405"/>
      <c r="P1081" s="275" t="str">
        <f t="shared" si="83"/>
        <v>NÃO</v>
      </c>
      <c r="Q1081" s="281" t="str">
        <f>IF(Table9[[#This Row],[Código do agregado
'[Entidade']]]="","",IF(B1081&lt;&gt;B1080,"A",IF(Q1080="A","B",IF(Q1080="B","C",IF(Q1080="C","D",IF(Q1080="D","E",IF(Q1080="E","F",IF(Q1080="F","G",IF(Q1080="G","H",IF(Q1080="H","I",IF(Q1080="K","L",IF(Q1080="L","M",IF(Q1080="M","N",IF(Q1080="N","O",IF(Q1080="O","P",IF(Q1080="P","Q"))))))))))))))))</f>
        <v/>
      </c>
      <c r="R1081" s="282" t="str">
        <f t="shared" si="84"/>
        <v/>
      </c>
      <c r="S1081" s="283" t="str">
        <f t="shared" si="85"/>
        <v/>
      </c>
      <c r="T1081" s="284" t="str">
        <f t="shared" ca="1" si="86"/>
        <v/>
      </c>
      <c r="U1081" s="419"/>
      <c r="V1081" s="421" t="str">
        <f>IFERROR(IF(Table9[[#This Row],[Data de nascimento 
(aaaa-mm-dd)]]="","",(IF(B1081="","",DATEDIF(J1081,VLOOKUP(Table9[[#This Row],[Código do agregado
'[Entidade']]],Table8[[Código do agregado '[Entidade']]:[Denominação do ficheiro pdf correspondente ao documento]],25,FALSE),"y")))),"")</f>
        <v/>
      </c>
      <c r="W1081" s="410">
        <f t="shared" si="87"/>
        <v>0</v>
      </c>
      <c r="AC1081" s="280"/>
    </row>
    <row r="1082" spans="1:29" s="263" customFormat="1" ht="25.05" hidden="1" customHeight="1" x14ac:dyDescent="0.3">
      <c r="A1082" s="274" t="str">
        <f>CONCATENATE(+IF(Table9[[#This Row],[Código do agregado
'[Entidade']]]="","",VLOOKUP(Table9[[#This Row],[Código do agregado
'[Entidade']]],Table8[[#All],[Código do agregado '[Entidade']]:[Código do agregado
'[1º Direito']]],6,FALSE)),Table9[[#This Row],[Membro]])</f>
        <v/>
      </c>
      <c r="B1082" s="403"/>
      <c r="C1082" s="404" t="str">
        <f>IF(Table9[[#This Row],[Código do agregado
'[Entidade']]]="","",(CONCATENATE(VLOOKUP(Table9[[#This Row],[Código do agregado
'[Entidade']]],Table8[[Código do agregado '[Entidade']]:[Código do agregado
'[1º Direito']]],8,FALSE),".",Table9[[#This Row],[Membro]])))</f>
        <v/>
      </c>
      <c r="D1082" s="430"/>
      <c r="E1082" s="431"/>
      <c r="F1082" s="430"/>
      <c r="G1082" s="430"/>
      <c r="H1082" s="435"/>
      <c r="I1082" s="432"/>
      <c r="J1082" s="433"/>
      <c r="K1082" s="404" t="str">
        <f ca="1">IF(Table9[[#This Row],[Data de nascimento 
(aaaa-mm-dd)]]="","",(IF(B1082="","",DATEDIF(J1082,NOW(),"y"))))</f>
        <v/>
      </c>
      <c r="L1082" s="401"/>
      <c r="M1082" s="405"/>
      <c r="N1082" s="407"/>
      <c r="O1082" s="405"/>
      <c r="P1082" s="275" t="str">
        <f t="shared" si="83"/>
        <v>NÃO</v>
      </c>
      <c r="Q1082" s="281" t="str">
        <f>IF(Table9[[#This Row],[Código do agregado
'[Entidade']]]="","",IF(B1082&lt;&gt;B1081,"A",IF(Q1081="A","B",IF(Q1081="B","C",IF(Q1081="C","D",IF(Q1081="D","E",IF(Q1081="E","F",IF(Q1081="F","G",IF(Q1081="G","H",IF(Q1081="H","I",IF(Q1081="K","L",IF(Q1081="L","M",IF(Q1081="M","N",IF(Q1081="N","O",IF(Q1081="O","P",IF(Q1081="P","Q"))))))))))))))))</f>
        <v/>
      </c>
      <c r="R1082" s="282" t="str">
        <f t="shared" si="84"/>
        <v/>
      </c>
      <c r="S1082" s="283" t="str">
        <f t="shared" si="85"/>
        <v/>
      </c>
      <c r="T1082" s="284" t="str">
        <f t="shared" ca="1" si="86"/>
        <v/>
      </c>
      <c r="U1082" s="419"/>
      <c r="V1082" s="421" t="str">
        <f>IFERROR(IF(Table9[[#This Row],[Data de nascimento 
(aaaa-mm-dd)]]="","",(IF(B1082="","",DATEDIF(J1082,VLOOKUP(Table9[[#This Row],[Código do agregado
'[Entidade']]],Table8[[Código do agregado '[Entidade']]:[Denominação do ficheiro pdf correspondente ao documento]],25,FALSE),"y")))),"")</f>
        <v/>
      </c>
      <c r="W1082" s="410">
        <f t="shared" si="87"/>
        <v>0</v>
      </c>
      <c r="AC1082" s="280"/>
    </row>
    <row r="1083" spans="1:29" s="263" customFormat="1" ht="25.05" hidden="1" customHeight="1" x14ac:dyDescent="0.3">
      <c r="A1083" s="274" t="str">
        <f>CONCATENATE(+IF(Table9[[#This Row],[Código do agregado
'[Entidade']]]="","",VLOOKUP(Table9[[#This Row],[Código do agregado
'[Entidade']]],Table8[[#All],[Código do agregado '[Entidade']]:[Código do agregado
'[1º Direito']]],6,FALSE)),Table9[[#This Row],[Membro]])</f>
        <v/>
      </c>
      <c r="B1083" s="403"/>
      <c r="C1083" s="404" t="str">
        <f>IF(Table9[[#This Row],[Código do agregado
'[Entidade']]]="","",(CONCATENATE(VLOOKUP(Table9[[#This Row],[Código do agregado
'[Entidade']]],Table8[[Código do agregado '[Entidade']]:[Código do agregado
'[1º Direito']]],8,FALSE),".",Table9[[#This Row],[Membro]])))</f>
        <v/>
      </c>
      <c r="D1083" s="430"/>
      <c r="E1083" s="431"/>
      <c r="F1083" s="430"/>
      <c r="G1083" s="430"/>
      <c r="H1083" s="435"/>
      <c r="I1083" s="432"/>
      <c r="J1083" s="433"/>
      <c r="K1083" s="404" t="str">
        <f ca="1">IF(Table9[[#This Row],[Data de nascimento 
(aaaa-mm-dd)]]="","",(IF(B1083="","",DATEDIF(J1083,NOW(),"y"))))</f>
        <v/>
      </c>
      <c r="L1083" s="401"/>
      <c r="M1083" s="405"/>
      <c r="N1083" s="407"/>
      <c r="O1083" s="405"/>
      <c r="P1083" s="275" t="str">
        <f t="shared" si="83"/>
        <v>NÃO</v>
      </c>
      <c r="Q1083" s="281" t="str">
        <f>IF(Table9[[#This Row],[Código do agregado
'[Entidade']]]="","",IF(B1083&lt;&gt;B1082,"A",IF(Q1082="A","B",IF(Q1082="B","C",IF(Q1082="C","D",IF(Q1082="D","E",IF(Q1082="E","F",IF(Q1082="F","G",IF(Q1082="G","H",IF(Q1082="H","I",IF(Q1082="K","L",IF(Q1082="L","M",IF(Q1082="M","N",IF(Q1082="N","O",IF(Q1082="O","P",IF(Q1082="P","Q"))))))))))))))))</f>
        <v/>
      </c>
      <c r="R1083" s="282" t="str">
        <f t="shared" si="84"/>
        <v/>
      </c>
      <c r="S1083" s="283" t="str">
        <f t="shared" si="85"/>
        <v/>
      </c>
      <c r="T1083" s="284" t="str">
        <f t="shared" ca="1" si="86"/>
        <v/>
      </c>
      <c r="U1083" s="419"/>
      <c r="V1083" s="421" t="str">
        <f>IFERROR(IF(Table9[[#This Row],[Data de nascimento 
(aaaa-mm-dd)]]="","",(IF(B1083="","",DATEDIF(J1083,VLOOKUP(Table9[[#This Row],[Código do agregado
'[Entidade']]],Table8[[Código do agregado '[Entidade']]:[Denominação do ficheiro pdf correspondente ao documento]],25,FALSE),"y")))),"")</f>
        <v/>
      </c>
      <c r="W1083" s="410">
        <f t="shared" si="87"/>
        <v>0</v>
      </c>
      <c r="AC1083" s="280"/>
    </row>
    <row r="1084" spans="1:29" s="263" customFormat="1" ht="25.05" hidden="1" customHeight="1" x14ac:dyDescent="0.3">
      <c r="A1084" s="274" t="str">
        <f>CONCATENATE(+IF(Table9[[#This Row],[Código do agregado
'[Entidade']]]="","",VLOOKUP(Table9[[#This Row],[Código do agregado
'[Entidade']]],Table8[[#All],[Código do agregado '[Entidade']]:[Código do agregado
'[1º Direito']]],6,FALSE)),Table9[[#This Row],[Membro]])</f>
        <v/>
      </c>
      <c r="B1084" s="403"/>
      <c r="C1084" s="404" t="str">
        <f>IF(Table9[[#This Row],[Código do agregado
'[Entidade']]]="","",(CONCATENATE(VLOOKUP(Table9[[#This Row],[Código do agregado
'[Entidade']]],Table8[[Código do agregado '[Entidade']]:[Código do agregado
'[1º Direito']]],8,FALSE),".",Table9[[#This Row],[Membro]])))</f>
        <v/>
      </c>
      <c r="D1084" s="430"/>
      <c r="E1084" s="431"/>
      <c r="F1084" s="430"/>
      <c r="G1084" s="430"/>
      <c r="H1084" s="435"/>
      <c r="I1084" s="432"/>
      <c r="J1084" s="433"/>
      <c r="K1084" s="404" t="str">
        <f ca="1">IF(Table9[[#This Row],[Data de nascimento 
(aaaa-mm-dd)]]="","",(IF(B1084="","",DATEDIF(J1084,NOW(),"y"))))</f>
        <v/>
      </c>
      <c r="L1084" s="401"/>
      <c r="M1084" s="405"/>
      <c r="N1084" s="407"/>
      <c r="O1084" s="405"/>
      <c r="P1084" s="275" t="str">
        <f t="shared" si="83"/>
        <v>NÃO</v>
      </c>
      <c r="Q1084" s="281" t="str">
        <f>IF(Table9[[#This Row],[Código do agregado
'[Entidade']]]="","",IF(B1084&lt;&gt;B1083,"A",IF(Q1083="A","B",IF(Q1083="B","C",IF(Q1083="C","D",IF(Q1083="D","E",IF(Q1083="E","F",IF(Q1083="F","G",IF(Q1083="G","H",IF(Q1083="H","I",IF(Q1083="K","L",IF(Q1083="L","M",IF(Q1083="M","N",IF(Q1083="N","O",IF(Q1083="O","P",IF(Q1083="P","Q"))))))))))))))))</f>
        <v/>
      </c>
      <c r="R1084" s="282" t="str">
        <f t="shared" si="84"/>
        <v/>
      </c>
      <c r="S1084" s="283" t="str">
        <f t="shared" si="85"/>
        <v/>
      </c>
      <c r="T1084" s="284" t="str">
        <f t="shared" ca="1" si="86"/>
        <v/>
      </c>
      <c r="U1084" s="419"/>
      <c r="V1084" s="421" t="str">
        <f>IFERROR(IF(Table9[[#This Row],[Data de nascimento 
(aaaa-mm-dd)]]="","",(IF(B1084="","",DATEDIF(J1084,VLOOKUP(Table9[[#This Row],[Código do agregado
'[Entidade']]],Table8[[Código do agregado '[Entidade']]:[Denominação do ficheiro pdf correspondente ao documento]],25,FALSE),"y")))),"")</f>
        <v/>
      </c>
      <c r="W1084" s="410">
        <f t="shared" si="87"/>
        <v>0</v>
      </c>
      <c r="AC1084" s="280"/>
    </row>
    <row r="1085" spans="1:29" s="263" customFormat="1" ht="25.05" hidden="1" customHeight="1" x14ac:dyDescent="0.3">
      <c r="A1085" s="274" t="str">
        <f>CONCATENATE(+IF(Table9[[#This Row],[Código do agregado
'[Entidade']]]="","",VLOOKUP(Table9[[#This Row],[Código do agregado
'[Entidade']]],Table8[[#All],[Código do agregado '[Entidade']]:[Código do agregado
'[1º Direito']]],6,FALSE)),Table9[[#This Row],[Membro]])</f>
        <v/>
      </c>
      <c r="B1085" s="403"/>
      <c r="C1085" s="404" t="str">
        <f>IF(Table9[[#This Row],[Código do agregado
'[Entidade']]]="","",(CONCATENATE(VLOOKUP(Table9[[#This Row],[Código do agregado
'[Entidade']]],Table8[[Código do agregado '[Entidade']]:[Código do agregado
'[1º Direito']]],8,FALSE),".",Table9[[#This Row],[Membro]])))</f>
        <v/>
      </c>
      <c r="D1085" s="430"/>
      <c r="E1085" s="431"/>
      <c r="F1085" s="430"/>
      <c r="G1085" s="430"/>
      <c r="H1085" s="435"/>
      <c r="I1085" s="432"/>
      <c r="J1085" s="433"/>
      <c r="K1085" s="404" t="str">
        <f ca="1">IF(Table9[[#This Row],[Data de nascimento 
(aaaa-mm-dd)]]="","",(IF(B1085="","",DATEDIF(J1085,NOW(),"y"))))</f>
        <v/>
      </c>
      <c r="L1085" s="401"/>
      <c r="M1085" s="405"/>
      <c r="N1085" s="407"/>
      <c r="O1085" s="405"/>
      <c r="P1085" s="275" t="str">
        <f t="shared" si="83"/>
        <v>NÃO</v>
      </c>
      <c r="Q1085" s="281" t="str">
        <f>IF(Table9[[#This Row],[Código do agregado
'[Entidade']]]="","",IF(B1085&lt;&gt;B1084,"A",IF(Q1084="A","B",IF(Q1084="B","C",IF(Q1084="C","D",IF(Q1084="D","E",IF(Q1084="E","F",IF(Q1084="F","G",IF(Q1084="G","H",IF(Q1084="H","I",IF(Q1084="K","L",IF(Q1084="L","M",IF(Q1084="M","N",IF(Q1084="N","O",IF(Q1084="O","P",IF(Q1084="P","Q"))))))))))))))))</f>
        <v/>
      </c>
      <c r="R1085" s="282" t="str">
        <f t="shared" si="84"/>
        <v/>
      </c>
      <c r="S1085" s="283" t="str">
        <f t="shared" si="85"/>
        <v/>
      </c>
      <c r="T1085" s="284" t="str">
        <f t="shared" ca="1" si="86"/>
        <v/>
      </c>
      <c r="U1085" s="419"/>
      <c r="V1085" s="421" t="str">
        <f>IFERROR(IF(Table9[[#This Row],[Data de nascimento 
(aaaa-mm-dd)]]="","",(IF(B1085="","",DATEDIF(J1085,VLOOKUP(Table9[[#This Row],[Código do agregado
'[Entidade']]],Table8[[Código do agregado '[Entidade']]:[Denominação do ficheiro pdf correspondente ao documento]],25,FALSE),"y")))),"")</f>
        <v/>
      </c>
      <c r="W1085" s="410">
        <f t="shared" si="87"/>
        <v>0</v>
      </c>
      <c r="AC1085" s="280"/>
    </row>
    <row r="1086" spans="1:29" s="263" customFormat="1" ht="25.05" hidden="1" customHeight="1" x14ac:dyDescent="0.3">
      <c r="A1086" s="274" t="str">
        <f>CONCATENATE(+IF(Table9[[#This Row],[Código do agregado
'[Entidade']]]="","",VLOOKUP(Table9[[#This Row],[Código do agregado
'[Entidade']]],Table8[[#All],[Código do agregado '[Entidade']]:[Código do agregado
'[1º Direito']]],6,FALSE)),Table9[[#This Row],[Membro]])</f>
        <v/>
      </c>
      <c r="B1086" s="403"/>
      <c r="C1086" s="404" t="str">
        <f>IF(Table9[[#This Row],[Código do agregado
'[Entidade']]]="","",(CONCATENATE(VLOOKUP(Table9[[#This Row],[Código do agregado
'[Entidade']]],Table8[[Código do agregado '[Entidade']]:[Código do agregado
'[1º Direito']]],8,FALSE),".",Table9[[#This Row],[Membro]])))</f>
        <v/>
      </c>
      <c r="D1086" s="430"/>
      <c r="E1086" s="431"/>
      <c r="F1086" s="430"/>
      <c r="G1086" s="430"/>
      <c r="H1086" s="435"/>
      <c r="I1086" s="432"/>
      <c r="J1086" s="433"/>
      <c r="K1086" s="404" t="str">
        <f ca="1">IF(Table9[[#This Row],[Data de nascimento 
(aaaa-mm-dd)]]="","",(IF(B1086="","",DATEDIF(J1086,NOW(),"y"))))</f>
        <v/>
      </c>
      <c r="L1086" s="401"/>
      <c r="M1086" s="405"/>
      <c r="N1086" s="407"/>
      <c r="O1086" s="405"/>
      <c r="P1086" s="275" t="str">
        <f t="shared" si="83"/>
        <v>NÃO</v>
      </c>
      <c r="Q1086" s="281" t="str">
        <f>IF(Table9[[#This Row],[Código do agregado
'[Entidade']]]="","",IF(B1086&lt;&gt;B1085,"A",IF(Q1085="A","B",IF(Q1085="B","C",IF(Q1085="C","D",IF(Q1085="D","E",IF(Q1085="E","F",IF(Q1085="F","G",IF(Q1085="G","H",IF(Q1085="H","I",IF(Q1085="K","L",IF(Q1085="L","M",IF(Q1085="M","N",IF(Q1085="N","O",IF(Q1085="O","P",IF(Q1085="P","Q"))))))))))))))))</f>
        <v/>
      </c>
      <c r="R1086" s="282" t="str">
        <f t="shared" si="84"/>
        <v/>
      </c>
      <c r="S1086" s="283" t="str">
        <f t="shared" si="85"/>
        <v/>
      </c>
      <c r="T1086" s="284" t="str">
        <f t="shared" ca="1" si="86"/>
        <v/>
      </c>
      <c r="U1086" s="419"/>
      <c r="V1086" s="421" t="str">
        <f>IFERROR(IF(Table9[[#This Row],[Data de nascimento 
(aaaa-mm-dd)]]="","",(IF(B1086="","",DATEDIF(J1086,VLOOKUP(Table9[[#This Row],[Código do agregado
'[Entidade']]],Table8[[Código do agregado '[Entidade']]:[Denominação do ficheiro pdf correspondente ao documento]],25,FALSE),"y")))),"")</f>
        <v/>
      </c>
      <c r="W1086" s="410">
        <f t="shared" si="87"/>
        <v>0</v>
      </c>
      <c r="AC1086" s="280"/>
    </row>
    <row r="1087" spans="1:29" s="263" customFormat="1" ht="25.05" hidden="1" customHeight="1" x14ac:dyDescent="0.3">
      <c r="A1087" s="274" t="str">
        <f>CONCATENATE(+IF(Table9[[#This Row],[Código do agregado
'[Entidade']]]="","",VLOOKUP(Table9[[#This Row],[Código do agregado
'[Entidade']]],Table8[[#All],[Código do agregado '[Entidade']]:[Código do agregado
'[1º Direito']]],6,FALSE)),Table9[[#This Row],[Membro]])</f>
        <v/>
      </c>
      <c r="B1087" s="403"/>
      <c r="C1087" s="404" t="str">
        <f>IF(Table9[[#This Row],[Código do agregado
'[Entidade']]]="","",(CONCATENATE(VLOOKUP(Table9[[#This Row],[Código do agregado
'[Entidade']]],Table8[[Código do agregado '[Entidade']]:[Código do agregado
'[1º Direito']]],8,FALSE),".",Table9[[#This Row],[Membro]])))</f>
        <v/>
      </c>
      <c r="D1087" s="430"/>
      <c r="E1087" s="431"/>
      <c r="F1087" s="430"/>
      <c r="G1087" s="430"/>
      <c r="H1087" s="435"/>
      <c r="I1087" s="432"/>
      <c r="J1087" s="433"/>
      <c r="K1087" s="404" t="str">
        <f ca="1">IF(Table9[[#This Row],[Data de nascimento 
(aaaa-mm-dd)]]="","",(IF(B1087="","",DATEDIF(J1087,NOW(),"y"))))</f>
        <v/>
      </c>
      <c r="L1087" s="401"/>
      <c r="M1087" s="405"/>
      <c r="N1087" s="407"/>
      <c r="O1087" s="405"/>
      <c r="P1087" s="275" t="str">
        <f t="shared" si="83"/>
        <v>NÃO</v>
      </c>
      <c r="Q1087" s="281" t="str">
        <f>IF(Table9[[#This Row],[Código do agregado
'[Entidade']]]="","",IF(B1087&lt;&gt;B1086,"A",IF(Q1086="A","B",IF(Q1086="B","C",IF(Q1086="C","D",IF(Q1086="D","E",IF(Q1086="E","F",IF(Q1086="F","G",IF(Q1086="G","H",IF(Q1086="H","I",IF(Q1086="K","L",IF(Q1086="L","M",IF(Q1086="M","N",IF(Q1086="N","O",IF(Q1086="O","P",IF(Q1086="P","Q"))))))))))))))))</f>
        <v/>
      </c>
      <c r="R1087" s="282" t="str">
        <f t="shared" si="84"/>
        <v/>
      </c>
      <c r="S1087" s="283" t="str">
        <f t="shared" si="85"/>
        <v/>
      </c>
      <c r="T1087" s="284" t="str">
        <f t="shared" ca="1" si="86"/>
        <v/>
      </c>
      <c r="U1087" s="419"/>
      <c r="V1087" s="421" t="str">
        <f>IFERROR(IF(Table9[[#This Row],[Data de nascimento 
(aaaa-mm-dd)]]="","",(IF(B1087="","",DATEDIF(J1087,VLOOKUP(Table9[[#This Row],[Código do agregado
'[Entidade']]],Table8[[Código do agregado '[Entidade']]:[Denominação do ficheiro pdf correspondente ao documento]],25,FALSE),"y")))),"")</f>
        <v/>
      </c>
      <c r="W1087" s="410">
        <f t="shared" si="87"/>
        <v>0</v>
      </c>
      <c r="AC1087" s="280"/>
    </row>
    <row r="1088" spans="1:29" s="263" customFormat="1" ht="25.05" hidden="1" customHeight="1" x14ac:dyDescent="0.3">
      <c r="A1088" s="274" t="str">
        <f>CONCATENATE(+IF(Table9[[#This Row],[Código do agregado
'[Entidade']]]="","",VLOOKUP(Table9[[#This Row],[Código do agregado
'[Entidade']]],Table8[[#All],[Código do agregado '[Entidade']]:[Código do agregado
'[1º Direito']]],6,FALSE)),Table9[[#This Row],[Membro]])</f>
        <v/>
      </c>
      <c r="B1088" s="403"/>
      <c r="C1088" s="404" t="str">
        <f>IF(Table9[[#This Row],[Código do agregado
'[Entidade']]]="","",(CONCATENATE(VLOOKUP(Table9[[#This Row],[Código do agregado
'[Entidade']]],Table8[[Código do agregado '[Entidade']]:[Código do agregado
'[1º Direito']]],8,FALSE),".",Table9[[#This Row],[Membro]])))</f>
        <v/>
      </c>
      <c r="D1088" s="430"/>
      <c r="E1088" s="431"/>
      <c r="F1088" s="430"/>
      <c r="G1088" s="430"/>
      <c r="H1088" s="435"/>
      <c r="I1088" s="432"/>
      <c r="J1088" s="433"/>
      <c r="K1088" s="404" t="str">
        <f ca="1">IF(Table9[[#This Row],[Data de nascimento 
(aaaa-mm-dd)]]="","",(IF(B1088="","",DATEDIF(J1088,NOW(),"y"))))</f>
        <v/>
      </c>
      <c r="L1088" s="401"/>
      <c r="M1088" s="405"/>
      <c r="N1088" s="407"/>
      <c r="O1088" s="405"/>
      <c r="P1088" s="275" t="str">
        <f t="shared" si="83"/>
        <v>NÃO</v>
      </c>
      <c r="Q1088" s="281" t="str">
        <f>IF(Table9[[#This Row],[Código do agregado
'[Entidade']]]="","",IF(B1088&lt;&gt;B1087,"A",IF(Q1087="A","B",IF(Q1087="B","C",IF(Q1087="C","D",IF(Q1087="D","E",IF(Q1087="E","F",IF(Q1087="F","G",IF(Q1087="G","H",IF(Q1087="H","I",IF(Q1087="K","L",IF(Q1087="L","M",IF(Q1087="M","N",IF(Q1087="N","O",IF(Q1087="O","P",IF(Q1087="P","Q"))))))))))))))))</f>
        <v/>
      </c>
      <c r="R1088" s="282" t="str">
        <f t="shared" si="84"/>
        <v/>
      </c>
      <c r="S1088" s="283" t="str">
        <f t="shared" si="85"/>
        <v/>
      </c>
      <c r="T1088" s="284" t="str">
        <f t="shared" ca="1" si="86"/>
        <v/>
      </c>
      <c r="U1088" s="419"/>
      <c r="V1088" s="421" t="str">
        <f>IFERROR(IF(Table9[[#This Row],[Data de nascimento 
(aaaa-mm-dd)]]="","",(IF(B1088="","",DATEDIF(J1088,VLOOKUP(Table9[[#This Row],[Código do agregado
'[Entidade']]],Table8[[Código do agregado '[Entidade']]:[Denominação do ficheiro pdf correspondente ao documento]],25,FALSE),"y")))),"")</f>
        <v/>
      </c>
      <c r="W1088" s="410">
        <f t="shared" si="87"/>
        <v>0</v>
      </c>
      <c r="AC1088" s="280"/>
    </row>
    <row r="1089" spans="1:29" s="263" customFormat="1" ht="25.05" hidden="1" customHeight="1" x14ac:dyDescent="0.3">
      <c r="A1089" s="274" t="str">
        <f>CONCATENATE(+IF(Table9[[#This Row],[Código do agregado
'[Entidade']]]="","",VLOOKUP(Table9[[#This Row],[Código do agregado
'[Entidade']]],Table8[[#All],[Código do agregado '[Entidade']]:[Código do agregado
'[1º Direito']]],6,FALSE)),Table9[[#This Row],[Membro]])</f>
        <v/>
      </c>
      <c r="B1089" s="403"/>
      <c r="C1089" s="404" t="str">
        <f>IF(Table9[[#This Row],[Código do agregado
'[Entidade']]]="","",(CONCATENATE(VLOOKUP(Table9[[#This Row],[Código do agregado
'[Entidade']]],Table8[[Código do agregado '[Entidade']]:[Código do agregado
'[1º Direito']]],8,FALSE),".",Table9[[#This Row],[Membro]])))</f>
        <v/>
      </c>
      <c r="D1089" s="430"/>
      <c r="E1089" s="431"/>
      <c r="F1089" s="430"/>
      <c r="G1089" s="430"/>
      <c r="H1089" s="435"/>
      <c r="I1089" s="432"/>
      <c r="J1089" s="433"/>
      <c r="K1089" s="404" t="str">
        <f ca="1">IF(Table9[[#This Row],[Data de nascimento 
(aaaa-mm-dd)]]="","",(IF(B1089="","",DATEDIF(J1089,NOW(),"y"))))</f>
        <v/>
      </c>
      <c r="L1089" s="401"/>
      <c r="M1089" s="405"/>
      <c r="N1089" s="407"/>
      <c r="O1089" s="405"/>
      <c r="P1089" s="275" t="str">
        <f t="shared" si="83"/>
        <v>NÃO</v>
      </c>
      <c r="Q1089" s="281" t="str">
        <f>IF(Table9[[#This Row],[Código do agregado
'[Entidade']]]="","",IF(B1089&lt;&gt;B1088,"A",IF(Q1088="A","B",IF(Q1088="B","C",IF(Q1088="C","D",IF(Q1088="D","E",IF(Q1088="E","F",IF(Q1088="F","G",IF(Q1088="G","H",IF(Q1088="H","I",IF(Q1088="K","L",IF(Q1088="L","M",IF(Q1088="M","N",IF(Q1088="N","O",IF(Q1088="O","P",IF(Q1088="P","Q"))))))))))))))))</f>
        <v/>
      </c>
      <c r="R1089" s="282" t="str">
        <f t="shared" si="84"/>
        <v/>
      </c>
      <c r="S1089" s="283" t="str">
        <f t="shared" si="85"/>
        <v/>
      </c>
      <c r="T1089" s="284" t="str">
        <f t="shared" ca="1" si="86"/>
        <v/>
      </c>
      <c r="U1089" s="419"/>
      <c r="V1089" s="421" t="str">
        <f>IFERROR(IF(Table9[[#This Row],[Data de nascimento 
(aaaa-mm-dd)]]="","",(IF(B1089="","",DATEDIF(J1089,VLOOKUP(Table9[[#This Row],[Código do agregado
'[Entidade']]],Table8[[Código do agregado '[Entidade']]:[Denominação do ficheiro pdf correspondente ao documento]],25,FALSE),"y")))),"")</f>
        <v/>
      </c>
      <c r="W1089" s="410">
        <f t="shared" si="87"/>
        <v>0</v>
      </c>
      <c r="AC1089" s="280"/>
    </row>
    <row r="1090" spans="1:29" s="263" customFormat="1" ht="25.05" hidden="1" customHeight="1" x14ac:dyDescent="0.3">
      <c r="A1090" s="274" t="str">
        <f>CONCATENATE(+IF(Table9[[#This Row],[Código do agregado
'[Entidade']]]="","",VLOOKUP(Table9[[#This Row],[Código do agregado
'[Entidade']]],Table8[[#All],[Código do agregado '[Entidade']]:[Código do agregado
'[1º Direito']]],6,FALSE)),Table9[[#This Row],[Membro]])</f>
        <v/>
      </c>
      <c r="B1090" s="403"/>
      <c r="C1090" s="404" t="str">
        <f>IF(Table9[[#This Row],[Código do agregado
'[Entidade']]]="","",(CONCATENATE(VLOOKUP(Table9[[#This Row],[Código do agregado
'[Entidade']]],Table8[[Código do agregado '[Entidade']]:[Código do agregado
'[1º Direito']]],8,FALSE),".",Table9[[#This Row],[Membro]])))</f>
        <v/>
      </c>
      <c r="D1090" s="430"/>
      <c r="E1090" s="431"/>
      <c r="F1090" s="430"/>
      <c r="G1090" s="430"/>
      <c r="H1090" s="435"/>
      <c r="I1090" s="432"/>
      <c r="J1090" s="433"/>
      <c r="K1090" s="404" t="str">
        <f ca="1">IF(Table9[[#This Row],[Data de nascimento 
(aaaa-mm-dd)]]="","",(IF(B1090="","",DATEDIF(J1090,NOW(),"y"))))</f>
        <v/>
      </c>
      <c r="L1090" s="401"/>
      <c r="M1090" s="405"/>
      <c r="N1090" s="407"/>
      <c r="O1090" s="405"/>
      <c r="P1090" s="275" t="str">
        <f t="shared" si="83"/>
        <v>NÃO</v>
      </c>
      <c r="Q1090" s="281" t="str">
        <f>IF(Table9[[#This Row],[Código do agregado
'[Entidade']]]="","",IF(B1090&lt;&gt;B1089,"A",IF(Q1089="A","B",IF(Q1089="B","C",IF(Q1089="C","D",IF(Q1089="D","E",IF(Q1089="E","F",IF(Q1089="F","G",IF(Q1089="G","H",IF(Q1089="H","I",IF(Q1089="K","L",IF(Q1089="L","M",IF(Q1089="M","N",IF(Q1089="N","O",IF(Q1089="O","P",IF(Q1089="P","Q"))))))))))))))))</f>
        <v/>
      </c>
      <c r="R1090" s="282" t="str">
        <f t="shared" si="84"/>
        <v/>
      </c>
      <c r="S1090" s="283" t="str">
        <f t="shared" si="85"/>
        <v/>
      </c>
      <c r="T1090" s="284" t="str">
        <f t="shared" ca="1" si="86"/>
        <v/>
      </c>
      <c r="U1090" s="419"/>
      <c r="V1090" s="421" t="str">
        <f>IFERROR(IF(Table9[[#This Row],[Data de nascimento 
(aaaa-mm-dd)]]="","",(IF(B1090="","",DATEDIF(J1090,VLOOKUP(Table9[[#This Row],[Código do agregado
'[Entidade']]],Table8[[Código do agregado '[Entidade']]:[Denominação do ficheiro pdf correspondente ao documento]],25,FALSE),"y")))),"")</f>
        <v/>
      </c>
      <c r="W1090" s="410">
        <f t="shared" si="87"/>
        <v>0</v>
      </c>
      <c r="AC1090" s="280"/>
    </row>
    <row r="1091" spans="1:29" s="263" customFormat="1" ht="25.05" hidden="1" customHeight="1" x14ac:dyDescent="0.3">
      <c r="A1091" s="274" t="str">
        <f>CONCATENATE(+IF(Table9[[#This Row],[Código do agregado
'[Entidade']]]="","",VLOOKUP(Table9[[#This Row],[Código do agregado
'[Entidade']]],Table8[[#All],[Código do agregado '[Entidade']]:[Código do agregado
'[1º Direito']]],6,FALSE)),Table9[[#This Row],[Membro]])</f>
        <v/>
      </c>
      <c r="B1091" s="403"/>
      <c r="C1091" s="404" t="str">
        <f>IF(Table9[[#This Row],[Código do agregado
'[Entidade']]]="","",(CONCATENATE(VLOOKUP(Table9[[#This Row],[Código do agregado
'[Entidade']]],Table8[[Código do agregado '[Entidade']]:[Código do agregado
'[1º Direito']]],8,FALSE),".",Table9[[#This Row],[Membro]])))</f>
        <v/>
      </c>
      <c r="D1091" s="430"/>
      <c r="E1091" s="431"/>
      <c r="F1091" s="430"/>
      <c r="G1091" s="430"/>
      <c r="H1091" s="435"/>
      <c r="I1091" s="432"/>
      <c r="J1091" s="433"/>
      <c r="K1091" s="404" t="str">
        <f ca="1">IF(Table9[[#This Row],[Data de nascimento 
(aaaa-mm-dd)]]="","",(IF(B1091="","",DATEDIF(J1091,NOW(),"y"))))</f>
        <v/>
      </c>
      <c r="L1091" s="401"/>
      <c r="M1091" s="405"/>
      <c r="N1091" s="407"/>
      <c r="O1091" s="405"/>
      <c r="P1091" s="275" t="str">
        <f t="shared" si="83"/>
        <v>NÃO</v>
      </c>
      <c r="Q1091" s="281" t="str">
        <f>IF(Table9[[#This Row],[Código do agregado
'[Entidade']]]="","",IF(B1091&lt;&gt;B1090,"A",IF(Q1090="A","B",IF(Q1090="B","C",IF(Q1090="C","D",IF(Q1090="D","E",IF(Q1090="E","F",IF(Q1090="F","G",IF(Q1090="G","H",IF(Q1090="H","I",IF(Q1090="K","L",IF(Q1090="L","M",IF(Q1090="M","N",IF(Q1090="N","O",IF(Q1090="O","P",IF(Q1090="P","Q"))))))))))))))))</f>
        <v/>
      </c>
      <c r="R1091" s="282" t="str">
        <f t="shared" si="84"/>
        <v/>
      </c>
      <c r="S1091" s="283" t="str">
        <f t="shared" si="85"/>
        <v/>
      </c>
      <c r="T1091" s="284" t="str">
        <f t="shared" ca="1" si="86"/>
        <v/>
      </c>
      <c r="U1091" s="419"/>
      <c r="V1091" s="421" t="str">
        <f>IFERROR(IF(Table9[[#This Row],[Data de nascimento 
(aaaa-mm-dd)]]="","",(IF(B1091="","",DATEDIF(J1091,VLOOKUP(Table9[[#This Row],[Código do agregado
'[Entidade']]],Table8[[Código do agregado '[Entidade']]:[Denominação do ficheiro pdf correspondente ao documento]],25,FALSE),"y")))),"")</f>
        <v/>
      </c>
      <c r="W1091" s="410">
        <f t="shared" si="87"/>
        <v>0</v>
      </c>
      <c r="AC1091" s="280"/>
    </row>
    <row r="1092" spans="1:29" s="263" customFormat="1" ht="25.05" hidden="1" customHeight="1" x14ac:dyDescent="0.3">
      <c r="A1092" s="274" t="str">
        <f>CONCATENATE(+IF(Table9[[#This Row],[Código do agregado
'[Entidade']]]="","",VLOOKUP(Table9[[#This Row],[Código do agregado
'[Entidade']]],Table8[[#All],[Código do agregado '[Entidade']]:[Código do agregado
'[1º Direito']]],6,FALSE)),Table9[[#This Row],[Membro]])</f>
        <v/>
      </c>
      <c r="B1092" s="403"/>
      <c r="C1092" s="404" t="str">
        <f>IF(Table9[[#This Row],[Código do agregado
'[Entidade']]]="","",(CONCATENATE(VLOOKUP(Table9[[#This Row],[Código do agregado
'[Entidade']]],Table8[[Código do agregado '[Entidade']]:[Código do agregado
'[1º Direito']]],8,FALSE),".",Table9[[#This Row],[Membro]])))</f>
        <v/>
      </c>
      <c r="D1092" s="430"/>
      <c r="E1092" s="431"/>
      <c r="F1092" s="430"/>
      <c r="G1092" s="430"/>
      <c r="H1092" s="435"/>
      <c r="I1092" s="432"/>
      <c r="J1092" s="433"/>
      <c r="K1092" s="404" t="str">
        <f ca="1">IF(Table9[[#This Row],[Data de nascimento 
(aaaa-mm-dd)]]="","",(IF(B1092="","",DATEDIF(J1092,NOW(),"y"))))</f>
        <v/>
      </c>
      <c r="L1092" s="401"/>
      <c r="M1092" s="405"/>
      <c r="N1092" s="407"/>
      <c r="O1092" s="405"/>
      <c r="P1092" s="275" t="str">
        <f t="shared" si="83"/>
        <v>NÃO</v>
      </c>
      <c r="Q1092" s="281" t="str">
        <f>IF(Table9[[#This Row],[Código do agregado
'[Entidade']]]="","",IF(B1092&lt;&gt;B1091,"A",IF(Q1091="A","B",IF(Q1091="B","C",IF(Q1091="C","D",IF(Q1091="D","E",IF(Q1091="E","F",IF(Q1091="F","G",IF(Q1091="G","H",IF(Q1091="H","I",IF(Q1091="K","L",IF(Q1091="L","M",IF(Q1091="M","N",IF(Q1091="N","O",IF(Q1091="O","P",IF(Q1091="P","Q"))))))))))))))))</f>
        <v/>
      </c>
      <c r="R1092" s="282" t="str">
        <f t="shared" si="84"/>
        <v/>
      </c>
      <c r="S1092" s="283" t="str">
        <f t="shared" si="85"/>
        <v/>
      </c>
      <c r="T1092" s="284" t="str">
        <f t="shared" ca="1" si="86"/>
        <v/>
      </c>
      <c r="U1092" s="419"/>
      <c r="V1092" s="421" t="str">
        <f>IFERROR(IF(Table9[[#This Row],[Data de nascimento 
(aaaa-mm-dd)]]="","",(IF(B1092="","",DATEDIF(J1092,VLOOKUP(Table9[[#This Row],[Código do agregado
'[Entidade']]],Table8[[Código do agregado '[Entidade']]:[Denominação do ficheiro pdf correspondente ao documento]],25,FALSE),"y")))),"")</f>
        <v/>
      </c>
      <c r="W1092" s="410">
        <f t="shared" si="87"/>
        <v>0</v>
      </c>
      <c r="AC1092" s="280"/>
    </row>
    <row r="1093" spans="1:29" s="263" customFormat="1" ht="25.05" hidden="1" customHeight="1" x14ac:dyDescent="0.3">
      <c r="A1093" s="274" t="str">
        <f>CONCATENATE(+IF(Table9[[#This Row],[Código do agregado
'[Entidade']]]="","",VLOOKUP(Table9[[#This Row],[Código do agregado
'[Entidade']]],Table8[[#All],[Código do agregado '[Entidade']]:[Código do agregado
'[1º Direito']]],6,FALSE)),Table9[[#This Row],[Membro]])</f>
        <v/>
      </c>
      <c r="B1093" s="403"/>
      <c r="C1093" s="404" t="str">
        <f>IF(Table9[[#This Row],[Código do agregado
'[Entidade']]]="","",(CONCATENATE(VLOOKUP(Table9[[#This Row],[Código do agregado
'[Entidade']]],Table8[[Código do agregado '[Entidade']]:[Código do agregado
'[1º Direito']]],8,FALSE),".",Table9[[#This Row],[Membro]])))</f>
        <v/>
      </c>
      <c r="D1093" s="430"/>
      <c r="E1093" s="431"/>
      <c r="F1093" s="430"/>
      <c r="G1093" s="430"/>
      <c r="H1093" s="435"/>
      <c r="I1093" s="432"/>
      <c r="J1093" s="433"/>
      <c r="K1093" s="404" t="str">
        <f ca="1">IF(Table9[[#This Row],[Data de nascimento 
(aaaa-mm-dd)]]="","",(IF(B1093="","",DATEDIF(J1093,NOW(),"y"))))</f>
        <v/>
      </c>
      <c r="L1093" s="401"/>
      <c r="M1093" s="405"/>
      <c r="N1093" s="407"/>
      <c r="O1093" s="405"/>
      <c r="P1093" s="275" t="str">
        <f t="shared" si="83"/>
        <v>NÃO</v>
      </c>
      <c r="Q1093" s="281" t="str">
        <f>IF(Table9[[#This Row],[Código do agregado
'[Entidade']]]="","",IF(B1093&lt;&gt;B1092,"A",IF(Q1092="A","B",IF(Q1092="B","C",IF(Q1092="C","D",IF(Q1092="D","E",IF(Q1092="E","F",IF(Q1092="F","G",IF(Q1092="G","H",IF(Q1092="H","I",IF(Q1092="K","L",IF(Q1092="L","M",IF(Q1092="M","N",IF(Q1092="N","O",IF(Q1092="O","P",IF(Q1092="P","Q"))))))))))))))))</f>
        <v/>
      </c>
      <c r="R1093" s="282" t="str">
        <f t="shared" si="84"/>
        <v/>
      </c>
      <c r="S1093" s="283" t="str">
        <f t="shared" si="85"/>
        <v/>
      </c>
      <c r="T1093" s="284" t="str">
        <f t="shared" ca="1" si="86"/>
        <v/>
      </c>
      <c r="U1093" s="419"/>
      <c r="V1093" s="421" t="str">
        <f>IFERROR(IF(Table9[[#This Row],[Data de nascimento 
(aaaa-mm-dd)]]="","",(IF(B1093="","",DATEDIF(J1093,VLOOKUP(Table9[[#This Row],[Código do agregado
'[Entidade']]],Table8[[Código do agregado '[Entidade']]:[Denominação do ficheiro pdf correspondente ao documento]],25,FALSE),"y")))),"")</f>
        <v/>
      </c>
      <c r="W1093" s="410">
        <f t="shared" si="87"/>
        <v>0</v>
      </c>
      <c r="AC1093" s="280"/>
    </row>
    <row r="1094" spans="1:29" s="263" customFormat="1" ht="25.05" hidden="1" customHeight="1" x14ac:dyDescent="0.3">
      <c r="A1094" s="274" t="str">
        <f>CONCATENATE(+IF(Table9[[#This Row],[Código do agregado
'[Entidade']]]="","",VLOOKUP(Table9[[#This Row],[Código do agregado
'[Entidade']]],Table8[[#All],[Código do agregado '[Entidade']]:[Código do agregado
'[1º Direito']]],6,FALSE)),Table9[[#This Row],[Membro]])</f>
        <v/>
      </c>
      <c r="B1094" s="403"/>
      <c r="C1094" s="404" t="str">
        <f>IF(Table9[[#This Row],[Código do agregado
'[Entidade']]]="","",(CONCATENATE(VLOOKUP(Table9[[#This Row],[Código do agregado
'[Entidade']]],Table8[[Código do agregado '[Entidade']]:[Código do agregado
'[1º Direito']]],8,FALSE),".",Table9[[#This Row],[Membro]])))</f>
        <v/>
      </c>
      <c r="D1094" s="430"/>
      <c r="E1094" s="431"/>
      <c r="F1094" s="430"/>
      <c r="G1094" s="430"/>
      <c r="H1094" s="435"/>
      <c r="I1094" s="432"/>
      <c r="J1094" s="433"/>
      <c r="K1094" s="404" t="str">
        <f ca="1">IF(Table9[[#This Row],[Data de nascimento 
(aaaa-mm-dd)]]="","",(IF(B1094="","",DATEDIF(J1094,NOW(),"y"))))</f>
        <v/>
      </c>
      <c r="L1094" s="401"/>
      <c r="M1094" s="405"/>
      <c r="N1094" s="407"/>
      <c r="O1094" s="405"/>
      <c r="P1094" s="275" t="str">
        <f t="shared" ref="P1094:P1157" si="88">IF(B1094&lt;&gt;"",IF(AND(B1094&lt;&gt;"",OR(I1094="",J1094="",M1094="",N1094="",AND(O1094="",S1094="Rend"))),"NÃO","SIM"),"NÃO")</f>
        <v>NÃO</v>
      </c>
      <c r="Q1094" s="281" t="str">
        <f>IF(Table9[[#This Row],[Código do agregado
'[Entidade']]]="","",IF(B1094&lt;&gt;B1093,"A",IF(Q1093="A","B",IF(Q1093="B","C",IF(Q1093="C","D",IF(Q1093="D","E",IF(Q1093="E","F",IF(Q1093="F","G",IF(Q1093="G","H",IF(Q1093="H","I",IF(Q1093="K","L",IF(Q1093="L","M",IF(Q1093="M","N",IF(Q1093="N","O",IF(Q1093="O","P",IF(Q1093="P","Q"))))))))))))))))</f>
        <v/>
      </c>
      <c r="R1094" s="282" t="str">
        <f t="shared" ref="R1094:R1157" si="89">IFERROR(IF(OR(RIGHT(I1094,1)-(11-((9*LEFT(I1094,1)+8*MID(I1094,2,1)+7*MID(I1094,3,1)+6*MID(I1094,4,1)+5*MID(I1094,5,1)+4*MID(I1094,6,1)+3*MID(I1094,7,1)+2*MID(I1094,8,1))-(11*INT((9*LEFT(I1094,1)+8*MID(I1094,2,1)+7*MID(I1094,3,1)+6*MID(I1094,4,1)+5*MID(I1094,5,1)+4*MID(I1094,6,1)+3*MID(I1094,7,1)+2*MID(I1094,8,1))/11))))=0,RIGHT(I1094,1)-(11-((9*LEFT(I1094,1)+8*MID(I1094,2,1)+7*MID(I1094,3,1)+6*MID(I1094,4,1)+5*MID(I1094,5,1)+4*MID(I1094,6,1)+3*MID(I1094,7,1)+2*MID(I1094,8,1))-(11*INT((9*LEFT(I1094,1)+8*MID(I1094,2,1)+7*MID(I1094,3,1)+6*MID(I1094,4,1)+5*MID(I1094,5,1)+4*MID(I1094,6,1)+3*MID(I1094,7,1)+2*MID(I1094,8,1))/11))))=-11,RIGHT(I1094,1)-(11-((9*LEFT(I1094,1)+8*MID(I1094,2,1)+7*MID(I1094,3,1)+6*MID(I1094,4,1)+5*MID(I1094,5,1)+4*MID(I1094,6,1)+3*MID(I1094,7,1)+2*MID(I1094,8,1))-(11*INT((9*LEFT(I1094,1)+8*MID(I1094,2,1)+7*MID(I1094,3,1)+6*MID(I1094,4,1)+5*MID(I1094,5,1)+4*MID(I1094,6,1)+3*MID(I1094,7,1)+2*MID(I1094,8,1))/11))))=-10),"","X"),"")</f>
        <v/>
      </c>
      <c r="S1094" s="283" t="str">
        <f t="shared" ref="S1094:S1157" si="90">IF(RIGHT(C1094,1)="A","",IF(C1094="","",IF(OR(K1094&gt;65,AND(K1094&gt;17,K1094&lt;26)),"Rend","")))</f>
        <v/>
      </c>
      <c r="T1094" s="284" t="str">
        <f t="shared" ref="T1094:T1157" ca="1" si="91">IF(OR(K1094&lt;18,AND(O1094="Não",S1094="Rend")),"Dep","")</f>
        <v/>
      </c>
      <c r="U1094" s="419"/>
      <c r="V1094" s="421" t="str">
        <f>IFERROR(IF(Table9[[#This Row],[Data de nascimento 
(aaaa-mm-dd)]]="","",(IF(B1094="","",DATEDIF(J1094,VLOOKUP(Table9[[#This Row],[Código do agregado
'[Entidade']]],Table8[[Código do agregado '[Entidade']]:[Denominação do ficheiro pdf correspondente ao documento]],25,FALSE),"y")))),"")</f>
        <v/>
      </c>
      <c r="W1094" s="410">
        <f t="shared" ref="W1094:W1157" si="92">IF(AND(V1094&gt;=15,V1094&lt;=29),1,0)</f>
        <v>0</v>
      </c>
      <c r="AC1094" s="280"/>
    </row>
    <row r="1095" spans="1:29" s="263" customFormat="1" ht="25.05" hidden="1" customHeight="1" x14ac:dyDescent="0.3">
      <c r="A1095" s="274" t="str">
        <f>CONCATENATE(+IF(Table9[[#This Row],[Código do agregado
'[Entidade']]]="","",VLOOKUP(Table9[[#This Row],[Código do agregado
'[Entidade']]],Table8[[#All],[Código do agregado '[Entidade']]:[Código do agregado
'[1º Direito']]],6,FALSE)),Table9[[#This Row],[Membro]])</f>
        <v/>
      </c>
      <c r="B1095" s="403"/>
      <c r="C1095" s="404" t="str">
        <f>IF(Table9[[#This Row],[Código do agregado
'[Entidade']]]="","",(CONCATENATE(VLOOKUP(Table9[[#This Row],[Código do agregado
'[Entidade']]],Table8[[Código do agregado '[Entidade']]:[Código do agregado
'[1º Direito']]],8,FALSE),".",Table9[[#This Row],[Membro]])))</f>
        <v/>
      </c>
      <c r="D1095" s="430"/>
      <c r="E1095" s="431"/>
      <c r="F1095" s="430"/>
      <c r="G1095" s="430"/>
      <c r="H1095" s="435"/>
      <c r="I1095" s="432"/>
      <c r="J1095" s="433"/>
      <c r="K1095" s="404" t="str">
        <f ca="1">IF(Table9[[#This Row],[Data de nascimento 
(aaaa-mm-dd)]]="","",(IF(B1095="","",DATEDIF(J1095,NOW(),"y"))))</f>
        <v/>
      </c>
      <c r="L1095" s="401"/>
      <c r="M1095" s="405"/>
      <c r="N1095" s="407"/>
      <c r="O1095" s="405"/>
      <c r="P1095" s="275" t="str">
        <f t="shared" si="88"/>
        <v>NÃO</v>
      </c>
      <c r="Q1095" s="281" t="str">
        <f>IF(Table9[[#This Row],[Código do agregado
'[Entidade']]]="","",IF(B1095&lt;&gt;B1094,"A",IF(Q1094="A","B",IF(Q1094="B","C",IF(Q1094="C","D",IF(Q1094="D","E",IF(Q1094="E","F",IF(Q1094="F","G",IF(Q1094="G","H",IF(Q1094="H","I",IF(Q1094="K","L",IF(Q1094="L","M",IF(Q1094="M","N",IF(Q1094="N","O",IF(Q1094="O","P",IF(Q1094="P","Q"))))))))))))))))</f>
        <v/>
      </c>
      <c r="R1095" s="282" t="str">
        <f t="shared" si="89"/>
        <v/>
      </c>
      <c r="S1095" s="283" t="str">
        <f t="shared" si="90"/>
        <v/>
      </c>
      <c r="T1095" s="284" t="str">
        <f t="shared" ca="1" si="91"/>
        <v/>
      </c>
      <c r="U1095" s="419"/>
      <c r="V1095" s="421" t="str">
        <f>IFERROR(IF(Table9[[#This Row],[Data de nascimento 
(aaaa-mm-dd)]]="","",(IF(B1095="","",DATEDIF(J1095,VLOOKUP(Table9[[#This Row],[Código do agregado
'[Entidade']]],Table8[[Código do agregado '[Entidade']]:[Denominação do ficheiro pdf correspondente ao documento]],25,FALSE),"y")))),"")</f>
        <v/>
      </c>
      <c r="W1095" s="410">
        <f t="shared" si="92"/>
        <v>0</v>
      </c>
      <c r="AC1095" s="280"/>
    </row>
    <row r="1096" spans="1:29" s="263" customFormat="1" ht="25.05" hidden="1" customHeight="1" x14ac:dyDescent="0.3">
      <c r="A1096" s="274" t="str">
        <f>CONCATENATE(+IF(Table9[[#This Row],[Código do agregado
'[Entidade']]]="","",VLOOKUP(Table9[[#This Row],[Código do agregado
'[Entidade']]],Table8[[#All],[Código do agregado '[Entidade']]:[Código do agregado
'[1º Direito']]],6,FALSE)),Table9[[#This Row],[Membro]])</f>
        <v/>
      </c>
      <c r="B1096" s="403"/>
      <c r="C1096" s="404" t="str">
        <f>IF(Table9[[#This Row],[Código do agregado
'[Entidade']]]="","",(CONCATENATE(VLOOKUP(Table9[[#This Row],[Código do agregado
'[Entidade']]],Table8[[Código do agregado '[Entidade']]:[Código do agregado
'[1º Direito']]],8,FALSE),".",Table9[[#This Row],[Membro]])))</f>
        <v/>
      </c>
      <c r="D1096" s="430"/>
      <c r="E1096" s="431"/>
      <c r="F1096" s="430"/>
      <c r="G1096" s="430"/>
      <c r="H1096" s="435"/>
      <c r="I1096" s="432"/>
      <c r="J1096" s="433"/>
      <c r="K1096" s="404" t="str">
        <f ca="1">IF(Table9[[#This Row],[Data de nascimento 
(aaaa-mm-dd)]]="","",(IF(B1096="","",DATEDIF(J1096,NOW(),"y"))))</f>
        <v/>
      </c>
      <c r="L1096" s="401"/>
      <c r="M1096" s="405"/>
      <c r="N1096" s="407"/>
      <c r="O1096" s="405"/>
      <c r="P1096" s="275" t="str">
        <f t="shared" si="88"/>
        <v>NÃO</v>
      </c>
      <c r="Q1096" s="281" t="str">
        <f>IF(Table9[[#This Row],[Código do agregado
'[Entidade']]]="","",IF(B1096&lt;&gt;B1095,"A",IF(Q1095="A","B",IF(Q1095="B","C",IF(Q1095="C","D",IF(Q1095="D","E",IF(Q1095="E","F",IF(Q1095="F","G",IF(Q1095="G","H",IF(Q1095="H","I",IF(Q1095="K","L",IF(Q1095="L","M",IF(Q1095="M","N",IF(Q1095="N","O",IF(Q1095="O","P",IF(Q1095="P","Q"))))))))))))))))</f>
        <v/>
      </c>
      <c r="R1096" s="282" t="str">
        <f t="shared" si="89"/>
        <v/>
      </c>
      <c r="S1096" s="283" t="str">
        <f t="shared" si="90"/>
        <v/>
      </c>
      <c r="T1096" s="284" t="str">
        <f t="shared" ca="1" si="91"/>
        <v/>
      </c>
      <c r="U1096" s="419"/>
      <c r="V1096" s="421" t="str">
        <f>IFERROR(IF(Table9[[#This Row],[Data de nascimento 
(aaaa-mm-dd)]]="","",(IF(B1096="","",DATEDIF(J1096,VLOOKUP(Table9[[#This Row],[Código do agregado
'[Entidade']]],Table8[[Código do agregado '[Entidade']]:[Denominação do ficheiro pdf correspondente ao documento]],25,FALSE),"y")))),"")</f>
        <v/>
      </c>
      <c r="W1096" s="410">
        <f t="shared" si="92"/>
        <v>0</v>
      </c>
      <c r="AC1096" s="280"/>
    </row>
    <row r="1097" spans="1:29" s="263" customFormat="1" ht="25.05" hidden="1" customHeight="1" x14ac:dyDescent="0.3">
      <c r="A1097" s="274" t="str">
        <f>CONCATENATE(+IF(Table9[[#This Row],[Código do agregado
'[Entidade']]]="","",VLOOKUP(Table9[[#This Row],[Código do agregado
'[Entidade']]],Table8[[#All],[Código do agregado '[Entidade']]:[Código do agregado
'[1º Direito']]],6,FALSE)),Table9[[#This Row],[Membro]])</f>
        <v/>
      </c>
      <c r="B1097" s="403"/>
      <c r="C1097" s="404" t="str">
        <f>IF(Table9[[#This Row],[Código do agregado
'[Entidade']]]="","",(CONCATENATE(VLOOKUP(Table9[[#This Row],[Código do agregado
'[Entidade']]],Table8[[Código do agregado '[Entidade']]:[Código do agregado
'[1º Direito']]],8,FALSE),".",Table9[[#This Row],[Membro]])))</f>
        <v/>
      </c>
      <c r="D1097" s="430"/>
      <c r="E1097" s="431"/>
      <c r="F1097" s="430"/>
      <c r="G1097" s="430"/>
      <c r="H1097" s="435"/>
      <c r="I1097" s="432"/>
      <c r="J1097" s="433"/>
      <c r="K1097" s="404" t="str">
        <f ca="1">IF(Table9[[#This Row],[Data de nascimento 
(aaaa-mm-dd)]]="","",(IF(B1097="","",DATEDIF(J1097,NOW(),"y"))))</f>
        <v/>
      </c>
      <c r="L1097" s="401"/>
      <c r="M1097" s="405"/>
      <c r="N1097" s="407"/>
      <c r="O1097" s="405"/>
      <c r="P1097" s="275" t="str">
        <f t="shared" si="88"/>
        <v>NÃO</v>
      </c>
      <c r="Q1097" s="281" t="str">
        <f>IF(Table9[[#This Row],[Código do agregado
'[Entidade']]]="","",IF(B1097&lt;&gt;B1096,"A",IF(Q1096="A","B",IF(Q1096="B","C",IF(Q1096="C","D",IF(Q1096="D","E",IF(Q1096="E","F",IF(Q1096="F","G",IF(Q1096="G","H",IF(Q1096="H","I",IF(Q1096="K","L",IF(Q1096="L","M",IF(Q1096="M","N",IF(Q1096="N","O",IF(Q1096="O","P",IF(Q1096="P","Q"))))))))))))))))</f>
        <v/>
      </c>
      <c r="R1097" s="282" t="str">
        <f t="shared" si="89"/>
        <v/>
      </c>
      <c r="S1097" s="283" t="str">
        <f t="shared" si="90"/>
        <v/>
      </c>
      <c r="T1097" s="284" t="str">
        <f t="shared" ca="1" si="91"/>
        <v/>
      </c>
      <c r="U1097" s="419"/>
      <c r="V1097" s="421" t="str">
        <f>IFERROR(IF(Table9[[#This Row],[Data de nascimento 
(aaaa-mm-dd)]]="","",(IF(B1097="","",DATEDIF(J1097,VLOOKUP(Table9[[#This Row],[Código do agregado
'[Entidade']]],Table8[[Código do agregado '[Entidade']]:[Denominação do ficheiro pdf correspondente ao documento]],25,FALSE),"y")))),"")</f>
        <v/>
      </c>
      <c r="W1097" s="410">
        <f t="shared" si="92"/>
        <v>0</v>
      </c>
      <c r="AC1097" s="280"/>
    </row>
    <row r="1098" spans="1:29" s="263" customFormat="1" ht="25.05" hidden="1" customHeight="1" x14ac:dyDescent="0.3">
      <c r="A1098" s="274" t="str">
        <f>CONCATENATE(+IF(Table9[[#This Row],[Código do agregado
'[Entidade']]]="","",VLOOKUP(Table9[[#This Row],[Código do agregado
'[Entidade']]],Table8[[#All],[Código do agregado '[Entidade']]:[Código do agregado
'[1º Direito']]],6,FALSE)),Table9[[#This Row],[Membro]])</f>
        <v/>
      </c>
      <c r="B1098" s="403"/>
      <c r="C1098" s="404" t="str">
        <f>IF(Table9[[#This Row],[Código do agregado
'[Entidade']]]="","",(CONCATENATE(VLOOKUP(Table9[[#This Row],[Código do agregado
'[Entidade']]],Table8[[Código do agregado '[Entidade']]:[Código do agregado
'[1º Direito']]],8,FALSE),".",Table9[[#This Row],[Membro]])))</f>
        <v/>
      </c>
      <c r="D1098" s="430"/>
      <c r="E1098" s="431"/>
      <c r="F1098" s="430"/>
      <c r="G1098" s="430"/>
      <c r="H1098" s="435"/>
      <c r="I1098" s="432"/>
      <c r="J1098" s="433"/>
      <c r="K1098" s="404" t="str">
        <f ca="1">IF(Table9[[#This Row],[Data de nascimento 
(aaaa-mm-dd)]]="","",(IF(B1098="","",DATEDIF(J1098,NOW(),"y"))))</f>
        <v/>
      </c>
      <c r="L1098" s="401"/>
      <c r="M1098" s="405"/>
      <c r="N1098" s="407"/>
      <c r="O1098" s="405"/>
      <c r="P1098" s="275" t="str">
        <f t="shared" si="88"/>
        <v>NÃO</v>
      </c>
      <c r="Q1098" s="281" t="str">
        <f>IF(Table9[[#This Row],[Código do agregado
'[Entidade']]]="","",IF(B1098&lt;&gt;B1097,"A",IF(Q1097="A","B",IF(Q1097="B","C",IF(Q1097="C","D",IF(Q1097="D","E",IF(Q1097="E","F",IF(Q1097="F","G",IF(Q1097="G","H",IF(Q1097="H","I",IF(Q1097="K","L",IF(Q1097="L","M",IF(Q1097="M","N",IF(Q1097="N","O",IF(Q1097="O","P",IF(Q1097="P","Q"))))))))))))))))</f>
        <v/>
      </c>
      <c r="R1098" s="282" t="str">
        <f t="shared" si="89"/>
        <v/>
      </c>
      <c r="S1098" s="283" t="str">
        <f t="shared" si="90"/>
        <v/>
      </c>
      <c r="T1098" s="284" t="str">
        <f t="shared" ca="1" si="91"/>
        <v/>
      </c>
      <c r="U1098" s="419"/>
      <c r="V1098" s="421" t="str">
        <f>IFERROR(IF(Table9[[#This Row],[Data de nascimento 
(aaaa-mm-dd)]]="","",(IF(B1098="","",DATEDIF(J1098,VLOOKUP(Table9[[#This Row],[Código do agregado
'[Entidade']]],Table8[[Código do agregado '[Entidade']]:[Denominação do ficheiro pdf correspondente ao documento]],25,FALSE),"y")))),"")</f>
        <v/>
      </c>
      <c r="W1098" s="410">
        <f t="shared" si="92"/>
        <v>0</v>
      </c>
      <c r="AC1098" s="280"/>
    </row>
    <row r="1099" spans="1:29" s="263" customFormat="1" ht="25.05" hidden="1" customHeight="1" x14ac:dyDescent="0.3">
      <c r="A1099" s="274" t="str">
        <f>CONCATENATE(+IF(Table9[[#This Row],[Código do agregado
'[Entidade']]]="","",VLOOKUP(Table9[[#This Row],[Código do agregado
'[Entidade']]],Table8[[#All],[Código do agregado '[Entidade']]:[Código do agregado
'[1º Direito']]],6,FALSE)),Table9[[#This Row],[Membro]])</f>
        <v/>
      </c>
      <c r="B1099" s="403"/>
      <c r="C1099" s="404" t="str">
        <f>IF(Table9[[#This Row],[Código do agregado
'[Entidade']]]="","",(CONCATENATE(VLOOKUP(Table9[[#This Row],[Código do agregado
'[Entidade']]],Table8[[Código do agregado '[Entidade']]:[Código do agregado
'[1º Direito']]],8,FALSE),".",Table9[[#This Row],[Membro]])))</f>
        <v/>
      </c>
      <c r="D1099" s="430"/>
      <c r="E1099" s="431"/>
      <c r="F1099" s="430"/>
      <c r="G1099" s="430"/>
      <c r="H1099" s="435"/>
      <c r="I1099" s="432"/>
      <c r="J1099" s="433"/>
      <c r="K1099" s="404" t="str">
        <f ca="1">IF(Table9[[#This Row],[Data de nascimento 
(aaaa-mm-dd)]]="","",(IF(B1099="","",DATEDIF(J1099,NOW(),"y"))))</f>
        <v/>
      </c>
      <c r="L1099" s="401"/>
      <c r="M1099" s="405"/>
      <c r="N1099" s="407"/>
      <c r="O1099" s="405"/>
      <c r="P1099" s="275" t="str">
        <f t="shared" si="88"/>
        <v>NÃO</v>
      </c>
      <c r="Q1099" s="281" t="str">
        <f>IF(Table9[[#This Row],[Código do agregado
'[Entidade']]]="","",IF(B1099&lt;&gt;B1098,"A",IF(Q1098="A","B",IF(Q1098="B","C",IF(Q1098="C","D",IF(Q1098="D","E",IF(Q1098="E","F",IF(Q1098="F","G",IF(Q1098="G","H",IF(Q1098="H","I",IF(Q1098="K","L",IF(Q1098="L","M",IF(Q1098="M","N",IF(Q1098="N","O",IF(Q1098="O","P",IF(Q1098="P","Q"))))))))))))))))</f>
        <v/>
      </c>
      <c r="R1099" s="282" t="str">
        <f t="shared" si="89"/>
        <v/>
      </c>
      <c r="S1099" s="283" t="str">
        <f t="shared" si="90"/>
        <v/>
      </c>
      <c r="T1099" s="284" t="str">
        <f t="shared" ca="1" si="91"/>
        <v/>
      </c>
      <c r="U1099" s="419"/>
      <c r="V1099" s="421" t="str">
        <f>IFERROR(IF(Table9[[#This Row],[Data de nascimento 
(aaaa-mm-dd)]]="","",(IF(B1099="","",DATEDIF(J1099,VLOOKUP(Table9[[#This Row],[Código do agregado
'[Entidade']]],Table8[[Código do agregado '[Entidade']]:[Denominação do ficheiro pdf correspondente ao documento]],25,FALSE),"y")))),"")</f>
        <v/>
      </c>
      <c r="W1099" s="410">
        <f t="shared" si="92"/>
        <v>0</v>
      </c>
      <c r="AC1099" s="280"/>
    </row>
    <row r="1100" spans="1:29" s="263" customFormat="1" ht="25.05" hidden="1" customHeight="1" x14ac:dyDescent="0.3">
      <c r="A1100" s="274" t="str">
        <f>CONCATENATE(+IF(Table9[[#This Row],[Código do agregado
'[Entidade']]]="","",VLOOKUP(Table9[[#This Row],[Código do agregado
'[Entidade']]],Table8[[#All],[Código do agregado '[Entidade']]:[Código do agregado
'[1º Direito']]],6,FALSE)),Table9[[#This Row],[Membro]])</f>
        <v/>
      </c>
      <c r="B1100" s="403"/>
      <c r="C1100" s="404" t="str">
        <f>IF(Table9[[#This Row],[Código do agregado
'[Entidade']]]="","",(CONCATENATE(VLOOKUP(Table9[[#This Row],[Código do agregado
'[Entidade']]],Table8[[Código do agregado '[Entidade']]:[Código do agregado
'[1º Direito']]],8,FALSE),".",Table9[[#This Row],[Membro]])))</f>
        <v/>
      </c>
      <c r="D1100" s="430"/>
      <c r="E1100" s="431"/>
      <c r="F1100" s="430"/>
      <c r="G1100" s="430"/>
      <c r="H1100" s="435"/>
      <c r="I1100" s="432"/>
      <c r="J1100" s="433"/>
      <c r="K1100" s="404" t="str">
        <f ca="1">IF(Table9[[#This Row],[Data de nascimento 
(aaaa-mm-dd)]]="","",(IF(B1100="","",DATEDIF(J1100,NOW(),"y"))))</f>
        <v/>
      </c>
      <c r="L1100" s="401"/>
      <c r="M1100" s="405"/>
      <c r="N1100" s="407"/>
      <c r="O1100" s="405"/>
      <c r="P1100" s="275" t="str">
        <f t="shared" si="88"/>
        <v>NÃO</v>
      </c>
      <c r="Q1100" s="281" t="str">
        <f>IF(Table9[[#This Row],[Código do agregado
'[Entidade']]]="","",IF(B1100&lt;&gt;B1099,"A",IF(Q1099="A","B",IF(Q1099="B","C",IF(Q1099="C","D",IF(Q1099="D","E",IF(Q1099="E","F",IF(Q1099="F","G",IF(Q1099="G","H",IF(Q1099="H","I",IF(Q1099="K","L",IF(Q1099="L","M",IF(Q1099="M","N",IF(Q1099="N","O",IF(Q1099="O","P",IF(Q1099="P","Q"))))))))))))))))</f>
        <v/>
      </c>
      <c r="R1100" s="282" t="str">
        <f t="shared" si="89"/>
        <v/>
      </c>
      <c r="S1100" s="283" t="str">
        <f t="shared" si="90"/>
        <v/>
      </c>
      <c r="T1100" s="284" t="str">
        <f t="shared" ca="1" si="91"/>
        <v/>
      </c>
      <c r="U1100" s="419"/>
      <c r="V1100" s="421" t="str">
        <f>IFERROR(IF(Table9[[#This Row],[Data de nascimento 
(aaaa-mm-dd)]]="","",(IF(B1100="","",DATEDIF(J1100,VLOOKUP(Table9[[#This Row],[Código do agregado
'[Entidade']]],Table8[[Código do agregado '[Entidade']]:[Denominação do ficheiro pdf correspondente ao documento]],25,FALSE),"y")))),"")</f>
        <v/>
      </c>
      <c r="W1100" s="410">
        <f t="shared" si="92"/>
        <v>0</v>
      </c>
      <c r="AC1100" s="280"/>
    </row>
    <row r="1101" spans="1:29" s="263" customFormat="1" ht="25.05" hidden="1" customHeight="1" x14ac:dyDescent="0.3">
      <c r="A1101" s="274" t="str">
        <f>CONCATENATE(+IF(Table9[[#This Row],[Código do agregado
'[Entidade']]]="","",VLOOKUP(Table9[[#This Row],[Código do agregado
'[Entidade']]],Table8[[#All],[Código do agregado '[Entidade']]:[Código do agregado
'[1º Direito']]],6,FALSE)),Table9[[#This Row],[Membro]])</f>
        <v/>
      </c>
      <c r="B1101" s="403"/>
      <c r="C1101" s="404" t="str">
        <f>IF(Table9[[#This Row],[Código do agregado
'[Entidade']]]="","",(CONCATENATE(VLOOKUP(Table9[[#This Row],[Código do agregado
'[Entidade']]],Table8[[Código do agregado '[Entidade']]:[Código do agregado
'[1º Direito']]],8,FALSE),".",Table9[[#This Row],[Membro]])))</f>
        <v/>
      </c>
      <c r="D1101" s="430"/>
      <c r="E1101" s="431"/>
      <c r="F1101" s="430"/>
      <c r="G1101" s="430"/>
      <c r="H1101" s="435"/>
      <c r="I1101" s="432"/>
      <c r="J1101" s="433"/>
      <c r="K1101" s="404" t="str">
        <f ca="1">IF(Table9[[#This Row],[Data de nascimento 
(aaaa-mm-dd)]]="","",(IF(B1101="","",DATEDIF(J1101,NOW(),"y"))))</f>
        <v/>
      </c>
      <c r="L1101" s="401"/>
      <c r="M1101" s="405"/>
      <c r="N1101" s="407"/>
      <c r="O1101" s="405"/>
      <c r="P1101" s="275" t="str">
        <f t="shared" si="88"/>
        <v>NÃO</v>
      </c>
      <c r="Q1101" s="281" t="str">
        <f>IF(Table9[[#This Row],[Código do agregado
'[Entidade']]]="","",IF(B1101&lt;&gt;B1100,"A",IF(Q1100="A","B",IF(Q1100="B","C",IF(Q1100="C","D",IF(Q1100="D","E",IF(Q1100="E","F",IF(Q1100="F","G",IF(Q1100="G","H",IF(Q1100="H","I",IF(Q1100="K","L",IF(Q1100="L","M",IF(Q1100="M","N",IF(Q1100="N","O",IF(Q1100="O","P",IF(Q1100="P","Q"))))))))))))))))</f>
        <v/>
      </c>
      <c r="R1101" s="282" t="str">
        <f t="shared" si="89"/>
        <v/>
      </c>
      <c r="S1101" s="283" t="str">
        <f t="shared" si="90"/>
        <v/>
      </c>
      <c r="T1101" s="284" t="str">
        <f t="shared" ca="1" si="91"/>
        <v/>
      </c>
      <c r="U1101" s="419"/>
      <c r="V1101" s="421" t="str">
        <f>IFERROR(IF(Table9[[#This Row],[Data de nascimento 
(aaaa-mm-dd)]]="","",(IF(B1101="","",DATEDIF(J1101,VLOOKUP(Table9[[#This Row],[Código do agregado
'[Entidade']]],Table8[[Código do agregado '[Entidade']]:[Denominação do ficheiro pdf correspondente ao documento]],25,FALSE),"y")))),"")</f>
        <v/>
      </c>
      <c r="W1101" s="410">
        <f t="shared" si="92"/>
        <v>0</v>
      </c>
      <c r="AC1101" s="280"/>
    </row>
    <row r="1102" spans="1:29" s="263" customFormat="1" ht="25.05" hidden="1" customHeight="1" x14ac:dyDescent="0.3">
      <c r="A1102" s="274" t="str">
        <f>CONCATENATE(+IF(Table9[[#This Row],[Código do agregado
'[Entidade']]]="","",VLOOKUP(Table9[[#This Row],[Código do agregado
'[Entidade']]],Table8[[#All],[Código do agregado '[Entidade']]:[Código do agregado
'[1º Direito']]],6,FALSE)),Table9[[#This Row],[Membro]])</f>
        <v/>
      </c>
      <c r="B1102" s="403"/>
      <c r="C1102" s="404" t="str">
        <f>IF(Table9[[#This Row],[Código do agregado
'[Entidade']]]="","",(CONCATENATE(VLOOKUP(Table9[[#This Row],[Código do agregado
'[Entidade']]],Table8[[Código do agregado '[Entidade']]:[Código do agregado
'[1º Direito']]],8,FALSE),".",Table9[[#This Row],[Membro]])))</f>
        <v/>
      </c>
      <c r="D1102" s="430"/>
      <c r="E1102" s="431"/>
      <c r="F1102" s="430"/>
      <c r="G1102" s="430"/>
      <c r="H1102" s="435"/>
      <c r="I1102" s="432"/>
      <c r="J1102" s="433"/>
      <c r="K1102" s="404" t="str">
        <f ca="1">IF(Table9[[#This Row],[Data de nascimento 
(aaaa-mm-dd)]]="","",(IF(B1102="","",DATEDIF(J1102,NOW(),"y"))))</f>
        <v/>
      </c>
      <c r="L1102" s="401"/>
      <c r="M1102" s="405"/>
      <c r="N1102" s="407"/>
      <c r="O1102" s="405"/>
      <c r="P1102" s="275" t="str">
        <f t="shared" si="88"/>
        <v>NÃO</v>
      </c>
      <c r="Q1102" s="281" t="str">
        <f>IF(Table9[[#This Row],[Código do agregado
'[Entidade']]]="","",IF(B1102&lt;&gt;B1101,"A",IF(Q1101="A","B",IF(Q1101="B","C",IF(Q1101="C","D",IF(Q1101="D","E",IF(Q1101="E","F",IF(Q1101="F","G",IF(Q1101="G","H",IF(Q1101="H","I",IF(Q1101="K","L",IF(Q1101="L","M",IF(Q1101="M","N",IF(Q1101="N","O",IF(Q1101="O","P",IF(Q1101="P","Q"))))))))))))))))</f>
        <v/>
      </c>
      <c r="R1102" s="282" t="str">
        <f t="shared" si="89"/>
        <v/>
      </c>
      <c r="S1102" s="283" t="str">
        <f t="shared" si="90"/>
        <v/>
      </c>
      <c r="T1102" s="284" t="str">
        <f t="shared" ca="1" si="91"/>
        <v/>
      </c>
      <c r="U1102" s="419"/>
      <c r="V1102" s="421" t="str">
        <f>IFERROR(IF(Table9[[#This Row],[Data de nascimento 
(aaaa-mm-dd)]]="","",(IF(B1102="","",DATEDIF(J1102,VLOOKUP(Table9[[#This Row],[Código do agregado
'[Entidade']]],Table8[[Código do agregado '[Entidade']]:[Denominação do ficheiro pdf correspondente ao documento]],25,FALSE),"y")))),"")</f>
        <v/>
      </c>
      <c r="W1102" s="410">
        <f t="shared" si="92"/>
        <v>0</v>
      </c>
      <c r="AC1102" s="280"/>
    </row>
    <row r="1103" spans="1:29" s="263" customFormat="1" ht="25.05" hidden="1" customHeight="1" x14ac:dyDescent="0.3">
      <c r="A1103" s="274" t="str">
        <f>CONCATENATE(+IF(Table9[[#This Row],[Código do agregado
'[Entidade']]]="","",VLOOKUP(Table9[[#This Row],[Código do agregado
'[Entidade']]],Table8[[#All],[Código do agregado '[Entidade']]:[Código do agregado
'[1º Direito']]],6,FALSE)),Table9[[#This Row],[Membro]])</f>
        <v/>
      </c>
      <c r="B1103" s="403"/>
      <c r="C1103" s="404" t="str">
        <f>IF(Table9[[#This Row],[Código do agregado
'[Entidade']]]="","",(CONCATENATE(VLOOKUP(Table9[[#This Row],[Código do agregado
'[Entidade']]],Table8[[Código do agregado '[Entidade']]:[Código do agregado
'[1º Direito']]],8,FALSE),".",Table9[[#This Row],[Membro]])))</f>
        <v/>
      </c>
      <c r="D1103" s="430"/>
      <c r="E1103" s="431"/>
      <c r="F1103" s="430"/>
      <c r="G1103" s="430"/>
      <c r="H1103" s="435"/>
      <c r="I1103" s="432"/>
      <c r="J1103" s="433"/>
      <c r="K1103" s="404" t="str">
        <f ca="1">IF(Table9[[#This Row],[Data de nascimento 
(aaaa-mm-dd)]]="","",(IF(B1103="","",DATEDIF(J1103,NOW(),"y"))))</f>
        <v/>
      </c>
      <c r="L1103" s="401"/>
      <c r="M1103" s="405"/>
      <c r="N1103" s="407"/>
      <c r="O1103" s="405"/>
      <c r="P1103" s="275" t="str">
        <f t="shared" si="88"/>
        <v>NÃO</v>
      </c>
      <c r="Q1103" s="281" t="str">
        <f>IF(Table9[[#This Row],[Código do agregado
'[Entidade']]]="","",IF(B1103&lt;&gt;B1102,"A",IF(Q1102="A","B",IF(Q1102="B","C",IF(Q1102="C","D",IF(Q1102="D","E",IF(Q1102="E","F",IF(Q1102="F","G",IF(Q1102="G","H",IF(Q1102="H","I",IF(Q1102="K","L",IF(Q1102="L","M",IF(Q1102="M","N",IF(Q1102="N","O",IF(Q1102="O","P",IF(Q1102="P","Q"))))))))))))))))</f>
        <v/>
      </c>
      <c r="R1103" s="282" t="str">
        <f t="shared" si="89"/>
        <v/>
      </c>
      <c r="S1103" s="283" t="str">
        <f t="shared" si="90"/>
        <v/>
      </c>
      <c r="T1103" s="284" t="str">
        <f t="shared" ca="1" si="91"/>
        <v/>
      </c>
      <c r="U1103" s="419"/>
      <c r="V1103" s="421" t="str">
        <f>IFERROR(IF(Table9[[#This Row],[Data de nascimento 
(aaaa-mm-dd)]]="","",(IF(B1103="","",DATEDIF(J1103,VLOOKUP(Table9[[#This Row],[Código do agregado
'[Entidade']]],Table8[[Código do agregado '[Entidade']]:[Denominação do ficheiro pdf correspondente ao documento]],25,FALSE),"y")))),"")</f>
        <v/>
      </c>
      <c r="W1103" s="410">
        <f t="shared" si="92"/>
        <v>0</v>
      </c>
      <c r="AC1103" s="280"/>
    </row>
    <row r="1104" spans="1:29" s="263" customFormat="1" ht="25.05" hidden="1" customHeight="1" x14ac:dyDescent="0.3">
      <c r="A1104" s="274" t="str">
        <f>CONCATENATE(+IF(Table9[[#This Row],[Código do agregado
'[Entidade']]]="","",VLOOKUP(Table9[[#This Row],[Código do agregado
'[Entidade']]],Table8[[#All],[Código do agregado '[Entidade']]:[Código do agregado
'[1º Direito']]],6,FALSE)),Table9[[#This Row],[Membro]])</f>
        <v/>
      </c>
      <c r="B1104" s="403"/>
      <c r="C1104" s="404" t="str">
        <f>IF(Table9[[#This Row],[Código do agregado
'[Entidade']]]="","",(CONCATENATE(VLOOKUP(Table9[[#This Row],[Código do agregado
'[Entidade']]],Table8[[Código do agregado '[Entidade']]:[Código do agregado
'[1º Direito']]],8,FALSE),".",Table9[[#This Row],[Membro]])))</f>
        <v/>
      </c>
      <c r="D1104" s="430"/>
      <c r="E1104" s="431"/>
      <c r="F1104" s="430"/>
      <c r="G1104" s="430"/>
      <c r="H1104" s="435"/>
      <c r="I1104" s="432"/>
      <c r="J1104" s="433"/>
      <c r="K1104" s="404" t="str">
        <f ca="1">IF(Table9[[#This Row],[Data de nascimento 
(aaaa-mm-dd)]]="","",(IF(B1104="","",DATEDIF(J1104,NOW(),"y"))))</f>
        <v/>
      </c>
      <c r="L1104" s="401"/>
      <c r="M1104" s="405"/>
      <c r="N1104" s="407"/>
      <c r="O1104" s="405"/>
      <c r="P1104" s="275" t="str">
        <f t="shared" si="88"/>
        <v>NÃO</v>
      </c>
      <c r="Q1104" s="281" t="str">
        <f>IF(Table9[[#This Row],[Código do agregado
'[Entidade']]]="","",IF(B1104&lt;&gt;B1103,"A",IF(Q1103="A","B",IF(Q1103="B","C",IF(Q1103="C","D",IF(Q1103="D","E",IF(Q1103="E","F",IF(Q1103="F","G",IF(Q1103="G","H",IF(Q1103="H","I",IF(Q1103="K","L",IF(Q1103="L","M",IF(Q1103="M","N",IF(Q1103="N","O",IF(Q1103="O","P",IF(Q1103="P","Q"))))))))))))))))</f>
        <v/>
      </c>
      <c r="R1104" s="282" t="str">
        <f t="shared" si="89"/>
        <v/>
      </c>
      <c r="S1104" s="283" t="str">
        <f t="shared" si="90"/>
        <v/>
      </c>
      <c r="T1104" s="284" t="str">
        <f t="shared" ca="1" si="91"/>
        <v/>
      </c>
      <c r="U1104" s="419"/>
      <c r="V1104" s="421" t="str">
        <f>IFERROR(IF(Table9[[#This Row],[Data de nascimento 
(aaaa-mm-dd)]]="","",(IF(B1104="","",DATEDIF(J1104,VLOOKUP(Table9[[#This Row],[Código do agregado
'[Entidade']]],Table8[[Código do agregado '[Entidade']]:[Denominação do ficheiro pdf correspondente ao documento]],25,FALSE),"y")))),"")</f>
        <v/>
      </c>
      <c r="W1104" s="410">
        <f t="shared" si="92"/>
        <v>0</v>
      </c>
      <c r="AC1104" s="280"/>
    </row>
    <row r="1105" spans="1:29" s="263" customFormat="1" ht="25.05" hidden="1" customHeight="1" x14ac:dyDescent="0.3">
      <c r="A1105" s="274" t="str">
        <f>CONCATENATE(+IF(Table9[[#This Row],[Código do agregado
'[Entidade']]]="","",VLOOKUP(Table9[[#This Row],[Código do agregado
'[Entidade']]],Table8[[#All],[Código do agregado '[Entidade']]:[Código do agregado
'[1º Direito']]],6,FALSE)),Table9[[#This Row],[Membro]])</f>
        <v/>
      </c>
      <c r="B1105" s="403"/>
      <c r="C1105" s="404" t="str">
        <f>IF(Table9[[#This Row],[Código do agregado
'[Entidade']]]="","",(CONCATENATE(VLOOKUP(Table9[[#This Row],[Código do agregado
'[Entidade']]],Table8[[Código do agregado '[Entidade']]:[Código do agregado
'[1º Direito']]],8,FALSE),".",Table9[[#This Row],[Membro]])))</f>
        <v/>
      </c>
      <c r="D1105" s="430"/>
      <c r="E1105" s="431"/>
      <c r="F1105" s="430"/>
      <c r="G1105" s="430"/>
      <c r="H1105" s="435"/>
      <c r="I1105" s="432"/>
      <c r="J1105" s="433"/>
      <c r="K1105" s="404" t="str">
        <f ca="1">IF(Table9[[#This Row],[Data de nascimento 
(aaaa-mm-dd)]]="","",(IF(B1105="","",DATEDIF(J1105,NOW(),"y"))))</f>
        <v/>
      </c>
      <c r="L1105" s="401"/>
      <c r="M1105" s="405"/>
      <c r="N1105" s="407"/>
      <c r="O1105" s="405"/>
      <c r="P1105" s="275" t="str">
        <f t="shared" si="88"/>
        <v>NÃO</v>
      </c>
      <c r="Q1105" s="281" t="str">
        <f>IF(Table9[[#This Row],[Código do agregado
'[Entidade']]]="","",IF(B1105&lt;&gt;B1104,"A",IF(Q1104="A","B",IF(Q1104="B","C",IF(Q1104="C","D",IF(Q1104="D","E",IF(Q1104="E","F",IF(Q1104="F","G",IF(Q1104="G","H",IF(Q1104="H","I",IF(Q1104="K","L",IF(Q1104="L","M",IF(Q1104="M","N",IF(Q1104="N","O",IF(Q1104="O","P",IF(Q1104="P","Q"))))))))))))))))</f>
        <v/>
      </c>
      <c r="R1105" s="282" t="str">
        <f t="shared" si="89"/>
        <v/>
      </c>
      <c r="S1105" s="283" t="str">
        <f t="shared" si="90"/>
        <v/>
      </c>
      <c r="T1105" s="284" t="str">
        <f t="shared" ca="1" si="91"/>
        <v/>
      </c>
      <c r="U1105" s="419"/>
      <c r="V1105" s="421" t="str">
        <f>IFERROR(IF(Table9[[#This Row],[Data de nascimento 
(aaaa-mm-dd)]]="","",(IF(B1105="","",DATEDIF(J1105,VLOOKUP(Table9[[#This Row],[Código do agregado
'[Entidade']]],Table8[[Código do agregado '[Entidade']]:[Denominação do ficheiro pdf correspondente ao documento]],25,FALSE),"y")))),"")</f>
        <v/>
      </c>
      <c r="W1105" s="410">
        <f t="shared" si="92"/>
        <v>0</v>
      </c>
      <c r="AC1105" s="280"/>
    </row>
    <row r="1106" spans="1:29" s="263" customFormat="1" ht="25.05" hidden="1" customHeight="1" x14ac:dyDescent="0.3">
      <c r="A1106" s="274" t="str">
        <f>CONCATENATE(+IF(Table9[[#This Row],[Código do agregado
'[Entidade']]]="","",VLOOKUP(Table9[[#This Row],[Código do agregado
'[Entidade']]],Table8[[#All],[Código do agregado '[Entidade']]:[Código do agregado
'[1º Direito']]],6,FALSE)),Table9[[#This Row],[Membro]])</f>
        <v/>
      </c>
      <c r="B1106" s="403"/>
      <c r="C1106" s="404" t="str">
        <f>IF(Table9[[#This Row],[Código do agregado
'[Entidade']]]="","",(CONCATENATE(VLOOKUP(Table9[[#This Row],[Código do agregado
'[Entidade']]],Table8[[Código do agregado '[Entidade']]:[Código do agregado
'[1º Direito']]],8,FALSE),".",Table9[[#This Row],[Membro]])))</f>
        <v/>
      </c>
      <c r="D1106" s="430"/>
      <c r="E1106" s="431"/>
      <c r="F1106" s="430"/>
      <c r="G1106" s="430"/>
      <c r="H1106" s="435"/>
      <c r="I1106" s="432"/>
      <c r="J1106" s="433"/>
      <c r="K1106" s="404" t="str">
        <f ca="1">IF(Table9[[#This Row],[Data de nascimento 
(aaaa-mm-dd)]]="","",(IF(B1106="","",DATEDIF(J1106,NOW(),"y"))))</f>
        <v/>
      </c>
      <c r="L1106" s="401"/>
      <c r="M1106" s="405"/>
      <c r="N1106" s="407"/>
      <c r="O1106" s="405"/>
      <c r="P1106" s="275" t="str">
        <f t="shared" si="88"/>
        <v>NÃO</v>
      </c>
      <c r="Q1106" s="281" t="str">
        <f>IF(Table9[[#This Row],[Código do agregado
'[Entidade']]]="","",IF(B1106&lt;&gt;B1105,"A",IF(Q1105="A","B",IF(Q1105="B","C",IF(Q1105="C","D",IF(Q1105="D","E",IF(Q1105="E","F",IF(Q1105="F","G",IF(Q1105="G","H",IF(Q1105="H","I",IF(Q1105="K","L",IF(Q1105="L","M",IF(Q1105="M","N",IF(Q1105="N","O",IF(Q1105="O","P",IF(Q1105="P","Q"))))))))))))))))</f>
        <v/>
      </c>
      <c r="R1106" s="282" t="str">
        <f t="shared" si="89"/>
        <v/>
      </c>
      <c r="S1106" s="283" t="str">
        <f t="shared" si="90"/>
        <v/>
      </c>
      <c r="T1106" s="284" t="str">
        <f t="shared" ca="1" si="91"/>
        <v/>
      </c>
      <c r="U1106" s="419"/>
      <c r="V1106" s="421" t="str">
        <f>IFERROR(IF(Table9[[#This Row],[Data de nascimento 
(aaaa-mm-dd)]]="","",(IF(B1106="","",DATEDIF(J1106,VLOOKUP(Table9[[#This Row],[Código do agregado
'[Entidade']]],Table8[[Código do agregado '[Entidade']]:[Denominação do ficheiro pdf correspondente ao documento]],25,FALSE),"y")))),"")</f>
        <v/>
      </c>
      <c r="W1106" s="410">
        <f t="shared" si="92"/>
        <v>0</v>
      </c>
      <c r="AC1106" s="280"/>
    </row>
    <row r="1107" spans="1:29" s="263" customFormat="1" ht="25.05" hidden="1" customHeight="1" x14ac:dyDescent="0.3">
      <c r="A1107" s="274" t="str">
        <f>CONCATENATE(+IF(Table9[[#This Row],[Código do agregado
'[Entidade']]]="","",VLOOKUP(Table9[[#This Row],[Código do agregado
'[Entidade']]],Table8[[#All],[Código do agregado '[Entidade']]:[Código do agregado
'[1º Direito']]],6,FALSE)),Table9[[#This Row],[Membro]])</f>
        <v/>
      </c>
      <c r="B1107" s="403"/>
      <c r="C1107" s="404" t="str">
        <f>IF(Table9[[#This Row],[Código do agregado
'[Entidade']]]="","",(CONCATENATE(VLOOKUP(Table9[[#This Row],[Código do agregado
'[Entidade']]],Table8[[Código do agregado '[Entidade']]:[Código do agregado
'[1º Direito']]],8,FALSE),".",Table9[[#This Row],[Membro]])))</f>
        <v/>
      </c>
      <c r="D1107" s="430"/>
      <c r="E1107" s="431"/>
      <c r="F1107" s="430"/>
      <c r="G1107" s="430"/>
      <c r="H1107" s="435"/>
      <c r="I1107" s="432"/>
      <c r="J1107" s="433"/>
      <c r="K1107" s="404" t="str">
        <f ca="1">IF(Table9[[#This Row],[Data de nascimento 
(aaaa-mm-dd)]]="","",(IF(B1107="","",DATEDIF(J1107,NOW(),"y"))))</f>
        <v/>
      </c>
      <c r="L1107" s="401"/>
      <c r="M1107" s="405"/>
      <c r="N1107" s="407"/>
      <c r="O1107" s="405"/>
      <c r="P1107" s="275" t="str">
        <f t="shared" si="88"/>
        <v>NÃO</v>
      </c>
      <c r="Q1107" s="281" t="str">
        <f>IF(Table9[[#This Row],[Código do agregado
'[Entidade']]]="","",IF(B1107&lt;&gt;B1106,"A",IF(Q1106="A","B",IF(Q1106="B","C",IF(Q1106="C","D",IF(Q1106="D","E",IF(Q1106="E","F",IF(Q1106="F","G",IF(Q1106="G","H",IF(Q1106="H","I",IF(Q1106="K","L",IF(Q1106="L","M",IF(Q1106="M","N",IF(Q1106="N","O",IF(Q1106="O","P",IF(Q1106="P","Q"))))))))))))))))</f>
        <v/>
      </c>
      <c r="R1107" s="282" t="str">
        <f t="shared" si="89"/>
        <v/>
      </c>
      <c r="S1107" s="283" t="str">
        <f t="shared" si="90"/>
        <v/>
      </c>
      <c r="T1107" s="284" t="str">
        <f t="shared" ca="1" si="91"/>
        <v/>
      </c>
      <c r="U1107" s="419"/>
      <c r="V1107" s="421" t="str">
        <f>IFERROR(IF(Table9[[#This Row],[Data de nascimento 
(aaaa-mm-dd)]]="","",(IF(B1107="","",DATEDIF(J1107,VLOOKUP(Table9[[#This Row],[Código do agregado
'[Entidade']]],Table8[[Código do agregado '[Entidade']]:[Denominação do ficheiro pdf correspondente ao documento]],25,FALSE),"y")))),"")</f>
        <v/>
      </c>
      <c r="W1107" s="410">
        <f t="shared" si="92"/>
        <v>0</v>
      </c>
      <c r="AC1107" s="280"/>
    </row>
    <row r="1108" spans="1:29" s="263" customFormat="1" ht="25.05" hidden="1" customHeight="1" x14ac:dyDescent="0.3">
      <c r="A1108" s="274" t="str">
        <f>CONCATENATE(+IF(Table9[[#This Row],[Código do agregado
'[Entidade']]]="","",VLOOKUP(Table9[[#This Row],[Código do agregado
'[Entidade']]],Table8[[#All],[Código do agregado '[Entidade']]:[Código do agregado
'[1º Direito']]],6,FALSE)),Table9[[#This Row],[Membro]])</f>
        <v/>
      </c>
      <c r="B1108" s="403"/>
      <c r="C1108" s="404" t="str">
        <f>IF(Table9[[#This Row],[Código do agregado
'[Entidade']]]="","",(CONCATENATE(VLOOKUP(Table9[[#This Row],[Código do agregado
'[Entidade']]],Table8[[Código do agregado '[Entidade']]:[Código do agregado
'[1º Direito']]],8,FALSE),".",Table9[[#This Row],[Membro]])))</f>
        <v/>
      </c>
      <c r="D1108" s="430"/>
      <c r="E1108" s="431"/>
      <c r="F1108" s="430"/>
      <c r="G1108" s="430"/>
      <c r="H1108" s="435"/>
      <c r="I1108" s="432"/>
      <c r="J1108" s="433"/>
      <c r="K1108" s="404" t="str">
        <f ca="1">IF(Table9[[#This Row],[Data de nascimento 
(aaaa-mm-dd)]]="","",(IF(B1108="","",DATEDIF(J1108,NOW(),"y"))))</f>
        <v/>
      </c>
      <c r="L1108" s="401"/>
      <c r="M1108" s="405"/>
      <c r="N1108" s="407"/>
      <c r="O1108" s="405"/>
      <c r="P1108" s="275" t="str">
        <f t="shared" si="88"/>
        <v>NÃO</v>
      </c>
      <c r="Q1108" s="281" t="str">
        <f>IF(Table9[[#This Row],[Código do agregado
'[Entidade']]]="","",IF(B1108&lt;&gt;B1107,"A",IF(Q1107="A","B",IF(Q1107="B","C",IF(Q1107="C","D",IF(Q1107="D","E",IF(Q1107="E","F",IF(Q1107="F","G",IF(Q1107="G","H",IF(Q1107="H","I",IF(Q1107="K","L",IF(Q1107="L","M",IF(Q1107="M","N",IF(Q1107="N","O",IF(Q1107="O","P",IF(Q1107="P","Q"))))))))))))))))</f>
        <v/>
      </c>
      <c r="R1108" s="282" t="str">
        <f t="shared" si="89"/>
        <v/>
      </c>
      <c r="S1108" s="283" t="str">
        <f t="shared" si="90"/>
        <v/>
      </c>
      <c r="T1108" s="284" t="str">
        <f t="shared" ca="1" si="91"/>
        <v/>
      </c>
      <c r="U1108" s="419"/>
      <c r="V1108" s="421" t="str">
        <f>IFERROR(IF(Table9[[#This Row],[Data de nascimento 
(aaaa-mm-dd)]]="","",(IF(B1108="","",DATEDIF(J1108,VLOOKUP(Table9[[#This Row],[Código do agregado
'[Entidade']]],Table8[[Código do agregado '[Entidade']]:[Denominação do ficheiro pdf correspondente ao documento]],25,FALSE),"y")))),"")</f>
        <v/>
      </c>
      <c r="W1108" s="410">
        <f t="shared" si="92"/>
        <v>0</v>
      </c>
      <c r="AC1108" s="280"/>
    </row>
    <row r="1109" spans="1:29" s="263" customFormat="1" ht="25.05" hidden="1" customHeight="1" x14ac:dyDescent="0.3">
      <c r="A1109" s="274" t="str">
        <f>CONCATENATE(+IF(Table9[[#This Row],[Código do agregado
'[Entidade']]]="","",VLOOKUP(Table9[[#This Row],[Código do agregado
'[Entidade']]],Table8[[#All],[Código do agregado '[Entidade']]:[Código do agregado
'[1º Direito']]],6,FALSE)),Table9[[#This Row],[Membro]])</f>
        <v/>
      </c>
      <c r="B1109" s="403"/>
      <c r="C1109" s="404" t="str">
        <f>IF(Table9[[#This Row],[Código do agregado
'[Entidade']]]="","",(CONCATENATE(VLOOKUP(Table9[[#This Row],[Código do agregado
'[Entidade']]],Table8[[Código do agregado '[Entidade']]:[Código do agregado
'[1º Direito']]],8,FALSE),".",Table9[[#This Row],[Membro]])))</f>
        <v/>
      </c>
      <c r="D1109" s="430"/>
      <c r="E1109" s="431"/>
      <c r="F1109" s="430"/>
      <c r="G1109" s="430"/>
      <c r="H1109" s="435"/>
      <c r="I1109" s="432"/>
      <c r="J1109" s="433"/>
      <c r="K1109" s="404" t="str">
        <f ca="1">IF(Table9[[#This Row],[Data de nascimento 
(aaaa-mm-dd)]]="","",(IF(B1109="","",DATEDIF(J1109,NOW(),"y"))))</f>
        <v/>
      </c>
      <c r="L1109" s="401"/>
      <c r="M1109" s="405"/>
      <c r="N1109" s="407"/>
      <c r="O1109" s="405"/>
      <c r="P1109" s="275" t="str">
        <f t="shared" si="88"/>
        <v>NÃO</v>
      </c>
      <c r="Q1109" s="281" t="str">
        <f>IF(Table9[[#This Row],[Código do agregado
'[Entidade']]]="","",IF(B1109&lt;&gt;B1108,"A",IF(Q1108="A","B",IF(Q1108="B","C",IF(Q1108="C","D",IF(Q1108="D","E",IF(Q1108="E","F",IF(Q1108="F","G",IF(Q1108="G","H",IF(Q1108="H","I",IF(Q1108="K","L",IF(Q1108="L","M",IF(Q1108="M","N",IF(Q1108="N","O",IF(Q1108="O","P",IF(Q1108="P","Q"))))))))))))))))</f>
        <v/>
      </c>
      <c r="R1109" s="282" t="str">
        <f t="shared" si="89"/>
        <v/>
      </c>
      <c r="S1109" s="283" t="str">
        <f t="shared" si="90"/>
        <v/>
      </c>
      <c r="T1109" s="284" t="str">
        <f t="shared" ca="1" si="91"/>
        <v/>
      </c>
      <c r="U1109" s="419"/>
      <c r="V1109" s="421" t="str">
        <f>IFERROR(IF(Table9[[#This Row],[Data de nascimento 
(aaaa-mm-dd)]]="","",(IF(B1109="","",DATEDIF(J1109,VLOOKUP(Table9[[#This Row],[Código do agregado
'[Entidade']]],Table8[[Código do agregado '[Entidade']]:[Denominação do ficheiro pdf correspondente ao documento]],25,FALSE),"y")))),"")</f>
        <v/>
      </c>
      <c r="W1109" s="410">
        <f t="shared" si="92"/>
        <v>0</v>
      </c>
      <c r="AC1109" s="280"/>
    </row>
    <row r="1110" spans="1:29" s="263" customFormat="1" ht="25.05" hidden="1" customHeight="1" x14ac:dyDescent="0.3">
      <c r="A1110" s="274" t="str">
        <f>CONCATENATE(+IF(Table9[[#This Row],[Código do agregado
'[Entidade']]]="","",VLOOKUP(Table9[[#This Row],[Código do agregado
'[Entidade']]],Table8[[#All],[Código do agregado '[Entidade']]:[Código do agregado
'[1º Direito']]],6,FALSE)),Table9[[#This Row],[Membro]])</f>
        <v/>
      </c>
      <c r="B1110" s="403"/>
      <c r="C1110" s="404" t="str">
        <f>IF(Table9[[#This Row],[Código do agregado
'[Entidade']]]="","",(CONCATENATE(VLOOKUP(Table9[[#This Row],[Código do agregado
'[Entidade']]],Table8[[Código do agregado '[Entidade']]:[Código do agregado
'[1º Direito']]],8,FALSE),".",Table9[[#This Row],[Membro]])))</f>
        <v/>
      </c>
      <c r="D1110" s="430"/>
      <c r="E1110" s="431"/>
      <c r="F1110" s="430"/>
      <c r="G1110" s="430"/>
      <c r="H1110" s="435"/>
      <c r="I1110" s="432"/>
      <c r="J1110" s="433"/>
      <c r="K1110" s="404" t="str">
        <f ca="1">IF(Table9[[#This Row],[Data de nascimento 
(aaaa-mm-dd)]]="","",(IF(B1110="","",DATEDIF(J1110,NOW(),"y"))))</f>
        <v/>
      </c>
      <c r="L1110" s="401"/>
      <c r="M1110" s="405"/>
      <c r="N1110" s="407"/>
      <c r="O1110" s="405"/>
      <c r="P1110" s="275" t="str">
        <f t="shared" si="88"/>
        <v>NÃO</v>
      </c>
      <c r="Q1110" s="281" t="str">
        <f>IF(Table9[[#This Row],[Código do agregado
'[Entidade']]]="","",IF(B1110&lt;&gt;B1109,"A",IF(Q1109="A","B",IF(Q1109="B","C",IF(Q1109="C","D",IF(Q1109="D","E",IF(Q1109="E","F",IF(Q1109="F","G",IF(Q1109="G","H",IF(Q1109="H","I",IF(Q1109="K","L",IF(Q1109="L","M",IF(Q1109="M","N",IF(Q1109="N","O",IF(Q1109="O","P",IF(Q1109="P","Q"))))))))))))))))</f>
        <v/>
      </c>
      <c r="R1110" s="282" t="str">
        <f t="shared" si="89"/>
        <v/>
      </c>
      <c r="S1110" s="283" t="str">
        <f t="shared" si="90"/>
        <v/>
      </c>
      <c r="T1110" s="284" t="str">
        <f t="shared" ca="1" si="91"/>
        <v/>
      </c>
      <c r="U1110" s="419"/>
      <c r="V1110" s="421" t="str">
        <f>IFERROR(IF(Table9[[#This Row],[Data de nascimento 
(aaaa-mm-dd)]]="","",(IF(B1110="","",DATEDIF(J1110,VLOOKUP(Table9[[#This Row],[Código do agregado
'[Entidade']]],Table8[[Código do agregado '[Entidade']]:[Denominação do ficheiro pdf correspondente ao documento]],25,FALSE),"y")))),"")</f>
        <v/>
      </c>
      <c r="W1110" s="410">
        <f t="shared" si="92"/>
        <v>0</v>
      </c>
      <c r="AC1110" s="280"/>
    </row>
    <row r="1111" spans="1:29" s="263" customFormat="1" ht="25.05" hidden="1" customHeight="1" x14ac:dyDescent="0.3">
      <c r="A1111" s="274" t="str">
        <f>CONCATENATE(+IF(Table9[[#This Row],[Código do agregado
'[Entidade']]]="","",VLOOKUP(Table9[[#This Row],[Código do agregado
'[Entidade']]],Table8[[#All],[Código do agregado '[Entidade']]:[Código do agregado
'[1º Direito']]],6,FALSE)),Table9[[#This Row],[Membro]])</f>
        <v/>
      </c>
      <c r="B1111" s="403"/>
      <c r="C1111" s="404" t="str">
        <f>IF(Table9[[#This Row],[Código do agregado
'[Entidade']]]="","",(CONCATENATE(VLOOKUP(Table9[[#This Row],[Código do agregado
'[Entidade']]],Table8[[Código do agregado '[Entidade']]:[Código do agregado
'[1º Direito']]],8,FALSE),".",Table9[[#This Row],[Membro]])))</f>
        <v/>
      </c>
      <c r="D1111" s="430"/>
      <c r="E1111" s="431"/>
      <c r="F1111" s="430"/>
      <c r="G1111" s="430"/>
      <c r="H1111" s="435"/>
      <c r="I1111" s="432"/>
      <c r="J1111" s="433"/>
      <c r="K1111" s="404" t="str">
        <f ca="1">IF(Table9[[#This Row],[Data de nascimento 
(aaaa-mm-dd)]]="","",(IF(B1111="","",DATEDIF(J1111,NOW(),"y"))))</f>
        <v/>
      </c>
      <c r="L1111" s="401"/>
      <c r="M1111" s="405"/>
      <c r="N1111" s="407"/>
      <c r="O1111" s="405"/>
      <c r="P1111" s="275" t="str">
        <f t="shared" si="88"/>
        <v>NÃO</v>
      </c>
      <c r="Q1111" s="281" t="str">
        <f>IF(Table9[[#This Row],[Código do agregado
'[Entidade']]]="","",IF(B1111&lt;&gt;B1110,"A",IF(Q1110="A","B",IF(Q1110="B","C",IF(Q1110="C","D",IF(Q1110="D","E",IF(Q1110="E","F",IF(Q1110="F","G",IF(Q1110="G","H",IF(Q1110="H","I",IF(Q1110="K","L",IF(Q1110="L","M",IF(Q1110="M","N",IF(Q1110="N","O",IF(Q1110="O","P",IF(Q1110="P","Q"))))))))))))))))</f>
        <v/>
      </c>
      <c r="R1111" s="282" t="str">
        <f t="shared" si="89"/>
        <v/>
      </c>
      <c r="S1111" s="283" t="str">
        <f t="shared" si="90"/>
        <v/>
      </c>
      <c r="T1111" s="284" t="str">
        <f t="shared" ca="1" si="91"/>
        <v/>
      </c>
      <c r="U1111" s="419"/>
      <c r="V1111" s="421" t="str">
        <f>IFERROR(IF(Table9[[#This Row],[Data de nascimento 
(aaaa-mm-dd)]]="","",(IF(B1111="","",DATEDIF(J1111,VLOOKUP(Table9[[#This Row],[Código do agregado
'[Entidade']]],Table8[[Código do agregado '[Entidade']]:[Denominação do ficheiro pdf correspondente ao documento]],25,FALSE),"y")))),"")</f>
        <v/>
      </c>
      <c r="W1111" s="410">
        <f t="shared" si="92"/>
        <v>0</v>
      </c>
      <c r="AC1111" s="280"/>
    </row>
    <row r="1112" spans="1:29" s="263" customFormat="1" ht="25.05" hidden="1" customHeight="1" x14ac:dyDescent="0.3">
      <c r="A1112" s="274" t="str">
        <f>CONCATENATE(+IF(Table9[[#This Row],[Código do agregado
'[Entidade']]]="","",VLOOKUP(Table9[[#This Row],[Código do agregado
'[Entidade']]],Table8[[#All],[Código do agregado '[Entidade']]:[Código do agregado
'[1º Direito']]],6,FALSE)),Table9[[#This Row],[Membro]])</f>
        <v/>
      </c>
      <c r="B1112" s="403"/>
      <c r="C1112" s="404" t="str">
        <f>IF(Table9[[#This Row],[Código do agregado
'[Entidade']]]="","",(CONCATENATE(VLOOKUP(Table9[[#This Row],[Código do agregado
'[Entidade']]],Table8[[Código do agregado '[Entidade']]:[Código do agregado
'[1º Direito']]],8,FALSE),".",Table9[[#This Row],[Membro]])))</f>
        <v/>
      </c>
      <c r="D1112" s="430"/>
      <c r="E1112" s="431"/>
      <c r="F1112" s="430"/>
      <c r="G1112" s="430"/>
      <c r="H1112" s="435"/>
      <c r="I1112" s="432"/>
      <c r="J1112" s="433"/>
      <c r="K1112" s="404" t="str">
        <f ca="1">IF(Table9[[#This Row],[Data de nascimento 
(aaaa-mm-dd)]]="","",(IF(B1112="","",DATEDIF(J1112,NOW(),"y"))))</f>
        <v/>
      </c>
      <c r="L1112" s="401"/>
      <c r="M1112" s="405"/>
      <c r="N1112" s="407"/>
      <c r="O1112" s="405"/>
      <c r="P1112" s="275" t="str">
        <f t="shared" si="88"/>
        <v>NÃO</v>
      </c>
      <c r="Q1112" s="281" t="str">
        <f>IF(Table9[[#This Row],[Código do agregado
'[Entidade']]]="","",IF(B1112&lt;&gt;B1111,"A",IF(Q1111="A","B",IF(Q1111="B","C",IF(Q1111="C","D",IF(Q1111="D","E",IF(Q1111="E","F",IF(Q1111="F","G",IF(Q1111="G","H",IF(Q1111="H","I",IF(Q1111="K","L",IF(Q1111="L","M",IF(Q1111="M","N",IF(Q1111="N","O",IF(Q1111="O","P",IF(Q1111="P","Q"))))))))))))))))</f>
        <v/>
      </c>
      <c r="R1112" s="282" t="str">
        <f t="shared" si="89"/>
        <v/>
      </c>
      <c r="S1112" s="283" t="str">
        <f t="shared" si="90"/>
        <v/>
      </c>
      <c r="T1112" s="284" t="str">
        <f t="shared" ca="1" si="91"/>
        <v/>
      </c>
      <c r="U1112" s="419"/>
      <c r="V1112" s="421" t="str">
        <f>IFERROR(IF(Table9[[#This Row],[Data de nascimento 
(aaaa-mm-dd)]]="","",(IF(B1112="","",DATEDIF(J1112,VLOOKUP(Table9[[#This Row],[Código do agregado
'[Entidade']]],Table8[[Código do agregado '[Entidade']]:[Denominação do ficheiro pdf correspondente ao documento]],25,FALSE),"y")))),"")</f>
        <v/>
      </c>
      <c r="W1112" s="410">
        <f t="shared" si="92"/>
        <v>0</v>
      </c>
      <c r="AC1112" s="280"/>
    </row>
    <row r="1113" spans="1:29" s="263" customFormat="1" ht="25.05" hidden="1" customHeight="1" x14ac:dyDescent="0.3">
      <c r="A1113" s="274" t="str">
        <f>CONCATENATE(+IF(Table9[[#This Row],[Código do agregado
'[Entidade']]]="","",VLOOKUP(Table9[[#This Row],[Código do agregado
'[Entidade']]],Table8[[#All],[Código do agregado '[Entidade']]:[Código do agregado
'[1º Direito']]],6,FALSE)),Table9[[#This Row],[Membro]])</f>
        <v/>
      </c>
      <c r="B1113" s="403"/>
      <c r="C1113" s="404" t="str">
        <f>IF(Table9[[#This Row],[Código do agregado
'[Entidade']]]="","",(CONCATENATE(VLOOKUP(Table9[[#This Row],[Código do agregado
'[Entidade']]],Table8[[Código do agregado '[Entidade']]:[Código do agregado
'[1º Direito']]],8,FALSE),".",Table9[[#This Row],[Membro]])))</f>
        <v/>
      </c>
      <c r="D1113" s="430"/>
      <c r="E1113" s="431"/>
      <c r="F1113" s="430"/>
      <c r="G1113" s="430"/>
      <c r="H1113" s="435"/>
      <c r="I1113" s="432"/>
      <c r="J1113" s="433"/>
      <c r="K1113" s="404" t="str">
        <f ca="1">IF(Table9[[#This Row],[Data de nascimento 
(aaaa-mm-dd)]]="","",(IF(B1113="","",DATEDIF(J1113,NOW(),"y"))))</f>
        <v/>
      </c>
      <c r="L1113" s="401"/>
      <c r="M1113" s="405"/>
      <c r="N1113" s="407"/>
      <c r="O1113" s="405"/>
      <c r="P1113" s="275" t="str">
        <f t="shared" si="88"/>
        <v>NÃO</v>
      </c>
      <c r="Q1113" s="281" t="str">
        <f>IF(Table9[[#This Row],[Código do agregado
'[Entidade']]]="","",IF(B1113&lt;&gt;B1112,"A",IF(Q1112="A","B",IF(Q1112="B","C",IF(Q1112="C","D",IF(Q1112="D","E",IF(Q1112="E","F",IF(Q1112="F","G",IF(Q1112="G","H",IF(Q1112="H","I",IF(Q1112="K","L",IF(Q1112="L","M",IF(Q1112="M","N",IF(Q1112="N","O",IF(Q1112="O","P",IF(Q1112="P","Q"))))))))))))))))</f>
        <v/>
      </c>
      <c r="R1113" s="282" t="str">
        <f t="shared" si="89"/>
        <v/>
      </c>
      <c r="S1113" s="283" t="str">
        <f t="shared" si="90"/>
        <v/>
      </c>
      <c r="T1113" s="284" t="str">
        <f t="shared" ca="1" si="91"/>
        <v/>
      </c>
      <c r="U1113" s="419"/>
      <c r="V1113" s="421" t="str">
        <f>IFERROR(IF(Table9[[#This Row],[Data de nascimento 
(aaaa-mm-dd)]]="","",(IF(B1113="","",DATEDIF(J1113,VLOOKUP(Table9[[#This Row],[Código do agregado
'[Entidade']]],Table8[[Código do agregado '[Entidade']]:[Denominação do ficheiro pdf correspondente ao documento]],25,FALSE),"y")))),"")</f>
        <v/>
      </c>
      <c r="W1113" s="410">
        <f t="shared" si="92"/>
        <v>0</v>
      </c>
      <c r="AC1113" s="280"/>
    </row>
    <row r="1114" spans="1:29" s="263" customFormat="1" ht="25.05" hidden="1" customHeight="1" x14ac:dyDescent="0.3">
      <c r="A1114" s="274" t="str">
        <f>CONCATENATE(+IF(Table9[[#This Row],[Código do agregado
'[Entidade']]]="","",VLOOKUP(Table9[[#This Row],[Código do agregado
'[Entidade']]],Table8[[#All],[Código do agregado '[Entidade']]:[Código do agregado
'[1º Direito']]],6,FALSE)),Table9[[#This Row],[Membro]])</f>
        <v/>
      </c>
      <c r="B1114" s="403"/>
      <c r="C1114" s="404" t="str">
        <f>IF(Table9[[#This Row],[Código do agregado
'[Entidade']]]="","",(CONCATENATE(VLOOKUP(Table9[[#This Row],[Código do agregado
'[Entidade']]],Table8[[Código do agregado '[Entidade']]:[Código do agregado
'[1º Direito']]],8,FALSE),".",Table9[[#This Row],[Membro]])))</f>
        <v/>
      </c>
      <c r="D1114" s="430"/>
      <c r="E1114" s="431"/>
      <c r="F1114" s="430"/>
      <c r="G1114" s="430"/>
      <c r="H1114" s="435"/>
      <c r="I1114" s="432"/>
      <c r="J1114" s="433"/>
      <c r="K1114" s="404" t="str">
        <f ca="1">IF(Table9[[#This Row],[Data de nascimento 
(aaaa-mm-dd)]]="","",(IF(B1114="","",DATEDIF(J1114,NOW(),"y"))))</f>
        <v/>
      </c>
      <c r="L1114" s="401"/>
      <c r="M1114" s="405"/>
      <c r="N1114" s="407"/>
      <c r="O1114" s="405"/>
      <c r="P1114" s="275" t="str">
        <f t="shared" si="88"/>
        <v>NÃO</v>
      </c>
      <c r="Q1114" s="281" t="str">
        <f>IF(Table9[[#This Row],[Código do agregado
'[Entidade']]]="","",IF(B1114&lt;&gt;B1113,"A",IF(Q1113="A","B",IF(Q1113="B","C",IF(Q1113="C","D",IF(Q1113="D","E",IF(Q1113="E","F",IF(Q1113="F","G",IF(Q1113="G","H",IF(Q1113="H","I",IF(Q1113="K","L",IF(Q1113="L","M",IF(Q1113="M","N",IF(Q1113="N","O",IF(Q1113="O","P",IF(Q1113="P","Q"))))))))))))))))</f>
        <v/>
      </c>
      <c r="R1114" s="282" t="str">
        <f t="shared" si="89"/>
        <v/>
      </c>
      <c r="S1114" s="283" t="str">
        <f t="shared" si="90"/>
        <v/>
      </c>
      <c r="T1114" s="284" t="str">
        <f t="shared" ca="1" si="91"/>
        <v/>
      </c>
      <c r="U1114" s="419"/>
      <c r="V1114" s="421" t="str">
        <f>IFERROR(IF(Table9[[#This Row],[Data de nascimento 
(aaaa-mm-dd)]]="","",(IF(B1114="","",DATEDIF(J1114,VLOOKUP(Table9[[#This Row],[Código do agregado
'[Entidade']]],Table8[[Código do agregado '[Entidade']]:[Denominação do ficheiro pdf correspondente ao documento]],25,FALSE),"y")))),"")</f>
        <v/>
      </c>
      <c r="W1114" s="410">
        <f t="shared" si="92"/>
        <v>0</v>
      </c>
      <c r="AC1114" s="280"/>
    </row>
    <row r="1115" spans="1:29" s="263" customFormat="1" ht="25.05" hidden="1" customHeight="1" x14ac:dyDescent="0.3">
      <c r="A1115" s="274" t="str">
        <f>CONCATENATE(+IF(Table9[[#This Row],[Código do agregado
'[Entidade']]]="","",VLOOKUP(Table9[[#This Row],[Código do agregado
'[Entidade']]],Table8[[#All],[Código do agregado '[Entidade']]:[Código do agregado
'[1º Direito']]],6,FALSE)),Table9[[#This Row],[Membro]])</f>
        <v/>
      </c>
      <c r="B1115" s="403"/>
      <c r="C1115" s="404" t="str">
        <f>IF(Table9[[#This Row],[Código do agregado
'[Entidade']]]="","",(CONCATENATE(VLOOKUP(Table9[[#This Row],[Código do agregado
'[Entidade']]],Table8[[Código do agregado '[Entidade']]:[Código do agregado
'[1º Direito']]],8,FALSE),".",Table9[[#This Row],[Membro]])))</f>
        <v/>
      </c>
      <c r="D1115" s="430"/>
      <c r="E1115" s="431"/>
      <c r="F1115" s="430"/>
      <c r="G1115" s="430"/>
      <c r="H1115" s="435"/>
      <c r="I1115" s="432"/>
      <c r="J1115" s="433"/>
      <c r="K1115" s="404" t="str">
        <f ca="1">IF(Table9[[#This Row],[Data de nascimento 
(aaaa-mm-dd)]]="","",(IF(B1115="","",DATEDIF(J1115,NOW(),"y"))))</f>
        <v/>
      </c>
      <c r="L1115" s="401"/>
      <c r="M1115" s="405"/>
      <c r="N1115" s="407"/>
      <c r="O1115" s="405"/>
      <c r="P1115" s="275" t="str">
        <f t="shared" si="88"/>
        <v>NÃO</v>
      </c>
      <c r="Q1115" s="281" t="str">
        <f>IF(Table9[[#This Row],[Código do agregado
'[Entidade']]]="","",IF(B1115&lt;&gt;B1114,"A",IF(Q1114="A","B",IF(Q1114="B","C",IF(Q1114="C","D",IF(Q1114="D","E",IF(Q1114="E","F",IF(Q1114="F","G",IF(Q1114="G","H",IF(Q1114="H","I",IF(Q1114="K","L",IF(Q1114="L","M",IF(Q1114="M","N",IF(Q1114="N","O",IF(Q1114="O","P",IF(Q1114="P","Q"))))))))))))))))</f>
        <v/>
      </c>
      <c r="R1115" s="282" t="str">
        <f t="shared" si="89"/>
        <v/>
      </c>
      <c r="S1115" s="283" t="str">
        <f t="shared" si="90"/>
        <v/>
      </c>
      <c r="T1115" s="284" t="str">
        <f t="shared" ca="1" si="91"/>
        <v/>
      </c>
      <c r="U1115" s="419"/>
      <c r="V1115" s="421" t="str">
        <f>IFERROR(IF(Table9[[#This Row],[Data de nascimento 
(aaaa-mm-dd)]]="","",(IF(B1115="","",DATEDIF(J1115,VLOOKUP(Table9[[#This Row],[Código do agregado
'[Entidade']]],Table8[[Código do agregado '[Entidade']]:[Denominação do ficheiro pdf correspondente ao documento]],25,FALSE),"y")))),"")</f>
        <v/>
      </c>
      <c r="W1115" s="410">
        <f t="shared" si="92"/>
        <v>0</v>
      </c>
      <c r="AC1115" s="280"/>
    </row>
    <row r="1116" spans="1:29" s="263" customFormat="1" ht="25.05" hidden="1" customHeight="1" x14ac:dyDescent="0.3">
      <c r="A1116" s="274" t="str">
        <f>CONCATENATE(+IF(Table9[[#This Row],[Código do agregado
'[Entidade']]]="","",VLOOKUP(Table9[[#This Row],[Código do agregado
'[Entidade']]],Table8[[#All],[Código do agregado '[Entidade']]:[Código do agregado
'[1º Direito']]],6,FALSE)),Table9[[#This Row],[Membro]])</f>
        <v/>
      </c>
      <c r="B1116" s="403"/>
      <c r="C1116" s="404" t="str">
        <f>IF(Table9[[#This Row],[Código do agregado
'[Entidade']]]="","",(CONCATENATE(VLOOKUP(Table9[[#This Row],[Código do agregado
'[Entidade']]],Table8[[Código do agregado '[Entidade']]:[Código do agregado
'[1º Direito']]],8,FALSE),".",Table9[[#This Row],[Membro]])))</f>
        <v/>
      </c>
      <c r="D1116" s="430"/>
      <c r="E1116" s="431"/>
      <c r="F1116" s="430"/>
      <c r="G1116" s="430"/>
      <c r="H1116" s="435"/>
      <c r="I1116" s="432"/>
      <c r="J1116" s="433"/>
      <c r="K1116" s="404" t="str">
        <f ca="1">IF(Table9[[#This Row],[Data de nascimento 
(aaaa-mm-dd)]]="","",(IF(B1116="","",DATEDIF(J1116,NOW(),"y"))))</f>
        <v/>
      </c>
      <c r="L1116" s="401"/>
      <c r="M1116" s="405"/>
      <c r="N1116" s="407"/>
      <c r="O1116" s="405"/>
      <c r="P1116" s="275" t="str">
        <f t="shared" si="88"/>
        <v>NÃO</v>
      </c>
      <c r="Q1116" s="281" t="str">
        <f>IF(Table9[[#This Row],[Código do agregado
'[Entidade']]]="","",IF(B1116&lt;&gt;B1115,"A",IF(Q1115="A","B",IF(Q1115="B","C",IF(Q1115="C","D",IF(Q1115="D","E",IF(Q1115="E","F",IF(Q1115="F","G",IF(Q1115="G","H",IF(Q1115="H","I",IF(Q1115="K","L",IF(Q1115="L","M",IF(Q1115="M","N",IF(Q1115="N","O",IF(Q1115="O","P",IF(Q1115="P","Q"))))))))))))))))</f>
        <v/>
      </c>
      <c r="R1116" s="282" t="str">
        <f t="shared" si="89"/>
        <v/>
      </c>
      <c r="S1116" s="283" t="str">
        <f t="shared" si="90"/>
        <v/>
      </c>
      <c r="T1116" s="284" t="str">
        <f t="shared" ca="1" si="91"/>
        <v/>
      </c>
      <c r="U1116" s="419"/>
      <c r="V1116" s="421" t="str">
        <f>IFERROR(IF(Table9[[#This Row],[Data de nascimento 
(aaaa-mm-dd)]]="","",(IF(B1116="","",DATEDIF(J1116,VLOOKUP(Table9[[#This Row],[Código do agregado
'[Entidade']]],Table8[[Código do agregado '[Entidade']]:[Denominação do ficheiro pdf correspondente ao documento]],25,FALSE),"y")))),"")</f>
        <v/>
      </c>
      <c r="W1116" s="410">
        <f t="shared" si="92"/>
        <v>0</v>
      </c>
      <c r="AC1116" s="280"/>
    </row>
    <row r="1117" spans="1:29" s="263" customFormat="1" ht="25.05" hidden="1" customHeight="1" x14ac:dyDescent="0.3">
      <c r="A1117" s="274" t="str">
        <f>CONCATENATE(+IF(Table9[[#This Row],[Código do agregado
'[Entidade']]]="","",VLOOKUP(Table9[[#This Row],[Código do agregado
'[Entidade']]],Table8[[#All],[Código do agregado '[Entidade']]:[Código do agregado
'[1º Direito']]],6,FALSE)),Table9[[#This Row],[Membro]])</f>
        <v/>
      </c>
      <c r="B1117" s="403"/>
      <c r="C1117" s="404" t="str">
        <f>IF(Table9[[#This Row],[Código do agregado
'[Entidade']]]="","",(CONCATENATE(VLOOKUP(Table9[[#This Row],[Código do agregado
'[Entidade']]],Table8[[Código do agregado '[Entidade']]:[Código do agregado
'[1º Direito']]],8,FALSE),".",Table9[[#This Row],[Membro]])))</f>
        <v/>
      </c>
      <c r="D1117" s="430"/>
      <c r="E1117" s="431"/>
      <c r="F1117" s="430"/>
      <c r="G1117" s="430"/>
      <c r="H1117" s="435"/>
      <c r="I1117" s="432"/>
      <c r="J1117" s="433"/>
      <c r="K1117" s="404" t="str">
        <f ca="1">IF(Table9[[#This Row],[Data de nascimento 
(aaaa-mm-dd)]]="","",(IF(B1117="","",DATEDIF(J1117,NOW(),"y"))))</f>
        <v/>
      </c>
      <c r="L1117" s="401"/>
      <c r="M1117" s="405"/>
      <c r="N1117" s="407"/>
      <c r="O1117" s="405"/>
      <c r="P1117" s="275" t="str">
        <f t="shared" si="88"/>
        <v>NÃO</v>
      </c>
      <c r="Q1117" s="281" t="str">
        <f>IF(Table9[[#This Row],[Código do agregado
'[Entidade']]]="","",IF(B1117&lt;&gt;B1116,"A",IF(Q1116="A","B",IF(Q1116="B","C",IF(Q1116="C","D",IF(Q1116="D","E",IF(Q1116="E","F",IF(Q1116="F","G",IF(Q1116="G","H",IF(Q1116="H","I",IF(Q1116="K","L",IF(Q1116="L","M",IF(Q1116="M","N",IF(Q1116="N","O",IF(Q1116="O","P",IF(Q1116="P","Q"))))))))))))))))</f>
        <v/>
      </c>
      <c r="R1117" s="282" t="str">
        <f t="shared" si="89"/>
        <v/>
      </c>
      <c r="S1117" s="283" t="str">
        <f t="shared" si="90"/>
        <v/>
      </c>
      <c r="T1117" s="284" t="str">
        <f t="shared" ca="1" si="91"/>
        <v/>
      </c>
      <c r="U1117" s="419"/>
      <c r="V1117" s="421" t="str">
        <f>IFERROR(IF(Table9[[#This Row],[Data de nascimento 
(aaaa-mm-dd)]]="","",(IF(B1117="","",DATEDIF(J1117,VLOOKUP(Table9[[#This Row],[Código do agregado
'[Entidade']]],Table8[[Código do agregado '[Entidade']]:[Denominação do ficheiro pdf correspondente ao documento]],25,FALSE),"y")))),"")</f>
        <v/>
      </c>
      <c r="W1117" s="410">
        <f t="shared" si="92"/>
        <v>0</v>
      </c>
      <c r="AC1117" s="280"/>
    </row>
    <row r="1118" spans="1:29" s="263" customFormat="1" ht="25.05" hidden="1" customHeight="1" x14ac:dyDescent="0.3">
      <c r="A1118" s="274" t="str">
        <f>CONCATENATE(+IF(Table9[[#This Row],[Código do agregado
'[Entidade']]]="","",VLOOKUP(Table9[[#This Row],[Código do agregado
'[Entidade']]],Table8[[#All],[Código do agregado '[Entidade']]:[Código do agregado
'[1º Direito']]],6,FALSE)),Table9[[#This Row],[Membro]])</f>
        <v/>
      </c>
      <c r="B1118" s="403"/>
      <c r="C1118" s="404" t="str">
        <f>IF(Table9[[#This Row],[Código do agregado
'[Entidade']]]="","",(CONCATENATE(VLOOKUP(Table9[[#This Row],[Código do agregado
'[Entidade']]],Table8[[Código do agregado '[Entidade']]:[Código do agregado
'[1º Direito']]],8,FALSE),".",Table9[[#This Row],[Membro]])))</f>
        <v/>
      </c>
      <c r="D1118" s="430"/>
      <c r="E1118" s="431"/>
      <c r="F1118" s="430"/>
      <c r="G1118" s="430"/>
      <c r="H1118" s="435"/>
      <c r="I1118" s="432"/>
      <c r="J1118" s="433"/>
      <c r="K1118" s="404" t="str">
        <f ca="1">IF(Table9[[#This Row],[Data de nascimento 
(aaaa-mm-dd)]]="","",(IF(B1118="","",DATEDIF(J1118,NOW(),"y"))))</f>
        <v/>
      </c>
      <c r="L1118" s="401"/>
      <c r="M1118" s="405"/>
      <c r="N1118" s="407"/>
      <c r="O1118" s="405"/>
      <c r="P1118" s="275" t="str">
        <f t="shared" si="88"/>
        <v>NÃO</v>
      </c>
      <c r="Q1118" s="281" t="str">
        <f>IF(Table9[[#This Row],[Código do agregado
'[Entidade']]]="","",IF(B1118&lt;&gt;B1117,"A",IF(Q1117="A","B",IF(Q1117="B","C",IF(Q1117="C","D",IF(Q1117="D","E",IF(Q1117="E","F",IF(Q1117="F","G",IF(Q1117="G","H",IF(Q1117="H","I",IF(Q1117="K","L",IF(Q1117="L","M",IF(Q1117="M","N",IF(Q1117="N","O",IF(Q1117="O","P",IF(Q1117="P","Q"))))))))))))))))</f>
        <v/>
      </c>
      <c r="R1118" s="282" t="str">
        <f t="shared" si="89"/>
        <v/>
      </c>
      <c r="S1118" s="283" t="str">
        <f t="shared" si="90"/>
        <v/>
      </c>
      <c r="T1118" s="284" t="str">
        <f t="shared" ca="1" si="91"/>
        <v/>
      </c>
      <c r="U1118" s="419"/>
      <c r="V1118" s="421" t="str">
        <f>IFERROR(IF(Table9[[#This Row],[Data de nascimento 
(aaaa-mm-dd)]]="","",(IF(B1118="","",DATEDIF(J1118,VLOOKUP(Table9[[#This Row],[Código do agregado
'[Entidade']]],Table8[[Código do agregado '[Entidade']]:[Denominação do ficheiro pdf correspondente ao documento]],25,FALSE),"y")))),"")</f>
        <v/>
      </c>
      <c r="W1118" s="410">
        <f t="shared" si="92"/>
        <v>0</v>
      </c>
      <c r="AC1118" s="280"/>
    </row>
    <row r="1119" spans="1:29" s="263" customFormat="1" ht="25.05" hidden="1" customHeight="1" x14ac:dyDescent="0.3">
      <c r="A1119" s="274" t="str">
        <f>CONCATENATE(+IF(Table9[[#This Row],[Código do agregado
'[Entidade']]]="","",VLOOKUP(Table9[[#This Row],[Código do agregado
'[Entidade']]],Table8[[#All],[Código do agregado '[Entidade']]:[Código do agregado
'[1º Direito']]],6,FALSE)),Table9[[#This Row],[Membro]])</f>
        <v/>
      </c>
      <c r="B1119" s="403"/>
      <c r="C1119" s="404" t="str">
        <f>IF(Table9[[#This Row],[Código do agregado
'[Entidade']]]="","",(CONCATENATE(VLOOKUP(Table9[[#This Row],[Código do agregado
'[Entidade']]],Table8[[Código do agregado '[Entidade']]:[Código do agregado
'[1º Direito']]],8,FALSE),".",Table9[[#This Row],[Membro]])))</f>
        <v/>
      </c>
      <c r="D1119" s="430"/>
      <c r="E1119" s="431"/>
      <c r="F1119" s="430"/>
      <c r="G1119" s="430"/>
      <c r="H1119" s="435"/>
      <c r="I1119" s="432"/>
      <c r="J1119" s="433"/>
      <c r="K1119" s="404" t="str">
        <f ca="1">IF(Table9[[#This Row],[Data de nascimento 
(aaaa-mm-dd)]]="","",(IF(B1119="","",DATEDIF(J1119,NOW(),"y"))))</f>
        <v/>
      </c>
      <c r="L1119" s="401"/>
      <c r="M1119" s="405"/>
      <c r="N1119" s="407"/>
      <c r="O1119" s="405"/>
      <c r="P1119" s="275" t="str">
        <f t="shared" si="88"/>
        <v>NÃO</v>
      </c>
      <c r="Q1119" s="281" t="str">
        <f>IF(Table9[[#This Row],[Código do agregado
'[Entidade']]]="","",IF(B1119&lt;&gt;B1118,"A",IF(Q1118="A","B",IF(Q1118="B","C",IF(Q1118="C","D",IF(Q1118="D","E",IF(Q1118="E","F",IF(Q1118="F","G",IF(Q1118="G","H",IF(Q1118="H","I",IF(Q1118="K","L",IF(Q1118="L","M",IF(Q1118="M","N",IF(Q1118="N","O",IF(Q1118="O","P",IF(Q1118="P","Q"))))))))))))))))</f>
        <v/>
      </c>
      <c r="R1119" s="282" t="str">
        <f t="shared" si="89"/>
        <v/>
      </c>
      <c r="S1119" s="283" t="str">
        <f t="shared" si="90"/>
        <v/>
      </c>
      <c r="T1119" s="284" t="str">
        <f t="shared" ca="1" si="91"/>
        <v/>
      </c>
      <c r="U1119" s="419"/>
      <c r="V1119" s="421" t="str">
        <f>IFERROR(IF(Table9[[#This Row],[Data de nascimento 
(aaaa-mm-dd)]]="","",(IF(B1119="","",DATEDIF(J1119,VLOOKUP(Table9[[#This Row],[Código do agregado
'[Entidade']]],Table8[[Código do agregado '[Entidade']]:[Denominação do ficheiro pdf correspondente ao documento]],25,FALSE),"y")))),"")</f>
        <v/>
      </c>
      <c r="W1119" s="410">
        <f t="shared" si="92"/>
        <v>0</v>
      </c>
      <c r="AC1119" s="280"/>
    </row>
    <row r="1120" spans="1:29" s="263" customFormat="1" ht="25.05" hidden="1" customHeight="1" x14ac:dyDescent="0.3">
      <c r="A1120" s="274" t="str">
        <f>CONCATENATE(+IF(Table9[[#This Row],[Código do agregado
'[Entidade']]]="","",VLOOKUP(Table9[[#This Row],[Código do agregado
'[Entidade']]],Table8[[#All],[Código do agregado '[Entidade']]:[Código do agregado
'[1º Direito']]],6,FALSE)),Table9[[#This Row],[Membro]])</f>
        <v/>
      </c>
      <c r="B1120" s="403"/>
      <c r="C1120" s="404" t="str">
        <f>IF(Table9[[#This Row],[Código do agregado
'[Entidade']]]="","",(CONCATENATE(VLOOKUP(Table9[[#This Row],[Código do agregado
'[Entidade']]],Table8[[Código do agregado '[Entidade']]:[Código do agregado
'[1º Direito']]],8,FALSE),".",Table9[[#This Row],[Membro]])))</f>
        <v/>
      </c>
      <c r="D1120" s="430"/>
      <c r="E1120" s="431"/>
      <c r="F1120" s="430"/>
      <c r="G1120" s="430"/>
      <c r="H1120" s="435"/>
      <c r="I1120" s="432"/>
      <c r="J1120" s="433"/>
      <c r="K1120" s="404" t="str">
        <f ca="1">IF(Table9[[#This Row],[Data de nascimento 
(aaaa-mm-dd)]]="","",(IF(B1120="","",DATEDIF(J1120,NOW(),"y"))))</f>
        <v/>
      </c>
      <c r="L1120" s="401"/>
      <c r="M1120" s="405"/>
      <c r="N1120" s="407"/>
      <c r="O1120" s="405"/>
      <c r="P1120" s="275" t="str">
        <f t="shared" si="88"/>
        <v>NÃO</v>
      </c>
      <c r="Q1120" s="281" t="str">
        <f>IF(Table9[[#This Row],[Código do agregado
'[Entidade']]]="","",IF(B1120&lt;&gt;B1119,"A",IF(Q1119="A","B",IF(Q1119="B","C",IF(Q1119="C","D",IF(Q1119="D","E",IF(Q1119="E","F",IF(Q1119="F","G",IF(Q1119="G","H",IF(Q1119="H","I",IF(Q1119="K","L",IF(Q1119="L","M",IF(Q1119="M","N",IF(Q1119="N","O",IF(Q1119="O","P",IF(Q1119="P","Q"))))))))))))))))</f>
        <v/>
      </c>
      <c r="R1120" s="282" t="str">
        <f t="shared" si="89"/>
        <v/>
      </c>
      <c r="S1120" s="283" t="str">
        <f t="shared" si="90"/>
        <v/>
      </c>
      <c r="T1120" s="284" t="str">
        <f t="shared" ca="1" si="91"/>
        <v/>
      </c>
      <c r="U1120" s="419"/>
      <c r="V1120" s="421" t="str">
        <f>IFERROR(IF(Table9[[#This Row],[Data de nascimento 
(aaaa-mm-dd)]]="","",(IF(B1120="","",DATEDIF(J1120,VLOOKUP(Table9[[#This Row],[Código do agregado
'[Entidade']]],Table8[[Código do agregado '[Entidade']]:[Denominação do ficheiro pdf correspondente ao documento]],25,FALSE),"y")))),"")</f>
        <v/>
      </c>
      <c r="W1120" s="410">
        <f t="shared" si="92"/>
        <v>0</v>
      </c>
      <c r="AC1120" s="280"/>
    </row>
    <row r="1121" spans="1:29" s="263" customFormat="1" ht="25.05" hidden="1" customHeight="1" x14ac:dyDescent="0.3">
      <c r="A1121" s="274" t="str">
        <f>CONCATENATE(+IF(Table9[[#This Row],[Código do agregado
'[Entidade']]]="","",VLOOKUP(Table9[[#This Row],[Código do agregado
'[Entidade']]],Table8[[#All],[Código do agregado '[Entidade']]:[Código do agregado
'[1º Direito']]],6,FALSE)),Table9[[#This Row],[Membro]])</f>
        <v/>
      </c>
      <c r="B1121" s="403"/>
      <c r="C1121" s="404" t="str">
        <f>IF(Table9[[#This Row],[Código do agregado
'[Entidade']]]="","",(CONCATENATE(VLOOKUP(Table9[[#This Row],[Código do agregado
'[Entidade']]],Table8[[Código do agregado '[Entidade']]:[Código do agregado
'[1º Direito']]],8,FALSE),".",Table9[[#This Row],[Membro]])))</f>
        <v/>
      </c>
      <c r="D1121" s="430"/>
      <c r="E1121" s="431"/>
      <c r="F1121" s="430"/>
      <c r="G1121" s="430"/>
      <c r="H1121" s="435"/>
      <c r="I1121" s="432"/>
      <c r="J1121" s="433"/>
      <c r="K1121" s="404" t="str">
        <f ca="1">IF(Table9[[#This Row],[Data de nascimento 
(aaaa-mm-dd)]]="","",(IF(B1121="","",DATEDIF(J1121,NOW(),"y"))))</f>
        <v/>
      </c>
      <c r="L1121" s="401"/>
      <c r="M1121" s="405"/>
      <c r="N1121" s="407"/>
      <c r="O1121" s="405"/>
      <c r="P1121" s="275" t="str">
        <f t="shared" si="88"/>
        <v>NÃO</v>
      </c>
      <c r="Q1121" s="281" t="str">
        <f>IF(Table9[[#This Row],[Código do agregado
'[Entidade']]]="","",IF(B1121&lt;&gt;B1120,"A",IF(Q1120="A","B",IF(Q1120="B","C",IF(Q1120="C","D",IF(Q1120="D","E",IF(Q1120="E","F",IF(Q1120="F","G",IF(Q1120="G","H",IF(Q1120="H","I",IF(Q1120="K","L",IF(Q1120="L","M",IF(Q1120="M","N",IF(Q1120="N","O",IF(Q1120="O","P",IF(Q1120="P","Q"))))))))))))))))</f>
        <v/>
      </c>
      <c r="R1121" s="282" t="str">
        <f t="shared" si="89"/>
        <v/>
      </c>
      <c r="S1121" s="283" t="str">
        <f t="shared" si="90"/>
        <v/>
      </c>
      <c r="T1121" s="284" t="str">
        <f t="shared" ca="1" si="91"/>
        <v/>
      </c>
      <c r="U1121" s="419"/>
      <c r="V1121" s="421" t="str">
        <f>IFERROR(IF(Table9[[#This Row],[Data de nascimento 
(aaaa-mm-dd)]]="","",(IF(B1121="","",DATEDIF(J1121,VLOOKUP(Table9[[#This Row],[Código do agregado
'[Entidade']]],Table8[[Código do agregado '[Entidade']]:[Denominação do ficheiro pdf correspondente ao documento]],25,FALSE),"y")))),"")</f>
        <v/>
      </c>
      <c r="W1121" s="410">
        <f t="shared" si="92"/>
        <v>0</v>
      </c>
      <c r="AC1121" s="280"/>
    </row>
    <row r="1122" spans="1:29" s="263" customFormat="1" ht="25.05" hidden="1" customHeight="1" x14ac:dyDescent="0.3">
      <c r="A1122" s="274" t="str">
        <f>CONCATENATE(+IF(Table9[[#This Row],[Código do agregado
'[Entidade']]]="","",VLOOKUP(Table9[[#This Row],[Código do agregado
'[Entidade']]],Table8[[#All],[Código do agregado '[Entidade']]:[Código do agregado
'[1º Direito']]],6,FALSE)),Table9[[#This Row],[Membro]])</f>
        <v/>
      </c>
      <c r="B1122" s="403"/>
      <c r="C1122" s="404" t="str">
        <f>IF(Table9[[#This Row],[Código do agregado
'[Entidade']]]="","",(CONCATENATE(VLOOKUP(Table9[[#This Row],[Código do agregado
'[Entidade']]],Table8[[Código do agregado '[Entidade']]:[Código do agregado
'[1º Direito']]],8,FALSE),".",Table9[[#This Row],[Membro]])))</f>
        <v/>
      </c>
      <c r="D1122" s="430"/>
      <c r="E1122" s="431"/>
      <c r="F1122" s="430"/>
      <c r="G1122" s="430"/>
      <c r="H1122" s="435"/>
      <c r="I1122" s="432"/>
      <c r="J1122" s="433"/>
      <c r="K1122" s="404" t="str">
        <f ca="1">IF(Table9[[#This Row],[Data de nascimento 
(aaaa-mm-dd)]]="","",(IF(B1122="","",DATEDIF(J1122,NOW(),"y"))))</f>
        <v/>
      </c>
      <c r="L1122" s="401"/>
      <c r="M1122" s="405"/>
      <c r="N1122" s="407"/>
      <c r="O1122" s="405"/>
      <c r="P1122" s="275" t="str">
        <f t="shared" si="88"/>
        <v>NÃO</v>
      </c>
      <c r="Q1122" s="281" t="str">
        <f>IF(Table9[[#This Row],[Código do agregado
'[Entidade']]]="","",IF(B1122&lt;&gt;B1121,"A",IF(Q1121="A","B",IF(Q1121="B","C",IF(Q1121="C","D",IF(Q1121="D","E",IF(Q1121="E","F",IF(Q1121="F","G",IF(Q1121="G","H",IF(Q1121="H","I",IF(Q1121="K","L",IF(Q1121="L","M",IF(Q1121="M","N",IF(Q1121="N","O",IF(Q1121="O","P",IF(Q1121="P","Q"))))))))))))))))</f>
        <v/>
      </c>
      <c r="R1122" s="282" t="str">
        <f t="shared" si="89"/>
        <v/>
      </c>
      <c r="S1122" s="283" t="str">
        <f t="shared" si="90"/>
        <v/>
      </c>
      <c r="T1122" s="284" t="str">
        <f t="shared" ca="1" si="91"/>
        <v/>
      </c>
      <c r="U1122" s="419"/>
      <c r="V1122" s="421" t="str">
        <f>IFERROR(IF(Table9[[#This Row],[Data de nascimento 
(aaaa-mm-dd)]]="","",(IF(B1122="","",DATEDIF(J1122,VLOOKUP(Table9[[#This Row],[Código do agregado
'[Entidade']]],Table8[[Código do agregado '[Entidade']]:[Denominação do ficheiro pdf correspondente ao documento]],25,FALSE),"y")))),"")</f>
        <v/>
      </c>
      <c r="W1122" s="410">
        <f t="shared" si="92"/>
        <v>0</v>
      </c>
      <c r="AC1122" s="280"/>
    </row>
    <row r="1123" spans="1:29" s="263" customFormat="1" ht="25.05" hidden="1" customHeight="1" x14ac:dyDescent="0.3">
      <c r="A1123" s="274" t="str">
        <f>CONCATENATE(+IF(Table9[[#This Row],[Código do agregado
'[Entidade']]]="","",VLOOKUP(Table9[[#This Row],[Código do agregado
'[Entidade']]],Table8[[#All],[Código do agregado '[Entidade']]:[Código do agregado
'[1º Direito']]],6,FALSE)),Table9[[#This Row],[Membro]])</f>
        <v/>
      </c>
      <c r="B1123" s="403"/>
      <c r="C1123" s="404" t="str">
        <f>IF(Table9[[#This Row],[Código do agregado
'[Entidade']]]="","",(CONCATENATE(VLOOKUP(Table9[[#This Row],[Código do agregado
'[Entidade']]],Table8[[Código do agregado '[Entidade']]:[Código do agregado
'[1º Direito']]],8,FALSE),".",Table9[[#This Row],[Membro]])))</f>
        <v/>
      </c>
      <c r="D1123" s="430"/>
      <c r="E1123" s="431"/>
      <c r="F1123" s="430"/>
      <c r="G1123" s="430"/>
      <c r="H1123" s="435"/>
      <c r="I1123" s="432"/>
      <c r="J1123" s="433"/>
      <c r="K1123" s="404" t="str">
        <f ca="1">IF(Table9[[#This Row],[Data de nascimento 
(aaaa-mm-dd)]]="","",(IF(B1123="","",DATEDIF(J1123,NOW(),"y"))))</f>
        <v/>
      </c>
      <c r="L1123" s="401"/>
      <c r="M1123" s="405"/>
      <c r="N1123" s="407"/>
      <c r="O1123" s="405"/>
      <c r="P1123" s="275" t="str">
        <f t="shared" si="88"/>
        <v>NÃO</v>
      </c>
      <c r="Q1123" s="281" t="str">
        <f>IF(Table9[[#This Row],[Código do agregado
'[Entidade']]]="","",IF(B1123&lt;&gt;B1122,"A",IF(Q1122="A","B",IF(Q1122="B","C",IF(Q1122="C","D",IF(Q1122="D","E",IF(Q1122="E","F",IF(Q1122="F","G",IF(Q1122="G","H",IF(Q1122="H","I",IF(Q1122="K","L",IF(Q1122="L","M",IF(Q1122="M","N",IF(Q1122="N","O",IF(Q1122="O","P",IF(Q1122="P","Q"))))))))))))))))</f>
        <v/>
      </c>
      <c r="R1123" s="282" t="str">
        <f t="shared" si="89"/>
        <v/>
      </c>
      <c r="S1123" s="283" t="str">
        <f t="shared" si="90"/>
        <v/>
      </c>
      <c r="T1123" s="284" t="str">
        <f t="shared" ca="1" si="91"/>
        <v/>
      </c>
      <c r="U1123" s="419"/>
      <c r="V1123" s="421" t="str">
        <f>IFERROR(IF(Table9[[#This Row],[Data de nascimento 
(aaaa-mm-dd)]]="","",(IF(B1123="","",DATEDIF(J1123,VLOOKUP(Table9[[#This Row],[Código do agregado
'[Entidade']]],Table8[[Código do agregado '[Entidade']]:[Denominação do ficheiro pdf correspondente ao documento]],25,FALSE),"y")))),"")</f>
        <v/>
      </c>
      <c r="W1123" s="410">
        <f t="shared" si="92"/>
        <v>0</v>
      </c>
      <c r="AC1123" s="280"/>
    </row>
    <row r="1124" spans="1:29" s="263" customFormat="1" ht="25.05" hidden="1" customHeight="1" x14ac:dyDescent="0.3">
      <c r="A1124" s="274" t="str">
        <f>CONCATENATE(+IF(Table9[[#This Row],[Código do agregado
'[Entidade']]]="","",VLOOKUP(Table9[[#This Row],[Código do agregado
'[Entidade']]],Table8[[#All],[Código do agregado '[Entidade']]:[Código do agregado
'[1º Direito']]],6,FALSE)),Table9[[#This Row],[Membro]])</f>
        <v/>
      </c>
      <c r="B1124" s="403"/>
      <c r="C1124" s="404" t="str">
        <f>IF(Table9[[#This Row],[Código do agregado
'[Entidade']]]="","",(CONCATENATE(VLOOKUP(Table9[[#This Row],[Código do agregado
'[Entidade']]],Table8[[Código do agregado '[Entidade']]:[Código do agregado
'[1º Direito']]],8,FALSE),".",Table9[[#This Row],[Membro]])))</f>
        <v/>
      </c>
      <c r="D1124" s="430"/>
      <c r="E1124" s="431"/>
      <c r="F1124" s="430"/>
      <c r="G1124" s="430"/>
      <c r="H1124" s="435"/>
      <c r="I1124" s="432"/>
      <c r="J1124" s="433"/>
      <c r="K1124" s="404" t="str">
        <f ca="1">IF(Table9[[#This Row],[Data de nascimento 
(aaaa-mm-dd)]]="","",(IF(B1124="","",DATEDIF(J1124,NOW(),"y"))))</f>
        <v/>
      </c>
      <c r="L1124" s="401"/>
      <c r="M1124" s="405"/>
      <c r="N1124" s="407"/>
      <c r="O1124" s="405"/>
      <c r="P1124" s="275" t="str">
        <f t="shared" si="88"/>
        <v>NÃO</v>
      </c>
      <c r="Q1124" s="281" t="str">
        <f>IF(Table9[[#This Row],[Código do agregado
'[Entidade']]]="","",IF(B1124&lt;&gt;B1123,"A",IF(Q1123="A","B",IF(Q1123="B","C",IF(Q1123="C","D",IF(Q1123="D","E",IF(Q1123="E","F",IF(Q1123="F","G",IF(Q1123="G","H",IF(Q1123="H","I",IF(Q1123="K","L",IF(Q1123="L","M",IF(Q1123="M","N",IF(Q1123="N","O",IF(Q1123="O","P",IF(Q1123="P","Q"))))))))))))))))</f>
        <v/>
      </c>
      <c r="R1124" s="282" t="str">
        <f t="shared" si="89"/>
        <v/>
      </c>
      <c r="S1124" s="283" t="str">
        <f t="shared" si="90"/>
        <v/>
      </c>
      <c r="T1124" s="284" t="str">
        <f t="shared" ca="1" si="91"/>
        <v/>
      </c>
      <c r="U1124" s="419"/>
      <c r="V1124" s="421" t="str">
        <f>IFERROR(IF(Table9[[#This Row],[Data de nascimento 
(aaaa-mm-dd)]]="","",(IF(B1124="","",DATEDIF(J1124,VLOOKUP(Table9[[#This Row],[Código do agregado
'[Entidade']]],Table8[[Código do agregado '[Entidade']]:[Denominação do ficheiro pdf correspondente ao documento]],25,FALSE),"y")))),"")</f>
        <v/>
      </c>
      <c r="W1124" s="410">
        <f t="shared" si="92"/>
        <v>0</v>
      </c>
      <c r="AC1124" s="280"/>
    </row>
    <row r="1125" spans="1:29" s="263" customFormat="1" ht="25.05" hidden="1" customHeight="1" x14ac:dyDescent="0.3">
      <c r="A1125" s="274" t="str">
        <f>CONCATENATE(+IF(Table9[[#This Row],[Código do agregado
'[Entidade']]]="","",VLOOKUP(Table9[[#This Row],[Código do agregado
'[Entidade']]],Table8[[#All],[Código do agregado '[Entidade']]:[Código do agregado
'[1º Direito']]],6,FALSE)),Table9[[#This Row],[Membro]])</f>
        <v/>
      </c>
      <c r="B1125" s="403"/>
      <c r="C1125" s="404" t="str">
        <f>IF(Table9[[#This Row],[Código do agregado
'[Entidade']]]="","",(CONCATENATE(VLOOKUP(Table9[[#This Row],[Código do agregado
'[Entidade']]],Table8[[Código do agregado '[Entidade']]:[Código do agregado
'[1º Direito']]],8,FALSE),".",Table9[[#This Row],[Membro]])))</f>
        <v/>
      </c>
      <c r="D1125" s="430"/>
      <c r="E1125" s="431"/>
      <c r="F1125" s="430"/>
      <c r="G1125" s="430"/>
      <c r="H1125" s="435"/>
      <c r="I1125" s="432"/>
      <c r="J1125" s="433"/>
      <c r="K1125" s="404" t="str">
        <f ca="1">IF(Table9[[#This Row],[Data de nascimento 
(aaaa-mm-dd)]]="","",(IF(B1125="","",DATEDIF(J1125,NOW(),"y"))))</f>
        <v/>
      </c>
      <c r="L1125" s="401"/>
      <c r="M1125" s="405"/>
      <c r="N1125" s="407"/>
      <c r="O1125" s="405"/>
      <c r="P1125" s="275" t="str">
        <f t="shared" si="88"/>
        <v>NÃO</v>
      </c>
      <c r="Q1125" s="281" t="str">
        <f>IF(Table9[[#This Row],[Código do agregado
'[Entidade']]]="","",IF(B1125&lt;&gt;B1124,"A",IF(Q1124="A","B",IF(Q1124="B","C",IF(Q1124="C","D",IF(Q1124="D","E",IF(Q1124="E","F",IF(Q1124="F","G",IF(Q1124="G","H",IF(Q1124="H","I",IF(Q1124="K","L",IF(Q1124="L","M",IF(Q1124="M","N",IF(Q1124="N","O",IF(Q1124="O","P",IF(Q1124="P","Q"))))))))))))))))</f>
        <v/>
      </c>
      <c r="R1125" s="282" t="str">
        <f t="shared" si="89"/>
        <v/>
      </c>
      <c r="S1125" s="283" t="str">
        <f t="shared" si="90"/>
        <v/>
      </c>
      <c r="T1125" s="284" t="str">
        <f t="shared" ca="1" si="91"/>
        <v/>
      </c>
      <c r="U1125" s="419"/>
      <c r="V1125" s="421" t="str">
        <f>IFERROR(IF(Table9[[#This Row],[Data de nascimento 
(aaaa-mm-dd)]]="","",(IF(B1125="","",DATEDIF(J1125,VLOOKUP(Table9[[#This Row],[Código do agregado
'[Entidade']]],Table8[[Código do agregado '[Entidade']]:[Denominação do ficheiro pdf correspondente ao documento]],25,FALSE),"y")))),"")</f>
        <v/>
      </c>
      <c r="W1125" s="410">
        <f t="shared" si="92"/>
        <v>0</v>
      </c>
      <c r="AC1125" s="280"/>
    </row>
    <row r="1126" spans="1:29" s="263" customFormat="1" ht="25.05" hidden="1" customHeight="1" x14ac:dyDescent="0.3">
      <c r="A1126" s="274" t="str">
        <f>CONCATENATE(+IF(Table9[[#This Row],[Código do agregado
'[Entidade']]]="","",VLOOKUP(Table9[[#This Row],[Código do agregado
'[Entidade']]],Table8[[#All],[Código do agregado '[Entidade']]:[Código do agregado
'[1º Direito']]],6,FALSE)),Table9[[#This Row],[Membro]])</f>
        <v/>
      </c>
      <c r="B1126" s="403"/>
      <c r="C1126" s="404" t="str">
        <f>IF(Table9[[#This Row],[Código do agregado
'[Entidade']]]="","",(CONCATENATE(VLOOKUP(Table9[[#This Row],[Código do agregado
'[Entidade']]],Table8[[Código do agregado '[Entidade']]:[Código do agregado
'[1º Direito']]],8,FALSE),".",Table9[[#This Row],[Membro]])))</f>
        <v/>
      </c>
      <c r="D1126" s="430"/>
      <c r="E1126" s="431"/>
      <c r="F1126" s="430"/>
      <c r="G1126" s="430"/>
      <c r="H1126" s="435"/>
      <c r="I1126" s="432"/>
      <c r="J1126" s="433"/>
      <c r="K1126" s="404" t="str">
        <f ca="1">IF(Table9[[#This Row],[Data de nascimento 
(aaaa-mm-dd)]]="","",(IF(B1126="","",DATEDIF(J1126,NOW(),"y"))))</f>
        <v/>
      </c>
      <c r="L1126" s="401"/>
      <c r="M1126" s="405"/>
      <c r="N1126" s="407"/>
      <c r="O1126" s="405"/>
      <c r="P1126" s="275" t="str">
        <f t="shared" si="88"/>
        <v>NÃO</v>
      </c>
      <c r="Q1126" s="281" t="str">
        <f>IF(Table9[[#This Row],[Código do agregado
'[Entidade']]]="","",IF(B1126&lt;&gt;B1125,"A",IF(Q1125="A","B",IF(Q1125="B","C",IF(Q1125="C","D",IF(Q1125="D","E",IF(Q1125="E","F",IF(Q1125="F","G",IF(Q1125="G","H",IF(Q1125="H","I",IF(Q1125="K","L",IF(Q1125="L","M",IF(Q1125="M","N",IF(Q1125="N","O",IF(Q1125="O","P",IF(Q1125="P","Q"))))))))))))))))</f>
        <v/>
      </c>
      <c r="R1126" s="282" t="str">
        <f t="shared" si="89"/>
        <v/>
      </c>
      <c r="S1126" s="283" t="str">
        <f t="shared" si="90"/>
        <v/>
      </c>
      <c r="T1126" s="284" t="str">
        <f t="shared" ca="1" si="91"/>
        <v/>
      </c>
      <c r="U1126" s="419"/>
      <c r="V1126" s="421" t="str">
        <f>IFERROR(IF(Table9[[#This Row],[Data de nascimento 
(aaaa-mm-dd)]]="","",(IF(B1126="","",DATEDIF(J1126,VLOOKUP(Table9[[#This Row],[Código do agregado
'[Entidade']]],Table8[[Código do agregado '[Entidade']]:[Denominação do ficheiro pdf correspondente ao documento]],25,FALSE),"y")))),"")</f>
        <v/>
      </c>
      <c r="W1126" s="410">
        <f t="shared" si="92"/>
        <v>0</v>
      </c>
      <c r="AC1126" s="280"/>
    </row>
    <row r="1127" spans="1:29" s="263" customFormat="1" ht="25.05" hidden="1" customHeight="1" x14ac:dyDescent="0.3">
      <c r="A1127" s="274" t="str">
        <f>CONCATENATE(+IF(Table9[[#This Row],[Código do agregado
'[Entidade']]]="","",VLOOKUP(Table9[[#This Row],[Código do agregado
'[Entidade']]],Table8[[#All],[Código do agregado '[Entidade']]:[Código do agregado
'[1º Direito']]],6,FALSE)),Table9[[#This Row],[Membro]])</f>
        <v/>
      </c>
      <c r="B1127" s="403"/>
      <c r="C1127" s="404" t="str">
        <f>IF(Table9[[#This Row],[Código do agregado
'[Entidade']]]="","",(CONCATENATE(VLOOKUP(Table9[[#This Row],[Código do agregado
'[Entidade']]],Table8[[Código do agregado '[Entidade']]:[Código do agregado
'[1º Direito']]],8,FALSE),".",Table9[[#This Row],[Membro]])))</f>
        <v/>
      </c>
      <c r="D1127" s="430"/>
      <c r="E1127" s="431"/>
      <c r="F1127" s="430"/>
      <c r="G1127" s="430"/>
      <c r="H1127" s="435"/>
      <c r="I1127" s="432"/>
      <c r="J1127" s="433"/>
      <c r="K1127" s="404" t="str">
        <f ca="1">IF(Table9[[#This Row],[Data de nascimento 
(aaaa-mm-dd)]]="","",(IF(B1127="","",DATEDIF(J1127,NOW(),"y"))))</f>
        <v/>
      </c>
      <c r="L1127" s="401"/>
      <c r="M1127" s="405"/>
      <c r="N1127" s="407"/>
      <c r="O1127" s="405"/>
      <c r="P1127" s="275" t="str">
        <f t="shared" si="88"/>
        <v>NÃO</v>
      </c>
      <c r="Q1127" s="281" t="str">
        <f>IF(Table9[[#This Row],[Código do agregado
'[Entidade']]]="","",IF(B1127&lt;&gt;B1126,"A",IF(Q1126="A","B",IF(Q1126="B","C",IF(Q1126="C","D",IF(Q1126="D","E",IF(Q1126="E","F",IF(Q1126="F","G",IF(Q1126="G","H",IF(Q1126="H","I",IF(Q1126="K","L",IF(Q1126="L","M",IF(Q1126="M","N",IF(Q1126="N","O",IF(Q1126="O","P",IF(Q1126="P","Q"))))))))))))))))</f>
        <v/>
      </c>
      <c r="R1127" s="282" t="str">
        <f t="shared" si="89"/>
        <v/>
      </c>
      <c r="S1127" s="283" t="str">
        <f t="shared" si="90"/>
        <v/>
      </c>
      <c r="T1127" s="284" t="str">
        <f t="shared" ca="1" si="91"/>
        <v/>
      </c>
      <c r="U1127" s="419"/>
      <c r="V1127" s="421" t="str">
        <f>IFERROR(IF(Table9[[#This Row],[Data de nascimento 
(aaaa-mm-dd)]]="","",(IF(B1127="","",DATEDIF(J1127,VLOOKUP(Table9[[#This Row],[Código do agregado
'[Entidade']]],Table8[[Código do agregado '[Entidade']]:[Denominação do ficheiro pdf correspondente ao documento]],25,FALSE),"y")))),"")</f>
        <v/>
      </c>
      <c r="W1127" s="410">
        <f t="shared" si="92"/>
        <v>0</v>
      </c>
      <c r="AC1127" s="280"/>
    </row>
    <row r="1128" spans="1:29" s="263" customFormat="1" ht="25.05" hidden="1" customHeight="1" x14ac:dyDescent="0.3">
      <c r="A1128" s="274" t="str">
        <f>CONCATENATE(+IF(Table9[[#This Row],[Código do agregado
'[Entidade']]]="","",VLOOKUP(Table9[[#This Row],[Código do agregado
'[Entidade']]],Table8[[#All],[Código do agregado '[Entidade']]:[Código do agregado
'[1º Direito']]],6,FALSE)),Table9[[#This Row],[Membro]])</f>
        <v/>
      </c>
      <c r="B1128" s="403"/>
      <c r="C1128" s="404" t="str">
        <f>IF(Table9[[#This Row],[Código do agregado
'[Entidade']]]="","",(CONCATENATE(VLOOKUP(Table9[[#This Row],[Código do agregado
'[Entidade']]],Table8[[Código do agregado '[Entidade']]:[Código do agregado
'[1º Direito']]],8,FALSE),".",Table9[[#This Row],[Membro]])))</f>
        <v/>
      </c>
      <c r="D1128" s="430"/>
      <c r="E1128" s="431"/>
      <c r="F1128" s="430"/>
      <c r="G1128" s="430"/>
      <c r="H1128" s="435"/>
      <c r="I1128" s="432"/>
      <c r="J1128" s="433"/>
      <c r="K1128" s="404" t="str">
        <f ca="1">IF(Table9[[#This Row],[Data de nascimento 
(aaaa-mm-dd)]]="","",(IF(B1128="","",DATEDIF(J1128,NOW(),"y"))))</f>
        <v/>
      </c>
      <c r="L1128" s="401"/>
      <c r="M1128" s="405"/>
      <c r="N1128" s="407"/>
      <c r="O1128" s="405"/>
      <c r="P1128" s="275" t="str">
        <f t="shared" si="88"/>
        <v>NÃO</v>
      </c>
      <c r="Q1128" s="281" t="str">
        <f>IF(Table9[[#This Row],[Código do agregado
'[Entidade']]]="","",IF(B1128&lt;&gt;B1127,"A",IF(Q1127="A","B",IF(Q1127="B","C",IF(Q1127="C","D",IF(Q1127="D","E",IF(Q1127="E","F",IF(Q1127="F","G",IF(Q1127="G","H",IF(Q1127="H","I",IF(Q1127="K","L",IF(Q1127="L","M",IF(Q1127="M","N",IF(Q1127="N","O",IF(Q1127="O","P",IF(Q1127="P","Q"))))))))))))))))</f>
        <v/>
      </c>
      <c r="R1128" s="282" t="str">
        <f t="shared" si="89"/>
        <v/>
      </c>
      <c r="S1128" s="283" t="str">
        <f t="shared" si="90"/>
        <v/>
      </c>
      <c r="T1128" s="284" t="str">
        <f t="shared" ca="1" si="91"/>
        <v/>
      </c>
      <c r="U1128" s="419"/>
      <c r="V1128" s="421" t="str">
        <f>IFERROR(IF(Table9[[#This Row],[Data de nascimento 
(aaaa-mm-dd)]]="","",(IF(B1128="","",DATEDIF(J1128,VLOOKUP(Table9[[#This Row],[Código do agregado
'[Entidade']]],Table8[[Código do agregado '[Entidade']]:[Denominação do ficheiro pdf correspondente ao documento]],25,FALSE),"y")))),"")</f>
        <v/>
      </c>
      <c r="W1128" s="410">
        <f t="shared" si="92"/>
        <v>0</v>
      </c>
      <c r="AC1128" s="280"/>
    </row>
    <row r="1129" spans="1:29" s="263" customFormat="1" ht="25.05" hidden="1" customHeight="1" x14ac:dyDescent="0.3">
      <c r="A1129" s="274" t="str">
        <f>CONCATENATE(+IF(Table9[[#This Row],[Código do agregado
'[Entidade']]]="","",VLOOKUP(Table9[[#This Row],[Código do agregado
'[Entidade']]],Table8[[#All],[Código do agregado '[Entidade']]:[Código do agregado
'[1º Direito']]],6,FALSE)),Table9[[#This Row],[Membro]])</f>
        <v/>
      </c>
      <c r="B1129" s="403"/>
      <c r="C1129" s="404" t="str">
        <f>IF(Table9[[#This Row],[Código do agregado
'[Entidade']]]="","",(CONCATENATE(VLOOKUP(Table9[[#This Row],[Código do agregado
'[Entidade']]],Table8[[Código do agregado '[Entidade']]:[Código do agregado
'[1º Direito']]],8,FALSE),".",Table9[[#This Row],[Membro]])))</f>
        <v/>
      </c>
      <c r="D1129" s="430"/>
      <c r="E1129" s="431"/>
      <c r="F1129" s="430"/>
      <c r="G1129" s="430"/>
      <c r="H1129" s="435"/>
      <c r="I1129" s="432"/>
      <c r="J1129" s="433"/>
      <c r="K1129" s="404" t="str">
        <f ca="1">IF(Table9[[#This Row],[Data de nascimento 
(aaaa-mm-dd)]]="","",(IF(B1129="","",DATEDIF(J1129,NOW(),"y"))))</f>
        <v/>
      </c>
      <c r="L1129" s="401"/>
      <c r="M1129" s="405"/>
      <c r="N1129" s="407"/>
      <c r="O1129" s="405"/>
      <c r="P1129" s="275" t="str">
        <f t="shared" si="88"/>
        <v>NÃO</v>
      </c>
      <c r="Q1129" s="281" t="str">
        <f>IF(Table9[[#This Row],[Código do agregado
'[Entidade']]]="","",IF(B1129&lt;&gt;B1128,"A",IF(Q1128="A","B",IF(Q1128="B","C",IF(Q1128="C","D",IF(Q1128="D","E",IF(Q1128="E","F",IF(Q1128="F","G",IF(Q1128="G","H",IF(Q1128="H","I",IF(Q1128="K","L",IF(Q1128="L","M",IF(Q1128="M","N",IF(Q1128="N","O",IF(Q1128="O","P",IF(Q1128="P","Q"))))))))))))))))</f>
        <v/>
      </c>
      <c r="R1129" s="282" t="str">
        <f t="shared" si="89"/>
        <v/>
      </c>
      <c r="S1129" s="283" t="str">
        <f t="shared" si="90"/>
        <v/>
      </c>
      <c r="T1129" s="284" t="str">
        <f t="shared" ca="1" si="91"/>
        <v/>
      </c>
      <c r="U1129" s="419"/>
      <c r="V1129" s="421" t="str">
        <f>IFERROR(IF(Table9[[#This Row],[Data de nascimento 
(aaaa-mm-dd)]]="","",(IF(B1129="","",DATEDIF(J1129,VLOOKUP(Table9[[#This Row],[Código do agregado
'[Entidade']]],Table8[[Código do agregado '[Entidade']]:[Denominação do ficheiro pdf correspondente ao documento]],25,FALSE),"y")))),"")</f>
        <v/>
      </c>
      <c r="W1129" s="410">
        <f t="shared" si="92"/>
        <v>0</v>
      </c>
      <c r="AC1129" s="280"/>
    </row>
    <row r="1130" spans="1:29" s="263" customFormat="1" ht="25.05" hidden="1" customHeight="1" x14ac:dyDescent="0.3">
      <c r="A1130" s="274" t="str">
        <f>CONCATENATE(+IF(Table9[[#This Row],[Código do agregado
'[Entidade']]]="","",VLOOKUP(Table9[[#This Row],[Código do agregado
'[Entidade']]],Table8[[#All],[Código do agregado '[Entidade']]:[Código do agregado
'[1º Direito']]],6,FALSE)),Table9[[#This Row],[Membro]])</f>
        <v/>
      </c>
      <c r="B1130" s="403"/>
      <c r="C1130" s="404" t="str">
        <f>IF(Table9[[#This Row],[Código do agregado
'[Entidade']]]="","",(CONCATENATE(VLOOKUP(Table9[[#This Row],[Código do agregado
'[Entidade']]],Table8[[Código do agregado '[Entidade']]:[Código do agregado
'[1º Direito']]],8,FALSE),".",Table9[[#This Row],[Membro]])))</f>
        <v/>
      </c>
      <c r="D1130" s="430"/>
      <c r="E1130" s="431"/>
      <c r="F1130" s="430"/>
      <c r="G1130" s="430"/>
      <c r="H1130" s="435"/>
      <c r="I1130" s="432"/>
      <c r="J1130" s="433"/>
      <c r="K1130" s="404" t="str">
        <f ca="1">IF(Table9[[#This Row],[Data de nascimento 
(aaaa-mm-dd)]]="","",(IF(B1130="","",DATEDIF(J1130,NOW(),"y"))))</f>
        <v/>
      </c>
      <c r="L1130" s="401"/>
      <c r="M1130" s="405"/>
      <c r="N1130" s="407"/>
      <c r="O1130" s="405"/>
      <c r="P1130" s="275" t="str">
        <f t="shared" si="88"/>
        <v>NÃO</v>
      </c>
      <c r="Q1130" s="281" t="str">
        <f>IF(Table9[[#This Row],[Código do agregado
'[Entidade']]]="","",IF(B1130&lt;&gt;B1129,"A",IF(Q1129="A","B",IF(Q1129="B","C",IF(Q1129="C","D",IF(Q1129="D","E",IF(Q1129="E","F",IF(Q1129="F","G",IF(Q1129="G","H",IF(Q1129="H","I",IF(Q1129="K","L",IF(Q1129="L","M",IF(Q1129="M","N",IF(Q1129="N","O",IF(Q1129="O","P",IF(Q1129="P","Q"))))))))))))))))</f>
        <v/>
      </c>
      <c r="R1130" s="282" t="str">
        <f t="shared" si="89"/>
        <v/>
      </c>
      <c r="S1130" s="283" t="str">
        <f t="shared" si="90"/>
        <v/>
      </c>
      <c r="T1130" s="284" t="str">
        <f t="shared" ca="1" si="91"/>
        <v/>
      </c>
      <c r="U1130" s="419"/>
      <c r="V1130" s="421" t="str">
        <f>IFERROR(IF(Table9[[#This Row],[Data de nascimento 
(aaaa-mm-dd)]]="","",(IF(B1130="","",DATEDIF(J1130,VLOOKUP(Table9[[#This Row],[Código do agregado
'[Entidade']]],Table8[[Código do agregado '[Entidade']]:[Denominação do ficheiro pdf correspondente ao documento]],25,FALSE),"y")))),"")</f>
        <v/>
      </c>
      <c r="W1130" s="410">
        <f t="shared" si="92"/>
        <v>0</v>
      </c>
      <c r="AC1130" s="280"/>
    </row>
    <row r="1131" spans="1:29" s="263" customFormat="1" ht="25.05" hidden="1" customHeight="1" x14ac:dyDescent="0.3">
      <c r="A1131" s="274" t="str">
        <f>CONCATENATE(+IF(Table9[[#This Row],[Código do agregado
'[Entidade']]]="","",VLOOKUP(Table9[[#This Row],[Código do agregado
'[Entidade']]],Table8[[#All],[Código do agregado '[Entidade']]:[Código do agregado
'[1º Direito']]],6,FALSE)),Table9[[#This Row],[Membro]])</f>
        <v/>
      </c>
      <c r="B1131" s="403"/>
      <c r="C1131" s="404" t="str">
        <f>IF(Table9[[#This Row],[Código do agregado
'[Entidade']]]="","",(CONCATENATE(VLOOKUP(Table9[[#This Row],[Código do agregado
'[Entidade']]],Table8[[Código do agregado '[Entidade']]:[Código do agregado
'[1º Direito']]],8,FALSE),".",Table9[[#This Row],[Membro]])))</f>
        <v/>
      </c>
      <c r="D1131" s="430"/>
      <c r="E1131" s="431"/>
      <c r="F1131" s="430"/>
      <c r="G1131" s="430"/>
      <c r="H1131" s="435"/>
      <c r="I1131" s="432"/>
      <c r="J1131" s="433"/>
      <c r="K1131" s="404" t="str">
        <f ca="1">IF(Table9[[#This Row],[Data de nascimento 
(aaaa-mm-dd)]]="","",(IF(B1131="","",DATEDIF(J1131,NOW(),"y"))))</f>
        <v/>
      </c>
      <c r="L1131" s="401"/>
      <c r="M1131" s="405"/>
      <c r="N1131" s="407"/>
      <c r="O1131" s="405"/>
      <c r="P1131" s="275" t="str">
        <f t="shared" si="88"/>
        <v>NÃO</v>
      </c>
      <c r="Q1131" s="281" t="str">
        <f>IF(Table9[[#This Row],[Código do agregado
'[Entidade']]]="","",IF(B1131&lt;&gt;B1130,"A",IF(Q1130="A","B",IF(Q1130="B","C",IF(Q1130="C","D",IF(Q1130="D","E",IF(Q1130="E","F",IF(Q1130="F","G",IF(Q1130="G","H",IF(Q1130="H","I",IF(Q1130="K","L",IF(Q1130="L","M",IF(Q1130="M","N",IF(Q1130="N","O",IF(Q1130="O","P",IF(Q1130="P","Q"))))))))))))))))</f>
        <v/>
      </c>
      <c r="R1131" s="282" t="str">
        <f t="shared" si="89"/>
        <v/>
      </c>
      <c r="S1131" s="283" t="str">
        <f t="shared" si="90"/>
        <v/>
      </c>
      <c r="T1131" s="284" t="str">
        <f t="shared" ca="1" si="91"/>
        <v/>
      </c>
      <c r="U1131" s="419"/>
      <c r="V1131" s="421" t="str">
        <f>IFERROR(IF(Table9[[#This Row],[Data de nascimento 
(aaaa-mm-dd)]]="","",(IF(B1131="","",DATEDIF(J1131,VLOOKUP(Table9[[#This Row],[Código do agregado
'[Entidade']]],Table8[[Código do agregado '[Entidade']]:[Denominação do ficheiro pdf correspondente ao documento]],25,FALSE),"y")))),"")</f>
        <v/>
      </c>
      <c r="W1131" s="410">
        <f t="shared" si="92"/>
        <v>0</v>
      </c>
      <c r="AC1131" s="280"/>
    </row>
    <row r="1132" spans="1:29" s="263" customFormat="1" ht="25.05" hidden="1" customHeight="1" x14ac:dyDescent="0.3">
      <c r="A1132" s="274" t="str">
        <f>CONCATENATE(+IF(Table9[[#This Row],[Código do agregado
'[Entidade']]]="","",VLOOKUP(Table9[[#This Row],[Código do agregado
'[Entidade']]],Table8[[#All],[Código do agregado '[Entidade']]:[Código do agregado
'[1º Direito']]],6,FALSE)),Table9[[#This Row],[Membro]])</f>
        <v/>
      </c>
      <c r="B1132" s="403"/>
      <c r="C1132" s="404" t="str">
        <f>IF(Table9[[#This Row],[Código do agregado
'[Entidade']]]="","",(CONCATENATE(VLOOKUP(Table9[[#This Row],[Código do agregado
'[Entidade']]],Table8[[Código do agregado '[Entidade']]:[Código do agregado
'[1º Direito']]],8,FALSE),".",Table9[[#This Row],[Membro]])))</f>
        <v/>
      </c>
      <c r="D1132" s="430"/>
      <c r="E1132" s="431"/>
      <c r="F1132" s="430"/>
      <c r="G1132" s="430"/>
      <c r="H1132" s="435"/>
      <c r="I1132" s="432"/>
      <c r="J1132" s="433"/>
      <c r="K1132" s="404" t="str">
        <f ca="1">IF(Table9[[#This Row],[Data de nascimento 
(aaaa-mm-dd)]]="","",(IF(B1132="","",DATEDIF(J1132,NOW(),"y"))))</f>
        <v/>
      </c>
      <c r="L1132" s="401"/>
      <c r="M1132" s="405"/>
      <c r="N1132" s="407"/>
      <c r="O1132" s="405"/>
      <c r="P1132" s="275" t="str">
        <f t="shared" si="88"/>
        <v>NÃO</v>
      </c>
      <c r="Q1132" s="281" t="str">
        <f>IF(Table9[[#This Row],[Código do agregado
'[Entidade']]]="","",IF(B1132&lt;&gt;B1131,"A",IF(Q1131="A","B",IF(Q1131="B","C",IF(Q1131="C","D",IF(Q1131="D","E",IF(Q1131="E","F",IF(Q1131="F","G",IF(Q1131="G","H",IF(Q1131="H","I",IF(Q1131="K","L",IF(Q1131="L","M",IF(Q1131="M","N",IF(Q1131="N","O",IF(Q1131="O","P",IF(Q1131="P","Q"))))))))))))))))</f>
        <v/>
      </c>
      <c r="R1132" s="282" t="str">
        <f t="shared" si="89"/>
        <v/>
      </c>
      <c r="S1132" s="283" t="str">
        <f t="shared" si="90"/>
        <v/>
      </c>
      <c r="T1132" s="284" t="str">
        <f t="shared" ca="1" si="91"/>
        <v/>
      </c>
      <c r="U1132" s="419"/>
      <c r="V1132" s="421" t="str">
        <f>IFERROR(IF(Table9[[#This Row],[Data de nascimento 
(aaaa-mm-dd)]]="","",(IF(B1132="","",DATEDIF(J1132,VLOOKUP(Table9[[#This Row],[Código do agregado
'[Entidade']]],Table8[[Código do agregado '[Entidade']]:[Denominação do ficheiro pdf correspondente ao documento]],25,FALSE),"y")))),"")</f>
        <v/>
      </c>
      <c r="W1132" s="410">
        <f t="shared" si="92"/>
        <v>0</v>
      </c>
      <c r="AC1132" s="280"/>
    </row>
    <row r="1133" spans="1:29" s="263" customFormat="1" ht="25.05" hidden="1" customHeight="1" x14ac:dyDescent="0.3">
      <c r="A1133" s="274" t="str">
        <f>CONCATENATE(+IF(Table9[[#This Row],[Código do agregado
'[Entidade']]]="","",VLOOKUP(Table9[[#This Row],[Código do agregado
'[Entidade']]],Table8[[#All],[Código do agregado '[Entidade']]:[Código do agregado
'[1º Direito']]],6,FALSE)),Table9[[#This Row],[Membro]])</f>
        <v/>
      </c>
      <c r="B1133" s="403"/>
      <c r="C1133" s="404" t="str">
        <f>IF(Table9[[#This Row],[Código do agregado
'[Entidade']]]="","",(CONCATENATE(VLOOKUP(Table9[[#This Row],[Código do agregado
'[Entidade']]],Table8[[Código do agregado '[Entidade']]:[Código do agregado
'[1º Direito']]],8,FALSE),".",Table9[[#This Row],[Membro]])))</f>
        <v/>
      </c>
      <c r="D1133" s="430"/>
      <c r="E1133" s="431"/>
      <c r="F1133" s="430"/>
      <c r="G1133" s="430"/>
      <c r="H1133" s="435"/>
      <c r="I1133" s="432"/>
      <c r="J1133" s="433"/>
      <c r="K1133" s="404" t="str">
        <f ca="1">IF(Table9[[#This Row],[Data de nascimento 
(aaaa-mm-dd)]]="","",(IF(B1133="","",DATEDIF(J1133,NOW(),"y"))))</f>
        <v/>
      </c>
      <c r="L1133" s="401"/>
      <c r="M1133" s="405"/>
      <c r="N1133" s="407"/>
      <c r="O1133" s="405"/>
      <c r="P1133" s="275" t="str">
        <f t="shared" si="88"/>
        <v>NÃO</v>
      </c>
      <c r="Q1133" s="281" t="str">
        <f>IF(Table9[[#This Row],[Código do agregado
'[Entidade']]]="","",IF(B1133&lt;&gt;B1132,"A",IF(Q1132="A","B",IF(Q1132="B","C",IF(Q1132="C","D",IF(Q1132="D","E",IF(Q1132="E","F",IF(Q1132="F","G",IF(Q1132="G","H",IF(Q1132="H","I",IF(Q1132="K","L",IF(Q1132="L","M",IF(Q1132="M","N",IF(Q1132="N","O",IF(Q1132="O","P",IF(Q1132="P","Q"))))))))))))))))</f>
        <v/>
      </c>
      <c r="R1133" s="282" t="str">
        <f t="shared" si="89"/>
        <v/>
      </c>
      <c r="S1133" s="283" t="str">
        <f t="shared" si="90"/>
        <v/>
      </c>
      <c r="T1133" s="284" t="str">
        <f t="shared" ca="1" si="91"/>
        <v/>
      </c>
      <c r="U1133" s="419"/>
      <c r="V1133" s="421" t="str">
        <f>IFERROR(IF(Table9[[#This Row],[Data de nascimento 
(aaaa-mm-dd)]]="","",(IF(B1133="","",DATEDIF(J1133,VLOOKUP(Table9[[#This Row],[Código do agregado
'[Entidade']]],Table8[[Código do agregado '[Entidade']]:[Denominação do ficheiro pdf correspondente ao documento]],25,FALSE),"y")))),"")</f>
        <v/>
      </c>
      <c r="W1133" s="410">
        <f t="shared" si="92"/>
        <v>0</v>
      </c>
      <c r="AC1133" s="280"/>
    </row>
    <row r="1134" spans="1:29" s="263" customFormat="1" ht="25.05" hidden="1" customHeight="1" x14ac:dyDescent="0.3">
      <c r="A1134" s="274" t="str">
        <f>CONCATENATE(+IF(Table9[[#This Row],[Código do agregado
'[Entidade']]]="","",VLOOKUP(Table9[[#This Row],[Código do agregado
'[Entidade']]],Table8[[#All],[Código do agregado '[Entidade']]:[Código do agregado
'[1º Direito']]],6,FALSE)),Table9[[#This Row],[Membro]])</f>
        <v/>
      </c>
      <c r="B1134" s="403"/>
      <c r="C1134" s="404" t="str">
        <f>IF(Table9[[#This Row],[Código do agregado
'[Entidade']]]="","",(CONCATENATE(VLOOKUP(Table9[[#This Row],[Código do agregado
'[Entidade']]],Table8[[Código do agregado '[Entidade']]:[Código do agregado
'[1º Direito']]],8,FALSE),".",Table9[[#This Row],[Membro]])))</f>
        <v/>
      </c>
      <c r="D1134" s="430"/>
      <c r="E1134" s="431"/>
      <c r="F1134" s="430"/>
      <c r="G1134" s="430"/>
      <c r="H1134" s="435"/>
      <c r="I1134" s="432"/>
      <c r="J1134" s="433"/>
      <c r="K1134" s="404" t="str">
        <f ca="1">IF(Table9[[#This Row],[Data de nascimento 
(aaaa-mm-dd)]]="","",(IF(B1134="","",DATEDIF(J1134,NOW(),"y"))))</f>
        <v/>
      </c>
      <c r="L1134" s="401"/>
      <c r="M1134" s="405"/>
      <c r="N1134" s="407"/>
      <c r="O1134" s="405"/>
      <c r="P1134" s="275" t="str">
        <f t="shared" si="88"/>
        <v>NÃO</v>
      </c>
      <c r="Q1134" s="281" t="str">
        <f>IF(Table9[[#This Row],[Código do agregado
'[Entidade']]]="","",IF(B1134&lt;&gt;B1133,"A",IF(Q1133="A","B",IF(Q1133="B","C",IF(Q1133="C","D",IF(Q1133="D","E",IF(Q1133="E","F",IF(Q1133="F","G",IF(Q1133="G","H",IF(Q1133="H","I",IF(Q1133="K","L",IF(Q1133="L","M",IF(Q1133="M","N",IF(Q1133="N","O",IF(Q1133="O","P",IF(Q1133="P","Q"))))))))))))))))</f>
        <v/>
      </c>
      <c r="R1134" s="282" t="str">
        <f t="shared" si="89"/>
        <v/>
      </c>
      <c r="S1134" s="283" t="str">
        <f t="shared" si="90"/>
        <v/>
      </c>
      <c r="T1134" s="284" t="str">
        <f t="shared" ca="1" si="91"/>
        <v/>
      </c>
      <c r="U1134" s="419"/>
      <c r="V1134" s="421" t="str">
        <f>IFERROR(IF(Table9[[#This Row],[Data de nascimento 
(aaaa-mm-dd)]]="","",(IF(B1134="","",DATEDIF(J1134,VLOOKUP(Table9[[#This Row],[Código do agregado
'[Entidade']]],Table8[[Código do agregado '[Entidade']]:[Denominação do ficheiro pdf correspondente ao documento]],25,FALSE),"y")))),"")</f>
        <v/>
      </c>
      <c r="W1134" s="410">
        <f t="shared" si="92"/>
        <v>0</v>
      </c>
      <c r="AC1134" s="280"/>
    </row>
    <row r="1135" spans="1:29" s="263" customFormat="1" ht="25.05" hidden="1" customHeight="1" x14ac:dyDescent="0.3">
      <c r="A1135" s="274" t="str">
        <f>CONCATENATE(+IF(Table9[[#This Row],[Código do agregado
'[Entidade']]]="","",VLOOKUP(Table9[[#This Row],[Código do agregado
'[Entidade']]],Table8[[#All],[Código do agregado '[Entidade']]:[Código do agregado
'[1º Direito']]],6,FALSE)),Table9[[#This Row],[Membro]])</f>
        <v/>
      </c>
      <c r="B1135" s="403"/>
      <c r="C1135" s="404" t="str">
        <f>IF(Table9[[#This Row],[Código do agregado
'[Entidade']]]="","",(CONCATENATE(VLOOKUP(Table9[[#This Row],[Código do agregado
'[Entidade']]],Table8[[Código do agregado '[Entidade']]:[Código do agregado
'[1º Direito']]],8,FALSE),".",Table9[[#This Row],[Membro]])))</f>
        <v/>
      </c>
      <c r="D1135" s="430"/>
      <c r="E1135" s="431"/>
      <c r="F1135" s="430"/>
      <c r="G1135" s="430"/>
      <c r="H1135" s="435"/>
      <c r="I1135" s="432"/>
      <c r="J1135" s="433"/>
      <c r="K1135" s="404" t="str">
        <f ca="1">IF(Table9[[#This Row],[Data de nascimento 
(aaaa-mm-dd)]]="","",(IF(B1135="","",DATEDIF(J1135,NOW(),"y"))))</f>
        <v/>
      </c>
      <c r="L1135" s="401"/>
      <c r="M1135" s="405"/>
      <c r="N1135" s="407"/>
      <c r="O1135" s="405"/>
      <c r="P1135" s="275" t="str">
        <f t="shared" si="88"/>
        <v>NÃO</v>
      </c>
      <c r="Q1135" s="281" t="str">
        <f>IF(Table9[[#This Row],[Código do agregado
'[Entidade']]]="","",IF(B1135&lt;&gt;B1134,"A",IF(Q1134="A","B",IF(Q1134="B","C",IF(Q1134="C","D",IF(Q1134="D","E",IF(Q1134="E","F",IF(Q1134="F","G",IF(Q1134="G","H",IF(Q1134="H","I",IF(Q1134="K","L",IF(Q1134="L","M",IF(Q1134="M","N",IF(Q1134="N","O",IF(Q1134="O","P",IF(Q1134="P","Q"))))))))))))))))</f>
        <v/>
      </c>
      <c r="R1135" s="282" t="str">
        <f t="shared" si="89"/>
        <v/>
      </c>
      <c r="S1135" s="283" t="str">
        <f t="shared" si="90"/>
        <v/>
      </c>
      <c r="T1135" s="284" t="str">
        <f t="shared" ca="1" si="91"/>
        <v/>
      </c>
      <c r="U1135" s="419"/>
      <c r="V1135" s="421" t="str">
        <f>IFERROR(IF(Table9[[#This Row],[Data de nascimento 
(aaaa-mm-dd)]]="","",(IF(B1135="","",DATEDIF(J1135,VLOOKUP(Table9[[#This Row],[Código do agregado
'[Entidade']]],Table8[[Código do agregado '[Entidade']]:[Denominação do ficheiro pdf correspondente ao documento]],25,FALSE),"y")))),"")</f>
        <v/>
      </c>
      <c r="W1135" s="410">
        <f t="shared" si="92"/>
        <v>0</v>
      </c>
      <c r="AC1135" s="280"/>
    </row>
    <row r="1136" spans="1:29" s="263" customFormat="1" ht="25.05" hidden="1" customHeight="1" x14ac:dyDescent="0.3">
      <c r="A1136" s="274" t="str">
        <f>CONCATENATE(+IF(Table9[[#This Row],[Código do agregado
'[Entidade']]]="","",VLOOKUP(Table9[[#This Row],[Código do agregado
'[Entidade']]],Table8[[#All],[Código do agregado '[Entidade']]:[Código do agregado
'[1º Direito']]],6,FALSE)),Table9[[#This Row],[Membro]])</f>
        <v/>
      </c>
      <c r="B1136" s="403"/>
      <c r="C1136" s="404" t="str">
        <f>IF(Table9[[#This Row],[Código do agregado
'[Entidade']]]="","",(CONCATENATE(VLOOKUP(Table9[[#This Row],[Código do agregado
'[Entidade']]],Table8[[Código do agregado '[Entidade']]:[Código do agregado
'[1º Direito']]],8,FALSE),".",Table9[[#This Row],[Membro]])))</f>
        <v/>
      </c>
      <c r="D1136" s="430"/>
      <c r="E1136" s="431"/>
      <c r="F1136" s="430"/>
      <c r="G1136" s="430"/>
      <c r="H1136" s="435"/>
      <c r="I1136" s="432"/>
      <c r="J1136" s="433"/>
      <c r="K1136" s="404" t="str">
        <f ca="1">IF(Table9[[#This Row],[Data de nascimento 
(aaaa-mm-dd)]]="","",(IF(B1136="","",DATEDIF(J1136,NOW(),"y"))))</f>
        <v/>
      </c>
      <c r="L1136" s="401"/>
      <c r="M1136" s="405"/>
      <c r="N1136" s="407"/>
      <c r="O1136" s="405"/>
      <c r="P1136" s="275" t="str">
        <f t="shared" si="88"/>
        <v>NÃO</v>
      </c>
      <c r="Q1136" s="281" t="str">
        <f>IF(Table9[[#This Row],[Código do agregado
'[Entidade']]]="","",IF(B1136&lt;&gt;B1135,"A",IF(Q1135="A","B",IF(Q1135="B","C",IF(Q1135="C","D",IF(Q1135="D","E",IF(Q1135="E","F",IF(Q1135="F","G",IF(Q1135="G","H",IF(Q1135="H","I",IF(Q1135="K","L",IF(Q1135="L","M",IF(Q1135="M","N",IF(Q1135="N","O",IF(Q1135="O","P",IF(Q1135="P","Q"))))))))))))))))</f>
        <v/>
      </c>
      <c r="R1136" s="282" t="str">
        <f t="shared" si="89"/>
        <v/>
      </c>
      <c r="S1136" s="283" t="str">
        <f t="shared" si="90"/>
        <v/>
      </c>
      <c r="T1136" s="284" t="str">
        <f t="shared" ca="1" si="91"/>
        <v/>
      </c>
      <c r="U1136" s="419"/>
      <c r="V1136" s="421" t="str">
        <f>IFERROR(IF(Table9[[#This Row],[Data de nascimento 
(aaaa-mm-dd)]]="","",(IF(B1136="","",DATEDIF(J1136,VLOOKUP(Table9[[#This Row],[Código do agregado
'[Entidade']]],Table8[[Código do agregado '[Entidade']]:[Denominação do ficheiro pdf correspondente ao documento]],25,FALSE),"y")))),"")</f>
        <v/>
      </c>
      <c r="W1136" s="410">
        <f t="shared" si="92"/>
        <v>0</v>
      </c>
      <c r="AC1136" s="280"/>
    </row>
    <row r="1137" spans="1:29" s="263" customFormat="1" ht="25.05" hidden="1" customHeight="1" x14ac:dyDescent="0.3">
      <c r="A1137" s="274" t="str">
        <f>CONCATENATE(+IF(Table9[[#This Row],[Código do agregado
'[Entidade']]]="","",VLOOKUP(Table9[[#This Row],[Código do agregado
'[Entidade']]],Table8[[#All],[Código do agregado '[Entidade']]:[Código do agregado
'[1º Direito']]],6,FALSE)),Table9[[#This Row],[Membro]])</f>
        <v/>
      </c>
      <c r="B1137" s="403"/>
      <c r="C1137" s="404" t="str">
        <f>IF(Table9[[#This Row],[Código do agregado
'[Entidade']]]="","",(CONCATENATE(VLOOKUP(Table9[[#This Row],[Código do agregado
'[Entidade']]],Table8[[Código do agregado '[Entidade']]:[Código do agregado
'[1º Direito']]],8,FALSE),".",Table9[[#This Row],[Membro]])))</f>
        <v/>
      </c>
      <c r="D1137" s="430"/>
      <c r="E1137" s="431"/>
      <c r="F1137" s="430"/>
      <c r="G1137" s="430"/>
      <c r="H1137" s="435"/>
      <c r="I1137" s="432"/>
      <c r="J1137" s="433"/>
      <c r="K1137" s="404" t="str">
        <f ca="1">IF(Table9[[#This Row],[Data de nascimento 
(aaaa-mm-dd)]]="","",(IF(B1137="","",DATEDIF(J1137,NOW(),"y"))))</f>
        <v/>
      </c>
      <c r="L1137" s="401"/>
      <c r="M1137" s="405"/>
      <c r="N1137" s="407"/>
      <c r="O1137" s="405"/>
      <c r="P1137" s="275" t="str">
        <f t="shared" si="88"/>
        <v>NÃO</v>
      </c>
      <c r="Q1137" s="281" t="str">
        <f>IF(Table9[[#This Row],[Código do agregado
'[Entidade']]]="","",IF(B1137&lt;&gt;B1136,"A",IF(Q1136="A","B",IF(Q1136="B","C",IF(Q1136="C","D",IF(Q1136="D","E",IF(Q1136="E","F",IF(Q1136="F","G",IF(Q1136="G","H",IF(Q1136="H","I",IF(Q1136="K","L",IF(Q1136="L","M",IF(Q1136="M","N",IF(Q1136="N","O",IF(Q1136="O","P",IF(Q1136="P","Q"))))))))))))))))</f>
        <v/>
      </c>
      <c r="R1137" s="282" t="str">
        <f t="shared" si="89"/>
        <v/>
      </c>
      <c r="S1137" s="283" t="str">
        <f t="shared" si="90"/>
        <v/>
      </c>
      <c r="T1137" s="284" t="str">
        <f t="shared" ca="1" si="91"/>
        <v/>
      </c>
      <c r="U1137" s="419"/>
      <c r="V1137" s="421" t="str">
        <f>IFERROR(IF(Table9[[#This Row],[Data de nascimento 
(aaaa-mm-dd)]]="","",(IF(B1137="","",DATEDIF(J1137,VLOOKUP(Table9[[#This Row],[Código do agregado
'[Entidade']]],Table8[[Código do agregado '[Entidade']]:[Denominação do ficheiro pdf correspondente ao documento]],25,FALSE),"y")))),"")</f>
        <v/>
      </c>
      <c r="W1137" s="410">
        <f t="shared" si="92"/>
        <v>0</v>
      </c>
      <c r="AC1137" s="280"/>
    </row>
    <row r="1138" spans="1:29" s="263" customFormat="1" ht="25.05" hidden="1" customHeight="1" x14ac:dyDescent="0.3">
      <c r="A1138" s="274" t="str">
        <f>CONCATENATE(+IF(Table9[[#This Row],[Código do agregado
'[Entidade']]]="","",VLOOKUP(Table9[[#This Row],[Código do agregado
'[Entidade']]],Table8[[#All],[Código do agregado '[Entidade']]:[Código do agregado
'[1º Direito']]],6,FALSE)),Table9[[#This Row],[Membro]])</f>
        <v/>
      </c>
      <c r="B1138" s="403"/>
      <c r="C1138" s="404" t="str">
        <f>IF(Table9[[#This Row],[Código do agregado
'[Entidade']]]="","",(CONCATENATE(VLOOKUP(Table9[[#This Row],[Código do agregado
'[Entidade']]],Table8[[Código do agregado '[Entidade']]:[Código do agregado
'[1º Direito']]],8,FALSE),".",Table9[[#This Row],[Membro]])))</f>
        <v/>
      </c>
      <c r="D1138" s="430"/>
      <c r="E1138" s="431"/>
      <c r="F1138" s="430"/>
      <c r="G1138" s="430"/>
      <c r="H1138" s="435"/>
      <c r="I1138" s="432"/>
      <c r="J1138" s="433"/>
      <c r="K1138" s="404" t="str">
        <f ca="1">IF(Table9[[#This Row],[Data de nascimento 
(aaaa-mm-dd)]]="","",(IF(B1138="","",DATEDIF(J1138,NOW(),"y"))))</f>
        <v/>
      </c>
      <c r="L1138" s="401"/>
      <c r="M1138" s="405"/>
      <c r="N1138" s="407"/>
      <c r="O1138" s="405"/>
      <c r="P1138" s="275" t="str">
        <f t="shared" si="88"/>
        <v>NÃO</v>
      </c>
      <c r="Q1138" s="281" t="str">
        <f>IF(Table9[[#This Row],[Código do agregado
'[Entidade']]]="","",IF(B1138&lt;&gt;B1137,"A",IF(Q1137="A","B",IF(Q1137="B","C",IF(Q1137="C","D",IF(Q1137="D","E",IF(Q1137="E","F",IF(Q1137="F","G",IF(Q1137="G","H",IF(Q1137="H","I",IF(Q1137="K","L",IF(Q1137="L","M",IF(Q1137="M","N",IF(Q1137="N","O",IF(Q1137="O","P",IF(Q1137="P","Q"))))))))))))))))</f>
        <v/>
      </c>
      <c r="R1138" s="282" t="str">
        <f t="shared" si="89"/>
        <v/>
      </c>
      <c r="S1138" s="283" t="str">
        <f t="shared" si="90"/>
        <v/>
      </c>
      <c r="T1138" s="284" t="str">
        <f t="shared" ca="1" si="91"/>
        <v/>
      </c>
      <c r="U1138" s="419"/>
      <c r="V1138" s="421" t="str">
        <f>IFERROR(IF(Table9[[#This Row],[Data de nascimento 
(aaaa-mm-dd)]]="","",(IF(B1138="","",DATEDIF(J1138,VLOOKUP(Table9[[#This Row],[Código do agregado
'[Entidade']]],Table8[[Código do agregado '[Entidade']]:[Denominação do ficheiro pdf correspondente ao documento]],25,FALSE),"y")))),"")</f>
        <v/>
      </c>
      <c r="W1138" s="410">
        <f t="shared" si="92"/>
        <v>0</v>
      </c>
      <c r="AC1138" s="280"/>
    </row>
    <row r="1139" spans="1:29" s="263" customFormat="1" ht="25.05" hidden="1" customHeight="1" x14ac:dyDescent="0.3">
      <c r="A1139" s="274" t="str">
        <f>CONCATENATE(+IF(Table9[[#This Row],[Código do agregado
'[Entidade']]]="","",VLOOKUP(Table9[[#This Row],[Código do agregado
'[Entidade']]],Table8[[#All],[Código do agregado '[Entidade']]:[Código do agregado
'[1º Direito']]],6,FALSE)),Table9[[#This Row],[Membro]])</f>
        <v/>
      </c>
      <c r="B1139" s="403"/>
      <c r="C1139" s="404" t="str">
        <f>IF(Table9[[#This Row],[Código do agregado
'[Entidade']]]="","",(CONCATENATE(VLOOKUP(Table9[[#This Row],[Código do agregado
'[Entidade']]],Table8[[Código do agregado '[Entidade']]:[Código do agregado
'[1º Direito']]],8,FALSE),".",Table9[[#This Row],[Membro]])))</f>
        <v/>
      </c>
      <c r="D1139" s="430"/>
      <c r="E1139" s="431"/>
      <c r="F1139" s="430"/>
      <c r="G1139" s="430"/>
      <c r="H1139" s="435"/>
      <c r="I1139" s="432"/>
      <c r="J1139" s="433"/>
      <c r="K1139" s="404" t="str">
        <f ca="1">IF(Table9[[#This Row],[Data de nascimento 
(aaaa-mm-dd)]]="","",(IF(B1139="","",DATEDIF(J1139,NOW(),"y"))))</f>
        <v/>
      </c>
      <c r="L1139" s="401"/>
      <c r="M1139" s="405"/>
      <c r="N1139" s="407"/>
      <c r="O1139" s="405"/>
      <c r="P1139" s="275" t="str">
        <f t="shared" si="88"/>
        <v>NÃO</v>
      </c>
      <c r="Q1139" s="281" t="str">
        <f>IF(Table9[[#This Row],[Código do agregado
'[Entidade']]]="","",IF(B1139&lt;&gt;B1138,"A",IF(Q1138="A","B",IF(Q1138="B","C",IF(Q1138="C","D",IF(Q1138="D","E",IF(Q1138="E","F",IF(Q1138="F","G",IF(Q1138="G","H",IF(Q1138="H","I",IF(Q1138="K","L",IF(Q1138="L","M",IF(Q1138="M","N",IF(Q1138="N","O",IF(Q1138="O","P",IF(Q1138="P","Q"))))))))))))))))</f>
        <v/>
      </c>
      <c r="R1139" s="282" t="str">
        <f t="shared" si="89"/>
        <v/>
      </c>
      <c r="S1139" s="283" t="str">
        <f t="shared" si="90"/>
        <v/>
      </c>
      <c r="T1139" s="284" t="str">
        <f t="shared" ca="1" si="91"/>
        <v/>
      </c>
      <c r="U1139" s="419"/>
      <c r="V1139" s="421" t="str">
        <f>IFERROR(IF(Table9[[#This Row],[Data de nascimento 
(aaaa-mm-dd)]]="","",(IF(B1139="","",DATEDIF(J1139,VLOOKUP(Table9[[#This Row],[Código do agregado
'[Entidade']]],Table8[[Código do agregado '[Entidade']]:[Denominação do ficheiro pdf correspondente ao documento]],25,FALSE),"y")))),"")</f>
        <v/>
      </c>
      <c r="W1139" s="410">
        <f t="shared" si="92"/>
        <v>0</v>
      </c>
      <c r="AC1139" s="280"/>
    </row>
    <row r="1140" spans="1:29" s="263" customFormat="1" ht="25.05" hidden="1" customHeight="1" x14ac:dyDescent="0.3">
      <c r="A1140" s="274" t="str">
        <f>CONCATENATE(+IF(Table9[[#This Row],[Código do agregado
'[Entidade']]]="","",VLOOKUP(Table9[[#This Row],[Código do agregado
'[Entidade']]],Table8[[#All],[Código do agregado '[Entidade']]:[Código do agregado
'[1º Direito']]],6,FALSE)),Table9[[#This Row],[Membro]])</f>
        <v/>
      </c>
      <c r="B1140" s="403"/>
      <c r="C1140" s="404" t="str">
        <f>IF(Table9[[#This Row],[Código do agregado
'[Entidade']]]="","",(CONCATENATE(VLOOKUP(Table9[[#This Row],[Código do agregado
'[Entidade']]],Table8[[Código do agregado '[Entidade']]:[Código do agregado
'[1º Direito']]],8,FALSE),".",Table9[[#This Row],[Membro]])))</f>
        <v/>
      </c>
      <c r="D1140" s="430"/>
      <c r="E1140" s="431"/>
      <c r="F1140" s="430"/>
      <c r="G1140" s="430"/>
      <c r="H1140" s="435"/>
      <c r="I1140" s="432"/>
      <c r="J1140" s="433"/>
      <c r="K1140" s="404" t="str">
        <f ca="1">IF(Table9[[#This Row],[Data de nascimento 
(aaaa-mm-dd)]]="","",(IF(B1140="","",DATEDIF(J1140,NOW(),"y"))))</f>
        <v/>
      </c>
      <c r="L1140" s="401"/>
      <c r="M1140" s="405"/>
      <c r="N1140" s="407"/>
      <c r="O1140" s="405"/>
      <c r="P1140" s="275" t="str">
        <f t="shared" si="88"/>
        <v>NÃO</v>
      </c>
      <c r="Q1140" s="281" t="str">
        <f>IF(Table9[[#This Row],[Código do agregado
'[Entidade']]]="","",IF(B1140&lt;&gt;B1139,"A",IF(Q1139="A","B",IF(Q1139="B","C",IF(Q1139="C","D",IF(Q1139="D","E",IF(Q1139="E","F",IF(Q1139="F","G",IF(Q1139="G","H",IF(Q1139="H","I",IF(Q1139="K","L",IF(Q1139="L","M",IF(Q1139="M","N",IF(Q1139="N","O",IF(Q1139="O","P",IF(Q1139="P","Q"))))))))))))))))</f>
        <v/>
      </c>
      <c r="R1140" s="282" t="str">
        <f t="shared" si="89"/>
        <v/>
      </c>
      <c r="S1140" s="283" t="str">
        <f t="shared" si="90"/>
        <v/>
      </c>
      <c r="T1140" s="284" t="str">
        <f t="shared" ca="1" si="91"/>
        <v/>
      </c>
      <c r="U1140" s="419"/>
      <c r="V1140" s="421" t="str">
        <f>IFERROR(IF(Table9[[#This Row],[Data de nascimento 
(aaaa-mm-dd)]]="","",(IF(B1140="","",DATEDIF(J1140,VLOOKUP(Table9[[#This Row],[Código do agregado
'[Entidade']]],Table8[[Código do agregado '[Entidade']]:[Denominação do ficheiro pdf correspondente ao documento]],25,FALSE),"y")))),"")</f>
        <v/>
      </c>
      <c r="W1140" s="410">
        <f t="shared" si="92"/>
        <v>0</v>
      </c>
      <c r="AC1140" s="280"/>
    </row>
    <row r="1141" spans="1:29" s="263" customFormat="1" ht="25.05" hidden="1" customHeight="1" x14ac:dyDescent="0.3">
      <c r="A1141" s="274" t="str">
        <f>CONCATENATE(+IF(Table9[[#This Row],[Código do agregado
'[Entidade']]]="","",VLOOKUP(Table9[[#This Row],[Código do agregado
'[Entidade']]],Table8[[#All],[Código do agregado '[Entidade']]:[Código do agregado
'[1º Direito']]],6,FALSE)),Table9[[#This Row],[Membro]])</f>
        <v/>
      </c>
      <c r="B1141" s="403"/>
      <c r="C1141" s="404" t="str">
        <f>IF(Table9[[#This Row],[Código do agregado
'[Entidade']]]="","",(CONCATENATE(VLOOKUP(Table9[[#This Row],[Código do agregado
'[Entidade']]],Table8[[Código do agregado '[Entidade']]:[Código do agregado
'[1º Direito']]],8,FALSE),".",Table9[[#This Row],[Membro]])))</f>
        <v/>
      </c>
      <c r="D1141" s="430"/>
      <c r="E1141" s="431"/>
      <c r="F1141" s="430"/>
      <c r="G1141" s="430"/>
      <c r="H1141" s="435"/>
      <c r="I1141" s="432"/>
      <c r="J1141" s="433"/>
      <c r="K1141" s="404" t="str">
        <f ca="1">IF(Table9[[#This Row],[Data de nascimento 
(aaaa-mm-dd)]]="","",(IF(B1141="","",DATEDIF(J1141,NOW(),"y"))))</f>
        <v/>
      </c>
      <c r="L1141" s="401"/>
      <c r="M1141" s="405"/>
      <c r="N1141" s="407"/>
      <c r="O1141" s="405"/>
      <c r="P1141" s="275" t="str">
        <f t="shared" si="88"/>
        <v>NÃO</v>
      </c>
      <c r="Q1141" s="281" t="str">
        <f>IF(Table9[[#This Row],[Código do agregado
'[Entidade']]]="","",IF(B1141&lt;&gt;B1140,"A",IF(Q1140="A","B",IF(Q1140="B","C",IF(Q1140="C","D",IF(Q1140="D","E",IF(Q1140="E","F",IF(Q1140="F","G",IF(Q1140="G","H",IF(Q1140="H","I",IF(Q1140="K","L",IF(Q1140="L","M",IF(Q1140="M","N",IF(Q1140="N","O",IF(Q1140="O","P",IF(Q1140="P","Q"))))))))))))))))</f>
        <v/>
      </c>
      <c r="R1141" s="282" t="str">
        <f t="shared" si="89"/>
        <v/>
      </c>
      <c r="S1141" s="283" t="str">
        <f t="shared" si="90"/>
        <v/>
      </c>
      <c r="T1141" s="284" t="str">
        <f t="shared" ca="1" si="91"/>
        <v/>
      </c>
      <c r="U1141" s="419"/>
      <c r="V1141" s="421" t="str">
        <f>IFERROR(IF(Table9[[#This Row],[Data de nascimento 
(aaaa-mm-dd)]]="","",(IF(B1141="","",DATEDIF(J1141,VLOOKUP(Table9[[#This Row],[Código do agregado
'[Entidade']]],Table8[[Código do agregado '[Entidade']]:[Denominação do ficheiro pdf correspondente ao documento]],25,FALSE),"y")))),"")</f>
        <v/>
      </c>
      <c r="W1141" s="410">
        <f t="shared" si="92"/>
        <v>0</v>
      </c>
      <c r="AC1141" s="280"/>
    </row>
    <row r="1142" spans="1:29" s="263" customFormat="1" ht="25.05" hidden="1" customHeight="1" x14ac:dyDescent="0.3">
      <c r="A1142" s="274" t="str">
        <f>CONCATENATE(+IF(Table9[[#This Row],[Código do agregado
'[Entidade']]]="","",VLOOKUP(Table9[[#This Row],[Código do agregado
'[Entidade']]],Table8[[#All],[Código do agregado '[Entidade']]:[Código do agregado
'[1º Direito']]],6,FALSE)),Table9[[#This Row],[Membro]])</f>
        <v/>
      </c>
      <c r="B1142" s="403"/>
      <c r="C1142" s="404" t="str">
        <f>IF(Table9[[#This Row],[Código do agregado
'[Entidade']]]="","",(CONCATENATE(VLOOKUP(Table9[[#This Row],[Código do agregado
'[Entidade']]],Table8[[Código do agregado '[Entidade']]:[Código do agregado
'[1º Direito']]],8,FALSE),".",Table9[[#This Row],[Membro]])))</f>
        <v/>
      </c>
      <c r="D1142" s="430"/>
      <c r="E1142" s="431"/>
      <c r="F1142" s="430"/>
      <c r="G1142" s="430"/>
      <c r="H1142" s="435"/>
      <c r="I1142" s="432"/>
      <c r="J1142" s="433"/>
      <c r="K1142" s="404" t="str">
        <f ca="1">IF(Table9[[#This Row],[Data de nascimento 
(aaaa-mm-dd)]]="","",(IF(B1142="","",DATEDIF(J1142,NOW(),"y"))))</f>
        <v/>
      </c>
      <c r="L1142" s="401"/>
      <c r="M1142" s="405"/>
      <c r="N1142" s="407"/>
      <c r="O1142" s="405"/>
      <c r="P1142" s="275" t="str">
        <f t="shared" si="88"/>
        <v>NÃO</v>
      </c>
      <c r="Q1142" s="281" t="str">
        <f>IF(Table9[[#This Row],[Código do agregado
'[Entidade']]]="","",IF(B1142&lt;&gt;B1141,"A",IF(Q1141="A","B",IF(Q1141="B","C",IF(Q1141="C","D",IF(Q1141="D","E",IF(Q1141="E","F",IF(Q1141="F","G",IF(Q1141="G","H",IF(Q1141="H","I",IF(Q1141="K","L",IF(Q1141="L","M",IF(Q1141="M","N",IF(Q1141="N","O",IF(Q1141="O","P",IF(Q1141="P","Q"))))))))))))))))</f>
        <v/>
      </c>
      <c r="R1142" s="282" t="str">
        <f t="shared" si="89"/>
        <v/>
      </c>
      <c r="S1142" s="283" t="str">
        <f t="shared" si="90"/>
        <v/>
      </c>
      <c r="T1142" s="284" t="str">
        <f t="shared" ca="1" si="91"/>
        <v/>
      </c>
      <c r="U1142" s="419"/>
      <c r="V1142" s="421" t="str">
        <f>IFERROR(IF(Table9[[#This Row],[Data de nascimento 
(aaaa-mm-dd)]]="","",(IF(B1142="","",DATEDIF(J1142,VLOOKUP(Table9[[#This Row],[Código do agregado
'[Entidade']]],Table8[[Código do agregado '[Entidade']]:[Denominação do ficheiro pdf correspondente ao documento]],25,FALSE),"y")))),"")</f>
        <v/>
      </c>
      <c r="W1142" s="410">
        <f t="shared" si="92"/>
        <v>0</v>
      </c>
      <c r="AC1142" s="280"/>
    </row>
    <row r="1143" spans="1:29" s="263" customFormat="1" ht="25.05" hidden="1" customHeight="1" x14ac:dyDescent="0.3">
      <c r="A1143" s="274" t="str">
        <f>CONCATENATE(+IF(Table9[[#This Row],[Código do agregado
'[Entidade']]]="","",VLOOKUP(Table9[[#This Row],[Código do agregado
'[Entidade']]],Table8[[#All],[Código do agregado '[Entidade']]:[Código do agregado
'[1º Direito']]],6,FALSE)),Table9[[#This Row],[Membro]])</f>
        <v/>
      </c>
      <c r="B1143" s="403"/>
      <c r="C1143" s="404" t="str">
        <f>IF(Table9[[#This Row],[Código do agregado
'[Entidade']]]="","",(CONCATENATE(VLOOKUP(Table9[[#This Row],[Código do agregado
'[Entidade']]],Table8[[Código do agregado '[Entidade']]:[Código do agregado
'[1º Direito']]],8,FALSE),".",Table9[[#This Row],[Membro]])))</f>
        <v/>
      </c>
      <c r="D1143" s="430"/>
      <c r="E1143" s="431"/>
      <c r="F1143" s="430"/>
      <c r="G1143" s="430"/>
      <c r="H1143" s="435"/>
      <c r="I1143" s="432"/>
      <c r="J1143" s="433"/>
      <c r="K1143" s="404" t="str">
        <f ca="1">IF(Table9[[#This Row],[Data de nascimento 
(aaaa-mm-dd)]]="","",(IF(B1143="","",DATEDIF(J1143,NOW(),"y"))))</f>
        <v/>
      </c>
      <c r="L1143" s="401"/>
      <c r="M1143" s="405"/>
      <c r="N1143" s="407"/>
      <c r="O1143" s="405"/>
      <c r="P1143" s="275" t="str">
        <f t="shared" si="88"/>
        <v>NÃO</v>
      </c>
      <c r="Q1143" s="281" t="str">
        <f>IF(Table9[[#This Row],[Código do agregado
'[Entidade']]]="","",IF(B1143&lt;&gt;B1142,"A",IF(Q1142="A","B",IF(Q1142="B","C",IF(Q1142="C","D",IF(Q1142="D","E",IF(Q1142="E","F",IF(Q1142="F","G",IF(Q1142="G","H",IF(Q1142="H","I",IF(Q1142="K","L",IF(Q1142="L","M",IF(Q1142="M","N",IF(Q1142="N","O",IF(Q1142="O","P",IF(Q1142="P","Q"))))))))))))))))</f>
        <v/>
      </c>
      <c r="R1143" s="282" t="str">
        <f t="shared" si="89"/>
        <v/>
      </c>
      <c r="S1143" s="283" t="str">
        <f t="shared" si="90"/>
        <v/>
      </c>
      <c r="T1143" s="284" t="str">
        <f t="shared" ca="1" si="91"/>
        <v/>
      </c>
      <c r="U1143" s="419"/>
      <c r="V1143" s="421" t="str">
        <f>IFERROR(IF(Table9[[#This Row],[Data de nascimento 
(aaaa-mm-dd)]]="","",(IF(B1143="","",DATEDIF(J1143,VLOOKUP(Table9[[#This Row],[Código do agregado
'[Entidade']]],Table8[[Código do agregado '[Entidade']]:[Denominação do ficheiro pdf correspondente ao documento]],25,FALSE),"y")))),"")</f>
        <v/>
      </c>
      <c r="W1143" s="410">
        <f t="shared" si="92"/>
        <v>0</v>
      </c>
      <c r="AC1143" s="280"/>
    </row>
    <row r="1144" spans="1:29" s="263" customFormat="1" ht="25.05" hidden="1" customHeight="1" x14ac:dyDescent="0.3">
      <c r="A1144" s="274" t="str">
        <f>CONCATENATE(+IF(Table9[[#This Row],[Código do agregado
'[Entidade']]]="","",VLOOKUP(Table9[[#This Row],[Código do agregado
'[Entidade']]],Table8[[#All],[Código do agregado '[Entidade']]:[Código do agregado
'[1º Direito']]],6,FALSE)),Table9[[#This Row],[Membro]])</f>
        <v/>
      </c>
      <c r="B1144" s="403"/>
      <c r="C1144" s="404" t="str">
        <f>IF(Table9[[#This Row],[Código do agregado
'[Entidade']]]="","",(CONCATENATE(VLOOKUP(Table9[[#This Row],[Código do agregado
'[Entidade']]],Table8[[Código do agregado '[Entidade']]:[Código do agregado
'[1º Direito']]],8,FALSE),".",Table9[[#This Row],[Membro]])))</f>
        <v/>
      </c>
      <c r="D1144" s="430"/>
      <c r="E1144" s="431"/>
      <c r="F1144" s="430"/>
      <c r="G1144" s="430"/>
      <c r="H1144" s="435"/>
      <c r="I1144" s="432"/>
      <c r="J1144" s="433"/>
      <c r="K1144" s="404" t="str">
        <f ca="1">IF(Table9[[#This Row],[Data de nascimento 
(aaaa-mm-dd)]]="","",(IF(B1144="","",DATEDIF(J1144,NOW(),"y"))))</f>
        <v/>
      </c>
      <c r="L1144" s="401"/>
      <c r="M1144" s="405"/>
      <c r="N1144" s="407"/>
      <c r="O1144" s="405"/>
      <c r="P1144" s="275" t="str">
        <f t="shared" si="88"/>
        <v>NÃO</v>
      </c>
      <c r="Q1144" s="281" t="str">
        <f>IF(Table9[[#This Row],[Código do agregado
'[Entidade']]]="","",IF(B1144&lt;&gt;B1143,"A",IF(Q1143="A","B",IF(Q1143="B","C",IF(Q1143="C","D",IF(Q1143="D","E",IF(Q1143="E","F",IF(Q1143="F","G",IF(Q1143="G","H",IF(Q1143="H","I",IF(Q1143="K","L",IF(Q1143="L","M",IF(Q1143="M","N",IF(Q1143="N","O",IF(Q1143="O","P",IF(Q1143="P","Q"))))))))))))))))</f>
        <v/>
      </c>
      <c r="R1144" s="282" t="str">
        <f t="shared" si="89"/>
        <v/>
      </c>
      <c r="S1144" s="283" t="str">
        <f t="shared" si="90"/>
        <v/>
      </c>
      <c r="T1144" s="284" t="str">
        <f t="shared" ca="1" si="91"/>
        <v/>
      </c>
      <c r="U1144" s="419"/>
      <c r="V1144" s="421" t="str">
        <f>IFERROR(IF(Table9[[#This Row],[Data de nascimento 
(aaaa-mm-dd)]]="","",(IF(B1144="","",DATEDIF(J1144,VLOOKUP(Table9[[#This Row],[Código do agregado
'[Entidade']]],Table8[[Código do agregado '[Entidade']]:[Denominação do ficheiro pdf correspondente ao documento]],25,FALSE),"y")))),"")</f>
        <v/>
      </c>
      <c r="W1144" s="410">
        <f t="shared" si="92"/>
        <v>0</v>
      </c>
      <c r="AC1144" s="280"/>
    </row>
    <row r="1145" spans="1:29" s="263" customFormat="1" ht="25.05" hidden="1" customHeight="1" x14ac:dyDescent="0.3">
      <c r="A1145" s="274" t="str">
        <f>CONCATENATE(+IF(Table9[[#This Row],[Código do agregado
'[Entidade']]]="","",VLOOKUP(Table9[[#This Row],[Código do agregado
'[Entidade']]],Table8[[#All],[Código do agregado '[Entidade']]:[Código do agregado
'[1º Direito']]],6,FALSE)),Table9[[#This Row],[Membro]])</f>
        <v/>
      </c>
      <c r="B1145" s="403"/>
      <c r="C1145" s="404" t="str">
        <f>IF(Table9[[#This Row],[Código do agregado
'[Entidade']]]="","",(CONCATENATE(VLOOKUP(Table9[[#This Row],[Código do agregado
'[Entidade']]],Table8[[Código do agregado '[Entidade']]:[Código do agregado
'[1º Direito']]],8,FALSE),".",Table9[[#This Row],[Membro]])))</f>
        <v/>
      </c>
      <c r="D1145" s="430"/>
      <c r="E1145" s="431"/>
      <c r="F1145" s="430"/>
      <c r="G1145" s="430"/>
      <c r="H1145" s="435"/>
      <c r="I1145" s="432"/>
      <c r="J1145" s="433"/>
      <c r="K1145" s="404" t="str">
        <f ca="1">IF(Table9[[#This Row],[Data de nascimento 
(aaaa-mm-dd)]]="","",(IF(B1145="","",DATEDIF(J1145,NOW(),"y"))))</f>
        <v/>
      </c>
      <c r="L1145" s="401"/>
      <c r="M1145" s="405"/>
      <c r="N1145" s="407"/>
      <c r="O1145" s="405"/>
      <c r="P1145" s="275" t="str">
        <f t="shared" si="88"/>
        <v>NÃO</v>
      </c>
      <c r="Q1145" s="281" t="str">
        <f>IF(Table9[[#This Row],[Código do agregado
'[Entidade']]]="","",IF(B1145&lt;&gt;B1144,"A",IF(Q1144="A","B",IF(Q1144="B","C",IF(Q1144="C","D",IF(Q1144="D","E",IF(Q1144="E","F",IF(Q1144="F","G",IF(Q1144="G","H",IF(Q1144="H","I",IF(Q1144="K","L",IF(Q1144="L","M",IF(Q1144="M","N",IF(Q1144="N","O",IF(Q1144="O","P",IF(Q1144="P","Q"))))))))))))))))</f>
        <v/>
      </c>
      <c r="R1145" s="282" t="str">
        <f t="shared" si="89"/>
        <v/>
      </c>
      <c r="S1145" s="283" t="str">
        <f t="shared" si="90"/>
        <v/>
      </c>
      <c r="T1145" s="284" t="str">
        <f t="shared" ca="1" si="91"/>
        <v/>
      </c>
      <c r="U1145" s="419"/>
      <c r="V1145" s="421" t="str">
        <f>IFERROR(IF(Table9[[#This Row],[Data de nascimento 
(aaaa-mm-dd)]]="","",(IF(B1145="","",DATEDIF(J1145,VLOOKUP(Table9[[#This Row],[Código do agregado
'[Entidade']]],Table8[[Código do agregado '[Entidade']]:[Denominação do ficheiro pdf correspondente ao documento]],25,FALSE),"y")))),"")</f>
        <v/>
      </c>
      <c r="W1145" s="410">
        <f t="shared" si="92"/>
        <v>0</v>
      </c>
      <c r="AC1145" s="280"/>
    </row>
    <row r="1146" spans="1:29" s="263" customFormat="1" ht="25.05" hidden="1" customHeight="1" x14ac:dyDescent="0.3">
      <c r="A1146" s="274" t="str">
        <f>CONCATENATE(+IF(Table9[[#This Row],[Código do agregado
'[Entidade']]]="","",VLOOKUP(Table9[[#This Row],[Código do agregado
'[Entidade']]],Table8[[#All],[Código do agregado '[Entidade']]:[Código do agregado
'[1º Direito']]],6,FALSE)),Table9[[#This Row],[Membro]])</f>
        <v/>
      </c>
      <c r="B1146" s="403"/>
      <c r="C1146" s="404" t="str">
        <f>IF(Table9[[#This Row],[Código do agregado
'[Entidade']]]="","",(CONCATENATE(VLOOKUP(Table9[[#This Row],[Código do agregado
'[Entidade']]],Table8[[Código do agregado '[Entidade']]:[Código do agregado
'[1º Direito']]],8,FALSE),".",Table9[[#This Row],[Membro]])))</f>
        <v/>
      </c>
      <c r="D1146" s="430"/>
      <c r="E1146" s="431"/>
      <c r="F1146" s="430"/>
      <c r="G1146" s="430"/>
      <c r="H1146" s="435"/>
      <c r="I1146" s="432"/>
      <c r="J1146" s="433"/>
      <c r="K1146" s="404" t="str">
        <f ca="1">IF(Table9[[#This Row],[Data de nascimento 
(aaaa-mm-dd)]]="","",(IF(B1146="","",DATEDIF(J1146,NOW(),"y"))))</f>
        <v/>
      </c>
      <c r="L1146" s="401"/>
      <c r="M1146" s="405"/>
      <c r="N1146" s="407"/>
      <c r="O1146" s="405"/>
      <c r="P1146" s="275" t="str">
        <f t="shared" si="88"/>
        <v>NÃO</v>
      </c>
      <c r="Q1146" s="281" t="str">
        <f>IF(Table9[[#This Row],[Código do agregado
'[Entidade']]]="","",IF(B1146&lt;&gt;B1145,"A",IF(Q1145="A","B",IF(Q1145="B","C",IF(Q1145="C","D",IF(Q1145="D","E",IF(Q1145="E","F",IF(Q1145="F","G",IF(Q1145="G","H",IF(Q1145="H","I",IF(Q1145="K","L",IF(Q1145="L","M",IF(Q1145="M","N",IF(Q1145="N","O",IF(Q1145="O","P",IF(Q1145="P","Q"))))))))))))))))</f>
        <v/>
      </c>
      <c r="R1146" s="282" t="str">
        <f t="shared" si="89"/>
        <v/>
      </c>
      <c r="S1146" s="283" t="str">
        <f t="shared" si="90"/>
        <v/>
      </c>
      <c r="T1146" s="284" t="str">
        <f t="shared" ca="1" si="91"/>
        <v/>
      </c>
      <c r="U1146" s="419"/>
      <c r="V1146" s="421" t="str">
        <f>IFERROR(IF(Table9[[#This Row],[Data de nascimento 
(aaaa-mm-dd)]]="","",(IF(B1146="","",DATEDIF(J1146,VLOOKUP(Table9[[#This Row],[Código do agregado
'[Entidade']]],Table8[[Código do agregado '[Entidade']]:[Denominação do ficheiro pdf correspondente ao documento]],25,FALSE),"y")))),"")</f>
        <v/>
      </c>
      <c r="W1146" s="410">
        <f t="shared" si="92"/>
        <v>0</v>
      </c>
      <c r="AC1146" s="280"/>
    </row>
    <row r="1147" spans="1:29" s="263" customFormat="1" ht="25.05" hidden="1" customHeight="1" x14ac:dyDescent="0.3">
      <c r="A1147" s="274" t="str">
        <f>CONCATENATE(+IF(Table9[[#This Row],[Código do agregado
'[Entidade']]]="","",VLOOKUP(Table9[[#This Row],[Código do agregado
'[Entidade']]],Table8[[#All],[Código do agregado '[Entidade']]:[Código do agregado
'[1º Direito']]],6,FALSE)),Table9[[#This Row],[Membro]])</f>
        <v/>
      </c>
      <c r="B1147" s="403"/>
      <c r="C1147" s="404" t="str">
        <f>IF(Table9[[#This Row],[Código do agregado
'[Entidade']]]="","",(CONCATENATE(VLOOKUP(Table9[[#This Row],[Código do agregado
'[Entidade']]],Table8[[Código do agregado '[Entidade']]:[Código do agregado
'[1º Direito']]],8,FALSE),".",Table9[[#This Row],[Membro]])))</f>
        <v/>
      </c>
      <c r="D1147" s="430"/>
      <c r="E1147" s="431"/>
      <c r="F1147" s="430"/>
      <c r="G1147" s="430"/>
      <c r="H1147" s="435"/>
      <c r="I1147" s="432"/>
      <c r="J1147" s="433"/>
      <c r="K1147" s="404" t="str">
        <f ca="1">IF(Table9[[#This Row],[Data de nascimento 
(aaaa-mm-dd)]]="","",(IF(B1147="","",DATEDIF(J1147,NOW(),"y"))))</f>
        <v/>
      </c>
      <c r="L1147" s="401"/>
      <c r="M1147" s="405"/>
      <c r="N1147" s="407"/>
      <c r="O1147" s="405"/>
      <c r="P1147" s="275" t="str">
        <f t="shared" si="88"/>
        <v>NÃO</v>
      </c>
      <c r="Q1147" s="281" t="str">
        <f>IF(Table9[[#This Row],[Código do agregado
'[Entidade']]]="","",IF(B1147&lt;&gt;B1146,"A",IF(Q1146="A","B",IF(Q1146="B","C",IF(Q1146="C","D",IF(Q1146="D","E",IF(Q1146="E","F",IF(Q1146="F","G",IF(Q1146="G","H",IF(Q1146="H","I",IF(Q1146="K","L",IF(Q1146="L","M",IF(Q1146="M","N",IF(Q1146="N","O",IF(Q1146="O","P",IF(Q1146="P","Q"))))))))))))))))</f>
        <v/>
      </c>
      <c r="R1147" s="282" t="str">
        <f t="shared" si="89"/>
        <v/>
      </c>
      <c r="S1147" s="283" t="str">
        <f t="shared" si="90"/>
        <v/>
      </c>
      <c r="T1147" s="284" t="str">
        <f t="shared" ca="1" si="91"/>
        <v/>
      </c>
      <c r="U1147" s="419"/>
      <c r="V1147" s="421" t="str">
        <f>IFERROR(IF(Table9[[#This Row],[Data de nascimento 
(aaaa-mm-dd)]]="","",(IF(B1147="","",DATEDIF(J1147,VLOOKUP(Table9[[#This Row],[Código do agregado
'[Entidade']]],Table8[[Código do agregado '[Entidade']]:[Denominação do ficheiro pdf correspondente ao documento]],25,FALSE),"y")))),"")</f>
        <v/>
      </c>
      <c r="W1147" s="410">
        <f t="shared" si="92"/>
        <v>0</v>
      </c>
      <c r="AC1147" s="280"/>
    </row>
    <row r="1148" spans="1:29" s="263" customFormat="1" ht="25.05" hidden="1" customHeight="1" x14ac:dyDescent="0.3">
      <c r="A1148" s="274" t="str">
        <f>CONCATENATE(+IF(Table9[[#This Row],[Código do agregado
'[Entidade']]]="","",VLOOKUP(Table9[[#This Row],[Código do agregado
'[Entidade']]],Table8[[#All],[Código do agregado '[Entidade']]:[Código do agregado
'[1º Direito']]],6,FALSE)),Table9[[#This Row],[Membro]])</f>
        <v/>
      </c>
      <c r="B1148" s="403"/>
      <c r="C1148" s="404" t="str">
        <f>IF(Table9[[#This Row],[Código do agregado
'[Entidade']]]="","",(CONCATENATE(VLOOKUP(Table9[[#This Row],[Código do agregado
'[Entidade']]],Table8[[Código do agregado '[Entidade']]:[Código do agregado
'[1º Direito']]],8,FALSE),".",Table9[[#This Row],[Membro]])))</f>
        <v/>
      </c>
      <c r="D1148" s="430"/>
      <c r="E1148" s="431"/>
      <c r="F1148" s="430"/>
      <c r="G1148" s="430"/>
      <c r="H1148" s="435"/>
      <c r="I1148" s="432"/>
      <c r="J1148" s="433"/>
      <c r="K1148" s="404" t="str">
        <f ca="1">IF(Table9[[#This Row],[Data de nascimento 
(aaaa-mm-dd)]]="","",(IF(B1148="","",DATEDIF(J1148,NOW(),"y"))))</f>
        <v/>
      </c>
      <c r="L1148" s="401"/>
      <c r="M1148" s="405"/>
      <c r="N1148" s="407"/>
      <c r="O1148" s="405"/>
      <c r="P1148" s="275" t="str">
        <f t="shared" si="88"/>
        <v>NÃO</v>
      </c>
      <c r="Q1148" s="281" t="str">
        <f>IF(Table9[[#This Row],[Código do agregado
'[Entidade']]]="","",IF(B1148&lt;&gt;B1147,"A",IF(Q1147="A","B",IF(Q1147="B","C",IF(Q1147="C","D",IF(Q1147="D","E",IF(Q1147="E","F",IF(Q1147="F","G",IF(Q1147="G","H",IF(Q1147="H","I",IF(Q1147="K","L",IF(Q1147="L","M",IF(Q1147="M","N",IF(Q1147="N","O",IF(Q1147="O","P",IF(Q1147="P","Q"))))))))))))))))</f>
        <v/>
      </c>
      <c r="R1148" s="282" t="str">
        <f t="shared" si="89"/>
        <v/>
      </c>
      <c r="S1148" s="283" t="str">
        <f t="shared" si="90"/>
        <v/>
      </c>
      <c r="T1148" s="284" t="str">
        <f t="shared" ca="1" si="91"/>
        <v/>
      </c>
      <c r="U1148" s="419"/>
      <c r="V1148" s="421" t="str">
        <f>IFERROR(IF(Table9[[#This Row],[Data de nascimento 
(aaaa-mm-dd)]]="","",(IF(B1148="","",DATEDIF(J1148,VLOOKUP(Table9[[#This Row],[Código do agregado
'[Entidade']]],Table8[[Código do agregado '[Entidade']]:[Denominação do ficheiro pdf correspondente ao documento]],25,FALSE),"y")))),"")</f>
        <v/>
      </c>
      <c r="W1148" s="410">
        <f t="shared" si="92"/>
        <v>0</v>
      </c>
      <c r="AC1148" s="280"/>
    </row>
    <row r="1149" spans="1:29" s="263" customFormat="1" ht="25.05" hidden="1" customHeight="1" x14ac:dyDescent="0.3">
      <c r="A1149" s="274" t="str">
        <f>CONCATENATE(+IF(Table9[[#This Row],[Código do agregado
'[Entidade']]]="","",VLOOKUP(Table9[[#This Row],[Código do agregado
'[Entidade']]],Table8[[#All],[Código do agregado '[Entidade']]:[Código do agregado
'[1º Direito']]],6,FALSE)),Table9[[#This Row],[Membro]])</f>
        <v/>
      </c>
      <c r="B1149" s="403"/>
      <c r="C1149" s="404" t="str">
        <f>IF(Table9[[#This Row],[Código do agregado
'[Entidade']]]="","",(CONCATENATE(VLOOKUP(Table9[[#This Row],[Código do agregado
'[Entidade']]],Table8[[Código do agregado '[Entidade']]:[Código do agregado
'[1º Direito']]],8,FALSE),".",Table9[[#This Row],[Membro]])))</f>
        <v/>
      </c>
      <c r="D1149" s="430"/>
      <c r="E1149" s="431"/>
      <c r="F1149" s="430"/>
      <c r="G1149" s="430"/>
      <c r="H1149" s="435"/>
      <c r="I1149" s="432"/>
      <c r="J1149" s="433"/>
      <c r="K1149" s="404" t="str">
        <f ca="1">IF(Table9[[#This Row],[Data de nascimento 
(aaaa-mm-dd)]]="","",(IF(B1149="","",DATEDIF(J1149,NOW(),"y"))))</f>
        <v/>
      </c>
      <c r="L1149" s="401"/>
      <c r="M1149" s="405"/>
      <c r="N1149" s="407"/>
      <c r="O1149" s="405"/>
      <c r="P1149" s="275" t="str">
        <f t="shared" si="88"/>
        <v>NÃO</v>
      </c>
      <c r="Q1149" s="281" t="str">
        <f>IF(Table9[[#This Row],[Código do agregado
'[Entidade']]]="","",IF(B1149&lt;&gt;B1148,"A",IF(Q1148="A","B",IF(Q1148="B","C",IF(Q1148="C","D",IF(Q1148="D","E",IF(Q1148="E","F",IF(Q1148="F","G",IF(Q1148="G","H",IF(Q1148="H","I",IF(Q1148="K","L",IF(Q1148="L","M",IF(Q1148="M","N",IF(Q1148="N","O",IF(Q1148="O","P",IF(Q1148="P","Q"))))))))))))))))</f>
        <v/>
      </c>
      <c r="R1149" s="282" t="str">
        <f t="shared" si="89"/>
        <v/>
      </c>
      <c r="S1149" s="283" t="str">
        <f t="shared" si="90"/>
        <v/>
      </c>
      <c r="T1149" s="284" t="str">
        <f t="shared" ca="1" si="91"/>
        <v/>
      </c>
      <c r="U1149" s="419"/>
      <c r="V1149" s="421" t="str">
        <f>IFERROR(IF(Table9[[#This Row],[Data de nascimento 
(aaaa-mm-dd)]]="","",(IF(B1149="","",DATEDIF(J1149,VLOOKUP(Table9[[#This Row],[Código do agregado
'[Entidade']]],Table8[[Código do agregado '[Entidade']]:[Denominação do ficheiro pdf correspondente ao documento]],25,FALSE),"y")))),"")</f>
        <v/>
      </c>
      <c r="W1149" s="410">
        <f t="shared" si="92"/>
        <v>0</v>
      </c>
      <c r="AC1149" s="280"/>
    </row>
    <row r="1150" spans="1:29" s="263" customFormat="1" ht="25.05" hidden="1" customHeight="1" x14ac:dyDescent="0.3">
      <c r="A1150" s="274" t="str">
        <f>CONCATENATE(+IF(Table9[[#This Row],[Código do agregado
'[Entidade']]]="","",VLOOKUP(Table9[[#This Row],[Código do agregado
'[Entidade']]],Table8[[#All],[Código do agregado '[Entidade']]:[Código do agregado
'[1º Direito']]],6,FALSE)),Table9[[#This Row],[Membro]])</f>
        <v/>
      </c>
      <c r="B1150" s="403"/>
      <c r="C1150" s="404" t="str">
        <f>IF(Table9[[#This Row],[Código do agregado
'[Entidade']]]="","",(CONCATENATE(VLOOKUP(Table9[[#This Row],[Código do agregado
'[Entidade']]],Table8[[Código do agregado '[Entidade']]:[Código do agregado
'[1º Direito']]],8,FALSE),".",Table9[[#This Row],[Membro]])))</f>
        <v/>
      </c>
      <c r="D1150" s="430"/>
      <c r="E1150" s="431"/>
      <c r="F1150" s="430"/>
      <c r="G1150" s="430"/>
      <c r="H1150" s="435"/>
      <c r="I1150" s="432"/>
      <c r="J1150" s="433"/>
      <c r="K1150" s="404" t="str">
        <f ca="1">IF(Table9[[#This Row],[Data de nascimento 
(aaaa-mm-dd)]]="","",(IF(B1150="","",DATEDIF(J1150,NOW(),"y"))))</f>
        <v/>
      </c>
      <c r="L1150" s="401"/>
      <c r="M1150" s="405"/>
      <c r="N1150" s="407"/>
      <c r="O1150" s="405"/>
      <c r="P1150" s="275" t="str">
        <f t="shared" si="88"/>
        <v>NÃO</v>
      </c>
      <c r="Q1150" s="281" t="str">
        <f>IF(Table9[[#This Row],[Código do agregado
'[Entidade']]]="","",IF(B1150&lt;&gt;B1149,"A",IF(Q1149="A","B",IF(Q1149="B","C",IF(Q1149="C","D",IF(Q1149="D","E",IF(Q1149="E","F",IF(Q1149="F","G",IF(Q1149="G","H",IF(Q1149="H","I",IF(Q1149="K","L",IF(Q1149="L","M",IF(Q1149="M","N",IF(Q1149="N","O",IF(Q1149="O","P",IF(Q1149="P","Q"))))))))))))))))</f>
        <v/>
      </c>
      <c r="R1150" s="282" t="str">
        <f t="shared" si="89"/>
        <v/>
      </c>
      <c r="S1150" s="283" t="str">
        <f t="shared" si="90"/>
        <v/>
      </c>
      <c r="T1150" s="284" t="str">
        <f t="shared" ca="1" si="91"/>
        <v/>
      </c>
      <c r="U1150" s="419"/>
      <c r="V1150" s="421" t="str">
        <f>IFERROR(IF(Table9[[#This Row],[Data de nascimento 
(aaaa-mm-dd)]]="","",(IF(B1150="","",DATEDIF(J1150,VLOOKUP(Table9[[#This Row],[Código do agregado
'[Entidade']]],Table8[[Código do agregado '[Entidade']]:[Denominação do ficheiro pdf correspondente ao documento]],25,FALSE),"y")))),"")</f>
        <v/>
      </c>
      <c r="W1150" s="410">
        <f t="shared" si="92"/>
        <v>0</v>
      </c>
      <c r="AC1150" s="280"/>
    </row>
    <row r="1151" spans="1:29" s="263" customFormat="1" ht="25.05" hidden="1" customHeight="1" x14ac:dyDescent="0.3">
      <c r="A1151" s="274" t="str">
        <f>CONCATENATE(+IF(Table9[[#This Row],[Código do agregado
'[Entidade']]]="","",VLOOKUP(Table9[[#This Row],[Código do agregado
'[Entidade']]],Table8[[#All],[Código do agregado '[Entidade']]:[Código do agregado
'[1º Direito']]],6,FALSE)),Table9[[#This Row],[Membro]])</f>
        <v/>
      </c>
      <c r="B1151" s="403"/>
      <c r="C1151" s="404" t="str">
        <f>IF(Table9[[#This Row],[Código do agregado
'[Entidade']]]="","",(CONCATENATE(VLOOKUP(Table9[[#This Row],[Código do agregado
'[Entidade']]],Table8[[Código do agregado '[Entidade']]:[Código do agregado
'[1º Direito']]],8,FALSE),".",Table9[[#This Row],[Membro]])))</f>
        <v/>
      </c>
      <c r="D1151" s="430"/>
      <c r="E1151" s="431"/>
      <c r="F1151" s="430"/>
      <c r="G1151" s="430"/>
      <c r="H1151" s="435"/>
      <c r="I1151" s="432"/>
      <c r="J1151" s="433"/>
      <c r="K1151" s="404" t="str">
        <f ca="1">IF(Table9[[#This Row],[Data de nascimento 
(aaaa-mm-dd)]]="","",(IF(B1151="","",DATEDIF(J1151,NOW(),"y"))))</f>
        <v/>
      </c>
      <c r="L1151" s="401"/>
      <c r="M1151" s="405"/>
      <c r="N1151" s="407"/>
      <c r="O1151" s="405"/>
      <c r="P1151" s="275" t="str">
        <f t="shared" si="88"/>
        <v>NÃO</v>
      </c>
      <c r="Q1151" s="281" t="str">
        <f>IF(Table9[[#This Row],[Código do agregado
'[Entidade']]]="","",IF(B1151&lt;&gt;B1150,"A",IF(Q1150="A","B",IF(Q1150="B","C",IF(Q1150="C","D",IF(Q1150="D","E",IF(Q1150="E","F",IF(Q1150="F","G",IF(Q1150="G","H",IF(Q1150="H","I",IF(Q1150="K","L",IF(Q1150="L","M",IF(Q1150="M","N",IF(Q1150="N","O",IF(Q1150="O","P",IF(Q1150="P","Q"))))))))))))))))</f>
        <v/>
      </c>
      <c r="R1151" s="282" t="str">
        <f t="shared" si="89"/>
        <v/>
      </c>
      <c r="S1151" s="283" t="str">
        <f t="shared" si="90"/>
        <v/>
      </c>
      <c r="T1151" s="284" t="str">
        <f t="shared" ca="1" si="91"/>
        <v/>
      </c>
      <c r="U1151" s="419"/>
      <c r="V1151" s="421" t="str">
        <f>IFERROR(IF(Table9[[#This Row],[Data de nascimento 
(aaaa-mm-dd)]]="","",(IF(B1151="","",DATEDIF(J1151,VLOOKUP(Table9[[#This Row],[Código do agregado
'[Entidade']]],Table8[[Código do agregado '[Entidade']]:[Denominação do ficheiro pdf correspondente ao documento]],25,FALSE),"y")))),"")</f>
        <v/>
      </c>
      <c r="W1151" s="410">
        <f t="shared" si="92"/>
        <v>0</v>
      </c>
      <c r="AC1151" s="280"/>
    </row>
    <row r="1152" spans="1:29" s="263" customFormat="1" ht="25.05" hidden="1" customHeight="1" x14ac:dyDescent="0.3">
      <c r="A1152" s="274" t="str">
        <f>CONCATENATE(+IF(Table9[[#This Row],[Código do agregado
'[Entidade']]]="","",VLOOKUP(Table9[[#This Row],[Código do agregado
'[Entidade']]],Table8[[#All],[Código do agregado '[Entidade']]:[Código do agregado
'[1º Direito']]],6,FALSE)),Table9[[#This Row],[Membro]])</f>
        <v/>
      </c>
      <c r="B1152" s="403"/>
      <c r="C1152" s="404" t="str">
        <f>IF(Table9[[#This Row],[Código do agregado
'[Entidade']]]="","",(CONCATENATE(VLOOKUP(Table9[[#This Row],[Código do agregado
'[Entidade']]],Table8[[Código do agregado '[Entidade']]:[Código do agregado
'[1º Direito']]],8,FALSE),".",Table9[[#This Row],[Membro]])))</f>
        <v/>
      </c>
      <c r="D1152" s="430"/>
      <c r="E1152" s="431"/>
      <c r="F1152" s="430"/>
      <c r="G1152" s="430"/>
      <c r="H1152" s="435"/>
      <c r="I1152" s="432"/>
      <c r="J1152" s="433"/>
      <c r="K1152" s="404" t="str">
        <f ca="1">IF(Table9[[#This Row],[Data de nascimento 
(aaaa-mm-dd)]]="","",(IF(B1152="","",DATEDIF(J1152,NOW(),"y"))))</f>
        <v/>
      </c>
      <c r="L1152" s="401"/>
      <c r="M1152" s="405"/>
      <c r="N1152" s="407"/>
      <c r="O1152" s="405"/>
      <c r="P1152" s="275" t="str">
        <f t="shared" si="88"/>
        <v>NÃO</v>
      </c>
      <c r="Q1152" s="281" t="str">
        <f>IF(Table9[[#This Row],[Código do agregado
'[Entidade']]]="","",IF(B1152&lt;&gt;B1151,"A",IF(Q1151="A","B",IF(Q1151="B","C",IF(Q1151="C","D",IF(Q1151="D","E",IF(Q1151="E","F",IF(Q1151="F","G",IF(Q1151="G","H",IF(Q1151="H","I",IF(Q1151="K","L",IF(Q1151="L","M",IF(Q1151="M","N",IF(Q1151="N","O",IF(Q1151="O","P",IF(Q1151="P","Q"))))))))))))))))</f>
        <v/>
      </c>
      <c r="R1152" s="282" t="str">
        <f t="shared" si="89"/>
        <v/>
      </c>
      <c r="S1152" s="283" t="str">
        <f t="shared" si="90"/>
        <v/>
      </c>
      <c r="T1152" s="284" t="str">
        <f t="shared" ca="1" si="91"/>
        <v/>
      </c>
      <c r="U1152" s="419"/>
      <c r="V1152" s="421" t="str">
        <f>IFERROR(IF(Table9[[#This Row],[Data de nascimento 
(aaaa-mm-dd)]]="","",(IF(B1152="","",DATEDIF(J1152,VLOOKUP(Table9[[#This Row],[Código do agregado
'[Entidade']]],Table8[[Código do agregado '[Entidade']]:[Denominação do ficheiro pdf correspondente ao documento]],25,FALSE),"y")))),"")</f>
        <v/>
      </c>
      <c r="W1152" s="410">
        <f t="shared" si="92"/>
        <v>0</v>
      </c>
      <c r="AC1152" s="280"/>
    </row>
    <row r="1153" spans="1:29" s="263" customFormat="1" ht="25.05" hidden="1" customHeight="1" x14ac:dyDescent="0.3">
      <c r="A1153" s="274" t="str">
        <f>CONCATENATE(+IF(Table9[[#This Row],[Código do agregado
'[Entidade']]]="","",VLOOKUP(Table9[[#This Row],[Código do agregado
'[Entidade']]],Table8[[#All],[Código do agregado '[Entidade']]:[Código do agregado
'[1º Direito']]],6,FALSE)),Table9[[#This Row],[Membro]])</f>
        <v/>
      </c>
      <c r="B1153" s="403"/>
      <c r="C1153" s="404" t="str">
        <f>IF(Table9[[#This Row],[Código do agregado
'[Entidade']]]="","",(CONCATENATE(VLOOKUP(Table9[[#This Row],[Código do agregado
'[Entidade']]],Table8[[Código do agregado '[Entidade']]:[Código do agregado
'[1º Direito']]],8,FALSE),".",Table9[[#This Row],[Membro]])))</f>
        <v/>
      </c>
      <c r="D1153" s="430"/>
      <c r="E1153" s="431"/>
      <c r="F1153" s="430"/>
      <c r="G1153" s="430"/>
      <c r="H1153" s="435"/>
      <c r="I1153" s="432"/>
      <c r="J1153" s="433"/>
      <c r="K1153" s="404" t="str">
        <f ca="1">IF(Table9[[#This Row],[Data de nascimento 
(aaaa-mm-dd)]]="","",(IF(B1153="","",DATEDIF(J1153,NOW(),"y"))))</f>
        <v/>
      </c>
      <c r="L1153" s="401"/>
      <c r="M1153" s="405"/>
      <c r="N1153" s="407"/>
      <c r="O1153" s="405"/>
      <c r="P1153" s="275" t="str">
        <f t="shared" si="88"/>
        <v>NÃO</v>
      </c>
      <c r="Q1153" s="281" t="str">
        <f>IF(Table9[[#This Row],[Código do agregado
'[Entidade']]]="","",IF(B1153&lt;&gt;B1152,"A",IF(Q1152="A","B",IF(Q1152="B","C",IF(Q1152="C","D",IF(Q1152="D","E",IF(Q1152="E","F",IF(Q1152="F","G",IF(Q1152="G","H",IF(Q1152="H","I",IF(Q1152="K","L",IF(Q1152="L","M",IF(Q1152="M","N",IF(Q1152="N","O",IF(Q1152="O","P",IF(Q1152="P","Q"))))))))))))))))</f>
        <v/>
      </c>
      <c r="R1153" s="282" t="str">
        <f t="shared" si="89"/>
        <v/>
      </c>
      <c r="S1153" s="283" t="str">
        <f t="shared" si="90"/>
        <v/>
      </c>
      <c r="T1153" s="284" t="str">
        <f t="shared" ca="1" si="91"/>
        <v/>
      </c>
      <c r="U1153" s="419"/>
      <c r="V1153" s="421" t="str">
        <f>IFERROR(IF(Table9[[#This Row],[Data de nascimento 
(aaaa-mm-dd)]]="","",(IF(B1153="","",DATEDIF(J1153,VLOOKUP(Table9[[#This Row],[Código do agregado
'[Entidade']]],Table8[[Código do agregado '[Entidade']]:[Denominação do ficheiro pdf correspondente ao documento]],25,FALSE),"y")))),"")</f>
        <v/>
      </c>
      <c r="W1153" s="410">
        <f t="shared" si="92"/>
        <v>0</v>
      </c>
      <c r="AC1153" s="280"/>
    </row>
    <row r="1154" spans="1:29" s="263" customFormat="1" ht="25.05" hidden="1" customHeight="1" x14ac:dyDescent="0.3">
      <c r="A1154" s="274" t="str">
        <f>CONCATENATE(+IF(Table9[[#This Row],[Código do agregado
'[Entidade']]]="","",VLOOKUP(Table9[[#This Row],[Código do agregado
'[Entidade']]],Table8[[#All],[Código do agregado '[Entidade']]:[Código do agregado
'[1º Direito']]],6,FALSE)),Table9[[#This Row],[Membro]])</f>
        <v/>
      </c>
      <c r="B1154" s="403"/>
      <c r="C1154" s="404" t="str">
        <f>IF(Table9[[#This Row],[Código do agregado
'[Entidade']]]="","",(CONCATENATE(VLOOKUP(Table9[[#This Row],[Código do agregado
'[Entidade']]],Table8[[Código do agregado '[Entidade']]:[Código do agregado
'[1º Direito']]],8,FALSE),".",Table9[[#This Row],[Membro]])))</f>
        <v/>
      </c>
      <c r="D1154" s="430"/>
      <c r="E1154" s="431"/>
      <c r="F1154" s="430"/>
      <c r="G1154" s="430"/>
      <c r="H1154" s="435"/>
      <c r="I1154" s="432"/>
      <c r="J1154" s="433"/>
      <c r="K1154" s="404" t="str">
        <f ca="1">IF(Table9[[#This Row],[Data de nascimento 
(aaaa-mm-dd)]]="","",(IF(B1154="","",DATEDIF(J1154,NOW(),"y"))))</f>
        <v/>
      </c>
      <c r="L1154" s="401"/>
      <c r="M1154" s="405"/>
      <c r="N1154" s="407"/>
      <c r="O1154" s="405"/>
      <c r="P1154" s="275" t="str">
        <f t="shared" si="88"/>
        <v>NÃO</v>
      </c>
      <c r="Q1154" s="281" t="str">
        <f>IF(Table9[[#This Row],[Código do agregado
'[Entidade']]]="","",IF(B1154&lt;&gt;B1153,"A",IF(Q1153="A","B",IF(Q1153="B","C",IF(Q1153="C","D",IF(Q1153="D","E",IF(Q1153="E","F",IF(Q1153="F","G",IF(Q1153="G","H",IF(Q1153="H","I",IF(Q1153="K","L",IF(Q1153="L","M",IF(Q1153="M","N",IF(Q1153="N","O",IF(Q1153="O","P",IF(Q1153="P","Q"))))))))))))))))</f>
        <v/>
      </c>
      <c r="R1154" s="282" t="str">
        <f t="shared" si="89"/>
        <v/>
      </c>
      <c r="S1154" s="283" t="str">
        <f t="shared" si="90"/>
        <v/>
      </c>
      <c r="T1154" s="284" t="str">
        <f t="shared" ca="1" si="91"/>
        <v/>
      </c>
      <c r="U1154" s="419"/>
      <c r="V1154" s="421" t="str">
        <f>IFERROR(IF(Table9[[#This Row],[Data de nascimento 
(aaaa-mm-dd)]]="","",(IF(B1154="","",DATEDIF(J1154,VLOOKUP(Table9[[#This Row],[Código do agregado
'[Entidade']]],Table8[[Código do agregado '[Entidade']]:[Denominação do ficheiro pdf correspondente ao documento]],25,FALSE),"y")))),"")</f>
        <v/>
      </c>
      <c r="W1154" s="410">
        <f t="shared" si="92"/>
        <v>0</v>
      </c>
      <c r="AC1154" s="280"/>
    </row>
    <row r="1155" spans="1:29" s="263" customFormat="1" ht="25.05" hidden="1" customHeight="1" x14ac:dyDescent="0.3">
      <c r="A1155" s="274" t="str">
        <f>CONCATENATE(+IF(Table9[[#This Row],[Código do agregado
'[Entidade']]]="","",VLOOKUP(Table9[[#This Row],[Código do agregado
'[Entidade']]],Table8[[#All],[Código do agregado '[Entidade']]:[Código do agregado
'[1º Direito']]],6,FALSE)),Table9[[#This Row],[Membro]])</f>
        <v/>
      </c>
      <c r="B1155" s="403"/>
      <c r="C1155" s="404" t="str">
        <f>IF(Table9[[#This Row],[Código do agregado
'[Entidade']]]="","",(CONCATENATE(VLOOKUP(Table9[[#This Row],[Código do agregado
'[Entidade']]],Table8[[Código do agregado '[Entidade']]:[Código do agregado
'[1º Direito']]],8,FALSE),".",Table9[[#This Row],[Membro]])))</f>
        <v/>
      </c>
      <c r="D1155" s="430"/>
      <c r="E1155" s="431"/>
      <c r="F1155" s="430"/>
      <c r="G1155" s="430"/>
      <c r="H1155" s="435"/>
      <c r="I1155" s="432"/>
      <c r="J1155" s="433"/>
      <c r="K1155" s="404" t="str">
        <f ca="1">IF(Table9[[#This Row],[Data de nascimento 
(aaaa-mm-dd)]]="","",(IF(B1155="","",DATEDIF(J1155,NOW(),"y"))))</f>
        <v/>
      </c>
      <c r="L1155" s="401"/>
      <c r="M1155" s="405"/>
      <c r="N1155" s="407"/>
      <c r="O1155" s="405"/>
      <c r="P1155" s="275" t="str">
        <f t="shared" si="88"/>
        <v>NÃO</v>
      </c>
      <c r="Q1155" s="281" t="str">
        <f>IF(Table9[[#This Row],[Código do agregado
'[Entidade']]]="","",IF(B1155&lt;&gt;B1154,"A",IF(Q1154="A","B",IF(Q1154="B","C",IF(Q1154="C","D",IF(Q1154="D","E",IF(Q1154="E","F",IF(Q1154="F","G",IF(Q1154="G","H",IF(Q1154="H","I",IF(Q1154="K","L",IF(Q1154="L","M",IF(Q1154="M","N",IF(Q1154="N","O",IF(Q1154="O","P",IF(Q1154="P","Q"))))))))))))))))</f>
        <v/>
      </c>
      <c r="R1155" s="282" t="str">
        <f t="shared" si="89"/>
        <v/>
      </c>
      <c r="S1155" s="283" t="str">
        <f t="shared" si="90"/>
        <v/>
      </c>
      <c r="T1155" s="284" t="str">
        <f t="shared" ca="1" si="91"/>
        <v/>
      </c>
      <c r="U1155" s="419"/>
      <c r="V1155" s="421" t="str">
        <f>IFERROR(IF(Table9[[#This Row],[Data de nascimento 
(aaaa-mm-dd)]]="","",(IF(B1155="","",DATEDIF(J1155,VLOOKUP(Table9[[#This Row],[Código do agregado
'[Entidade']]],Table8[[Código do agregado '[Entidade']]:[Denominação do ficheiro pdf correspondente ao documento]],25,FALSE),"y")))),"")</f>
        <v/>
      </c>
      <c r="W1155" s="410">
        <f t="shared" si="92"/>
        <v>0</v>
      </c>
      <c r="AC1155" s="280"/>
    </row>
    <row r="1156" spans="1:29" s="263" customFormat="1" ht="25.05" hidden="1" customHeight="1" x14ac:dyDescent="0.3">
      <c r="A1156" s="274" t="str">
        <f>CONCATENATE(+IF(Table9[[#This Row],[Código do agregado
'[Entidade']]]="","",VLOOKUP(Table9[[#This Row],[Código do agregado
'[Entidade']]],Table8[[#All],[Código do agregado '[Entidade']]:[Código do agregado
'[1º Direito']]],6,FALSE)),Table9[[#This Row],[Membro]])</f>
        <v/>
      </c>
      <c r="B1156" s="403"/>
      <c r="C1156" s="404" t="str">
        <f>IF(Table9[[#This Row],[Código do agregado
'[Entidade']]]="","",(CONCATENATE(VLOOKUP(Table9[[#This Row],[Código do agregado
'[Entidade']]],Table8[[Código do agregado '[Entidade']]:[Código do agregado
'[1º Direito']]],8,FALSE),".",Table9[[#This Row],[Membro]])))</f>
        <v/>
      </c>
      <c r="D1156" s="430"/>
      <c r="E1156" s="431"/>
      <c r="F1156" s="430"/>
      <c r="G1156" s="430"/>
      <c r="H1156" s="435"/>
      <c r="I1156" s="432"/>
      <c r="J1156" s="433"/>
      <c r="K1156" s="404" t="str">
        <f ca="1">IF(Table9[[#This Row],[Data de nascimento 
(aaaa-mm-dd)]]="","",(IF(B1156="","",DATEDIF(J1156,NOW(),"y"))))</f>
        <v/>
      </c>
      <c r="L1156" s="401"/>
      <c r="M1156" s="405"/>
      <c r="N1156" s="407"/>
      <c r="O1156" s="405"/>
      <c r="P1156" s="275" t="str">
        <f t="shared" si="88"/>
        <v>NÃO</v>
      </c>
      <c r="Q1156" s="281" t="str">
        <f>IF(Table9[[#This Row],[Código do agregado
'[Entidade']]]="","",IF(B1156&lt;&gt;B1155,"A",IF(Q1155="A","B",IF(Q1155="B","C",IF(Q1155="C","D",IF(Q1155="D","E",IF(Q1155="E","F",IF(Q1155="F","G",IF(Q1155="G","H",IF(Q1155="H","I",IF(Q1155="K","L",IF(Q1155="L","M",IF(Q1155="M","N",IF(Q1155="N","O",IF(Q1155="O","P",IF(Q1155="P","Q"))))))))))))))))</f>
        <v/>
      </c>
      <c r="R1156" s="282" t="str">
        <f t="shared" si="89"/>
        <v/>
      </c>
      <c r="S1156" s="283" t="str">
        <f t="shared" si="90"/>
        <v/>
      </c>
      <c r="T1156" s="284" t="str">
        <f t="shared" ca="1" si="91"/>
        <v/>
      </c>
      <c r="U1156" s="419"/>
      <c r="V1156" s="421" t="str">
        <f>IFERROR(IF(Table9[[#This Row],[Data de nascimento 
(aaaa-mm-dd)]]="","",(IF(B1156="","",DATEDIF(J1156,VLOOKUP(Table9[[#This Row],[Código do agregado
'[Entidade']]],Table8[[Código do agregado '[Entidade']]:[Denominação do ficheiro pdf correspondente ao documento]],25,FALSE),"y")))),"")</f>
        <v/>
      </c>
      <c r="W1156" s="410">
        <f t="shared" si="92"/>
        <v>0</v>
      </c>
      <c r="AC1156" s="280"/>
    </row>
    <row r="1157" spans="1:29" s="263" customFormat="1" ht="25.05" hidden="1" customHeight="1" x14ac:dyDescent="0.3">
      <c r="A1157" s="274" t="str">
        <f>CONCATENATE(+IF(Table9[[#This Row],[Código do agregado
'[Entidade']]]="","",VLOOKUP(Table9[[#This Row],[Código do agregado
'[Entidade']]],Table8[[#All],[Código do agregado '[Entidade']]:[Código do agregado
'[1º Direito']]],6,FALSE)),Table9[[#This Row],[Membro]])</f>
        <v/>
      </c>
      <c r="B1157" s="403"/>
      <c r="C1157" s="404" t="str">
        <f>IF(Table9[[#This Row],[Código do agregado
'[Entidade']]]="","",(CONCATENATE(VLOOKUP(Table9[[#This Row],[Código do agregado
'[Entidade']]],Table8[[Código do agregado '[Entidade']]:[Código do agregado
'[1º Direito']]],8,FALSE),".",Table9[[#This Row],[Membro]])))</f>
        <v/>
      </c>
      <c r="D1157" s="430"/>
      <c r="E1157" s="431"/>
      <c r="F1157" s="430"/>
      <c r="G1157" s="430"/>
      <c r="H1157" s="435"/>
      <c r="I1157" s="432"/>
      <c r="J1157" s="433"/>
      <c r="K1157" s="404" t="str">
        <f ca="1">IF(Table9[[#This Row],[Data de nascimento 
(aaaa-mm-dd)]]="","",(IF(B1157="","",DATEDIF(J1157,NOW(),"y"))))</f>
        <v/>
      </c>
      <c r="L1157" s="401"/>
      <c r="M1157" s="405"/>
      <c r="N1157" s="407"/>
      <c r="O1157" s="405"/>
      <c r="P1157" s="275" t="str">
        <f t="shared" si="88"/>
        <v>NÃO</v>
      </c>
      <c r="Q1157" s="281" t="str">
        <f>IF(Table9[[#This Row],[Código do agregado
'[Entidade']]]="","",IF(B1157&lt;&gt;B1156,"A",IF(Q1156="A","B",IF(Q1156="B","C",IF(Q1156="C","D",IF(Q1156="D","E",IF(Q1156="E","F",IF(Q1156="F","G",IF(Q1156="G","H",IF(Q1156="H","I",IF(Q1156="K","L",IF(Q1156="L","M",IF(Q1156="M","N",IF(Q1156="N","O",IF(Q1156="O","P",IF(Q1156="P","Q"))))))))))))))))</f>
        <v/>
      </c>
      <c r="R1157" s="282" t="str">
        <f t="shared" si="89"/>
        <v/>
      </c>
      <c r="S1157" s="283" t="str">
        <f t="shared" si="90"/>
        <v/>
      </c>
      <c r="T1157" s="284" t="str">
        <f t="shared" ca="1" si="91"/>
        <v/>
      </c>
      <c r="U1157" s="419"/>
      <c r="V1157" s="421" t="str">
        <f>IFERROR(IF(Table9[[#This Row],[Data de nascimento 
(aaaa-mm-dd)]]="","",(IF(B1157="","",DATEDIF(J1157,VLOOKUP(Table9[[#This Row],[Código do agregado
'[Entidade']]],Table8[[Código do agregado '[Entidade']]:[Denominação do ficheiro pdf correspondente ao documento]],25,FALSE),"y")))),"")</f>
        <v/>
      </c>
      <c r="W1157" s="410">
        <f t="shared" si="92"/>
        <v>0</v>
      </c>
      <c r="AC1157" s="280"/>
    </row>
    <row r="1158" spans="1:29" s="263" customFormat="1" ht="25.05" hidden="1" customHeight="1" x14ac:dyDescent="0.3">
      <c r="A1158" s="274" t="str">
        <f>CONCATENATE(+IF(Table9[[#This Row],[Código do agregado
'[Entidade']]]="","",VLOOKUP(Table9[[#This Row],[Código do agregado
'[Entidade']]],Table8[[#All],[Código do agregado '[Entidade']]:[Código do agregado
'[1º Direito']]],6,FALSE)),Table9[[#This Row],[Membro]])</f>
        <v/>
      </c>
      <c r="B1158" s="403"/>
      <c r="C1158" s="404" t="str">
        <f>IF(Table9[[#This Row],[Código do agregado
'[Entidade']]]="","",(CONCATENATE(VLOOKUP(Table9[[#This Row],[Código do agregado
'[Entidade']]],Table8[[Código do agregado '[Entidade']]:[Código do agregado
'[1º Direito']]],8,FALSE),".",Table9[[#This Row],[Membro]])))</f>
        <v/>
      </c>
      <c r="D1158" s="430"/>
      <c r="E1158" s="431"/>
      <c r="F1158" s="430"/>
      <c r="G1158" s="430"/>
      <c r="H1158" s="435"/>
      <c r="I1158" s="432"/>
      <c r="J1158" s="433"/>
      <c r="K1158" s="404" t="str">
        <f ca="1">IF(Table9[[#This Row],[Data de nascimento 
(aaaa-mm-dd)]]="","",(IF(B1158="","",DATEDIF(J1158,NOW(),"y"))))</f>
        <v/>
      </c>
      <c r="L1158" s="401"/>
      <c r="M1158" s="405"/>
      <c r="N1158" s="407"/>
      <c r="O1158" s="405"/>
      <c r="P1158" s="275" t="str">
        <f t="shared" ref="P1158:P1221" si="93">IF(B1158&lt;&gt;"",IF(AND(B1158&lt;&gt;"",OR(I1158="",J1158="",M1158="",N1158="",AND(O1158="",S1158="Rend"))),"NÃO","SIM"),"NÃO")</f>
        <v>NÃO</v>
      </c>
      <c r="Q1158" s="281" t="str">
        <f>IF(Table9[[#This Row],[Código do agregado
'[Entidade']]]="","",IF(B1158&lt;&gt;B1157,"A",IF(Q1157="A","B",IF(Q1157="B","C",IF(Q1157="C","D",IF(Q1157="D","E",IF(Q1157="E","F",IF(Q1157="F","G",IF(Q1157="G","H",IF(Q1157="H","I",IF(Q1157="K","L",IF(Q1157="L","M",IF(Q1157="M","N",IF(Q1157="N","O",IF(Q1157="O","P",IF(Q1157="P","Q"))))))))))))))))</f>
        <v/>
      </c>
      <c r="R1158" s="282" t="str">
        <f t="shared" ref="R1158:R1221" si="94">IFERROR(IF(OR(RIGHT(I1158,1)-(11-((9*LEFT(I1158,1)+8*MID(I1158,2,1)+7*MID(I1158,3,1)+6*MID(I1158,4,1)+5*MID(I1158,5,1)+4*MID(I1158,6,1)+3*MID(I1158,7,1)+2*MID(I1158,8,1))-(11*INT((9*LEFT(I1158,1)+8*MID(I1158,2,1)+7*MID(I1158,3,1)+6*MID(I1158,4,1)+5*MID(I1158,5,1)+4*MID(I1158,6,1)+3*MID(I1158,7,1)+2*MID(I1158,8,1))/11))))=0,RIGHT(I1158,1)-(11-((9*LEFT(I1158,1)+8*MID(I1158,2,1)+7*MID(I1158,3,1)+6*MID(I1158,4,1)+5*MID(I1158,5,1)+4*MID(I1158,6,1)+3*MID(I1158,7,1)+2*MID(I1158,8,1))-(11*INT((9*LEFT(I1158,1)+8*MID(I1158,2,1)+7*MID(I1158,3,1)+6*MID(I1158,4,1)+5*MID(I1158,5,1)+4*MID(I1158,6,1)+3*MID(I1158,7,1)+2*MID(I1158,8,1))/11))))=-11,RIGHT(I1158,1)-(11-((9*LEFT(I1158,1)+8*MID(I1158,2,1)+7*MID(I1158,3,1)+6*MID(I1158,4,1)+5*MID(I1158,5,1)+4*MID(I1158,6,1)+3*MID(I1158,7,1)+2*MID(I1158,8,1))-(11*INT((9*LEFT(I1158,1)+8*MID(I1158,2,1)+7*MID(I1158,3,1)+6*MID(I1158,4,1)+5*MID(I1158,5,1)+4*MID(I1158,6,1)+3*MID(I1158,7,1)+2*MID(I1158,8,1))/11))))=-10),"","X"),"")</f>
        <v/>
      </c>
      <c r="S1158" s="283" t="str">
        <f t="shared" ref="S1158:S1221" si="95">IF(RIGHT(C1158,1)="A","",IF(C1158="","",IF(OR(K1158&gt;65,AND(K1158&gt;17,K1158&lt;26)),"Rend","")))</f>
        <v/>
      </c>
      <c r="T1158" s="284" t="str">
        <f t="shared" ref="T1158:T1221" ca="1" si="96">IF(OR(K1158&lt;18,AND(O1158="Não",S1158="Rend")),"Dep","")</f>
        <v/>
      </c>
      <c r="U1158" s="419"/>
      <c r="V1158" s="421" t="str">
        <f>IFERROR(IF(Table9[[#This Row],[Data de nascimento 
(aaaa-mm-dd)]]="","",(IF(B1158="","",DATEDIF(J1158,VLOOKUP(Table9[[#This Row],[Código do agregado
'[Entidade']]],Table8[[Código do agregado '[Entidade']]:[Denominação do ficheiro pdf correspondente ao documento]],25,FALSE),"y")))),"")</f>
        <v/>
      </c>
      <c r="W1158" s="410">
        <f t="shared" ref="W1158:W1221" si="97">IF(AND(V1158&gt;=15,V1158&lt;=29),1,0)</f>
        <v>0</v>
      </c>
      <c r="AC1158" s="280"/>
    </row>
    <row r="1159" spans="1:29" s="263" customFormat="1" ht="25.05" hidden="1" customHeight="1" x14ac:dyDescent="0.3">
      <c r="A1159" s="274" t="str">
        <f>CONCATENATE(+IF(Table9[[#This Row],[Código do agregado
'[Entidade']]]="","",VLOOKUP(Table9[[#This Row],[Código do agregado
'[Entidade']]],Table8[[#All],[Código do agregado '[Entidade']]:[Código do agregado
'[1º Direito']]],6,FALSE)),Table9[[#This Row],[Membro]])</f>
        <v/>
      </c>
      <c r="B1159" s="403"/>
      <c r="C1159" s="404" t="str">
        <f>IF(Table9[[#This Row],[Código do agregado
'[Entidade']]]="","",(CONCATENATE(VLOOKUP(Table9[[#This Row],[Código do agregado
'[Entidade']]],Table8[[Código do agregado '[Entidade']]:[Código do agregado
'[1º Direito']]],8,FALSE),".",Table9[[#This Row],[Membro]])))</f>
        <v/>
      </c>
      <c r="D1159" s="430"/>
      <c r="E1159" s="431"/>
      <c r="F1159" s="430"/>
      <c r="G1159" s="430"/>
      <c r="H1159" s="435"/>
      <c r="I1159" s="432"/>
      <c r="J1159" s="433"/>
      <c r="K1159" s="404" t="str">
        <f ca="1">IF(Table9[[#This Row],[Data de nascimento 
(aaaa-mm-dd)]]="","",(IF(B1159="","",DATEDIF(J1159,NOW(),"y"))))</f>
        <v/>
      </c>
      <c r="L1159" s="401"/>
      <c r="M1159" s="405"/>
      <c r="N1159" s="407"/>
      <c r="O1159" s="405"/>
      <c r="P1159" s="275" t="str">
        <f t="shared" si="93"/>
        <v>NÃO</v>
      </c>
      <c r="Q1159" s="281" t="str">
        <f>IF(Table9[[#This Row],[Código do agregado
'[Entidade']]]="","",IF(B1159&lt;&gt;B1158,"A",IF(Q1158="A","B",IF(Q1158="B","C",IF(Q1158="C","D",IF(Q1158="D","E",IF(Q1158="E","F",IF(Q1158="F","G",IF(Q1158="G","H",IF(Q1158="H","I",IF(Q1158="K","L",IF(Q1158="L","M",IF(Q1158="M","N",IF(Q1158="N","O",IF(Q1158="O","P",IF(Q1158="P","Q"))))))))))))))))</f>
        <v/>
      </c>
      <c r="R1159" s="282" t="str">
        <f t="shared" si="94"/>
        <v/>
      </c>
      <c r="S1159" s="283" t="str">
        <f t="shared" si="95"/>
        <v/>
      </c>
      <c r="T1159" s="284" t="str">
        <f t="shared" ca="1" si="96"/>
        <v/>
      </c>
      <c r="U1159" s="419"/>
      <c r="V1159" s="421" t="str">
        <f>IFERROR(IF(Table9[[#This Row],[Data de nascimento 
(aaaa-mm-dd)]]="","",(IF(B1159="","",DATEDIF(J1159,VLOOKUP(Table9[[#This Row],[Código do agregado
'[Entidade']]],Table8[[Código do agregado '[Entidade']]:[Denominação do ficheiro pdf correspondente ao documento]],25,FALSE),"y")))),"")</f>
        <v/>
      </c>
      <c r="W1159" s="410">
        <f t="shared" si="97"/>
        <v>0</v>
      </c>
      <c r="AC1159" s="280"/>
    </row>
    <row r="1160" spans="1:29" s="263" customFormat="1" ht="25.05" hidden="1" customHeight="1" x14ac:dyDescent="0.3">
      <c r="A1160" s="274" t="str">
        <f>CONCATENATE(+IF(Table9[[#This Row],[Código do agregado
'[Entidade']]]="","",VLOOKUP(Table9[[#This Row],[Código do agregado
'[Entidade']]],Table8[[#All],[Código do agregado '[Entidade']]:[Código do agregado
'[1º Direito']]],6,FALSE)),Table9[[#This Row],[Membro]])</f>
        <v/>
      </c>
      <c r="B1160" s="403"/>
      <c r="C1160" s="404" t="str">
        <f>IF(Table9[[#This Row],[Código do agregado
'[Entidade']]]="","",(CONCATENATE(VLOOKUP(Table9[[#This Row],[Código do agregado
'[Entidade']]],Table8[[Código do agregado '[Entidade']]:[Código do agregado
'[1º Direito']]],8,FALSE),".",Table9[[#This Row],[Membro]])))</f>
        <v/>
      </c>
      <c r="D1160" s="430"/>
      <c r="E1160" s="431"/>
      <c r="F1160" s="430"/>
      <c r="G1160" s="430"/>
      <c r="H1160" s="435"/>
      <c r="I1160" s="432"/>
      <c r="J1160" s="433"/>
      <c r="K1160" s="404" t="str">
        <f ca="1">IF(Table9[[#This Row],[Data de nascimento 
(aaaa-mm-dd)]]="","",(IF(B1160="","",DATEDIF(J1160,NOW(),"y"))))</f>
        <v/>
      </c>
      <c r="L1160" s="401"/>
      <c r="M1160" s="405"/>
      <c r="N1160" s="407"/>
      <c r="O1160" s="405"/>
      <c r="P1160" s="275" t="str">
        <f t="shared" si="93"/>
        <v>NÃO</v>
      </c>
      <c r="Q1160" s="281" t="str">
        <f>IF(Table9[[#This Row],[Código do agregado
'[Entidade']]]="","",IF(B1160&lt;&gt;B1159,"A",IF(Q1159="A","B",IF(Q1159="B","C",IF(Q1159="C","D",IF(Q1159="D","E",IF(Q1159="E","F",IF(Q1159="F","G",IF(Q1159="G","H",IF(Q1159="H","I",IF(Q1159="K","L",IF(Q1159="L","M",IF(Q1159="M","N",IF(Q1159="N","O",IF(Q1159="O","P",IF(Q1159="P","Q"))))))))))))))))</f>
        <v/>
      </c>
      <c r="R1160" s="282" t="str">
        <f t="shared" si="94"/>
        <v/>
      </c>
      <c r="S1160" s="283" t="str">
        <f t="shared" si="95"/>
        <v/>
      </c>
      <c r="T1160" s="284" t="str">
        <f t="shared" ca="1" si="96"/>
        <v/>
      </c>
      <c r="U1160" s="419"/>
      <c r="V1160" s="421" t="str">
        <f>IFERROR(IF(Table9[[#This Row],[Data de nascimento 
(aaaa-mm-dd)]]="","",(IF(B1160="","",DATEDIF(J1160,VLOOKUP(Table9[[#This Row],[Código do agregado
'[Entidade']]],Table8[[Código do agregado '[Entidade']]:[Denominação do ficheiro pdf correspondente ao documento]],25,FALSE),"y")))),"")</f>
        <v/>
      </c>
      <c r="W1160" s="410">
        <f t="shared" si="97"/>
        <v>0</v>
      </c>
      <c r="AC1160" s="280"/>
    </row>
    <row r="1161" spans="1:29" s="263" customFormat="1" ht="25.05" hidden="1" customHeight="1" x14ac:dyDescent="0.3">
      <c r="A1161" s="274" t="str">
        <f>CONCATENATE(+IF(Table9[[#This Row],[Código do agregado
'[Entidade']]]="","",VLOOKUP(Table9[[#This Row],[Código do agregado
'[Entidade']]],Table8[[#All],[Código do agregado '[Entidade']]:[Código do agregado
'[1º Direito']]],6,FALSE)),Table9[[#This Row],[Membro]])</f>
        <v/>
      </c>
      <c r="B1161" s="403"/>
      <c r="C1161" s="404" t="str">
        <f>IF(Table9[[#This Row],[Código do agregado
'[Entidade']]]="","",(CONCATENATE(VLOOKUP(Table9[[#This Row],[Código do agregado
'[Entidade']]],Table8[[Código do agregado '[Entidade']]:[Código do agregado
'[1º Direito']]],8,FALSE),".",Table9[[#This Row],[Membro]])))</f>
        <v/>
      </c>
      <c r="D1161" s="430"/>
      <c r="E1161" s="431"/>
      <c r="F1161" s="430"/>
      <c r="G1161" s="430"/>
      <c r="H1161" s="435"/>
      <c r="I1161" s="432"/>
      <c r="J1161" s="433"/>
      <c r="K1161" s="404" t="str">
        <f ca="1">IF(Table9[[#This Row],[Data de nascimento 
(aaaa-mm-dd)]]="","",(IF(B1161="","",DATEDIF(J1161,NOW(),"y"))))</f>
        <v/>
      </c>
      <c r="L1161" s="401"/>
      <c r="M1161" s="405"/>
      <c r="N1161" s="407"/>
      <c r="O1161" s="405"/>
      <c r="P1161" s="275" t="str">
        <f t="shared" si="93"/>
        <v>NÃO</v>
      </c>
      <c r="Q1161" s="281" t="str">
        <f>IF(Table9[[#This Row],[Código do agregado
'[Entidade']]]="","",IF(B1161&lt;&gt;B1160,"A",IF(Q1160="A","B",IF(Q1160="B","C",IF(Q1160="C","D",IF(Q1160="D","E",IF(Q1160="E","F",IF(Q1160="F","G",IF(Q1160="G","H",IF(Q1160="H","I",IF(Q1160="K","L",IF(Q1160="L","M",IF(Q1160="M","N",IF(Q1160="N","O",IF(Q1160="O","P",IF(Q1160="P","Q"))))))))))))))))</f>
        <v/>
      </c>
      <c r="R1161" s="282" t="str">
        <f t="shared" si="94"/>
        <v/>
      </c>
      <c r="S1161" s="283" t="str">
        <f t="shared" si="95"/>
        <v/>
      </c>
      <c r="T1161" s="284" t="str">
        <f t="shared" ca="1" si="96"/>
        <v/>
      </c>
      <c r="U1161" s="419"/>
      <c r="V1161" s="421" t="str">
        <f>IFERROR(IF(Table9[[#This Row],[Data de nascimento 
(aaaa-mm-dd)]]="","",(IF(B1161="","",DATEDIF(J1161,VLOOKUP(Table9[[#This Row],[Código do agregado
'[Entidade']]],Table8[[Código do agregado '[Entidade']]:[Denominação do ficheiro pdf correspondente ao documento]],25,FALSE),"y")))),"")</f>
        <v/>
      </c>
      <c r="W1161" s="410">
        <f t="shared" si="97"/>
        <v>0</v>
      </c>
      <c r="AC1161" s="280"/>
    </row>
    <row r="1162" spans="1:29" s="263" customFormat="1" ht="25.05" hidden="1" customHeight="1" x14ac:dyDescent="0.3">
      <c r="A1162" s="274" t="str">
        <f>CONCATENATE(+IF(Table9[[#This Row],[Código do agregado
'[Entidade']]]="","",VLOOKUP(Table9[[#This Row],[Código do agregado
'[Entidade']]],Table8[[#All],[Código do agregado '[Entidade']]:[Código do agregado
'[1º Direito']]],6,FALSE)),Table9[[#This Row],[Membro]])</f>
        <v/>
      </c>
      <c r="B1162" s="403"/>
      <c r="C1162" s="404" t="str">
        <f>IF(Table9[[#This Row],[Código do agregado
'[Entidade']]]="","",(CONCATENATE(VLOOKUP(Table9[[#This Row],[Código do agregado
'[Entidade']]],Table8[[Código do agregado '[Entidade']]:[Código do agregado
'[1º Direito']]],8,FALSE),".",Table9[[#This Row],[Membro]])))</f>
        <v/>
      </c>
      <c r="D1162" s="430"/>
      <c r="E1162" s="431"/>
      <c r="F1162" s="430"/>
      <c r="G1162" s="430"/>
      <c r="H1162" s="435"/>
      <c r="I1162" s="432"/>
      <c r="J1162" s="433"/>
      <c r="K1162" s="404" t="str">
        <f ca="1">IF(Table9[[#This Row],[Data de nascimento 
(aaaa-mm-dd)]]="","",(IF(B1162="","",DATEDIF(J1162,NOW(),"y"))))</f>
        <v/>
      </c>
      <c r="L1162" s="401"/>
      <c r="M1162" s="405"/>
      <c r="N1162" s="407"/>
      <c r="O1162" s="405"/>
      <c r="P1162" s="275" t="str">
        <f t="shared" si="93"/>
        <v>NÃO</v>
      </c>
      <c r="Q1162" s="281" t="str">
        <f>IF(Table9[[#This Row],[Código do agregado
'[Entidade']]]="","",IF(B1162&lt;&gt;B1161,"A",IF(Q1161="A","B",IF(Q1161="B","C",IF(Q1161="C","D",IF(Q1161="D","E",IF(Q1161="E","F",IF(Q1161="F","G",IF(Q1161="G","H",IF(Q1161="H","I",IF(Q1161="K","L",IF(Q1161="L","M",IF(Q1161="M","N",IF(Q1161="N","O",IF(Q1161="O","P",IF(Q1161="P","Q"))))))))))))))))</f>
        <v/>
      </c>
      <c r="R1162" s="282" t="str">
        <f t="shared" si="94"/>
        <v/>
      </c>
      <c r="S1162" s="283" t="str">
        <f t="shared" si="95"/>
        <v/>
      </c>
      <c r="T1162" s="284" t="str">
        <f t="shared" ca="1" si="96"/>
        <v/>
      </c>
      <c r="U1162" s="419"/>
      <c r="V1162" s="421" t="str">
        <f>IFERROR(IF(Table9[[#This Row],[Data de nascimento 
(aaaa-mm-dd)]]="","",(IF(B1162="","",DATEDIF(J1162,VLOOKUP(Table9[[#This Row],[Código do agregado
'[Entidade']]],Table8[[Código do agregado '[Entidade']]:[Denominação do ficheiro pdf correspondente ao documento]],25,FALSE),"y")))),"")</f>
        <v/>
      </c>
      <c r="W1162" s="410">
        <f t="shared" si="97"/>
        <v>0</v>
      </c>
      <c r="AC1162" s="280"/>
    </row>
    <row r="1163" spans="1:29" s="263" customFormat="1" ht="25.05" hidden="1" customHeight="1" x14ac:dyDescent="0.3">
      <c r="A1163" s="274" t="str">
        <f>CONCATENATE(+IF(Table9[[#This Row],[Código do agregado
'[Entidade']]]="","",VLOOKUP(Table9[[#This Row],[Código do agregado
'[Entidade']]],Table8[[#All],[Código do agregado '[Entidade']]:[Código do agregado
'[1º Direito']]],6,FALSE)),Table9[[#This Row],[Membro]])</f>
        <v/>
      </c>
      <c r="B1163" s="403"/>
      <c r="C1163" s="404" t="str">
        <f>IF(Table9[[#This Row],[Código do agregado
'[Entidade']]]="","",(CONCATENATE(VLOOKUP(Table9[[#This Row],[Código do agregado
'[Entidade']]],Table8[[Código do agregado '[Entidade']]:[Código do agregado
'[1º Direito']]],8,FALSE),".",Table9[[#This Row],[Membro]])))</f>
        <v/>
      </c>
      <c r="D1163" s="430"/>
      <c r="E1163" s="431"/>
      <c r="F1163" s="430"/>
      <c r="G1163" s="430"/>
      <c r="H1163" s="435"/>
      <c r="I1163" s="432"/>
      <c r="J1163" s="433"/>
      <c r="K1163" s="404" t="str">
        <f ca="1">IF(Table9[[#This Row],[Data de nascimento 
(aaaa-mm-dd)]]="","",(IF(B1163="","",DATEDIF(J1163,NOW(),"y"))))</f>
        <v/>
      </c>
      <c r="L1163" s="401"/>
      <c r="M1163" s="405"/>
      <c r="N1163" s="407"/>
      <c r="O1163" s="405"/>
      <c r="P1163" s="275" t="str">
        <f t="shared" si="93"/>
        <v>NÃO</v>
      </c>
      <c r="Q1163" s="281" t="str">
        <f>IF(Table9[[#This Row],[Código do agregado
'[Entidade']]]="","",IF(B1163&lt;&gt;B1162,"A",IF(Q1162="A","B",IF(Q1162="B","C",IF(Q1162="C","D",IF(Q1162="D","E",IF(Q1162="E","F",IF(Q1162="F","G",IF(Q1162="G","H",IF(Q1162="H","I",IF(Q1162="K","L",IF(Q1162="L","M",IF(Q1162="M","N",IF(Q1162="N","O",IF(Q1162="O","P",IF(Q1162="P","Q"))))))))))))))))</f>
        <v/>
      </c>
      <c r="R1163" s="282" t="str">
        <f t="shared" si="94"/>
        <v/>
      </c>
      <c r="S1163" s="283" t="str">
        <f t="shared" si="95"/>
        <v/>
      </c>
      <c r="T1163" s="284" t="str">
        <f t="shared" ca="1" si="96"/>
        <v/>
      </c>
      <c r="U1163" s="419"/>
      <c r="V1163" s="421" t="str">
        <f>IFERROR(IF(Table9[[#This Row],[Data de nascimento 
(aaaa-mm-dd)]]="","",(IF(B1163="","",DATEDIF(J1163,VLOOKUP(Table9[[#This Row],[Código do agregado
'[Entidade']]],Table8[[Código do agregado '[Entidade']]:[Denominação do ficheiro pdf correspondente ao documento]],25,FALSE),"y")))),"")</f>
        <v/>
      </c>
      <c r="W1163" s="410">
        <f t="shared" si="97"/>
        <v>0</v>
      </c>
      <c r="AC1163" s="280"/>
    </row>
    <row r="1164" spans="1:29" s="263" customFormat="1" ht="25.05" hidden="1" customHeight="1" x14ac:dyDescent="0.3">
      <c r="A1164" s="274" t="str">
        <f>CONCATENATE(+IF(Table9[[#This Row],[Código do agregado
'[Entidade']]]="","",VLOOKUP(Table9[[#This Row],[Código do agregado
'[Entidade']]],Table8[[#All],[Código do agregado '[Entidade']]:[Código do agregado
'[1º Direito']]],6,FALSE)),Table9[[#This Row],[Membro]])</f>
        <v/>
      </c>
      <c r="B1164" s="403"/>
      <c r="C1164" s="404" t="str">
        <f>IF(Table9[[#This Row],[Código do agregado
'[Entidade']]]="","",(CONCATENATE(VLOOKUP(Table9[[#This Row],[Código do agregado
'[Entidade']]],Table8[[Código do agregado '[Entidade']]:[Código do agregado
'[1º Direito']]],8,FALSE),".",Table9[[#This Row],[Membro]])))</f>
        <v/>
      </c>
      <c r="D1164" s="430"/>
      <c r="E1164" s="431"/>
      <c r="F1164" s="430"/>
      <c r="G1164" s="430"/>
      <c r="H1164" s="435"/>
      <c r="I1164" s="432"/>
      <c r="J1164" s="433"/>
      <c r="K1164" s="404" t="str">
        <f ca="1">IF(Table9[[#This Row],[Data de nascimento 
(aaaa-mm-dd)]]="","",(IF(B1164="","",DATEDIF(J1164,NOW(),"y"))))</f>
        <v/>
      </c>
      <c r="L1164" s="401"/>
      <c r="M1164" s="405"/>
      <c r="N1164" s="407"/>
      <c r="O1164" s="405"/>
      <c r="P1164" s="275" t="str">
        <f t="shared" si="93"/>
        <v>NÃO</v>
      </c>
      <c r="Q1164" s="281" t="str">
        <f>IF(Table9[[#This Row],[Código do agregado
'[Entidade']]]="","",IF(B1164&lt;&gt;B1163,"A",IF(Q1163="A","B",IF(Q1163="B","C",IF(Q1163="C","D",IF(Q1163="D","E",IF(Q1163="E","F",IF(Q1163="F","G",IF(Q1163="G","H",IF(Q1163="H","I",IF(Q1163="K","L",IF(Q1163="L","M",IF(Q1163="M","N",IF(Q1163="N","O",IF(Q1163="O","P",IF(Q1163="P","Q"))))))))))))))))</f>
        <v/>
      </c>
      <c r="R1164" s="282" t="str">
        <f t="shared" si="94"/>
        <v/>
      </c>
      <c r="S1164" s="283" t="str">
        <f t="shared" si="95"/>
        <v/>
      </c>
      <c r="T1164" s="284" t="str">
        <f t="shared" ca="1" si="96"/>
        <v/>
      </c>
      <c r="U1164" s="419"/>
      <c r="V1164" s="421" t="str">
        <f>IFERROR(IF(Table9[[#This Row],[Data de nascimento 
(aaaa-mm-dd)]]="","",(IF(B1164="","",DATEDIF(J1164,VLOOKUP(Table9[[#This Row],[Código do agregado
'[Entidade']]],Table8[[Código do agregado '[Entidade']]:[Denominação do ficheiro pdf correspondente ao documento]],25,FALSE),"y")))),"")</f>
        <v/>
      </c>
      <c r="W1164" s="410">
        <f t="shared" si="97"/>
        <v>0</v>
      </c>
      <c r="AC1164" s="280"/>
    </row>
    <row r="1165" spans="1:29" s="263" customFormat="1" ht="25.05" hidden="1" customHeight="1" x14ac:dyDescent="0.3">
      <c r="A1165" s="274" t="str">
        <f>CONCATENATE(+IF(Table9[[#This Row],[Código do agregado
'[Entidade']]]="","",VLOOKUP(Table9[[#This Row],[Código do agregado
'[Entidade']]],Table8[[#All],[Código do agregado '[Entidade']]:[Código do agregado
'[1º Direito']]],6,FALSE)),Table9[[#This Row],[Membro]])</f>
        <v/>
      </c>
      <c r="B1165" s="403"/>
      <c r="C1165" s="404" t="str">
        <f>IF(Table9[[#This Row],[Código do agregado
'[Entidade']]]="","",(CONCATENATE(VLOOKUP(Table9[[#This Row],[Código do agregado
'[Entidade']]],Table8[[Código do agregado '[Entidade']]:[Código do agregado
'[1º Direito']]],8,FALSE),".",Table9[[#This Row],[Membro]])))</f>
        <v/>
      </c>
      <c r="D1165" s="430"/>
      <c r="E1165" s="431"/>
      <c r="F1165" s="430"/>
      <c r="G1165" s="430"/>
      <c r="H1165" s="435"/>
      <c r="I1165" s="432"/>
      <c r="J1165" s="433"/>
      <c r="K1165" s="404" t="str">
        <f ca="1">IF(Table9[[#This Row],[Data de nascimento 
(aaaa-mm-dd)]]="","",(IF(B1165="","",DATEDIF(J1165,NOW(),"y"))))</f>
        <v/>
      </c>
      <c r="L1165" s="401"/>
      <c r="M1165" s="405"/>
      <c r="N1165" s="407"/>
      <c r="O1165" s="405"/>
      <c r="P1165" s="275" t="str">
        <f t="shared" si="93"/>
        <v>NÃO</v>
      </c>
      <c r="Q1165" s="281" t="str">
        <f>IF(Table9[[#This Row],[Código do agregado
'[Entidade']]]="","",IF(B1165&lt;&gt;B1164,"A",IF(Q1164="A","B",IF(Q1164="B","C",IF(Q1164="C","D",IF(Q1164="D","E",IF(Q1164="E","F",IF(Q1164="F","G",IF(Q1164="G","H",IF(Q1164="H","I",IF(Q1164="K","L",IF(Q1164="L","M",IF(Q1164="M","N",IF(Q1164="N","O",IF(Q1164="O","P",IF(Q1164="P","Q"))))))))))))))))</f>
        <v/>
      </c>
      <c r="R1165" s="282" t="str">
        <f t="shared" si="94"/>
        <v/>
      </c>
      <c r="S1165" s="283" t="str">
        <f t="shared" si="95"/>
        <v/>
      </c>
      <c r="T1165" s="284" t="str">
        <f t="shared" ca="1" si="96"/>
        <v/>
      </c>
      <c r="U1165" s="419"/>
      <c r="V1165" s="421" t="str">
        <f>IFERROR(IF(Table9[[#This Row],[Data de nascimento 
(aaaa-mm-dd)]]="","",(IF(B1165="","",DATEDIF(J1165,VLOOKUP(Table9[[#This Row],[Código do agregado
'[Entidade']]],Table8[[Código do agregado '[Entidade']]:[Denominação do ficheiro pdf correspondente ao documento]],25,FALSE),"y")))),"")</f>
        <v/>
      </c>
      <c r="W1165" s="410">
        <f t="shared" si="97"/>
        <v>0</v>
      </c>
      <c r="AC1165" s="280"/>
    </row>
    <row r="1166" spans="1:29" s="263" customFormat="1" ht="25.05" hidden="1" customHeight="1" x14ac:dyDescent="0.3">
      <c r="A1166" s="274" t="str">
        <f>CONCATENATE(+IF(Table9[[#This Row],[Código do agregado
'[Entidade']]]="","",VLOOKUP(Table9[[#This Row],[Código do agregado
'[Entidade']]],Table8[[#All],[Código do agregado '[Entidade']]:[Código do agregado
'[1º Direito']]],6,FALSE)),Table9[[#This Row],[Membro]])</f>
        <v/>
      </c>
      <c r="B1166" s="403"/>
      <c r="C1166" s="404" t="str">
        <f>IF(Table9[[#This Row],[Código do agregado
'[Entidade']]]="","",(CONCATENATE(VLOOKUP(Table9[[#This Row],[Código do agregado
'[Entidade']]],Table8[[Código do agregado '[Entidade']]:[Código do agregado
'[1º Direito']]],8,FALSE),".",Table9[[#This Row],[Membro]])))</f>
        <v/>
      </c>
      <c r="D1166" s="430"/>
      <c r="E1166" s="431"/>
      <c r="F1166" s="430"/>
      <c r="G1166" s="430"/>
      <c r="H1166" s="435"/>
      <c r="I1166" s="432"/>
      <c r="J1166" s="433"/>
      <c r="K1166" s="404" t="str">
        <f ca="1">IF(Table9[[#This Row],[Data de nascimento 
(aaaa-mm-dd)]]="","",(IF(B1166="","",DATEDIF(J1166,NOW(),"y"))))</f>
        <v/>
      </c>
      <c r="L1166" s="401"/>
      <c r="M1166" s="405"/>
      <c r="N1166" s="407"/>
      <c r="O1166" s="405"/>
      <c r="P1166" s="275" t="str">
        <f t="shared" si="93"/>
        <v>NÃO</v>
      </c>
      <c r="Q1166" s="281" t="str">
        <f>IF(Table9[[#This Row],[Código do agregado
'[Entidade']]]="","",IF(B1166&lt;&gt;B1165,"A",IF(Q1165="A","B",IF(Q1165="B","C",IF(Q1165="C","D",IF(Q1165="D","E",IF(Q1165="E","F",IF(Q1165="F","G",IF(Q1165="G","H",IF(Q1165="H","I",IF(Q1165="K","L",IF(Q1165="L","M",IF(Q1165="M","N",IF(Q1165="N","O",IF(Q1165="O","P",IF(Q1165="P","Q"))))))))))))))))</f>
        <v/>
      </c>
      <c r="R1166" s="282" t="str">
        <f t="shared" si="94"/>
        <v/>
      </c>
      <c r="S1166" s="283" t="str">
        <f t="shared" si="95"/>
        <v/>
      </c>
      <c r="T1166" s="284" t="str">
        <f t="shared" ca="1" si="96"/>
        <v/>
      </c>
      <c r="U1166" s="419"/>
      <c r="V1166" s="421" t="str">
        <f>IFERROR(IF(Table9[[#This Row],[Data de nascimento 
(aaaa-mm-dd)]]="","",(IF(B1166="","",DATEDIF(J1166,VLOOKUP(Table9[[#This Row],[Código do agregado
'[Entidade']]],Table8[[Código do agregado '[Entidade']]:[Denominação do ficheiro pdf correspondente ao documento]],25,FALSE),"y")))),"")</f>
        <v/>
      </c>
      <c r="W1166" s="410">
        <f t="shared" si="97"/>
        <v>0</v>
      </c>
      <c r="AC1166" s="280"/>
    </row>
    <row r="1167" spans="1:29" s="263" customFormat="1" ht="25.05" hidden="1" customHeight="1" x14ac:dyDescent="0.3">
      <c r="A1167" s="274" t="str">
        <f>CONCATENATE(+IF(Table9[[#This Row],[Código do agregado
'[Entidade']]]="","",VLOOKUP(Table9[[#This Row],[Código do agregado
'[Entidade']]],Table8[[#All],[Código do agregado '[Entidade']]:[Código do agregado
'[1º Direito']]],6,FALSE)),Table9[[#This Row],[Membro]])</f>
        <v/>
      </c>
      <c r="B1167" s="403"/>
      <c r="C1167" s="404" t="str">
        <f>IF(Table9[[#This Row],[Código do agregado
'[Entidade']]]="","",(CONCATENATE(VLOOKUP(Table9[[#This Row],[Código do agregado
'[Entidade']]],Table8[[Código do agregado '[Entidade']]:[Código do agregado
'[1º Direito']]],8,FALSE),".",Table9[[#This Row],[Membro]])))</f>
        <v/>
      </c>
      <c r="D1167" s="430"/>
      <c r="E1167" s="431"/>
      <c r="F1167" s="430"/>
      <c r="G1167" s="430"/>
      <c r="H1167" s="435"/>
      <c r="I1167" s="432"/>
      <c r="J1167" s="433"/>
      <c r="K1167" s="404" t="str">
        <f ca="1">IF(Table9[[#This Row],[Data de nascimento 
(aaaa-mm-dd)]]="","",(IF(B1167="","",DATEDIF(J1167,NOW(),"y"))))</f>
        <v/>
      </c>
      <c r="L1167" s="401"/>
      <c r="M1167" s="405"/>
      <c r="N1167" s="407"/>
      <c r="O1167" s="405"/>
      <c r="P1167" s="275" t="str">
        <f t="shared" si="93"/>
        <v>NÃO</v>
      </c>
      <c r="Q1167" s="281" t="str">
        <f>IF(Table9[[#This Row],[Código do agregado
'[Entidade']]]="","",IF(B1167&lt;&gt;B1166,"A",IF(Q1166="A","B",IF(Q1166="B","C",IF(Q1166="C","D",IF(Q1166="D","E",IF(Q1166="E","F",IF(Q1166="F","G",IF(Q1166="G","H",IF(Q1166="H","I",IF(Q1166="K","L",IF(Q1166="L","M",IF(Q1166="M","N",IF(Q1166="N","O",IF(Q1166="O","P",IF(Q1166="P","Q"))))))))))))))))</f>
        <v/>
      </c>
      <c r="R1167" s="282" t="str">
        <f t="shared" si="94"/>
        <v/>
      </c>
      <c r="S1167" s="283" t="str">
        <f t="shared" si="95"/>
        <v/>
      </c>
      <c r="T1167" s="284" t="str">
        <f t="shared" ca="1" si="96"/>
        <v/>
      </c>
      <c r="U1167" s="419"/>
      <c r="V1167" s="421" t="str">
        <f>IFERROR(IF(Table9[[#This Row],[Data de nascimento 
(aaaa-mm-dd)]]="","",(IF(B1167="","",DATEDIF(J1167,VLOOKUP(Table9[[#This Row],[Código do agregado
'[Entidade']]],Table8[[Código do agregado '[Entidade']]:[Denominação do ficheiro pdf correspondente ao documento]],25,FALSE),"y")))),"")</f>
        <v/>
      </c>
      <c r="W1167" s="410">
        <f t="shared" si="97"/>
        <v>0</v>
      </c>
      <c r="AC1167" s="280"/>
    </row>
    <row r="1168" spans="1:29" s="263" customFormat="1" ht="25.05" hidden="1" customHeight="1" x14ac:dyDescent="0.3">
      <c r="A1168" s="274" t="str">
        <f>CONCATENATE(+IF(Table9[[#This Row],[Código do agregado
'[Entidade']]]="","",VLOOKUP(Table9[[#This Row],[Código do agregado
'[Entidade']]],Table8[[#All],[Código do agregado '[Entidade']]:[Código do agregado
'[1º Direito']]],6,FALSE)),Table9[[#This Row],[Membro]])</f>
        <v/>
      </c>
      <c r="B1168" s="403"/>
      <c r="C1168" s="404" t="str">
        <f>IF(Table9[[#This Row],[Código do agregado
'[Entidade']]]="","",(CONCATENATE(VLOOKUP(Table9[[#This Row],[Código do agregado
'[Entidade']]],Table8[[Código do agregado '[Entidade']]:[Código do agregado
'[1º Direito']]],8,FALSE),".",Table9[[#This Row],[Membro]])))</f>
        <v/>
      </c>
      <c r="D1168" s="430"/>
      <c r="E1168" s="431"/>
      <c r="F1168" s="430"/>
      <c r="G1168" s="430"/>
      <c r="H1168" s="435"/>
      <c r="I1168" s="432"/>
      <c r="J1168" s="433"/>
      <c r="K1168" s="404" t="str">
        <f ca="1">IF(Table9[[#This Row],[Data de nascimento 
(aaaa-mm-dd)]]="","",(IF(B1168="","",DATEDIF(J1168,NOW(),"y"))))</f>
        <v/>
      </c>
      <c r="L1168" s="401"/>
      <c r="M1168" s="405"/>
      <c r="N1168" s="407"/>
      <c r="O1168" s="405"/>
      <c r="P1168" s="275" t="str">
        <f t="shared" si="93"/>
        <v>NÃO</v>
      </c>
      <c r="Q1168" s="281" t="str">
        <f>IF(Table9[[#This Row],[Código do agregado
'[Entidade']]]="","",IF(B1168&lt;&gt;B1167,"A",IF(Q1167="A","B",IF(Q1167="B","C",IF(Q1167="C","D",IF(Q1167="D","E",IF(Q1167="E","F",IF(Q1167="F","G",IF(Q1167="G","H",IF(Q1167="H","I",IF(Q1167="K","L",IF(Q1167="L","M",IF(Q1167="M","N",IF(Q1167="N","O",IF(Q1167="O","P",IF(Q1167="P","Q"))))))))))))))))</f>
        <v/>
      </c>
      <c r="R1168" s="282" t="str">
        <f t="shared" si="94"/>
        <v/>
      </c>
      <c r="S1168" s="283" t="str">
        <f t="shared" si="95"/>
        <v/>
      </c>
      <c r="T1168" s="284" t="str">
        <f t="shared" ca="1" si="96"/>
        <v/>
      </c>
      <c r="U1168" s="419"/>
      <c r="V1168" s="421" t="str">
        <f>IFERROR(IF(Table9[[#This Row],[Data de nascimento 
(aaaa-mm-dd)]]="","",(IF(B1168="","",DATEDIF(J1168,VLOOKUP(Table9[[#This Row],[Código do agregado
'[Entidade']]],Table8[[Código do agregado '[Entidade']]:[Denominação do ficheiro pdf correspondente ao documento]],25,FALSE),"y")))),"")</f>
        <v/>
      </c>
      <c r="W1168" s="410">
        <f t="shared" si="97"/>
        <v>0</v>
      </c>
      <c r="AC1168" s="280"/>
    </row>
    <row r="1169" spans="1:29" s="263" customFormat="1" ht="25.05" hidden="1" customHeight="1" x14ac:dyDescent="0.3">
      <c r="A1169" s="274" t="str">
        <f>CONCATENATE(+IF(Table9[[#This Row],[Código do agregado
'[Entidade']]]="","",VLOOKUP(Table9[[#This Row],[Código do agregado
'[Entidade']]],Table8[[#All],[Código do agregado '[Entidade']]:[Código do agregado
'[1º Direito']]],6,FALSE)),Table9[[#This Row],[Membro]])</f>
        <v/>
      </c>
      <c r="B1169" s="403"/>
      <c r="C1169" s="404" t="str">
        <f>IF(Table9[[#This Row],[Código do agregado
'[Entidade']]]="","",(CONCATENATE(VLOOKUP(Table9[[#This Row],[Código do agregado
'[Entidade']]],Table8[[Código do agregado '[Entidade']]:[Código do agregado
'[1º Direito']]],8,FALSE),".",Table9[[#This Row],[Membro]])))</f>
        <v/>
      </c>
      <c r="D1169" s="430"/>
      <c r="E1169" s="431"/>
      <c r="F1169" s="430"/>
      <c r="G1169" s="430"/>
      <c r="H1169" s="435"/>
      <c r="I1169" s="432"/>
      <c r="J1169" s="433"/>
      <c r="K1169" s="404" t="str">
        <f ca="1">IF(Table9[[#This Row],[Data de nascimento 
(aaaa-mm-dd)]]="","",(IF(B1169="","",DATEDIF(J1169,NOW(),"y"))))</f>
        <v/>
      </c>
      <c r="L1169" s="401"/>
      <c r="M1169" s="405"/>
      <c r="N1169" s="407"/>
      <c r="O1169" s="405"/>
      <c r="P1169" s="275" t="str">
        <f t="shared" si="93"/>
        <v>NÃO</v>
      </c>
      <c r="Q1169" s="281" t="str">
        <f>IF(Table9[[#This Row],[Código do agregado
'[Entidade']]]="","",IF(B1169&lt;&gt;B1168,"A",IF(Q1168="A","B",IF(Q1168="B","C",IF(Q1168="C","D",IF(Q1168="D","E",IF(Q1168="E","F",IF(Q1168="F","G",IF(Q1168="G","H",IF(Q1168="H","I",IF(Q1168="K","L",IF(Q1168="L","M",IF(Q1168="M","N",IF(Q1168="N","O",IF(Q1168="O","P",IF(Q1168="P","Q"))))))))))))))))</f>
        <v/>
      </c>
      <c r="R1169" s="282" t="str">
        <f t="shared" si="94"/>
        <v/>
      </c>
      <c r="S1169" s="283" t="str">
        <f t="shared" si="95"/>
        <v/>
      </c>
      <c r="T1169" s="284" t="str">
        <f t="shared" ca="1" si="96"/>
        <v/>
      </c>
      <c r="U1169" s="419"/>
      <c r="V1169" s="421" t="str">
        <f>IFERROR(IF(Table9[[#This Row],[Data de nascimento 
(aaaa-mm-dd)]]="","",(IF(B1169="","",DATEDIF(J1169,VLOOKUP(Table9[[#This Row],[Código do agregado
'[Entidade']]],Table8[[Código do agregado '[Entidade']]:[Denominação do ficheiro pdf correspondente ao documento]],25,FALSE),"y")))),"")</f>
        <v/>
      </c>
      <c r="W1169" s="410">
        <f t="shared" si="97"/>
        <v>0</v>
      </c>
      <c r="AC1169" s="280"/>
    </row>
    <row r="1170" spans="1:29" s="263" customFormat="1" ht="25.05" hidden="1" customHeight="1" x14ac:dyDescent="0.3">
      <c r="A1170" s="274" t="str">
        <f>CONCATENATE(+IF(Table9[[#This Row],[Código do agregado
'[Entidade']]]="","",VLOOKUP(Table9[[#This Row],[Código do agregado
'[Entidade']]],Table8[[#All],[Código do agregado '[Entidade']]:[Código do agregado
'[1º Direito']]],6,FALSE)),Table9[[#This Row],[Membro]])</f>
        <v/>
      </c>
      <c r="B1170" s="403"/>
      <c r="C1170" s="404" t="str">
        <f>IF(Table9[[#This Row],[Código do agregado
'[Entidade']]]="","",(CONCATENATE(VLOOKUP(Table9[[#This Row],[Código do agregado
'[Entidade']]],Table8[[Código do agregado '[Entidade']]:[Código do agregado
'[1º Direito']]],8,FALSE),".",Table9[[#This Row],[Membro]])))</f>
        <v/>
      </c>
      <c r="D1170" s="430"/>
      <c r="E1170" s="431"/>
      <c r="F1170" s="430"/>
      <c r="G1170" s="430"/>
      <c r="H1170" s="435"/>
      <c r="I1170" s="432"/>
      <c r="J1170" s="433"/>
      <c r="K1170" s="404" t="str">
        <f ca="1">IF(Table9[[#This Row],[Data de nascimento 
(aaaa-mm-dd)]]="","",(IF(B1170="","",DATEDIF(J1170,NOW(),"y"))))</f>
        <v/>
      </c>
      <c r="L1170" s="401"/>
      <c r="M1170" s="405"/>
      <c r="N1170" s="407"/>
      <c r="O1170" s="405"/>
      <c r="P1170" s="275" t="str">
        <f t="shared" si="93"/>
        <v>NÃO</v>
      </c>
      <c r="Q1170" s="281" t="str">
        <f>IF(Table9[[#This Row],[Código do agregado
'[Entidade']]]="","",IF(B1170&lt;&gt;B1169,"A",IF(Q1169="A","B",IF(Q1169="B","C",IF(Q1169="C","D",IF(Q1169="D","E",IF(Q1169="E","F",IF(Q1169="F","G",IF(Q1169="G","H",IF(Q1169="H","I",IF(Q1169="K","L",IF(Q1169="L","M",IF(Q1169="M","N",IF(Q1169="N","O",IF(Q1169="O","P",IF(Q1169="P","Q"))))))))))))))))</f>
        <v/>
      </c>
      <c r="R1170" s="282" t="str">
        <f t="shared" si="94"/>
        <v/>
      </c>
      <c r="S1170" s="283" t="str">
        <f t="shared" si="95"/>
        <v/>
      </c>
      <c r="T1170" s="284" t="str">
        <f t="shared" ca="1" si="96"/>
        <v/>
      </c>
      <c r="U1170" s="419"/>
      <c r="V1170" s="421" t="str">
        <f>IFERROR(IF(Table9[[#This Row],[Data de nascimento 
(aaaa-mm-dd)]]="","",(IF(B1170="","",DATEDIF(J1170,VLOOKUP(Table9[[#This Row],[Código do agregado
'[Entidade']]],Table8[[Código do agregado '[Entidade']]:[Denominação do ficheiro pdf correspondente ao documento]],25,FALSE),"y")))),"")</f>
        <v/>
      </c>
      <c r="W1170" s="410">
        <f t="shared" si="97"/>
        <v>0</v>
      </c>
      <c r="AC1170" s="280"/>
    </row>
    <row r="1171" spans="1:29" s="263" customFormat="1" ht="25.05" hidden="1" customHeight="1" x14ac:dyDescent="0.3">
      <c r="A1171" s="274" t="str">
        <f>CONCATENATE(+IF(Table9[[#This Row],[Código do agregado
'[Entidade']]]="","",VLOOKUP(Table9[[#This Row],[Código do agregado
'[Entidade']]],Table8[[#All],[Código do agregado '[Entidade']]:[Código do agregado
'[1º Direito']]],6,FALSE)),Table9[[#This Row],[Membro]])</f>
        <v/>
      </c>
      <c r="B1171" s="403"/>
      <c r="C1171" s="404" t="str">
        <f>IF(Table9[[#This Row],[Código do agregado
'[Entidade']]]="","",(CONCATENATE(VLOOKUP(Table9[[#This Row],[Código do agregado
'[Entidade']]],Table8[[Código do agregado '[Entidade']]:[Código do agregado
'[1º Direito']]],8,FALSE),".",Table9[[#This Row],[Membro]])))</f>
        <v/>
      </c>
      <c r="D1171" s="430"/>
      <c r="E1171" s="431"/>
      <c r="F1171" s="430"/>
      <c r="G1171" s="430"/>
      <c r="H1171" s="435"/>
      <c r="I1171" s="432"/>
      <c r="J1171" s="433"/>
      <c r="K1171" s="404" t="str">
        <f ca="1">IF(Table9[[#This Row],[Data de nascimento 
(aaaa-mm-dd)]]="","",(IF(B1171="","",DATEDIF(J1171,NOW(),"y"))))</f>
        <v/>
      </c>
      <c r="L1171" s="401"/>
      <c r="M1171" s="405"/>
      <c r="N1171" s="407"/>
      <c r="O1171" s="405"/>
      <c r="P1171" s="275" t="str">
        <f t="shared" si="93"/>
        <v>NÃO</v>
      </c>
      <c r="Q1171" s="281" t="str">
        <f>IF(Table9[[#This Row],[Código do agregado
'[Entidade']]]="","",IF(B1171&lt;&gt;B1170,"A",IF(Q1170="A","B",IF(Q1170="B","C",IF(Q1170="C","D",IF(Q1170="D","E",IF(Q1170="E","F",IF(Q1170="F","G",IF(Q1170="G","H",IF(Q1170="H","I",IF(Q1170="K","L",IF(Q1170="L","M",IF(Q1170="M","N",IF(Q1170="N","O",IF(Q1170="O","P",IF(Q1170="P","Q"))))))))))))))))</f>
        <v/>
      </c>
      <c r="R1171" s="282" t="str">
        <f t="shared" si="94"/>
        <v/>
      </c>
      <c r="S1171" s="283" t="str">
        <f t="shared" si="95"/>
        <v/>
      </c>
      <c r="T1171" s="284" t="str">
        <f t="shared" ca="1" si="96"/>
        <v/>
      </c>
      <c r="U1171" s="419"/>
      <c r="V1171" s="421" t="str">
        <f>IFERROR(IF(Table9[[#This Row],[Data de nascimento 
(aaaa-mm-dd)]]="","",(IF(B1171="","",DATEDIF(J1171,VLOOKUP(Table9[[#This Row],[Código do agregado
'[Entidade']]],Table8[[Código do agregado '[Entidade']]:[Denominação do ficheiro pdf correspondente ao documento]],25,FALSE),"y")))),"")</f>
        <v/>
      </c>
      <c r="W1171" s="410">
        <f t="shared" si="97"/>
        <v>0</v>
      </c>
      <c r="AC1171" s="280"/>
    </row>
    <row r="1172" spans="1:29" s="263" customFormat="1" ht="25.05" hidden="1" customHeight="1" x14ac:dyDescent="0.3">
      <c r="A1172" s="274" t="str">
        <f>CONCATENATE(+IF(Table9[[#This Row],[Código do agregado
'[Entidade']]]="","",VLOOKUP(Table9[[#This Row],[Código do agregado
'[Entidade']]],Table8[[#All],[Código do agregado '[Entidade']]:[Código do agregado
'[1º Direito']]],6,FALSE)),Table9[[#This Row],[Membro]])</f>
        <v/>
      </c>
      <c r="B1172" s="403"/>
      <c r="C1172" s="404" t="str">
        <f>IF(Table9[[#This Row],[Código do agregado
'[Entidade']]]="","",(CONCATENATE(VLOOKUP(Table9[[#This Row],[Código do agregado
'[Entidade']]],Table8[[Código do agregado '[Entidade']]:[Código do agregado
'[1º Direito']]],8,FALSE),".",Table9[[#This Row],[Membro]])))</f>
        <v/>
      </c>
      <c r="D1172" s="430"/>
      <c r="E1172" s="431"/>
      <c r="F1172" s="430"/>
      <c r="G1172" s="430"/>
      <c r="H1172" s="435"/>
      <c r="I1172" s="432"/>
      <c r="J1172" s="433"/>
      <c r="K1172" s="404" t="str">
        <f ca="1">IF(Table9[[#This Row],[Data de nascimento 
(aaaa-mm-dd)]]="","",(IF(B1172="","",DATEDIF(J1172,NOW(),"y"))))</f>
        <v/>
      </c>
      <c r="L1172" s="401"/>
      <c r="M1172" s="405"/>
      <c r="N1172" s="407"/>
      <c r="O1172" s="405"/>
      <c r="P1172" s="275" t="str">
        <f t="shared" si="93"/>
        <v>NÃO</v>
      </c>
      <c r="Q1172" s="281" t="str">
        <f>IF(Table9[[#This Row],[Código do agregado
'[Entidade']]]="","",IF(B1172&lt;&gt;B1171,"A",IF(Q1171="A","B",IF(Q1171="B","C",IF(Q1171="C","D",IF(Q1171="D","E",IF(Q1171="E","F",IF(Q1171="F","G",IF(Q1171="G","H",IF(Q1171="H","I",IF(Q1171="K","L",IF(Q1171="L","M",IF(Q1171="M","N",IF(Q1171="N","O",IF(Q1171="O","P",IF(Q1171="P","Q"))))))))))))))))</f>
        <v/>
      </c>
      <c r="R1172" s="282" t="str">
        <f t="shared" si="94"/>
        <v/>
      </c>
      <c r="S1172" s="283" t="str">
        <f t="shared" si="95"/>
        <v/>
      </c>
      <c r="T1172" s="284" t="str">
        <f t="shared" ca="1" si="96"/>
        <v/>
      </c>
      <c r="U1172" s="419"/>
      <c r="V1172" s="421" t="str">
        <f>IFERROR(IF(Table9[[#This Row],[Data de nascimento 
(aaaa-mm-dd)]]="","",(IF(B1172="","",DATEDIF(J1172,VLOOKUP(Table9[[#This Row],[Código do agregado
'[Entidade']]],Table8[[Código do agregado '[Entidade']]:[Denominação do ficheiro pdf correspondente ao documento]],25,FALSE),"y")))),"")</f>
        <v/>
      </c>
      <c r="W1172" s="410">
        <f t="shared" si="97"/>
        <v>0</v>
      </c>
      <c r="AC1172" s="280"/>
    </row>
    <row r="1173" spans="1:29" s="263" customFormat="1" ht="25.05" hidden="1" customHeight="1" x14ac:dyDescent="0.3">
      <c r="A1173" s="274" t="str">
        <f>CONCATENATE(+IF(Table9[[#This Row],[Código do agregado
'[Entidade']]]="","",VLOOKUP(Table9[[#This Row],[Código do agregado
'[Entidade']]],Table8[[#All],[Código do agregado '[Entidade']]:[Código do agregado
'[1º Direito']]],6,FALSE)),Table9[[#This Row],[Membro]])</f>
        <v/>
      </c>
      <c r="B1173" s="403"/>
      <c r="C1173" s="404" t="str">
        <f>IF(Table9[[#This Row],[Código do agregado
'[Entidade']]]="","",(CONCATENATE(VLOOKUP(Table9[[#This Row],[Código do agregado
'[Entidade']]],Table8[[Código do agregado '[Entidade']]:[Código do agregado
'[1º Direito']]],8,FALSE),".",Table9[[#This Row],[Membro]])))</f>
        <v/>
      </c>
      <c r="D1173" s="430"/>
      <c r="E1173" s="431"/>
      <c r="F1173" s="430"/>
      <c r="G1173" s="430"/>
      <c r="H1173" s="435"/>
      <c r="I1173" s="432"/>
      <c r="J1173" s="433"/>
      <c r="K1173" s="404" t="str">
        <f ca="1">IF(Table9[[#This Row],[Data de nascimento 
(aaaa-mm-dd)]]="","",(IF(B1173="","",DATEDIF(J1173,NOW(),"y"))))</f>
        <v/>
      </c>
      <c r="L1173" s="401"/>
      <c r="M1173" s="405"/>
      <c r="N1173" s="407"/>
      <c r="O1173" s="405"/>
      <c r="P1173" s="275" t="str">
        <f t="shared" si="93"/>
        <v>NÃO</v>
      </c>
      <c r="Q1173" s="281" t="str">
        <f>IF(Table9[[#This Row],[Código do agregado
'[Entidade']]]="","",IF(B1173&lt;&gt;B1172,"A",IF(Q1172="A","B",IF(Q1172="B","C",IF(Q1172="C","D",IF(Q1172="D","E",IF(Q1172="E","F",IF(Q1172="F","G",IF(Q1172="G","H",IF(Q1172="H","I",IF(Q1172="K","L",IF(Q1172="L","M",IF(Q1172="M","N",IF(Q1172="N","O",IF(Q1172="O","P",IF(Q1172="P","Q"))))))))))))))))</f>
        <v/>
      </c>
      <c r="R1173" s="282" t="str">
        <f t="shared" si="94"/>
        <v/>
      </c>
      <c r="S1173" s="283" t="str">
        <f t="shared" si="95"/>
        <v/>
      </c>
      <c r="T1173" s="284" t="str">
        <f t="shared" ca="1" si="96"/>
        <v/>
      </c>
      <c r="U1173" s="419"/>
      <c r="V1173" s="421" t="str">
        <f>IFERROR(IF(Table9[[#This Row],[Data de nascimento 
(aaaa-mm-dd)]]="","",(IF(B1173="","",DATEDIF(J1173,VLOOKUP(Table9[[#This Row],[Código do agregado
'[Entidade']]],Table8[[Código do agregado '[Entidade']]:[Denominação do ficheiro pdf correspondente ao documento]],25,FALSE),"y")))),"")</f>
        <v/>
      </c>
      <c r="W1173" s="410">
        <f t="shared" si="97"/>
        <v>0</v>
      </c>
      <c r="AC1173" s="280"/>
    </row>
    <row r="1174" spans="1:29" s="263" customFormat="1" ht="25.05" hidden="1" customHeight="1" x14ac:dyDescent="0.3">
      <c r="A1174" s="274" t="str">
        <f>CONCATENATE(+IF(Table9[[#This Row],[Código do agregado
'[Entidade']]]="","",VLOOKUP(Table9[[#This Row],[Código do agregado
'[Entidade']]],Table8[[#All],[Código do agregado '[Entidade']]:[Código do agregado
'[1º Direito']]],6,FALSE)),Table9[[#This Row],[Membro]])</f>
        <v/>
      </c>
      <c r="B1174" s="403"/>
      <c r="C1174" s="404" t="str">
        <f>IF(Table9[[#This Row],[Código do agregado
'[Entidade']]]="","",(CONCATENATE(VLOOKUP(Table9[[#This Row],[Código do agregado
'[Entidade']]],Table8[[Código do agregado '[Entidade']]:[Código do agregado
'[1º Direito']]],8,FALSE),".",Table9[[#This Row],[Membro]])))</f>
        <v/>
      </c>
      <c r="D1174" s="430"/>
      <c r="E1174" s="431"/>
      <c r="F1174" s="430"/>
      <c r="G1174" s="430"/>
      <c r="H1174" s="435"/>
      <c r="I1174" s="432"/>
      <c r="J1174" s="433"/>
      <c r="K1174" s="404" t="str">
        <f ca="1">IF(Table9[[#This Row],[Data de nascimento 
(aaaa-mm-dd)]]="","",(IF(B1174="","",DATEDIF(J1174,NOW(),"y"))))</f>
        <v/>
      </c>
      <c r="L1174" s="401"/>
      <c r="M1174" s="405"/>
      <c r="N1174" s="407"/>
      <c r="O1174" s="405"/>
      <c r="P1174" s="275" t="str">
        <f t="shared" si="93"/>
        <v>NÃO</v>
      </c>
      <c r="Q1174" s="281" t="str">
        <f>IF(Table9[[#This Row],[Código do agregado
'[Entidade']]]="","",IF(B1174&lt;&gt;B1173,"A",IF(Q1173="A","B",IF(Q1173="B","C",IF(Q1173="C","D",IF(Q1173="D","E",IF(Q1173="E","F",IF(Q1173="F","G",IF(Q1173="G","H",IF(Q1173="H","I",IF(Q1173="K","L",IF(Q1173="L","M",IF(Q1173="M","N",IF(Q1173="N","O",IF(Q1173="O","P",IF(Q1173="P","Q"))))))))))))))))</f>
        <v/>
      </c>
      <c r="R1174" s="282" t="str">
        <f t="shared" si="94"/>
        <v/>
      </c>
      <c r="S1174" s="283" t="str">
        <f t="shared" si="95"/>
        <v/>
      </c>
      <c r="T1174" s="284" t="str">
        <f t="shared" ca="1" si="96"/>
        <v/>
      </c>
      <c r="U1174" s="419"/>
      <c r="V1174" s="421" t="str">
        <f>IFERROR(IF(Table9[[#This Row],[Data de nascimento 
(aaaa-mm-dd)]]="","",(IF(B1174="","",DATEDIF(J1174,VLOOKUP(Table9[[#This Row],[Código do agregado
'[Entidade']]],Table8[[Código do agregado '[Entidade']]:[Denominação do ficheiro pdf correspondente ao documento]],25,FALSE),"y")))),"")</f>
        <v/>
      </c>
      <c r="W1174" s="410">
        <f t="shared" si="97"/>
        <v>0</v>
      </c>
      <c r="AC1174" s="280"/>
    </row>
    <row r="1175" spans="1:29" s="263" customFormat="1" ht="25.05" hidden="1" customHeight="1" x14ac:dyDescent="0.3">
      <c r="A1175" s="274" t="str">
        <f>CONCATENATE(+IF(Table9[[#This Row],[Código do agregado
'[Entidade']]]="","",VLOOKUP(Table9[[#This Row],[Código do agregado
'[Entidade']]],Table8[[#All],[Código do agregado '[Entidade']]:[Código do agregado
'[1º Direito']]],6,FALSE)),Table9[[#This Row],[Membro]])</f>
        <v/>
      </c>
      <c r="B1175" s="403"/>
      <c r="C1175" s="404" t="str">
        <f>IF(Table9[[#This Row],[Código do agregado
'[Entidade']]]="","",(CONCATENATE(VLOOKUP(Table9[[#This Row],[Código do agregado
'[Entidade']]],Table8[[Código do agregado '[Entidade']]:[Código do agregado
'[1º Direito']]],8,FALSE),".",Table9[[#This Row],[Membro]])))</f>
        <v/>
      </c>
      <c r="D1175" s="430"/>
      <c r="E1175" s="431"/>
      <c r="F1175" s="430"/>
      <c r="G1175" s="430"/>
      <c r="H1175" s="435"/>
      <c r="I1175" s="432"/>
      <c r="J1175" s="433"/>
      <c r="K1175" s="404" t="str">
        <f ca="1">IF(Table9[[#This Row],[Data de nascimento 
(aaaa-mm-dd)]]="","",(IF(B1175="","",DATEDIF(J1175,NOW(),"y"))))</f>
        <v/>
      </c>
      <c r="L1175" s="401"/>
      <c r="M1175" s="405"/>
      <c r="N1175" s="407"/>
      <c r="O1175" s="405"/>
      <c r="P1175" s="275" t="str">
        <f t="shared" si="93"/>
        <v>NÃO</v>
      </c>
      <c r="Q1175" s="281" t="str">
        <f>IF(Table9[[#This Row],[Código do agregado
'[Entidade']]]="","",IF(B1175&lt;&gt;B1174,"A",IF(Q1174="A","B",IF(Q1174="B","C",IF(Q1174="C","D",IF(Q1174="D","E",IF(Q1174="E","F",IF(Q1174="F","G",IF(Q1174="G","H",IF(Q1174="H","I",IF(Q1174="K","L",IF(Q1174="L","M",IF(Q1174="M","N",IF(Q1174="N","O",IF(Q1174="O","P",IF(Q1174="P","Q"))))))))))))))))</f>
        <v/>
      </c>
      <c r="R1175" s="282" t="str">
        <f t="shared" si="94"/>
        <v/>
      </c>
      <c r="S1175" s="283" t="str">
        <f t="shared" si="95"/>
        <v/>
      </c>
      <c r="T1175" s="284" t="str">
        <f t="shared" ca="1" si="96"/>
        <v/>
      </c>
      <c r="U1175" s="419"/>
      <c r="V1175" s="421" t="str">
        <f>IFERROR(IF(Table9[[#This Row],[Data de nascimento 
(aaaa-mm-dd)]]="","",(IF(B1175="","",DATEDIF(J1175,VLOOKUP(Table9[[#This Row],[Código do agregado
'[Entidade']]],Table8[[Código do agregado '[Entidade']]:[Denominação do ficheiro pdf correspondente ao documento]],25,FALSE),"y")))),"")</f>
        <v/>
      </c>
      <c r="W1175" s="410">
        <f t="shared" si="97"/>
        <v>0</v>
      </c>
      <c r="AC1175" s="280"/>
    </row>
    <row r="1176" spans="1:29" s="263" customFormat="1" ht="25.05" hidden="1" customHeight="1" x14ac:dyDescent="0.3">
      <c r="A1176" s="274" t="str">
        <f>CONCATENATE(+IF(Table9[[#This Row],[Código do agregado
'[Entidade']]]="","",VLOOKUP(Table9[[#This Row],[Código do agregado
'[Entidade']]],Table8[[#All],[Código do agregado '[Entidade']]:[Código do agregado
'[1º Direito']]],6,FALSE)),Table9[[#This Row],[Membro]])</f>
        <v/>
      </c>
      <c r="B1176" s="403"/>
      <c r="C1176" s="404" t="str">
        <f>IF(Table9[[#This Row],[Código do agregado
'[Entidade']]]="","",(CONCATENATE(VLOOKUP(Table9[[#This Row],[Código do agregado
'[Entidade']]],Table8[[Código do agregado '[Entidade']]:[Código do agregado
'[1º Direito']]],8,FALSE),".",Table9[[#This Row],[Membro]])))</f>
        <v/>
      </c>
      <c r="D1176" s="430"/>
      <c r="E1176" s="431"/>
      <c r="F1176" s="430"/>
      <c r="G1176" s="430"/>
      <c r="H1176" s="435"/>
      <c r="I1176" s="432"/>
      <c r="J1176" s="433"/>
      <c r="K1176" s="404" t="str">
        <f ca="1">IF(Table9[[#This Row],[Data de nascimento 
(aaaa-mm-dd)]]="","",(IF(B1176="","",DATEDIF(J1176,NOW(),"y"))))</f>
        <v/>
      </c>
      <c r="L1176" s="401"/>
      <c r="M1176" s="405"/>
      <c r="N1176" s="407"/>
      <c r="O1176" s="405"/>
      <c r="P1176" s="275" t="str">
        <f t="shared" si="93"/>
        <v>NÃO</v>
      </c>
      <c r="Q1176" s="281" t="str">
        <f>IF(Table9[[#This Row],[Código do agregado
'[Entidade']]]="","",IF(B1176&lt;&gt;B1175,"A",IF(Q1175="A","B",IF(Q1175="B","C",IF(Q1175="C","D",IF(Q1175="D","E",IF(Q1175="E","F",IF(Q1175="F","G",IF(Q1175="G","H",IF(Q1175="H","I",IF(Q1175="K","L",IF(Q1175="L","M",IF(Q1175="M","N",IF(Q1175="N","O",IF(Q1175="O","P",IF(Q1175="P","Q"))))))))))))))))</f>
        <v/>
      </c>
      <c r="R1176" s="282" t="str">
        <f t="shared" si="94"/>
        <v/>
      </c>
      <c r="S1176" s="283" t="str">
        <f t="shared" si="95"/>
        <v/>
      </c>
      <c r="T1176" s="284" t="str">
        <f t="shared" ca="1" si="96"/>
        <v/>
      </c>
      <c r="U1176" s="419"/>
      <c r="V1176" s="421" t="str">
        <f>IFERROR(IF(Table9[[#This Row],[Data de nascimento 
(aaaa-mm-dd)]]="","",(IF(B1176="","",DATEDIF(J1176,VLOOKUP(Table9[[#This Row],[Código do agregado
'[Entidade']]],Table8[[Código do agregado '[Entidade']]:[Denominação do ficheiro pdf correspondente ao documento]],25,FALSE),"y")))),"")</f>
        <v/>
      </c>
      <c r="W1176" s="410">
        <f t="shared" si="97"/>
        <v>0</v>
      </c>
      <c r="AC1176" s="280"/>
    </row>
    <row r="1177" spans="1:29" s="263" customFormat="1" ht="25.05" hidden="1" customHeight="1" x14ac:dyDescent="0.3">
      <c r="A1177" s="274" t="str">
        <f>CONCATENATE(+IF(Table9[[#This Row],[Código do agregado
'[Entidade']]]="","",VLOOKUP(Table9[[#This Row],[Código do agregado
'[Entidade']]],Table8[[#All],[Código do agregado '[Entidade']]:[Código do agregado
'[1º Direito']]],6,FALSE)),Table9[[#This Row],[Membro]])</f>
        <v/>
      </c>
      <c r="B1177" s="403"/>
      <c r="C1177" s="404" t="str">
        <f>IF(Table9[[#This Row],[Código do agregado
'[Entidade']]]="","",(CONCATENATE(VLOOKUP(Table9[[#This Row],[Código do agregado
'[Entidade']]],Table8[[Código do agregado '[Entidade']]:[Código do agregado
'[1º Direito']]],8,FALSE),".",Table9[[#This Row],[Membro]])))</f>
        <v/>
      </c>
      <c r="D1177" s="430"/>
      <c r="E1177" s="431"/>
      <c r="F1177" s="430"/>
      <c r="G1177" s="430"/>
      <c r="H1177" s="435"/>
      <c r="I1177" s="432"/>
      <c r="J1177" s="433"/>
      <c r="K1177" s="404" t="str">
        <f ca="1">IF(Table9[[#This Row],[Data de nascimento 
(aaaa-mm-dd)]]="","",(IF(B1177="","",DATEDIF(J1177,NOW(),"y"))))</f>
        <v/>
      </c>
      <c r="L1177" s="401"/>
      <c r="M1177" s="405"/>
      <c r="N1177" s="407"/>
      <c r="O1177" s="405"/>
      <c r="P1177" s="275" t="str">
        <f t="shared" si="93"/>
        <v>NÃO</v>
      </c>
      <c r="Q1177" s="281" t="str">
        <f>IF(Table9[[#This Row],[Código do agregado
'[Entidade']]]="","",IF(B1177&lt;&gt;B1176,"A",IF(Q1176="A","B",IF(Q1176="B","C",IF(Q1176="C","D",IF(Q1176="D","E",IF(Q1176="E","F",IF(Q1176="F","G",IF(Q1176="G","H",IF(Q1176="H","I",IF(Q1176="K","L",IF(Q1176="L","M",IF(Q1176="M","N",IF(Q1176="N","O",IF(Q1176="O","P",IF(Q1176="P","Q"))))))))))))))))</f>
        <v/>
      </c>
      <c r="R1177" s="282" t="str">
        <f t="shared" si="94"/>
        <v/>
      </c>
      <c r="S1177" s="283" t="str">
        <f t="shared" si="95"/>
        <v/>
      </c>
      <c r="T1177" s="284" t="str">
        <f t="shared" ca="1" si="96"/>
        <v/>
      </c>
      <c r="U1177" s="419"/>
      <c r="V1177" s="421" t="str">
        <f>IFERROR(IF(Table9[[#This Row],[Data de nascimento 
(aaaa-mm-dd)]]="","",(IF(B1177="","",DATEDIF(J1177,VLOOKUP(Table9[[#This Row],[Código do agregado
'[Entidade']]],Table8[[Código do agregado '[Entidade']]:[Denominação do ficheiro pdf correspondente ao documento]],25,FALSE),"y")))),"")</f>
        <v/>
      </c>
      <c r="W1177" s="410">
        <f t="shared" si="97"/>
        <v>0</v>
      </c>
      <c r="AC1177" s="280"/>
    </row>
    <row r="1178" spans="1:29" s="263" customFormat="1" ht="25.05" hidden="1" customHeight="1" x14ac:dyDescent="0.3">
      <c r="A1178" s="274" t="str">
        <f>CONCATENATE(+IF(Table9[[#This Row],[Código do agregado
'[Entidade']]]="","",VLOOKUP(Table9[[#This Row],[Código do agregado
'[Entidade']]],Table8[[#All],[Código do agregado '[Entidade']]:[Código do agregado
'[1º Direito']]],6,FALSE)),Table9[[#This Row],[Membro]])</f>
        <v/>
      </c>
      <c r="B1178" s="403"/>
      <c r="C1178" s="404" t="str">
        <f>IF(Table9[[#This Row],[Código do agregado
'[Entidade']]]="","",(CONCATENATE(VLOOKUP(Table9[[#This Row],[Código do agregado
'[Entidade']]],Table8[[Código do agregado '[Entidade']]:[Código do agregado
'[1º Direito']]],8,FALSE),".",Table9[[#This Row],[Membro]])))</f>
        <v/>
      </c>
      <c r="D1178" s="430"/>
      <c r="E1178" s="431"/>
      <c r="F1178" s="430"/>
      <c r="G1178" s="430"/>
      <c r="H1178" s="435"/>
      <c r="I1178" s="432"/>
      <c r="J1178" s="433"/>
      <c r="K1178" s="404" t="str">
        <f ca="1">IF(Table9[[#This Row],[Data de nascimento 
(aaaa-mm-dd)]]="","",(IF(B1178="","",DATEDIF(J1178,NOW(),"y"))))</f>
        <v/>
      </c>
      <c r="L1178" s="401"/>
      <c r="M1178" s="405"/>
      <c r="N1178" s="407"/>
      <c r="O1178" s="405"/>
      <c r="P1178" s="275" t="str">
        <f t="shared" si="93"/>
        <v>NÃO</v>
      </c>
      <c r="Q1178" s="281" t="str">
        <f>IF(Table9[[#This Row],[Código do agregado
'[Entidade']]]="","",IF(B1178&lt;&gt;B1177,"A",IF(Q1177="A","B",IF(Q1177="B","C",IF(Q1177="C","D",IF(Q1177="D","E",IF(Q1177="E","F",IF(Q1177="F","G",IF(Q1177="G","H",IF(Q1177="H","I",IF(Q1177="K","L",IF(Q1177="L","M",IF(Q1177="M","N",IF(Q1177="N","O",IF(Q1177="O","P",IF(Q1177="P","Q"))))))))))))))))</f>
        <v/>
      </c>
      <c r="R1178" s="282" t="str">
        <f t="shared" si="94"/>
        <v/>
      </c>
      <c r="S1178" s="283" t="str">
        <f t="shared" si="95"/>
        <v/>
      </c>
      <c r="T1178" s="284" t="str">
        <f t="shared" ca="1" si="96"/>
        <v/>
      </c>
      <c r="U1178" s="419"/>
      <c r="V1178" s="421" t="str">
        <f>IFERROR(IF(Table9[[#This Row],[Data de nascimento 
(aaaa-mm-dd)]]="","",(IF(B1178="","",DATEDIF(J1178,VLOOKUP(Table9[[#This Row],[Código do agregado
'[Entidade']]],Table8[[Código do agregado '[Entidade']]:[Denominação do ficheiro pdf correspondente ao documento]],25,FALSE),"y")))),"")</f>
        <v/>
      </c>
      <c r="W1178" s="410">
        <f t="shared" si="97"/>
        <v>0</v>
      </c>
      <c r="AC1178" s="280"/>
    </row>
    <row r="1179" spans="1:29" s="263" customFormat="1" ht="25.05" hidden="1" customHeight="1" x14ac:dyDescent="0.3">
      <c r="A1179" s="274" t="str">
        <f>CONCATENATE(+IF(Table9[[#This Row],[Código do agregado
'[Entidade']]]="","",VLOOKUP(Table9[[#This Row],[Código do agregado
'[Entidade']]],Table8[[#All],[Código do agregado '[Entidade']]:[Código do agregado
'[1º Direito']]],6,FALSE)),Table9[[#This Row],[Membro]])</f>
        <v/>
      </c>
      <c r="B1179" s="403"/>
      <c r="C1179" s="404" t="str">
        <f>IF(Table9[[#This Row],[Código do agregado
'[Entidade']]]="","",(CONCATENATE(VLOOKUP(Table9[[#This Row],[Código do agregado
'[Entidade']]],Table8[[Código do agregado '[Entidade']]:[Código do agregado
'[1º Direito']]],8,FALSE),".",Table9[[#This Row],[Membro]])))</f>
        <v/>
      </c>
      <c r="D1179" s="430"/>
      <c r="E1179" s="431"/>
      <c r="F1179" s="430"/>
      <c r="G1179" s="430"/>
      <c r="H1179" s="435"/>
      <c r="I1179" s="432"/>
      <c r="J1179" s="433"/>
      <c r="K1179" s="404" t="str">
        <f ca="1">IF(Table9[[#This Row],[Data de nascimento 
(aaaa-mm-dd)]]="","",(IF(B1179="","",DATEDIF(J1179,NOW(),"y"))))</f>
        <v/>
      </c>
      <c r="L1179" s="401"/>
      <c r="M1179" s="405"/>
      <c r="N1179" s="407"/>
      <c r="O1179" s="405"/>
      <c r="P1179" s="275" t="str">
        <f t="shared" si="93"/>
        <v>NÃO</v>
      </c>
      <c r="Q1179" s="281" t="str">
        <f>IF(Table9[[#This Row],[Código do agregado
'[Entidade']]]="","",IF(B1179&lt;&gt;B1178,"A",IF(Q1178="A","B",IF(Q1178="B","C",IF(Q1178="C","D",IF(Q1178="D","E",IF(Q1178="E","F",IF(Q1178="F","G",IF(Q1178="G","H",IF(Q1178="H","I",IF(Q1178="K","L",IF(Q1178="L","M",IF(Q1178="M","N",IF(Q1178="N","O",IF(Q1178="O","P",IF(Q1178="P","Q"))))))))))))))))</f>
        <v/>
      </c>
      <c r="R1179" s="282" t="str">
        <f t="shared" si="94"/>
        <v/>
      </c>
      <c r="S1179" s="283" t="str">
        <f t="shared" si="95"/>
        <v/>
      </c>
      <c r="T1179" s="284" t="str">
        <f t="shared" ca="1" si="96"/>
        <v/>
      </c>
      <c r="U1179" s="419"/>
      <c r="V1179" s="421" t="str">
        <f>IFERROR(IF(Table9[[#This Row],[Data de nascimento 
(aaaa-mm-dd)]]="","",(IF(B1179="","",DATEDIF(J1179,VLOOKUP(Table9[[#This Row],[Código do agregado
'[Entidade']]],Table8[[Código do agregado '[Entidade']]:[Denominação do ficheiro pdf correspondente ao documento]],25,FALSE),"y")))),"")</f>
        <v/>
      </c>
      <c r="W1179" s="410">
        <f t="shared" si="97"/>
        <v>0</v>
      </c>
      <c r="AC1179" s="280"/>
    </row>
    <row r="1180" spans="1:29" s="263" customFormat="1" ht="25.05" hidden="1" customHeight="1" x14ac:dyDescent="0.3">
      <c r="A1180" s="274" t="str">
        <f>CONCATENATE(+IF(Table9[[#This Row],[Código do agregado
'[Entidade']]]="","",VLOOKUP(Table9[[#This Row],[Código do agregado
'[Entidade']]],Table8[[#All],[Código do agregado '[Entidade']]:[Código do agregado
'[1º Direito']]],6,FALSE)),Table9[[#This Row],[Membro]])</f>
        <v/>
      </c>
      <c r="B1180" s="403"/>
      <c r="C1180" s="404" t="str">
        <f>IF(Table9[[#This Row],[Código do agregado
'[Entidade']]]="","",(CONCATENATE(VLOOKUP(Table9[[#This Row],[Código do agregado
'[Entidade']]],Table8[[Código do agregado '[Entidade']]:[Código do agregado
'[1º Direito']]],8,FALSE),".",Table9[[#This Row],[Membro]])))</f>
        <v/>
      </c>
      <c r="D1180" s="430"/>
      <c r="E1180" s="431"/>
      <c r="F1180" s="430"/>
      <c r="G1180" s="430"/>
      <c r="H1180" s="435"/>
      <c r="I1180" s="432"/>
      <c r="J1180" s="433"/>
      <c r="K1180" s="404" t="str">
        <f ca="1">IF(Table9[[#This Row],[Data de nascimento 
(aaaa-mm-dd)]]="","",(IF(B1180="","",DATEDIF(J1180,NOW(),"y"))))</f>
        <v/>
      </c>
      <c r="L1180" s="401"/>
      <c r="M1180" s="405"/>
      <c r="N1180" s="407"/>
      <c r="O1180" s="405"/>
      <c r="P1180" s="275" t="str">
        <f t="shared" si="93"/>
        <v>NÃO</v>
      </c>
      <c r="Q1180" s="281" t="str">
        <f>IF(Table9[[#This Row],[Código do agregado
'[Entidade']]]="","",IF(B1180&lt;&gt;B1179,"A",IF(Q1179="A","B",IF(Q1179="B","C",IF(Q1179="C","D",IF(Q1179="D","E",IF(Q1179="E","F",IF(Q1179="F","G",IF(Q1179="G","H",IF(Q1179="H","I",IF(Q1179="K","L",IF(Q1179="L","M",IF(Q1179="M","N",IF(Q1179="N","O",IF(Q1179="O","P",IF(Q1179="P","Q"))))))))))))))))</f>
        <v/>
      </c>
      <c r="R1180" s="282" t="str">
        <f t="shared" si="94"/>
        <v/>
      </c>
      <c r="S1180" s="283" t="str">
        <f t="shared" si="95"/>
        <v/>
      </c>
      <c r="T1180" s="284" t="str">
        <f t="shared" ca="1" si="96"/>
        <v/>
      </c>
      <c r="U1180" s="419"/>
      <c r="V1180" s="421" t="str">
        <f>IFERROR(IF(Table9[[#This Row],[Data de nascimento 
(aaaa-mm-dd)]]="","",(IF(B1180="","",DATEDIF(J1180,VLOOKUP(Table9[[#This Row],[Código do agregado
'[Entidade']]],Table8[[Código do agregado '[Entidade']]:[Denominação do ficheiro pdf correspondente ao documento]],25,FALSE),"y")))),"")</f>
        <v/>
      </c>
      <c r="W1180" s="410">
        <f t="shared" si="97"/>
        <v>0</v>
      </c>
      <c r="AC1180" s="280"/>
    </row>
    <row r="1181" spans="1:29" s="263" customFormat="1" ht="25.05" hidden="1" customHeight="1" x14ac:dyDescent="0.3">
      <c r="A1181" s="274" t="str">
        <f>CONCATENATE(+IF(Table9[[#This Row],[Código do agregado
'[Entidade']]]="","",VLOOKUP(Table9[[#This Row],[Código do agregado
'[Entidade']]],Table8[[#All],[Código do agregado '[Entidade']]:[Código do agregado
'[1º Direito']]],6,FALSE)),Table9[[#This Row],[Membro]])</f>
        <v/>
      </c>
      <c r="B1181" s="403"/>
      <c r="C1181" s="404" t="str">
        <f>IF(Table9[[#This Row],[Código do agregado
'[Entidade']]]="","",(CONCATENATE(VLOOKUP(Table9[[#This Row],[Código do agregado
'[Entidade']]],Table8[[Código do agregado '[Entidade']]:[Código do agregado
'[1º Direito']]],8,FALSE),".",Table9[[#This Row],[Membro]])))</f>
        <v/>
      </c>
      <c r="D1181" s="430"/>
      <c r="E1181" s="431"/>
      <c r="F1181" s="430"/>
      <c r="G1181" s="430"/>
      <c r="H1181" s="435"/>
      <c r="I1181" s="432"/>
      <c r="J1181" s="433"/>
      <c r="K1181" s="404" t="str">
        <f ca="1">IF(Table9[[#This Row],[Data de nascimento 
(aaaa-mm-dd)]]="","",(IF(B1181="","",DATEDIF(J1181,NOW(),"y"))))</f>
        <v/>
      </c>
      <c r="L1181" s="401"/>
      <c r="M1181" s="405"/>
      <c r="N1181" s="407"/>
      <c r="O1181" s="405"/>
      <c r="P1181" s="275" t="str">
        <f t="shared" si="93"/>
        <v>NÃO</v>
      </c>
      <c r="Q1181" s="281" t="str">
        <f>IF(Table9[[#This Row],[Código do agregado
'[Entidade']]]="","",IF(B1181&lt;&gt;B1180,"A",IF(Q1180="A","B",IF(Q1180="B","C",IF(Q1180="C","D",IF(Q1180="D","E",IF(Q1180="E","F",IF(Q1180="F","G",IF(Q1180="G","H",IF(Q1180="H","I",IF(Q1180="K","L",IF(Q1180="L","M",IF(Q1180="M","N",IF(Q1180="N","O",IF(Q1180="O","P",IF(Q1180="P","Q"))))))))))))))))</f>
        <v/>
      </c>
      <c r="R1181" s="282" t="str">
        <f t="shared" si="94"/>
        <v/>
      </c>
      <c r="S1181" s="283" t="str">
        <f t="shared" si="95"/>
        <v/>
      </c>
      <c r="T1181" s="284" t="str">
        <f t="shared" ca="1" si="96"/>
        <v/>
      </c>
      <c r="U1181" s="419"/>
      <c r="V1181" s="421" t="str">
        <f>IFERROR(IF(Table9[[#This Row],[Data de nascimento 
(aaaa-mm-dd)]]="","",(IF(B1181="","",DATEDIF(J1181,VLOOKUP(Table9[[#This Row],[Código do agregado
'[Entidade']]],Table8[[Código do agregado '[Entidade']]:[Denominação do ficheiro pdf correspondente ao documento]],25,FALSE),"y")))),"")</f>
        <v/>
      </c>
      <c r="W1181" s="410">
        <f t="shared" si="97"/>
        <v>0</v>
      </c>
      <c r="AC1181" s="280"/>
    </row>
    <row r="1182" spans="1:29" s="263" customFormat="1" ht="25.05" hidden="1" customHeight="1" x14ac:dyDescent="0.3">
      <c r="A1182" s="274" t="str">
        <f>CONCATENATE(+IF(Table9[[#This Row],[Código do agregado
'[Entidade']]]="","",VLOOKUP(Table9[[#This Row],[Código do agregado
'[Entidade']]],Table8[[#All],[Código do agregado '[Entidade']]:[Código do agregado
'[1º Direito']]],6,FALSE)),Table9[[#This Row],[Membro]])</f>
        <v/>
      </c>
      <c r="B1182" s="403"/>
      <c r="C1182" s="404" t="str">
        <f>IF(Table9[[#This Row],[Código do agregado
'[Entidade']]]="","",(CONCATENATE(VLOOKUP(Table9[[#This Row],[Código do agregado
'[Entidade']]],Table8[[Código do agregado '[Entidade']]:[Código do agregado
'[1º Direito']]],8,FALSE),".",Table9[[#This Row],[Membro]])))</f>
        <v/>
      </c>
      <c r="D1182" s="430"/>
      <c r="E1182" s="431"/>
      <c r="F1182" s="430"/>
      <c r="G1182" s="430"/>
      <c r="H1182" s="435"/>
      <c r="I1182" s="432"/>
      <c r="J1182" s="433"/>
      <c r="K1182" s="404" t="str">
        <f ca="1">IF(Table9[[#This Row],[Data de nascimento 
(aaaa-mm-dd)]]="","",(IF(B1182="","",DATEDIF(J1182,NOW(),"y"))))</f>
        <v/>
      </c>
      <c r="L1182" s="401"/>
      <c r="M1182" s="405"/>
      <c r="N1182" s="407"/>
      <c r="O1182" s="405"/>
      <c r="P1182" s="275" t="str">
        <f t="shared" si="93"/>
        <v>NÃO</v>
      </c>
      <c r="Q1182" s="281" t="str">
        <f>IF(Table9[[#This Row],[Código do agregado
'[Entidade']]]="","",IF(B1182&lt;&gt;B1181,"A",IF(Q1181="A","B",IF(Q1181="B","C",IF(Q1181="C","D",IF(Q1181="D","E",IF(Q1181="E","F",IF(Q1181="F","G",IF(Q1181="G","H",IF(Q1181="H","I",IF(Q1181="K","L",IF(Q1181="L","M",IF(Q1181="M","N",IF(Q1181="N","O",IF(Q1181="O","P",IF(Q1181="P","Q"))))))))))))))))</f>
        <v/>
      </c>
      <c r="R1182" s="282" t="str">
        <f t="shared" si="94"/>
        <v/>
      </c>
      <c r="S1182" s="283" t="str">
        <f t="shared" si="95"/>
        <v/>
      </c>
      <c r="T1182" s="284" t="str">
        <f t="shared" ca="1" si="96"/>
        <v/>
      </c>
      <c r="U1182" s="419"/>
      <c r="V1182" s="421" t="str">
        <f>IFERROR(IF(Table9[[#This Row],[Data de nascimento 
(aaaa-mm-dd)]]="","",(IF(B1182="","",DATEDIF(J1182,VLOOKUP(Table9[[#This Row],[Código do agregado
'[Entidade']]],Table8[[Código do agregado '[Entidade']]:[Denominação do ficheiro pdf correspondente ao documento]],25,FALSE),"y")))),"")</f>
        <v/>
      </c>
      <c r="W1182" s="410">
        <f t="shared" si="97"/>
        <v>0</v>
      </c>
      <c r="AC1182" s="280"/>
    </row>
    <row r="1183" spans="1:29" s="263" customFormat="1" ht="25.05" hidden="1" customHeight="1" x14ac:dyDescent="0.3">
      <c r="A1183" s="274" t="str">
        <f>CONCATENATE(+IF(Table9[[#This Row],[Código do agregado
'[Entidade']]]="","",VLOOKUP(Table9[[#This Row],[Código do agregado
'[Entidade']]],Table8[[#All],[Código do agregado '[Entidade']]:[Código do agregado
'[1º Direito']]],6,FALSE)),Table9[[#This Row],[Membro]])</f>
        <v/>
      </c>
      <c r="B1183" s="403"/>
      <c r="C1183" s="404" t="str">
        <f>IF(Table9[[#This Row],[Código do agregado
'[Entidade']]]="","",(CONCATENATE(VLOOKUP(Table9[[#This Row],[Código do agregado
'[Entidade']]],Table8[[Código do agregado '[Entidade']]:[Código do agregado
'[1º Direito']]],8,FALSE),".",Table9[[#This Row],[Membro]])))</f>
        <v/>
      </c>
      <c r="D1183" s="430"/>
      <c r="E1183" s="431"/>
      <c r="F1183" s="430"/>
      <c r="G1183" s="430"/>
      <c r="H1183" s="435"/>
      <c r="I1183" s="432"/>
      <c r="J1183" s="433"/>
      <c r="K1183" s="404" t="str">
        <f ca="1">IF(Table9[[#This Row],[Data de nascimento 
(aaaa-mm-dd)]]="","",(IF(B1183="","",DATEDIF(J1183,NOW(),"y"))))</f>
        <v/>
      </c>
      <c r="L1183" s="401"/>
      <c r="M1183" s="405"/>
      <c r="N1183" s="407"/>
      <c r="O1183" s="405"/>
      <c r="P1183" s="275" t="str">
        <f t="shared" si="93"/>
        <v>NÃO</v>
      </c>
      <c r="Q1183" s="281" t="str">
        <f>IF(Table9[[#This Row],[Código do agregado
'[Entidade']]]="","",IF(B1183&lt;&gt;B1182,"A",IF(Q1182="A","B",IF(Q1182="B","C",IF(Q1182="C","D",IF(Q1182="D","E",IF(Q1182="E","F",IF(Q1182="F","G",IF(Q1182="G","H",IF(Q1182="H","I",IF(Q1182="K","L",IF(Q1182="L","M",IF(Q1182="M","N",IF(Q1182="N","O",IF(Q1182="O","P",IF(Q1182="P","Q"))))))))))))))))</f>
        <v/>
      </c>
      <c r="R1183" s="282" t="str">
        <f t="shared" si="94"/>
        <v/>
      </c>
      <c r="S1183" s="283" t="str">
        <f t="shared" si="95"/>
        <v/>
      </c>
      <c r="T1183" s="284" t="str">
        <f t="shared" ca="1" si="96"/>
        <v/>
      </c>
      <c r="U1183" s="419"/>
      <c r="V1183" s="421" t="str">
        <f>IFERROR(IF(Table9[[#This Row],[Data de nascimento 
(aaaa-mm-dd)]]="","",(IF(B1183="","",DATEDIF(J1183,VLOOKUP(Table9[[#This Row],[Código do agregado
'[Entidade']]],Table8[[Código do agregado '[Entidade']]:[Denominação do ficheiro pdf correspondente ao documento]],25,FALSE),"y")))),"")</f>
        <v/>
      </c>
      <c r="W1183" s="410">
        <f t="shared" si="97"/>
        <v>0</v>
      </c>
      <c r="AC1183" s="280"/>
    </row>
    <row r="1184" spans="1:29" s="263" customFormat="1" ht="25.05" hidden="1" customHeight="1" x14ac:dyDescent="0.3">
      <c r="A1184" s="274" t="str">
        <f>CONCATENATE(+IF(Table9[[#This Row],[Código do agregado
'[Entidade']]]="","",VLOOKUP(Table9[[#This Row],[Código do agregado
'[Entidade']]],Table8[[#All],[Código do agregado '[Entidade']]:[Código do agregado
'[1º Direito']]],6,FALSE)),Table9[[#This Row],[Membro]])</f>
        <v/>
      </c>
      <c r="B1184" s="403"/>
      <c r="C1184" s="404" t="str">
        <f>IF(Table9[[#This Row],[Código do agregado
'[Entidade']]]="","",(CONCATENATE(VLOOKUP(Table9[[#This Row],[Código do agregado
'[Entidade']]],Table8[[Código do agregado '[Entidade']]:[Código do agregado
'[1º Direito']]],8,FALSE),".",Table9[[#This Row],[Membro]])))</f>
        <v/>
      </c>
      <c r="D1184" s="430"/>
      <c r="E1184" s="431"/>
      <c r="F1184" s="430"/>
      <c r="G1184" s="430"/>
      <c r="H1184" s="435"/>
      <c r="I1184" s="432"/>
      <c r="J1184" s="433"/>
      <c r="K1184" s="404" t="str">
        <f ca="1">IF(Table9[[#This Row],[Data de nascimento 
(aaaa-mm-dd)]]="","",(IF(B1184="","",DATEDIF(J1184,NOW(),"y"))))</f>
        <v/>
      </c>
      <c r="L1184" s="401"/>
      <c r="M1184" s="405"/>
      <c r="N1184" s="407"/>
      <c r="O1184" s="405"/>
      <c r="P1184" s="275" t="str">
        <f t="shared" si="93"/>
        <v>NÃO</v>
      </c>
      <c r="Q1184" s="281" t="str">
        <f>IF(Table9[[#This Row],[Código do agregado
'[Entidade']]]="","",IF(B1184&lt;&gt;B1183,"A",IF(Q1183="A","B",IF(Q1183="B","C",IF(Q1183="C","D",IF(Q1183="D","E",IF(Q1183="E","F",IF(Q1183="F","G",IF(Q1183="G","H",IF(Q1183="H","I",IF(Q1183="K","L",IF(Q1183="L","M",IF(Q1183="M","N",IF(Q1183="N","O",IF(Q1183="O","P",IF(Q1183="P","Q"))))))))))))))))</f>
        <v/>
      </c>
      <c r="R1184" s="282" t="str">
        <f t="shared" si="94"/>
        <v/>
      </c>
      <c r="S1184" s="283" t="str">
        <f t="shared" si="95"/>
        <v/>
      </c>
      <c r="T1184" s="284" t="str">
        <f t="shared" ca="1" si="96"/>
        <v/>
      </c>
      <c r="U1184" s="419"/>
      <c r="V1184" s="421" t="str">
        <f>IFERROR(IF(Table9[[#This Row],[Data de nascimento 
(aaaa-mm-dd)]]="","",(IF(B1184="","",DATEDIF(J1184,VLOOKUP(Table9[[#This Row],[Código do agregado
'[Entidade']]],Table8[[Código do agregado '[Entidade']]:[Denominação do ficheiro pdf correspondente ao documento]],25,FALSE),"y")))),"")</f>
        <v/>
      </c>
      <c r="W1184" s="410">
        <f t="shared" si="97"/>
        <v>0</v>
      </c>
      <c r="AC1184" s="280"/>
    </row>
    <row r="1185" spans="1:29" s="263" customFormat="1" ht="25.05" hidden="1" customHeight="1" x14ac:dyDescent="0.3">
      <c r="A1185" s="274" t="str">
        <f>CONCATENATE(+IF(Table9[[#This Row],[Código do agregado
'[Entidade']]]="","",VLOOKUP(Table9[[#This Row],[Código do agregado
'[Entidade']]],Table8[[#All],[Código do agregado '[Entidade']]:[Código do agregado
'[1º Direito']]],6,FALSE)),Table9[[#This Row],[Membro]])</f>
        <v/>
      </c>
      <c r="B1185" s="403"/>
      <c r="C1185" s="404" t="str">
        <f>IF(Table9[[#This Row],[Código do agregado
'[Entidade']]]="","",(CONCATENATE(VLOOKUP(Table9[[#This Row],[Código do agregado
'[Entidade']]],Table8[[Código do agregado '[Entidade']]:[Código do agregado
'[1º Direito']]],8,FALSE),".",Table9[[#This Row],[Membro]])))</f>
        <v/>
      </c>
      <c r="D1185" s="430"/>
      <c r="E1185" s="431"/>
      <c r="F1185" s="430"/>
      <c r="G1185" s="430"/>
      <c r="H1185" s="435"/>
      <c r="I1185" s="432"/>
      <c r="J1185" s="433"/>
      <c r="K1185" s="404" t="str">
        <f ca="1">IF(Table9[[#This Row],[Data de nascimento 
(aaaa-mm-dd)]]="","",(IF(B1185="","",DATEDIF(J1185,NOW(),"y"))))</f>
        <v/>
      </c>
      <c r="L1185" s="401"/>
      <c r="M1185" s="405"/>
      <c r="N1185" s="407"/>
      <c r="O1185" s="405"/>
      <c r="P1185" s="275" t="str">
        <f t="shared" si="93"/>
        <v>NÃO</v>
      </c>
      <c r="Q1185" s="281" t="str">
        <f>IF(Table9[[#This Row],[Código do agregado
'[Entidade']]]="","",IF(B1185&lt;&gt;B1184,"A",IF(Q1184="A","B",IF(Q1184="B","C",IF(Q1184="C","D",IF(Q1184="D","E",IF(Q1184="E","F",IF(Q1184="F","G",IF(Q1184="G","H",IF(Q1184="H","I",IF(Q1184="K","L",IF(Q1184="L","M",IF(Q1184="M","N",IF(Q1184="N","O",IF(Q1184="O","P",IF(Q1184="P","Q"))))))))))))))))</f>
        <v/>
      </c>
      <c r="R1185" s="282" t="str">
        <f t="shared" si="94"/>
        <v/>
      </c>
      <c r="S1185" s="283" t="str">
        <f t="shared" si="95"/>
        <v/>
      </c>
      <c r="T1185" s="284" t="str">
        <f t="shared" ca="1" si="96"/>
        <v/>
      </c>
      <c r="U1185" s="419"/>
      <c r="V1185" s="421" t="str">
        <f>IFERROR(IF(Table9[[#This Row],[Data de nascimento 
(aaaa-mm-dd)]]="","",(IF(B1185="","",DATEDIF(J1185,VLOOKUP(Table9[[#This Row],[Código do agregado
'[Entidade']]],Table8[[Código do agregado '[Entidade']]:[Denominação do ficheiro pdf correspondente ao documento]],25,FALSE),"y")))),"")</f>
        <v/>
      </c>
      <c r="W1185" s="410">
        <f t="shared" si="97"/>
        <v>0</v>
      </c>
      <c r="AC1185" s="280"/>
    </row>
    <row r="1186" spans="1:29" s="263" customFormat="1" ht="25.05" hidden="1" customHeight="1" x14ac:dyDescent="0.3">
      <c r="A1186" s="274" t="str">
        <f>CONCATENATE(+IF(Table9[[#This Row],[Código do agregado
'[Entidade']]]="","",VLOOKUP(Table9[[#This Row],[Código do agregado
'[Entidade']]],Table8[[#All],[Código do agregado '[Entidade']]:[Código do agregado
'[1º Direito']]],6,FALSE)),Table9[[#This Row],[Membro]])</f>
        <v/>
      </c>
      <c r="B1186" s="403"/>
      <c r="C1186" s="404" t="str">
        <f>IF(Table9[[#This Row],[Código do agregado
'[Entidade']]]="","",(CONCATENATE(VLOOKUP(Table9[[#This Row],[Código do agregado
'[Entidade']]],Table8[[Código do agregado '[Entidade']]:[Código do agregado
'[1º Direito']]],8,FALSE),".",Table9[[#This Row],[Membro]])))</f>
        <v/>
      </c>
      <c r="D1186" s="430"/>
      <c r="E1186" s="431"/>
      <c r="F1186" s="430"/>
      <c r="G1186" s="430"/>
      <c r="H1186" s="435"/>
      <c r="I1186" s="432"/>
      <c r="J1186" s="433"/>
      <c r="K1186" s="404" t="str">
        <f ca="1">IF(Table9[[#This Row],[Data de nascimento 
(aaaa-mm-dd)]]="","",(IF(B1186="","",DATEDIF(J1186,NOW(),"y"))))</f>
        <v/>
      </c>
      <c r="L1186" s="401"/>
      <c r="M1186" s="405"/>
      <c r="N1186" s="407"/>
      <c r="O1186" s="405"/>
      <c r="P1186" s="275" t="str">
        <f t="shared" si="93"/>
        <v>NÃO</v>
      </c>
      <c r="Q1186" s="281" t="str">
        <f>IF(Table9[[#This Row],[Código do agregado
'[Entidade']]]="","",IF(B1186&lt;&gt;B1185,"A",IF(Q1185="A","B",IF(Q1185="B","C",IF(Q1185="C","D",IF(Q1185="D","E",IF(Q1185="E","F",IF(Q1185="F","G",IF(Q1185="G","H",IF(Q1185="H","I",IF(Q1185="K","L",IF(Q1185="L","M",IF(Q1185="M","N",IF(Q1185="N","O",IF(Q1185="O","P",IF(Q1185="P","Q"))))))))))))))))</f>
        <v/>
      </c>
      <c r="R1186" s="282" t="str">
        <f t="shared" si="94"/>
        <v/>
      </c>
      <c r="S1186" s="283" t="str">
        <f t="shared" si="95"/>
        <v/>
      </c>
      <c r="T1186" s="284" t="str">
        <f t="shared" ca="1" si="96"/>
        <v/>
      </c>
      <c r="U1186" s="419"/>
      <c r="V1186" s="421" t="str">
        <f>IFERROR(IF(Table9[[#This Row],[Data de nascimento 
(aaaa-mm-dd)]]="","",(IF(B1186="","",DATEDIF(J1186,VLOOKUP(Table9[[#This Row],[Código do agregado
'[Entidade']]],Table8[[Código do agregado '[Entidade']]:[Denominação do ficheiro pdf correspondente ao documento]],25,FALSE),"y")))),"")</f>
        <v/>
      </c>
      <c r="W1186" s="410">
        <f t="shared" si="97"/>
        <v>0</v>
      </c>
      <c r="AC1186" s="280"/>
    </row>
    <row r="1187" spans="1:29" s="263" customFormat="1" ht="25.05" hidden="1" customHeight="1" x14ac:dyDescent="0.3">
      <c r="A1187" s="274" t="str">
        <f>CONCATENATE(+IF(Table9[[#This Row],[Código do agregado
'[Entidade']]]="","",VLOOKUP(Table9[[#This Row],[Código do agregado
'[Entidade']]],Table8[[#All],[Código do agregado '[Entidade']]:[Código do agregado
'[1º Direito']]],6,FALSE)),Table9[[#This Row],[Membro]])</f>
        <v/>
      </c>
      <c r="B1187" s="403"/>
      <c r="C1187" s="404" t="str">
        <f>IF(Table9[[#This Row],[Código do agregado
'[Entidade']]]="","",(CONCATENATE(VLOOKUP(Table9[[#This Row],[Código do agregado
'[Entidade']]],Table8[[Código do agregado '[Entidade']]:[Código do agregado
'[1º Direito']]],8,FALSE),".",Table9[[#This Row],[Membro]])))</f>
        <v/>
      </c>
      <c r="D1187" s="430"/>
      <c r="E1187" s="431"/>
      <c r="F1187" s="430"/>
      <c r="G1187" s="430"/>
      <c r="H1187" s="435"/>
      <c r="I1187" s="432"/>
      <c r="J1187" s="433"/>
      <c r="K1187" s="404" t="str">
        <f ca="1">IF(Table9[[#This Row],[Data de nascimento 
(aaaa-mm-dd)]]="","",(IF(B1187="","",DATEDIF(J1187,NOW(),"y"))))</f>
        <v/>
      </c>
      <c r="L1187" s="401"/>
      <c r="M1187" s="405"/>
      <c r="N1187" s="407"/>
      <c r="O1187" s="405"/>
      <c r="P1187" s="275" t="str">
        <f t="shared" si="93"/>
        <v>NÃO</v>
      </c>
      <c r="Q1187" s="281" t="str">
        <f>IF(Table9[[#This Row],[Código do agregado
'[Entidade']]]="","",IF(B1187&lt;&gt;B1186,"A",IF(Q1186="A","B",IF(Q1186="B","C",IF(Q1186="C","D",IF(Q1186="D","E",IF(Q1186="E","F",IF(Q1186="F","G",IF(Q1186="G","H",IF(Q1186="H","I",IF(Q1186="K","L",IF(Q1186="L","M",IF(Q1186="M","N",IF(Q1186="N","O",IF(Q1186="O","P",IF(Q1186="P","Q"))))))))))))))))</f>
        <v/>
      </c>
      <c r="R1187" s="282" t="str">
        <f t="shared" si="94"/>
        <v/>
      </c>
      <c r="S1187" s="283" t="str">
        <f t="shared" si="95"/>
        <v/>
      </c>
      <c r="T1187" s="284" t="str">
        <f t="shared" ca="1" si="96"/>
        <v/>
      </c>
      <c r="U1187" s="419"/>
      <c r="V1187" s="421" t="str">
        <f>IFERROR(IF(Table9[[#This Row],[Data de nascimento 
(aaaa-mm-dd)]]="","",(IF(B1187="","",DATEDIF(J1187,VLOOKUP(Table9[[#This Row],[Código do agregado
'[Entidade']]],Table8[[Código do agregado '[Entidade']]:[Denominação do ficheiro pdf correspondente ao documento]],25,FALSE),"y")))),"")</f>
        <v/>
      </c>
      <c r="W1187" s="410">
        <f t="shared" si="97"/>
        <v>0</v>
      </c>
      <c r="AC1187" s="280"/>
    </row>
    <row r="1188" spans="1:29" s="263" customFormat="1" ht="25.05" hidden="1" customHeight="1" x14ac:dyDescent="0.3">
      <c r="A1188" s="274" t="str">
        <f>CONCATENATE(+IF(Table9[[#This Row],[Código do agregado
'[Entidade']]]="","",VLOOKUP(Table9[[#This Row],[Código do agregado
'[Entidade']]],Table8[[#All],[Código do agregado '[Entidade']]:[Código do agregado
'[1º Direito']]],6,FALSE)),Table9[[#This Row],[Membro]])</f>
        <v/>
      </c>
      <c r="B1188" s="403"/>
      <c r="C1188" s="404" t="str">
        <f>IF(Table9[[#This Row],[Código do agregado
'[Entidade']]]="","",(CONCATENATE(VLOOKUP(Table9[[#This Row],[Código do agregado
'[Entidade']]],Table8[[Código do agregado '[Entidade']]:[Código do agregado
'[1º Direito']]],8,FALSE),".",Table9[[#This Row],[Membro]])))</f>
        <v/>
      </c>
      <c r="D1188" s="430"/>
      <c r="E1188" s="431"/>
      <c r="F1188" s="430"/>
      <c r="G1188" s="430"/>
      <c r="H1188" s="435"/>
      <c r="I1188" s="432"/>
      <c r="J1188" s="433"/>
      <c r="K1188" s="404" t="str">
        <f ca="1">IF(Table9[[#This Row],[Data de nascimento 
(aaaa-mm-dd)]]="","",(IF(B1188="","",DATEDIF(J1188,NOW(),"y"))))</f>
        <v/>
      </c>
      <c r="L1188" s="401"/>
      <c r="M1188" s="405"/>
      <c r="N1188" s="407"/>
      <c r="O1188" s="405"/>
      <c r="P1188" s="275" t="str">
        <f t="shared" si="93"/>
        <v>NÃO</v>
      </c>
      <c r="Q1188" s="281" t="str">
        <f>IF(Table9[[#This Row],[Código do agregado
'[Entidade']]]="","",IF(B1188&lt;&gt;B1187,"A",IF(Q1187="A","B",IF(Q1187="B","C",IF(Q1187="C","D",IF(Q1187="D","E",IF(Q1187="E","F",IF(Q1187="F","G",IF(Q1187="G","H",IF(Q1187="H","I",IF(Q1187="K","L",IF(Q1187="L","M",IF(Q1187="M","N",IF(Q1187="N","O",IF(Q1187="O","P",IF(Q1187="P","Q"))))))))))))))))</f>
        <v/>
      </c>
      <c r="R1188" s="282" t="str">
        <f t="shared" si="94"/>
        <v/>
      </c>
      <c r="S1188" s="283" t="str">
        <f t="shared" si="95"/>
        <v/>
      </c>
      <c r="T1188" s="284" t="str">
        <f t="shared" ca="1" si="96"/>
        <v/>
      </c>
      <c r="U1188" s="419"/>
      <c r="V1188" s="421" t="str">
        <f>IFERROR(IF(Table9[[#This Row],[Data de nascimento 
(aaaa-mm-dd)]]="","",(IF(B1188="","",DATEDIF(J1188,VLOOKUP(Table9[[#This Row],[Código do agregado
'[Entidade']]],Table8[[Código do agregado '[Entidade']]:[Denominação do ficheiro pdf correspondente ao documento]],25,FALSE),"y")))),"")</f>
        <v/>
      </c>
      <c r="W1188" s="410">
        <f t="shared" si="97"/>
        <v>0</v>
      </c>
      <c r="AC1188" s="280"/>
    </row>
    <row r="1189" spans="1:29" s="263" customFormat="1" ht="25.05" hidden="1" customHeight="1" x14ac:dyDescent="0.3">
      <c r="A1189" s="274" t="str">
        <f>CONCATENATE(+IF(Table9[[#This Row],[Código do agregado
'[Entidade']]]="","",VLOOKUP(Table9[[#This Row],[Código do agregado
'[Entidade']]],Table8[[#All],[Código do agregado '[Entidade']]:[Código do agregado
'[1º Direito']]],6,FALSE)),Table9[[#This Row],[Membro]])</f>
        <v/>
      </c>
      <c r="B1189" s="403"/>
      <c r="C1189" s="404" t="str">
        <f>IF(Table9[[#This Row],[Código do agregado
'[Entidade']]]="","",(CONCATENATE(VLOOKUP(Table9[[#This Row],[Código do agregado
'[Entidade']]],Table8[[Código do agregado '[Entidade']]:[Código do agregado
'[1º Direito']]],8,FALSE),".",Table9[[#This Row],[Membro]])))</f>
        <v/>
      </c>
      <c r="D1189" s="430"/>
      <c r="E1189" s="431"/>
      <c r="F1189" s="430"/>
      <c r="G1189" s="430"/>
      <c r="H1189" s="435"/>
      <c r="I1189" s="432"/>
      <c r="J1189" s="433"/>
      <c r="K1189" s="404" t="str">
        <f ca="1">IF(Table9[[#This Row],[Data de nascimento 
(aaaa-mm-dd)]]="","",(IF(B1189="","",DATEDIF(J1189,NOW(),"y"))))</f>
        <v/>
      </c>
      <c r="L1189" s="401"/>
      <c r="M1189" s="405"/>
      <c r="N1189" s="407"/>
      <c r="O1189" s="405"/>
      <c r="P1189" s="275" t="str">
        <f t="shared" si="93"/>
        <v>NÃO</v>
      </c>
      <c r="Q1189" s="281" t="str">
        <f>IF(Table9[[#This Row],[Código do agregado
'[Entidade']]]="","",IF(B1189&lt;&gt;B1188,"A",IF(Q1188="A","B",IF(Q1188="B","C",IF(Q1188="C","D",IF(Q1188="D","E",IF(Q1188="E","F",IF(Q1188="F","G",IF(Q1188="G","H",IF(Q1188="H","I",IF(Q1188="K","L",IF(Q1188="L","M",IF(Q1188="M","N",IF(Q1188="N","O",IF(Q1188="O","P",IF(Q1188="P","Q"))))))))))))))))</f>
        <v/>
      </c>
      <c r="R1189" s="282" t="str">
        <f t="shared" si="94"/>
        <v/>
      </c>
      <c r="S1189" s="283" t="str">
        <f t="shared" si="95"/>
        <v/>
      </c>
      <c r="T1189" s="284" t="str">
        <f t="shared" ca="1" si="96"/>
        <v/>
      </c>
      <c r="U1189" s="419"/>
      <c r="V1189" s="421" t="str">
        <f>IFERROR(IF(Table9[[#This Row],[Data de nascimento 
(aaaa-mm-dd)]]="","",(IF(B1189="","",DATEDIF(J1189,VLOOKUP(Table9[[#This Row],[Código do agregado
'[Entidade']]],Table8[[Código do agregado '[Entidade']]:[Denominação do ficheiro pdf correspondente ao documento]],25,FALSE),"y")))),"")</f>
        <v/>
      </c>
      <c r="W1189" s="410">
        <f t="shared" si="97"/>
        <v>0</v>
      </c>
      <c r="AC1189" s="280"/>
    </row>
    <row r="1190" spans="1:29" s="263" customFormat="1" ht="25.05" hidden="1" customHeight="1" x14ac:dyDescent="0.3">
      <c r="A1190" s="274" t="str">
        <f>CONCATENATE(+IF(Table9[[#This Row],[Código do agregado
'[Entidade']]]="","",VLOOKUP(Table9[[#This Row],[Código do agregado
'[Entidade']]],Table8[[#All],[Código do agregado '[Entidade']]:[Código do agregado
'[1º Direito']]],6,FALSE)),Table9[[#This Row],[Membro]])</f>
        <v/>
      </c>
      <c r="B1190" s="403"/>
      <c r="C1190" s="404" t="str">
        <f>IF(Table9[[#This Row],[Código do agregado
'[Entidade']]]="","",(CONCATENATE(VLOOKUP(Table9[[#This Row],[Código do agregado
'[Entidade']]],Table8[[Código do agregado '[Entidade']]:[Código do agregado
'[1º Direito']]],8,FALSE),".",Table9[[#This Row],[Membro]])))</f>
        <v/>
      </c>
      <c r="D1190" s="430"/>
      <c r="E1190" s="431"/>
      <c r="F1190" s="430"/>
      <c r="G1190" s="430"/>
      <c r="H1190" s="435"/>
      <c r="I1190" s="432"/>
      <c r="J1190" s="433"/>
      <c r="K1190" s="404" t="str">
        <f ca="1">IF(Table9[[#This Row],[Data de nascimento 
(aaaa-mm-dd)]]="","",(IF(B1190="","",DATEDIF(J1190,NOW(),"y"))))</f>
        <v/>
      </c>
      <c r="L1190" s="401"/>
      <c r="M1190" s="405"/>
      <c r="N1190" s="407"/>
      <c r="O1190" s="405"/>
      <c r="P1190" s="275" t="str">
        <f t="shared" si="93"/>
        <v>NÃO</v>
      </c>
      <c r="Q1190" s="281" t="str">
        <f>IF(Table9[[#This Row],[Código do agregado
'[Entidade']]]="","",IF(B1190&lt;&gt;B1189,"A",IF(Q1189="A","B",IF(Q1189="B","C",IF(Q1189="C","D",IF(Q1189="D","E",IF(Q1189="E","F",IF(Q1189="F","G",IF(Q1189="G","H",IF(Q1189="H","I",IF(Q1189="K","L",IF(Q1189="L","M",IF(Q1189="M","N",IF(Q1189="N","O",IF(Q1189="O","P",IF(Q1189="P","Q"))))))))))))))))</f>
        <v/>
      </c>
      <c r="R1190" s="282" t="str">
        <f t="shared" si="94"/>
        <v/>
      </c>
      <c r="S1190" s="283" t="str">
        <f t="shared" si="95"/>
        <v/>
      </c>
      <c r="T1190" s="284" t="str">
        <f t="shared" ca="1" si="96"/>
        <v/>
      </c>
      <c r="U1190" s="419"/>
      <c r="V1190" s="421" t="str">
        <f>IFERROR(IF(Table9[[#This Row],[Data de nascimento 
(aaaa-mm-dd)]]="","",(IF(B1190="","",DATEDIF(J1190,VLOOKUP(Table9[[#This Row],[Código do agregado
'[Entidade']]],Table8[[Código do agregado '[Entidade']]:[Denominação do ficheiro pdf correspondente ao documento]],25,FALSE),"y")))),"")</f>
        <v/>
      </c>
      <c r="W1190" s="410">
        <f t="shared" si="97"/>
        <v>0</v>
      </c>
      <c r="AC1190" s="280"/>
    </row>
    <row r="1191" spans="1:29" s="263" customFormat="1" ht="25.05" hidden="1" customHeight="1" x14ac:dyDescent="0.3">
      <c r="A1191" s="274" t="str">
        <f>CONCATENATE(+IF(Table9[[#This Row],[Código do agregado
'[Entidade']]]="","",VLOOKUP(Table9[[#This Row],[Código do agregado
'[Entidade']]],Table8[[#All],[Código do agregado '[Entidade']]:[Código do agregado
'[1º Direito']]],6,FALSE)),Table9[[#This Row],[Membro]])</f>
        <v/>
      </c>
      <c r="B1191" s="403"/>
      <c r="C1191" s="404" t="str">
        <f>IF(Table9[[#This Row],[Código do agregado
'[Entidade']]]="","",(CONCATENATE(VLOOKUP(Table9[[#This Row],[Código do agregado
'[Entidade']]],Table8[[Código do agregado '[Entidade']]:[Código do agregado
'[1º Direito']]],8,FALSE),".",Table9[[#This Row],[Membro]])))</f>
        <v/>
      </c>
      <c r="D1191" s="430"/>
      <c r="E1191" s="431"/>
      <c r="F1191" s="430"/>
      <c r="G1191" s="430"/>
      <c r="H1191" s="435"/>
      <c r="I1191" s="432"/>
      <c r="J1191" s="433"/>
      <c r="K1191" s="404" t="str">
        <f ca="1">IF(Table9[[#This Row],[Data de nascimento 
(aaaa-mm-dd)]]="","",(IF(B1191="","",DATEDIF(J1191,NOW(),"y"))))</f>
        <v/>
      </c>
      <c r="L1191" s="401"/>
      <c r="M1191" s="405"/>
      <c r="N1191" s="407"/>
      <c r="O1191" s="405"/>
      <c r="P1191" s="275" t="str">
        <f t="shared" si="93"/>
        <v>NÃO</v>
      </c>
      <c r="Q1191" s="281" t="str">
        <f>IF(Table9[[#This Row],[Código do agregado
'[Entidade']]]="","",IF(B1191&lt;&gt;B1190,"A",IF(Q1190="A","B",IF(Q1190="B","C",IF(Q1190="C","D",IF(Q1190="D","E",IF(Q1190="E","F",IF(Q1190="F","G",IF(Q1190="G","H",IF(Q1190="H","I",IF(Q1190="K","L",IF(Q1190="L","M",IF(Q1190="M","N",IF(Q1190="N","O",IF(Q1190="O","P",IF(Q1190="P","Q"))))))))))))))))</f>
        <v/>
      </c>
      <c r="R1191" s="282" t="str">
        <f t="shared" si="94"/>
        <v/>
      </c>
      <c r="S1191" s="283" t="str">
        <f t="shared" si="95"/>
        <v/>
      </c>
      <c r="T1191" s="284" t="str">
        <f t="shared" ca="1" si="96"/>
        <v/>
      </c>
      <c r="U1191" s="419"/>
      <c r="V1191" s="421" t="str">
        <f>IFERROR(IF(Table9[[#This Row],[Data de nascimento 
(aaaa-mm-dd)]]="","",(IF(B1191="","",DATEDIF(J1191,VLOOKUP(Table9[[#This Row],[Código do agregado
'[Entidade']]],Table8[[Código do agregado '[Entidade']]:[Denominação do ficheiro pdf correspondente ao documento]],25,FALSE),"y")))),"")</f>
        <v/>
      </c>
      <c r="W1191" s="410">
        <f t="shared" si="97"/>
        <v>0</v>
      </c>
      <c r="AC1191" s="280"/>
    </row>
    <row r="1192" spans="1:29" s="263" customFormat="1" ht="25.05" hidden="1" customHeight="1" x14ac:dyDescent="0.3">
      <c r="A1192" s="274" t="str">
        <f>CONCATENATE(+IF(Table9[[#This Row],[Código do agregado
'[Entidade']]]="","",VLOOKUP(Table9[[#This Row],[Código do agregado
'[Entidade']]],Table8[[#All],[Código do agregado '[Entidade']]:[Código do agregado
'[1º Direito']]],6,FALSE)),Table9[[#This Row],[Membro]])</f>
        <v/>
      </c>
      <c r="B1192" s="403"/>
      <c r="C1192" s="404" t="str">
        <f>IF(Table9[[#This Row],[Código do agregado
'[Entidade']]]="","",(CONCATENATE(VLOOKUP(Table9[[#This Row],[Código do agregado
'[Entidade']]],Table8[[Código do agregado '[Entidade']]:[Código do agregado
'[1º Direito']]],8,FALSE),".",Table9[[#This Row],[Membro]])))</f>
        <v/>
      </c>
      <c r="D1192" s="430"/>
      <c r="E1192" s="431"/>
      <c r="F1192" s="430"/>
      <c r="G1192" s="430"/>
      <c r="H1192" s="435"/>
      <c r="I1192" s="432"/>
      <c r="J1192" s="433"/>
      <c r="K1192" s="404" t="str">
        <f ca="1">IF(Table9[[#This Row],[Data de nascimento 
(aaaa-mm-dd)]]="","",(IF(B1192="","",DATEDIF(J1192,NOW(),"y"))))</f>
        <v/>
      </c>
      <c r="L1192" s="401"/>
      <c r="M1192" s="405"/>
      <c r="N1192" s="407"/>
      <c r="O1192" s="405"/>
      <c r="P1192" s="275" t="str">
        <f t="shared" si="93"/>
        <v>NÃO</v>
      </c>
      <c r="Q1192" s="281" t="str">
        <f>IF(Table9[[#This Row],[Código do agregado
'[Entidade']]]="","",IF(B1192&lt;&gt;B1191,"A",IF(Q1191="A","B",IF(Q1191="B","C",IF(Q1191="C","D",IF(Q1191="D","E",IF(Q1191="E","F",IF(Q1191="F","G",IF(Q1191="G","H",IF(Q1191="H","I",IF(Q1191="K","L",IF(Q1191="L","M",IF(Q1191="M","N",IF(Q1191="N","O",IF(Q1191="O","P",IF(Q1191="P","Q"))))))))))))))))</f>
        <v/>
      </c>
      <c r="R1192" s="282" t="str">
        <f t="shared" si="94"/>
        <v/>
      </c>
      <c r="S1192" s="283" t="str">
        <f t="shared" si="95"/>
        <v/>
      </c>
      <c r="T1192" s="284" t="str">
        <f t="shared" ca="1" si="96"/>
        <v/>
      </c>
      <c r="U1192" s="419"/>
      <c r="V1192" s="421" t="str">
        <f>IFERROR(IF(Table9[[#This Row],[Data de nascimento 
(aaaa-mm-dd)]]="","",(IF(B1192="","",DATEDIF(J1192,VLOOKUP(Table9[[#This Row],[Código do agregado
'[Entidade']]],Table8[[Código do agregado '[Entidade']]:[Denominação do ficheiro pdf correspondente ao documento]],25,FALSE),"y")))),"")</f>
        <v/>
      </c>
      <c r="W1192" s="410">
        <f t="shared" si="97"/>
        <v>0</v>
      </c>
      <c r="AC1192" s="280"/>
    </row>
    <row r="1193" spans="1:29" s="263" customFormat="1" ht="25.05" hidden="1" customHeight="1" x14ac:dyDescent="0.3">
      <c r="A1193" s="274" t="str">
        <f>CONCATENATE(+IF(Table9[[#This Row],[Código do agregado
'[Entidade']]]="","",VLOOKUP(Table9[[#This Row],[Código do agregado
'[Entidade']]],Table8[[#All],[Código do agregado '[Entidade']]:[Código do agregado
'[1º Direito']]],6,FALSE)),Table9[[#This Row],[Membro]])</f>
        <v/>
      </c>
      <c r="B1193" s="403"/>
      <c r="C1193" s="404" t="str">
        <f>IF(Table9[[#This Row],[Código do agregado
'[Entidade']]]="","",(CONCATENATE(VLOOKUP(Table9[[#This Row],[Código do agregado
'[Entidade']]],Table8[[Código do agregado '[Entidade']]:[Código do agregado
'[1º Direito']]],8,FALSE),".",Table9[[#This Row],[Membro]])))</f>
        <v/>
      </c>
      <c r="D1193" s="430"/>
      <c r="E1193" s="431"/>
      <c r="F1193" s="430"/>
      <c r="G1193" s="430"/>
      <c r="H1193" s="435"/>
      <c r="I1193" s="432"/>
      <c r="J1193" s="433"/>
      <c r="K1193" s="404" t="str">
        <f ca="1">IF(Table9[[#This Row],[Data de nascimento 
(aaaa-mm-dd)]]="","",(IF(B1193="","",DATEDIF(J1193,NOW(),"y"))))</f>
        <v/>
      </c>
      <c r="L1193" s="401"/>
      <c r="M1193" s="405"/>
      <c r="N1193" s="407"/>
      <c r="O1193" s="405"/>
      <c r="P1193" s="275" t="str">
        <f t="shared" si="93"/>
        <v>NÃO</v>
      </c>
      <c r="Q1193" s="281" t="str">
        <f>IF(Table9[[#This Row],[Código do agregado
'[Entidade']]]="","",IF(B1193&lt;&gt;B1192,"A",IF(Q1192="A","B",IF(Q1192="B","C",IF(Q1192="C","D",IF(Q1192="D","E",IF(Q1192="E","F",IF(Q1192="F","G",IF(Q1192="G","H",IF(Q1192="H","I",IF(Q1192="K","L",IF(Q1192="L","M",IF(Q1192="M","N",IF(Q1192="N","O",IF(Q1192="O","P",IF(Q1192="P","Q"))))))))))))))))</f>
        <v/>
      </c>
      <c r="R1193" s="282" t="str">
        <f t="shared" si="94"/>
        <v/>
      </c>
      <c r="S1193" s="283" t="str">
        <f t="shared" si="95"/>
        <v/>
      </c>
      <c r="T1193" s="284" t="str">
        <f t="shared" ca="1" si="96"/>
        <v/>
      </c>
      <c r="U1193" s="419"/>
      <c r="V1193" s="421" t="str">
        <f>IFERROR(IF(Table9[[#This Row],[Data de nascimento 
(aaaa-mm-dd)]]="","",(IF(B1193="","",DATEDIF(J1193,VLOOKUP(Table9[[#This Row],[Código do agregado
'[Entidade']]],Table8[[Código do agregado '[Entidade']]:[Denominação do ficheiro pdf correspondente ao documento]],25,FALSE),"y")))),"")</f>
        <v/>
      </c>
      <c r="W1193" s="410">
        <f t="shared" si="97"/>
        <v>0</v>
      </c>
      <c r="AC1193" s="280"/>
    </row>
    <row r="1194" spans="1:29" s="263" customFormat="1" ht="25.05" hidden="1" customHeight="1" x14ac:dyDescent="0.3">
      <c r="A1194" s="274" t="str">
        <f>CONCATENATE(+IF(Table9[[#This Row],[Código do agregado
'[Entidade']]]="","",VLOOKUP(Table9[[#This Row],[Código do agregado
'[Entidade']]],Table8[[#All],[Código do agregado '[Entidade']]:[Código do agregado
'[1º Direito']]],6,FALSE)),Table9[[#This Row],[Membro]])</f>
        <v/>
      </c>
      <c r="B1194" s="403"/>
      <c r="C1194" s="404" t="str">
        <f>IF(Table9[[#This Row],[Código do agregado
'[Entidade']]]="","",(CONCATENATE(VLOOKUP(Table9[[#This Row],[Código do agregado
'[Entidade']]],Table8[[Código do agregado '[Entidade']]:[Código do agregado
'[1º Direito']]],8,FALSE),".",Table9[[#This Row],[Membro]])))</f>
        <v/>
      </c>
      <c r="D1194" s="430"/>
      <c r="E1194" s="431"/>
      <c r="F1194" s="430"/>
      <c r="G1194" s="430"/>
      <c r="H1194" s="435"/>
      <c r="I1194" s="432"/>
      <c r="J1194" s="433"/>
      <c r="K1194" s="404" t="str">
        <f ca="1">IF(Table9[[#This Row],[Data de nascimento 
(aaaa-mm-dd)]]="","",(IF(B1194="","",DATEDIF(J1194,NOW(),"y"))))</f>
        <v/>
      </c>
      <c r="L1194" s="401"/>
      <c r="M1194" s="405"/>
      <c r="N1194" s="407"/>
      <c r="O1194" s="405"/>
      <c r="P1194" s="275" t="str">
        <f t="shared" si="93"/>
        <v>NÃO</v>
      </c>
      <c r="Q1194" s="281" t="str">
        <f>IF(Table9[[#This Row],[Código do agregado
'[Entidade']]]="","",IF(B1194&lt;&gt;B1193,"A",IF(Q1193="A","B",IF(Q1193="B","C",IF(Q1193="C","D",IF(Q1193="D","E",IF(Q1193="E","F",IF(Q1193="F","G",IF(Q1193="G","H",IF(Q1193="H","I",IF(Q1193="K","L",IF(Q1193="L","M",IF(Q1193="M","N",IF(Q1193="N","O",IF(Q1193="O","P",IF(Q1193="P","Q"))))))))))))))))</f>
        <v/>
      </c>
      <c r="R1194" s="282" t="str">
        <f t="shared" si="94"/>
        <v/>
      </c>
      <c r="S1194" s="283" t="str">
        <f t="shared" si="95"/>
        <v/>
      </c>
      <c r="T1194" s="284" t="str">
        <f t="shared" ca="1" si="96"/>
        <v/>
      </c>
      <c r="U1194" s="419"/>
      <c r="V1194" s="421" t="str">
        <f>IFERROR(IF(Table9[[#This Row],[Data de nascimento 
(aaaa-mm-dd)]]="","",(IF(B1194="","",DATEDIF(J1194,VLOOKUP(Table9[[#This Row],[Código do agregado
'[Entidade']]],Table8[[Código do agregado '[Entidade']]:[Denominação do ficheiro pdf correspondente ao documento]],25,FALSE),"y")))),"")</f>
        <v/>
      </c>
      <c r="W1194" s="410">
        <f t="shared" si="97"/>
        <v>0</v>
      </c>
      <c r="AC1194" s="280"/>
    </row>
    <row r="1195" spans="1:29" s="263" customFormat="1" ht="25.05" hidden="1" customHeight="1" x14ac:dyDescent="0.3">
      <c r="A1195" s="274" t="str">
        <f>CONCATENATE(+IF(Table9[[#This Row],[Código do agregado
'[Entidade']]]="","",VLOOKUP(Table9[[#This Row],[Código do agregado
'[Entidade']]],Table8[[#All],[Código do agregado '[Entidade']]:[Código do agregado
'[1º Direito']]],6,FALSE)),Table9[[#This Row],[Membro]])</f>
        <v/>
      </c>
      <c r="B1195" s="403"/>
      <c r="C1195" s="404" t="str">
        <f>IF(Table9[[#This Row],[Código do agregado
'[Entidade']]]="","",(CONCATENATE(VLOOKUP(Table9[[#This Row],[Código do agregado
'[Entidade']]],Table8[[Código do agregado '[Entidade']]:[Código do agregado
'[1º Direito']]],8,FALSE),".",Table9[[#This Row],[Membro]])))</f>
        <v/>
      </c>
      <c r="D1195" s="430"/>
      <c r="E1195" s="431"/>
      <c r="F1195" s="430"/>
      <c r="G1195" s="430"/>
      <c r="H1195" s="435"/>
      <c r="I1195" s="432"/>
      <c r="J1195" s="433"/>
      <c r="K1195" s="404" t="str">
        <f ca="1">IF(Table9[[#This Row],[Data de nascimento 
(aaaa-mm-dd)]]="","",(IF(B1195="","",DATEDIF(J1195,NOW(),"y"))))</f>
        <v/>
      </c>
      <c r="L1195" s="401"/>
      <c r="M1195" s="405"/>
      <c r="N1195" s="407"/>
      <c r="O1195" s="405"/>
      <c r="P1195" s="275" t="str">
        <f t="shared" si="93"/>
        <v>NÃO</v>
      </c>
      <c r="Q1195" s="281" t="str">
        <f>IF(Table9[[#This Row],[Código do agregado
'[Entidade']]]="","",IF(B1195&lt;&gt;B1194,"A",IF(Q1194="A","B",IF(Q1194="B","C",IF(Q1194="C","D",IF(Q1194="D","E",IF(Q1194="E","F",IF(Q1194="F","G",IF(Q1194="G","H",IF(Q1194="H","I",IF(Q1194="K","L",IF(Q1194="L","M",IF(Q1194="M","N",IF(Q1194="N","O",IF(Q1194="O","P",IF(Q1194="P","Q"))))))))))))))))</f>
        <v/>
      </c>
      <c r="R1195" s="282" t="str">
        <f t="shared" si="94"/>
        <v/>
      </c>
      <c r="S1195" s="283" t="str">
        <f t="shared" si="95"/>
        <v/>
      </c>
      <c r="T1195" s="284" t="str">
        <f t="shared" ca="1" si="96"/>
        <v/>
      </c>
      <c r="U1195" s="419"/>
      <c r="V1195" s="421" t="str">
        <f>IFERROR(IF(Table9[[#This Row],[Data de nascimento 
(aaaa-mm-dd)]]="","",(IF(B1195="","",DATEDIF(J1195,VLOOKUP(Table9[[#This Row],[Código do agregado
'[Entidade']]],Table8[[Código do agregado '[Entidade']]:[Denominação do ficheiro pdf correspondente ao documento]],25,FALSE),"y")))),"")</f>
        <v/>
      </c>
      <c r="W1195" s="410">
        <f t="shared" si="97"/>
        <v>0</v>
      </c>
      <c r="AC1195" s="280"/>
    </row>
    <row r="1196" spans="1:29" s="263" customFormat="1" ht="25.05" hidden="1" customHeight="1" x14ac:dyDescent="0.3">
      <c r="A1196" s="274" t="str">
        <f>CONCATENATE(+IF(Table9[[#This Row],[Código do agregado
'[Entidade']]]="","",VLOOKUP(Table9[[#This Row],[Código do agregado
'[Entidade']]],Table8[[#All],[Código do agregado '[Entidade']]:[Código do agregado
'[1º Direito']]],6,FALSE)),Table9[[#This Row],[Membro]])</f>
        <v/>
      </c>
      <c r="B1196" s="403"/>
      <c r="C1196" s="404" t="str">
        <f>IF(Table9[[#This Row],[Código do agregado
'[Entidade']]]="","",(CONCATENATE(VLOOKUP(Table9[[#This Row],[Código do agregado
'[Entidade']]],Table8[[Código do agregado '[Entidade']]:[Código do agregado
'[1º Direito']]],8,FALSE),".",Table9[[#This Row],[Membro]])))</f>
        <v/>
      </c>
      <c r="D1196" s="430"/>
      <c r="E1196" s="431"/>
      <c r="F1196" s="430"/>
      <c r="G1196" s="430"/>
      <c r="H1196" s="435"/>
      <c r="I1196" s="432"/>
      <c r="J1196" s="433"/>
      <c r="K1196" s="404" t="str">
        <f ca="1">IF(Table9[[#This Row],[Data de nascimento 
(aaaa-mm-dd)]]="","",(IF(B1196="","",DATEDIF(J1196,NOW(),"y"))))</f>
        <v/>
      </c>
      <c r="L1196" s="401"/>
      <c r="M1196" s="405"/>
      <c r="N1196" s="407"/>
      <c r="O1196" s="405"/>
      <c r="P1196" s="275" t="str">
        <f t="shared" si="93"/>
        <v>NÃO</v>
      </c>
      <c r="Q1196" s="281" t="str">
        <f>IF(Table9[[#This Row],[Código do agregado
'[Entidade']]]="","",IF(B1196&lt;&gt;B1195,"A",IF(Q1195="A","B",IF(Q1195="B","C",IF(Q1195="C","D",IF(Q1195="D","E",IF(Q1195="E","F",IF(Q1195="F","G",IF(Q1195="G","H",IF(Q1195="H","I",IF(Q1195="K","L",IF(Q1195="L","M",IF(Q1195="M","N",IF(Q1195="N","O",IF(Q1195="O","P",IF(Q1195="P","Q"))))))))))))))))</f>
        <v/>
      </c>
      <c r="R1196" s="282" t="str">
        <f t="shared" si="94"/>
        <v/>
      </c>
      <c r="S1196" s="283" t="str">
        <f t="shared" si="95"/>
        <v/>
      </c>
      <c r="T1196" s="284" t="str">
        <f t="shared" ca="1" si="96"/>
        <v/>
      </c>
      <c r="U1196" s="419"/>
      <c r="V1196" s="421" t="str">
        <f>IFERROR(IF(Table9[[#This Row],[Data de nascimento 
(aaaa-mm-dd)]]="","",(IF(B1196="","",DATEDIF(J1196,VLOOKUP(Table9[[#This Row],[Código do agregado
'[Entidade']]],Table8[[Código do agregado '[Entidade']]:[Denominação do ficheiro pdf correspondente ao documento]],25,FALSE),"y")))),"")</f>
        <v/>
      </c>
      <c r="W1196" s="410">
        <f t="shared" si="97"/>
        <v>0</v>
      </c>
      <c r="AC1196" s="280"/>
    </row>
    <row r="1197" spans="1:29" s="263" customFormat="1" ht="25.05" hidden="1" customHeight="1" x14ac:dyDescent="0.3">
      <c r="A1197" s="274" t="str">
        <f>CONCATENATE(+IF(Table9[[#This Row],[Código do agregado
'[Entidade']]]="","",VLOOKUP(Table9[[#This Row],[Código do agregado
'[Entidade']]],Table8[[#All],[Código do agregado '[Entidade']]:[Código do agregado
'[1º Direito']]],6,FALSE)),Table9[[#This Row],[Membro]])</f>
        <v/>
      </c>
      <c r="B1197" s="403"/>
      <c r="C1197" s="404" t="str">
        <f>IF(Table9[[#This Row],[Código do agregado
'[Entidade']]]="","",(CONCATENATE(VLOOKUP(Table9[[#This Row],[Código do agregado
'[Entidade']]],Table8[[Código do agregado '[Entidade']]:[Código do agregado
'[1º Direito']]],8,FALSE),".",Table9[[#This Row],[Membro]])))</f>
        <v/>
      </c>
      <c r="D1197" s="430"/>
      <c r="E1197" s="431"/>
      <c r="F1197" s="430"/>
      <c r="G1197" s="430"/>
      <c r="H1197" s="435"/>
      <c r="I1197" s="432"/>
      <c r="J1197" s="433"/>
      <c r="K1197" s="404" t="str">
        <f ca="1">IF(Table9[[#This Row],[Data de nascimento 
(aaaa-mm-dd)]]="","",(IF(B1197="","",DATEDIF(J1197,NOW(),"y"))))</f>
        <v/>
      </c>
      <c r="L1197" s="401"/>
      <c r="M1197" s="405"/>
      <c r="N1197" s="407"/>
      <c r="O1197" s="405"/>
      <c r="P1197" s="275" t="str">
        <f t="shared" si="93"/>
        <v>NÃO</v>
      </c>
      <c r="Q1197" s="281" t="str">
        <f>IF(Table9[[#This Row],[Código do agregado
'[Entidade']]]="","",IF(B1197&lt;&gt;B1196,"A",IF(Q1196="A","B",IF(Q1196="B","C",IF(Q1196="C","D",IF(Q1196="D","E",IF(Q1196="E","F",IF(Q1196="F","G",IF(Q1196="G","H",IF(Q1196="H","I",IF(Q1196="K","L",IF(Q1196="L","M",IF(Q1196="M","N",IF(Q1196="N","O",IF(Q1196="O","P",IF(Q1196="P","Q"))))))))))))))))</f>
        <v/>
      </c>
      <c r="R1197" s="282" t="str">
        <f t="shared" si="94"/>
        <v/>
      </c>
      <c r="S1197" s="283" t="str">
        <f t="shared" si="95"/>
        <v/>
      </c>
      <c r="T1197" s="284" t="str">
        <f t="shared" ca="1" si="96"/>
        <v/>
      </c>
      <c r="U1197" s="419"/>
      <c r="V1197" s="421" t="str">
        <f>IFERROR(IF(Table9[[#This Row],[Data de nascimento 
(aaaa-mm-dd)]]="","",(IF(B1197="","",DATEDIF(J1197,VLOOKUP(Table9[[#This Row],[Código do agregado
'[Entidade']]],Table8[[Código do agregado '[Entidade']]:[Denominação do ficheiro pdf correspondente ao documento]],25,FALSE),"y")))),"")</f>
        <v/>
      </c>
      <c r="W1197" s="410">
        <f t="shared" si="97"/>
        <v>0</v>
      </c>
      <c r="AC1197" s="280"/>
    </row>
    <row r="1198" spans="1:29" s="263" customFormat="1" ht="25.05" hidden="1" customHeight="1" x14ac:dyDescent="0.3">
      <c r="A1198" s="274" t="str">
        <f>CONCATENATE(+IF(Table9[[#This Row],[Código do agregado
'[Entidade']]]="","",VLOOKUP(Table9[[#This Row],[Código do agregado
'[Entidade']]],Table8[[#All],[Código do agregado '[Entidade']]:[Código do agregado
'[1º Direito']]],6,FALSE)),Table9[[#This Row],[Membro]])</f>
        <v/>
      </c>
      <c r="B1198" s="403"/>
      <c r="C1198" s="404" t="str">
        <f>IF(Table9[[#This Row],[Código do agregado
'[Entidade']]]="","",(CONCATENATE(VLOOKUP(Table9[[#This Row],[Código do agregado
'[Entidade']]],Table8[[Código do agregado '[Entidade']]:[Código do agregado
'[1º Direito']]],8,FALSE),".",Table9[[#This Row],[Membro]])))</f>
        <v/>
      </c>
      <c r="D1198" s="430"/>
      <c r="E1198" s="431"/>
      <c r="F1198" s="430"/>
      <c r="G1198" s="430"/>
      <c r="H1198" s="435"/>
      <c r="I1198" s="432"/>
      <c r="J1198" s="433"/>
      <c r="K1198" s="404" t="str">
        <f ca="1">IF(Table9[[#This Row],[Data de nascimento 
(aaaa-mm-dd)]]="","",(IF(B1198="","",DATEDIF(J1198,NOW(),"y"))))</f>
        <v/>
      </c>
      <c r="L1198" s="401"/>
      <c r="M1198" s="405"/>
      <c r="N1198" s="407"/>
      <c r="O1198" s="405"/>
      <c r="P1198" s="275" t="str">
        <f t="shared" si="93"/>
        <v>NÃO</v>
      </c>
      <c r="Q1198" s="281" t="str">
        <f>IF(Table9[[#This Row],[Código do agregado
'[Entidade']]]="","",IF(B1198&lt;&gt;B1197,"A",IF(Q1197="A","B",IF(Q1197="B","C",IF(Q1197="C","D",IF(Q1197="D","E",IF(Q1197="E","F",IF(Q1197="F","G",IF(Q1197="G","H",IF(Q1197="H","I",IF(Q1197="K","L",IF(Q1197="L","M",IF(Q1197="M","N",IF(Q1197="N","O",IF(Q1197="O","P",IF(Q1197="P","Q"))))))))))))))))</f>
        <v/>
      </c>
      <c r="R1198" s="282" t="str">
        <f t="shared" si="94"/>
        <v/>
      </c>
      <c r="S1198" s="283" t="str">
        <f t="shared" si="95"/>
        <v/>
      </c>
      <c r="T1198" s="284" t="str">
        <f t="shared" ca="1" si="96"/>
        <v/>
      </c>
      <c r="U1198" s="419"/>
      <c r="V1198" s="421" t="str">
        <f>IFERROR(IF(Table9[[#This Row],[Data de nascimento 
(aaaa-mm-dd)]]="","",(IF(B1198="","",DATEDIF(J1198,VLOOKUP(Table9[[#This Row],[Código do agregado
'[Entidade']]],Table8[[Código do agregado '[Entidade']]:[Denominação do ficheiro pdf correspondente ao documento]],25,FALSE),"y")))),"")</f>
        <v/>
      </c>
      <c r="W1198" s="410">
        <f t="shared" si="97"/>
        <v>0</v>
      </c>
      <c r="AC1198" s="280"/>
    </row>
    <row r="1199" spans="1:29" s="263" customFormat="1" ht="25.05" hidden="1" customHeight="1" x14ac:dyDescent="0.3">
      <c r="A1199" s="274" t="str">
        <f>CONCATENATE(+IF(Table9[[#This Row],[Código do agregado
'[Entidade']]]="","",VLOOKUP(Table9[[#This Row],[Código do agregado
'[Entidade']]],Table8[[#All],[Código do agregado '[Entidade']]:[Código do agregado
'[1º Direito']]],6,FALSE)),Table9[[#This Row],[Membro]])</f>
        <v/>
      </c>
      <c r="B1199" s="403"/>
      <c r="C1199" s="404" t="str">
        <f>IF(Table9[[#This Row],[Código do agregado
'[Entidade']]]="","",(CONCATENATE(VLOOKUP(Table9[[#This Row],[Código do agregado
'[Entidade']]],Table8[[Código do agregado '[Entidade']]:[Código do agregado
'[1º Direito']]],8,FALSE),".",Table9[[#This Row],[Membro]])))</f>
        <v/>
      </c>
      <c r="D1199" s="430"/>
      <c r="E1199" s="431"/>
      <c r="F1199" s="430"/>
      <c r="G1199" s="430"/>
      <c r="H1199" s="435"/>
      <c r="I1199" s="432"/>
      <c r="J1199" s="433"/>
      <c r="K1199" s="404" t="str">
        <f ca="1">IF(Table9[[#This Row],[Data de nascimento 
(aaaa-mm-dd)]]="","",(IF(B1199="","",DATEDIF(J1199,NOW(),"y"))))</f>
        <v/>
      </c>
      <c r="L1199" s="401"/>
      <c r="M1199" s="405"/>
      <c r="N1199" s="407"/>
      <c r="O1199" s="405"/>
      <c r="P1199" s="275" t="str">
        <f t="shared" si="93"/>
        <v>NÃO</v>
      </c>
      <c r="Q1199" s="281" t="str">
        <f>IF(Table9[[#This Row],[Código do agregado
'[Entidade']]]="","",IF(B1199&lt;&gt;B1198,"A",IF(Q1198="A","B",IF(Q1198="B","C",IF(Q1198="C","D",IF(Q1198="D","E",IF(Q1198="E","F",IF(Q1198="F","G",IF(Q1198="G","H",IF(Q1198="H","I",IF(Q1198="K","L",IF(Q1198="L","M",IF(Q1198="M","N",IF(Q1198="N","O",IF(Q1198="O","P",IF(Q1198="P","Q"))))))))))))))))</f>
        <v/>
      </c>
      <c r="R1199" s="282" t="str">
        <f t="shared" si="94"/>
        <v/>
      </c>
      <c r="S1199" s="283" t="str">
        <f t="shared" si="95"/>
        <v/>
      </c>
      <c r="T1199" s="284" t="str">
        <f t="shared" ca="1" si="96"/>
        <v/>
      </c>
      <c r="U1199" s="419"/>
      <c r="V1199" s="421" t="str">
        <f>IFERROR(IF(Table9[[#This Row],[Data de nascimento 
(aaaa-mm-dd)]]="","",(IF(B1199="","",DATEDIF(J1199,VLOOKUP(Table9[[#This Row],[Código do agregado
'[Entidade']]],Table8[[Código do agregado '[Entidade']]:[Denominação do ficheiro pdf correspondente ao documento]],25,FALSE),"y")))),"")</f>
        <v/>
      </c>
      <c r="W1199" s="410">
        <f t="shared" si="97"/>
        <v>0</v>
      </c>
      <c r="AC1199" s="280"/>
    </row>
    <row r="1200" spans="1:29" s="263" customFormat="1" ht="25.05" hidden="1" customHeight="1" x14ac:dyDescent="0.3">
      <c r="A1200" s="274" t="str">
        <f>CONCATENATE(+IF(Table9[[#This Row],[Código do agregado
'[Entidade']]]="","",VLOOKUP(Table9[[#This Row],[Código do agregado
'[Entidade']]],Table8[[#All],[Código do agregado '[Entidade']]:[Código do agregado
'[1º Direito']]],6,FALSE)),Table9[[#This Row],[Membro]])</f>
        <v/>
      </c>
      <c r="B1200" s="403"/>
      <c r="C1200" s="404" t="str">
        <f>IF(Table9[[#This Row],[Código do agregado
'[Entidade']]]="","",(CONCATENATE(VLOOKUP(Table9[[#This Row],[Código do agregado
'[Entidade']]],Table8[[Código do agregado '[Entidade']]:[Código do agregado
'[1º Direito']]],8,FALSE),".",Table9[[#This Row],[Membro]])))</f>
        <v/>
      </c>
      <c r="D1200" s="430"/>
      <c r="E1200" s="431"/>
      <c r="F1200" s="430"/>
      <c r="G1200" s="430"/>
      <c r="H1200" s="435"/>
      <c r="I1200" s="432"/>
      <c r="J1200" s="433"/>
      <c r="K1200" s="404" t="str">
        <f ca="1">IF(Table9[[#This Row],[Data de nascimento 
(aaaa-mm-dd)]]="","",(IF(B1200="","",DATEDIF(J1200,NOW(),"y"))))</f>
        <v/>
      </c>
      <c r="L1200" s="401"/>
      <c r="M1200" s="405"/>
      <c r="N1200" s="407"/>
      <c r="O1200" s="405"/>
      <c r="P1200" s="275" t="str">
        <f t="shared" si="93"/>
        <v>NÃO</v>
      </c>
      <c r="Q1200" s="281" t="str">
        <f>IF(Table9[[#This Row],[Código do agregado
'[Entidade']]]="","",IF(B1200&lt;&gt;B1199,"A",IF(Q1199="A","B",IF(Q1199="B","C",IF(Q1199="C","D",IF(Q1199="D","E",IF(Q1199="E","F",IF(Q1199="F","G",IF(Q1199="G","H",IF(Q1199="H","I",IF(Q1199="K","L",IF(Q1199="L","M",IF(Q1199="M","N",IF(Q1199="N","O",IF(Q1199="O","P",IF(Q1199="P","Q"))))))))))))))))</f>
        <v/>
      </c>
      <c r="R1200" s="282" t="str">
        <f t="shared" si="94"/>
        <v/>
      </c>
      <c r="S1200" s="283" t="str">
        <f t="shared" si="95"/>
        <v/>
      </c>
      <c r="T1200" s="284" t="str">
        <f t="shared" ca="1" si="96"/>
        <v/>
      </c>
      <c r="U1200" s="419"/>
      <c r="V1200" s="421" t="str">
        <f>IFERROR(IF(Table9[[#This Row],[Data de nascimento 
(aaaa-mm-dd)]]="","",(IF(B1200="","",DATEDIF(J1200,VLOOKUP(Table9[[#This Row],[Código do agregado
'[Entidade']]],Table8[[Código do agregado '[Entidade']]:[Denominação do ficheiro pdf correspondente ao documento]],25,FALSE),"y")))),"")</f>
        <v/>
      </c>
      <c r="W1200" s="410">
        <f t="shared" si="97"/>
        <v>0</v>
      </c>
      <c r="AC1200" s="280"/>
    </row>
    <row r="1201" spans="1:29" s="263" customFormat="1" ht="25.05" hidden="1" customHeight="1" x14ac:dyDescent="0.3">
      <c r="A1201" s="274" t="str">
        <f>CONCATENATE(+IF(Table9[[#This Row],[Código do agregado
'[Entidade']]]="","",VLOOKUP(Table9[[#This Row],[Código do agregado
'[Entidade']]],Table8[[#All],[Código do agregado '[Entidade']]:[Código do agregado
'[1º Direito']]],6,FALSE)),Table9[[#This Row],[Membro]])</f>
        <v/>
      </c>
      <c r="B1201" s="403"/>
      <c r="C1201" s="404" t="str">
        <f>IF(Table9[[#This Row],[Código do agregado
'[Entidade']]]="","",(CONCATENATE(VLOOKUP(Table9[[#This Row],[Código do agregado
'[Entidade']]],Table8[[Código do agregado '[Entidade']]:[Código do agregado
'[1º Direito']]],8,FALSE),".",Table9[[#This Row],[Membro]])))</f>
        <v/>
      </c>
      <c r="D1201" s="430"/>
      <c r="E1201" s="431"/>
      <c r="F1201" s="430"/>
      <c r="G1201" s="430"/>
      <c r="H1201" s="435"/>
      <c r="I1201" s="432"/>
      <c r="J1201" s="433"/>
      <c r="K1201" s="404" t="str">
        <f ca="1">IF(Table9[[#This Row],[Data de nascimento 
(aaaa-mm-dd)]]="","",(IF(B1201="","",DATEDIF(J1201,NOW(),"y"))))</f>
        <v/>
      </c>
      <c r="L1201" s="401"/>
      <c r="M1201" s="405"/>
      <c r="N1201" s="407"/>
      <c r="O1201" s="405"/>
      <c r="P1201" s="275" t="str">
        <f t="shared" si="93"/>
        <v>NÃO</v>
      </c>
      <c r="Q1201" s="281" t="str">
        <f>IF(Table9[[#This Row],[Código do agregado
'[Entidade']]]="","",IF(B1201&lt;&gt;B1200,"A",IF(Q1200="A","B",IF(Q1200="B","C",IF(Q1200="C","D",IF(Q1200="D","E",IF(Q1200="E","F",IF(Q1200="F","G",IF(Q1200="G","H",IF(Q1200="H","I",IF(Q1200="K","L",IF(Q1200="L","M",IF(Q1200="M","N",IF(Q1200="N","O",IF(Q1200="O","P",IF(Q1200="P","Q"))))))))))))))))</f>
        <v/>
      </c>
      <c r="R1201" s="282" t="str">
        <f t="shared" si="94"/>
        <v/>
      </c>
      <c r="S1201" s="283" t="str">
        <f t="shared" si="95"/>
        <v/>
      </c>
      <c r="T1201" s="284" t="str">
        <f t="shared" ca="1" si="96"/>
        <v/>
      </c>
      <c r="U1201" s="419"/>
      <c r="V1201" s="421" t="str">
        <f>IFERROR(IF(Table9[[#This Row],[Data de nascimento 
(aaaa-mm-dd)]]="","",(IF(B1201="","",DATEDIF(J1201,VLOOKUP(Table9[[#This Row],[Código do agregado
'[Entidade']]],Table8[[Código do agregado '[Entidade']]:[Denominação do ficheiro pdf correspondente ao documento]],25,FALSE),"y")))),"")</f>
        <v/>
      </c>
      <c r="W1201" s="410">
        <f t="shared" si="97"/>
        <v>0</v>
      </c>
      <c r="AC1201" s="280"/>
    </row>
    <row r="1202" spans="1:29" s="263" customFormat="1" ht="25.05" hidden="1" customHeight="1" x14ac:dyDescent="0.3">
      <c r="A1202" s="274" t="str">
        <f>CONCATENATE(+IF(Table9[[#This Row],[Código do agregado
'[Entidade']]]="","",VLOOKUP(Table9[[#This Row],[Código do agregado
'[Entidade']]],Table8[[#All],[Código do agregado '[Entidade']]:[Código do agregado
'[1º Direito']]],6,FALSE)),Table9[[#This Row],[Membro]])</f>
        <v/>
      </c>
      <c r="B1202" s="403"/>
      <c r="C1202" s="404" t="str">
        <f>IF(Table9[[#This Row],[Código do agregado
'[Entidade']]]="","",(CONCATENATE(VLOOKUP(Table9[[#This Row],[Código do agregado
'[Entidade']]],Table8[[Código do agregado '[Entidade']]:[Código do agregado
'[1º Direito']]],8,FALSE),".",Table9[[#This Row],[Membro]])))</f>
        <v/>
      </c>
      <c r="D1202" s="430"/>
      <c r="E1202" s="431"/>
      <c r="F1202" s="430"/>
      <c r="G1202" s="430"/>
      <c r="H1202" s="435"/>
      <c r="I1202" s="432"/>
      <c r="J1202" s="433"/>
      <c r="K1202" s="404" t="str">
        <f ca="1">IF(Table9[[#This Row],[Data de nascimento 
(aaaa-mm-dd)]]="","",(IF(B1202="","",DATEDIF(J1202,NOW(),"y"))))</f>
        <v/>
      </c>
      <c r="L1202" s="401"/>
      <c r="M1202" s="405"/>
      <c r="N1202" s="407"/>
      <c r="O1202" s="405"/>
      <c r="P1202" s="275" t="str">
        <f t="shared" si="93"/>
        <v>NÃO</v>
      </c>
      <c r="Q1202" s="281" t="str">
        <f>IF(Table9[[#This Row],[Código do agregado
'[Entidade']]]="","",IF(B1202&lt;&gt;B1201,"A",IF(Q1201="A","B",IF(Q1201="B","C",IF(Q1201="C","D",IF(Q1201="D","E",IF(Q1201="E","F",IF(Q1201="F","G",IF(Q1201="G","H",IF(Q1201="H","I",IF(Q1201="K","L",IF(Q1201="L","M",IF(Q1201="M","N",IF(Q1201="N","O",IF(Q1201="O","P",IF(Q1201="P","Q"))))))))))))))))</f>
        <v/>
      </c>
      <c r="R1202" s="282" t="str">
        <f t="shared" si="94"/>
        <v/>
      </c>
      <c r="S1202" s="283" t="str">
        <f t="shared" si="95"/>
        <v/>
      </c>
      <c r="T1202" s="284" t="str">
        <f t="shared" ca="1" si="96"/>
        <v/>
      </c>
      <c r="U1202" s="419"/>
      <c r="V1202" s="421" t="str">
        <f>IFERROR(IF(Table9[[#This Row],[Data de nascimento 
(aaaa-mm-dd)]]="","",(IF(B1202="","",DATEDIF(J1202,VLOOKUP(Table9[[#This Row],[Código do agregado
'[Entidade']]],Table8[[Código do agregado '[Entidade']]:[Denominação do ficheiro pdf correspondente ao documento]],25,FALSE),"y")))),"")</f>
        <v/>
      </c>
      <c r="W1202" s="410">
        <f t="shared" si="97"/>
        <v>0</v>
      </c>
      <c r="AC1202" s="280"/>
    </row>
    <row r="1203" spans="1:29" s="263" customFormat="1" ht="25.05" hidden="1" customHeight="1" x14ac:dyDescent="0.3">
      <c r="A1203" s="274" t="str">
        <f>CONCATENATE(+IF(Table9[[#This Row],[Código do agregado
'[Entidade']]]="","",VLOOKUP(Table9[[#This Row],[Código do agregado
'[Entidade']]],Table8[[#All],[Código do agregado '[Entidade']]:[Código do agregado
'[1º Direito']]],6,FALSE)),Table9[[#This Row],[Membro]])</f>
        <v/>
      </c>
      <c r="B1203" s="403"/>
      <c r="C1203" s="404" t="str">
        <f>IF(Table9[[#This Row],[Código do agregado
'[Entidade']]]="","",(CONCATENATE(VLOOKUP(Table9[[#This Row],[Código do agregado
'[Entidade']]],Table8[[Código do agregado '[Entidade']]:[Código do agregado
'[1º Direito']]],8,FALSE),".",Table9[[#This Row],[Membro]])))</f>
        <v/>
      </c>
      <c r="D1203" s="430"/>
      <c r="E1203" s="431"/>
      <c r="F1203" s="430"/>
      <c r="G1203" s="430"/>
      <c r="H1203" s="435"/>
      <c r="I1203" s="432"/>
      <c r="J1203" s="433"/>
      <c r="K1203" s="404" t="str">
        <f ca="1">IF(Table9[[#This Row],[Data de nascimento 
(aaaa-mm-dd)]]="","",(IF(B1203="","",DATEDIF(J1203,NOW(),"y"))))</f>
        <v/>
      </c>
      <c r="L1203" s="401"/>
      <c r="M1203" s="405"/>
      <c r="N1203" s="407"/>
      <c r="O1203" s="405"/>
      <c r="P1203" s="275" t="str">
        <f t="shared" si="93"/>
        <v>NÃO</v>
      </c>
      <c r="Q1203" s="281" t="str">
        <f>IF(Table9[[#This Row],[Código do agregado
'[Entidade']]]="","",IF(B1203&lt;&gt;B1202,"A",IF(Q1202="A","B",IF(Q1202="B","C",IF(Q1202="C","D",IF(Q1202="D","E",IF(Q1202="E","F",IF(Q1202="F","G",IF(Q1202="G","H",IF(Q1202="H","I",IF(Q1202="K","L",IF(Q1202="L","M",IF(Q1202="M","N",IF(Q1202="N","O",IF(Q1202="O","P",IF(Q1202="P","Q"))))))))))))))))</f>
        <v/>
      </c>
      <c r="R1203" s="282" t="str">
        <f t="shared" si="94"/>
        <v/>
      </c>
      <c r="S1203" s="283" t="str">
        <f t="shared" si="95"/>
        <v/>
      </c>
      <c r="T1203" s="284" t="str">
        <f t="shared" ca="1" si="96"/>
        <v/>
      </c>
      <c r="U1203" s="419"/>
      <c r="V1203" s="421" t="str">
        <f>IFERROR(IF(Table9[[#This Row],[Data de nascimento 
(aaaa-mm-dd)]]="","",(IF(B1203="","",DATEDIF(J1203,VLOOKUP(Table9[[#This Row],[Código do agregado
'[Entidade']]],Table8[[Código do agregado '[Entidade']]:[Denominação do ficheiro pdf correspondente ao documento]],25,FALSE),"y")))),"")</f>
        <v/>
      </c>
      <c r="W1203" s="410">
        <f t="shared" si="97"/>
        <v>0</v>
      </c>
      <c r="AC1203" s="280"/>
    </row>
    <row r="1204" spans="1:29" s="263" customFormat="1" ht="25.05" hidden="1" customHeight="1" x14ac:dyDescent="0.3">
      <c r="A1204" s="274" t="str">
        <f>CONCATENATE(+IF(Table9[[#This Row],[Código do agregado
'[Entidade']]]="","",VLOOKUP(Table9[[#This Row],[Código do agregado
'[Entidade']]],Table8[[#All],[Código do agregado '[Entidade']]:[Código do agregado
'[1º Direito']]],6,FALSE)),Table9[[#This Row],[Membro]])</f>
        <v/>
      </c>
      <c r="B1204" s="403"/>
      <c r="C1204" s="404" t="str">
        <f>IF(Table9[[#This Row],[Código do agregado
'[Entidade']]]="","",(CONCATENATE(VLOOKUP(Table9[[#This Row],[Código do agregado
'[Entidade']]],Table8[[Código do agregado '[Entidade']]:[Código do agregado
'[1º Direito']]],8,FALSE),".",Table9[[#This Row],[Membro]])))</f>
        <v/>
      </c>
      <c r="D1204" s="430"/>
      <c r="E1204" s="431"/>
      <c r="F1204" s="430"/>
      <c r="G1204" s="430"/>
      <c r="H1204" s="435"/>
      <c r="I1204" s="432"/>
      <c r="J1204" s="433"/>
      <c r="K1204" s="404" t="str">
        <f ca="1">IF(Table9[[#This Row],[Data de nascimento 
(aaaa-mm-dd)]]="","",(IF(B1204="","",DATEDIF(J1204,NOW(),"y"))))</f>
        <v/>
      </c>
      <c r="L1204" s="401"/>
      <c r="M1204" s="405"/>
      <c r="N1204" s="407"/>
      <c r="O1204" s="405"/>
      <c r="P1204" s="275" t="str">
        <f t="shared" si="93"/>
        <v>NÃO</v>
      </c>
      <c r="Q1204" s="281" t="str">
        <f>IF(Table9[[#This Row],[Código do agregado
'[Entidade']]]="","",IF(B1204&lt;&gt;B1203,"A",IF(Q1203="A","B",IF(Q1203="B","C",IF(Q1203="C","D",IF(Q1203="D","E",IF(Q1203="E","F",IF(Q1203="F","G",IF(Q1203="G","H",IF(Q1203="H","I",IF(Q1203="K","L",IF(Q1203="L","M",IF(Q1203="M","N",IF(Q1203="N","O",IF(Q1203="O","P",IF(Q1203="P","Q"))))))))))))))))</f>
        <v/>
      </c>
      <c r="R1204" s="282" t="str">
        <f t="shared" si="94"/>
        <v/>
      </c>
      <c r="S1204" s="283" t="str">
        <f t="shared" si="95"/>
        <v/>
      </c>
      <c r="T1204" s="284" t="str">
        <f t="shared" ca="1" si="96"/>
        <v/>
      </c>
      <c r="U1204" s="419"/>
      <c r="V1204" s="421" t="str">
        <f>IFERROR(IF(Table9[[#This Row],[Data de nascimento 
(aaaa-mm-dd)]]="","",(IF(B1204="","",DATEDIF(J1204,VLOOKUP(Table9[[#This Row],[Código do agregado
'[Entidade']]],Table8[[Código do agregado '[Entidade']]:[Denominação do ficheiro pdf correspondente ao documento]],25,FALSE),"y")))),"")</f>
        <v/>
      </c>
      <c r="W1204" s="410">
        <f t="shared" si="97"/>
        <v>0</v>
      </c>
      <c r="AC1204" s="280"/>
    </row>
    <row r="1205" spans="1:29" s="263" customFormat="1" ht="25.05" hidden="1" customHeight="1" x14ac:dyDescent="0.3">
      <c r="A1205" s="274" t="str">
        <f>CONCATENATE(+IF(Table9[[#This Row],[Código do agregado
'[Entidade']]]="","",VLOOKUP(Table9[[#This Row],[Código do agregado
'[Entidade']]],Table8[[#All],[Código do agregado '[Entidade']]:[Código do agregado
'[1º Direito']]],6,FALSE)),Table9[[#This Row],[Membro]])</f>
        <v/>
      </c>
      <c r="B1205" s="403"/>
      <c r="C1205" s="404" t="str">
        <f>IF(Table9[[#This Row],[Código do agregado
'[Entidade']]]="","",(CONCATENATE(VLOOKUP(Table9[[#This Row],[Código do agregado
'[Entidade']]],Table8[[Código do agregado '[Entidade']]:[Código do agregado
'[1º Direito']]],8,FALSE),".",Table9[[#This Row],[Membro]])))</f>
        <v/>
      </c>
      <c r="D1205" s="430"/>
      <c r="E1205" s="431"/>
      <c r="F1205" s="430"/>
      <c r="G1205" s="430"/>
      <c r="H1205" s="435"/>
      <c r="I1205" s="432"/>
      <c r="J1205" s="433"/>
      <c r="K1205" s="404" t="str">
        <f ca="1">IF(Table9[[#This Row],[Data de nascimento 
(aaaa-mm-dd)]]="","",(IF(B1205="","",DATEDIF(J1205,NOW(),"y"))))</f>
        <v/>
      </c>
      <c r="L1205" s="401"/>
      <c r="M1205" s="405"/>
      <c r="N1205" s="407"/>
      <c r="O1205" s="405"/>
      <c r="P1205" s="275" t="str">
        <f t="shared" si="93"/>
        <v>NÃO</v>
      </c>
      <c r="Q1205" s="281" t="str">
        <f>IF(Table9[[#This Row],[Código do agregado
'[Entidade']]]="","",IF(B1205&lt;&gt;B1204,"A",IF(Q1204="A","B",IF(Q1204="B","C",IF(Q1204="C","D",IF(Q1204="D","E",IF(Q1204="E","F",IF(Q1204="F","G",IF(Q1204="G","H",IF(Q1204="H","I",IF(Q1204="K","L",IF(Q1204="L","M",IF(Q1204="M","N",IF(Q1204="N","O",IF(Q1204="O","P",IF(Q1204="P","Q"))))))))))))))))</f>
        <v/>
      </c>
      <c r="R1205" s="282" t="str">
        <f t="shared" si="94"/>
        <v/>
      </c>
      <c r="S1205" s="283" t="str">
        <f t="shared" si="95"/>
        <v/>
      </c>
      <c r="T1205" s="284" t="str">
        <f t="shared" ca="1" si="96"/>
        <v/>
      </c>
      <c r="U1205" s="419"/>
      <c r="V1205" s="421" t="str">
        <f>IFERROR(IF(Table9[[#This Row],[Data de nascimento 
(aaaa-mm-dd)]]="","",(IF(B1205="","",DATEDIF(J1205,VLOOKUP(Table9[[#This Row],[Código do agregado
'[Entidade']]],Table8[[Código do agregado '[Entidade']]:[Denominação do ficheiro pdf correspondente ao documento]],25,FALSE),"y")))),"")</f>
        <v/>
      </c>
      <c r="W1205" s="410">
        <f t="shared" si="97"/>
        <v>0</v>
      </c>
      <c r="AC1205" s="280"/>
    </row>
    <row r="1206" spans="1:29" s="263" customFormat="1" ht="25.05" hidden="1" customHeight="1" x14ac:dyDescent="0.3">
      <c r="A1206" s="274" t="str">
        <f>CONCATENATE(+IF(Table9[[#This Row],[Código do agregado
'[Entidade']]]="","",VLOOKUP(Table9[[#This Row],[Código do agregado
'[Entidade']]],Table8[[#All],[Código do agregado '[Entidade']]:[Código do agregado
'[1º Direito']]],6,FALSE)),Table9[[#This Row],[Membro]])</f>
        <v/>
      </c>
      <c r="B1206" s="403"/>
      <c r="C1206" s="404" t="str">
        <f>IF(Table9[[#This Row],[Código do agregado
'[Entidade']]]="","",(CONCATENATE(VLOOKUP(Table9[[#This Row],[Código do agregado
'[Entidade']]],Table8[[Código do agregado '[Entidade']]:[Código do agregado
'[1º Direito']]],8,FALSE),".",Table9[[#This Row],[Membro]])))</f>
        <v/>
      </c>
      <c r="D1206" s="430"/>
      <c r="E1206" s="431"/>
      <c r="F1206" s="430"/>
      <c r="G1206" s="430"/>
      <c r="H1206" s="435"/>
      <c r="I1206" s="432"/>
      <c r="J1206" s="433"/>
      <c r="K1206" s="404" t="str">
        <f ca="1">IF(Table9[[#This Row],[Data de nascimento 
(aaaa-mm-dd)]]="","",(IF(B1206="","",DATEDIF(J1206,NOW(),"y"))))</f>
        <v/>
      </c>
      <c r="L1206" s="401"/>
      <c r="M1206" s="405"/>
      <c r="N1206" s="407"/>
      <c r="O1206" s="405"/>
      <c r="P1206" s="275" t="str">
        <f t="shared" si="93"/>
        <v>NÃO</v>
      </c>
      <c r="Q1206" s="281" t="str">
        <f>IF(Table9[[#This Row],[Código do agregado
'[Entidade']]]="","",IF(B1206&lt;&gt;B1205,"A",IF(Q1205="A","B",IF(Q1205="B","C",IF(Q1205="C","D",IF(Q1205="D","E",IF(Q1205="E","F",IF(Q1205="F","G",IF(Q1205="G","H",IF(Q1205="H","I",IF(Q1205="K","L",IF(Q1205="L","M",IF(Q1205="M","N",IF(Q1205="N","O",IF(Q1205="O","P",IF(Q1205="P","Q"))))))))))))))))</f>
        <v/>
      </c>
      <c r="R1206" s="282" t="str">
        <f t="shared" si="94"/>
        <v/>
      </c>
      <c r="S1206" s="283" t="str">
        <f t="shared" si="95"/>
        <v/>
      </c>
      <c r="T1206" s="284" t="str">
        <f t="shared" ca="1" si="96"/>
        <v/>
      </c>
      <c r="U1206" s="419"/>
      <c r="V1206" s="421" t="str">
        <f>IFERROR(IF(Table9[[#This Row],[Data de nascimento 
(aaaa-mm-dd)]]="","",(IF(B1206="","",DATEDIF(J1206,VLOOKUP(Table9[[#This Row],[Código do agregado
'[Entidade']]],Table8[[Código do agregado '[Entidade']]:[Denominação do ficheiro pdf correspondente ao documento]],25,FALSE),"y")))),"")</f>
        <v/>
      </c>
      <c r="W1206" s="410">
        <f t="shared" si="97"/>
        <v>0</v>
      </c>
      <c r="AC1206" s="280"/>
    </row>
    <row r="1207" spans="1:29" s="263" customFormat="1" ht="25.05" hidden="1" customHeight="1" x14ac:dyDescent="0.3">
      <c r="A1207" s="274" t="str">
        <f>CONCATENATE(+IF(Table9[[#This Row],[Código do agregado
'[Entidade']]]="","",VLOOKUP(Table9[[#This Row],[Código do agregado
'[Entidade']]],Table8[[#All],[Código do agregado '[Entidade']]:[Código do agregado
'[1º Direito']]],6,FALSE)),Table9[[#This Row],[Membro]])</f>
        <v/>
      </c>
      <c r="B1207" s="403"/>
      <c r="C1207" s="404" t="str">
        <f>IF(Table9[[#This Row],[Código do agregado
'[Entidade']]]="","",(CONCATENATE(VLOOKUP(Table9[[#This Row],[Código do agregado
'[Entidade']]],Table8[[Código do agregado '[Entidade']]:[Código do agregado
'[1º Direito']]],8,FALSE),".",Table9[[#This Row],[Membro]])))</f>
        <v/>
      </c>
      <c r="D1207" s="430"/>
      <c r="E1207" s="431"/>
      <c r="F1207" s="430"/>
      <c r="G1207" s="430"/>
      <c r="H1207" s="435"/>
      <c r="I1207" s="432"/>
      <c r="J1207" s="433"/>
      <c r="K1207" s="404" t="str">
        <f ca="1">IF(Table9[[#This Row],[Data de nascimento 
(aaaa-mm-dd)]]="","",(IF(B1207="","",DATEDIF(J1207,NOW(),"y"))))</f>
        <v/>
      </c>
      <c r="L1207" s="401"/>
      <c r="M1207" s="405"/>
      <c r="N1207" s="407"/>
      <c r="O1207" s="405"/>
      <c r="P1207" s="275" t="str">
        <f t="shared" si="93"/>
        <v>NÃO</v>
      </c>
      <c r="Q1207" s="281" t="str">
        <f>IF(Table9[[#This Row],[Código do agregado
'[Entidade']]]="","",IF(B1207&lt;&gt;B1206,"A",IF(Q1206="A","B",IF(Q1206="B","C",IF(Q1206="C","D",IF(Q1206="D","E",IF(Q1206="E","F",IF(Q1206="F","G",IF(Q1206="G","H",IF(Q1206="H","I",IF(Q1206="K","L",IF(Q1206="L","M",IF(Q1206="M","N",IF(Q1206="N","O",IF(Q1206="O","P",IF(Q1206="P","Q"))))))))))))))))</f>
        <v/>
      </c>
      <c r="R1207" s="282" t="str">
        <f t="shared" si="94"/>
        <v/>
      </c>
      <c r="S1207" s="283" t="str">
        <f t="shared" si="95"/>
        <v/>
      </c>
      <c r="T1207" s="284" t="str">
        <f t="shared" ca="1" si="96"/>
        <v/>
      </c>
      <c r="U1207" s="419"/>
      <c r="V1207" s="421" t="str">
        <f>IFERROR(IF(Table9[[#This Row],[Data de nascimento 
(aaaa-mm-dd)]]="","",(IF(B1207="","",DATEDIF(J1207,VLOOKUP(Table9[[#This Row],[Código do agregado
'[Entidade']]],Table8[[Código do agregado '[Entidade']]:[Denominação do ficheiro pdf correspondente ao documento]],25,FALSE),"y")))),"")</f>
        <v/>
      </c>
      <c r="W1207" s="410">
        <f t="shared" si="97"/>
        <v>0</v>
      </c>
      <c r="AC1207" s="280"/>
    </row>
    <row r="1208" spans="1:29" s="263" customFormat="1" ht="25.05" hidden="1" customHeight="1" x14ac:dyDescent="0.3">
      <c r="A1208" s="274" t="str">
        <f>CONCATENATE(+IF(Table9[[#This Row],[Código do agregado
'[Entidade']]]="","",VLOOKUP(Table9[[#This Row],[Código do agregado
'[Entidade']]],Table8[[#All],[Código do agregado '[Entidade']]:[Código do agregado
'[1º Direito']]],6,FALSE)),Table9[[#This Row],[Membro]])</f>
        <v/>
      </c>
      <c r="B1208" s="403"/>
      <c r="C1208" s="404" t="str">
        <f>IF(Table9[[#This Row],[Código do agregado
'[Entidade']]]="","",(CONCATENATE(VLOOKUP(Table9[[#This Row],[Código do agregado
'[Entidade']]],Table8[[Código do agregado '[Entidade']]:[Código do agregado
'[1º Direito']]],8,FALSE),".",Table9[[#This Row],[Membro]])))</f>
        <v/>
      </c>
      <c r="D1208" s="430"/>
      <c r="E1208" s="431"/>
      <c r="F1208" s="430"/>
      <c r="G1208" s="430"/>
      <c r="H1208" s="435"/>
      <c r="I1208" s="432"/>
      <c r="J1208" s="433"/>
      <c r="K1208" s="404" t="str">
        <f ca="1">IF(Table9[[#This Row],[Data de nascimento 
(aaaa-mm-dd)]]="","",(IF(B1208="","",DATEDIF(J1208,NOW(),"y"))))</f>
        <v/>
      </c>
      <c r="L1208" s="401"/>
      <c r="M1208" s="405"/>
      <c r="N1208" s="407"/>
      <c r="O1208" s="405"/>
      <c r="P1208" s="275" t="str">
        <f t="shared" si="93"/>
        <v>NÃO</v>
      </c>
      <c r="Q1208" s="281" t="str">
        <f>IF(Table9[[#This Row],[Código do agregado
'[Entidade']]]="","",IF(B1208&lt;&gt;B1207,"A",IF(Q1207="A","B",IF(Q1207="B","C",IF(Q1207="C","D",IF(Q1207="D","E",IF(Q1207="E","F",IF(Q1207="F","G",IF(Q1207="G","H",IF(Q1207="H","I",IF(Q1207="K","L",IF(Q1207="L","M",IF(Q1207="M","N",IF(Q1207="N","O",IF(Q1207="O","P",IF(Q1207="P","Q"))))))))))))))))</f>
        <v/>
      </c>
      <c r="R1208" s="282" t="str">
        <f t="shared" si="94"/>
        <v/>
      </c>
      <c r="S1208" s="283" t="str">
        <f t="shared" si="95"/>
        <v/>
      </c>
      <c r="T1208" s="284" t="str">
        <f t="shared" ca="1" si="96"/>
        <v/>
      </c>
      <c r="U1208" s="419"/>
      <c r="V1208" s="421" t="str">
        <f>IFERROR(IF(Table9[[#This Row],[Data de nascimento 
(aaaa-mm-dd)]]="","",(IF(B1208="","",DATEDIF(J1208,VLOOKUP(Table9[[#This Row],[Código do agregado
'[Entidade']]],Table8[[Código do agregado '[Entidade']]:[Denominação do ficheiro pdf correspondente ao documento]],25,FALSE),"y")))),"")</f>
        <v/>
      </c>
      <c r="W1208" s="410">
        <f t="shared" si="97"/>
        <v>0</v>
      </c>
      <c r="AC1208" s="280"/>
    </row>
    <row r="1209" spans="1:29" s="263" customFormat="1" ht="25.05" hidden="1" customHeight="1" x14ac:dyDescent="0.3">
      <c r="A1209" s="274" t="str">
        <f>CONCATENATE(+IF(Table9[[#This Row],[Código do agregado
'[Entidade']]]="","",VLOOKUP(Table9[[#This Row],[Código do agregado
'[Entidade']]],Table8[[#All],[Código do agregado '[Entidade']]:[Código do agregado
'[1º Direito']]],6,FALSE)),Table9[[#This Row],[Membro]])</f>
        <v/>
      </c>
      <c r="B1209" s="403"/>
      <c r="C1209" s="404" t="str">
        <f>IF(Table9[[#This Row],[Código do agregado
'[Entidade']]]="","",(CONCATENATE(VLOOKUP(Table9[[#This Row],[Código do agregado
'[Entidade']]],Table8[[Código do agregado '[Entidade']]:[Código do agregado
'[1º Direito']]],8,FALSE),".",Table9[[#This Row],[Membro]])))</f>
        <v/>
      </c>
      <c r="D1209" s="430"/>
      <c r="E1209" s="431"/>
      <c r="F1209" s="430"/>
      <c r="G1209" s="430"/>
      <c r="H1209" s="435"/>
      <c r="I1209" s="432"/>
      <c r="J1209" s="433"/>
      <c r="K1209" s="404" t="str">
        <f ca="1">IF(Table9[[#This Row],[Data de nascimento 
(aaaa-mm-dd)]]="","",(IF(B1209="","",DATEDIF(J1209,NOW(),"y"))))</f>
        <v/>
      </c>
      <c r="L1209" s="401"/>
      <c r="M1209" s="405"/>
      <c r="N1209" s="407"/>
      <c r="O1209" s="405"/>
      <c r="P1209" s="275" t="str">
        <f t="shared" si="93"/>
        <v>NÃO</v>
      </c>
      <c r="Q1209" s="281" t="str">
        <f>IF(Table9[[#This Row],[Código do agregado
'[Entidade']]]="","",IF(B1209&lt;&gt;B1208,"A",IF(Q1208="A","B",IF(Q1208="B","C",IF(Q1208="C","D",IF(Q1208="D","E",IF(Q1208="E","F",IF(Q1208="F","G",IF(Q1208="G","H",IF(Q1208="H","I",IF(Q1208="K","L",IF(Q1208="L","M",IF(Q1208="M","N",IF(Q1208="N","O",IF(Q1208="O","P",IF(Q1208="P","Q"))))))))))))))))</f>
        <v/>
      </c>
      <c r="R1209" s="282" t="str">
        <f t="shared" si="94"/>
        <v/>
      </c>
      <c r="S1209" s="283" t="str">
        <f t="shared" si="95"/>
        <v/>
      </c>
      <c r="T1209" s="284" t="str">
        <f t="shared" ca="1" si="96"/>
        <v/>
      </c>
      <c r="U1209" s="419"/>
      <c r="V1209" s="421" t="str">
        <f>IFERROR(IF(Table9[[#This Row],[Data de nascimento 
(aaaa-mm-dd)]]="","",(IF(B1209="","",DATEDIF(J1209,VLOOKUP(Table9[[#This Row],[Código do agregado
'[Entidade']]],Table8[[Código do agregado '[Entidade']]:[Denominação do ficheiro pdf correspondente ao documento]],25,FALSE),"y")))),"")</f>
        <v/>
      </c>
      <c r="W1209" s="410">
        <f t="shared" si="97"/>
        <v>0</v>
      </c>
      <c r="AC1209" s="280"/>
    </row>
    <row r="1210" spans="1:29" s="263" customFormat="1" ht="25.05" hidden="1" customHeight="1" x14ac:dyDescent="0.3">
      <c r="A1210" s="274" t="str">
        <f>CONCATENATE(+IF(Table9[[#This Row],[Código do agregado
'[Entidade']]]="","",VLOOKUP(Table9[[#This Row],[Código do agregado
'[Entidade']]],Table8[[#All],[Código do agregado '[Entidade']]:[Código do agregado
'[1º Direito']]],6,FALSE)),Table9[[#This Row],[Membro]])</f>
        <v/>
      </c>
      <c r="B1210" s="403"/>
      <c r="C1210" s="404" t="str">
        <f>IF(Table9[[#This Row],[Código do agregado
'[Entidade']]]="","",(CONCATENATE(VLOOKUP(Table9[[#This Row],[Código do agregado
'[Entidade']]],Table8[[Código do agregado '[Entidade']]:[Código do agregado
'[1º Direito']]],8,FALSE),".",Table9[[#This Row],[Membro]])))</f>
        <v/>
      </c>
      <c r="D1210" s="430"/>
      <c r="E1210" s="431"/>
      <c r="F1210" s="430"/>
      <c r="G1210" s="430"/>
      <c r="H1210" s="435"/>
      <c r="I1210" s="432"/>
      <c r="J1210" s="433"/>
      <c r="K1210" s="404" t="str">
        <f ca="1">IF(Table9[[#This Row],[Data de nascimento 
(aaaa-mm-dd)]]="","",(IF(B1210="","",DATEDIF(J1210,NOW(),"y"))))</f>
        <v/>
      </c>
      <c r="L1210" s="401"/>
      <c r="M1210" s="405"/>
      <c r="N1210" s="407"/>
      <c r="O1210" s="405"/>
      <c r="P1210" s="275" t="str">
        <f t="shared" si="93"/>
        <v>NÃO</v>
      </c>
      <c r="Q1210" s="281" t="str">
        <f>IF(Table9[[#This Row],[Código do agregado
'[Entidade']]]="","",IF(B1210&lt;&gt;B1209,"A",IF(Q1209="A","B",IF(Q1209="B","C",IF(Q1209="C","D",IF(Q1209="D","E",IF(Q1209="E","F",IF(Q1209="F","G",IF(Q1209="G","H",IF(Q1209="H","I",IF(Q1209="K","L",IF(Q1209="L","M",IF(Q1209="M","N",IF(Q1209="N","O",IF(Q1209="O","P",IF(Q1209="P","Q"))))))))))))))))</f>
        <v/>
      </c>
      <c r="R1210" s="282" t="str">
        <f t="shared" si="94"/>
        <v/>
      </c>
      <c r="S1210" s="283" t="str">
        <f t="shared" si="95"/>
        <v/>
      </c>
      <c r="T1210" s="284" t="str">
        <f t="shared" ca="1" si="96"/>
        <v/>
      </c>
      <c r="U1210" s="419"/>
      <c r="V1210" s="421" t="str">
        <f>IFERROR(IF(Table9[[#This Row],[Data de nascimento 
(aaaa-mm-dd)]]="","",(IF(B1210="","",DATEDIF(J1210,VLOOKUP(Table9[[#This Row],[Código do agregado
'[Entidade']]],Table8[[Código do agregado '[Entidade']]:[Denominação do ficheiro pdf correspondente ao documento]],25,FALSE),"y")))),"")</f>
        <v/>
      </c>
      <c r="W1210" s="410">
        <f t="shared" si="97"/>
        <v>0</v>
      </c>
      <c r="AC1210" s="280"/>
    </row>
    <row r="1211" spans="1:29" s="263" customFormat="1" ht="25.05" hidden="1" customHeight="1" x14ac:dyDescent="0.3">
      <c r="A1211" s="274" t="str">
        <f>CONCATENATE(+IF(Table9[[#This Row],[Código do agregado
'[Entidade']]]="","",VLOOKUP(Table9[[#This Row],[Código do agregado
'[Entidade']]],Table8[[#All],[Código do agregado '[Entidade']]:[Código do agregado
'[1º Direito']]],6,FALSE)),Table9[[#This Row],[Membro]])</f>
        <v/>
      </c>
      <c r="B1211" s="403"/>
      <c r="C1211" s="404" t="str">
        <f>IF(Table9[[#This Row],[Código do agregado
'[Entidade']]]="","",(CONCATENATE(VLOOKUP(Table9[[#This Row],[Código do agregado
'[Entidade']]],Table8[[Código do agregado '[Entidade']]:[Código do agregado
'[1º Direito']]],8,FALSE),".",Table9[[#This Row],[Membro]])))</f>
        <v/>
      </c>
      <c r="D1211" s="430"/>
      <c r="E1211" s="431"/>
      <c r="F1211" s="430"/>
      <c r="G1211" s="430"/>
      <c r="H1211" s="435"/>
      <c r="I1211" s="432"/>
      <c r="J1211" s="433"/>
      <c r="K1211" s="404" t="str">
        <f ca="1">IF(Table9[[#This Row],[Data de nascimento 
(aaaa-mm-dd)]]="","",(IF(B1211="","",DATEDIF(J1211,NOW(),"y"))))</f>
        <v/>
      </c>
      <c r="L1211" s="401"/>
      <c r="M1211" s="405"/>
      <c r="N1211" s="407"/>
      <c r="O1211" s="405"/>
      <c r="P1211" s="275" t="str">
        <f t="shared" si="93"/>
        <v>NÃO</v>
      </c>
      <c r="Q1211" s="281" t="str">
        <f>IF(Table9[[#This Row],[Código do agregado
'[Entidade']]]="","",IF(B1211&lt;&gt;B1210,"A",IF(Q1210="A","B",IF(Q1210="B","C",IF(Q1210="C","D",IF(Q1210="D","E",IF(Q1210="E","F",IF(Q1210="F","G",IF(Q1210="G","H",IF(Q1210="H","I",IF(Q1210="K","L",IF(Q1210="L","M",IF(Q1210="M","N",IF(Q1210="N","O",IF(Q1210="O","P",IF(Q1210="P","Q"))))))))))))))))</f>
        <v/>
      </c>
      <c r="R1211" s="282" t="str">
        <f t="shared" si="94"/>
        <v/>
      </c>
      <c r="S1211" s="283" t="str">
        <f t="shared" si="95"/>
        <v/>
      </c>
      <c r="T1211" s="284" t="str">
        <f t="shared" ca="1" si="96"/>
        <v/>
      </c>
      <c r="U1211" s="419"/>
      <c r="V1211" s="421" t="str">
        <f>IFERROR(IF(Table9[[#This Row],[Data de nascimento 
(aaaa-mm-dd)]]="","",(IF(B1211="","",DATEDIF(J1211,VLOOKUP(Table9[[#This Row],[Código do agregado
'[Entidade']]],Table8[[Código do agregado '[Entidade']]:[Denominação do ficheiro pdf correspondente ao documento]],25,FALSE),"y")))),"")</f>
        <v/>
      </c>
      <c r="W1211" s="410">
        <f t="shared" si="97"/>
        <v>0</v>
      </c>
      <c r="AC1211" s="280"/>
    </row>
    <row r="1212" spans="1:29" s="263" customFormat="1" ht="25.05" hidden="1" customHeight="1" x14ac:dyDescent="0.3">
      <c r="A1212" s="274" t="str">
        <f>CONCATENATE(+IF(Table9[[#This Row],[Código do agregado
'[Entidade']]]="","",VLOOKUP(Table9[[#This Row],[Código do agregado
'[Entidade']]],Table8[[#All],[Código do agregado '[Entidade']]:[Código do agregado
'[1º Direito']]],6,FALSE)),Table9[[#This Row],[Membro]])</f>
        <v/>
      </c>
      <c r="B1212" s="403"/>
      <c r="C1212" s="404" t="str">
        <f>IF(Table9[[#This Row],[Código do agregado
'[Entidade']]]="","",(CONCATENATE(VLOOKUP(Table9[[#This Row],[Código do agregado
'[Entidade']]],Table8[[Código do agregado '[Entidade']]:[Código do agregado
'[1º Direito']]],8,FALSE),".",Table9[[#This Row],[Membro]])))</f>
        <v/>
      </c>
      <c r="D1212" s="430"/>
      <c r="E1212" s="431"/>
      <c r="F1212" s="430"/>
      <c r="G1212" s="430"/>
      <c r="H1212" s="435"/>
      <c r="I1212" s="432"/>
      <c r="J1212" s="433"/>
      <c r="K1212" s="404" t="str">
        <f ca="1">IF(Table9[[#This Row],[Data de nascimento 
(aaaa-mm-dd)]]="","",(IF(B1212="","",DATEDIF(J1212,NOW(),"y"))))</f>
        <v/>
      </c>
      <c r="L1212" s="401"/>
      <c r="M1212" s="405"/>
      <c r="N1212" s="407"/>
      <c r="O1212" s="405"/>
      <c r="P1212" s="275" t="str">
        <f t="shared" si="93"/>
        <v>NÃO</v>
      </c>
      <c r="Q1212" s="281" t="str">
        <f>IF(Table9[[#This Row],[Código do agregado
'[Entidade']]]="","",IF(B1212&lt;&gt;B1211,"A",IF(Q1211="A","B",IF(Q1211="B","C",IF(Q1211="C","D",IF(Q1211="D","E",IF(Q1211="E","F",IF(Q1211="F","G",IF(Q1211="G","H",IF(Q1211="H","I",IF(Q1211="K","L",IF(Q1211="L","M",IF(Q1211="M","N",IF(Q1211="N","O",IF(Q1211="O","P",IF(Q1211="P","Q"))))))))))))))))</f>
        <v/>
      </c>
      <c r="R1212" s="282" t="str">
        <f t="shared" si="94"/>
        <v/>
      </c>
      <c r="S1212" s="283" t="str">
        <f t="shared" si="95"/>
        <v/>
      </c>
      <c r="T1212" s="284" t="str">
        <f t="shared" ca="1" si="96"/>
        <v/>
      </c>
      <c r="U1212" s="419"/>
      <c r="V1212" s="421" t="str">
        <f>IFERROR(IF(Table9[[#This Row],[Data de nascimento 
(aaaa-mm-dd)]]="","",(IF(B1212="","",DATEDIF(J1212,VLOOKUP(Table9[[#This Row],[Código do agregado
'[Entidade']]],Table8[[Código do agregado '[Entidade']]:[Denominação do ficheiro pdf correspondente ao documento]],25,FALSE),"y")))),"")</f>
        <v/>
      </c>
      <c r="W1212" s="410">
        <f t="shared" si="97"/>
        <v>0</v>
      </c>
      <c r="AC1212" s="280"/>
    </row>
    <row r="1213" spans="1:29" s="263" customFormat="1" ht="25.05" hidden="1" customHeight="1" x14ac:dyDescent="0.3">
      <c r="A1213" s="274" t="str">
        <f>CONCATENATE(+IF(Table9[[#This Row],[Código do agregado
'[Entidade']]]="","",VLOOKUP(Table9[[#This Row],[Código do agregado
'[Entidade']]],Table8[[#All],[Código do agregado '[Entidade']]:[Código do agregado
'[1º Direito']]],6,FALSE)),Table9[[#This Row],[Membro]])</f>
        <v/>
      </c>
      <c r="B1213" s="403"/>
      <c r="C1213" s="404" t="str">
        <f>IF(Table9[[#This Row],[Código do agregado
'[Entidade']]]="","",(CONCATENATE(VLOOKUP(Table9[[#This Row],[Código do agregado
'[Entidade']]],Table8[[Código do agregado '[Entidade']]:[Código do agregado
'[1º Direito']]],8,FALSE),".",Table9[[#This Row],[Membro]])))</f>
        <v/>
      </c>
      <c r="D1213" s="430"/>
      <c r="E1213" s="431"/>
      <c r="F1213" s="430"/>
      <c r="G1213" s="430"/>
      <c r="H1213" s="435"/>
      <c r="I1213" s="432"/>
      <c r="J1213" s="433"/>
      <c r="K1213" s="404" t="str">
        <f ca="1">IF(Table9[[#This Row],[Data de nascimento 
(aaaa-mm-dd)]]="","",(IF(B1213="","",DATEDIF(J1213,NOW(),"y"))))</f>
        <v/>
      </c>
      <c r="L1213" s="401"/>
      <c r="M1213" s="405"/>
      <c r="N1213" s="407"/>
      <c r="O1213" s="405"/>
      <c r="P1213" s="275" t="str">
        <f t="shared" si="93"/>
        <v>NÃO</v>
      </c>
      <c r="Q1213" s="281" t="str">
        <f>IF(Table9[[#This Row],[Código do agregado
'[Entidade']]]="","",IF(B1213&lt;&gt;B1212,"A",IF(Q1212="A","B",IF(Q1212="B","C",IF(Q1212="C","D",IF(Q1212="D","E",IF(Q1212="E","F",IF(Q1212="F","G",IF(Q1212="G","H",IF(Q1212="H","I",IF(Q1212="K","L",IF(Q1212="L","M",IF(Q1212="M","N",IF(Q1212="N","O",IF(Q1212="O","P",IF(Q1212="P","Q"))))))))))))))))</f>
        <v/>
      </c>
      <c r="R1213" s="282" t="str">
        <f t="shared" si="94"/>
        <v/>
      </c>
      <c r="S1213" s="283" t="str">
        <f t="shared" si="95"/>
        <v/>
      </c>
      <c r="T1213" s="284" t="str">
        <f t="shared" ca="1" si="96"/>
        <v/>
      </c>
      <c r="U1213" s="419"/>
      <c r="V1213" s="421" t="str">
        <f>IFERROR(IF(Table9[[#This Row],[Data de nascimento 
(aaaa-mm-dd)]]="","",(IF(B1213="","",DATEDIF(J1213,VLOOKUP(Table9[[#This Row],[Código do agregado
'[Entidade']]],Table8[[Código do agregado '[Entidade']]:[Denominação do ficheiro pdf correspondente ao documento]],25,FALSE),"y")))),"")</f>
        <v/>
      </c>
      <c r="W1213" s="410">
        <f t="shared" si="97"/>
        <v>0</v>
      </c>
      <c r="AC1213" s="280"/>
    </row>
    <row r="1214" spans="1:29" s="263" customFormat="1" ht="25.05" hidden="1" customHeight="1" x14ac:dyDescent="0.3">
      <c r="A1214" s="274" t="str">
        <f>CONCATENATE(+IF(Table9[[#This Row],[Código do agregado
'[Entidade']]]="","",VLOOKUP(Table9[[#This Row],[Código do agregado
'[Entidade']]],Table8[[#All],[Código do agregado '[Entidade']]:[Código do agregado
'[1º Direito']]],6,FALSE)),Table9[[#This Row],[Membro]])</f>
        <v/>
      </c>
      <c r="B1214" s="403"/>
      <c r="C1214" s="404" t="str">
        <f>IF(Table9[[#This Row],[Código do agregado
'[Entidade']]]="","",(CONCATENATE(VLOOKUP(Table9[[#This Row],[Código do agregado
'[Entidade']]],Table8[[Código do agregado '[Entidade']]:[Código do agregado
'[1º Direito']]],8,FALSE),".",Table9[[#This Row],[Membro]])))</f>
        <v/>
      </c>
      <c r="D1214" s="430"/>
      <c r="E1214" s="431"/>
      <c r="F1214" s="430"/>
      <c r="G1214" s="430"/>
      <c r="H1214" s="435"/>
      <c r="I1214" s="432"/>
      <c r="J1214" s="433"/>
      <c r="K1214" s="404" t="str">
        <f ca="1">IF(Table9[[#This Row],[Data de nascimento 
(aaaa-mm-dd)]]="","",(IF(B1214="","",DATEDIF(J1214,NOW(),"y"))))</f>
        <v/>
      </c>
      <c r="L1214" s="401"/>
      <c r="M1214" s="405"/>
      <c r="N1214" s="407"/>
      <c r="O1214" s="405"/>
      <c r="P1214" s="275" t="str">
        <f t="shared" si="93"/>
        <v>NÃO</v>
      </c>
      <c r="Q1214" s="281" t="str">
        <f>IF(Table9[[#This Row],[Código do agregado
'[Entidade']]]="","",IF(B1214&lt;&gt;B1213,"A",IF(Q1213="A","B",IF(Q1213="B","C",IF(Q1213="C","D",IF(Q1213="D","E",IF(Q1213="E","F",IF(Q1213="F","G",IF(Q1213="G","H",IF(Q1213="H","I",IF(Q1213="K","L",IF(Q1213="L","M",IF(Q1213="M","N",IF(Q1213="N","O",IF(Q1213="O","P",IF(Q1213="P","Q"))))))))))))))))</f>
        <v/>
      </c>
      <c r="R1214" s="282" t="str">
        <f t="shared" si="94"/>
        <v/>
      </c>
      <c r="S1214" s="283" t="str">
        <f t="shared" si="95"/>
        <v/>
      </c>
      <c r="T1214" s="284" t="str">
        <f t="shared" ca="1" si="96"/>
        <v/>
      </c>
      <c r="U1214" s="419"/>
      <c r="V1214" s="421" t="str">
        <f>IFERROR(IF(Table9[[#This Row],[Data de nascimento 
(aaaa-mm-dd)]]="","",(IF(B1214="","",DATEDIF(J1214,VLOOKUP(Table9[[#This Row],[Código do agregado
'[Entidade']]],Table8[[Código do agregado '[Entidade']]:[Denominação do ficheiro pdf correspondente ao documento]],25,FALSE),"y")))),"")</f>
        <v/>
      </c>
      <c r="W1214" s="410">
        <f t="shared" si="97"/>
        <v>0</v>
      </c>
      <c r="AC1214" s="280"/>
    </row>
    <row r="1215" spans="1:29" s="263" customFormat="1" ht="25.05" hidden="1" customHeight="1" x14ac:dyDescent="0.3">
      <c r="A1215" s="274" t="str">
        <f>CONCATENATE(+IF(Table9[[#This Row],[Código do agregado
'[Entidade']]]="","",VLOOKUP(Table9[[#This Row],[Código do agregado
'[Entidade']]],Table8[[#All],[Código do agregado '[Entidade']]:[Código do agregado
'[1º Direito']]],6,FALSE)),Table9[[#This Row],[Membro]])</f>
        <v/>
      </c>
      <c r="B1215" s="403"/>
      <c r="C1215" s="404" t="str">
        <f>IF(Table9[[#This Row],[Código do agregado
'[Entidade']]]="","",(CONCATENATE(VLOOKUP(Table9[[#This Row],[Código do agregado
'[Entidade']]],Table8[[Código do agregado '[Entidade']]:[Código do agregado
'[1º Direito']]],8,FALSE),".",Table9[[#This Row],[Membro]])))</f>
        <v/>
      </c>
      <c r="D1215" s="430"/>
      <c r="E1215" s="431"/>
      <c r="F1215" s="430"/>
      <c r="G1215" s="430"/>
      <c r="H1215" s="435"/>
      <c r="I1215" s="432"/>
      <c r="J1215" s="433"/>
      <c r="K1215" s="404" t="str">
        <f ca="1">IF(Table9[[#This Row],[Data de nascimento 
(aaaa-mm-dd)]]="","",(IF(B1215="","",DATEDIF(J1215,NOW(),"y"))))</f>
        <v/>
      </c>
      <c r="L1215" s="401"/>
      <c r="M1215" s="405"/>
      <c r="N1215" s="407"/>
      <c r="O1215" s="405"/>
      <c r="P1215" s="275" t="str">
        <f t="shared" si="93"/>
        <v>NÃO</v>
      </c>
      <c r="Q1215" s="281" t="str">
        <f>IF(Table9[[#This Row],[Código do agregado
'[Entidade']]]="","",IF(B1215&lt;&gt;B1214,"A",IF(Q1214="A","B",IF(Q1214="B","C",IF(Q1214="C","D",IF(Q1214="D","E",IF(Q1214="E","F",IF(Q1214="F","G",IF(Q1214="G","H",IF(Q1214="H","I",IF(Q1214="K","L",IF(Q1214="L","M",IF(Q1214="M","N",IF(Q1214="N","O",IF(Q1214="O","P",IF(Q1214="P","Q"))))))))))))))))</f>
        <v/>
      </c>
      <c r="R1215" s="282" t="str">
        <f t="shared" si="94"/>
        <v/>
      </c>
      <c r="S1215" s="283" t="str">
        <f t="shared" si="95"/>
        <v/>
      </c>
      <c r="T1215" s="284" t="str">
        <f t="shared" ca="1" si="96"/>
        <v/>
      </c>
      <c r="U1215" s="419"/>
      <c r="V1215" s="421" t="str">
        <f>IFERROR(IF(Table9[[#This Row],[Data de nascimento 
(aaaa-mm-dd)]]="","",(IF(B1215="","",DATEDIF(J1215,VLOOKUP(Table9[[#This Row],[Código do agregado
'[Entidade']]],Table8[[Código do agregado '[Entidade']]:[Denominação do ficheiro pdf correspondente ao documento]],25,FALSE),"y")))),"")</f>
        <v/>
      </c>
      <c r="W1215" s="410">
        <f t="shared" si="97"/>
        <v>0</v>
      </c>
      <c r="AC1215" s="280"/>
    </row>
    <row r="1216" spans="1:29" s="263" customFormat="1" ht="25.05" hidden="1" customHeight="1" x14ac:dyDescent="0.3">
      <c r="A1216" s="274" t="str">
        <f>CONCATENATE(+IF(Table9[[#This Row],[Código do agregado
'[Entidade']]]="","",VLOOKUP(Table9[[#This Row],[Código do agregado
'[Entidade']]],Table8[[#All],[Código do agregado '[Entidade']]:[Código do agregado
'[1º Direito']]],6,FALSE)),Table9[[#This Row],[Membro]])</f>
        <v/>
      </c>
      <c r="B1216" s="403"/>
      <c r="C1216" s="404" t="str">
        <f>IF(Table9[[#This Row],[Código do agregado
'[Entidade']]]="","",(CONCATENATE(VLOOKUP(Table9[[#This Row],[Código do agregado
'[Entidade']]],Table8[[Código do agregado '[Entidade']]:[Código do agregado
'[1º Direito']]],8,FALSE),".",Table9[[#This Row],[Membro]])))</f>
        <v/>
      </c>
      <c r="D1216" s="430"/>
      <c r="E1216" s="431"/>
      <c r="F1216" s="430"/>
      <c r="G1216" s="430"/>
      <c r="H1216" s="435"/>
      <c r="I1216" s="432"/>
      <c r="J1216" s="433"/>
      <c r="K1216" s="404" t="str">
        <f ca="1">IF(Table9[[#This Row],[Data de nascimento 
(aaaa-mm-dd)]]="","",(IF(B1216="","",DATEDIF(J1216,NOW(),"y"))))</f>
        <v/>
      </c>
      <c r="L1216" s="401"/>
      <c r="M1216" s="405"/>
      <c r="N1216" s="407"/>
      <c r="O1216" s="405"/>
      <c r="P1216" s="275" t="str">
        <f t="shared" si="93"/>
        <v>NÃO</v>
      </c>
      <c r="Q1216" s="281" t="str">
        <f>IF(Table9[[#This Row],[Código do agregado
'[Entidade']]]="","",IF(B1216&lt;&gt;B1215,"A",IF(Q1215="A","B",IF(Q1215="B","C",IF(Q1215="C","D",IF(Q1215="D","E",IF(Q1215="E","F",IF(Q1215="F","G",IF(Q1215="G","H",IF(Q1215="H","I",IF(Q1215="K","L",IF(Q1215="L","M",IF(Q1215="M","N",IF(Q1215="N","O",IF(Q1215="O","P",IF(Q1215="P","Q"))))))))))))))))</f>
        <v/>
      </c>
      <c r="R1216" s="282" t="str">
        <f t="shared" si="94"/>
        <v/>
      </c>
      <c r="S1216" s="283" t="str">
        <f t="shared" si="95"/>
        <v/>
      </c>
      <c r="T1216" s="284" t="str">
        <f t="shared" ca="1" si="96"/>
        <v/>
      </c>
      <c r="U1216" s="419"/>
      <c r="V1216" s="421" t="str">
        <f>IFERROR(IF(Table9[[#This Row],[Data de nascimento 
(aaaa-mm-dd)]]="","",(IF(B1216="","",DATEDIF(J1216,VLOOKUP(Table9[[#This Row],[Código do agregado
'[Entidade']]],Table8[[Código do agregado '[Entidade']]:[Denominação do ficheiro pdf correspondente ao documento]],25,FALSE),"y")))),"")</f>
        <v/>
      </c>
      <c r="W1216" s="410">
        <f t="shared" si="97"/>
        <v>0</v>
      </c>
      <c r="AC1216" s="280"/>
    </row>
    <row r="1217" spans="1:29" s="263" customFormat="1" ht="25.05" hidden="1" customHeight="1" x14ac:dyDescent="0.3">
      <c r="A1217" s="274" t="str">
        <f>CONCATENATE(+IF(Table9[[#This Row],[Código do agregado
'[Entidade']]]="","",VLOOKUP(Table9[[#This Row],[Código do agregado
'[Entidade']]],Table8[[#All],[Código do agregado '[Entidade']]:[Código do agregado
'[1º Direito']]],6,FALSE)),Table9[[#This Row],[Membro]])</f>
        <v/>
      </c>
      <c r="B1217" s="403"/>
      <c r="C1217" s="404" t="str">
        <f>IF(Table9[[#This Row],[Código do agregado
'[Entidade']]]="","",(CONCATENATE(VLOOKUP(Table9[[#This Row],[Código do agregado
'[Entidade']]],Table8[[Código do agregado '[Entidade']]:[Código do agregado
'[1º Direito']]],8,FALSE),".",Table9[[#This Row],[Membro]])))</f>
        <v/>
      </c>
      <c r="D1217" s="430"/>
      <c r="E1217" s="431"/>
      <c r="F1217" s="430"/>
      <c r="G1217" s="430"/>
      <c r="H1217" s="435"/>
      <c r="I1217" s="432"/>
      <c r="J1217" s="433"/>
      <c r="K1217" s="404" t="str">
        <f ca="1">IF(Table9[[#This Row],[Data de nascimento 
(aaaa-mm-dd)]]="","",(IF(B1217="","",DATEDIF(J1217,NOW(),"y"))))</f>
        <v/>
      </c>
      <c r="L1217" s="401"/>
      <c r="M1217" s="405"/>
      <c r="N1217" s="407"/>
      <c r="O1217" s="405"/>
      <c r="P1217" s="275" t="str">
        <f t="shared" si="93"/>
        <v>NÃO</v>
      </c>
      <c r="Q1217" s="281" t="str">
        <f>IF(Table9[[#This Row],[Código do agregado
'[Entidade']]]="","",IF(B1217&lt;&gt;B1216,"A",IF(Q1216="A","B",IF(Q1216="B","C",IF(Q1216="C","D",IF(Q1216="D","E",IF(Q1216="E","F",IF(Q1216="F","G",IF(Q1216="G","H",IF(Q1216="H","I",IF(Q1216="K","L",IF(Q1216="L","M",IF(Q1216="M","N",IF(Q1216="N","O",IF(Q1216="O","P",IF(Q1216="P","Q"))))))))))))))))</f>
        <v/>
      </c>
      <c r="R1217" s="282" t="str">
        <f t="shared" si="94"/>
        <v/>
      </c>
      <c r="S1217" s="283" t="str">
        <f t="shared" si="95"/>
        <v/>
      </c>
      <c r="T1217" s="284" t="str">
        <f t="shared" ca="1" si="96"/>
        <v/>
      </c>
      <c r="U1217" s="419"/>
      <c r="V1217" s="421" t="str">
        <f>IFERROR(IF(Table9[[#This Row],[Data de nascimento 
(aaaa-mm-dd)]]="","",(IF(B1217="","",DATEDIF(J1217,VLOOKUP(Table9[[#This Row],[Código do agregado
'[Entidade']]],Table8[[Código do agregado '[Entidade']]:[Denominação do ficheiro pdf correspondente ao documento]],25,FALSE),"y")))),"")</f>
        <v/>
      </c>
      <c r="W1217" s="410">
        <f t="shared" si="97"/>
        <v>0</v>
      </c>
      <c r="AC1217" s="280"/>
    </row>
    <row r="1218" spans="1:29" s="263" customFormat="1" ht="25.05" hidden="1" customHeight="1" x14ac:dyDescent="0.3">
      <c r="A1218" s="274" t="str">
        <f>CONCATENATE(+IF(Table9[[#This Row],[Código do agregado
'[Entidade']]]="","",VLOOKUP(Table9[[#This Row],[Código do agregado
'[Entidade']]],Table8[[#All],[Código do agregado '[Entidade']]:[Código do agregado
'[1º Direito']]],6,FALSE)),Table9[[#This Row],[Membro]])</f>
        <v/>
      </c>
      <c r="B1218" s="403"/>
      <c r="C1218" s="404" t="str">
        <f>IF(Table9[[#This Row],[Código do agregado
'[Entidade']]]="","",(CONCATENATE(VLOOKUP(Table9[[#This Row],[Código do agregado
'[Entidade']]],Table8[[Código do agregado '[Entidade']]:[Código do agregado
'[1º Direito']]],8,FALSE),".",Table9[[#This Row],[Membro]])))</f>
        <v/>
      </c>
      <c r="D1218" s="430"/>
      <c r="E1218" s="431"/>
      <c r="F1218" s="430"/>
      <c r="G1218" s="430"/>
      <c r="H1218" s="435"/>
      <c r="I1218" s="432"/>
      <c r="J1218" s="433"/>
      <c r="K1218" s="404" t="str">
        <f ca="1">IF(Table9[[#This Row],[Data de nascimento 
(aaaa-mm-dd)]]="","",(IF(B1218="","",DATEDIF(J1218,NOW(),"y"))))</f>
        <v/>
      </c>
      <c r="L1218" s="401"/>
      <c r="M1218" s="405"/>
      <c r="N1218" s="407"/>
      <c r="O1218" s="405"/>
      <c r="P1218" s="275" t="str">
        <f t="shared" si="93"/>
        <v>NÃO</v>
      </c>
      <c r="Q1218" s="281" t="str">
        <f>IF(Table9[[#This Row],[Código do agregado
'[Entidade']]]="","",IF(B1218&lt;&gt;B1217,"A",IF(Q1217="A","B",IF(Q1217="B","C",IF(Q1217="C","D",IF(Q1217="D","E",IF(Q1217="E","F",IF(Q1217="F","G",IF(Q1217="G","H",IF(Q1217="H","I",IF(Q1217="K","L",IF(Q1217="L","M",IF(Q1217="M","N",IF(Q1217="N","O",IF(Q1217="O","P",IF(Q1217="P","Q"))))))))))))))))</f>
        <v/>
      </c>
      <c r="R1218" s="282" t="str">
        <f t="shared" si="94"/>
        <v/>
      </c>
      <c r="S1218" s="283" t="str">
        <f t="shared" si="95"/>
        <v/>
      </c>
      <c r="T1218" s="284" t="str">
        <f t="shared" ca="1" si="96"/>
        <v/>
      </c>
      <c r="U1218" s="419"/>
      <c r="V1218" s="421" t="str">
        <f>IFERROR(IF(Table9[[#This Row],[Data de nascimento 
(aaaa-mm-dd)]]="","",(IF(B1218="","",DATEDIF(J1218,VLOOKUP(Table9[[#This Row],[Código do agregado
'[Entidade']]],Table8[[Código do agregado '[Entidade']]:[Denominação do ficheiro pdf correspondente ao documento]],25,FALSE),"y")))),"")</f>
        <v/>
      </c>
      <c r="W1218" s="410">
        <f t="shared" si="97"/>
        <v>0</v>
      </c>
      <c r="AC1218" s="280"/>
    </row>
    <row r="1219" spans="1:29" s="263" customFormat="1" ht="25.05" hidden="1" customHeight="1" x14ac:dyDescent="0.3">
      <c r="A1219" s="274" t="str">
        <f>CONCATENATE(+IF(Table9[[#This Row],[Código do agregado
'[Entidade']]]="","",VLOOKUP(Table9[[#This Row],[Código do agregado
'[Entidade']]],Table8[[#All],[Código do agregado '[Entidade']]:[Código do agregado
'[1º Direito']]],6,FALSE)),Table9[[#This Row],[Membro]])</f>
        <v/>
      </c>
      <c r="B1219" s="403"/>
      <c r="C1219" s="404" t="str">
        <f>IF(Table9[[#This Row],[Código do agregado
'[Entidade']]]="","",(CONCATENATE(VLOOKUP(Table9[[#This Row],[Código do agregado
'[Entidade']]],Table8[[Código do agregado '[Entidade']]:[Código do agregado
'[1º Direito']]],8,FALSE),".",Table9[[#This Row],[Membro]])))</f>
        <v/>
      </c>
      <c r="D1219" s="430"/>
      <c r="E1219" s="431"/>
      <c r="F1219" s="430"/>
      <c r="G1219" s="430"/>
      <c r="H1219" s="435"/>
      <c r="I1219" s="432"/>
      <c r="J1219" s="433"/>
      <c r="K1219" s="404" t="str">
        <f ca="1">IF(Table9[[#This Row],[Data de nascimento 
(aaaa-mm-dd)]]="","",(IF(B1219="","",DATEDIF(J1219,NOW(),"y"))))</f>
        <v/>
      </c>
      <c r="L1219" s="401"/>
      <c r="M1219" s="405"/>
      <c r="N1219" s="407"/>
      <c r="O1219" s="405"/>
      <c r="P1219" s="275" t="str">
        <f t="shared" si="93"/>
        <v>NÃO</v>
      </c>
      <c r="Q1219" s="281" t="str">
        <f>IF(Table9[[#This Row],[Código do agregado
'[Entidade']]]="","",IF(B1219&lt;&gt;B1218,"A",IF(Q1218="A","B",IF(Q1218="B","C",IF(Q1218="C","D",IF(Q1218="D","E",IF(Q1218="E","F",IF(Q1218="F","G",IF(Q1218="G","H",IF(Q1218="H","I",IF(Q1218="K","L",IF(Q1218="L","M",IF(Q1218="M","N",IF(Q1218="N","O",IF(Q1218="O","P",IF(Q1218="P","Q"))))))))))))))))</f>
        <v/>
      </c>
      <c r="R1219" s="282" t="str">
        <f t="shared" si="94"/>
        <v/>
      </c>
      <c r="S1219" s="283" t="str">
        <f t="shared" si="95"/>
        <v/>
      </c>
      <c r="T1219" s="284" t="str">
        <f t="shared" ca="1" si="96"/>
        <v/>
      </c>
      <c r="U1219" s="419"/>
      <c r="V1219" s="421" t="str">
        <f>IFERROR(IF(Table9[[#This Row],[Data de nascimento 
(aaaa-mm-dd)]]="","",(IF(B1219="","",DATEDIF(J1219,VLOOKUP(Table9[[#This Row],[Código do agregado
'[Entidade']]],Table8[[Código do agregado '[Entidade']]:[Denominação do ficheiro pdf correspondente ao documento]],25,FALSE),"y")))),"")</f>
        <v/>
      </c>
      <c r="W1219" s="410">
        <f t="shared" si="97"/>
        <v>0</v>
      </c>
      <c r="AC1219" s="280"/>
    </row>
    <row r="1220" spans="1:29" s="263" customFormat="1" ht="25.05" hidden="1" customHeight="1" x14ac:dyDescent="0.3">
      <c r="A1220" s="274" t="str">
        <f>CONCATENATE(+IF(Table9[[#This Row],[Código do agregado
'[Entidade']]]="","",VLOOKUP(Table9[[#This Row],[Código do agregado
'[Entidade']]],Table8[[#All],[Código do agregado '[Entidade']]:[Código do agregado
'[1º Direito']]],6,FALSE)),Table9[[#This Row],[Membro]])</f>
        <v/>
      </c>
      <c r="B1220" s="403"/>
      <c r="C1220" s="404" t="str">
        <f>IF(Table9[[#This Row],[Código do agregado
'[Entidade']]]="","",(CONCATENATE(VLOOKUP(Table9[[#This Row],[Código do agregado
'[Entidade']]],Table8[[Código do agregado '[Entidade']]:[Código do agregado
'[1º Direito']]],8,FALSE),".",Table9[[#This Row],[Membro]])))</f>
        <v/>
      </c>
      <c r="D1220" s="430"/>
      <c r="E1220" s="431"/>
      <c r="F1220" s="430"/>
      <c r="G1220" s="430"/>
      <c r="H1220" s="435"/>
      <c r="I1220" s="432"/>
      <c r="J1220" s="433"/>
      <c r="K1220" s="404" t="str">
        <f ca="1">IF(Table9[[#This Row],[Data de nascimento 
(aaaa-mm-dd)]]="","",(IF(B1220="","",DATEDIF(J1220,NOW(),"y"))))</f>
        <v/>
      </c>
      <c r="L1220" s="401"/>
      <c r="M1220" s="405"/>
      <c r="N1220" s="407"/>
      <c r="O1220" s="405"/>
      <c r="P1220" s="275" t="str">
        <f t="shared" si="93"/>
        <v>NÃO</v>
      </c>
      <c r="Q1220" s="281" t="str">
        <f>IF(Table9[[#This Row],[Código do agregado
'[Entidade']]]="","",IF(B1220&lt;&gt;B1219,"A",IF(Q1219="A","B",IF(Q1219="B","C",IF(Q1219="C","D",IF(Q1219="D","E",IF(Q1219="E","F",IF(Q1219="F","G",IF(Q1219="G","H",IF(Q1219="H","I",IF(Q1219="K","L",IF(Q1219="L","M",IF(Q1219="M","N",IF(Q1219="N","O",IF(Q1219="O","P",IF(Q1219="P","Q"))))))))))))))))</f>
        <v/>
      </c>
      <c r="R1220" s="282" t="str">
        <f t="shared" si="94"/>
        <v/>
      </c>
      <c r="S1220" s="283" t="str">
        <f t="shared" si="95"/>
        <v/>
      </c>
      <c r="T1220" s="284" t="str">
        <f t="shared" ca="1" si="96"/>
        <v/>
      </c>
      <c r="U1220" s="419"/>
      <c r="V1220" s="421" t="str">
        <f>IFERROR(IF(Table9[[#This Row],[Data de nascimento 
(aaaa-mm-dd)]]="","",(IF(B1220="","",DATEDIF(J1220,VLOOKUP(Table9[[#This Row],[Código do agregado
'[Entidade']]],Table8[[Código do agregado '[Entidade']]:[Denominação do ficheiro pdf correspondente ao documento]],25,FALSE),"y")))),"")</f>
        <v/>
      </c>
      <c r="W1220" s="410">
        <f t="shared" si="97"/>
        <v>0</v>
      </c>
      <c r="AC1220" s="280"/>
    </row>
    <row r="1221" spans="1:29" s="263" customFormat="1" ht="25.05" hidden="1" customHeight="1" x14ac:dyDescent="0.3">
      <c r="A1221" s="274" t="str">
        <f>CONCATENATE(+IF(Table9[[#This Row],[Código do agregado
'[Entidade']]]="","",VLOOKUP(Table9[[#This Row],[Código do agregado
'[Entidade']]],Table8[[#All],[Código do agregado '[Entidade']]:[Código do agregado
'[1º Direito']]],6,FALSE)),Table9[[#This Row],[Membro]])</f>
        <v/>
      </c>
      <c r="B1221" s="403"/>
      <c r="C1221" s="404" t="str">
        <f>IF(Table9[[#This Row],[Código do agregado
'[Entidade']]]="","",(CONCATENATE(VLOOKUP(Table9[[#This Row],[Código do agregado
'[Entidade']]],Table8[[Código do agregado '[Entidade']]:[Código do agregado
'[1º Direito']]],8,FALSE),".",Table9[[#This Row],[Membro]])))</f>
        <v/>
      </c>
      <c r="D1221" s="430"/>
      <c r="E1221" s="431"/>
      <c r="F1221" s="430"/>
      <c r="G1221" s="430"/>
      <c r="H1221" s="435"/>
      <c r="I1221" s="432"/>
      <c r="J1221" s="433"/>
      <c r="K1221" s="404" t="str">
        <f ca="1">IF(Table9[[#This Row],[Data de nascimento 
(aaaa-mm-dd)]]="","",(IF(B1221="","",DATEDIF(J1221,NOW(),"y"))))</f>
        <v/>
      </c>
      <c r="L1221" s="401"/>
      <c r="M1221" s="405"/>
      <c r="N1221" s="407"/>
      <c r="O1221" s="405"/>
      <c r="P1221" s="275" t="str">
        <f t="shared" si="93"/>
        <v>NÃO</v>
      </c>
      <c r="Q1221" s="281" t="str">
        <f>IF(Table9[[#This Row],[Código do agregado
'[Entidade']]]="","",IF(B1221&lt;&gt;B1220,"A",IF(Q1220="A","B",IF(Q1220="B","C",IF(Q1220="C","D",IF(Q1220="D","E",IF(Q1220="E","F",IF(Q1220="F","G",IF(Q1220="G","H",IF(Q1220="H","I",IF(Q1220="K","L",IF(Q1220="L","M",IF(Q1220="M","N",IF(Q1220="N","O",IF(Q1220="O","P",IF(Q1220="P","Q"))))))))))))))))</f>
        <v/>
      </c>
      <c r="R1221" s="282" t="str">
        <f t="shared" si="94"/>
        <v/>
      </c>
      <c r="S1221" s="283" t="str">
        <f t="shared" si="95"/>
        <v/>
      </c>
      <c r="T1221" s="284" t="str">
        <f t="shared" ca="1" si="96"/>
        <v/>
      </c>
      <c r="U1221" s="419"/>
      <c r="V1221" s="421" t="str">
        <f>IFERROR(IF(Table9[[#This Row],[Data de nascimento 
(aaaa-mm-dd)]]="","",(IF(B1221="","",DATEDIF(J1221,VLOOKUP(Table9[[#This Row],[Código do agregado
'[Entidade']]],Table8[[Código do agregado '[Entidade']]:[Denominação do ficheiro pdf correspondente ao documento]],25,FALSE),"y")))),"")</f>
        <v/>
      </c>
      <c r="W1221" s="410">
        <f t="shared" si="97"/>
        <v>0</v>
      </c>
      <c r="AC1221" s="280"/>
    </row>
    <row r="1222" spans="1:29" s="263" customFormat="1" ht="25.05" hidden="1" customHeight="1" x14ac:dyDescent="0.3">
      <c r="A1222" s="274" t="str">
        <f>CONCATENATE(+IF(Table9[[#This Row],[Código do agregado
'[Entidade']]]="","",VLOOKUP(Table9[[#This Row],[Código do agregado
'[Entidade']]],Table8[[#All],[Código do agregado '[Entidade']]:[Código do agregado
'[1º Direito']]],6,FALSE)),Table9[[#This Row],[Membro]])</f>
        <v/>
      </c>
      <c r="B1222" s="403"/>
      <c r="C1222" s="404" t="str">
        <f>IF(Table9[[#This Row],[Código do agregado
'[Entidade']]]="","",(CONCATENATE(VLOOKUP(Table9[[#This Row],[Código do agregado
'[Entidade']]],Table8[[Código do agregado '[Entidade']]:[Código do agregado
'[1º Direito']]],8,FALSE),".",Table9[[#This Row],[Membro]])))</f>
        <v/>
      </c>
      <c r="D1222" s="430"/>
      <c r="E1222" s="431"/>
      <c r="F1222" s="430"/>
      <c r="G1222" s="430"/>
      <c r="H1222" s="435"/>
      <c r="I1222" s="432"/>
      <c r="J1222" s="433"/>
      <c r="K1222" s="404" t="str">
        <f ca="1">IF(Table9[[#This Row],[Data de nascimento 
(aaaa-mm-dd)]]="","",(IF(B1222="","",DATEDIF(J1222,NOW(),"y"))))</f>
        <v/>
      </c>
      <c r="L1222" s="401"/>
      <c r="M1222" s="405"/>
      <c r="N1222" s="407"/>
      <c r="O1222" s="405"/>
      <c r="P1222" s="275" t="str">
        <f t="shared" ref="P1222:P1285" si="98">IF(B1222&lt;&gt;"",IF(AND(B1222&lt;&gt;"",OR(I1222="",J1222="",M1222="",N1222="",AND(O1222="",S1222="Rend"))),"NÃO","SIM"),"NÃO")</f>
        <v>NÃO</v>
      </c>
      <c r="Q1222" s="281" t="str">
        <f>IF(Table9[[#This Row],[Código do agregado
'[Entidade']]]="","",IF(B1222&lt;&gt;B1221,"A",IF(Q1221="A","B",IF(Q1221="B","C",IF(Q1221="C","D",IF(Q1221="D","E",IF(Q1221="E","F",IF(Q1221="F","G",IF(Q1221="G","H",IF(Q1221="H","I",IF(Q1221="K","L",IF(Q1221="L","M",IF(Q1221="M","N",IF(Q1221="N","O",IF(Q1221="O","P",IF(Q1221="P","Q"))))))))))))))))</f>
        <v/>
      </c>
      <c r="R1222" s="282" t="str">
        <f t="shared" ref="R1222:R1285" si="99">IFERROR(IF(OR(RIGHT(I1222,1)-(11-((9*LEFT(I1222,1)+8*MID(I1222,2,1)+7*MID(I1222,3,1)+6*MID(I1222,4,1)+5*MID(I1222,5,1)+4*MID(I1222,6,1)+3*MID(I1222,7,1)+2*MID(I1222,8,1))-(11*INT((9*LEFT(I1222,1)+8*MID(I1222,2,1)+7*MID(I1222,3,1)+6*MID(I1222,4,1)+5*MID(I1222,5,1)+4*MID(I1222,6,1)+3*MID(I1222,7,1)+2*MID(I1222,8,1))/11))))=0,RIGHT(I1222,1)-(11-((9*LEFT(I1222,1)+8*MID(I1222,2,1)+7*MID(I1222,3,1)+6*MID(I1222,4,1)+5*MID(I1222,5,1)+4*MID(I1222,6,1)+3*MID(I1222,7,1)+2*MID(I1222,8,1))-(11*INT((9*LEFT(I1222,1)+8*MID(I1222,2,1)+7*MID(I1222,3,1)+6*MID(I1222,4,1)+5*MID(I1222,5,1)+4*MID(I1222,6,1)+3*MID(I1222,7,1)+2*MID(I1222,8,1))/11))))=-11,RIGHT(I1222,1)-(11-((9*LEFT(I1222,1)+8*MID(I1222,2,1)+7*MID(I1222,3,1)+6*MID(I1222,4,1)+5*MID(I1222,5,1)+4*MID(I1222,6,1)+3*MID(I1222,7,1)+2*MID(I1222,8,1))-(11*INT((9*LEFT(I1222,1)+8*MID(I1222,2,1)+7*MID(I1222,3,1)+6*MID(I1222,4,1)+5*MID(I1222,5,1)+4*MID(I1222,6,1)+3*MID(I1222,7,1)+2*MID(I1222,8,1))/11))))=-10),"","X"),"")</f>
        <v/>
      </c>
      <c r="S1222" s="283" t="str">
        <f t="shared" ref="S1222:S1285" si="100">IF(RIGHT(C1222,1)="A","",IF(C1222="","",IF(OR(K1222&gt;65,AND(K1222&gt;17,K1222&lt;26)),"Rend","")))</f>
        <v/>
      </c>
      <c r="T1222" s="284" t="str">
        <f t="shared" ref="T1222:T1285" ca="1" si="101">IF(OR(K1222&lt;18,AND(O1222="Não",S1222="Rend")),"Dep","")</f>
        <v/>
      </c>
      <c r="U1222" s="419"/>
      <c r="V1222" s="421" t="str">
        <f>IFERROR(IF(Table9[[#This Row],[Data de nascimento 
(aaaa-mm-dd)]]="","",(IF(B1222="","",DATEDIF(J1222,VLOOKUP(Table9[[#This Row],[Código do agregado
'[Entidade']]],Table8[[Código do agregado '[Entidade']]:[Denominação do ficheiro pdf correspondente ao documento]],25,FALSE),"y")))),"")</f>
        <v/>
      </c>
      <c r="W1222" s="410">
        <f t="shared" ref="W1222:W1285" si="102">IF(AND(V1222&gt;=15,V1222&lt;=29),1,0)</f>
        <v>0</v>
      </c>
      <c r="AC1222" s="280"/>
    </row>
    <row r="1223" spans="1:29" s="263" customFormat="1" ht="25.05" hidden="1" customHeight="1" x14ac:dyDescent="0.3">
      <c r="A1223" s="274" t="str">
        <f>CONCATENATE(+IF(Table9[[#This Row],[Código do agregado
'[Entidade']]]="","",VLOOKUP(Table9[[#This Row],[Código do agregado
'[Entidade']]],Table8[[#All],[Código do agregado '[Entidade']]:[Código do agregado
'[1º Direito']]],6,FALSE)),Table9[[#This Row],[Membro]])</f>
        <v/>
      </c>
      <c r="B1223" s="403"/>
      <c r="C1223" s="404" t="str">
        <f>IF(Table9[[#This Row],[Código do agregado
'[Entidade']]]="","",(CONCATENATE(VLOOKUP(Table9[[#This Row],[Código do agregado
'[Entidade']]],Table8[[Código do agregado '[Entidade']]:[Código do agregado
'[1º Direito']]],8,FALSE),".",Table9[[#This Row],[Membro]])))</f>
        <v/>
      </c>
      <c r="D1223" s="430"/>
      <c r="E1223" s="431"/>
      <c r="F1223" s="430"/>
      <c r="G1223" s="430"/>
      <c r="H1223" s="435"/>
      <c r="I1223" s="432"/>
      <c r="J1223" s="433"/>
      <c r="K1223" s="404" t="str">
        <f ca="1">IF(Table9[[#This Row],[Data de nascimento 
(aaaa-mm-dd)]]="","",(IF(B1223="","",DATEDIF(J1223,NOW(),"y"))))</f>
        <v/>
      </c>
      <c r="L1223" s="401"/>
      <c r="M1223" s="405"/>
      <c r="N1223" s="407"/>
      <c r="O1223" s="405"/>
      <c r="P1223" s="275" t="str">
        <f t="shared" si="98"/>
        <v>NÃO</v>
      </c>
      <c r="Q1223" s="281" t="str">
        <f>IF(Table9[[#This Row],[Código do agregado
'[Entidade']]]="","",IF(B1223&lt;&gt;B1222,"A",IF(Q1222="A","B",IF(Q1222="B","C",IF(Q1222="C","D",IF(Q1222="D","E",IF(Q1222="E","F",IF(Q1222="F","G",IF(Q1222="G","H",IF(Q1222="H","I",IF(Q1222="K","L",IF(Q1222="L","M",IF(Q1222="M","N",IF(Q1222="N","O",IF(Q1222="O","P",IF(Q1222="P","Q"))))))))))))))))</f>
        <v/>
      </c>
      <c r="R1223" s="282" t="str">
        <f t="shared" si="99"/>
        <v/>
      </c>
      <c r="S1223" s="283" t="str">
        <f t="shared" si="100"/>
        <v/>
      </c>
      <c r="T1223" s="284" t="str">
        <f t="shared" ca="1" si="101"/>
        <v/>
      </c>
      <c r="U1223" s="419"/>
      <c r="V1223" s="421" t="str">
        <f>IFERROR(IF(Table9[[#This Row],[Data de nascimento 
(aaaa-mm-dd)]]="","",(IF(B1223="","",DATEDIF(J1223,VLOOKUP(Table9[[#This Row],[Código do agregado
'[Entidade']]],Table8[[Código do agregado '[Entidade']]:[Denominação do ficheiro pdf correspondente ao documento]],25,FALSE),"y")))),"")</f>
        <v/>
      </c>
      <c r="W1223" s="410">
        <f t="shared" si="102"/>
        <v>0</v>
      </c>
      <c r="AC1223" s="280"/>
    </row>
    <row r="1224" spans="1:29" s="263" customFormat="1" ht="25.05" hidden="1" customHeight="1" x14ac:dyDescent="0.3">
      <c r="A1224" s="274" t="str">
        <f>CONCATENATE(+IF(Table9[[#This Row],[Código do agregado
'[Entidade']]]="","",VLOOKUP(Table9[[#This Row],[Código do agregado
'[Entidade']]],Table8[[#All],[Código do agregado '[Entidade']]:[Código do agregado
'[1º Direito']]],6,FALSE)),Table9[[#This Row],[Membro]])</f>
        <v/>
      </c>
      <c r="B1224" s="403"/>
      <c r="C1224" s="404" t="str">
        <f>IF(Table9[[#This Row],[Código do agregado
'[Entidade']]]="","",(CONCATENATE(VLOOKUP(Table9[[#This Row],[Código do agregado
'[Entidade']]],Table8[[Código do agregado '[Entidade']]:[Código do agregado
'[1º Direito']]],8,FALSE),".",Table9[[#This Row],[Membro]])))</f>
        <v/>
      </c>
      <c r="D1224" s="430"/>
      <c r="E1224" s="431"/>
      <c r="F1224" s="430"/>
      <c r="G1224" s="430"/>
      <c r="H1224" s="435"/>
      <c r="I1224" s="432"/>
      <c r="J1224" s="433"/>
      <c r="K1224" s="404" t="str">
        <f ca="1">IF(Table9[[#This Row],[Data de nascimento 
(aaaa-mm-dd)]]="","",(IF(B1224="","",DATEDIF(J1224,NOW(),"y"))))</f>
        <v/>
      </c>
      <c r="L1224" s="401"/>
      <c r="M1224" s="405"/>
      <c r="N1224" s="407"/>
      <c r="O1224" s="405"/>
      <c r="P1224" s="275" t="str">
        <f t="shared" si="98"/>
        <v>NÃO</v>
      </c>
      <c r="Q1224" s="281" t="str">
        <f>IF(Table9[[#This Row],[Código do agregado
'[Entidade']]]="","",IF(B1224&lt;&gt;B1223,"A",IF(Q1223="A","B",IF(Q1223="B","C",IF(Q1223="C","D",IF(Q1223="D","E",IF(Q1223="E","F",IF(Q1223="F","G",IF(Q1223="G","H",IF(Q1223="H","I",IF(Q1223="K","L",IF(Q1223="L","M",IF(Q1223="M","N",IF(Q1223="N","O",IF(Q1223="O","P",IF(Q1223="P","Q"))))))))))))))))</f>
        <v/>
      </c>
      <c r="R1224" s="282" t="str">
        <f t="shared" si="99"/>
        <v/>
      </c>
      <c r="S1224" s="283" t="str">
        <f t="shared" si="100"/>
        <v/>
      </c>
      <c r="T1224" s="284" t="str">
        <f t="shared" ca="1" si="101"/>
        <v/>
      </c>
      <c r="U1224" s="419"/>
      <c r="V1224" s="421" t="str">
        <f>IFERROR(IF(Table9[[#This Row],[Data de nascimento 
(aaaa-mm-dd)]]="","",(IF(B1224="","",DATEDIF(J1224,VLOOKUP(Table9[[#This Row],[Código do agregado
'[Entidade']]],Table8[[Código do agregado '[Entidade']]:[Denominação do ficheiro pdf correspondente ao documento]],25,FALSE),"y")))),"")</f>
        <v/>
      </c>
      <c r="W1224" s="410">
        <f t="shared" si="102"/>
        <v>0</v>
      </c>
      <c r="AC1224" s="280"/>
    </row>
    <row r="1225" spans="1:29" s="263" customFormat="1" ht="25.05" hidden="1" customHeight="1" x14ac:dyDescent="0.3">
      <c r="A1225" s="274" t="str">
        <f>CONCATENATE(+IF(Table9[[#This Row],[Código do agregado
'[Entidade']]]="","",VLOOKUP(Table9[[#This Row],[Código do agregado
'[Entidade']]],Table8[[#All],[Código do agregado '[Entidade']]:[Código do agregado
'[1º Direito']]],6,FALSE)),Table9[[#This Row],[Membro]])</f>
        <v/>
      </c>
      <c r="B1225" s="403"/>
      <c r="C1225" s="404" t="str">
        <f>IF(Table9[[#This Row],[Código do agregado
'[Entidade']]]="","",(CONCATENATE(VLOOKUP(Table9[[#This Row],[Código do agregado
'[Entidade']]],Table8[[Código do agregado '[Entidade']]:[Código do agregado
'[1º Direito']]],8,FALSE),".",Table9[[#This Row],[Membro]])))</f>
        <v/>
      </c>
      <c r="D1225" s="430"/>
      <c r="E1225" s="431"/>
      <c r="F1225" s="430"/>
      <c r="G1225" s="430"/>
      <c r="H1225" s="435"/>
      <c r="I1225" s="432"/>
      <c r="J1225" s="433"/>
      <c r="K1225" s="404" t="str">
        <f ca="1">IF(Table9[[#This Row],[Data de nascimento 
(aaaa-mm-dd)]]="","",(IF(B1225="","",DATEDIF(J1225,NOW(),"y"))))</f>
        <v/>
      </c>
      <c r="L1225" s="401"/>
      <c r="M1225" s="405"/>
      <c r="N1225" s="407"/>
      <c r="O1225" s="405"/>
      <c r="P1225" s="275" t="str">
        <f t="shared" si="98"/>
        <v>NÃO</v>
      </c>
      <c r="Q1225" s="281" t="str">
        <f>IF(Table9[[#This Row],[Código do agregado
'[Entidade']]]="","",IF(B1225&lt;&gt;B1224,"A",IF(Q1224="A","B",IF(Q1224="B","C",IF(Q1224="C","D",IF(Q1224="D","E",IF(Q1224="E","F",IF(Q1224="F","G",IF(Q1224="G","H",IF(Q1224="H","I",IF(Q1224="K","L",IF(Q1224="L","M",IF(Q1224="M","N",IF(Q1224="N","O",IF(Q1224="O","P",IF(Q1224="P","Q"))))))))))))))))</f>
        <v/>
      </c>
      <c r="R1225" s="282" t="str">
        <f t="shared" si="99"/>
        <v/>
      </c>
      <c r="S1225" s="283" t="str">
        <f t="shared" si="100"/>
        <v/>
      </c>
      <c r="T1225" s="284" t="str">
        <f t="shared" ca="1" si="101"/>
        <v/>
      </c>
      <c r="U1225" s="419"/>
      <c r="V1225" s="421" t="str">
        <f>IFERROR(IF(Table9[[#This Row],[Data de nascimento 
(aaaa-mm-dd)]]="","",(IF(B1225="","",DATEDIF(J1225,VLOOKUP(Table9[[#This Row],[Código do agregado
'[Entidade']]],Table8[[Código do agregado '[Entidade']]:[Denominação do ficheiro pdf correspondente ao documento]],25,FALSE),"y")))),"")</f>
        <v/>
      </c>
      <c r="W1225" s="410">
        <f t="shared" si="102"/>
        <v>0</v>
      </c>
      <c r="AC1225" s="280"/>
    </row>
    <row r="1226" spans="1:29" s="263" customFormat="1" ht="25.05" hidden="1" customHeight="1" x14ac:dyDescent="0.3">
      <c r="A1226" s="274" t="str">
        <f>CONCATENATE(+IF(Table9[[#This Row],[Código do agregado
'[Entidade']]]="","",VLOOKUP(Table9[[#This Row],[Código do agregado
'[Entidade']]],Table8[[#All],[Código do agregado '[Entidade']]:[Código do agregado
'[1º Direito']]],6,FALSE)),Table9[[#This Row],[Membro]])</f>
        <v/>
      </c>
      <c r="B1226" s="403"/>
      <c r="C1226" s="404" t="str">
        <f>IF(Table9[[#This Row],[Código do agregado
'[Entidade']]]="","",(CONCATENATE(VLOOKUP(Table9[[#This Row],[Código do agregado
'[Entidade']]],Table8[[Código do agregado '[Entidade']]:[Código do agregado
'[1º Direito']]],8,FALSE),".",Table9[[#This Row],[Membro]])))</f>
        <v/>
      </c>
      <c r="D1226" s="430"/>
      <c r="E1226" s="431"/>
      <c r="F1226" s="430"/>
      <c r="G1226" s="430"/>
      <c r="H1226" s="435"/>
      <c r="I1226" s="432"/>
      <c r="J1226" s="433"/>
      <c r="K1226" s="404" t="str">
        <f ca="1">IF(Table9[[#This Row],[Data de nascimento 
(aaaa-mm-dd)]]="","",(IF(B1226="","",DATEDIF(J1226,NOW(),"y"))))</f>
        <v/>
      </c>
      <c r="L1226" s="401"/>
      <c r="M1226" s="405"/>
      <c r="N1226" s="407"/>
      <c r="O1226" s="405"/>
      <c r="P1226" s="275" t="str">
        <f t="shared" si="98"/>
        <v>NÃO</v>
      </c>
      <c r="Q1226" s="281" t="str">
        <f>IF(Table9[[#This Row],[Código do agregado
'[Entidade']]]="","",IF(B1226&lt;&gt;B1225,"A",IF(Q1225="A","B",IF(Q1225="B","C",IF(Q1225="C","D",IF(Q1225="D","E",IF(Q1225="E","F",IF(Q1225="F","G",IF(Q1225="G","H",IF(Q1225="H","I",IF(Q1225="K","L",IF(Q1225="L","M",IF(Q1225="M","N",IF(Q1225="N","O",IF(Q1225="O","P",IF(Q1225="P","Q"))))))))))))))))</f>
        <v/>
      </c>
      <c r="R1226" s="282" t="str">
        <f t="shared" si="99"/>
        <v/>
      </c>
      <c r="S1226" s="283" t="str">
        <f t="shared" si="100"/>
        <v/>
      </c>
      <c r="T1226" s="284" t="str">
        <f t="shared" ca="1" si="101"/>
        <v/>
      </c>
      <c r="U1226" s="419"/>
      <c r="V1226" s="421" t="str">
        <f>IFERROR(IF(Table9[[#This Row],[Data de nascimento 
(aaaa-mm-dd)]]="","",(IF(B1226="","",DATEDIF(J1226,VLOOKUP(Table9[[#This Row],[Código do agregado
'[Entidade']]],Table8[[Código do agregado '[Entidade']]:[Denominação do ficheiro pdf correspondente ao documento]],25,FALSE),"y")))),"")</f>
        <v/>
      </c>
      <c r="W1226" s="410">
        <f t="shared" si="102"/>
        <v>0</v>
      </c>
      <c r="AC1226" s="280"/>
    </row>
    <row r="1227" spans="1:29" s="263" customFormat="1" ht="25.05" hidden="1" customHeight="1" x14ac:dyDescent="0.3">
      <c r="A1227" s="274" t="str">
        <f>CONCATENATE(+IF(Table9[[#This Row],[Código do agregado
'[Entidade']]]="","",VLOOKUP(Table9[[#This Row],[Código do agregado
'[Entidade']]],Table8[[#All],[Código do agregado '[Entidade']]:[Código do agregado
'[1º Direito']]],6,FALSE)),Table9[[#This Row],[Membro]])</f>
        <v/>
      </c>
      <c r="B1227" s="403"/>
      <c r="C1227" s="404" t="str">
        <f>IF(Table9[[#This Row],[Código do agregado
'[Entidade']]]="","",(CONCATENATE(VLOOKUP(Table9[[#This Row],[Código do agregado
'[Entidade']]],Table8[[Código do agregado '[Entidade']]:[Código do agregado
'[1º Direito']]],8,FALSE),".",Table9[[#This Row],[Membro]])))</f>
        <v/>
      </c>
      <c r="D1227" s="430"/>
      <c r="E1227" s="431"/>
      <c r="F1227" s="430"/>
      <c r="G1227" s="430"/>
      <c r="H1227" s="435"/>
      <c r="I1227" s="432"/>
      <c r="J1227" s="433"/>
      <c r="K1227" s="404" t="str">
        <f ca="1">IF(Table9[[#This Row],[Data de nascimento 
(aaaa-mm-dd)]]="","",(IF(B1227="","",DATEDIF(J1227,NOW(),"y"))))</f>
        <v/>
      </c>
      <c r="L1227" s="401"/>
      <c r="M1227" s="405"/>
      <c r="N1227" s="407"/>
      <c r="O1227" s="405"/>
      <c r="P1227" s="275" t="str">
        <f t="shared" si="98"/>
        <v>NÃO</v>
      </c>
      <c r="Q1227" s="281" t="str">
        <f>IF(Table9[[#This Row],[Código do agregado
'[Entidade']]]="","",IF(B1227&lt;&gt;B1226,"A",IF(Q1226="A","B",IF(Q1226="B","C",IF(Q1226="C","D",IF(Q1226="D","E",IF(Q1226="E","F",IF(Q1226="F","G",IF(Q1226="G","H",IF(Q1226="H","I",IF(Q1226="K","L",IF(Q1226="L","M",IF(Q1226="M","N",IF(Q1226="N","O",IF(Q1226="O","P",IF(Q1226="P","Q"))))))))))))))))</f>
        <v/>
      </c>
      <c r="R1227" s="282" t="str">
        <f t="shared" si="99"/>
        <v/>
      </c>
      <c r="S1227" s="283" t="str">
        <f t="shared" si="100"/>
        <v/>
      </c>
      <c r="T1227" s="284" t="str">
        <f t="shared" ca="1" si="101"/>
        <v/>
      </c>
      <c r="U1227" s="419"/>
      <c r="V1227" s="421" t="str">
        <f>IFERROR(IF(Table9[[#This Row],[Data de nascimento 
(aaaa-mm-dd)]]="","",(IF(B1227="","",DATEDIF(J1227,VLOOKUP(Table9[[#This Row],[Código do agregado
'[Entidade']]],Table8[[Código do agregado '[Entidade']]:[Denominação do ficheiro pdf correspondente ao documento]],25,FALSE),"y")))),"")</f>
        <v/>
      </c>
      <c r="W1227" s="410">
        <f t="shared" si="102"/>
        <v>0</v>
      </c>
      <c r="AC1227" s="280"/>
    </row>
    <row r="1228" spans="1:29" s="263" customFormat="1" ht="25.05" hidden="1" customHeight="1" x14ac:dyDescent="0.3">
      <c r="A1228" s="274" t="str">
        <f>CONCATENATE(+IF(Table9[[#This Row],[Código do agregado
'[Entidade']]]="","",VLOOKUP(Table9[[#This Row],[Código do agregado
'[Entidade']]],Table8[[#All],[Código do agregado '[Entidade']]:[Código do agregado
'[1º Direito']]],6,FALSE)),Table9[[#This Row],[Membro]])</f>
        <v/>
      </c>
      <c r="B1228" s="403"/>
      <c r="C1228" s="404" t="str">
        <f>IF(Table9[[#This Row],[Código do agregado
'[Entidade']]]="","",(CONCATENATE(VLOOKUP(Table9[[#This Row],[Código do agregado
'[Entidade']]],Table8[[Código do agregado '[Entidade']]:[Código do agregado
'[1º Direito']]],8,FALSE),".",Table9[[#This Row],[Membro]])))</f>
        <v/>
      </c>
      <c r="D1228" s="430"/>
      <c r="E1228" s="431"/>
      <c r="F1228" s="430"/>
      <c r="G1228" s="430"/>
      <c r="H1228" s="435"/>
      <c r="I1228" s="432"/>
      <c r="J1228" s="433"/>
      <c r="K1228" s="404" t="str">
        <f ca="1">IF(Table9[[#This Row],[Data de nascimento 
(aaaa-mm-dd)]]="","",(IF(B1228="","",DATEDIF(J1228,NOW(),"y"))))</f>
        <v/>
      </c>
      <c r="L1228" s="401"/>
      <c r="M1228" s="405"/>
      <c r="N1228" s="407"/>
      <c r="O1228" s="405"/>
      <c r="P1228" s="275" t="str">
        <f t="shared" si="98"/>
        <v>NÃO</v>
      </c>
      <c r="Q1228" s="281" t="str">
        <f>IF(Table9[[#This Row],[Código do agregado
'[Entidade']]]="","",IF(B1228&lt;&gt;B1227,"A",IF(Q1227="A","B",IF(Q1227="B","C",IF(Q1227="C","D",IF(Q1227="D","E",IF(Q1227="E","F",IF(Q1227="F","G",IF(Q1227="G","H",IF(Q1227="H","I",IF(Q1227="K","L",IF(Q1227="L","M",IF(Q1227="M","N",IF(Q1227="N","O",IF(Q1227="O","P",IF(Q1227="P","Q"))))))))))))))))</f>
        <v/>
      </c>
      <c r="R1228" s="282" t="str">
        <f t="shared" si="99"/>
        <v/>
      </c>
      <c r="S1228" s="283" t="str">
        <f t="shared" si="100"/>
        <v/>
      </c>
      <c r="T1228" s="284" t="str">
        <f t="shared" ca="1" si="101"/>
        <v/>
      </c>
      <c r="U1228" s="419"/>
      <c r="V1228" s="421" t="str">
        <f>IFERROR(IF(Table9[[#This Row],[Data de nascimento 
(aaaa-mm-dd)]]="","",(IF(B1228="","",DATEDIF(J1228,VLOOKUP(Table9[[#This Row],[Código do agregado
'[Entidade']]],Table8[[Código do agregado '[Entidade']]:[Denominação do ficheiro pdf correspondente ao documento]],25,FALSE),"y")))),"")</f>
        <v/>
      </c>
      <c r="W1228" s="410">
        <f t="shared" si="102"/>
        <v>0</v>
      </c>
      <c r="AC1228" s="280"/>
    </row>
    <row r="1229" spans="1:29" s="263" customFormat="1" ht="25.05" hidden="1" customHeight="1" x14ac:dyDescent="0.3">
      <c r="A1229" s="274" t="str">
        <f>CONCATENATE(+IF(Table9[[#This Row],[Código do agregado
'[Entidade']]]="","",VLOOKUP(Table9[[#This Row],[Código do agregado
'[Entidade']]],Table8[[#All],[Código do agregado '[Entidade']]:[Código do agregado
'[1º Direito']]],6,FALSE)),Table9[[#This Row],[Membro]])</f>
        <v/>
      </c>
      <c r="B1229" s="403"/>
      <c r="C1229" s="404" t="str">
        <f>IF(Table9[[#This Row],[Código do agregado
'[Entidade']]]="","",(CONCATENATE(VLOOKUP(Table9[[#This Row],[Código do agregado
'[Entidade']]],Table8[[Código do agregado '[Entidade']]:[Código do agregado
'[1º Direito']]],8,FALSE),".",Table9[[#This Row],[Membro]])))</f>
        <v/>
      </c>
      <c r="D1229" s="430"/>
      <c r="E1229" s="431"/>
      <c r="F1229" s="430"/>
      <c r="G1229" s="430"/>
      <c r="H1229" s="435"/>
      <c r="I1229" s="432"/>
      <c r="J1229" s="433"/>
      <c r="K1229" s="404" t="str">
        <f ca="1">IF(Table9[[#This Row],[Data de nascimento 
(aaaa-mm-dd)]]="","",(IF(B1229="","",DATEDIF(J1229,NOW(),"y"))))</f>
        <v/>
      </c>
      <c r="L1229" s="401"/>
      <c r="M1229" s="405"/>
      <c r="N1229" s="407"/>
      <c r="O1229" s="405"/>
      <c r="P1229" s="275" t="str">
        <f t="shared" si="98"/>
        <v>NÃO</v>
      </c>
      <c r="Q1229" s="281" t="str">
        <f>IF(Table9[[#This Row],[Código do agregado
'[Entidade']]]="","",IF(B1229&lt;&gt;B1228,"A",IF(Q1228="A","B",IF(Q1228="B","C",IF(Q1228="C","D",IF(Q1228="D","E",IF(Q1228="E","F",IF(Q1228="F","G",IF(Q1228="G","H",IF(Q1228="H","I",IF(Q1228="K","L",IF(Q1228="L","M",IF(Q1228="M","N",IF(Q1228="N","O",IF(Q1228="O","P",IF(Q1228="P","Q"))))))))))))))))</f>
        <v/>
      </c>
      <c r="R1229" s="282" t="str">
        <f t="shared" si="99"/>
        <v/>
      </c>
      <c r="S1229" s="283" t="str">
        <f t="shared" si="100"/>
        <v/>
      </c>
      <c r="T1229" s="284" t="str">
        <f t="shared" ca="1" si="101"/>
        <v/>
      </c>
      <c r="U1229" s="419"/>
      <c r="V1229" s="421" t="str">
        <f>IFERROR(IF(Table9[[#This Row],[Data de nascimento 
(aaaa-mm-dd)]]="","",(IF(B1229="","",DATEDIF(J1229,VLOOKUP(Table9[[#This Row],[Código do agregado
'[Entidade']]],Table8[[Código do agregado '[Entidade']]:[Denominação do ficheiro pdf correspondente ao documento]],25,FALSE),"y")))),"")</f>
        <v/>
      </c>
      <c r="W1229" s="410">
        <f t="shared" si="102"/>
        <v>0</v>
      </c>
      <c r="AC1229" s="280"/>
    </row>
    <row r="1230" spans="1:29" s="263" customFormat="1" ht="25.05" hidden="1" customHeight="1" x14ac:dyDescent="0.3">
      <c r="A1230" s="274" t="str">
        <f>CONCATENATE(+IF(Table9[[#This Row],[Código do agregado
'[Entidade']]]="","",VLOOKUP(Table9[[#This Row],[Código do agregado
'[Entidade']]],Table8[[#All],[Código do agregado '[Entidade']]:[Código do agregado
'[1º Direito']]],6,FALSE)),Table9[[#This Row],[Membro]])</f>
        <v/>
      </c>
      <c r="B1230" s="403"/>
      <c r="C1230" s="404" t="str">
        <f>IF(Table9[[#This Row],[Código do agregado
'[Entidade']]]="","",(CONCATENATE(VLOOKUP(Table9[[#This Row],[Código do agregado
'[Entidade']]],Table8[[Código do agregado '[Entidade']]:[Código do agregado
'[1º Direito']]],8,FALSE),".",Table9[[#This Row],[Membro]])))</f>
        <v/>
      </c>
      <c r="D1230" s="430"/>
      <c r="E1230" s="431"/>
      <c r="F1230" s="430"/>
      <c r="G1230" s="430"/>
      <c r="H1230" s="435"/>
      <c r="I1230" s="432"/>
      <c r="J1230" s="433"/>
      <c r="K1230" s="404" t="str">
        <f ca="1">IF(Table9[[#This Row],[Data de nascimento 
(aaaa-mm-dd)]]="","",(IF(B1230="","",DATEDIF(J1230,NOW(),"y"))))</f>
        <v/>
      </c>
      <c r="L1230" s="401"/>
      <c r="M1230" s="405"/>
      <c r="N1230" s="407"/>
      <c r="O1230" s="405"/>
      <c r="P1230" s="275" t="str">
        <f t="shared" si="98"/>
        <v>NÃO</v>
      </c>
      <c r="Q1230" s="281" t="str">
        <f>IF(Table9[[#This Row],[Código do agregado
'[Entidade']]]="","",IF(B1230&lt;&gt;B1229,"A",IF(Q1229="A","B",IF(Q1229="B","C",IF(Q1229="C","D",IF(Q1229="D","E",IF(Q1229="E","F",IF(Q1229="F","G",IF(Q1229="G","H",IF(Q1229="H","I",IF(Q1229="K","L",IF(Q1229="L","M",IF(Q1229="M","N",IF(Q1229="N","O",IF(Q1229="O","P",IF(Q1229="P","Q"))))))))))))))))</f>
        <v/>
      </c>
      <c r="R1230" s="282" t="str">
        <f t="shared" si="99"/>
        <v/>
      </c>
      <c r="S1230" s="283" t="str">
        <f t="shared" si="100"/>
        <v/>
      </c>
      <c r="T1230" s="284" t="str">
        <f t="shared" ca="1" si="101"/>
        <v/>
      </c>
      <c r="U1230" s="419"/>
      <c r="V1230" s="421" t="str">
        <f>IFERROR(IF(Table9[[#This Row],[Data de nascimento 
(aaaa-mm-dd)]]="","",(IF(B1230="","",DATEDIF(J1230,VLOOKUP(Table9[[#This Row],[Código do agregado
'[Entidade']]],Table8[[Código do agregado '[Entidade']]:[Denominação do ficheiro pdf correspondente ao documento]],25,FALSE),"y")))),"")</f>
        <v/>
      </c>
      <c r="W1230" s="410">
        <f t="shared" si="102"/>
        <v>0</v>
      </c>
      <c r="AC1230" s="280"/>
    </row>
    <row r="1231" spans="1:29" s="263" customFormat="1" ht="25.05" hidden="1" customHeight="1" x14ac:dyDescent="0.3">
      <c r="A1231" s="274" t="str">
        <f>CONCATENATE(+IF(Table9[[#This Row],[Código do agregado
'[Entidade']]]="","",VLOOKUP(Table9[[#This Row],[Código do agregado
'[Entidade']]],Table8[[#All],[Código do agregado '[Entidade']]:[Código do agregado
'[1º Direito']]],6,FALSE)),Table9[[#This Row],[Membro]])</f>
        <v/>
      </c>
      <c r="B1231" s="403"/>
      <c r="C1231" s="404" t="str">
        <f>IF(Table9[[#This Row],[Código do agregado
'[Entidade']]]="","",(CONCATENATE(VLOOKUP(Table9[[#This Row],[Código do agregado
'[Entidade']]],Table8[[Código do agregado '[Entidade']]:[Código do agregado
'[1º Direito']]],8,FALSE),".",Table9[[#This Row],[Membro]])))</f>
        <v/>
      </c>
      <c r="D1231" s="430"/>
      <c r="E1231" s="431"/>
      <c r="F1231" s="430"/>
      <c r="G1231" s="430"/>
      <c r="H1231" s="435"/>
      <c r="I1231" s="432"/>
      <c r="J1231" s="433"/>
      <c r="K1231" s="404" t="str">
        <f ca="1">IF(Table9[[#This Row],[Data de nascimento 
(aaaa-mm-dd)]]="","",(IF(B1231="","",DATEDIF(J1231,NOW(),"y"))))</f>
        <v/>
      </c>
      <c r="L1231" s="401"/>
      <c r="M1231" s="405"/>
      <c r="N1231" s="407"/>
      <c r="O1231" s="405"/>
      <c r="P1231" s="275" t="str">
        <f t="shared" si="98"/>
        <v>NÃO</v>
      </c>
      <c r="Q1231" s="281" t="str">
        <f>IF(Table9[[#This Row],[Código do agregado
'[Entidade']]]="","",IF(B1231&lt;&gt;B1230,"A",IF(Q1230="A","B",IF(Q1230="B","C",IF(Q1230="C","D",IF(Q1230="D","E",IF(Q1230="E","F",IF(Q1230="F","G",IF(Q1230="G","H",IF(Q1230="H","I",IF(Q1230="K","L",IF(Q1230="L","M",IF(Q1230="M","N",IF(Q1230="N","O",IF(Q1230="O","P",IF(Q1230="P","Q"))))))))))))))))</f>
        <v/>
      </c>
      <c r="R1231" s="282" t="str">
        <f t="shared" si="99"/>
        <v/>
      </c>
      <c r="S1231" s="283" t="str">
        <f t="shared" si="100"/>
        <v/>
      </c>
      <c r="T1231" s="284" t="str">
        <f t="shared" ca="1" si="101"/>
        <v/>
      </c>
      <c r="U1231" s="419"/>
      <c r="V1231" s="421" t="str">
        <f>IFERROR(IF(Table9[[#This Row],[Data de nascimento 
(aaaa-mm-dd)]]="","",(IF(B1231="","",DATEDIF(J1231,VLOOKUP(Table9[[#This Row],[Código do agregado
'[Entidade']]],Table8[[Código do agregado '[Entidade']]:[Denominação do ficheiro pdf correspondente ao documento]],25,FALSE),"y")))),"")</f>
        <v/>
      </c>
      <c r="W1231" s="410">
        <f t="shared" si="102"/>
        <v>0</v>
      </c>
      <c r="AC1231" s="280"/>
    </row>
    <row r="1232" spans="1:29" s="263" customFormat="1" ht="25.05" hidden="1" customHeight="1" x14ac:dyDescent="0.3">
      <c r="A1232" s="274" t="str">
        <f>CONCATENATE(+IF(Table9[[#This Row],[Código do agregado
'[Entidade']]]="","",VLOOKUP(Table9[[#This Row],[Código do agregado
'[Entidade']]],Table8[[#All],[Código do agregado '[Entidade']]:[Código do agregado
'[1º Direito']]],6,FALSE)),Table9[[#This Row],[Membro]])</f>
        <v/>
      </c>
      <c r="B1232" s="403"/>
      <c r="C1232" s="404" t="str">
        <f>IF(Table9[[#This Row],[Código do agregado
'[Entidade']]]="","",(CONCATENATE(VLOOKUP(Table9[[#This Row],[Código do agregado
'[Entidade']]],Table8[[Código do agregado '[Entidade']]:[Código do agregado
'[1º Direito']]],8,FALSE),".",Table9[[#This Row],[Membro]])))</f>
        <v/>
      </c>
      <c r="D1232" s="430"/>
      <c r="E1232" s="431"/>
      <c r="F1232" s="430"/>
      <c r="G1232" s="430"/>
      <c r="H1232" s="435"/>
      <c r="I1232" s="432"/>
      <c r="J1232" s="433"/>
      <c r="K1232" s="404" t="str">
        <f ca="1">IF(Table9[[#This Row],[Data de nascimento 
(aaaa-mm-dd)]]="","",(IF(B1232="","",DATEDIF(J1232,NOW(),"y"))))</f>
        <v/>
      </c>
      <c r="L1232" s="401"/>
      <c r="M1232" s="405"/>
      <c r="N1232" s="407"/>
      <c r="O1232" s="405"/>
      <c r="P1232" s="275" t="str">
        <f t="shared" si="98"/>
        <v>NÃO</v>
      </c>
      <c r="Q1232" s="281" t="str">
        <f>IF(Table9[[#This Row],[Código do agregado
'[Entidade']]]="","",IF(B1232&lt;&gt;B1231,"A",IF(Q1231="A","B",IF(Q1231="B","C",IF(Q1231="C","D",IF(Q1231="D","E",IF(Q1231="E","F",IF(Q1231="F","G",IF(Q1231="G","H",IF(Q1231="H","I",IF(Q1231="K","L",IF(Q1231="L","M",IF(Q1231="M","N",IF(Q1231="N","O",IF(Q1231="O","P",IF(Q1231="P","Q"))))))))))))))))</f>
        <v/>
      </c>
      <c r="R1232" s="282" t="str">
        <f t="shared" si="99"/>
        <v/>
      </c>
      <c r="S1232" s="283" t="str">
        <f t="shared" si="100"/>
        <v/>
      </c>
      <c r="T1232" s="284" t="str">
        <f t="shared" ca="1" si="101"/>
        <v/>
      </c>
      <c r="U1232" s="419"/>
      <c r="V1232" s="421" t="str">
        <f>IFERROR(IF(Table9[[#This Row],[Data de nascimento 
(aaaa-mm-dd)]]="","",(IF(B1232="","",DATEDIF(J1232,VLOOKUP(Table9[[#This Row],[Código do agregado
'[Entidade']]],Table8[[Código do agregado '[Entidade']]:[Denominação do ficheiro pdf correspondente ao documento]],25,FALSE),"y")))),"")</f>
        <v/>
      </c>
      <c r="W1232" s="410">
        <f t="shared" si="102"/>
        <v>0</v>
      </c>
      <c r="AC1232" s="280"/>
    </row>
    <row r="1233" spans="1:29" s="263" customFormat="1" ht="25.05" hidden="1" customHeight="1" x14ac:dyDescent="0.3">
      <c r="A1233" s="274" t="str">
        <f>CONCATENATE(+IF(Table9[[#This Row],[Código do agregado
'[Entidade']]]="","",VLOOKUP(Table9[[#This Row],[Código do agregado
'[Entidade']]],Table8[[#All],[Código do agregado '[Entidade']]:[Código do agregado
'[1º Direito']]],6,FALSE)),Table9[[#This Row],[Membro]])</f>
        <v/>
      </c>
      <c r="B1233" s="403"/>
      <c r="C1233" s="404" t="str">
        <f>IF(Table9[[#This Row],[Código do agregado
'[Entidade']]]="","",(CONCATENATE(VLOOKUP(Table9[[#This Row],[Código do agregado
'[Entidade']]],Table8[[Código do agregado '[Entidade']]:[Código do agregado
'[1º Direito']]],8,FALSE),".",Table9[[#This Row],[Membro]])))</f>
        <v/>
      </c>
      <c r="D1233" s="430"/>
      <c r="E1233" s="431"/>
      <c r="F1233" s="430"/>
      <c r="G1233" s="430"/>
      <c r="H1233" s="435"/>
      <c r="I1233" s="432"/>
      <c r="J1233" s="433"/>
      <c r="K1233" s="404" t="str">
        <f ca="1">IF(Table9[[#This Row],[Data de nascimento 
(aaaa-mm-dd)]]="","",(IF(B1233="","",DATEDIF(J1233,NOW(),"y"))))</f>
        <v/>
      </c>
      <c r="L1233" s="401"/>
      <c r="M1233" s="405"/>
      <c r="N1233" s="407"/>
      <c r="O1233" s="405"/>
      <c r="P1233" s="275" t="str">
        <f t="shared" si="98"/>
        <v>NÃO</v>
      </c>
      <c r="Q1233" s="281" t="str">
        <f>IF(Table9[[#This Row],[Código do agregado
'[Entidade']]]="","",IF(B1233&lt;&gt;B1232,"A",IF(Q1232="A","B",IF(Q1232="B","C",IF(Q1232="C","D",IF(Q1232="D","E",IF(Q1232="E","F",IF(Q1232="F","G",IF(Q1232="G","H",IF(Q1232="H","I",IF(Q1232="K","L",IF(Q1232="L","M",IF(Q1232="M","N",IF(Q1232="N","O",IF(Q1232="O","P",IF(Q1232="P","Q"))))))))))))))))</f>
        <v/>
      </c>
      <c r="R1233" s="282" t="str">
        <f t="shared" si="99"/>
        <v/>
      </c>
      <c r="S1233" s="283" t="str">
        <f t="shared" si="100"/>
        <v/>
      </c>
      <c r="T1233" s="284" t="str">
        <f t="shared" ca="1" si="101"/>
        <v/>
      </c>
      <c r="U1233" s="419"/>
      <c r="V1233" s="421" t="str">
        <f>IFERROR(IF(Table9[[#This Row],[Data de nascimento 
(aaaa-mm-dd)]]="","",(IF(B1233="","",DATEDIF(J1233,VLOOKUP(Table9[[#This Row],[Código do agregado
'[Entidade']]],Table8[[Código do agregado '[Entidade']]:[Denominação do ficheiro pdf correspondente ao documento]],25,FALSE),"y")))),"")</f>
        <v/>
      </c>
      <c r="W1233" s="410">
        <f t="shared" si="102"/>
        <v>0</v>
      </c>
      <c r="AC1233" s="280"/>
    </row>
    <row r="1234" spans="1:29" s="263" customFormat="1" ht="25.05" hidden="1" customHeight="1" x14ac:dyDescent="0.3">
      <c r="A1234" s="274" t="str">
        <f>CONCATENATE(+IF(Table9[[#This Row],[Código do agregado
'[Entidade']]]="","",VLOOKUP(Table9[[#This Row],[Código do agregado
'[Entidade']]],Table8[[#All],[Código do agregado '[Entidade']]:[Código do agregado
'[1º Direito']]],6,FALSE)),Table9[[#This Row],[Membro]])</f>
        <v/>
      </c>
      <c r="B1234" s="403"/>
      <c r="C1234" s="404" t="str">
        <f>IF(Table9[[#This Row],[Código do agregado
'[Entidade']]]="","",(CONCATENATE(VLOOKUP(Table9[[#This Row],[Código do agregado
'[Entidade']]],Table8[[Código do agregado '[Entidade']]:[Código do agregado
'[1º Direito']]],8,FALSE),".",Table9[[#This Row],[Membro]])))</f>
        <v/>
      </c>
      <c r="D1234" s="430"/>
      <c r="E1234" s="431"/>
      <c r="F1234" s="430"/>
      <c r="G1234" s="430"/>
      <c r="H1234" s="435"/>
      <c r="I1234" s="432"/>
      <c r="J1234" s="433"/>
      <c r="K1234" s="404" t="str">
        <f ca="1">IF(Table9[[#This Row],[Data de nascimento 
(aaaa-mm-dd)]]="","",(IF(B1234="","",DATEDIF(J1234,NOW(),"y"))))</f>
        <v/>
      </c>
      <c r="L1234" s="401"/>
      <c r="M1234" s="405"/>
      <c r="N1234" s="407"/>
      <c r="O1234" s="405"/>
      <c r="P1234" s="275" t="str">
        <f t="shared" si="98"/>
        <v>NÃO</v>
      </c>
      <c r="Q1234" s="281" t="str">
        <f>IF(Table9[[#This Row],[Código do agregado
'[Entidade']]]="","",IF(B1234&lt;&gt;B1233,"A",IF(Q1233="A","B",IF(Q1233="B","C",IF(Q1233="C","D",IF(Q1233="D","E",IF(Q1233="E","F",IF(Q1233="F","G",IF(Q1233="G","H",IF(Q1233="H","I",IF(Q1233="K","L",IF(Q1233="L","M",IF(Q1233="M","N",IF(Q1233="N","O",IF(Q1233="O","P",IF(Q1233="P","Q"))))))))))))))))</f>
        <v/>
      </c>
      <c r="R1234" s="282" t="str">
        <f t="shared" si="99"/>
        <v/>
      </c>
      <c r="S1234" s="283" t="str">
        <f t="shared" si="100"/>
        <v/>
      </c>
      <c r="T1234" s="284" t="str">
        <f t="shared" ca="1" si="101"/>
        <v/>
      </c>
      <c r="U1234" s="419"/>
      <c r="V1234" s="421" t="str">
        <f>IFERROR(IF(Table9[[#This Row],[Data de nascimento 
(aaaa-mm-dd)]]="","",(IF(B1234="","",DATEDIF(J1234,VLOOKUP(Table9[[#This Row],[Código do agregado
'[Entidade']]],Table8[[Código do agregado '[Entidade']]:[Denominação do ficheiro pdf correspondente ao documento]],25,FALSE),"y")))),"")</f>
        <v/>
      </c>
      <c r="W1234" s="410">
        <f t="shared" si="102"/>
        <v>0</v>
      </c>
      <c r="AC1234" s="280"/>
    </row>
    <row r="1235" spans="1:29" s="263" customFormat="1" ht="25.05" hidden="1" customHeight="1" x14ac:dyDescent="0.3">
      <c r="A1235" s="274" t="str">
        <f>CONCATENATE(+IF(Table9[[#This Row],[Código do agregado
'[Entidade']]]="","",VLOOKUP(Table9[[#This Row],[Código do agregado
'[Entidade']]],Table8[[#All],[Código do agregado '[Entidade']]:[Código do agregado
'[1º Direito']]],6,FALSE)),Table9[[#This Row],[Membro]])</f>
        <v/>
      </c>
      <c r="B1235" s="403"/>
      <c r="C1235" s="404" t="str">
        <f>IF(Table9[[#This Row],[Código do agregado
'[Entidade']]]="","",(CONCATENATE(VLOOKUP(Table9[[#This Row],[Código do agregado
'[Entidade']]],Table8[[Código do agregado '[Entidade']]:[Código do agregado
'[1º Direito']]],8,FALSE),".",Table9[[#This Row],[Membro]])))</f>
        <v/>
      </c>
      <c r="D1235" s="430"/>
      <c r="E1235" s="431"/>
      <c r="F1235" s="430"/>
      <c r="G1235" s="430"/>
      <c r="H1235" s="435"/>
      <c r="I1235" s="432"/>
      <c r="J1235" s="433"/>
      <c r="K1235" s="404" t="str">
        <f ca="1">IF(Table9[[#This Row],[Data de nascimento 
(aaaa-mm-dd)]]="","",(IF(B1235="","",DATEDIF(J1235,NOW(),"y"))))</f>
        <v/>
      </c>
      <c r="L1235" s="401"/>
      <c r="M1235" s="405"/>
      <c r="N1235" s="407"/>
      <c r="O1235" s="405"/>
      <c r="P1235" s="275" t="str">
        <f t="shared" si="98"/>
        <v>NÃO</v>
      </c>
      <c r="Q1235" s="281" t="str">
        <f>IF(Table9[[#This Row],[Código do agregado
'[Entidade']]]="","",IF(B1235&lt;&gt;B1234,"A",IF(Q1234="A","B",IF(Q1234="B","C",IF(Q1234="C","D",IF(Q1234="D","E",IF(Q1234="E","F",IF(Q1234="F","G",IF(Q1234="G","H",IF(Q1234="H","I",IF(Q1234="K","L",IF(Q1234="L","M",IF(Q1234="M","N",IF(Q1234="N","O",IF(Q1234="O","P",IF(Q1234="P","Q"))))))))))))))))</f>
        <v/>
      </c>
      <c r="R1235" s="282" t="str">
        <f t="shared" si="99"/>
        <v/>
      </c>
      <c r="S1235" s="283" t="str">
        <f t="shared" si="100"/>
        <v/>
      </c>
      <c r="T1235" s="284" t="str">
        <f t="shared" ca="1" si="101"/>
        <v/>
      </c>
      <c r="U1235" s="419"/>
      <c r="V1235" s="421" t="str">
        <f>IFERROR(IF(Table9[[#This Row],[Data de nascimento 
(aaaa-mm-dd)]]="","",(IF(B1235="","",DATEDIF(J1235,VLOOKUP(Table9[[#This Row],[Código do agregado
'[Entidade']]],Table8[[Código do agregado '[Entidade']]:[Denominação do ficheiro pdf correspondente ao documento]],25,FALSE),"y")))),"")</f>
        <v/>
      </c>
      <c r="W1235" s="410">
        <f t="shared" si="102"/>
        <v>0</v>
      </c>
      <c r="AC1235" s="280"/>
    </row>
    <row r="1236" spans="1:29" s="263" customFormat="1" ht="25.05" hidden="1" customHeight="1" x14ac:dyDescent="0.3">
      <c r="A1236" s="274" t="str">
        <f>CONCATENATE(+IF(Table9[[#This Row],[Código do agregado
'[Entidade']]]="","",VLOOKUP(Table9[[#This Row],[Código do agregado
'[Entidade']]],Table8[[#All],[Código do agregado '[Entidade']]:[Código do agregado
'[1º Direito']]],6,FALSE)),Table9[[#This Row],[Membro]])</f>
        <v/>
      </c>
      <c r="B1236" s="403"/>
      <c r="C1236" s="404" t="str">
        <f>IF(Table9[[#This Row],[Código do agregado
'[Entidade']]]="","",(CONCATENATE(VLOOKUP(Table9[[#This Row],[Código do agregado
'[Entidade']]],Table8[[Código do agregado '[Entidade']]:[Código do agregado
'[1º Direito']]],8,FALSE),".",Table9[[#This Row],[Membro]])))</f>
        <v/>
      </c>
      <c r="D1236" s="430"/>
      <c r="E1236" s="431"/>
      <c r="F1236" s="430"/>
      <c r="G1236" s="430"/>
      <c r="H1236" s="435"/>
      <c r="I1236" s="432"/>
      <c r="J1236" s="433"/>
      <c r="K1236" s="404" t="str">
        <f ca="1">IF(Table9[[#This Row],[Data de nascimento 
(aaaa-mm-dd)]]="","",(IF(B1236="","",DATEDIF(J1236,NOW(),"y"))))</f>
        <v/>
      </c>
      <c r="L1236" s="401"/>
      <c r="M1236" s="405"/>
      <c r="N1236" s="407"/>
      <c r="O1236" s="405"/>
      <c r="P1236" s="275" t="str">
        <f t="shared" si="98"/>
        <v>NÃO</v>
      </c>
      <c r="Q1236" s="281" t="str">
        <f>IF(Table9[[#This Row],[Código do agregado
'[Entidade']]]="","",IF(B1236&lt;&gt;B1235,"A",IF(Q1235="A","B",IF(Q1235="B","C",IF(Q1235="C","D",IF(Q1235="D","E",IF(Q1235="E","F",IF(Q1235="F","G",IF(Q1235="G","H",IF(Q1235="H","I",IF(Q1235="K","L",IF(Q1235="L","M",IF(Q1235="M","N",IF(Q1235="N","O",IF(Q1235="O","P",IF(Q1235="P","Q"))))))))))))))))</f>
        <v/>
      </c>
      <c r="R1236" s="282" t="str">
        <f t="shared" si="99"/>
        <v/>
      </c>
      <c r="S1236" s="283" t="str">
        <f t="shared" si="100"/>
        <v/>
      </c>
      <c r="T1236" s="284" t="str">
        <f t="shared" ca="1" si="101"/>
        <v/>
      </c>
      <c r="U1236" s="419"/>
      <c r="V1236" s="421" t="str">
        <f>IFERROR(IF(Table9[[#This Row],[Data de nascimento 
(aaaa-mm-dd)]]="","",(IF(B1236="","",DATEDIF(J1236,VLOOKUP(Table9[[#This Row],[Código do agregado
'[Entidade']]],Table8[[Código do agregado '[Entidade']]:[Denominação do ficheiro pdf correspondente ao documento]],25,FALSE),"y")))),"")</f>
        <v/>
      </c>
      <c r="W1236" s="410">
        <f t="shared" si="102"/>
        <v>0</v>
      </c>
      <c r="AC1236" s="280"/>
    </row>
    <row r="1237" spans="1:29" s="263" customFormat="1" ht="25.05" hidden="1" customHeight="1" x14ac:dyDescent="0.3">
      <c r="A1237" s="274" t="str">
        <f>CONCATENATE(+IF(Table9[[#This Row],[Código do agregado
'[Entidade']]]="","",VLOOKUP(Table9[[#This Row],[Código do agregado
'[Entidade']]],Table8[[#All],[Código do agregado '[Entidade']]:[Código do agregado
'[1º Direito']]],6,FALSE)),Table9[[#This Row],[Membro]])</f>
        <v/>
      </c>
      <c r="B1237" s="403"/>
      <c r="C1237" s="404" t="str">
        <f>IF(Table9[[#This Row],[Código do agregado
'[Entidade']]]="","",(CONCATENATE(VLOOKUP(Table9[[#This Row],[Código do agregado
'[Entidade']]],Table8[[Código do agregado '[Entidade']]:[Código do agregado
'[1º Direito']]],8,FALSE),".",Table9[[#This Row],[Membro]])))</f>
        <v/>
      </c>
      <c r="D1237" s="430"/>
      <c r="E1237" s="431"/>
      <c r="F1237" s="430"/>
      <c r="G1237" s="430"/>
      <c r="H1237" s="435"/>
      <c r="I1237" s="432"/>
      <c r="J1237" s="433"/>
      <c r="K1237" s="404" t="str">
        <f ca="1">IF(Table9[[#This Row],[Data de nascimento 
(aaaa-mm-dd)]]="","",(IF(B1237="","",DATEDIF(J1237,NOW(),"y"))))</f>
        <v/>
      </c>
      <c r="L1237" s="401"/>
      <c r="M1237" s="405"/>
      <c r="N1237" s="407"/>
      <c r="O1237" s="405"/>
      <c r="P1237" s="275" t="str">
        <f t="shared" si="98"/>
        <v>NÃO</v>
      </c>
      <c r="Q1237" s="281" t="str">
        <f>IF(Table9[[#This Row],[Código do agregado
'[Entidade']]]="","",IF(B1237&lt;&gt;B1236,"A",IF(Q1236="A","B",IF(Q1236="B","C",IF(Q1236="C","D",IF(Q1236="D","E",IF(Q1236="E","F",IF(Q1236="F","G",IF(Q1236="G","H",IF(Q1236="H","I",IF(Q1236="K","L",IF(Q1236="L","M",IF(Q1236="M","N",IF(Q1236="N","O",IF(Q1236="O","P",IF(Q1236="P","Q"))))))))))))))))</f>
        <v/>
      </c>
      <c r="R1237" s="282" t="str">
        <f t="shared" si="99"/>
        <v/>
      </c>
      <c r="S1237" s="283" t="str">
        <f t="shared" si="100"/>
        <v/>
      </c>
      <c r="T1237" s="284" t="str">
        <f t="shared" ca="1" si="101"/>
        <v/>
      </c>
      <c r="U1237" s="419"/>
      <c r="V1237" s="421" t="str">
        <f>IFERROR(IF(Table9[[#This Row],[Data de nascimento 
(aaaa-mm-dd)]]="","",(IF(B1237="","",DATEDIF(J1237,VLOOKUP(Table9[[#This Row],[Código do agregado
'[Entidade']]],Table8[[Código do agregado '[Entidade']]:[Denominação do ficheiro pdf correspondente ao documento]],25,FALSE),"y")))),"")</f>
        <v/>
      </c>
      <c r="W1237" s="410">
        <f t="shared" si="102"/>
        <v>0</v>
      </c>
      <c r="AC1237" s="280"/>
    </row>
    <row r="1238" spans="1:29" s="263" customFormat="1" ht="25.05" hidden="1" customHeight="1" x14ac:dyDescent="0.3">
      <c r="A1238" s="274" t="str">
        <f>CONCATENATE(+IF(Table9[[#This Row],[Código do agregado
'[Entidade']]]="","",VLOOKUP(Table9[[#This Row],[Código do agregado
'[Entidade']]],Table8[[#All],[Código do agregado '[Entidade']]:[Código do agregado
'[1º Direito']]],6,FALSE)),Table9[[#This Row],[Membro]])</f>
        <v/>
      </c>
      <c r="B1238" s="403"/>
      <c r="C1238" s="404" t="str">
        <f>IF(Table9[[#This Row],[Código do agregado
'[Entidade']]]="","",(CONCATENATE(VLOOKUP(Table9[[#This Row],[Código do agregado
'[Entidade']]],Table8[[Código do agregado '[Entidade']]:[Código do agregado
'[1º Direito']]],8,FALSE),".",Table9[[#This Row],[Membro]])))</f>
        <v/>
      </c>
      <c r="D1238" s="430"/>
      <c r="E1238" s="431"/>
      <c r="F1238" s="430"/>
      <c r="G1238" s="430"/>
      <c r="H1238" s="435"/>
      <c r="I1238" s="432"/>
      <c r="J1238" s="433"/>
      <c r="K1238" s="404" t="str">
        <f ca="1">IF(Table9[[#This Row],[Data de nascimento 
(aaaa-mm-dd)]]="","",(IF(B1238="","",DATEDIF(J1238,NOW(),"y"))))</f>
        <v/>
      </c>
      <c r="L1238" s="401"/>
      <c r="M1238" s="405"/>
      <c r="N1238" s="407"/>
      <c r="O1238" s="405"/>
      <c r="P1238" s="275" t="str">
        <f t="shared" si="98"/>
        <v>NÃO</v>
      </c>
      <c r="Q1238" s="281" t="str">
        <f>IF(Table9[[#This Row],[Código do agregado
'[Entidade']]]="","",IF(B1238&lt;&gt;B1237,"A",IF(Q1237="A","B",IF(Q1237="B","C",IF(Q1237="C","D",IF(Q1237="D","E",IF(Q1237="E","F",IF(Q1237="F","G",IF(Q1237="G","H",IF(Q1237="H","I",IF(Q1237="K","L",IF(Q1237="L","M",IF(Q1237="M","N",IF(Q1237="N","O",IF(Q1237="O","P",IF(Q1237="P","Q"))))))))))))))))</f>
        <v/>
      </c>
      <c r="R1238" s="282" t="str">
        <f t="shared" si="99"/>
        <v/>
      </c>
      <c r="S1238" s="283" t="str">
        <f t="shared" si="100"/>
        <v/>
      </c>
      <c r="T1238" s="284" t="str">
        <f t="shared" ca="1" si="101"/>
        <v/>
      </c>
      <c r="U1238" s="419"/>
      <c r="V1238" s="421" t="str">
        <f>IFERROR(IF(Table9[[#This Row],[Data de nascimento 
(aaaa-mm-dd)]]="","",(IF(B1238="","",DATEDIF(J1238,VLOOKUP(Table9[[#This Row],[Código do agregado
'[Entidade']]],Table8[[Código do agregado '[Entidade']]:[Denominação do ficheiro pdf correspondente ao documento]],25,FALSE),"y")))),"")</f>
        <v/>
      </c>
      <c r="W1238" s="410">
        <f t="shared" si="102"/>
        <v>0</v>
      </c>
      <c r="AC1238" s="280"/>
    </row>
    <row r="1239" spans="1:29" s="263" customFormat="1" ht="25.05" hidden="1" customHeight="1" x14ac:dyDescent="0.3">
      <c r="A1239" s="274" t="str">
        <f>CONCATENATE(+IF(Table9[[#This Row],[Código do agregado
'[Entidade']]]="","",VLOOKUP(Table9[[#This Row],[Código do agregado
'[Entidade']]],Table8[[#All],[Código do agregado '[Entidade']]:[Código do agregado
'[1º Direito']]],6,FALSE)),Table9[[#This Row],[Membro]])</f>
        <v/>
      </c>
      <c r="B1239" s="403"/>
      <c r="C1239" s="404" t="str">
        <f>IF(Table9[[#This Row],[Código do agregado
'[Entidade']]]="","",(CONCATENATE(VLOOKUP(Table9[[#This Row],[Código do agregado
'[Entidade']]],Table8[[Código do agregado '[Entidade']]:[Código do agregado
'[1º Direito']]],8,FALSE),".",Table9[[#This Row],[Membro]])))</f>
        <v/>
      </c>
      <c r="D1239" s="430"/>
      <c r="E1239" s="431"/>
      <c r="F1239" s="430"/>
      <c r="G1239" s="430"/>
      <c r="H1239" s="435"/>
      <c r="I1239" s="432"/>
      <c r="J1239" s="433"/>
      <c r="K1239" s="404" t="str">
        <f ca="1">IF(Table9[[#This Row],[Data de nascimento 
(aaaa-mm-dd)]]="","",(IF(B1239="","",DATEDIF(J1239,NOW(),"y"))))</f>
        <v/>
      </c>
      <c r="L1239" s="401"/>
      <c r="M1239" s="405"/>
      <c r="N1239" s="407"/>
      <c r="O1239" s="405"/>
      <c r="P1239" s="275" t="str">
        <f t="shared" si="98"/>
        <v>NÃO</v>
      </c>
      <c r="Q1239" s="281" t="str">
        <f>IF(Table9[[#This Row],[Código do agregado
'[Entidade']]]="","",IF(B1239&lt;&gt;B1238,"A",IF(Q1238="A","B",IF(Q1238="B","C",IF(Q1238="C","D",IF(Q1238="D","E",IF(Q1238="E","F",IF(Q1238="F","G",IF(Q1238="G","H",IF(Q1238="H","I",IF(Q1238="K","L",IF(Q1238="L","M",IF(Q1238="M","N",IF(Q1238="N","O",IF(Q1238="O","P",IF(Q1238="P","Q"))))))))))))))))</f>
        <v/>
      </c>
      <c r="R1239" s="282" t="str">
        <f t="shared" si="99"/>
        <v/>
      </c>
      <c r="S1239" s="283" t="str">
        <f t="shared" si="100"/>
        <v/>
      </c>
      <c r="T1239" s="284" t="str">
        <f t="shared" ca="1" si="101"/>
        <v/>
      </c>
      <c r="U1239" s="419"/>
      <c r="V1239" s="421" t="str">
        <f>IFERROR(IF(Table9[[#This Row],[Data de nascimento 
(aaaa-mm-dd)]]="","",(IF(B1239="","",DATEDIF(J1239,VLOOKUP(Table9[[#This Row],[Código do agregado
'[Entidade']]],Table8[[Código do agregado '[Entidade']]:[Denominação do ficheiro pdf correspondente ao documento]],25,FALSE),"y")))),"")</f>
        <v/>
      </c>
      <c r="W1239" s="410">
        <f t="shared" si="102"/>
        <v>0</v>
      </c>
      <c r="AC1239" s="280"/>
    </row>
    <row r="1240" spans="1:29" s="263" customFormat="1" ht="25.05" hidden="1" customHeight="1" x14ac:dyDescent="0.3">
      <c r="A1240" s="274" t="str">
        <f>CONCATENATE(+IF(Table9[[#This Row],[Código do agregado
'[Entidade']]]="","",VLOOKUP(Table9[[#This Row],[Código do agregado
'[Entidade']]],Table8[[#All],[Código do agregado '[Entidade']]:[Código do agregado
'[1º Direito']]],6,FALSE)),Table9[[#This Row],[Membro]])</f>
        <v/>
      </c>
      <c r="B1240" s="403"/>
      <c r="C1240" s="404" t="str">
        <f>IF(Table9[[#This Row],[Código do agregado
'[Entidade']]]="","",(CONCATENATE(VLOOKUP(Table9[[#This Row],[Código do agregado
'[Entidade']]],Table8[[Código do agregado '[Entidade']]:[Código do agregado
'[1º Direito']]],8,FALSE),".",Table9[[#This Row],[Membro]])))</f>
        <v/>
      </c>
      <c r="D1240" s="430"/>
      <c r="E1240" s="431"/>
      <c r="F1240" s="430"/>
      <c r="G1240" s="430"/>
      <c r="H1240" s="435"/>
      <c r="I1240" s="432"/>
      <c r="J1240" s="433"/>
      <c r="K1240" s="404" t="str">
        <f ca="1">IF(Table9[[#This Row],[Data de nascimento 
(aaaa-mm-dd)]]="","",(IF(B1240="","",DATEDIF(J1240,NOW(),"y"))))</f>
        <v/>
      </c>
      <c r="L1240" s="401"/>
      <c r="M1240" s="405"/>
      <c r="N1240" s="407"/>
      <c r="O1240" s="405"/>
      <c r="P1240" s="275" t="str">
        <f t="shared" si="98"/>
        <v>NÃO</v>
      </c>
      <c r="Q1240" s="281" t="str">
        <f>IF(Table9[[#This Row],[Código do agregado
'[Entidade']]]="","",IF(B1240&lt;&gt;B1239,"A",IF(Q1239="A","B",IF(Q1239="B","C",IF(Q1239="C","D",IF(Q1239="D","E",IF(Q1239="E","F",IF(Q1239="F","G",IF(Q1239="G","H",IF(Q1239="H","I",IF(Q1239="K","L",IF(Q1239="L","M",IF(Q1239="M","N",IF(Q1239="N","O",IF(Q1239="O","P",IF(Q1239="P","Q"))))))))))))))))</f>
        <v/>
      </c>
      <c r="R1240" s="282" t="str">
        <f t="shared" si="99"/>
        <v/>
      </c>
      <c r="S1240" s="283" t="str">
        <f t="shared" si="100"/>
        <v/>
      </c>
      <c r="T1240" s="284" t="str">
        <f t="shared" ca="1" si="101"/>
        <v/>
      </c>
      <c r="U1240" s="419"/>
      <c r="V1240" s="421" t="str">
        <f>IFERROR(IF(Table9[[#This Row],[Data de nascimento 
(aaaa-mm-dd)]]="","",(IF(B1240="","",DATEDIF(J1240,VLOOKUP(Table9[[#This Row],[Código do agregado
'[Entidade']]],Table8[[Código do agregado '[Entidade']]:[Denominação do ficheiro pdf correspondente ao documento]],25,FALSE),"y")))),"")</f>
        <v/>
      </c>
      <c r="W1240" s="410">
        <f t="shared" si="102"/>
        <v>0</v>
      </c>
      <c r="AC1240" s="280"/>
    </row>
    <row r="1241" spans="1:29" s="263" customFormat="1" ht="25.05" hidden="1" customHeight="1" x14ac:dyDescent="0.3">
      <c r="A1241" s="274" t="str">
        <f>CONCATENATE(+IF(Table9[[#This Row],[Código do agregado
'[Entidade']]]="","",VLOOKUP(Table9[[#This Row],[Código do agregado
'[Entidade']]],Table8[[#All],[Código do agregado '[Entidade']]:[Código do agregado
'[1º Direito']]],6,FALSE)),Table9[[#This Row],[Membro]])</f>
        <v/>
      </c>
      <c r="B1241" s="403"/>
      <c r="C1241" s="404" t="str">
        <f>IF(Table9[[#This Row],[Código do agregado
'[Entidade']]]="","",(CONCATENATE(VLOOKUP(Table9[[#This Row],[Código do agregado
'[Entidade']]],Table8[[Código do agregado '[Entidade']]:[Código do agregado
'[1º Direito']]],8,FALSE),".",Table9[[#This Row],[Membro]])))</f>
        <v/>
      </c>
      <c r="D1241" s="430"/>
      <c r="E1241" s="431"/>
      <c r="F1241" s="430"/>
      <c r="G1241" s="430"/>
      <c r="H1241" s="435"/>
      <c r="I1241" s="432"/>
      <c r="J1241" s="433"/>
      <c r="K1241" s="404" t="str">
        <f ca="1">IF(Table9[[#This Row],[Data de nascimento 
(aaaa-mm-dd)]]="","",(IF(B1241="","",DATEDIF(J1241,NOW(),"y"))))</f>
        <v/>
      </c>
      <c r="L1241" s="401"/>
      <c r="M1241" s="405"/>
      <c r="N1241" s="407"/>
      <c r="O1241" s="405"/>
      <c r="P1241" s="275" t="str">
        <f t="shared" si="98"/>
        <v>NÃO</v>
      </c>
      <c r="Q1241" s="281" t="str">
        <f>IF(Table9[[#This Row],[Código do agregado
'[Entidade']]]="","",IF(B1241&lt;&gt;B1240,"A",IF(Q1240="A","B",IF(Q1240="B","C",IF(Q1240="C","D",IF(Q1240="D","E",IF(Q1240="E","F",IF(Q1240="F","G",IF(Q1240="G","H",IF(Q1240="H","I",IF(Q1240="K","L",IF(Q1240="L","M",IF(Q1240="M","N",IF(Q1240="N","O",IF(Q1240="O","P",IF(Q1240="P","Q"))))))))))))))))</f>
        <v/>
      </c>
      <c r="R1241" s="282" t="str">
        <f t="shared" si="99"/>
        <v/>
      </c>
      <c r="S1241" s="283" t="str">
        <f t="shared" si="100"/>
        <v/>
      </c>
      <c r="T1241" s="284" t="str">
        <f t="shared" ca="1" si="101"/>
        <v/>
      </c>
      <c r="U1241" s="419"/>
      <c r="V1241" s="421" t="str">
        <f>IFERROR(IF(Table9[[#This Row],[Data de nascimento 
(aaaa-mm-dd)]]="","",(IF(B1241="","",DATEDIF(J1241,VLOOKUP(Table9[[#This Row],[Código do agregado
'[Entidade']]],Table8[[Código do agregado '[Entidade']]:[Denominação do ficheiro pdf correspondente ao documento]],25,FALSE),"y")))),"")</f>
        <v/>
      </c>
      <c r="W1241" s="410">
        <f t="shared" si="102"/>
        <v>0</v>
      </c>
      <c r="AC1241" s="280"/>
    </row>
    <row r="1242" spans="1:29" s="263" customFormat="1" ht="25.05" hidden="1" customHeight="1" x14ac:dyDescent="0.3">
      <c r="A1242" s="274" t="str">
        <f>CONCATENATE(+IF(Table9[[#This Row],[Código do agregado
'[Entidade']]]="","",VLOOKUP(Table9[[#This Row],[Código do agregado
'[Entidade']]],Table8[[#All],[Código do agregado '[Entidade']]:[Código do agregado
'[1º Direito']]],6,FALSE)),Table9[[#This Row],[Membro]])</f>
        <v/>
      </c>
      <c r="B1242" s="403"/>
      <c r="C1242" s="404" t="str">
        <f>IF(Table9[[#This Row],[Código do agregado
'[Entidade']]]="","",(CONCATENATE(VLOOKUP(Table9[[#This Row],[Código do agregado
'[Entidade']]],Table8[[Código do agregado '[Entidade']]:[Código do agregado
'[1º Direito']]],8,FALSE),".",Table9[[#This Row],[Membro]])))</f>
        <v/>
      </c>
      <c r="D1242" s="430"/>
      <c r="E1242" s="431"/>
      <c r="F1242" s="430"/>
      <c r="G1242" s="430"/>
      <c r="H1242" s="435"/>
      <c r="I1242" s="432"/>
      <c r="J1242" s="433"/>
      <c r="K1242" s="404" t="str">
        <f ca="1">IF(Table9[[#This Row],[Data de nascimento 
(aaaa-mm-dd)]]="","",(IF(B1242="","",DATEDIF(J1242,NOW(),"y"))))</f>
        <v/>
      </c>
      <c r="L1242" s="401"/>
      <c r="M1242" s="405"/>
      <c r="N1242" s="407"/>
      <c r="O1242" s="405"/>
      <c r="P1242" s="275" t="str">
        <f t="shared" si="98"/>
        <v>NÃO</v>
      </c>
      <c r="Q1242" s="281" t="str">
        <f>IF(Table9[[#This Row],[Código do agregado
'[Entidade']]]="","",IF(B1242&lt;&gt;B1241,"A",IF(Q1241="A","B",IF(Q1241="B","C",IF(Q1241="C","D",IF(Q1241="D","E",IF(Q1241="E","F",IF(Q1241="F","G",IF(Q1241="G","H",IF(Q1241="H","I",IF(Q1241="K","L",IF(Q1241="L","M",IF(Q1241="M","N",IF(Q1241="N","O",IF(Q1241="O","P",IF(Q1241="P","Q"))))))))))))))))</f>
        <v/>
      </c>
      <c r="R1242" s="282" t="str">
        <f t="shared" si="99"/>
        <v/>
      </c>
      <c r="S1242" s="283" t="str">
        <f t="shared" si="100"/>
        <v/>
      </c>
      <c r="T1242" s="284" t="str">
        <f t="shared" ca="1" si="101"/>
        <v/>
      </c>
      <c r="U1242" s="419"/>
      <c r="V1242" s="421" t="str">
        <f>IFERROR(IF(Table9[[#This Row],[Data de nascimento 
(aaaa-mm-dd)]]="","",(IF(B1242="","",DATEDIF(J1242,VLOOKUP(Table9[[#This Row],[Código do agregado
'[Entidade']]],Table8[[Código do agregado '[Entidade']]:[Denominação do ficheiro pdf correspondente ao documento]],25,FALSE),"y")))),"")</f>
        <v/>
      </c>
      <c r="W1242" s="410">
        <f t="shared" si="102"/>
        <v>0</v>
      </c>
      <c r="AC1242" s="280"/>
    </row>
    <row r="1243" spans="1:29" s="263" customFormat="1" ht="25.05" hidden="1" customHeight="1" x14ac:dyDescent="0.3">
      <c r="A1243" s="274" t="str">
        <f>CONCATENATE(+IF(Table9[[#This Row],[Código do agregado
'[Entidade']]]="","",VLOOKUP(Table9[[#This Row],[Código do agregado
'[Entidade']]],Table8[[#All],[Código do agregado '[Entidade']]:[Código do agregado
'[1º Direito']]],6,FALSE)),Table9[[#This Row],[Membro]])</f>
        <v/>
      </c>
      <c r="B1243" s="403"/>
      <c r="C1243" s="404" t="str">
        <f>IF(Table9[[#This Row],[Código do agregado
'[Entidade']]]="","",(CONCATENATE(VLOOKUP(Table9[[#This Row],[Código do agregado
'[Entidade']]],Table8[[Código do agregado '[Entidade']]:[Código do agregado
'[1º Direito']]],8,FALSE),".",Table9[[#This Row],[Membro]])))</f>
        <v/>
      </c>
      <c r="D1243" s="430"/>
      <c r="E1243" s="431"/>
      <c r="F1243" s="430"/>
      <c r="G1243" s="430"/>
      <c r="H1243" s="435"/>
      <c r="I1243" s="432"/>
      <c r="J1243" s="433"/>
      <c r="K1243" s="404" t="str">
        <f ca="1">IF(Table9[[#This Row],[Data de nascimento 
(aaaa-mm-dd)]]="","",(IF(B1243="","",DATEDIF(J1243,NOW(),"y"))))</f>
        <v/>
      </c>
      <c r="L1243" s="401"/>
      <c r="M1243" s="405"/>
      <c r="N1243" s="407"/>
      <c r="O1243" s="405"/>
      <c r="P1243" s="275" t="str">
        <f t="shared" si="98"/>
        <v>NÃO</v>
      </c>
      <c r="Q1243" s="281" t="str">
        <f>IF(Table9[[#This Row],[Código do agregado
'[Entidade']]]="","",IF(B1243&lt;&gt;B1242,"A",IF(Q1242="A","B",IF(Q1242="B","C",IF(Q1242="C","D",IF(Q1242="D","E",IF(Q1242="E","F",IF(Q1242="F","G",IF(Q1242="G","H",IF(Q1242="H","I",IF(Q1242="K","L",IF(Q1242="L","M",IF(Q1242="M","N",IF(Q1242="N","O",IF(Q1242="O","P",IF(Q1242="P","Q"))))))))))))))))</f>
        <v/>
      </c>
      <c r="R1243" s="282" t="str">
        <f t="shared" si="99"/>
        <v/>
      </c>
      <c r="S1243" s="283" t="str">
        <f t="shared" si="100"/>
        <v/>
      </c>
      <c r="T1243" s="284" t="str">
        <f t="shared" ca="1" si="101"/>
        <v/>
      </c>
      <c r="U1243" s="419"/>
      <c r="V1243" s="421" t="str">
        <f>IFERROR(IF(Table9[[#This Row],[Data de nascimento 
(aaaa-mm-dd)]]="","",(IF(B1243="","",DATEDIF(J1243,VLOOKUP(Table9[[#This Row],[Código do agregado
'[Entidade']]],Table8[[Código do agregado '[Entidade']]:[Denominação do ficheiro pdf correspondente ao documento]],25,FALSE),"y")))),"")</f>
        <v/>
      </c>
      <c r="W1243" s="410">
        <f t="shared" si="102"/>
        <v>0</v>
      </c>
      <c r="AC1243" s="280"/>
    </row>
    <row r="1244" spans="1:29" s="263" customFormat="1" ht="25.05" hidden="1" customHeight="1" x14ac:dyDescent="0.3">
      <c r="A1244" s="274" t="str">
        <f>CONCATENATE(+IF(Table9[[#This Row],[Código do agregado
'[Entidade']]]="","",VLOOKUP(Table9[[#This Row],[Código do agregado
'[Entidade']]],Table8[[#All],[Código do agregado '[Entidade']]:[Código do agregado
'[1º Direito']]],6,FALSE)),Table9[[#This Row],[Membro]])</f>
        <v/>
      </c>
      <c r="B1244" s="403"/>
      <c r="C1244" s="404" t="str">
        <f>IF(Table9[[#This Row],[Código do agregado
'[Entidade']]]="","",(CONCATENATE(VLOOKUP(Table9[[#This Row],[Código do agregado
'[Entidade']]],Table8[[Código do agregado '[Entidade']]:[Código do agregado
'[1º Direito']]],8,FALSE),".",Table9[[#This Row],[Membro]])))</f>
        <v/>
      </c>
      <c r="D1244" s="430"/>
      <c r="E1244" s="431"/>
      <c r="F1244" s="430"/>
      <c r="G1244" s="430"/>
      <c r="H1244" s="435"/>
      <c r="I1244" s="432"/>
      <c r="J1244" s="433"/>
      <c r="K1244" s="404" t="str">
        <f ca="1">IF(Table9[[#This Row],[Data de nascimento 
(aaaa-mm-dd)]]="","",(IF(B1244="","",DATEDIF(J1244,NOW(),"y"))))</f>
        <v/>
      </c>
      <c r="L1244" s="401"/>
      <c r="M1244" s="405"/>
      <c r="N1244" s="407"/>
      <c r="O1244" s="405"/>
      <c r="P1244" s="275" t="str">
        <f t="shared" si="98"/>
        <v>NÃO</v>
      </c>
      <c r="Q1244" s="281" t="str">
        <f>IF(Table9[[#This Row],[Código do agregado
'[Entidade']]]="","",IF(B1244&lt;&gt;B1243,"A",IF(Q1243="A","B",IF(Q1243="B","C",IF(Q1243="C","D",IF(Q1243="D","E",IF(Q1243="E","F",IF(Q1243="F","G",IF(Q1243="G","H",IF(Q1243="H","I",IF(Q1243="K","L",IF(Q1243="L","M",IF(Q1243="M","N",IF(Q1243="N","O",IF(Q1243="O","P",IF(Q1243="P","Q"))))))))))))))))</f>
        <v/>
      </c>
      <c r="R1244" s="282" t="str">
        <f t="shared" si="99"/>
        <v/>
      </c>
      <c r="S1244" s="283" t="str">
        <f t="shared" si="100"/>
        <v/>
      </c>
      <c r="T1244" s="284" t="str">
        <f t="shared" ca="1" si="101"/>
        <v/>
      </c>
      <c r="U1244" s="419"/>
      <c r="V1244" s="421" t="str">
        <f>IFERROR(IF(Table9[[#This Row],[Data de nascimento 
(aaaa-mm-dd)]]="","",(IF(B1244="","",DATEDIF(J1244,VLOOKUP(Table9[[#This Row],[Código do agregado
'[Entidade']]],Table8[[Código do agregado '[Entidade']]:[Denominação do ficheiro pdf correspondente ao documento]],25,FALSE),"y")))),"")</f>
        <v/>
      </c>
      <c r="W1244" s="410">
        <f t="shared" si="102"/>
        <v>0</v>
      </c>
      <c r="AC1244" s="280"/>
    </row>
    <row r="1245" spans="1:29" s="263" customFormat="1" ht="25.05" hidden="1" customHeight="1" x14ac:dyDescent="0.3">
      <c r="A1245" s="274" t="str">
        <f>CONCATENATE(+IF(Table9[[#This Row],[Código do agregado
'[Entidade']]]="","",VLOOKUP(Table9[[#This Row],[Código do agregado
'[Entidade']]],Table8[[#All],[Código do agregado '[Entidade']]:[Código do agregado
'[1º Direito']]],6,FALSE)),Table9[[#This Row],[Membro]])</f>
        <v/>
      </c>
      <c r="B1245" s="403"/>
      <c r="C1245" s="404" t="str">
        <f>IF(Table9[[#This Row],[Código do agregado
'[Entidade']]]="","",(CONCATENATE(VLOOKUP(Table9[[#This Row],[Código do agregado
'[Entidade']]],Table8[[Código do agregado '[Entidade']]:[Código do agregado
'[1º Direito']]],8,FALSE),".",Table9[[#This Row],[Membro]])))</f>
        <v/>
      </c>
      <c r="D1245" s="430"/>
      <c r="E1245" s="431"/>
      <c r="F1245" s="430"/>
      <c r="G1245" s="430"/>
      <c r="H1245" s="435"/>
      <c r="I1245" s="432"/>
      <c r="J1245" s="433"/>
      <c r="K1245" s="404" t="str">
        <f ca="1">IF(Table9[[#This Row],[Data de nascimento 
(aaaa-mm-dd)]]="","",(IF(B1245="","",DATEDIF(J1245,NOW(),"y"))))</f>
        <v/>
      </c>
      <c r="L1245" s="401"/>
      <c r="M1245" s="405"/>
      <c r="N1245" s="407"/>
      <c r="O1245" s="405"/>
      <c r="P1245" s="275" t="str">
        <f t="shared" si="98"/>
        <v>NÃO</v>
      </c>
      <c r="Q1245" s="281" t="str">
        <f>IF(Table9[[#This Row],[Código do agregado
'[Entidade']]]="","",IF(B1245&lt;&gt;B1244,"A",IF(Q1244="A","B",IF(Q1244="B","C",IF(Q1244="C","D",IF(Q1244="D","E",IF(Q1244="E","F",IF(Q1244="F","G",IF(Q1244="G","H",IF(Q1244="H","I",IF(Q1244="K","L",IF(Q1244="L","M",IF(Q1244="M","N",IF(Q1244="N","O",IF(Q1244="O","P",IF(Q1244="P","Q"))))))))))))))))</f>
        <v/>
      </c>
      <c r="R1245" s="282" t="str">
        <f t="shared" si="99"/>
        <v/>
      </c>
      <c r="S1245" s="283" t="str">
        <f t="shared" si="100"/>
        <v/>
      </c>
      <c r="T1245" s="284" t="str">
        <f t="shared" ca="1" si="101"/>
        <v/>
      </c>
      <c r="U1245" s="419"/>
      <c r="V1245" s="421" t="str">
        <f>IFERROR(IF(Table9[[#This Row],[Data de nascimento 
(aaaa-mm-dd)]]="","",(IF(B1245="","",DATEDIF(J1245,VLOOKUP(Table9[[#This Row],[Código do agregado
'[Entidade']]],Table8[[Código do agregado '[Entidade']]:[Denominação do ficheiro pdf correspondente ao documento]],25,FALSE),"y")))),"")</f>
        <v/>
      </c>
      <c r="W1245" s="410">
        <f t="shared" si="102"/>
        <v>0</v>
      </c>
      <c r="AC1245" s="280"/>
    </row>
    <row r="1246" spans="1:29" s="263" customFormat="1" ht="25.05" hidden="1" customHeight="1" x14ac:dyDescent="0.3">
      <c r="A1246" s="274" t="str">
        <f>CONCATENATE(+IF(Table9[[#This Row],[Código do agregado
'[Entidade']]]="","",VLOOKUP(Table9[[#This Row],[Código do agregado
'[Entidade']]],Table8[[#All],[Código do agregado '[Entidade']]:[Código do agregado
'[1º Direito']]],6,FALSE)),Table9[[#This Row],[Membro]])</f>
        <v/>
      </c>
      <c r="B1246" s="403"/>
      <c r="C1246" s="404" t="str">
        <f>IF(Table9[[#This Row],[Código do agregado
'[Entidade']]]="","",(CONCATENATE(VLOOKUP(Table9[[#This Row],[Código do agregado
'[Entidade']]],Table8[[Código do agregado '[Entidade']]:[Código do agregado
'[1º Direito']]],8,FALSE),".",Table9[[#This Row],[Membro]])))</f>
        <v/>
      </c>
      <c r="D1246" s="430"/>
      <c r="E1246" s="431"/>
      <c r="F1246" s="430"/>
      <c r="G1246" s="430"/>
      <c r="H1246" s="435"/>
      <c r="I1246" s="432"/>
      <c r="J1246" s="433"/>
      <c r="K1246" s="404" t="str">
        <f ca="1">IF(Table9[[#This Row],[Data de nascimento 
(aaaa-mm-dd)]]="","",(IF(B1246="","",DATEDIF(J1246,NOW(),"y"))))</f>
        <v/>
      </c>
      <c r="L1246" s="401"/>
      <c r="M1246" s="405"/>
      <c r="N1246" s="407"/>
      <c r="O1246" s="405"/>
      <c r="P1246" s="275" t="str">
        <f t="shared" si="98"/>
        <v>NÃO</v>
      </c>
      <c r="Q1246" s="281" t="str">
        <f>IF(Table9[[#This Row],[Código do agregado
'[Entidade']]]="","",IF(B1246&lt;&gt;B1245,"A",IF(Q1245="A","B",IF(Q1245="B","C",IF(Q1245="C","D",IF(Q1245="D","E",IF(Q1245="E","F",IF(Q1245="F","G",IF(Q1245="G","H",IF(Q1245="H","I",IF(Q1245="K","L",IF(Q1245="L","M",IF(Q1245="M","N",IF(Q1245="N","O",IF(Q1245="O","P",IF(Q1245="P","Q"))))))))))))))))</f>
        <v/>
      </c>
      <c r="R1246" s="282" t="str">
        <f t="shared" si="99"/>
        <v/>
      </c>
      <c r="S1246" s="283" t="str">
        <f t="shared" si="100"/>
        <v/>
      </c>
      <c r="T1246" s="284" t="str">
        <f t="shared" ca="1" si="101"/>
        <v/>
      </c>
      <c r="U1246" s="419"/>
      <c r="V1246" s="421" t="str">
        <f>IFERROR(IF(Table9[[#This Row],[Data de nascimento 
(aaaa-mm-dd)]]="","",(IF(B1246="","",DATEDIF(J1246,VLOOKUP(Table9[[#This Row],[Código do agregado
'[Entidade']]],Table8[[Código do agregado '[Entidade']]:[Denominação do ficheiro pdf correspondente ao documento]],25,FALSE),"y")))),"")</f>
        <v/>
      </c>
      <c r="W1246" s="410">
        <f t="shared" si="102"/>
        <v>0</v>
      </c>
      <c r="AC1246" s="280"/>
    </row>
    <row r="1247" spans="1:29" s="263" customFormat="1" ht="25.05" hidden="1" customHeight="1" x14ac:dyDescent="0.3">
      <c r="A1247" s="274" t="str">
        <f>CONCATENATE(+IF(Table9[[#This Row],[Código do agregado
'[Entidade']]]="","",VLOOKUP(Table9[[#This Row],[Código do agregado
'[Entidade']]],Table8[[#All],[Código do agregado '[Entidade']]:[Código do agregado
'[1º Direito']]],6,FALSE)),Table9[[#This Row],[Membro]])</f>
        <v/>
      </c>
      <c r="B1247" s="403"/>
      <c r="C1247" s="404" t="str">
        <f>IF(Table9[[#This Row],[Código do agregado
'[Entidade']]]="","",(CONCATENATE(VLOOKUP(Table9[[#This Row],[Código do agregado
'[Entidade']]],Table8[[Código do agregado '[Entidade']]:[Código do agregado
'[1º Direito']]],8,FALSE),".",Table9[[#This Row],[Membro]])))</f>
        <v/>
      </c>
      <c r="D1247" s="430"/>
      <c r="E1247" s="431"/>
      <c r="F1247" s="430"/>
      <c r="G1247" s="430"/>
      <c r="H1247" s="435"/>
      <c r="I1247" s="432"/>
      <c r="J1247" s="433"/>
      <c r="K1247" s="404" t="str">
        <f ca="1">IF(Table9[[#This Row],[Data de nascimento 
(aaaa-mm-dd)]]="","",(IF(B1247="","",DATEDIF(J1247,NOW(),"y"))))</f>
        <v/>
      </c>
      <c r="L1247" s="401"/>
      <c r="M1247" s="405"/>
      <c r="N1247" s="407"/>
      <c r="O1247" s="405"/>
      <c r="P1247" s="275" t="str">
        <f t="shared" si="98"/>
        <v>NÃO</v>
      </c>
      <c r="Q1247" s="281" t="str">
        <f>IF(Table9[[#This Row],[Código do agregado
'[Entidade']]]="","",IF(B1247&lt;&gt;B1246,"A",IF(Q1246="A","B",IF(Q1246="B","C",IF(Q1246="C","D",IF(Q1246="D","E",IF(Q1246="E","F",IF(Q1246="F","G",IF(Q1246="G","H",IF(Q1246="H","I",IF(Q1246="K","L",IF(Q1246="L","M",IF(Q1246="M","N",IF(Q1246="N","O",IF(Q1246="O","P",IF(Q1246="P","Q"))))))))))))))))</f>
        <v/>
      </c>
      <c r="R1247" s="282" t="str">
        <f t="shared" si="99"/>
        <v/>
      </c>
      <c r="S1247" s="283" t="str">
        <f t="shared" si="100"/>
        <v/>
      </c>
      <c r="T1247" s="284" t="str">
        <f t="shared" ca="1" si="101"/>
        <v/>
      </c>
      <c r="U1247" s="419"/>
      <c r="V1247" s="421" t="str">
        <f>IFERROR(IF(Table9[[#This Row],[Data de nascimento 
(aaaa-mm-dd)]]="","",(IF(B1247="","",DATEDIF(J1247,VLOOKUP(Table9[[#This Row],[Código do agregado
'[Entidade']]],Table8[[Código do agregado '[Entidade']]:[Denominação do ficheiro pdf correspondente ao documento]],25,FALSE),"y")))),"")</f>
        <v/>
      </c>
      <c r="W1247" s="410">
        <f t="shared" si="102"/>
        <v>0</v>
      </c>
      <c r="AC1247" s="280"/>
    </row>
    <row r="1248" spans="1:29" s="263" customFormat="1" ht="25.05" hidden="1" customHeight="1" x14ac:dyDescent="0.3">
      <c r="A1248" s="274" t="str">
        <f>CONCATENATE(+IF(Table9[[#This Row],[Código do agregado
'[Entidade']]]="","",VLOOKUP(Table9[[#This Row],[Código do agregado
'[Entidade']]],Table8[[#All],[Código do agregado '[Entidade']]:[Código do agregado
'[1º Direito']]],6,FALSE)),Table9[[#This Row],[Membro]])</f>
        <v/>
      </c>
      <c r="B1248" s="403"/>
      <c r="C1248" s="404" t="str">
        <f>IF(Table9[[#This Row],[Código do agregado
'[Entidade']]]="","",(CONCATENATE(VLOOKUP(Table9[[#This Row],[Código do agregado
'[Entidade']]],Table8[[Código do agregado '[Entidade']]:[Código do agregado
'[1º Direito']]],8,FALSE),".",Table9[[#This Row],[Membro]])))</f>
        <v/>
      </c>
      <c r="D1248" s="430"/>
      <c r="E1248" s="431"/>
      <c r="F1248" s="430"/>
      <c r="G1248" s="430"/>
      <c r="H1248" s="435"/>
      <c r="I1248" s="432"/>
      <c r="J1248" s="433"/>
      <c r="K1248" s="404" t="str">
        <f ca="1">IF(Table9[[#This Row],[Data de nascimento 
(aaaa-mm-dd)]]="","",(IF(B1248="","",DATEDIF(J1248,NOW(),"y"))))</f>
        <v/>
      </c>
      <c r="L1248" s="401"/>
      <c r="M1248" s="405"/>
      <c r="N1248" s="407"/>
      <c r="O1248" s="405"/>
      <c r="P1248" s="275" t="str">
        <f t="shared" si="98"/>
        <v>NÃO</v>
      </c>
      <c r="Q1248" s="281" t="str">
        <f>IF(Table9[[#This Row],[Código do agregado
'[Entidade']]]="","",IF(B1248&lt;&gt;B1247,"A",IF(Q1247="A","B",IF(Q1247="B","C",IF(Q1247="C","D",IF(Q1247="D","E",IF(Q1247="E","F",IF(Q1247="F","G",IF(Q1247="G","H",IF(Q1247="H","I",IF(Q1247="K","L",IF(Q1247="L","M",IF(Q1247="M","N",IF(Q1247="N","O",IF(Q1247="O","P",IF(Q1247="P","Q"))))))))))))))))</f>
        <v/>
      </c>
      <c r="R1248" s="282" t="str">
        <f t="shared" si="99"/>
        <v/>
      </c>
      <c r="S1248" s="283" t="str">
        <f t="shared" si="100"/>
        <v/>
      </c>
      <c r="T1248" s="284" t="str">
        <f t="shared" ca="1" si="101"/>
        <v/>
      </c>
      <c r="U1248" s="419"/>
      <c r="V1248" s="421" t="str">
        <f>IFERROR(IF(Table9[[#This Row],[Data de nascimento 
(aaaa-mm-dd)]]="","",(IF(B1248="","",DATEDIF(J1248,VLOOKUP(Table9[[#This Row],[Código do agregado
'[Entidade']]],Table8[[Código do agregado '[Entidade']]:[Denominação do ficheiro pdf correspondente ao documento]],25,FALSE),"y")))),"")</f>
        <v/>
      </c>
      <c r="W1248" s="410">
        <f t="shared" si="102"/>
        <v>0</v>
      </c>
      <c r="AC1248" s="280"/>
    </row>
    <row r="1249" spans="1:29" s="263" customFormat="1" ht="25.05" hidden="1" customHeight="1" x14ac:dyDescent="0.3">
      <c r="A1249" s="274" t="str">
        <f>CONCATENATE(+IF(Table9[[#This Row],[Código do agregado
'[Entidade']]]="","",VLOOKUP(Table9[[#This Row],[Código do agregado
'[Entidade']]],Table8[[#All],[Código do agregado '[Entidade']]:[Código do agregado
'[1º Direito']]],6,FALSE)),Table9[[#This Row],[Membro]])</f>
        <v/>
      </c>
      <c r="B1249" s="403"/>
      <c r="C1249" s="404" t="str">
        <f>IF(Table9[[#This Row],[Código do agregado
'[Entidade']]]="","",(CONCATENATE(VLOOKUP(Table9[[#This Row],[Código do agregado
'[Entidade']]],Table8[[Código do agregado '[Entidade']]:[Código do agregado
'[1º Direito']]],8,FALSE),".",Table9[[#This Row],[Membro]])))</f>
        <v/>
      </c>
      <c r="D1249" s="430"/>
      <c r="E1249" s="431"/>
      <c r="F1249" s="430"/>
      <c r="G1249" s="430"/>
      <c r="H1249" s="435"/>
      <c r="I1249" s="432"/>
      <c r="J1249" s="433"/>
      <c r="K1249" s="404" t="str">
        <f ca="1">IF(Table9[[#This Row],[Data de nascimento 
(aaaa-mm-dd)]]="","",(IF(B1249="","",DATEDIF(J1249,NOW(),"y"))))</f>
        <v/>
      </c>
      <c r="L1249" s="401"/>
      <c r="M1249" s="405"/>
      <c r="N1249" s="407"/>
      <c r="O1249" s="405"/>
      <c r="P1249" s="275" t="str">
        <f t="shared" si="98"/>
        <v>NÃO</v>
      </c>
      <c r="Q1249" s="281" t="str">
        <f>IF(Table9[[#This Row],[Código do agregado
'[Entidade']]]="","",IF(B1249&lt;&gt;B1248,"A",IF(Q1248="A","B",IF(Q1248="B","C",IF(Q1248="C","D",IF(Q1248="D","E",IF(Q1248="E","F",IF(Q1248="F","G",IF(Q1248="G","H",IF(Q1248="H","I",IF(Q1248="K","L",IF(Q1248="L","M",IF(Q1248="M","N",IF(Q1248="N","O",IF(Q1248="O","P",IF(Q1248="P","Q"))))))))))))))))</f>
        <v/>
      </c>
      <c r="R1249" s="282" t="str">
        <f t="shared" si="99"/>
        <v/>
      </c>
      <c r="S1249" s="283" t="str">
        <f t="shared" si="100"/>
        <v/>
      </c>
      <c r="T1249" s="284" t="str">
        <f t="shared" ca="1" si="101"/>
        <v/>
      </c>
      <c r="U1249" s="419"/>
      <c r="V1249" s="421" t="str">
        <f>IFERROR(IF(Table9[[#This Row],[Data de nascimento 
(aaaa-mm-dd)]]="","",(IF(B1249="","",DATEDIF(J1249,VLOOKUP(Table9[[#This Row],[Código do agregado
'[Entidade']]],Table8[[Código do agregado '[Entidade']]:[Denominação do ficheiro pdf correspondente ao documento]],25,FALSE),"y")))),"")</f>
        <v/>
      </c>
      <c r="W1249" s="410">
        <f t="shared" si="102"/>
        <v>0</v>
      </c>
      <c r="AC1249" s="280"/>
    </row>
    <row r="1250" spans="1:29" s="263" customFormat="1" ht="25.05" hidden="1" customHeight="1" x14ac:dyDescent="0.3">
      <c r="A1250" s="274" t="str">
        <f>CONCATENATE(+IF(Table9[[#This Row],[Código do agregado
'[Entidade']]]="","",VLOOKUP(Table9[[#This Row],[Código do agregado
'[Entidade']]],Table8[[#All],[Código do agregado '[Entidade']]:[Código do agregado
'[1º Direito']]],6,FALSE)),Table9[[#This Row],[Membro]])</f>
        <v/>
      </c>
      <c r="B1250" s="403"/>
      <c r="C1250" s="404" t="str">
        <f>IF(Table9[[#This Row],[Código do agregado
'[Entidade']]]="","",(CONCATENATE(VLOOKUP(Table9[[#This Row],[Código do agregado
'[Entidade']]],Table8[[Código do agregado '[Entidade']]:[Código do agregado
'[1º Direito']]],8,FALSE),".",Table9[[#This Row],[Membro]])))</f>
        <v/>
      </c>
      <c r="D1250" s="430"/>
      <c r="E1250" s="431"/>
      <c r="F1250" s="430"/>
      <c r="G1250" s="430"/>
      <c r="H1250" s="435"/>
      <c r="I1250" s="432"/>
      <c r="J1250" s="433"/>
      <c r="K1250" s="404" t="str">
        <f ca="1">IF(Table9[[#This Row],[Data de nascimento 
(aaaa-mm-dd)]]="","",(IF(B1250="","",DATEDIF(J1250,NOW(),"y"))))</f>
        <v/>
      </c>
      <c r="L1250" s="401"/>
      <c r="M1250" s="405"/>
      <c r="N1250" s="407"/>
      <c r="O1250" s="405"/>
      <c r="P1250" s="275" t="str">
        <f t="shared" si="98"/>
        <v>NÃO</v>
      </c>
      <c r="Q1250" s="281" t="str">
        <f>IF(Table9[[#This Row],[Código do agregado
'[Entidade']]]="","",IF(B1250&lt;&gt;B1249,"A",IF(Q1249="A","B",IF(Q1249="B","C",IF(Q1249="C","D",IF(Q1249="D","E",IF(Q1249="E","F",IF(Q1249="F","G",IF(Q1249="G","H",IF(Q1249="H","I",IF(Q1249="K","L",IF(Q1249="L","M",IF(Q1249="M","N",IF(Q1249="N","O",IF(Q1249="O","P",IF(Q1249="P","Q"))))))))))))))))</f>
        <v/>
      </c>
      <c r="R1250" s="282" t="str">
        <f t="shared" si="99"/>
        <v/>
      </c>
      <c r="S1250" s="283" t="str">
        <f t="shared" si="100"/>
        <v/>
      </c>
      <c r="T1250" s="284" t="str">
        <f t="shared" ca="1" si="101"/>
        <v/>
      </c>
      <c r="U1250" s="419"/>
      <c r="V1250" s="421" t="str">
        <f>IFERROR(IF(Table9[[#This Row],[Data de nascimento 
(aaaa-mm-dd)]]="","",(IF(B1250="","",DATEDIF(J1250,VLOOKUP(Table9[[#This Row],[Código do agregado
'[Entidade']]],Table8[[Código do agregado '[Entidade']]:[Denominação do ficheiro pdf correspondente ao documento]],25,FALSE),"y")))),"")</f>
        <v/>
      </c>
      <c r="W1250" s="410">
        <f t="shared" si="102"/>
        <v>0</v>
      </c>
      <c r="AC1250" s="280"/>
    </row>
    <row r="1251" spans="1:29" s="263" customFormat="1" ht="25.05" hidden="1" customHeight="1" x14ac:dyDescent="0.3">
      <c r="A1251" s="274" t="str">
        <f>CONCATENATE(+IF(Table9[[#This Row],[Código do agregado
'[Entidade']]]="","",VLOOKUP(Table9[[#This Row],[Código do agregado
'[Entidade']]],Table8[[#All],[Código do agregado '[Entidade']]:[Código do agregado
'[1º Direito']]],6,FALSE)),Table9[[#This Row],[Membro]])</f>
        <v/>
      </c>
      <c r="B1251" s="403"/>
      <c r="C1251" s="404" t="str">
        <f>IF(Table9[[#This Row],[Código do agregado
'[Entidade']]]="","",(CONCATENATE(VLOOKUP(Table9[[#This Row],[Código do agregado
'[Entidade']]],Table8[[Código do agregado '[Entidade']]:[Código do agregado
'[1º Direito']]],8,FALSE),".",Table9[[#This Row],[Membro]])))</f>
        <v/>
      </c>
      <c r="D1251" s="430"/>
      <c r="E1251" s="431"/>
      <c r="F1251" s="430"/>
      <c r="G1251" s="430"/>
      <c r="H1251" s="435"/>
      <c r="I1251" s="432"/>
      <c r="J1251" s="433"/>
      <c r="K1251" s="404" t="str">
        <f ca="1">IF(Table9[[#This Row],[Data de nascimento 
(aaaa-mm-dd)]]="","",(IF(B1251="","",DATEDIF(J1251,NOW(),"y"))))</f>
        <v/>
      </c>
      <c r="L1251" s="401"/>
      <c r="M1251" s="405"/>
      <c r="N1251" s="407"/>
      <c r="O1251" s="405"/>
      <c r="P1251" s="275" t="str">
        <f t="shared" si="98"/>
        <v>NÃO</v>
      </c>
      <c r="Q1251" s="281" t="str">
        <f>IF(Table9[[#This Row],[Código do agregado
'[Entidade']]]="","",IF(B1251&lt;&gt;B1250,"A",IF(Q1250="A","B",IF(Q1250="B","C",IF(Q1250="C","D",IF(Q1250="D","E",IF(Q1250="E","F",IF(Q1250="F","G",IF(Q1250="G","H",IF(Q1250="H","I",IF(Q1250="K","L",IF(Q1250="L","M",IF(Q1250="M","N",IF(Q1250="N","O",IF(Q1250="O","P",IF(Q1250="P","Q"))))))))))))))))</f>
        <v/>
      </c>
      <c r="R1251" s="282" t="str">
        <f t="shared" si="99"/>
        <v/>
      </c>
      <c r="S1251" s="283" t="str">
        <f t="shared" si="100"/>
        <v/>
      </c>
      <c r="T1251" s="284" t="str">
        <f t="shared" ca="1" si="101"/>
        <v/>
      </c>
      <c r="U1251" s="419"/>
      <c r="V1251" s="421" t="str">
        <f>IFERROR(IF(Table9[[#This Row],[Data de nascimento 
(aaaa-mm-dd)]]="","",(IF(B1251="","",DATEDIF(J1251,VLOOKUP(Table9[[#This Row],[Código do agregado
'[Entidade']]],Table8[[Código do agregado '[Entidade']]:[Denominação do ficheiro pdf correspondente ao documento]],25,FALSE),"y")))),"")</f>
        <v/>
      </c>
      <c r="W1251" s="410">
        <f t="shared" si="102"/>
        <v>0</v>
      </c>
      <c r="AC1251" s="280"/>
    </row>
    <row r="1252" spans="1:29" s="263" customFormat="1" ht="25.05" hidden="1" customHeight="1" x14ac:dyDescent="0.3">
      <c r="A1252" s="274" t="str">
        <f>CONCATENATE(+IF(Table9[[#This Row],[Código do agregado
'[Entidade']]]="","",VLOOKUP(Table9[[#This Row],[Código do agregado
'[Entidade']]],Table8[[#All],[Código do agregado '[Entidade']]:[Código do agregado
'[1º Direito']]],6,FALSE)),Table9[[#This Row],[Membro]])</f>
        <v/>
      </c>
      <c r="B1252" s="403"/>
      <c r="C1252" s="404" t="str">
        <f>IF(Table9[[#This Row],[Código do agregado
'[Entidade']]]="","",(CONCATENATE(VLOOKUP(Table9[[#This Row],[Código do agregado
'[Entidade']]],Table8[[Código do agregado '[Entidade']]:[Código do agregado
'[1º Direito']]],8,FALSE),".",Table9[[#This Row],[Membro]])))</f>
        <v/>
      </c>
      <c r="D1252" s="430"/>
      <c r="E1252" s="431"/>
      <c r="F1252" s="430"/>
      <c r="G1252" s="430"/>
      <c r="H1252" s="435"/>
      <c r="I1252" s="432"/>
      <c r="J1252" s="433"/>
      <c r="K1252" s="404" t="str">
        <f ca="1">IF(Table9[[#This Row],[Data de nascimento 
(aaaa-mm-dd)]]="","",(IF(B1252="","",DATEDIF(J1252,NOW(),"y"))))</f>
        <v/>
      </c>
      <c r="L1252" s="401"/>
      <c r="M1252" s="405"/>
      <c r="N1252" s="407"/>
      <c r="O1252" s="405"/>
      <c r="P1252" s="275" t="str">
        <f t="shared" si="98"/>
        <v>NÃO</v>
      </c>
      <c r="Q1252" s="281" t="str">
        <f>IF(Table9[[#This Row],[Código do agregado
'[Entidade']]]="","",IF(B1252&lt;&gt;B1251,"A",IF(Q1251="A","B",IF(Q1251="B","C",IF(Q1251="C","D",IF(Q1251="D","E",IF(Q1251="E","F",IF(Q1251="F","G",IF(Q1251="G","H",IF(Q1251="H","I",IF(Q1251="K","L",IF(Q1251="L","M",IF(Q1251="M","N",IF(Q1251="N","O",IF(Q1251="O","P",IF(Q1251="P","Q"))))))))))))))))</f>
        <v/>
      </c>
      <c r="R1252" s="282" t="str">
        <f t="shared" si="99"/>
        <v/>
      </c>
      <c r="S1252" s="283" t="str">
        <f t="shared" si="100"/>
        <v/>
      </c>
      <c r="T1252" s="284" t="str">
        <f t="shared" ca="1" si="101"/>
        <v/>
      </c>
      <c r="U1252" s="419"/>
      <c r="V1252" s="421" t="str">
        <f>IFERROR(IF(Table9[[#This Row],[Data de nascimento 
(aaaa-mm-dd)]]="","",(IF(B1252="","",DATEDIF(J1252,VLOOKUP(Table9[[#This Row],[Código do agregado
'[Entidade']]],Table8[[Código do agregado '[Entidade']]:[Denominação do ficheiro pdf correspondente ao documento]],25,FALSE),"y")))),"")</f>
        <v/>
      </c>
      <c r="W1252" s="410">
        <f t="shared" si="102"/>
        <v>0</v>
      </c>
      <c r="AC1252" s="280"/>
    </row>
    <row r="1253" spans="1:29" s="263" customFormat="1" ht="25.05" hidden="1" customHeight="1" x14ac:dyDescent="0.3">
      <c r="A1253" s="274" t="str">
        <f>CONCATENATE(+IF(Table9[[#This Row],[Código do agregado
'[Entidade']]]="","",VLOOKUP(Table9[[#This Row],[Código do agregado
'[Entidade']]],Table8[[#All],[Código do agregado '[Entidade']]:[Código do agregado
'[1º Direito']]],6,FALSE)),Table9[[#This Row],[Membro]])</f>
        <v/>
      </c>
      <c r="B1253" s="403"/>
      <c r="C1253" s="404" t="str">
        <f>IF(Table9[[#This Row],[Código do agregado
'[Entidade']]]="","",(CONCATENATE(VLOOKUP(Table9[[#This Row],[Código do agregado
'[Entidade']]],Table8[[Código do agregado '[Entidade']]:[Código do agregado
'[1º Direito']]],8,FALSE),".",Table9[[#This Row],[Membro]])))</f>
        <v/>
      </c>
      <c r="D1253" s="430"/>
      <c r="E1253" s="431"/>
      <c r="F1253" s="430"/>
      <c r="G1253" s="430"/>
      <c r="H1253" s="435"/>
      <c r="I1253" s="432"/>
      <c r="J1253" s="433"/>
      <c r="K1253" s="404" t="str">
        <f ca="1">IF(Table9[[#This Row],[Data de nascimento 
(aaaa-mm-dd)]]="","",(IF(B1253="","",DATEDIF(J1253,NOW(),"y"))))</f>
        <v/>
      </c>
      <c r="L1253" s="401"/>
      <c r="M1253" s="405"/>
      <c r="N1253" s="407"/>
      <c r="O1253" s="405"/>
      <c r="P1253" s="275" t="str">
        <f t="shared" si="98"/>
        <v>NÃO</v>
      </c>
      <c r="Q1253" s="281" t="str">
        <f>IF(Table9[[#This Row],[Código do agregado
'[Entidade']]]="","",IF(B1253&lt;&gt;B1252,"A",IF(Q1252="A","B",IF(Q1252="B","C",IF(Q1252="C","D",IF(Q1252="D","E",IF(Q1252="E","F",IF(Q1252="F","G",IF(Q1252="G","H",IF(Q1252="H","I",IF(Q1252="K","L",IF(Q1252="L","M",IF(Q1252="M","N",IF(Q1252="N","O",IF(Q1252="O","P",IF(Q1252="P","Q"))))))))))))))))</f>
        <v/>
      </c>
      <c r="R1253" s="282" t="str">
        <f t="shared" si="99"/>
        <v/>
      </c>
      <c r="S1253" s="283" t="str">
        <f t="shared" si="100"/>
        <v/>
      </c>
      <c r="T1253" s="284" t="str">
        <f t="shared" ca="1" si="101"/>
        <v/>
      </c>
      <c r="U1253" s="419"/>
      <c r="V1253" s="421" t="str">
        <f>IFERROR(IF(Table9[[#This Row],[Data de nascimento 
(aaaa-mm-dd)]]="","",(IF(B1253="","",DATEDIF(J1253,VLOOKUP(Table9[[#This Row],[Código do agregado
'[Entidade']]],Table8[[Código do agregado '[Entidade']]:[Denominação do ficheiro pdf correspondente ao documento]],25,FALSE),"y")))),"")</f>
        <v/>
      </c>
      <c r="W1253" s="410">
        <f t="shared" si="102"/>
        <v>0</v>
      </c>
      <c r="AC1253" s="280"/>
    </row>
    <row r="1254" spans="1:29" s="263" customFormat="1" ht="25.05" hidden="1" customHeight="1" x14ac:dyDescent="0.3">
      <c r="A1254" s="274" t="str">
        <f>CONCATENATE(+IF(Table9[[#This Row],[Código do agregado
'[Entidade']]]="","",VLOOKUP(Table9[[#This Row],[Código do agregado
'[Entidade']]],Table8[[#All],[Código do agregado '[Entidade']]:[Código do agregado
'[1º Direito']]],6,FALSE)),Table9[[#This Row],[Membro]])</f>
        <v/>
      </c>
      <c r="B1254" s="403"/>
      <c r="C1254" s="404" t="str">
        <f>IF(Table9[[#This Row],[Código do agregado
'[Entidade']]]="","",(CONCATENATE(VLOOKUP(Table9[[#This Row],[Código do agregado
'[Entidade']]],Table8[[Código do agregado '[Entidade']]:[Código do agregado
'[1º Direito']]],8,FALSE),".",Table9[[#This Row],[Membro]])))</f>
        <v/>
      </c>
      <c r="D1254" s="430"/>
      <c r="E1254" s="431"/>
      <c r="F1254" s="430"/>
      <c r="G1254" s="430"/>
      <c r="H1254" s="435"/>
      <c r="I1254" s="432"/>
      <c r="J1254" s="433"/>
      <c r="K1254" s="404" t="str">
        <f ca="1">IF(Table9[[#This Row],[Data de nascimento 
(aaaa-mm-dd)]]="","",(IF(B1254="","",DATEDIF(J1254,NOW(),"y"))))</f>
        <v/>
      </c>
      <c r="L1254" s="401"/>
      <c r="M1254" s="405"/>
      <c r="N1254" s="407"/>
      <c r="O1254" s="405"/>
      <c r="P1254" s="275" t="str">
        <f t="shared" si="98"/>
        <v>NÃO</v>
      </c>
      <c r="Q1254" s="281" t="str">
        <f>IF(Table9[[#This Row],[Código do agregado
'[Entidade']]]="","",IF(B1254&lt;&gt;B1253,"A",IF(Q1253="A","B",IF(Q1253="B","C",IF(Q1253="C","D",IF(Q1253="D","E",IF(Q1253="E","F",IF(Q1253="F","G",IF(Q1253="G","H",IF(Q1253="H","I",IF(Q1253="K","L",IF(Q1253="L","M",IF(Q1253="M","N",IF(Q1253="N","O",IF(Q1253="O","P",IF(Q1253="P","Q"))))))))))))))))</f>
        <v/>
      </c>
      <c r="R1254" s="282" t="str">
        <f t="shared" si="99"/>
        <v/>
      </c>
      <c r="S1254" s="283" t="str">
        <f t="shared" si="100"/>
        <v/>
      </c>
      <c r="T1254" s="284" t="str">
        <f t="shared" ca="1" si="101"/>
        <v/>
      </c>
      <c r="U1254" s="419"/>
      <c r="V1254" s="421" t="str">
        <f>IFERROR(IF(Table9[[#This Row],[Data de nascimento 
(aaaa-mm-dd)]]="","",(IF(B1254="","",DATEDIF(J1254,VLOOKUP(Table9[[#This Row],[Código do agregado
'[Entidade']]],Table8[[Código do agregado '[Entidade']]:[Denominação do ficheiro pdf correspondente ao documento]],25,FALSE),"y")))),"")</f>
        <v/>
      </c>
      <c r="W1254" s="410">
        <f t="shared" si="102"/>
        <v>0</v>
      </c>
      <c r="AC1254" s="280"/>
    </row>
    <row r="1255" spans="1:29" s="263" customFormat="1" ht="25.05" hidden="1" customHeight="1" x14ac:dyDescent="0.3">
      <c r="A1255" s="274" t="str">
        <f>CONCATENATE(+IF(Table9[[#This Row],[Código do agregado
'[Entidade']]]="","",VLOOKUP(Table9[[#This Row],[Código do agregado
'[Entidade']]],Table8[[#All],[Código do agregado '[Entidade']]:[Código do agregado
'[1º Direito']]],6,FALSE)),Table9[[#This Row],[Membro]])</f>
        <v/>
      </c>
      <c r="B1255" s="403"/>
      <c r="C1255" s="404" t="str">
        <f>IF(Table9[[#This Row],[Código do agregado
'[Entidade']]]="","",(CONCATENATE(VLOOKUP(Table9[[#This Row],[Código do agregado
'[Entidade']]],Table8[[Código do agregado '[Entidade']]:[Código do agregado
'[1º Direito']]],8,FALSE),".",Table9[[#This Row],[Membro]])))</f>
        <v/>
      </c>
      <c r="D1255" s="430"/>
      <c r="E1255" s="431"/>
      <c r="F1255" s="430"/>
      <c r="G1255" s="430"/>
      <c r="H1255" s="435"/>
      <c r="I1255" s="432"/>
      <c r="J1255" s="433"/>
      <c r="K1255" s="404" t="str">
        <f ca="1">IF(Table9[[#This Row],[Data de nascimento 
(aaaa-mm-dd)]]="","",(IF(B1255="","",DATEDIF(J1255,NOW(),"y"))))</f>
        <v/>
      </c>
      <c r="L1255" s="401"/>
      <c r="M1255" s="405"/>
      <c r="N1255" s="407"/>
      <c r="O1255" s="405"/>
      <c r="P1255" s="275" t="str">
        <f t="shared" si="98"/>
        <v>NÃO</v>
      </c>
      <c r="Q1255" s="281" t="str">
        <f>IF(Table9[[#This Row],[Código do agregado
'[Entidade']]]="","",IF(B1255&lt;&gt;B1254,"A",IF(Q1254="A","B",IF(Q1254="B","C",IF(Q1254="C","D",IF(Q1254="D","E",IF(Q1254="E","F",IF(Q1254="F","G",IF(Q1254="G","H",IF(Q1254="H","I",IF(Q1254="K","L",IF(Q1254="L","M",IF(Q1254="M","N",IF(Q1254="N","O",IF(Q1254="O","P",IF(Q1254="P","Q"))))))))))))))))</f>
        <v/>
      </c>
      <c r="R1255" s="282" t="str">
        <f t="shared" si="99"/>
        <v/>
      </c>
      <c r="S1255" s="283" t="str">
        <f t="shared" si="100"/>
        <v/>
      </c>
      <c r="T1255" s="284" t="str">
        <f t="shared" ca="1" si="101"/>
        <v/>
      </c>
      <c r="U1255" s="419"/>
      <c r="V1255" s="421" t="str">
        <f>IFERROR(IF(Table9[[#This Row],[Data de nascimento 
(aaaa-mm-dd)]]="","",(IF(B1255="","",DATEDIF(J1255,VLOOKUP(Table9[[#This Row],[Código do agregado
'[Entidade']]],Table8[[Código do agregado '[Entidade']]:[Denominação do ficheiro pdf correspondente ao documento]],25,FALSE),"y")))),"")</f>
        <v/>
      </c>
      <c r="W1255" s="410">
        <f t="shared" si="102"/>
        <v>0</v>
      </c>
      <c r="AC1255" s="280"/>
    </row>
    <row r="1256" spans="1:29" s="263" customFormat="1" ht="25.05" hidden="1" customHeight="1" x14ac:dyDescent="0.3">
      <c r="A1256" s="274" t="str">
        <f>CONCATENATE(+IF(Table9[[#This Row],[Código do agregado
'[Entidade']]]="","",VLOOKUP(Table9[[#This Row],[Código do agregado
'[Entidade']]],Table8[[#All],[Código do agregado '[Entidade']]:[Código do agregado
'[1º Direito']]],6,FALSE)),Table9[[#This Row],[Membro]])</f>
        <v/>
      </c>
      <c r="B1256" s="403"/>
      <c r="C1256" s="404" t="str">
        <f>IF(Table9[[#This Row],[Código do agregado
'[Entidade']]]="","",(CONCATENATE(VLOOKUP(Table9[[#This Row],[Código do agregado
'[Entidade']]],Table8[[Código do agregado '[Entidade']]:[Código do agregado
'[1º Direito']]],8,FALSE),".",Table9[[#This Row],[Membro]])))</f>
        <v/>
      </c>
      <c r="D1256" s="430"/>
      <c r="E1256" s="431"/>
      <c r="F1256" s="430"/>
      <c r="G1256" s="430"/>
      <c r="H1256" s="435"/>
      <c r="I1256" s="432"/>
      <c r="J1256" s="433"/>
      <c r="K1256" s="404" t="str">
        <f ca="1">IF(Table9[[#This Row],[Data de nascimento 
(aaaa-mm-dd)]]="","",(IF(B1256="","",DATEDIF(J1256,NOW(),"y"))))</f>
        <v/>
      </c>
      <c r="L1256" s="401"/>
      <c r="M1256" s="405"/>
      <c r="N1256" s="407"/>
      <c r="O1256" s="405"/>
      <c r="P1256" s="275" t="str">
        <f t="shared" si="98"/>
        <v>NÃO</v>
      </c>
      <c r="Q1256" s="281" t="str">
        <f>IF(Table9[[#This Row],[Código do agregado
'[Entidade']]]="","",IF(B1256&lt;&gt;B1255,"A",IF(Q1255="A","B",IF(Q1255="B","C",IF(Q1255="C","D",IF(Q1255="D","E",IF(Q1255="E","F",IF(Q1255="F","G",IF(Q1255="G","H",IF(Q1255="H","I",IF(Q1255="K","L",IF(Q1255="L","M",IF(Q1255="M","N",IF(Q1255="N","O",IF(Q1255="O","P",IF(Q1255="P","Q"))))))))))))))))</f>
        <v/>
      </c>
      <c r="R1256" s="282" t="str">
        <f t="shared" si="99"/>
        <v/>
      </c>
      <c r="S1256" s="283" t="str">
        <f t="shared" si="100"/>
        <v/>
      </c>
      <c r="T1256" s="284" t="str">
        <f t="shared" ca="1" si="101"/>
        <v/>
      </c>
      <c r="U1256" s="419"/>
      <c r="V1256" s="421" t="str">
        <f>IFERROR(IF(Table9[[#This Row],[Data de nascimento 
(aaaa-mm-dd)]]="","",(IF(B1256="","",DATEDIF(J1256,VLOOKUP(Table9[[#This Row],[Código do agregado
'[Entidade']]],Table8[[Código do agregado '[Entidade']]:[Denominação do ficheiro pdf correspondente ao documento]],25,FALSE),"y")))),"")</f>
        <v/>
      </c>
      <c r="W1256" s="410">
        <f t="shared" si="102"/>
        <v>0</v>
      </c>
      <c r="AC1256" s="280"/>
    </row>
    <row r="1257" spans="1:29" s="263" customFormat="1" ht="25.05" hidden="1" customHeight="1" x14ac:dyDescent="0.3">
      <c r="A1257" s="274" t="str">
        <f>CONCATENATE(+IF(Table9[[#This Row],[Código do agregado
'[Entidade']]]="","",VLOOKUP(Table9[[#This Row],[Código do agregado
'[Entidade']]],Table8[[#All],[Código do agregado '[Entidade']]:[Código do agregado
'[1º Direito']]],6,FALSE)),Table9[[#This Row],[Membro]])</f>
        <v/>
      </c>
      <c r="B1257" s="403"/>
      <c r="C1257" s="404" t="str">
        <f>IF(Table9[[#This Row],[Código do agregado
'[Entidade']]]="","",(CONCATENATE(VLOOKUP(Table9[[#This Row],[Código do agregado
'[Entidade']]],Table8[[Código do agregado '[Entidade']]:[Código do agregado
'[1º Direito']]],8,FALSE),".",Table9[[#This Row],[Membro]])))</f>
        <v/>
      </c>
      <c r="D1257" s="430"/>
      <c r="E1257" s="431"/>
      <c r="F1257" s="430"/>
      <c r="G1257" s="430"/>
      <c r="H1257" s="435"/>
      <c r="I1257" s="432"/>
      <c r="J1257" s="433"/>
      <c r="K1257" s="404" t="str">
        <f ca="1">IF(Table9[[#This Row],[Data de nascimento 
(aaaa-mm-dd)]]="","",(IF(B1257="","",DATEDIF(J1257,NOW(),"y"))))</f>
        <v/>
      </c>
      <c r="L1257" s="401"/>
      <c r="M1257" s="405"/>
      <c r="N1257" s="407"/>
      <c r="O1257" s="405"/>
      <c r="P1257" s="275" t="str">
        <f t="shared" si="98"/>
        <v>NÃO</v>
      </c>
      <c r="Q1257" s="281" t="str">
        <f>IF(Table9[[#This Row],[Código do agregado
'[Entidade']]]="","",IF(B1257&lt;&gt;B1256,"A",IF(Q1256="A","B",IF(Q1256="B","C",IF(Q1256="C","D",IF(Q1256="D","E",IF(Q1256="E","F",IF(Q1256="F","G",IF(Q1256="G","H",IF(Q1256="H","I",IF(Q1256="K","L",IF(Q1256="L","M",IF(Q1256="M","N",IF(Q1256="N","O",IF(Q1256="O","P",IF(Q1256="P","Q"))))))))))))))))</f>
        <v/>
      </c>
      <c r="R1257" s="282" t="str">
        <f t="shared" si="99"/>
        <v/>
      </c>
      <c r="S1257" s="283" t="str">
        <f t="shared" si="100"/>
        <v/>
      </c>
      <c r="T1257" s="284" t="str">
        <f t="shared" ca="1" si="101"/>
        <v/>
      </c>
      <c r="U1257" s="419"/>
      <c r="V1257" s="421" t="str">
        <f>IFERROR(IF(Table9[[#This Row],[Data de nascimento 
(aaaa-mm-dd)]]="","",(IF(B1257="","",DATEDIF(J1257,VLOOKUP(Table9[[#This Row],[Código do agregado
'[Entidade']]],Table8[[Código do agregado '[Entidade']]:[Denominação do ficheiro pdf correspondente ao documento]],25,FALSE),"y")))),"")</f>
        <v/>
      </c>
      <c r="W1257" s="410">
        <f t="shared" si="102"/>
        <v>0</v>
      </c>
      <c r="AC1257" s="280"/>
    </row>
    <row r="1258" spans="1:29" s="263" customFormat="1" ht="25.05" hidden="1" customHeight="1" x14ac:dyDescent="0.3">
      <c r="A1258" s="274" t="str">
        <f>CONCATENATE(+IF(Table9[[#This Row],[Código do agregado
'[Entidade']]]="","",VLOOKUP(Table9[[#This Row],[Código do agregado
'[Entidade']]],Table8[[#All],[Código do agregado '[Entidade']]:[Código do agregado
'[1º Direito']]],6,FALSE)),Table9[[#This Row],[Membro]])</f>
        <v/>
      </c>
      <c r="B1258" s="403"/>
      <c r="C1258" s="404" t="str">
        <f>IF(Table9[[#This Row],[Código do agregado
'[Entidade']]]="","",(CONCATENATE(VLOOKUP(Table9[[#This Row],[Código do agregado
'[Entidade']]],Table8[[Código do agregado '[Entidade']]:[Código do agregado
'[1º Direito']]],8,FALSE),".",Table9[[#This Row],[Membro]])))</f>
        <v/>
      </c>
      <c r="D1258" s="430"/>
      <c r="E1258" s="431"/>
      <c r="F1258" s="430"/>
      <c r="G1258" s="430"/>
      <c r="H1258" s="435"/>
      <c r="I1258" s="432"/>
      <c r="J1258" s="433"/>
      <c r="K1258" s="404" t="str">
        <f ca="1">IF(Table9[[#This Row],[Data de nascimento 
(aaaa-mm-dd)]]="","",(IF(B1258="","",DATEDIF(J1258,NOW(),"y"))))</f>
        <v/>
      </c>
      <c r="L1258" s="401"/>
      <c r="M1258" s="405"/>
      <c r="N1258" s="407"/>
      <c r="O1258" s="405"/>
      <c r="P1258" s="275" t="str">
        <f t="shared" si="98"/>
        <v>NÃO</v>
      </c>
      <c r="Q1258" s="281" t="str">
        <f>IF(Table9[[#This Row],[Código do agregado
'[Entidade']]]="","",IF(B1258&lt;&gt;B1257,"A",IF(Q1257="A","B",IF(Q1257="B","C",IF(Q1257="C","D",IF(Q1257="D","E",IF(Q1257="E","F",IF(Q1257="F","G",IF(Q1257="G","H",IF(Q1257="H","I",IF(Q1257="K","L",IF(Q1257="L","M",IF(Q1257="M","N",IF(Q1257="N","O",IF(Q1257="O","P",IF(Q1257="P","Q"))))))))))))))))</f>
        <v/>
      </c>
      <c r="R1258" s="282" t="str">
        <f t="shared" si="99"/>
        <v/>
      </c>
      <c r="S1258" s="283" t="str">
        <f t="shared" si="100"/>
        <v/>
      </c>
      <c r="T1258" s="284" t="str">
        <f t="shared" ca="1" si="101"/>
        <v/>
      </c>
      <c r="U1258" s="419"/>
      <c r="V1258" s="421" t="str">
        <f>IFERROR(IF(Table9[[#This Row],[Data de nascimento 
(aaaa-mm-dd)]]="","",(IF(B1258="","",DATEDIF(J1258,VLOOKUP(Table9[[#This Row],[Código do agregado
'[Entidade']]],Table8[[Código do agregado '[Entidade']]:[Denominação do ficheiro pdf correspondente ao documento]],25,FALSE),"y")))),"")</f>
        <v/>
      </c>
      <c r="W1258" s="410">
        <f t="shared" si="102"/>
        <v>0</v>
      </c>
      <c r="AC1258" s="280"/>
    </row>
    <row r="1259" spans="1:29" s="263" customFormat="1" ht="25.05" hidden="1" customHeight="1" x14ac:dyDescent="0.3">
      <c r="A1259" s="274" t="str">
        <f>CONCATENATE(+IF(Table9[[#This Row],[Código do agregado
'[Entidade']]]="","",VLOOKUP(Table9[[#This Row],[Código do agregado
'[Entidade']]],Table8[[#All],[Código do agregado '[Entidade']]:[Código do agregado
'[1º Direito']]],6,FALSE)),Table9[[#This Row],[Membro]])</f>
        <v/>
      </c>
      <c r="B1259" s="403"/>
      <c r="C1259" s="404" t="str">
        <f>IF(Table9[[#This Row],[Código do agregado
'[Entidade']]]="","",(CONCATENATE(VLOOKUP(Table9[[#This Row],[Código do agregado
'[Entidade']]],Table8[[Código do agregado '[Entidade']]:[Código do agregado
'[1º Direito']]],8,FALSE),".",Table9[[#This Row],[Membro]])))</f>
        <v/>
      </c>
      <c r="D1259" s="430"/>
      <c r="E1259" s="431"/>
      <c r="F1259" s="430"/>
      <c r="G1259" s="430"/>
      <c r="H1259" s="435"/>
      <c r="I1259" s="432"/>
      <c r="J1259" s="433"/>
      <c r="K1259" s="404" t="str">
        <f ca="1">IF(Table9[[#This Row],[Data de nascimento 
(aaaa-mm-dd)]]="","",(IF(B1259="","",DATEDIF(J1259,NOW(),"y"))))</f>
        <v/>
      </c>
      <c r="L1259" s="401"/>
      <c r="M1259" s="405"/>
      <c r="N1259" s="407"/>
      <c r="O1259" s="405"/>
      <c r="P1259" s="275" t="str">
        <f t="shared" si="98"/>
        <v>NÃO</v>
      </c>
      <c r="Q1259" s="281" t="str">
        <f>IF(Table9[[#This Row],[Código do agregado
'[Entidade']]]="","",IF(B1259&lt;&gt;B1258,"A",IF(Q1258="A","B",IF(Q1258="B","C",IF(Q1258="C","D",IF(Q1258="D","E",IF(Q1258="E","F",IF(Q1258="F","G",IF(Q1258="G","H",IF(Q1258="H","I",IF(Q1258="K","L",IF(Q1258="L","M",IF(Q1258="M","N",IF(Q1258="N","O",IF(Q1258="O","P",IF(Q1258="P","Q"))))))))))))))))</f>
        <v/>
      </c>
      <c r="R1259" s="282" t="str">
        <f t="shared" si="99"/>
        <v/>
      </c>
      <c r="S1259" s="283" t="str">
        <f t="shared" si="100"/>
        <v/>
      </c>
      <c r="T1259" s="284" t="str">
        <f t="shared" ca="1" si="101"/>
        <v/>
      </c>
      <c r="U1259" s="419"/>
      <c r="V1259" s="421" t="str">
        <f>IFERROR(IF(Table9[[#This Row],[Data de nascimento 
(aaaa-mm-dd)]]="","",(IF(B1259="","",DATEDIF(J1259,VLOOKUP(Table9[[#This Row],[Código do agregado
'[Entidade']]],Table8[[Código do agregado '[Entidade']]:[Denominação do ficheiro pdf correspondente ao documento]],25,FALSE),"y")))),"")</f>
        <v/>
      </c>
      <c r="W1259" s="410">
        <f t="shared" si="102"/>
        <v>0</v>
      </c>
      <c r="AC1259" s="280"/>
    </row>
    <row r="1260" spans="1:29" s="263" customFormat="1" ht="25.05" hidden="1" customHeight="1" x14ac:dyDescent="0.3">
      <c r="A1260" s="274" t="str">
        <f>CONCATENATE(+IF(Table9[[#This Row],[Código do agregado
'[Entidade']]]="","",VLOOKUP(Table9[[#This Row],[Código do agregado
'[Entidade']]],Table8[[#All],[Código do agregado '[Entidade']]:[Código do agregado
'[1º Direito']]],6,FALSE)),Table9[[#This Row],[Membro]])</f>
        <v/>
      </c>
      <c r="B1260" s="403"/>
      <c r="C1260" s="404" t="str">
        <f>IF(Table9[[#This Row],[Código do agregado
'[Entidade']]]="","",(CONCATENATE(VLOOKUP(Table9[[#This Row],[Código do agregado
'[Entidade']]],Table8[[Código do agregado '[Entidade']]:[Código do agregado
'[1º Direito']]],8,FALSE),".",Table9[[#This Row],[Membro]])))</f>
        <v/>
      </c>
      <c r="D1260" s="430"/>
      <c r="E1260" s="431"/>
      <c r="F1260" s="430"/>
      <c r="G1260" s="430"/>
      <c r="H1260" s="435"/>
      <c r="I1260" s="432"/>
      <c r="J1260" s="433"/>
      <c r="K1260" s="404" t="str">
        <f ca="1">IF(Table9[[#This Row],[Data de nascimento 
(aaaa-mm-dd)]]="","",(IF(B1260="","",DATEDIF(J1260,NOW(),"y"))))</f>
        <v/>
      </c>
      <c r="L1260" s="401"/>
      <c r="M1260" s="405"/>
      <c r="N1260" s="407"/>
      <c r="O1260" s="405"/>
      <c r="P1260" s="275" t="str">
        <f t="shared" si="98"/>
        <v>NÃO</v>
      </c>
      <c r="Q1260" s="281" t="str">
        <f>IF(Table9[[#This Row],[Código do agregado
'[Entidade']]]="","",IF(B1260&lt;&gt;B1259,"A",IF(Q1259="A","B",IF(Q1259="B","C",IF(Q1259="C","D",IF(Q1259="D","E",IF(Q1259="E","F",IF(Q1259="F","G",IF(Q1259="G","H",IF(Q1259="H","I",IF(Q1259="K","L",IF(Q1259="L","M",IF(Q1259="M","N",IF(Q1259="N","O",IF(Q1259="O","P",IF(Q1259="P","Q"))))))))))))))))</f>
        <v/>
      </c>
      <c r="R1260" s="282" t="str">
        <f t="shared" si="99"/>
        <v/>
      </c>
      <c r="S1260" s="283" t="str">
        <f t="shared" si="100"/>
        <v/>
      </c>
      <c r="T1260" s="284" t="str">
        <f t="shared" ca="1" si="101"/>
        <v/>
      </c>
      <c r="U1260" s="419"/>
      <c r="V1260" s="421" t="str">
        <f>IFERROR(IF(Table9[[#This Row],[Data de nascimento 
(aaaa-mm-dd)]]="","",(IF(B1260="","",DATEDIF(J1260,VLOOKUP(Table9[[#This Row],[Código do agregado
'[Entidade']]],Table8[[Código do agregado '[Entidade']]:[Denominação do ficheiro pdf correspondente ao documento]],25,FALSE),"y")))),"")</f>
        <v/>
      </c>
      <c r="W1260" s="410">
        <f t="shared" si="102"/>
        <v>0</v>
      </c>
      <c r="AC1260" s="280"/>
    </row>
    <row r="1261" spans="1:29" s="263" customFormat="1" ht="25.05" hidden="1" customHeight="1" x14ac:dyDescent="0.3">
      <c r="A1261" s="274" t="str">
        <f>CONCATENATE(+IF(Table9[[#This Row],[Código do agregado
'[Entidade']]]="","",VLOOKUP(Table9[[#This Row],[Código do agregado
'[Entidade']]],Table8[[#All],[Código do agregado '[Entidade']]:[Código do agregado
'[1º Direito']]],6,FALSE)),Table9[[#This Row],[Membro]])</f>
        <v/>
      </c>
      <c r="B1261" s="403"/>
      <c r="C1261" s="404" t="str">
        <f>IF(Table9[[#This Row],[Código do agregado
'[Entidade']]]="","",(CONCATENATE(VLOOKUP(Table9[[#This Row],[Código do agregado
'[Entidade']]],Table8[[Código do agregado '[Entidade']]:[Código do agregado
'[1º Direito']]],8,FALSE),".",Table9[[#This Row],[Membro]])))</f>
        <v/>
      </c>
      <c r="D1261" s="430"/>
      <c r="E1261" s="431"/>
      <c r="F1261" s="430"/>
      <c r="G1261" s="430"/>
      <c r="H1261" s="435"/>
      <c r="I1261" s="432"/>
      <c r="J1261" s="433"/>
      <c r="K1261" s="404" t="str">
        <f ca="1">IF(Table9[[#This Row],[Data de nascimento 
(aaaa-mm-dd)]]="","",(IF(B1261="","",DATEDIF(J1261,NOW(),"y"))))</f>
        <v/>
      </c>
      <c r="L1261" s="401"/>
      <c r="M1261" s="405"/>
      <c r="N1261" s="407"/>
      <c r="O1261" s="405"/>
      <c r="P1261" s="275" t="str">
        <f t="shared" si="98"/>
        <v>NÃO</v>
      </c>
      <c r="Q1261" s="281" t="str">
        <f>IF(Table9[[#This Row],[Código do agregado
'[Entidade']]]="","",IF(B1261&lt;&gt;B1260,"A",IF(Q1260="A","B",IF(Q1260="B","C",IF(Q1260="C","D",IF(Q1260="D","E",IF(Q1260="E","F",IF(Q1260="F","G",IF(Q1260="G","H",IF(Q1260="H","I",IF(Q1260="K","L",IF(Q1260="L","M",IF(Q1260="M","N",IF(Q1260="N","O",IF(Q1260="O","P",IF(Q1260="P","Q"))))))))))))))))</f>
        <v/>
      </c>
      <c r="R1261" s="282" t="str">
        <f t="shared" si="99"/>
        <v/>
      </c>
      <c r="S1261" s="283" t="str">
        <f t="shared" si="100"/>
        <v/>
      </c>
      <c r="T1261" s="284" t="str">
        <f t="shared" ca="1" si="101"/>
        <v/>
      </c>
      <c r="U1261" s="419"/>
      <c r="V1261" s="421" t="str">
        <f>IFERROR(IF(Table9[[#This Row],[Data de nascimento 
(aaaa-mm-dd)]]="","",(IF(B1261="","",DATEDIF(J1261,VLOOKUP(Table9[[#This Row],[Código do agregado
'[Entidade']]],Table8[[Código do agregado '[Entidade']]:[Denominação do ficheiro pdf correspondente ao documento]],25,FALSE),"y")))),"")</f>
        <v/>
      </c>
      <c r="W1261" s="410">
        <f t="shared" si="102"/>
        <v>0</v>
      </c>
      <c r="AC1261" s="280"/>
    </row>
    <row r="1262" spans="1:29" s="263" customFormat="1" ht="25.05" hidden="1" customHeight="1" x14ac:dyDescent="0.3">
      <c r="A1262" s="274" t="str">
        <f>CONCATENATE(+IF(Table9[[#This Row],[Código do agregado
'[Entidade']]]="","",VLOOKUP(Table9[[#This Row],[Código do agregado
'[Entidade']]],Table8[[#All],[Código do agregado '[Entidade']]:[Código do agregado
'[1º Direito']]],6,FALSE)),Table9[[#This Row],[Membro]])</f>
        <v/>
      </c>
      <c r="B1262" s="403"/>
      <c r="C1262" s="404" t="str">
        <f>IF(Table9[[#This Row],[Código do agregado
'[Entidade']]]="","",(CONCATENATE(VLOOKUP(Table9[[#This Row],[Código do agregado
'[Entidade']]],Table8[[Código do agregado '[Entidade']]:[Código do agregado
'[1º Direito']]],8,FALSE),".",Table9[[#This Row],[Membro]])))</f>
        <v/>
      </c>
      <c r="D1262" s="430"/>
      <c r="E1262" s="431"/>
      <c r="F1262" s="430"/>
      <c r="G1262" s="430"/>
      <c r="H1262" s="435"/>
      <c r="I1262" s="432"/>
      <c r="J1262" s="433"/>
      <c r="K1262" s="404" t="str">
        <f ca="1">IF(Table9[[#This Row],[Data de nascimento 
(aaaa-mm-dd)]]="","",(IF(B1262="","",DATEDIF(J1262,NOW(),"y"))))</f>
        <v/>
      </c>
      <c r="L1262" s="401"/>
      <c r="M1262" s="405"/>
      <c r="N1262" s="407"/>
      <c r="O1262" s="405"/>
      <c r="P1262" s="275" t="str">
        <f t="shared" si="98"/>
        <v>NÃO</v>
      </c>
      <c r="Q1262" s="281" t="str">
        <f>IF(Table9[[#This Row],[Código do agregado
'[Entidade']]]="","",IF(B1262&lt;&gt;B1261,"A",IF(Q1261="A","B",IF(Q1261="B","C",IF(Q1261="C","D",IF(Q1261="D","E",IF(Q1261="E","F",IF(Q1261="F","G",IF(Q1261="G","H",IF(Q1261="H","I",IF(Q1261="K","L",IF(Q1261="L","M",IF(Q1261="M","N",IF(Q1261="N","O",IF(Q1261="O","P",IF(Q1261="P","Q"))))))))))))))))</f>
        <v/>
      </c>
      <c r="R1262" s="282" t="str">
        <f t="shared" si="99"/>
        <v/>
      </c>
      <c r="S1262" s="283" t="str">
        <f t="shared" si="100"/>
        <v/>
      </c>
      <c r="T1262" s="284" t="str">
        <f t="shared" ca="1" si="101"/>
        <v/>
      </c>
      <c r="U1262" s="419"/>
      <c r="V1262" s="421" t="str">
        <f>IFERROR(IF(Table9[[#This Row],[Data de nascimento 
(aaaa-mm-dd)]]="","",(IF(B1262="","",DATEDIF(J1262,VLOOKUP(Table9[[#This Row],[Código do agregado
'[Entidade']]],Table8[[Código do agregado '[Entidade']]:[Denominação do ficheiro pdf correspondente ao documento]],25,FALSE),"y")))),"")</f>
        <v/>
      </c>
      <c r="W1262" s="410">
        <f t="shared" si="102"/>
        <v>0</v>
      </c>
      <c r="AC1262" s="280"/>
    </row>
    <row r="1263" spans="1:29" s="263" customFormat="1" ht="25.05" hidden="1" customHeight="1" x14ac:dyDescent="0.3">
      <c r="A1263" s="274" t="str">
        <f>CONCATENATE(+IF(Table9[[#This Row],[Código do agregado
'[Entidade']]]="","",VLOOKUP(Table9[[#This Row],[Código do agregado
'[Entidade']]],Table8[[#All],[Código do agregado '[Entidade']]:[Código do agregado
'[1º Direito']]],6,FALSE)),Table9[[#This Row],[Membro]])</f>
        <v/>
      </c>
      <c r="B1263" s="403"/>
      <c r="C1263" s="404" t="str">
        <f>IF(Table9[[#This Row],[Código do agregado
'[Entidade']]]="","",(CONCATENATE(VLOOKUP(Table9[[#This Row],[Código do agregado
'[Entidade']]],Table8[[Código do agregado '[Entidade']]:[Código do agregado
'[1º Direito']]],8,FALSE),".",Table9[[#This Row],[Membro]])))</f>
        <v/>
      </c>
      <c r="D1263" s="430"/>
      <c r="E1263" s="431"/>
      <c r="F1263" s="430"/>
      <c r="G1263" s="430"/>
      <c r="H1263" s="435"/>
      <c r="I1263" s="432"/>
      <c r="J1263" s="433"/>
      <c r="K1263" s="404" t="str">
        <f ca="1">IF(Table9[[#This Row],[Data de nascimento 
(aaaa-mm-dd)]]="","",(IF(B1263="","",DATEDIF(J1263,NOW(),"y"))))</f>
        <v/>
      </c>
      <c r="L1263" s="401"/>
      <c r="M1263" s="405"/>
      <c r="N1263" s="407"/>
      <c r="O1263" s="405"/>
      <c r="P1263" s="275" t="str">
        <f t="shared" si="98"/>
        <v>NÃO</v>
      </c>
      <c r="Q1263" s="281" t="str">
        <f>IF(Table9[[#This Row],[Código do agregado
'[Entidade']]]="","",IF(B1263&lt;&gt;B1262,"A",IF(Q1262="A","B",IF(Q1262="B","C",IF(Q1262="C","D",IF(Q1262="D","E",IF(Q1262="E","F",IF(Q1262="F","G",IF(Q1262="G","H",IF(Q1262="H","I",IF(Q1262="K","L",IF(Q1262="L","M",IF(Q1262="M","N",IF(Q1262="N","O",IF(Q1262="O","P",IF(Q1262="P","Q"))))))))))))))))</f>
        <v/>
      </c>
      <c r="R1263" s="282" t="str">
        <f t="shared" si="99"/>
        <v/>
      </c>
      <c r="S1263" s="283" t="str">
        <f t="shared" si="100"/>
        <v/>
      </c>
      <c r="T1263" s="284" t="str">
        <f t="shared" ca="1" si="101"/>
        <v/>
      </c>
      <c r="U1263" s="419"/>
      <c r="V1263" s="421" t="str">
        <f>IFERROR(IF(Table9[[#This Row],[Data de nascimento 
(aaaa-mm-dd)]]="","",(IF(B1263="","",DATEDIF(J1263,VLOOKUP(Table9[[#This Row],[Código do agregado
'[Entidade']]],Table8[[Código do agregado '[Entidade']]:[Denominação do ficheiro pdf correspondente ao documento]],25,FALSE),"y")))),"")</f>
        <v/>
      </c>
      <c r="W1263" s="410">
        <f t="shared" si="102"/>
        <v>0</v>
      </c>
      <c r="AC1263" s="280"/>
    </row>
    <row r="1264" spans="1:29" s="263" customFormat="1" ht="25.05" hidden="1" customHeight="1" x14ac:dyDescent="0.3">
      <c r="A1264" s="274" t="str">
        <f>CONCATENATE(+IF(Table9[[#This Row],[Código do agregado
'[Entidade']]]="","",VLOOKUP(Table9[[#This Row],[Código do agregado
'[Entidade']]],Table8[[#All],[Código do agregado '[Entidade']]:[Código do agregado
'[1º Direito']]],6,FALSE)),Table9[[#This Row],[Membro]])</f>
        <v/>
      </c>
      <c r="B1264" s="403"/>
      <c r="C1264" s="404" t="str">
        <f>IF(Table9[[#This Row],[Código do agregado
'[Entidade']]]="","",(CONCATENATE(VLOOKUP(Table9[[#This Row],[Código do agregado
'[Entidade']]],Table8[[Código do agregado '[Entidade']]:[Código do agregado
'[1º Direito']]],8,FALSE),".",Table9[[#This Row],[Membro]])))</f>
        <v/>
      </c>
      <c r="D1264" s="430"/>
      <c r="E1264" s="431"/>
      <c r="F1264" s="430"/>
      <c r="G1264" s="430"/>
      <c r="H1264" s="435"/>
      <c r="I1264" s="432"/>
      <c r="J1264" s="433"/>
      <c r="K1264" s="404" t="str">
        <f ca="1">IF(Table9[[#This Row],[Data de nascimento 
(aaaa-mm-dd)]]="","",(IF(B1264="","",DATEDIF(J1264,NOW(),"y"))))</f>
        <v/>
      </c>
      <c r="L1264" s="401"/>
      <c r="M1264" s="405"/>
      <c r="N1264" s="407"/>
      <c r="O1264" s="405"/>
      <c r="P1264" s="275" t="str">
        <f t="shared" si="98"/>
        <v>NÃO</v>
      </c>
      <c r="Q1264" s="281" t="str">
        <f>IF(Table9[[#This Row],[Código do agregado
'[Entidade']]]="","",IF(B1264&lt;&gt;B1263,"A",IF(Q1263="A","B",IF(Q1263="B","C",IF(Q1263="C","D",IF(Q1263="D","E",IF(Q1263="E","F",IF(Q1263="F","G",IF(Q1263="G","H",IF(Q1263="H","I",IF(Q1263="K","L",IF(Q1263="L","M",IF(Q1263="M","N",IF(Q1263="N","O",IF(Q1263="O","P",IF(Q1263="P","Q"))))))))))))))))</f>
        <v/>
      </c>
      <c r="R1264" s="282" t="str">
        <f t="shared" si="99"/>
        <v/>
      </c>
      <c r="S1264" s="283" t="str">
        <f t="shared" si="100"/>
        <v/>
      </c>
      <c r="T1264" s="284" t="str">
        <f t="shared" ca="1" si="101"/>
        <v/>
      </c>
      <c r="U1264" s="419"/>
      <c r="V1264" s="421" t="str">
        <f>IFERROR(IF(Table9[[#This Row],[Data de nascimento 
(aaaa-mm-dd)]]="","",(IF(B1264="","",DATEDIF(J1264,VLOOKUP(Table9[[#This Row],[Código do agregado
'[Entidade']]],Table8[[Código do agregado '[Entidade']]:[Denominação do ficheiro pdf correspondente ao documento]],25,FALSE),"y")))),"")</f>
        <v/>
      </c>
      <c r="W1264" s="410">
        <f t="shared" si="102"/>
        <v>0</v>
      </c>
      <c r="AC1264" s="280"/>
    </row>
    <row r="1265" spans="1:29" s="263" customFormat="1" ht="25.05" hidden="1" customHeight="1" x14ac:dyDescent="0.3">
      <c r="A1265" s="274" t="str">
        <f>CONCATENATE(+IF(Table9[[#This Row],[Código do agregado
'[Entidade']]]="","",VLOOKUP(Table9[[#This Row],[Código do agregado
'[Entidade']]],Table8[[#All],[Código do agregado '[Entidade']]:[Código do agregado
'[1º Direito']]],6,FALSE)),Table9[[#This Row],[Membro]])</f>
        <v/>
      </c>
      <c r="B1265" s="403"/>
      <c r="C1265" s="404" t="str">
        <f>IF(Table9[[#This Row],[Código do agregado
'[Entidade']]]="","",(CONCATENATE(VLOOKUP(Table9[[#This Row],[Código do agregado
'[Entidade']]],Table8[[Código do agregado '[Entidade']]:[Código do agregado
'[1º Direito']]],8,FALSE),".",Table9[[#This Row],[Membro]])))</f>
        <v/>
      </c>
      <c r="D1265" s="430"/>
      <c r="E1265" s="431"/>
      <c r="F1265" s="430"/>
      <c r="G1265" s="430"/>
      <c r="H1265" s="435"/>
      <c r="I1265" s="432"/>
      <c r="J1265" s="433"/>
      <c r="K1265" s="404" t="str">
        <f ca="1">IF(Table9[[#This Row],[Data de nascimento 
(aaaa-mm-dd)]]="","",(IF(B1265="","",DATEDIF(J1265,NOW(),"y"))))</f>
        <v/>
      </c>
      <c r="L1265" s="401"/>
      <c r="M1265" s="405"/>
      <c r="N1265" s="407"/>
      <c r="O1265" s="405"/>
      <c r="P1265" s="275" t="str">
        <f t="shared" si="98"/>
        <v>NÃO</v>
      </c>
      <c r="Q1265" s="281" t="str">
        <f>IF(Table9[[#This Row],[Código do agregado
'[Entidade']]]="","",IF(B1265&lt;&gt;B1264,"A",IF(Q1264="A","B",IF(Q1264="B","C",IF(Q1264="C","D",IF(Q1264="D","E",IF(Q1264="E","F",IF(Q1264="F","G",IF(Q1264="G","H",IF(Q1264="H","I",IF(Q1264="K","L",IF(Q1264="L","M",IF(Q1264="M","N",IF(Q1264="N","O",IF(Q1264="O","P",IF(Q1264="P","Q"))))))))))))))))</f>
        <v/>
      </c>
      <c r="R1265" s="282" t="str">
        <f t="shared" si="99"/>
        <v/>
      </c>
      <c r="S1265" s="283" t="str">
        <f t="shared" si="100"/>
        <v/>
      </c>
      <c r="T1265" s="284" t="str">
        <f t="shared" ca="1" si="101"/>
        <v/>
      </c>
      <c r="U1265" s="419"/>
      <c r="V1265" s="421" t="str">
        <f>IFERROR(IF(Table9[[#This Row],[Data de nascimento 
(aaaa-mm-dd)]]="","",(IF(B1265="","",DATEDIF(J1265,VLOOKUP(Table9[[#This Row],[Código do agregado
'[Entidade']]],Table8[[Código do agregado '[Entidade']]:[Denominação do ficheiro pdf correspondente ao documento]],25,FALSE),"y")))),"")</f>
        <v/>
      </c>
      <c r="W1265" s="410">
        <f t="shared" si="102"/>
        <v>0</v>
      </c>
      <c r="AC1265" s="280"/>
    </row>
    <row r="1266" spans="1:29" s="263" customFormat="1" ht="25.05" hidden="1" customHeight="1" x14ac:dyDescent="0.3">
      <c r="A1266" s="274" t="str">
        <f>CONCATENATE(+IF(Table9[[#This Row],[Código do agregado
'[Entidade']]]="","",VLOOKUP(Table9[[#This Row],[Código do agregado
'[Entidade']]],Table8[[#All],[Código do agregado '[Entidade']]:[Código do agregado
'[1º Direito']]],6,FALSE)),Table9[[#This Row],[Membro]])</f>
        <v/>
      </c>
      <c r="B1266" s="403"/>
      <c r="C1266" s="404" t="str">
        <f>IF(Table9[[#This Row],[Código do agregado
'[Entidade']]]="","",(CONCATENATE(VLOOKUP(Table9[[#This Row],[Código do agregado
'[Entidade']]],Table8[[Código do agregado '[Entidade']]:[Código do agregado
'[1º Direito']]],8,FALSE),".",Table9[[#This Row],[Membro]])))</f>
        <v/>
      </c>
      <c r="D1266" s="430"/>
      <c r="E1266" s="431"/>
      <c r="F1266" s="430"/>
      <c r="G1266" s="430"/>
      <c r="H1266" s="435"/>
      <c r="I1266" s="432"/>
      <c r="J1266" s="433"/>
      <c r="K1266" s="404" t="str">
        <f ca="1">IF(Table9[[#This Row],[Data de nascimento 
(aaaa-mm-dd)]]="","",(IF(B1266="","",DATEDIF(J1266,NOW(),"y"))))</f>
        <v/>
      </c>
      <c r="L1266" s="401"/>
      <c r="M1266" s="405"/>
      <c r="N1266" s="407"/>
      <c r="O1266" s="405"/>
      <c r="P1266" s="275" t="str">
        <f t="shared" si="98"/>
        <v>NÃO</v>
      </c>
      <c r="Q1266" s="281" t="str">
        <f>IF(Table9[[#This Row],[Código do agregado
'[Entidade']]]="","",IF(B1266&lt;&gt;B1265,"A",IF(Q1265="A","B",IF(Q1265="B","C",IF(Q1265="C","D",IF(Q1265="D","E",IF(Q1265="E","F",IF(Q1265="F","G",IF(Q1265="G","H",IF(Q1265="H","I",IF(Q1265="K","L",IF(Q1265="L","M",IF(Q1265="M","N",IF(Q1265="N","O",IF(Q1265="O","P",IF(Q1265="P","Q"))))))))))))))))</f>
        <v/>
      </c>
      <c r="R1266" s="282" t="str">
        <f t="shared" si="99"/>
        <v/>
      </c>
      <c r="S1266" s="283" t="str">
        <f t="shared" si="100"/>
        <v/>
      </c>
      <c r="T1266" s="284" t="str">
        <f t="shared" ca="1" si="101"/>
        <v/>
      </c>
      <c r="U1266" s="419"/>
      <c r="V1266" s="421" t="str">
        <f>IFERROR(IF(Table9[[#This Row],[Data de nascimento 
(aaaa-mm-dd)]]="","",(IF(B1266="","",DATEDIF(J1266,VLOOKUP(Table9[[#This Row],[Código do agregado
'[Entidade']]],Table8[[Código do agregado '[Entidade']]:[Denominação do ficheiro pdf correspondente ao documento]],25,FALSE),"y")))),"")</f>
        <v/>
      </c>
      <c r="W1266" s="410">
        <f t="shared" si="102"/>
        <v>0</v>
      </c>
      <c r="AC1266" s="280"/>
    </row>
    <row r="1267" spans="1:29" s="263" customFormat="1" ht="25.05" hidden="1" customHeight="1" x14ac:dyDescent="0.3">
      <c r="A1267" s="274" t="str">
        <f>CONCATENATE(+IF(Table9[[#This Row],[Código do agregado
'[Entidade']]]="","",VLOOKUP(Table9[[#This Row],[Código do agregado
'[Entidade']]],Table8[[#All],[Código do agregado '[Entidade']]:[Código do agregado
'[1º Direito']]],6,FALSE)),Table9[[#This Row],[Membro]])</f>
        <v/>
      </c>
      <c r="B1267" s="403"/>
      <c r="C1267" s="404" t="str">
        <f>IF(Table9[[#This Row],[Código do agregado
'[Entidade']]]="","",(CONCATENATE(VLOOKUP(Table9[[#This Row],[Código do agregado
'[Entidade']]],Table8[[Código do agregado '[Entidade']]:[Código do agregado
'[1º Direito']]],8,FALSE),".",Table9[[#This Row],[Membro]])))</f>
        <v/>
      </c>
      <c r="D1267" s="430"/>
      <c r="E1267" s="431"/>
      <c r="F1267" s="430"/>
      <c r="G1267" s="430"/>
      <c r="H1267" s="435"/>
      <c r="I1267" s="432"/>
      <c r="J1267" s="433"/>
      <c r="K1267" s="404" t="str">
        <f ca="1">IF(Table9[[#This Row],[Data de nascimento 
(aaaa-mm-dd)]]="","",(IF(B1267="","",DATEDIF(J1267,NOW(),"y"))))</f>
        <v/>
      </c>
      <c r="L1267" s="401"/>
      <c r="M1267" s="405"/>
      <c r="N1267" s="407"/>
      <c r="O1267" s="405"/>
      <c r="P1267" s="275" t="str">
        <f t="shared" si="98"/>
        <v>NÃO</v>
      </c>
      <c r="Q1267" s="281" t="str">
        <f>IF(Table9[[#This Row],[Código do agregado
'[Entidade']]]="","",IF(B1267&lt;&gt;B1266,"A",IF(Q1266="A","B",IF(Q1266="B","C",IF(Q1266="C","D",IF(Q1266="D","E",IF(Q1266="E","F",IF(Q1266="F","G",IF(Q1266="G","H",IF(Q1266="H","I",IF(Q1266="K","L",IF(Q1266="L","M",IF(Q1266="M","N",IF(Q1266="N","O",IF(Q1266="O","P",IF(Q1266="P","Q"))))))))))))))))</f>
        <v/>
      </c>
      <c r="R1267" s="282" t="str">
        <f t="shared" si="99"/>
        <v/>
      </c>
      <c r="S1267" s="283" t="str">
        <f t="shared" si="100"/>
        <v/>
      </c>
      <c r="T1267" s="284" t="str">
        <f t="shared" ca="1" si="101"/>
        <v/>
      </c>
      <c r="U1267" s="419"/>
      <c r="V1267" s="421" t="str">
        <f>IFERROR(IF(Table9[[#This Row],[Data de nascimento 
(aaaa-mm-dd)]]="","",(IF(B1267="","",DATEDIF(J1267,VLOOKUP(Table9[[#This Row],[Código do agregado
'[Entidade']]],Table8[[Código do agregado '[Entidade']]:[Denominação do ficheiro pdf correspondente ao documento]],25,FALSE),"y")))),"")</f>
        <v/>
      </c>
      <c r="W1267" s="410">
        <f t="shared" si="102"/>
        <v>0</v>
      </c>
      <c r="AC1267" s="280"/>
    </row>
    <row r="1268" spans="1:29" s="263" customFormat="1" ht="25.05" hidden="1" customHeight="1" x14ac:dyDescent="0.3">
      <c r="A1268" s="274" t="str">
        <f>CONCATENATE(+IF(Table9[[#This Row],[Código do agregado
'[Entidade']]]="","",VLOOKUP(Table9[[#This Row],[Código do agregado
'[Entidade']]],Table8[[#All],[Código do agregado '[Entidade']]:[Código do agregado
'[1º Direito']]],6,FALSE)),Table9[[#This Row],[Membro]])</f>
        <v/>
      </c>
      <c r="B1268" s="403"/>
      <c r="C1268" s="404" t="str">
        <f>IF(Table9[[#This Row],[Código do agregado
'[Entidade']]]="","",(CONCATENATE(VLOOKUP(Table9[[#This Row],[Código do agregado
'[Entidade']]],Table8[[Código do agregado '[Entidade']]:[Código do agregado
'[1º Direito']]],8,FALSE),".",Table9[[#This Row],[Membro]])))</f>
        <v/>
      </c>
      <c r="D1268" s="430"/>
      <c r="E1268" s="431"/>
      <c r="F1268" s="430"/>
      <c r="G1268" s="430"/>
      <c r="H1268" s="435"/>
      <c r="I1268" s="432"/>
      <c r="J1268" s="433"/>
      <c r="K1268" s="404" t="str">
        <f ca="1">IF(Table9[[#This Row],[Data de nascimento 
(aaaa-mm-dd)]]="","",(IF(B1268="","",DATEDIF(J1268,NOW(),"y"))))</f>
        <v/>
      </c>
      <c r="L1268" s="401"/>
      <c r="M1268" s="405"/>
      <c r="N1268" s="407"/>
      <c r="O1268" s="405"/>
      <c r="P1268" s="275" t="str">
        <f t="shared" si="98"/>
        <v>NÃO</v>
      </c>
      <c r="Q1268" s="281" t="str">
        <f>IF(Table9[[#This Row],[Código do agregado
'[Entidade']]]="","",IF(B1268&lt;&gt;B1267,"A",IF(Q1267="A","B",IF(Q1267="B","C",IF(Q1267="C","D",IF(Q1267="D","E",IF(Q1267="E","F",IF(Q1267="F","G",IF(Q1267="G","H",IF(Q1267="H","I",IF(Q1267="K","L",IF(Q1267="L","M",IF(Q1267="M","N",IF(Q1267="N","O",IF(Q1267="O","P",IF(Q1267="P","Q"))))))))))))))))</f>
        <v/>
      </c>
      <c r="R1268" s="282" t="str">
        <f t="shared" si="99"/>
        <v/>
      </c>
      <c r="S1268" s="283" t="str">
        <f t="shared" si="100"/>
        <v/>
      </c>
      <c r="T1268" s="284" t="str">
        <f t="shared" ca="1" si="101"/>
        <v/>
      </c>
      <c r="U1268" s="419"/>
      <c r="V1268" s="421" t="str">
        <f>IFERROR(IF(Table9[[#This Row],[Data de nascimento 
(aaaa-mm-dd)]]="","",(IF(B1268="","",DATEDIF(J1268,VLOOKUP(Table9[[#This Row],[Código do agregado
'[Entidade']]],Table8[[Código do agregado '[Entidade']]:[Denominação do ficheiro pdf correspondente ao documento]],25,FALSE),"y")))),"")</f>
        <v/>
      </c>
      <c r="W1268" s="410">
        <f t="shared" si="102"/>
        <v>0</v>
      </c>
      <c r="AC1268" s="280"/>
    </row>
    <row r="1269" spans="1:29" s="263" customFormat="1" ht="25.05" hidden="1" customHeight="1" x14ac:dyDescent="0.3">
      <c r="A1269" s="274" t="str">
        <f>CONCATENATE(+IF(Table9[[#This Row],[Código do agregado
'[Entidade']]]="","",VLOOKUP(Table9[[#This Row],[Código do agregado
'[Entidade']]],Table8[[#All],[Código do agregado '[Entidade']]:[Código do agregado
'[1º Direito']]],6,FALSE)),Table9[[#This Row],[Membro]])</f>
        <v/>
      </c>
      <c r="B1269" s="403"/>
      <c r="C1269" s="404" t="str">
        <f>IF(Table9[[#This Row],[Código do agregado
'[Entidade']]]="","",(CONCATENATE(VLOOKUP(Table9[[#This Row],[Código do agregado
'[Entidade']]],Table8[[Código do agregado '[Entidade']]:[Código do agregado
'[1º Direito']]],8,FALSE),".",Table9[[#This Row],[Membro]])))</f>
        <v/>
      </c>
      <c r="D1269" s="430"/>
      <c r="E1269" s="431"/>
      <c r="F1269" s="430"/>
      <c r="G1269" s="430"/>
      <c r="H1269" s="435"/>
      <c r="I1269" s="432"/>
      <c r="J1269" s="433"/>
      <c r="K1269" s="404" t="str">
        <f ca="1">IF(Table9[[#This Row],[Data de nascimento 
(aaaa-mm-dd)]]="","",(IF(B1269="","",DATEDIF(J1269,NOW(),"y"))))</f>
        <v/>
      </c>
      <c r="L1269" s="401"/>
      <c r="M1269" s="405"/>
      <c r="N1269" s="407"/>
      <c r="O1269" s="405"/>
      <c r="P1269" s="275" t="str">
        <f t="shared" si="98"/>
        <v>NÃO</v>
      </c>
      <c r="Q1269" s="281" t="str">
        <f>IF(Table9[[#This Row],[Código do agregado
'[Entidade']]]="","",IF(B1269&lt;&gt;B1268,"A",IF(Q1268="A","B",IF(Q1268="B","C",IF(Q1268="C","D",IF(Q1268="D","E",IF(Q1268="E","F",IF(Q1268="F","G",IF(Q1268="G","H",IF(Q1268="H","I",IF(Q1268="K","L",IF(Q1268="L","M",IF(Q1268="M","N",IF(Q1268="N","O",IF(Q1268="O","P",IF(Q1268="P","Q"))))))))))))))))</f>
        <v/>
      </c>
      <c r="R1269" s="282" t="str">
        <f t="shared" si="99"/>
        <v/>
      </c>
      <c r="S1269" s="283" t="str">
        <f t="shared" si="100"/>
        <v/>
      </c>
      <c r="T1269" s="284" t="str">
        <f t="shared" ca="1" si="101"/>
        <v/>
      </c>
      <c r="U1269" s="419"/>
      <c r="V1269" s="421" t="str">
        <f>IFERROR(IF(Table9[[#This Row],[Data de nascimento 
(aaaa-mm-dd)]]="","",(IF(B1269="","",DATEDIF(J1269,VLOOKUP(Table9[[#This Row],[Código do agregado
'[Entidade']]],Table8[[Código do agregado '[Entidade']]:[Denominação do ficheiro pdf correspondente ao documento]],25,FALSE),"y")))),"")</f>
        <v/>
      </c>
      <c r="W1269" s="410">
        <f t="shared" si="102"/>
        <v>0</v>
      </c>
      <c r="AC1269" s="280"/>
    </row>
    <row r="1270" spans="1:29" s="263" customFormat="1" ht="25.05" hidden="1" customHeight="1" x14ac:dyDescent="0.3">
      <c r="A1270" s="274" t="str">
        <f>CONCATENATE(+IF(Table9[[#This Row],[Código do agregado
'[Entidade']]]="","",VLOOKUP(Table9[[#This Row],[Código do agregado
'[Entidade']]],Table8[[#All],[Código do agregado '[Entidade']]:[Código do agregado
'[1º Direito']]],6,FALSE)),Table9[[#This Row],[Membro]])</f>
        <v/>
      </c>
      <c r="B1270" s="403"/>
      <c r="C1270" s="404" t="str">
        <f>IF(Table9[[#This Row],[Código do agregado
'[Entidade']]]="","",(CONCATENATE(VLOOKUP(Table9[[#This Row],[Código do agregado
'[Entidade']]],Table8[[Código do agregado '[Entidade']]:[Código do agregado
'[1º Direito']]],8,FALSE),".",Table9[[#This Row],[Membro]])))</f>
        <v/>
      </c>
      <c r="D1270" s="430"/>
      <c r="E1270" s="431"/>
      <c r="F1270" s="430"/>
      <c r="G1270" s="430"/>
      <c r="H1270" s="435"/>
      <c r="I1270" s="432"/>
      <c r="J1270" s="433"/>
      <c r="K1270" s="404" t="str">
        <f ca="1">IF(Table9[[#This Row],[Data de nascimento 
(aaaa-mm-dd)]]="","",(IF(B1270="","",DATEDIF(J1270,NOW(),"y"))))</f>
        <v/>
      </c>
      <c r="L1270" s="401"/>
      <c r="M1270" s="405"/>
      <c r="N1270" s="407"/>
      <c r="O1270" s="405"/>
      <c r="P1270" s="275" t="str">
        <f t="shared" si="98"/>
        <v>NÃO</v>
      </c>
      <c r="Q1270" s="281" t="str">
        <f>IF(Table9[[#This Row],[Código do agregado
'[Entidade']]]="","",IF(B1270&lt;&gt;B1269,"A",IF(Q1269="A","B",IF(Q1269="B","C",IF(Q1269="C","D",IF(Q1269="D","E",IF(Q1269="E","F",IF(Q1269="F","G",IF(Q1269="G","H",IF(Q1269="H","I",IF(Q1269="K","L",IF(Q1269="L","M",IF(Q1269="M","N",IF(Q1269="N","O",IF(Q1269="O","P",IF(Q1269="P","Q"))))))))))))))))</f>
        <v/>
      </c>
      <c r="R1270" s="282" t="str">
        <f t="shared" si="99"/>
        <v/>
      </c>
      <c r="S1270" s="283" t="str">
        <f t="shared" si="100"/>
        <v/>
      </c>
      <c r="T1270" s="284" t="str">
        <f t="shared" ca="1" si="101"/>
        <v/>
      </c>
      <c r="U1270" s="419"/>
      <c r="V1270" s="421" t="str">
        <f>IFERROR(IF(Table9[[#This Row],[Data de nascimento 
(aaaa-mm-dd)]]="","",(IF(B1270="","",DATEDIF(J1270,VLOOKUP(Table9[[#This Row],[Código do agregado
'[Entidade']]],Table8[[Código do agregado '[Entidade']]:[Denominação do ficheiro pdf correspondente ao documento]],25,FALSE),"y")))),"")</f>
        <v/>
      </c>
      <c r="W1270" s="410">
        <f t="shared" si="102"/>
        <v>0</v>
      </c>
      <c r="AC1270" s="280"/>
    </row>
    <row r="1271" spans="1:29" s="263" customFormat="1" ht="25.05" hidden="1" customHeight="1" x14ac:dyDescent="0.3">
      <c r="A1271" s="274" t="str">
        <f>CONCATENATE(+IF(Table9[[#This Row],[Código do agregado
'[Entidade']]]="","",VLOOKUP(Table9[[#This Row],[Código do agregado
'[Entidade']]],Table8[[#All],[Código do agregado '[Entidade']]:[Código do agregado
'[1º Direito']]],6,FALSE)),Table9[[#This Row],[Membro]])</f>
        <v/>
      </c>
      <c r="B1271" s="403"/>
      <c r="C1271" s="404" t="str">
        <f>IF(Table9[[#This Row],[Código do agregado
'[Entidade']]]="","",(CONCATENATE(VLOOKUP(Table9[[#This Row],[Código do agregado
'[Entidade']]],Table8[[Código do agregado '[Entidade']]:[Código do agregado
'[1º Direito']]],8,FALSE),".",Table9[[#This Row],[Membro]])))</f>
        <v/>
      </c>
      <c r="D1271" s="430"/>
      <c r="E1271" s="431"/>
      <c r="F1271" s="430"/>
      <c r="G1271" s="430"/>
      <c r="H1271" s="435"/>
      <c r="I1271" s="432"/>
      <c r="J1271" s="433"/>
      <c r="K1271" s="404" t="str">
        <f ca="1">IF(Table9[[#This Row],[Data de nascimento 
(aaaa-mm-dd)]]="","",(IF(B1271="","",DATEDIF(J1271,NOW(),"y"))))</f>
        <v/>
      </c>
      <c r="L1271" s="401"/>
      <c r="M1271" s="405"/>
      <c r="N1271" s="407"/>
      <c r="O1271" s="405"/>
      <c r="P1271" s="275" t="str">
        <f t="shared" si="98"/>
        <v>NÃO</v>
      </c>
      <c r="Q1271" s="281" t="str">
        <f>IF(Table9[[#This Row],[Código do agregado
'[Entidade']]]="","",IF(B1271&lt;&gt;B1270,"A",IF(Q1270="A","B",IF(Q1270="B","C",IF(Q1270="C","D",IF(Q1270="D","E",IF(Q1270="E","F",IF(Q1270="F","G",IF(Q1270="G","H",IF(Q1270="H","I",IF(Q1270="K","L",IF(Q1270="L","M",IF(Q1270="M","N",IF(Q1270="N","O",IF(Q1270="O","P",IF(Q1270="P","Q"))))))))))))))))</f>
        <v/>
      </c>
      <c r="R1271" s="282" t="str">
        <f t="shared" si="99"/>
        <v/>
      </c>
      <c r="S1271" s="283" t="str">
        <f t="shared" si="100"/>
        <v/>
      </c>
      <c r="T1271" s="284" t="str">
        <f t="shared" ca="1" si="101"/>
        <v/>
      </c>
      <c r="U1271" s="419"/>
      <c r="V1271" s="421" t="str">
        <f>IFERROR(IF(Table9[[#This Row],[Data de nascimento 
(aaaa-mm-dd)]]="","",(IF(B1271="","",DATEDIF(J1271,VLOOKUP(Table9[[#This Row],[Código do agregado
'[Entidade']]],Table8[[Código do agregado '[Entidade']]:[Denominação do ficheiro pdf correspondente ao documento]],25,FALSE),"y")))),"")</f>
        <v/>
      </c>
      <c r="W1271" s="410">
        <f t="shared" si="102"/>
        <v>0</v>
      </c>
      <c r="AC1271" s="280"/>
    </row>
    <row r="1272" spans="1:29" s="263" customFormat="1" ht="25.05" hidden="1" customHeight="1" x14ac:dyDescent="0.3">
      <c r="A1272" s="274" t="str">
        <f>CONCATENATE(+IF(Table9[[#This Row],[Código do agregado
'[Entidade']]]="","",VLOOKUP(Table9[[#This Row],[Código do agregado
'[Entidade']]],Table8[[#All],[Código do agregado '[Entidade']]:[Código do agregado
'[1º Direito']]],6,FALSE)),Table9[[#This Row],[Membro]])</f>
        <v/>
      </c>
      <c r="B1272" s="403"/>
      <c r="C1272" s="404" t="str">
        <f>IF(Table9[[#This Row],[Código do agregado
'[Entidade']]]="","",(CONCATENATE(VLOOKUP(Table9[[#This Row],[Código do agregado
'[Entidade']]],Table8[[Código do agregado '[Entidade']]:[Código do agregado
'[1º Direito']]],8,FALSE),".",Table9[[#This Row],[Membro]])))</f>
        <v/>
      </c>
      <c r="D1272" s="430"/>
      <c r="E1272" s="431"/>
      <c r="F1272" s="430"/>
      <c r="G1272" s="430"/>
      <c r="H1272" s="435"/>
      <c r="I1272" s="432"/>
      <c r="J1272" s="433"/>
      <c r="K1272" s="404" t="str">
        <f ca="1">IF(Table9[[#This Row],[Data de nascimento 
(aaaa-mm-dd)]]="","",(IF(B1272="","",DATEDIF(J1272,NOW(),"y"))))</f>
        <v/>
      </c>
      <c r="L1272" s="401"/>
      <c r="M1272" s="405"/>
      <c r="N1272" s="407"/>
      <c r="O1272" s="405"/>
      <c r="P1272" s="275" t="str">
        <f t="shared" si="98"/>
        <v>NÃO</v>
      </c>
      <c r="Q1272" s="281" t="str">
        <f>IF(Table9[[#This Row],[Código do agregado
'[Entidade']]]="","",IF(B1272&lt;&gt;B1271,"A",IF(Q1271="A","B",IF(Q1271="B","C",IF(Q1271="C","D",IF(Q1271="D","E",IF(Q1271="E","F",IF(Q1271="F","G",IF(Q1271="G","H",IF(Q1271="H","I",IF(Q1271="K","L",IF(Q1271="L","M",IF(Q1271="M","N",IF(Q1271="N","O",IF(Q1271="O","P",IF(Q1271="P","Q"))))))))))))))))</f>
        <v/>
      </c>
      <c r="R1272" s="282" t="str">
        <f t="shared" si="99"/>
        <v/>
      </c>
      <c r="S1272" s="283" t="str">
        <f t="shared" si="100"/>
        <v/>
      </c>
      <c r="T1272" s="284" t="str">
        <f t="shared" ca="1" si="101"/>
        <v/>
      </c>
      <c r="U1272" s="419"/>
      <c r="V1272" s="421" t="str">
        <f>IFERROR(IF(Table9[[#This Row],[Data de nascimento 
(aaaa-mm-dd)]]="","",(IF(B1272="","",DATEDIF(J1272,VLOOKUP(Table9[[#This Row],[Código do agregado
'[Entidade']]],Table8[[Código do agregado '[Entidade']]:[Denominação do ficheiro pdf correspondente ao documento]],25,FALSE),"y")))),"")</f>
        <v/>
      </c>
      <c r="W1272" s="410">
        <f t="shared" si="102"/>
        <v>0</v>
      </c>
      <c r="AC1272" s="280"/>
    </row>
    <row r="1273" spans="1:29" s="263" customFormat="1" ht="25.05" hidden="1" customHeight="1" x14ac:dyDescent="0.3">
      <c r="A1273" s="274" t="str">
        <f>CONCATENATE(+IF(Table9[[#This Row],[Código do agregado
'[Entidade']]]="","",VLOOKUP(Table9[[#This Row],[Código do agregado
'[Entidade']]],Table8[[#All],[Código do agregado '[Entidade']]:[Código do agregado
'[1º Direito']]],6,FALSE)),Table9[[#This Row],[Membro]])</f>
        <v/>
      </c>
      <c r="B1273" s="403"/>
      <c r="C1273" s="404" t="str">
        <f>IF(Table9[[#This Row],[Código do agregado
'[Entidade']]]="","",(CONCATENATE(VLOOKUP(Table9[[#This Row],[Código do agregado
'[Entidade']]],Table8[[Código do agregado '[Entidade']]:[Código do agregado
'[1º Direito']]],8,FALSE),".",Table9[[#This Row],[Membro]])))</f>
        <v/>
      </c>
      <c r="D1273" s="430"/>
      <c r="E1273" s="431"/>
      <c r="F1273" s="430"/>
      <c r="G1273" s="430"/>
      <c r="H1273" s="435"/>
      <c r="I1273" s="432"/>
      <c r="J1273" s="433"/>
      <c r="K1273" s="404" t="str">
        <f ca="1">IF(Table9[[#This Row],[Data de nascimento 
(aaaa-mm-dd)]]="","",(IF(B1273="","",DATEDIF(J1273,NOW(),"y"))))</f>
        <v/>
      </c>
      <c r="L1273" s="401"/>
      <c r="M1273" s="405"/>
      <c r="N1273" s="407"/>
      <c r="O1273" s="405"/>
      <c r="P1273" s="275" t="str">
        <f t="shared" si="98"/>
        <v>NÃO</v>
      </c>
      <c r="Q1273" s="281" t="str">
        <f>IF(Table9[[#This Row],[Código do agregado
'[Entidade']]]="","",IF(B1273&lt;&gt;B1272,"A",IF(Q1272="A","B",IF(Q1272="B","C",IF(Q1272="C","D",IF(Q1272="D","E",IF(Q1272="E","F",IF(Q1272="F","G",IF(Q1272="G","H",IF(Q1272="H","I",IF(Q1272="K","L",IF(Q1272="L","M",IF(Q1272="M","N",IF(Q1272="N","O",IF(Q1272="O","P",IF(Q1272="P","Q"))))))))))))))))</f>
        <v/>
      </c>
      <c r="R1273" s="282" t="str">
        <f t="shared" si="99"/>
        <v/>
      </c>
      <c r="S1273" s="283" t="str">
        <f t="shared" si="100"/>
        <v/>
      </c>
      <c r="T1273" s="284" t="str">
        <f t="shared" ca="1" si="101"/>
        <v/>
      </c>
      <c r="U1273" s="419"/>
      <c r="V1273" s="421" t="str">
        <f>IFERROR(IF(Table9[[#This Row],[Data de nascimento 
(aaaa-mm-dd)]]="","",(IF(B1273="","",DATEDIF(J1273,VLOOKUP(Table9[[#This Row],[Código do agregado
'[Entidade']]],Table8[[Código do agregado '[Entidade']]:[Denominação do ficheiro pdf correspondente ao documento]],25,FALSE),"y")))),"")</f>
        <v/>
      </c>
      <c r="W1273" s="410">
        <f t="shared" si="102"/>
        <v>0</v>
      </c>
      <c r="AC1273" s="280"/>
    </row>
    <row r="1274" spans="1:29" s="263" customFormat="1" ht="25.05" hidden="1" customHeight="1" x14ac:dyDescent="0.3">
      <c r="A1274" s="274" t="str">
        <f>CONCATENATE(+IF(Table9[[#This Row],[Código do agregado
'[Entidade']]]="","",VLOOKUP(Table9[[#This Row],[Código do agregado
'[Entidade']]],Table8[[#All],[Código do agregado '[Entidade']]:[Código do agregado
'[1º Direito']]],6,FALSE)),Table9[[#This Row],[Membro]])</f>
        <v/>
      </c>
      <c r="B1274" s="403"/>
      <c r="C1274" s="404" t="str">
        <f>IF(Table9[[#This Row],[Código do agregado
'[Entidade']]]="","",(CONCATENATE(VLOOKUP(Table9[[#This Row],[Código do agregado
'[Entidade']]],Table8[[Código do agregado '[Entidade']]:[Código do agregado
'[1º Direito']]],8,FALSE),".",Table9[[#This Row],[Membro]])))</f>
        <v/>
      </c>
      <c r="D1274" s="430"/>
      <c r="E1274" s="431"/>
      <c r="F1274" s="430"/>
      <c r="G1274" s="430"/>
      <c r="H1274" s="435"/>
      <c r="I1274" s="432"/>
      <c r="J1274" s="433"/>
      <c r="K1274" s="404" t="str">
        <f ca="1">IF(Table9[[#This Row],[Data de nascimento 
(aaaa-mm-dd)]]="","",(IF(B1274="","",DATEDIF(J1274,NOW(),"y"))))</f>
        <v/>
      </c>
      <c r="L1274" s="401"/>
      <c r="M1274" s="405"/>
      <c r="N1274" s="407"/>
      <c r="O1274" s="405"/>
      <c r="P1274" s="275" t="str">
        <f t="shared" si="98"/>
        <v>NÃO</v>
      </c>
      <c r="Q1274" s="281" t="str">
        <f>IF(Table9[[#This Row],[Código do agregado
'[Entidade']]]="","",IF(B1274&lt;&gt;B1273,"A",IF(Q1273="A","B",IF(Q1273="B","C",IF(Q1273="C","D",IF(Q1273="D","E",IF(Q1273="E","F",IF(Q1273="F","G",IF(Q1273="G","H",IF(Q1273="H","I",IF(Q1273="K","L",IF(Q1273="L","M",IF(Q1273="M","N",IF(Q1273="N","O",IF(Q1273="O","P",IF(Q1273="P","Q"))))))))))))))))</f>
        <v/>
      </c>
      <c r="R1274" s="282" t="str">
        <f t="shared" si="99"/>
        <v/>
      </c>
      <c r="S1274" s="283" t="str">
        <f t="shared" si="100"/>
        <v/>
      </c>
      <c r="T1274" s="284" t="str">
        <f t="shared" ca="1" si="101"/>
        <v/>
      </c>
      <c r="U1274" s="419"/>
      <c r="V1274" s="421" t="str">
        <f>IFERROR(IF(Table9[[#This Row],[Data de nascimento 
(aaaa-mm-dd)]]="","",(IF(B1274="","",DATEDIF(J1274,VLOOKUP(Table9[[#This Row],[Código do agregado
'[Entidade']]],Table8[[Código do agregado '[Entidade']]:[Denominação do ficheiro pdf correspondente ao documento]],25,FALSE),"y")))),"")</f>
        <v/>
      </c>
      <c r="W1274" s="410">
        <f t="shared" si="102"/>
        <v>0</v>
      </c>
      <c r="AC1274" s="280"/>
    </row>
    <row r="1275" spans="1:29" s="263" customFormat="1" ht="25.05" hidden="1" customHeight="1" x14ac:dyDescent="0.3">
      <c r="A1275" s="274" t="str">
        <f>CONCATENATE(+IF(Table9[[#This Row],[Código do agregado
'[Entidade']]]="","",VLOOKUP(Table9[[#This Row],[Código do agregado
'[Entidade']]],Table8[[#All],[Código do agregado '[Entidade']]:[Código do agregado
'[1º Direito']]],6,FALSE)),Table9[[#This Row],[Membro]])</f>
        <v/>
      </c>
      <c r="B1275" s="403"/>
      <c r="C1275" s="404" t="str">
        <f>IF(Table9[[#This Row],[Código do agregado
'[Entidade']]]="","",(CONCATENATE(VLOOKUP(Table9[[#This Row],[Código do agregado
'[Entidade']]],Table8[[Código do agregado '[Entidade']]:[Código do agregado
'[1º Direito']]],8,FALSE),".",Table9[[#This Row],[Membro]])))</f>
        <v/>
      </c>
      <c r="D1275" s="430"/>
      <c r="E1275" s="431"/>
      <c r="F1275" s="430"/>
      <c r="G1275" s="430"/>
      <c r="H1275" s="435"/>
      <c r="I1275" s="432"/>
      <c r="J1275" s="433"/>
      <c r="K1275" s="404" t="str">
        <f ca="1">IF(Table9[[#This Row],[Data de nascimento 
(aaaa-mm-dd)]]="","",(IF(B1275="","",DATEDIF(J1275,NOW(),"y"))))</f>
        <v/>
      </c>
      <c r="L1275" s="401"/>
      <c r="M1275" s="405"/>
      <c r="N1275" s="407"/>
      <c r="O1275" s="405"/>
      <c r="P1275" s="275" t="str">
        <f t="shared" si="98"/>
        <v>NÃO</v>
      </c>
      <c r="Q1275" s="281" t="str">
        <f>IF(Table9[[#This Row],[Código do agregado
'[Entidade']]]="","",IF(B1275&lt;&gt;B1274,"A",IF(Q1274="A","B",IF(Q1274="B","C",IF(Q1274="C","D",IF(Q1274="D","E",IF(Q1274="E","F",IF(Q1274="F","G",IF(Q1274="G","H",IF(Q1274="H","I",IF(Q1274="K","L",IF(Q1274="L","M",IF(Q1274="M","N",IF(Q1274="N","O",IF(Q1274="O","P",IF(Q1274="P","Q"))))))))))))))))</f>
        <v/>
      </c>
      <c r="R1275" s="282" t="str">
        <f t="shared" si="99"/>
        <v/>
      </c>
      <c r="S1275" s="283" t="str">
        <f t="shared" si="100"/>
        <v/>
      </c>
      <c r="T1275" s="284" t="str">
        <f t="shared" ca="1" si="101"/>
        <v/>
      </c>
      <c r="U1275" s="419"/>
      <c r="V1275" s="421" t="str">
        <f>IFERROR(IF(Table9[[#This Row],[Data de nascimento 
(aaaa-mm-dd)]]="","",(IF(B1275="","",DATEDIF(J1275,VLOOKUP(Table9[[#This Row],[Código do agregado
'[Entidade']]],Table8[[Código do agregado '[Entidade']]:[Denominação do ficheiro pdf correspondente ao documento]],25,FALSE),"y")))),"")</f>
        <v/>
      </c>
      <c r="W1275" s="410">
        <f t="shared" si="102"/>
        <v>0</v>
      </c>
      <c r="AC1275" s="280"/>
    </row>
    <row r="1276" spans="1:29" s="263" customFormat="1" ht="25.05" hidden="1" customHeight="1" x14ac:dyDescent="0.3">
      <c r="A1276" s="274" t="str">
        <f>CONCATENATE(+IF(Table9[[#This Row],[Código do agregado
'[Entidade']]]="","",VLOOKUP(Table9[[#This Row],[Código do agregado
'[Entidade']]],Table8[[#All],[Código do agregado '[Entidade']]:[Código do agregado
'[1º Direito']]],6,FALSE)),Table9[[#This Row],[Membro]])</f>
        <v/>
      </c>
      <c r="B1276" s="403"/>
      <c r="C1276" s="404" t="str">
        <f>IF(Table9[[#This Row],[Código do agregado
'[Entidade']]]="","",(CONCATENATE(VLOOKUP(Table9[[#This Row],[Código do agregado
'[Entidade']]],Table8[[Código do agregado '[Entidade']]:[Código do agregado
'[1º Direito']]],8,FALSE),".",Table9[[#This Row],[Membro]])))</f>
        <v/>
      </c>
      <c r="D1276" s="430"/>
      <c r="E1276" s="431"/>
      <c r="F1276" s="430"/>
      <c r="G1276" s="430"/>
      <c r="H1276" s="435"/>
      <c r="I1276" s="432"/>
      <c r="J1276" s="433"/>
      <c r="K1276" s="404" t="str">
        <f ca="1">IF(Table9[[#This Row],[Data de nascimento 
(aaaa-mm-dd)]]="","",(IF(B1276="","",DATEDIF(J1276,NOW(),"y"))))</f>
        <v/>
      </c>
      <c r="L1276" s="401"/>
      <c r="M1276" s="405"/>
      <c r="N1276" s="407"/>
      <c r="O1276" s="405"/>
      <c r="P1276" s="275" t="str">
        <f t="shared" si="98"/>
        <v>NÃO</v>
      </c>
      <c r="Q1276" s="281" t="str">
        <f>IF(Table9[[#This Row],[Código do agregado
'[Entidade']]]="","",IF(B1276&lt;&gt;B1275,"A",IF(Q1275="A","B",IF(Q1275="B","C",IF(Q1275="C","D",IF(Q1275="D","E",IF(Q1275="E","F",IF(Q1275="F","G",IF(Q1275="G","H",IF(Q1275="H","I",IF(Q1275="K","L",IF(Q1275="L","M",IF(Q1275="M","N",IF(Q1275="N","O",IF(Q1275="O","P",IF(Q1275="P","Q"))))))))))))))))</f>
        <v/>
      </c>
      <c r="R1276" s="282" t="str">
        <f t="shared" si="99"/>
        <v/>
      </c>
      <c r="S1276" s="283" t="str">
        <f t="shared" si="100"/>
        <v/>
      </c>
      <c r="T1276" s="284" t="str">
        <f t="shared" ca="1" si="101"/>
        <v/>
      </c>
      <c r="U1276" s="419"/>
      <c r="V1276" s="421" t="str">
        <f>IFERROR(IF(Table9[[#This Row],[Data de nascimento 
(aaaa-mm-dd)]]="","",(IF(B1276="","",DATEDIF(J1276,VLOOKUP(Table9[[#This Row],[Código do agregado
'[Entidade']]],Table8[[Código do agregado '[Entidade']]:[Denominação do ficheiro pdf correspondente ao documento]],25,FALSE),"y")))),"")</f>
        <v/>
      </c>
      <c r="W1276" s="410">
        <f t="shared" si="102"/>
        <v>0</v>
      </c>
      <c r="AC1276" s="280"/>
    </row>
    <row r="1277" spans="1:29" s="263" customFormat="1" ht="25.05" hidden="1" customHeight="1" x14ac:dyDescent="0.3">
      <c r="A1277" s="274" t="str">
        <f>CONCATENATE(+IF(Table9[[#This Row],[Código do agregado
'[Entidade']]]="","",VLOOKUP(Table9[[#This Row],[Código do agregado
'[Entidade']]],Table8[[#All],[Código do agregado '[Entidade']]:[Código do agregado
'[1º Direito']]],6,FALSE)),Table9[[#This Row],[Membro]])</f>
        <v/>
      </c>
      <c r="B1277" s="403"/>
      <c r="C1277" s="404" t="str">
        <f>IF(Table9[[#This Row],[Código do agregado
'[Entidade']]]="","",(CONCATENATE(VLOOKUP(Table9[[#This Row],[Código do agregado
'[Entidade']]],Table8[[Código do agregado '[Entidade']]:[Código do agregado
'[1º Direito']]],8,FALSE),".",Table9[[#This Row],[Membro]])))</f>
        <v/>
      </c>
      <c r="D1277" s="430"/>
      <c r="E1277" s="431"/>
      <c r="F1277" s="430"/>
      <c r="G1277" s="430"/>
      <c r="H1277" s="435"/>
      <c r="I1277" s="432"/>
      <c r="J1277" s="433"/>
      <c r="K1277" s="404" t="str">
        <f ca="1">IF(Table9[[#This Row],[Data de nascimento 
(aaaa-mm-dd)]]="","",(IF(B1277="","",DATEDIF(J1277,NOW(),"y"))))</f>
        <v/>
      </c>
      <c r="L1277" s="401"/>
      <c r="M1277" s="405"/>
      <c r="N1277" s="407"/>
      <c r="O1277" s="405"/>
      <c r="P1277" s="275" t="str">
        <f t="shared" si="98"/>
        <v>NÃO</v>
      </c>
      <c r="Q1277" s="281" t="str">
        <f>IF(Table9[[#This Row],[Código do agregado
'[Entidade']]]="","",IF(B1277&lt;&gt;B1276,"A",IF(Q1276="A","B",IF(Q1276="B","C",IF(Q1276="C","D",IF(Q1276="D","E",IF(Q1276="E","F",IF(Q1276="F","G",IF(Q1276="G","H",IF(Q1276="H","I",IF(Q1276="K","L",IF(Q1276="L","M",IF(Q1276="M","N",IF(Q1276="N","O",IF(Q1276="O","P",IF(Q1276="P","Q"))))))))))))))))</f>
        <v/>
      </c>
      <c r="R1277" s="282" t="str">
        <f t="shared" si="99"/>
        <v/>
      </c>
      <c r="S1277" s="283" t="str">
        <f t="shared" si="100"/>
        <v/>
      </c>
      <c r="T1277" s="284" t="str">
        <f t="shared" ca="1" si="101"/>
        <v/>
      </c>
      <c r="U1277" s="419"/>
      <c r="V1277" s="421" t="str">
        <f>IFERROR(IF(Table9[[#This Row],[Data de nascimento 
(aaaa-mm-dd)]]="","",(IF(B1277="","",DATEDIF(J1277,VLOOKUP(Table9[[#This Row],[Código do agregado
'[Entidade']]],Table8[[Código do agregado '[Entidade']]:[Denominação do ficheiro pdf correspondente ao documento]],25,FALSE),"y")))),"")</f>
        <v/>
      </c>
      <c r="W1277" s="410">
        <f t="shared" si="102"/>
        <v>0</v>
      </c>
      <c r="AC1277" s="280"/>
    </row>
    <row r="1278" spans="1:29" s="263" customFormat="1" ht="25.05" hidden="1" customHeight="1" x14ac:dyDescent="0.3">
      <c r="A1278" s="274" t="str">
        <f>CONCATENATE(+IF(Table9[[#This Row],[Código do agregado
'[Entidade']]]="","",VLOOKUP(Table9[[#This Row],[Código do agregado
'[Entidade']]],Table8[[#All],[Código do agregado '[Entidade']]:[Código do agregado
'[1º Direito']]],6,FALSE)),Table9[[#This Row],[Membro]])</f>
        <v/>
      </c>
      <c r="B1278" s="403"/>
      <c r="C1278" s="404" t="str">
        <f>IF(Table9[[#This Row],[Código do agregado
'[Entidade']]]="","",(CONCATENATE(VLOOKUP(Table9[[#This Row],[Código do agregado
'[Entidade']]],Table8[[Código do agregado '[Entidade']]:[Código do agregado
'[1º Direito']]],8,FALSE),".",Table9[[#This Row],[Membro]])))</f>
        <v/>
      </c>
      <c r="D1278" s="430"/>
      <c r="E1278" s="431"/>
      <c r="F1278" s="430"/>
      <c r="G1278" s="430"/>
      <c r="H1278" s="435"/>
      <c r="I1278" s="432"/>
      <c r="J1278" s="433"/>
      <c r="K1278" s="404" t="str">
        <f ca="1">IF(Table9[[#This Row],[Data de nascimento 
(aaaa-mm-dd)]]="","",(IF(B1278="","",DATEDIF(J1278,NOW(),"y"))))</f>
        <v/>
      </c>
      <c r="L1278" s="401"/>
      <c r="M1278" s="405"/>
      <c r="N1278" s="407"/>
      <c r="O1278" s="405"/>
      <c r="P1278" s="275" t="str">
        <f t="shared" si="98"/>
        <v>NÃO</v>
      </c>
      <c r="Q1278" s="281" t="str">
        <f>IF(Table9[[#This Row],[Código do agregado
'[Entidade']]]="","",IF(B1278&lt;&gt;B1277,"A",IF(Q1277="A","B",IF(Q1277="B","C",IF(Q1277="C","D",IF(Q1277="D","E",IF(Q1277="E","F",IF(Q1277="F","G",IF(Q1277="G","H",IF(Q1277="H","I",IF(Q1277="K","L",IF(Q1277="L","M",IF(Q1277="M","N",IF(Q1277="N","O",IF(Q1277="O","P",IF(Q1277="P","Q"))))))))))))))))</f>
        <v/>
      </c>
      <c r="R1278" s="282" t="str">
        <f t="shared" si="99"/>
        <v/>
      </c>
      <c r="S1278" s="283" t="str">
        <f t="shared" si="100"/>
        <v/>
      </c>
      <c r="T1278" s="284" t="str">
        <f t="shared" ca="1" si="101"/>
        <v/>
      </c>
      <c r="U1278" s="419"/>
      <c r="V1278" s="421" t="str">
        <f>IFERROR(IF(Table9[[#This Row],[Data de nascimento 
(aaaa-mm-dd)]]="","",(IF(B1278="","",DATEDIF(J1278,VLOOKUP(Table9[[#This Row],[Código do agregado
'[Entidade']]],Table8[[Código do agregado '[Entidade']]:[Denominação do ficheiro pdf correspondente ao documento]],25,FALSE),"y")))),"")</f>
        <v/>
      </c>
      <c r="W1278" s="410">
        <f t="shared" si="102"/>
        <v>0</v>
      </c>
      <c r="AC1278" s="280"/>
    </row>
    <row r="1279" spans="1:29" s="263" customFormat="1" ht="25.05" hidden="1" customHeight="1" x14ac:dyDescent="0.3">
      <c r="A1279" s="274" t="str">
        <f>CONCATENATE(+IF(Table9[[#This Row],[Código do agregado
'[Entidade']]]="","",VLOOKUP(Table9[[#This Row],[Código do agregado
'[Entidade']]],Table8[[#All],[Código do agregado '[Entidade']]:[Código do agregado
'[1º Direito']]],6,FALSE)),Table9[[#This Row],[Membro]])</f>
        <v/>
      </c>
      <c r="B1279" s="403"/>
      <c r="C1279" s="404" t="str">
        <f>IF(Table9[[#This Row],[Código do agregado
'[Entidade']]]="","",(CONCATENATE(VLOOKUP(Table9[[#This Row],[Código do agregado
'[Entidade']]],Table8[[Código do agregado '[Entidade']]:[Código do agregado
'[1º Direito']]],8,FALSE),".",Table9[[#This Row],[Membro]])))</f>
        <v/>
      </c>
      <c r="D1279" s="430"/>
      <c r="E1279" s="431"/>
      <c r="F1279" s="430"/>
      <c r="G1279" s="430"/>
      <c r="H1279" s="435"/>
      <c r="I1279" s="432"/>
      <c r="J1279" s="433"/>
      <c r="K1279" s="404" t="str">
        <f ca="1">IF(Table9[[#This Row],[Data de nascimento 
(aaaa-mm-dd)]]="","",(IF(B1279="","",DATEDIF(J1279,NOW(),"y"))))</f>
        <v/>
      </c>
      <c r="L1279" s="401"/>
      <c r="M1279" s="405"/>
      <c r="N1279" s="407"/>
      <c r="O1279" s="405"/>
      <c r="P1279" s="275" t="str">
        <f t="shared" si="98"/>
        <v>NÃO</v>
      </c>
      <c r="Q1279" s="281" t="str">
        <f>IF(Table9[[#This Row],[Código do agregado
'[Entidade']]]="","",IF(B1279&lt;&gt;B1278,"A",IF(Q1278="A","B",IF(Q1278="B","C",IF(Q1278="C","D",IF(Q1278="D","E",IF(Q1278="E","F",IF(Q1278="F","G",IF(Q1278="G","H",IF(Q1278="H","I",IF(Q1278="K","L",IF(Q1278="L","M",IF(Q1278="M","N",IF(Q1278="N","O",IF(Q1278="O","P",IF(Q1278="P","Q"))))))))))))))))</f>
        <v/>
      </c>
      <c r="R1279" s="282" t="str">
        <f t="shared" si="99"/>
        <v/>
      </c>
      <c r="S1279" s="283" t="str">
        <f t="shared" si="100"/>
        <v/>
      </c>
      <c r="T1279" s="284" t="str">
        <f t="shared" ca="1" si="101"/>
        <v/>
      </c>
      <c r="U1279" s="419"/>
      <c r="V1279" s="421" t="str">
        <f>IFERROR(IF(Table9[[#This Row],[Data de nascimento 
(aaaa-mm-dd)]]="","",(IF(B1279="","",DATEDIF(J1279,VLOOKUP(Table9[[#This Row],[Código do agregado
'[Entidade']]],Table8[[Código do agregado '[Entidade']]:[Denominação do ficheiro pdf correspondente ao documento]],25,FALSE),"y")))),"")</f>
        <v/>
      </c>
      <c r="W1279" s="410">
        <f t="shared" si="102"/>
        <v>0</v>
      </c>
      <c r="AC1279" s="280"/>
    </row>
    <row r="1280" spans="1:29" s="263" customFormat="1" ht="25.05" hidden="1" customHeight="1" x14ac:dyDescent="0.3">
      <c r="A1280" s="274" t="str">
        <f>CONCATENATE(+IF(Table9[[#This Row],[Código do agregado
'[Entidade']]]="","",VLOOKUP(Table9[[#This Row],[Código do agregado
'[Entidade']]],Table8[[#All],[Código do agregado '[Entidade']]:[Código do agregado
'[1º Direito']]],6,FALSE)),Table9[[#This Row],[Membro]])</f>
        <v/>
      </c>
      <c r="B1280" s="403"/>
      <c r="C1280" s="404" t="str">
        <f>IF(Table9[[#This Row],[Código do agregado
'[Entidade']]]="","",(CONCATENATE(VLOOKUP(Table9[[#This Row],[Código do agregado
'[Entidade']]],Table8[[Código do agregado '[Entidade']]:[Código do agregado
'[1º Direito']]],8,FALSE),".",Table9[[#This Row],[Membro]])))</f>
        <v/>
      </c>
      <c r="D1280" s="430"/>
      <c r="E1280" s="431"/>
      <c r="F1280" s="430"/>
      <c r="G1280" s="430"/>
      <c r="H1280" s="435"/>
      <c r="I1280" s="432"/>
      <c r="J1280" s="433"/>
      <c r="K1280" s="404" t="str">
        <f ca="1">IF(Table9[[#This Row],[Data de nascimento 
(aaaa-mm-dd)]]="","",(IF(B1280="","",DATEDIF(J1280,NOW(),"y"))))</f>
        <v/>
      </c>
      <c r="L1280" s="401"/>
      <c r="M1280" s="405"/>
      <c r="N1280" s="407"/>
      <c r="O1280" s="405"/>
      <c r="P1280" s="275" t="str">
        <f t="shared" si="98"/>
        <v>NÃO</v>
      </c>
      <c r="Q1280" s="281" t="str">
        <f>IF(Table9[[#This Row],[Código do agregado
'[Entidade']]]="","",IF(B1280&lt;&gt;B1279,"A",IF(Q1279="A","B",IF(Q1279="B","C",IF(Q1279="C","D",IF(Q1279="D","E",IF(Q1279="E","F",IF(Q1279="F","G",IF(Q1279="G","H",IF(Q1279="H","I",IF(Q1279="K","L",IF(Q1279="L","M",IF(Q1279="M","N",IF(Q1279="N","O",IF(Q1279="O","P",IF(Q1279="P","Q"))))))))))))))))</f>
        <v/>
      </c>
      <c r="R1280" s="282" t="str">
        <f t="shared" si="99"/>
        <v/>
      </c>
      <c r="S1280" s="283" t="str">
        <f t="shared" si="100"/>
        <v/>
      </c>
      <c r="T1280" s="284" t="str">
        <f t="shared" ca="1" si="101"/>
        <v/>
      </c>
      <c r="U1280" s="419"/>
      <c r="V1280" s="421" t="str">
        <f>IFERROR(IF(Table9[[#This Row],[Data de nascimento 
(aaaa-mm-dd)]]="","",(IF(B1280="","",DATEDIF(J1280,VLOOKUP(Table9[[#This Row],[Código do agregado
'[Entidade']]],Table8[[Código do agregado '[Entidade']]:[Denominação do ficheiro pdf correspondente ao documento]],25,FALSE),"y")))),"")</f>
        <v/>
      </c>
      <c r="W1280" s="410">
        <f t="shared" si="102"/>
        <v>0</v>
      </c>
      <c r="AC1280" s="280"/>
    </row>
    <row r="1281" spans="1:29" s="263" customFormat="1" ht="25.05" hidden="1" customHeight="1" x14ac:dyDescent="0.3">
      <c r="A1281" s="274" t="str">
        <f>CONCATENATE(+IF(Table9[[#This Row],[Código do agregado
'[Entidade']]]="","",VLOOKUP(Table9[[#This Row],[Código do agregado
'[Entidade']]],Table8[[#All],[Código do agregado '[Entidade']]:[Código do agregado
'[1º Direito']]],6,FALSE)),Table9[[#This Row],[Membro]])</f>
        <v/>
      </c>
      <c r="B1281" s="403"/>
      <c r="C1281" s="404" t="str">
        <f>IF(Table9[[#This Row],[Código do agregado
'[Entidade']]]="","",(CONCATENATE(VLOOKUP(Table9[[#This Row],[Código do agregado
'[Entidade']]],Table8[[Código do agregado '[Entidade']]:[Código do agregado
'[1º Direito']]],8,FALSE),".",Table9[[#This Row],[Membro]])))</f>
        <v/>
      </c>
      <c r="D1281" s="430"/>
      <c r="E1281" s="431"/>
      <c r="F1281" s="430"/>
      <c r="G1281" s="430"/>
      <c r="H1281" s="435"/>
      <c r="I1281" s="432"/>
      <c r="J1281" s="433"/>
      <c r="K1281" s="404" t="str">
        <f ca="1">IF(Table9[[#This Row],[Data de nascimento 
(aaaa-mm-dd)]]="","",(IF(B1281="","",DATEDIF(J1281,NOW(),"y"))))</f>
        <v/>
      </c>
      <c r="L1281" s="401"/>
      <c r="M1281" s="405"/>
      <c r="N1281" s="407"/>
      <c r="O1281" s="405"/>
      <c r="P1281" s="275" t="str">
        <f t="shared" si="98"/>
        <v>NÃO</v>
      </c>
      <c r="Q1281" s="281" t="str">
        <f>IF(Table9[[#This Row],[Código do agregado
'[Entidade']]]="","",IF(B1281&lt;&gt;B1280,"A",IF(Q1280="A","B",IF(Q1280="B","C",IF(Q1280="C","D",IF(Q1280="D","E",IF(Q1280="E","F",IF(Q1280="F","G",IF(Q1280="G","H",IF(Q1280="H","I",IF(Q1280="K","L",IF(Q1280="L","M",IF(Q1280="M","N",IF(Q1280="N","O",IF(Q1280="O","P",IF(Q1280="P","Q"))))))))))))))))</f>
        <v/>
      </c>
      <c r="R1281" s="282" t="str">
        <f t="shared" si="99"/>
        <v/>
      </c>
      <c r="S1281" s="283" t="str">
        <f t="shared" si="100"/>
        <v/>
      </c>
      <c r="T1281" s="284" t="str">
        <f t="shared" ca="1" si="101"/>
        <v/>
      </c>
      <c r="U1281" s="419"/>
      <c r="V1281" s="421" t="str">
        <f>IFERROR(IF(Table9[[#This Row],[Data de nascimento 
(aaaa-mm-dd)]]="","",(IF(B1281="","",DATEDIF(J1281,VLOOKUP(Table9[[#This Row],[Código do agregado
'[Entidade']]],Table8[[Código do agregado '[Entidade']]:[Denominação do ficheiro pdf correspondente ao documento]],25,FALSE),"y")))),"")</f>
        <v/>
      </c>
      <c r="W1281" s="410">
        <f t="shared" si="102"/>
        <v>0</v>
      </c>
      <c r="AC1281" s="280"/>
    </row>
    <row r="1282" spans="1:29" s="263" customFormat="1" ht="25.05" hidden="1" customHeight="1" x14ac:dyDescent="0.3">
      <c r="A1282" s="274" t="str">
        <f>CONCATENATE(+IF(Table9[[#This Row],[Código do agregado
'[Entidade']]]="","",VLOOKUP(Table9[[#This Row],[Código do agregado
'[Entidade']]],Table8[[#All],[Código do agregado '[Entidade']]:[Código do agregado
'[1º Direito']]],6,FALSE)),Table9[[#This Row],[Membro]])</f>
        <v/>
      </c>
      <c r="B1282" s="403"/>
      <c r="C1282" s="404" t="str">
        <f>IF(Table9[[#This Row],[Código do agregado
'[Entidade']]]="","",(CONCATENATE(VLOOKUP(Table9[[#This Row],[Código do agregado
'[Entidade']]],Table8[[Código do agregado '[Entidade']]:[Código do agregado
'[1º Direito']]],8,FALSE),".",Table9[[#This Row],[Membro]])))</f>
        <v/>
      </c>
      <c r="D1282" s="430"/>
      <c r="E1282" s="431"/>
      <c r="F1282" s="430"/>
      <c r="G1282" s="430"/>
      <c r="H1282" s="435"/>
      <c r="I1282" s="432"/>
      <c r="J1282" s="433"/>
      <c r="K1282" s="404" t="str">
        <f ca="1">IF(Table9[[#This Row],[Data de nascimento 
(aaaa-mm-dd)]]="","",(IF(B1282="","",DATEDIF(J1282,NOW(),"y"))))</f>
        <v/>
      </c>
      <c r="L1282" s="401"/>
      <c r="M1282" s="405"/>
      <c r="N1282" s="407"/>
      <c r="O1282" s="405"/>
      <c r="P1282" s="275" t="str">
        <f t="shared" si="98"/>
        <v>NÃO</v>
      </c>
      <c r="Q1282" s="281" t="str">
        <f>IF(Table9[[#This Row],[Código do agregado
'[Entidade']]]="","",IF(B1282&lt;&gt;B1281,"A",IF(Q1281="A","B",IF(Q1281="B","C",IF(Q1281="C","D",IF(Q1281="D","E",IF(Q1281="E","F",IF(Q1281="F","G",IF(Q1281="G","H",IF(Q1281="H","I",IF(Q1281="K","L",IF(Q1281="L","M",IF(Q1281="M","N",IF(Q1281="N","O",IF(Q1281="O","P",IF(Q1281="P","Q"))))))))))))))))</f>
        <v/>
      </c>
      <c r="R1282" s="282" t="str">
        <f t="shared" si="99"/>
        <v/>
      </c>
      <c r="S1282" s="283" t="str">
        <f t="shared" si="100"/>
        <v/>
      </c>
      <c r="T1282" s="284" t="str">
        <f t="shared" ca="1" si="101"/>
        <v/>
      </c>
      <c r="U1282" s="419"/>
      <c r="V1282" s="421" t="str">
        <f>IFERROR(IF(Table9[[#This Row],[Data de nascimento 
(aaaa-mm-dd)]]="","",(IF(B1282="","",DATEDIF(J1282,VLOOKUP(Table9[[#This Row],[Código do agregado
'[Entidade']]],Table8[[Código do agregado '[Entidade']]:[Denominação do ficheiro pdf correspondente ao documento]],25,FALSE),"y")))),"")</f>
        <v/>
      </c>
      <c r="W1282" s="410">
        <f t="shared" si="102"/>
        <v>0</v>
      </c>
      <c r="AC1282" s="280"/>
    </row>
    <row r="1283" spans="1:29" s="263" customFormat="1" ht="25.05" hidden="1" customHeight="1" x14ac:dyDescent="0.3">
      <c r="A1283" s="274" t="str">
        <f>CONCATENATE(+IF(Table9[[#This Row],[Código do agregado
'[Entidade']]]="","",VLOOKUP(Table9[[#This Row],[Código do agregado
'[Entidade']]],Table8[[#All],[Código do agregado '[Entidade']]:[Código do agregado
'[1º Direito']]],6,FALSE)),Table9[[#This Row],[Membro]])</f>
        <v/>
      </c>
      <c r="B1283" s="403"/>
      <c r="C1283" s="404" t="str">
        <f>IF(Table9[[#This Row],[Código do agregado
'[Entidade']]]="","",(CONCATENATE(VLOOKUP(Table9[[#This Row],[Código do agregado
'[Entidade']]],Table8[[Código do agregado '[Entidade']]:[Código do agregado
'[1º Direito']]],8,FALSE),".",Table9[[#This Row],[Membro]])))</f>
        <v/>
      </c>
      <c r="D1283" s="430"/>
      <c r="E1283" s="431"/>
      <c r="F1283" s="430"/>
      <c r="G1283" s="430"/>
      <c r="H1283" s="435"/>
      <c r="I1283" s="432"/>
      <c r="J1283" s="433"/>
      <c r="K1283" s="404" t="str">
        <f ca="1">IF(Table9[[#This Row],[Data de nascimento 
(aaaa-mm-dd)]]="","",(IF(B1283="","",DATEDIF(J1283,NOW(),"y"))))</f>
        <v/>
      </c>
      <c r="L1283" s="401"/>
      <c r="M1283" s="405"/>
      <c r="N1283" s="407"/>
      <c r="O1283" s="405"/>
      <c r="P1283" s="275" t="str">
        <f t="shared" si="98"/>
        <v>NÃO</v>
      </c>
      <c r="Q1283" s="281" t="str">
        <f>IF(Table9[[#This Row],[Código do agregado
'[Entidade']]]="","",IF(B1283&lt;&gt;B1282,"A",IF(Q1282="A","B",IF(Q1282="B","C",IF(Q1282="C","D",IF(Q1282="D","E",IF(Q1282="E","F",IF(Q1282="F","G",IF(Q1282="G","H",IF(Q1282="H","I",IF(Q1282="K","L",IF(Q1282="L","M",IF(Q1282="M","N",IF(Q1282="N","O",IF(Q1282="O","P",IF(Q1282="P","Q"))))))))))))))))</f>
        <v/>
      </c>
      <c r="R1283" s="282" t="str">
        <f t="shared" si="99"/>
        <v/>
      </c>
      <c r="S1283" s="283" t="str">
        <f t="shared" si="100"/>
        <v/>
      </c>
      <c r="T1283" s="284" t="str">
        <f t="shared" ca="1" si="101"/>
        <v/>
      </c>
      <c r="U1283" s="419"/>
      <c r="V1283" s="421" t="str">
        <f>IFERROR(IF(Table9[[#This Row],[Data de nascimento 
(aaaa-mm-dd)]]="","",(IF(B1283="","",DATEDIF(J1283,VLOOKUP(Table9[[#This Row],[Código do agregado
'[Entidade']]],Table8[[Código do agregado '[Entidade']]:[Denominação do ficheiro pdf correspondente ao documento]],25,FALSE),"y")))),"")</f>
        <v/>
      </c>
      <c r="W1283" s="410">
        <f t="shared" si="102"/>
        <v>0</v>
      </c>
      <c r="AC1283" s="280"/>
    </row>
    <row r="1284" spans="1:29" s="263" customFormat="1" ht="25.05" hidden="1" customHeight="1" x14ac:dyDescent="0.3">
      <c r="A1284" s="274" t="str">
        <f>CONCATENATE(+IF(Table9[[#This Row],[Código do agregado
'[Entidade']]]="","",VLOOKUP(Table9[[#This Row],[Código do agregado
'[Entidade']]],Table8[[#All],[Código do agregado '[Entidade']]:[Código do agregado
'[1º Direito']]],6,FALSE)),Table9[[#This Row],[Membro]])</f>
        <v/>
      </c>
      <c r="B1284" s="403"/>
      <c r="C1284" s="404" t="str">
        <f>IF(Table9[[#This Row],[Código do agregado
'[Entidade']]]="","",(CONCATENATE(VLOOKUP(Table9[[#This Row],[Código do agregado
'[Entidade']]],Table8[[Código do agregado '[Entidade']]:[Código do agregado
'[1º Direito']]],8,FALSE),".",Table9[[#This Row],[Membro]])))</f>
        <v/>
      </c>
      <c r="D1284" s="430"/>
      <c r="E1284" s="431"/>
      <c r="F1284" s="430"/>
      <c r="G1284" s="430"/>
      <c r="H1284" s="435"/>
      <c r="I1284" s="432"/>
      <c r="J1284" s="433"/>
      <c r="K1284" s="404" t="str">
        <f ca="1">IF(Table9[[#This Row],[Data de nascimento 
(aaaa-mm-dd)]]="","",(IF(B1284="","",DATEDIF(J1284,NOW(),"y"))))</f>
        <v/>
      </c>
      <c r="L1284" s="401"/>
      <c r="M1284" s="405"/>
      <c r="N1284" s="407"/>
      <c r="O1284" s="405"/>
      <c r="P1284" s="275" t="str">
        <f t="shared" si="98"/>
        <v>NÃO</v>
      </c>
      <c r="Q1284" s="281" t="str">
        <f>IF(Table9[[#This Row],[Código do agregado
'[Entidade']]]="","",IF(B1284&lt;&gt;B1283,"A",IF(Q1283="A","B",IF(Q1283="B","C",IF(Q1283="C","D",IF(Q1283="D","E",IF(Q1283="E","F",IF(Q1283="F","G",IF(Q1283="G","H",IF(Q1283="H","I",IF(Q1283="K","L",IF(Q1283="L","M",IF(Q1283="M","N",IF(Q1283="N","O",IF(Q1283="O","P",IF(Q1283="P","Q"))))))))))))))))</f>
        <v/>
      </c>
      <c r="R1284" s="282" t="str">
        <f t="shared" si="99"/>
        <v/>
      </c>
      <c r="S1284" s="283" t="str">
        <f t="shared" si="100"/>
        <v/>
      </c>
      <c r="T1284" s="284" t="str">
        <f t="shared" ca="1" si="101"/>
        <v/>
      </c>
      <c r="U1284" s="419"/>
      <c r="V1284" s="421" t="str">
        <f>IFERROR(IF(Table9[[#This Row],[Data de nascimento 
(aaaa-mm-dd)]]="","",(IF(B1284="","",DATEDIF(J1284,VLOOKUP(Table9[[#This Row],[Código do agregado
'[Entidade']]],Table8[[Código do agregado '[Entidade']]:[Denominação do ficheiro pdf correspondente ao documento]],25,FALSE),"y")))),"")</f>
        <v/>
      </c>
      <c r="W1284" s="410">
        <f t="shared" si="102"/>
        <v>0</v>
      </c>
      <c r="AC1284" s="280"/>
    </row>
    <row r="1285" spans="1:29" s="263" customFormat="1" ht="25.05" hidden="1" customHeight="1" x14ac:dyDescent="0.3">
      <c r="A1285" s="274" t="str">
        <f>CONCATENATE(+IF(Table9[[#This Row],[Código do agregado
'[Entidade']]]="","",VLOOKUP(Table9[[#This Row],[Código do agregado
'[Entidade']]],Table8[[#All],[Código do agregado '[Entidade']]:[Código do agregado
'[1º Direito']]],6,FALSE)),Table9[[#This Row],[Membro]])</f>
        <v/>
      </c>
      <c r="B1285" s="403"/>
      <c r="C1285" s="404" t="str">
        <f>IF(Table9[[#This Row],[Código do agregado
'[Entidade']]]="","",(CONCATENATE(VLOOKUP(Table9[[#This Row],[Código do agregado
'[Entidade']]],Table8[[Código do agregado '[Entidade']]:[Código do agregado
'[1º Direito']]],8,FALSE),".",Table9[[#This Row],[Membro]])))</f>
        <v/>
      </c>
      <c r="D1285" s="430"/>
      <c r="E1285" s="431"/>
      <c r="F1285" s="430"/>
      <c r="G1285" s="430"/>
      <c r="H1285" s="435"/>
      <c r="I1285" s="432"/>
      <c r="J1285" s="433"/>
      <c r="K1285" s="404" t="str">
        <f ca="1">IF(Table9[[#This Row],[Data de nascimento 
(aaaa-mm-dd)]]="","",(IF(B1285="","",DATEDIF(J1285,NOW(),"y"))))</f>
        <v/>
      </c>
      <c r="L1285" s="401"/>
      <c r="M1285" s="405"/>
      <c r="N1285" s="407"/>
      <c r="O1285" s="405"/>
      <c r="P1285" s="275" t="str">
        <f t="shared" si="98"/>
        <v>NÃO</v>
      </c>
      <c r="Q1285" s="281" t="str">
        <f>IF(Table9[[#This Row],[Código do agregado
'[Entidade']]]="","",IF(B1285&lt;&gt;B1284,"A",IF(Q1284="A","B",IF(Q1284="B","C",IF(Q1284="C","D",IF(Q1284="D","E",IF(Q1284="E","F",IF(Q1284="F","G",IF(Q1284="G","H",IF(Q1284="H","I",IF(Q1284="K","L",IF(Q1284="L","M",IF(Q1284="M","N",IF(Q1284="N","O",IF(Q1284="O","P",IF(Q1284="P","Q"))))))))))))))))</f>
        <v/>
      </c>
      <c r="R1285" s="282" t="str">
        <f t="shared" si="99"/>
        <v/>
      </c>
      <c r="S1285" s="283" t="str">
        <f t="shared" si="100"/>
        <v/>
      </c>
      <c r="T1285" s="284" t="str">
        <f t="shared" ca="1" si="101"/>
        <v/>
      </c>
      <c r="U1285" s="419"/>
      <c r="V1285" s="421" t="str">
        <f>IFERROR(IF(Table9[[#This Row],[Data de nascimento 
(aaaa-mm-dd)]]="","",(IF(B1285="","",DATEDIF(J1285,VLOOKUP(Table9[[#This Row],[Código do agregado
'[Entidade']]],Table8[[Código do agregado '[Entidade']]:[Denominação do ficheiro pdf correspondente ao documento]],25,FALSE),"y")))),"")</f>
        <v/>
      </c>
      <c r="W1285" s="410">
        <f t="shared" si="102"/>
        <v>0</v>
      </c>
      <c r="AC1285" s="280"/>
    </row>
    <row r="1286" spans="1:29" s="263" customFormat="1" ht="25.05" hidden="1" customHeight="1" x14ac:dyDescent="0.3">
      <c r="A1286" s="274" t="str">
        <f>CONCATENATE(+IF(Table9[[#This Row],[Código do agregado
'[Entidade']]]="","",VLOOKUP(Table9[[#This Row],[Código do agregado
'[Entidade']]],Table8[[#All],[Código do agregado '[Entidade']]:[Código do agregado
'[1º Direito']]],6,FALSE)),Table9[[#This Row],[Membro]])</f>
        <v/>
      </c>
      <c r="B1286" s="403"/>
      <c r="C1286" s="404" t="str">
        <f>IF(Table9[[#This Row],[Código do agregado
'[Entidade']]]="","",(CONCATENATE(VLOOKUP(Table9[[#This Row],[Código do agregado
'[Entidade']]],Table8[[Código do agregado '[Entidade']]:[Código do agregado
'[1º Direito']]],8,FALSE),".",Table9[[#This Row],[Membro]])))</f>
        <v/>
      </c>
      <c r="D1286" s="430"/>
      <c r="E1286" s="431"/>
      <c r="F1286" s="430"/>
      <c r="G1286" s="430"/>
      <c r="H1286" s="435"/>
      <c r="I1286" s="432"/>
      <c r="J1286" s="433"/>
      <c r="K1286" s="404" t="str">
        <f ca="1">IF(Table9[[#This Row],[Data de nascimento 
(aaaa-mm-dd)]]="","",(IF(B1286="","",DATEDIF(J1286,NOW(),"y"))))</f>
        <v/>
      </c>
      <c r="L1286" s="401"/>
      <c r="M1286" s="405"/>
      <c r="N1286" s="407"/>
      <c r="O1286" s="405"/>
      <c r="P1286" s="275" t="str">
        <f t="shared" ref="P1286:P1349" si="103">IF(B1286&lt;&gt;"",IF(AND(B1286&lt;&gt;"",OR(I1286="",J1286="",M1286="",N1286="",AND(O1286="",S1286="Rend"))),"NÃO","SIM"),"NÃO")</f>
        <v>NÃO</v>
      </c>
      <c r="Q1286" s="281" t="str">
        <f>IF(Table9[[#This Row],[Código do agregado
'[Entidade']]]="","",IF(B1286&lt;&gt;B1285,"A",IF(Q1285="A","B",IF(Q1285="B","C",IF(Q1285="C","D",IF(Q1285="D","E",IF(Q1285="E","F",IF(Q1285="F","G",IF(Q1285="G","H",IF(Q1285="H","I",IF(Q1285="K","L",IF(Q1285="L","M",IF(Q1285="M","N",IF(Q1285="N","O",IF(Q1285="O","P",IF(Q1285="P","Q"))))))))))))))))</f>
        <v/>
      </c>
      <c r="R1286" s="282" t="str">
        <f t="shared" ref="R1286:R1349" si="104">IFERROR(IF(OR(RIGHT(I1286,1)-(11-((9*LEFT(I1286,1)+8*MID(I1286,2,1)+7*MID(I1286,3,1)+6*MID(I1286,4,1)+5*MID(I1286,5,1)+4*MID(I1286,6,1)+3*MID(I1286,7,1)+2*MID(I1286,8,1))-(11*INT((9*LEFT(I1286,1)+8*MID(I1286,2,1)+7*MID(I1286,3,1)+6*MID(I1286,4,1)+5*MID(I1286,5,1)+4*MID(I1286,6,1)+3*MID(I1286,7,1)+2*MID(I1286,8,1))/11))))=0,RIGHT(I1286,1)-(11-((9*LEFT(I1286,1)+8*MID(I1286,2,1)+7*MID(I1286,3,1)+6*MID(I1286,4,1)+5*MID(I1286,5,1)+4*MID(I1286,6,1)+3*MID(I1286,7,1)+2*MID(I1286,8,1))-(11*INT((9*LEFT(I1286,1)+8*MID(I1286,2,1)+7*MID(I1286,3,1)+6*MID(I1286,4,1)+5*MID(I1286,5,1)+4*MID(I1286,6,1)+3*MID(I1286,7,1)+2*MID(I1286,8,1))/11))))=-11,RIGHT(I1286,1)-(11-((9*LEFT(I1286,1)+8*MID(I1286,2,1)+7*MID(I1286,3,1)+6*MID(I1286,4,1)+5*MID(I1286,5,1)+4*MID(I1286,6,1)+3*MID(I1286,7,1)+2*MID(I1286,8,1))-(11*INT((9*LEFT(I1286,1)+8*MID(I1286,2,1)+7*MID(I1286,3,1)+6*MID(I1286,4,1)+5*MID(I1286,5,1)+4*MID(I1286,6,1)+3*MID(I1286,7,1)+2*MID(I1286,8,1))/11))))=-10),"","X"),"")</f>
        <v/>
      </c>
      <c r="S1286" s="283" t="str">
        <f t="shared" ref="S1286:S1349" si="105">IF(RIGHT(C1286,1)="A","",IF(C1286="","",IF(OR(K1286&gt;65,AND(K1286&gt;17,K1286&lt;26)),"Rend","")))</f>
        <v/>
      </c>
      <c r="T1286" s="284" t="str">
        <f t="shared" ref="T1286:T1349" ca="1" si="106">IF(OR(K1286&lt;18,AND(O1286="Não",S1286="Rend")),"Dep","")</f>
        <v/>
      </c>
      <c r="U1286" s="419"/>
      <c r="V1286" s="421" t="str">
        <f>IFERROR(IF(Table9[[#This Row],[Data de nascimento 
(aaaa-mm-dd)]]="","",(IF(B1286="","",DATEDIF(J1286,VLOOKUP(Table9[[#This Row],[Código do agregado
'[Entidade']]],Table8[[Código do agregado '[Entidade']]:[Denominação do ficheiro pdf correspondente ao documento]],25,FALSE),"y")))),"")</f>
        <v/>
      </c>
      <c r="W1286" s="410">
        <f t="shared" ref="W1286:W1349" si="107">IF(AND(V1286&gt;=15,V1286&lt;=29),1,0)</f>
        <v>0</v>
      </c>
      <c r="AC1286" s="280"/>
    </row>
    <row r="1287" spans="1:29" s="263" customFormat="1" ht="25.05" hidden="1" customHeight="1" x14ac:dyDescent="0.3">
      <c r="A1287" s="274" t="str">
        <f>CONCATENATE(+IF(Table9[[#This Row],[Código do agregado
'[Entidade']]]="","",VLOOKUP(Table9[[#This Row],[Código do agregado
'[Entidade']]],Table8[[#All],[Código do agregado '[Entidade']]:[Código do agregado
'[1º Direito']]],6,FALSE)),Table9[[#This Row],[Membro]])</f>
        <v/>
      </c>
      <c r="B1287" s="403"/>
      <c r="C1287" s="404" t="str">
        <f>IF(Table9[[#This Row],[Código do agregado
'[Entidade']]]="","",(CONCATENATE(VLOOKUP(Table9[[#This Row],[Código do agregado
'[Entidade']]],Table8[[Código do agregado '[Entidade']]:[Código do agregado
'[1º Direito']]],8,FALSE),".",Table9[[#This Row],[Membro]])))</f>
        <v/>
      </c>
      <c r="D1287" s="430"/>
      <c r="E1287" s="431"/>
      <c r="F1287" s="430"/>
      <c r="G1287" s="430"/>
      <c r="H1287" s="435"/>
      <c r="I1287" s="432"/>
      <c r="J1287" s="433"/>
      <c r="K1287" s="404" t="str">
        <f ca="1">IF(Table9[[#This Row],[Data de nascimento 
(aaaa-mm-dd)]]="","",(IF(B1287="","",DATEDIF(J1287,NOW(),"y"))))</f>
        <v/>
      </c>
      <c r="L1287" s="401"/>
      <c r="M1287" s="405"/>
      <c r="N1287" s="407"/>
      <c r="O1287" s="405"/>
      <c r="P1287" s="275" t="str">
        <f t="shared" si="103"/>
        <v>NÃO</v>
      </c>
      <c r="Q1287" s="281" t="str">
        <f>IF(Table9[[#This Row],[Código do agregado
'[Entidade']]]="","",IF(B1287&lt;&gt;B1286,"A",IF(Q1286="A","B",IF(Q1286="B","C",IF(Q1286="C","D",IF(Q1286="D","E",IF(Q1286="E","F",IF(Q1286="F","G",IF(Q1286="G","H",IF(Q1286="H","I",IF(Q1286="K","L",IF(Q1286="L","M",IF(Q1286="M","N",IF(Q1286="N","O",IF(Q1286="O","P",IF(Q1286="P","Q"))))))))))))))))</f>
        <v/>
      </c>
      <c r="R1287" s="282" t="str">
        <f t="shared" si="104"/>
        <v/>
      </c>
      <c r="S1287" s="283" t="str">
        <f t="shared" si="105"/>
        <v/>
      </c>
      <c r="T1287" s="284" t="str">
        <f t="shared" ca="1" si="106"/>
        <v/>
      </c>
      <c r="U1287" s="419"/>
      <c r="V1287" s="421" t="str">
        <f>IFERROR(IF(Table9[[#This Row],[Data de nascimento 
(aaaa-mm-dd)]]="","",(IF(B1287="","",DATEDIF(J1287,VLOOKUP(Table9[[#This Row],[Código do agregado
'[Entidade']]],Table8[[Código do agregado '[Entidade']]:[Denominação do ficheiro pdf correspondente ao documento]],25,FALSE),"y")))),"")</f>
        <v/>
      </c>
      <c r="W1287" s="410">
        <f t="shared" si="107"/>
        <v>0</v>
      </c>
      <c r="AC1287" s="280"/>
    </row>
    <row r="1288" spans="1:29" s="263" customFormat="1" ht="25.05" hidden="1" customHeight="1" x14ac:dyDescent="0.3">
      <c r="A1288" s="274" t="str">
        <f>CONCATENATE(+IF(Table9[[#This Row],[Código do agregado
'[Entidade']]]="","",VLOOKUP(Table9[[#This Row],[Código do agregado
'[Entidade']]],Table8[[#All],[Código do agregado '[Entidade']]:[Código do agregado
'[1º Direito']]],6,FALSE)),Table9[[#This Row],[Membro]])</f>
        <v/>
      </c>
      <c r="B1288" s="403"/>
      <c r="C1288" s="404" t="str">
        <f>IF(Table9[[#This Row],[Código do agregado
'[Entidade']]]="","",(CONCATENATE(VLOOKUP(Table9[[#This Row],[Código do agregado
'[Entidade']]],Table8[[Código do agregado '[Entidade']]:[Código do agregado
'[1º Direito']]],8,FALSE),".",Table9[[#This Row],[Membro]])))</f>
        <v/>
      </c>
      <c r="D1288" s="430"/>
      <c r="E1288" s="431"/>
      <c r="F1288" s="430"/>
      <c r="G1288" s="430"/>
      <c r="H1288" s="435"/>
      <c r="I1288" s="432"/>
      <c r="J1288" s="433"/>
      <c r="K1288" s="404" t="str">
        <f ca="1">IF(Table9[[#This Row],[Data de nascimento 
(aaaa-mm-dd)]]="","",(IF(B1288="","",DATEDIF(J1288,NOW(),"y"))))</f>
        <v/>
      </c>
      <c r="L1288" s="401"/>
      <c r="M1288" s="405"/>
      <c r="N1288" s="407"/>
      <c r="O1288" s="405"/>
      <c r="P1288" s="275" t="str">
        <f t="shared" si="103"/>
        <v>NÃO</v>
      </c>
      <c r="Q1288" s="281" t="str">
        <f>IF(Table9[[#This Row],[Código do agregado
'[Entidade']]]="","",IF(B1288&lt;&gt;B1287,"A",IF(Q1287="A","B",IF(Q1287="B","C",IF(Q1287="C","D",IF(Q1287="D","E",IF(Q1287="E","F",IF(Q1287="F","G",IF(Q1287="G","H",IF(Q1287="H","I",IF(Q1287="K","L",IF(Q1287="L","M",IF(Q1287="M","N",IF(Q1287="N","O",IF(Q1287="O","P",IF(Q1287="P","Q"))))))))))))))))</f>
        <v/>
      </c>
      <c r="R1288" s="282" t="str">
        <f t="shared" si="104"/>
        <v/>
      </c>
      <c r="S1288" s="283" t="str">
        <f t="shared" si="105"/>
        <v/>
      </c>
      <c r="T1288" s="284" t="str">
        <f t="shared" ca="1" si="106"/>
        <v/>
      </c>
      <c r="U1288" s="419"/>
      <c r="V1288" s="421" t="str">
        <f>IFERROR(IF(Table9[[#This Row],[Data de nascimento 
(aaaa-mm-dd)]]="","",(IF(B1288="","",DATEDIF(J1288,VLOOKUP(Table9[[#This Row],[Código do agregado
'[Entidade']]],Table8[[Código do agregado '[Entidade']]:[Denominação do ficheiro pdf correspondente ao documento]],25,FALSE),"y")))),"")</f>
        <v/>
      </c>
      <c r="W1288" s="410">
        <f t="shared" si="107"/>
        <v>0</v>
      </c>
      <c r="AC1288" s="280"/>
    </row>
    <row r="1289" spans="1:29" s="263" customFormat="1" ht="25.05" hidden="1" customHeight="1" x14ac:dyDescent="0.3">
      <c r="A1289" s="274" t="str">
        <f>CONCATENATE(+IF(Table9[[#This Row],[Código do agregado
'[Entidade']]]="","",VLOOKUP(Table9[[#This Row],[Código do agregado
'[Entidade']]],Table8[[#All],[Código do agregado '[Entidade']]:[Código do agregado
'[1º Direito']]],6,FALSE)),Table9[[#This Row],[Membro]])</f>
        <v/>
      </c>
      <c r="B1289" s="403"/>
      <c r="C1289" s="404" t="str">
        <f>IF(Table9[[#This Row],[Código do agregado
'[Entidade']]]="","",(CONCATENATE(VLOOKUP(Table9[[#This Row],[Código do agregado
'[Entidade']]],Table8[[Código do agregado '[Entidade']]:[Código do agregado
'[1º Direito']]],8,FALSE),".",Table9[[#This Row],[Membro]])))</f>
        <v/>
      </c>
      <c r="D1289" s="430"/>
      <c r="E1289" s="431"/>
      <c r="F1289" s="430"/>
      <c r="G1289" s="430"/>
      <c r="H1289" s="435"/>
      <c r="I1289" s="432"/>
      <c r="J1289" s="433"/>
      <c r="K1289" s="404" t="str">
        <f ca="1">IF(Table9[[#This Row],[Data de nascimento 
(aaaa-mm-dd)]]="","",(IF(B1289="","",DATEDIF(J1289,NOW(),"y"))))</f>
        <v/>
      </c>
      <c r="L1289" s="401"/>
      <c r="M1289" s="405"/>
      <c r="N1289" s="407"/>
      <c r="O1289" s="405"/>
      <c r="P1289" s="275" t="str">
        <f t="shared" si="103"/>
        <v>NÃO</v>
      </c>
      <c r="Q1289" s="281" t="str">
        <f>IF(Table9[[#This Row],[Código do agregado
'[Entidade']]]="","",IF(B1289&lt;&gt;B1288,"A",IF(Q1288="A","B",IF(Q1288="B","C",IF(Q1288="C","D",IF(Q1288="D","E",IF(Q1288="E","F",IF(Q1288="F","G",IF(Q1288="G","H",IF(Q1288="H","I",IF(Q1288="K","L",IF(Q1288="L","M",IF(Q1288="M","N",IF(Q1288="N","O",IF(Q1288="O","P",IF(Q1288="P","Q"))))))))))))))))</f>
        <v/>
      </c>
      <c r="R1289" s="282" t="str">
        <f t="shared" si="104"/>
        <v/>
      </c>
      <c r="S1289" s="283" t="str">
        <f t="shared" si="105"/>
        <v/>
      </c>
      <c r="T1289" s="284" t="str">
        <f t="shared" ca="1" si="106"/>
        <v/>
      </c>
      <c r="U1289" s="419"/>
      <c r="V1289" s="421" t="str">
        <f>IFERROR(IF(Table9[[#This Row],[Data de nascimento 
(aaaa-mm-dd)]]="","",(IF(B1289="","",DATEDIF(J1289,VLOOKUP(Table9[[#This Row],[Código do agregado
'[Entidade']]],Table8[[Código do agregado '[Entidade']]:[Denominação do ficheiro pdf correspondente ao documento]],25,FALSE),"y")))),"")</f>
        <v/>
      </c>
      <c r="W1289" s="410">
        <f t="shared" si="107"/>
        <v>0</v>
      </c>
      <c r="AC1289" s="280"/>
    </row>
    <row r="1290" spans="1:29" s="263" customFormat="1" ht="25.05" hidden="1" customHeight="1" x14ac:dyDescent="0.3">
      <c r="A1290" s="274" t="str">
        <f>CONCATENATE(+IF(Table9[[#This Row],[Código do agregado
'[Entidade']]]="","",VLOOKUP(Table9[[#This Row],[Código do agregado
'[Entidade']]],Table8[[#All],[Código do agregado '[Entidade']]:[Código do agregado
'[1º Direito']]],6,FALSE)),Table9[[#This Row],[Membro]])</f>
        <v/>
      </c>
      <c r="B1290" s="403"/>
      <c r="C1290" s="404" t="str">
        <f>IF(Table9[[#This Row],[Código do agregado
'[Entidade']]]="","",(CONCATENATE(VLOOKUP(Table9[[#This Row],[Código do agregado
'[Entidade']]],Table8[[Código do agregado '[Entidade']]:[Código do agregado
'[1º Direito']]],8,FALSE),".",Table9[[#This Row],[Membro]])))</f>
        <v/>
      </c>
      <c r="D1290" s="430"/>
      <c r="E1290" s="431"/>
      <c r="F1290" s="430"/>
      <c r="G1290" s="430"/>
      <c r="H1290" s="435"/>
      <c r="I1290" s="432"/>
      <c r="J1290" s="433"/>
      <c r="K1290" s="404" t="str">
        <f ca="1">IF(Table9[[#This Row],[Data de nascimento 
(aaaa-mm-dd)]]="","",(IF(B1290="","",DATEDIF(J1290,NOW(),"y"))))</f>
        <v/>
      </c>
      <c r="L1290" s="401"/>
      <c r="M1290" s="405"/>
      <c r="N1290" s="407"/>
      <c r="O1290" s="405"/>
      <c r="P1290" s="275" t="str">
        <f t="shared" si="103"/>
        <v>NÃO</v>
      </c>
      <c r="Q1290" s="281" t="str">
        <f>IF(Table9[[#This Row],[Código do agregado
'[Entidade']]]="","",IF(B1290&lt;&gt;B1289,"A",IF(Q1289="A","B",IF(Q1289="B","C",IF(Q1289="C","D",IF(Q1289="D","E",IF(Q1289="E","F",IF(Q1289="F","G",IF(Q1289="G","H",IF(Q1289="H","I",IF(Q1289="K","L",IF(Q1289="L","M",IF(Q1289="M","N",IF(Q1289="N","O",IF(Q1289="O","P",IF(Q1289="P","Q"))))))))))))))))</f>
        <v/>
      </c>
      <c r="R1290" s="282" t="str">
        <f t="shared" si="104"/>
        <v/>
      </c>
      <c r="S1290" s="283" t="str">
        <f t="shared" si="105"/>
        <v/>
      </c>
      <c r="T1290" s="284" t="str">
        <f t="shared" ca="1" si="106"/>
        <v/>
      </c>
      <c r="U1290" s="419"/>
      <c r="V1290" s="421" t="str">
        <f>IFERROR(IF(Table9[[#This Row],[Data de nascimento 
(aaaa-mm-dd)]]="","",(IF(B1290="","",DATEDIF(J1290,VLOOKUP(Table9[[#This Row],[Código do agregado
'[Entidade']]],Table8[[Código do agregado '[Entidade']]:[Denominação do ficheiro pdf correspondente ao documento]],25,FALSE),"y")))),"")</f>
        <v/>
      </c>
      <c r="W1290" s="410">
        <f t="shared" si="107"/>
        <v>0</v>
      </c>
      <c r="AC1290" s="280"/>
    </row>
    <row r="1291" spans="1:29" s="263" customFormat="1" ht="25.05" hidden="1" customHeight="1" x14ac:dyDescent="0.3">
      <c r="A1291" s="274" t="str">
        <f>CONCATENATE(+IF(Table9[[#This Row],[Código do agregado
'[Entidade']]]="","",VLOOKUP(Table9[[#This Row],[Código do agregado
'[Entidade']]],Table8[[#All],[Código do agregado '[Entidade']]:[Código do agregado
'[1º Direito']]],6,FALSE)),Table9[[#This Row],[Membro]])</f>
        <v/>
      </c>
      <c r="B1291" s="403"/>
      <c r="C1291" s="404" t="str">
        <f>IF(Table9[[#This Row],[Código do agregado
'[Entidade']]]="","",(CONCATENATE(VLOOKUP(Table9[[#This Row],[Código do agregado
'[Entidade']]],Table8[[Código do agregado '[Entidade']]:[Código do agregado
'[1º Direito']]],8,FALSE),".",Table9[[#This Row],[Membro]])))</f>
        <v/>
      </c>
      <c r="D1291" s="430"/>
      <c r="E1291" s="431"/>
      <c r="F1291" s="430"/>
      <c r="G1291" s="430"/>
      <c r="H1291" s="435"/>
      <c r="I1291" s="432"/>
      <c r="J1291" s="433"/>
      <c r="K1291" s="404" t="str">
        <f ca="1">IF(Table9[[#This Row],[Data de nascimento 
(aaaa-mm-dd)]]="","",(IF(B1291="","",DATEDIF(J1291,NOW(),"y"))))</f>
        <v/>
      </c>
      <c r="L1291" s="401"/>
      <c r="M1291" s="405"/>
      <c r="N1291" s="407"/>
      <c r="O1291" s="405"/>
      <c r="P1291" s="275" t="str">
        <f t="shared" si="103"/>
        <v>NÃO</v>
      </c>
      <c r="Q1291" s="281" t="str">
        <f>IF(Table9[[#This Row],[Código do agregado
'[Entidade']]]="","",IF(B1291&lt;&gt;B1290,"A",IF(Q1290="A","B",IF(Q1290="B","C",IF(Q1290="C","D",IF(Q1290="D","E",IF(Q1290="E","F",IF(Q1290="F","G",IF(Q1290="G","H",IF(Q1290="H","I",IF(Q1290="K","L",IF(Q1290="L","M",IF(Q1290="M","N",IF(Q1290="N","O",IF(Q1290="O","P",IF(Q1290="P","Q"))))))))))))))))</f>
        <v/>
      </c>
      <c r="R1291" s="282" t="str">
        <f t="shared" si="104"/>
        <v/>
      </c>
      <c r="S1291" s="283" t="str">
        <f t="shared" si="105"/>
        <v/>
      </c>
      <c r="T1291" s="284" t="str">
        <f t="shared" ca="1" si="106"/>
        <v/>
      </c>
      <c r="U1291" s="419"/>
      <c r="V1291" s="421" t="str">
        <f>IFERROR(IF(Table9[[#This Row],[Data de nascimento 
(aaaa-mm-dd)]]="","",(IF(B1291="","",DATEDIF(J1291,VLOOKUP(Table9[[#This Row],[Código do agregado
'[Entidade']]],Table8[[Código do agregado '[Entidade']]:[Denominação do ficheiro pdf correspondente ao documento]],25,FALSE),"y")))),"")</f>
        <v/>
      </c>
      <c r="W1291" s="410">
        <f t="shared" si="107"/>
        <v>0</v>
      </c>
      <c r="AC1291" s="280"/>
    </row>
    <row r="1292" spans="1:29" s="263" customFormat="1" ht="25.05" hidden="1" customHeight="1" x14ac:dyDescent="0.3">
      <c r="A1292" s="274" t="str">
        <f>CONCATENATE(+IF(Table9[[#This Row],[Código do agregado
'[Entidade']]]="","",VLOOKUP(Table9[[#This Row],[Código do agregado
'[Entidade']]],Table8[[#All],[Código do agregado '[Entidade']]:[Código do agregado
'[1º Direito']]],6,FALSE)),Table9[[#This Row],[Membro]])</f>
        <v/>
      </c>
      <c r="B1292" s="403"/>
      <c r="C1292" s="404" t="str">
        <f>IF(Table9[[#This Row],[Código do agregado
'[Entidade']]]="","",(CONCATENATE(VLOOKUP(Table9[[#This Row],[Código do agregado
'[Entidade']]],Table8[[Código do agregado '[Entidade']]:[Código do agregado
'[1º Direito']]],8,FALSE),".",Table9[[#This Row],[Membro]])))</f>
        <v/>
      </c>
      <c r="D1292" s="430"/>
      <c r="E1292" s="431"/>
      <c r="F1292" s="430"/>
      <c r="G1292" s="430"/>
      <c r="H1292" s="435"/>
      <c r="I1292" s="432"/>
      <c r="J1292" s="433"/>
      <c r="K1292" s="404" t="str">
        <f ca="1">IF(Table9[[#This Row],[Data de nascimento 
(aaaa-mm-dd)]]="","",(IF(B1292="","",DATEDIF(J1292,NOW(),"y"))))</f>
        <v/>
      </c>
      <c r="L1292" s="401"/>
      <c r="M1292" s="405"/>
      <c r="N1292" s="407"/>
      <c r="O1292" s="405"/>
      <c r="P1292" s="275" t="str">
        <f t="shared" si="103"/>
        <v>NÃO</v>
      </c>
      <c r="Q1292" s="281" t="str">
        <f>IF(Table9[[#This Row],[Código do agregado
'[Entidade']]]="","",IF(B1292&lt;&gt;B1291,"A",IF(Q1291="A","B",IF(Q1291="B","C",IF(Q1291="C","D",IF(Q1291="D","E",IF(Q1291="E","F",IF(Q1291="F","G",IF(Q1291="G","H",IF(Q1291="H","I",IF(Q1291="K","L",IF(Q1291="L","M",IF(Q1291="M","N",IF(Q1291="N","O",IF(Q1291="O","P",IF(Q1291="P","Q"))))))))))))))))</f>
        <v/>
      </c>
      <c r="R1292" s="282" t="str">
        <f t="shared" si="104"/>
        <v/>
      </c>
      <c r="S1292" s="283" t="str">
        <f t="shared" si="105"/>
        <v/>
      </c>
      <c r="T1292" s="284" t="str">
        <f t="shared" ca="1" si="106"/>
        <v/>
      </c>
      <c r="U1292" s="419"/>
      <c r="V1292" s="421" t="str">
        <f>IFERROR(IF(Table9[[#This Row],[Data de nascimento 
(aaaa-mm-dd)]]="","",(IF(B1292="","",DATEDIF(J1292,VLOOKUP(Table9[[#This Row],[Código do agregado
'[Entidade']]],Table8[[Código do agregado '[Entidade']]:[Denominação do ficheiro pdf correspondente ao documento]],25,FALSE),"y")))),"")</f>
        <v/>
      </c>
      <c r="W1292" s="410">
        <f t="shared" si="107"/>
        <v>0</v>
      </c>
      <c r="AC1292" s="280"/>
    </row>
    <row r="1293" spans="1:29" s="263" customFormat="1" ht="25.05" hidden="1" customHeight="1" x14ac:dyDescent="0.3">
      <c r="A1293" s="274" t="str">
        <f>CONCATENATE(+IF(Table9[[#This Row],[Código do agregado
'[Entidade']]]="","",VLOOKUP(Table9[[#This Row],[Código do agregado
'[Entidade']]],Table8[[#All],[Código do agregado '[Entidade']]:[Código do agregado
'[1º Direito']]],6,FALSE)),Table9[[#This Row],[Membro]])</f>
        <v/>
      </c>
      <c r="B1293" s="403"/>
      <c r="C1293" s="404" t="str">
        <f>IF(Table9[[#This Row],[Código do agregado
'[Entidade']]]="","",(CONCATENATE(VLOOKUP(Table9[[#This Row],[Código do agregado
'[Entidade']]],Table8[[Código do agregado '[Entidade']]:[Código do agregado
'[1º Direito']]],8,FALSE),".",Table9[[#This Row],[Membro]])))</f>
        <v/>
      </c>
      <c r="D1293" s="430"/>
      <c r="E1293" s="431"/>
      <c r="F1293" s="430"/>
      <c r="G1293" s="430"/>
      <c r="H1293" s="435"/>
      <c r="I1293" s="432"/>
      <c r="J1293" s="433"/>
      <c r="K1293" s="404" t="str">
        <f ca="1">IF(Table9[[#This Row],[Data de nascimento 
(aaaa-mm-dd)]]="","",(IF(B1293="","",DATEDIF(J1293,NOW(),"y"))))</f>
        <v/>
      </c>
      <c r="L1293" s="401"/>
      <c r="M1293" s="405"/>
      <c r="N1293" s="407"/>
      <c r="O1293" s="405"/>
      <c r="P1293" s="275" t="str">
        <f t="shared" si="103"/>
        <v>NÃO</v>
      </c>
      <c r="Q1293" s="281" t="str">
        <f>IF(Table9[[#This Row],[Código do agregado
'[Entidade']]]="","",IF(B1293&lt;&gt;B1292,"A",IF(Q1292="A","B",IF(Q1292="B","C",IF(Q1292="C","D",IF(Q1292="D","E",IF(Q1292="E","F",IF(Q1292="F","G",IF(Q1292="G","H",IF(Q1292="H","I",IF(Q1292="K","L",IF(Q1292="L","M",IF(Q1292="M","N",IF(Q1292="N","O",IF(Q1292="O","P",IF(Q1292="P","Q"))))))))))))))))</f>
        <v/>
      </c>
      <c r="R1293" s="282" t="str">
        <f t="shared" si="104"/>
        <v/>
      </c>
      <c r="S1293" s="283" t="str">
        <f t="shared" si="105"/>
        <v/>
      </c>
      <c r="T1293" s="284" t="str">
        <f t="shared" ca="1" si="106"/>
        <v/>
      </c>
      <c r="U1293" s="419"/>
      <c r="V1293" s="421" t="str">
        <f>IFERROR(IF(Table9[[#This Row],[Data de nascimento 
(aaaa-mm-dd)]]="","",(IF(B1293="","",DATEDIF(J1293,VLOOKUP(Table9[[#This Row],[Código do agregado
'[Entidade']]],Table8[[Código do agregado '[Entidade']]:[Denominação do ficheiro pdf correspondente ao documento]],25,FALSE),"y")))),"")</f>
        <v/>
      </c>
      <c r="W1293" s="410">
        <f t="shared" si="107"/>
        <v>0</v>
      </c>
      <c r="AC1293" s="280"/>
    </row>
    <row r="1294" spans="1:29" s="263" customFormat="1" ht="25.05" hidden="1" customHeight="1" x14ac:dyDescent="0.3">
      <c r="A1294" s="274" t="str">
        <f>CONCATENATE(+IF(Table9[[#This Row],[Código do agregado
'[Entidade']]]="","",VLOOKUP(Table9[[#This Row],[Código do agregado
'[Entidade']]],Table8[[#All],[Código do agregado '[Entidade']]:[Código do agregado
'[1º Direito']]],6,FALSE)),Table9[[#This Row],[Membro]])</f>
        <v/>
      </c>
      <c r="B1294" s="403"/>
      <c r="C1294" s="404" t="str">
        <f>IF(Table9[[#This Row],[Código do agregado
'[Entidade']]]="","",(CONCATENATE(VLOOKUP(Table9[[#This Row],[Código do agregado
'[Entidade']]],Table8[[Código do agregado '[Entidade']]:[Código do agregado
'[1º Direito']]],8,FALSE),".",Table9[[#This Row],[Membro]])))</f>
        <v/>
      </c>
      <c r="D1294" s="430"/>
      <c r="E1294" s="431"/>
      <c r="F1294" s="430"/>
      <c r="G1294" s="430"/>
      <c r="H1294" s="435"/>
      <c r="I1294" s="432"/>
      <c r="J1294" s="433"/>
      <c r="K1294" s="404" t="str">
        <f ca="1">IF(Table9[[#This Row],[Data de nascimento 
(aaaa-mm-dd)]]="","",(IF(B1294="","",DATEDIF(J1294,NOW(),"y"))))</f>
        <v/>
      </c>
      <c r="L1294" s="401"/>
      <c r="M1294" s="405"/>
      <c r="N1294" s="407"/>
      <c r="O1294" s="405"/>
      <c r="P1294" s="275" t="str">
        <f t="shared" si="103"/>
        <v>NÃO</v>
      </c>
      <c r="Q1294" s="281" t="str">
        <f>IF(Table9[[#This Row],[Código do agregado
'[Entidade']]]="","",IF(B1294&lt;&gt;B1293,"A",IF(Q1293="A","B",IF(Q1293="B","C",IF(Q1293="C","D",IF(Q1293="D","E",IF(Q1293="E","F",IF(Q1293="F","G",IF(Q1293="G","H",IF(Q1293="H","I",IF(Q1293="K","L",IF(Q1293="L","M",IF(Q1293="M","N",IF(Q1293="N","O",IF(Q1293="O","P",IF(Q1293="P","Q"))))))))))))))))</f>
        <v/>
      </c>
      <c r="R1294" s="282" t="str">
        <f t="shared" si="104"/>
        <v/>
      </c>
      <c r="S1294" s="283" t="str">
        <f t="shared" si="105"/>
        <v/>
      </c>
      <c r="T1294" s="284" t="str">
        <f t="shared" ca="1" si="106"/>
        <v/>
      </c>
      <c r="U1294" s="419"/>
      <c r="V1294" s="421" t="str">
        <f>IFERROR(IF(Table9[[#This Row],[Data de nascimento 
(aaaa-mm-dd)]]="","",(IF(B1294="","",DATEDIF(J1294,VLOOKUP(Table9[[#This Row],[Código do agregado
'[Entidade']]],Table8[[Código do agregado '[Entidade']]:[Denominação do ficheiro pdf correspondente ao documento]],25,FALSE),"y")))),"")</f>
        <v/>
      </c>
      <c r="W1294" s="410">
        <f t="shared" si="107"/>
        <v>0</v>
      </c>
      <c r="AC1294" s="280"/>
    </row>
    <row r="1295" spans="1:29" s="263" customFormat="1" ht="25.05" hidden="1" customHeight="1" x14ac:dyDescent="0.3">
      <c r="A1295" s="274" t="str">
        <f>CONCATENATE(+IF(Table9[[#This Row],[Código do agregado
'[Entidade']]]="","",VLOOKUP(Table9[[#This Row],[Código do agregado
'[Entidade']]],Table8[[#All],[Código do agregado '[Entidade']]:[Código do agregado
'[1º Direito']]],6,FALSE)),Table9[[#This Row],[Membro]])</f>
        <v/>
      </c>
      <c r="B1295" s="403"/>
      <c r="C1295" s="404" t="str">
        <f>IF(Table9[[#This Row],[Código do agregado
'[Entidade']]]="","",(CONCATENATE(VLOOKUP(Table9[[#This Row],[Código do agregado
'[Entidade']]],Table8[[Código do agregado '[Entidade']]:[Código do agregado
'[1º Direito']]],8,FALSE),".",Table9[[#This Row],[Membro]])))</f>
        <v/>
      </c>
      <c r="D1295" s="430"/>
      <c r="E1295" s="431"/>
      <c r="F1295" s="430"/>
      <c r="G1295" s="430"/>
      <c r="H1295" s="435"/>
      <c r="I1295" s="432"/>
      <c r="J1295" s="433"/>
      <c r="K1295" s="404" t="str">
        <f ca="1">IF(Table9[[#This Row],[Data de nascimento 
(aaaa-mm-dd)]]="","",(IF(B1295="","",DATEDIF(J1295,NOW(),"y"))))</f>
        <v/>
      </c>
      <c r="L1295" s="401"/>
      <c r="M1295" s="405"/>
      <c r="N1295" s="407"/>
      <c r="O1295" s="405"/>
      <c r="P1295" s="275" t="str">
        <f t="shared" si="103"/>
        <v>NÃO</v>
      </c>
      <c r="Q1295" s="281" t="str">
        <f>IF(Table9[[#This Row],[Código do agregado
'[Entidade']]]="","",IF(B1295&lt;&gt;B1294,"A",IF(Q1294="A","B",IF(Q1294="B","C",IF(Q1294="C","D",IF(Q1294="D","E",IF(Q1294="E","F",IF(Q1294="F","G",IF(Q1294="G","H",IF(Q1294="H","I",IF(Q1294="K","L",IF(Q1294="L","M",IF(Q1294="M","N",IF(Q1294="N","O",IF(Q1294="O","P",IF(Q1294="P","Q"))))))))))))))))</f>
        <v/>
      </c>
      <c r="R1295" s="282" t="str">
        <f t="shared" si="104"/>
        <v/>
      </c>
      <c r="S1295" s="283" t="str">
        <f t="shared" si="105"/>
        <v/>
      </c>
      <c r="T1295" s="284" t="str">
        <f t="shared" ca="1" si="106"/>
        <v/>
      </c>
      <c r="U1295" s="419"/>
      <c r="V1295" s="421" t="str">
        <f>IFERROR(IF(Table9[[#This Row],[Data de nascimento 
(aaaa-mm-dd)]]="","",(IF(B1295="","",DATEDIF(J1295,VLOOKUP(Table9[[#This Row],[Código do agregado
'[Entidade']]],Table8[[Código do agregado '[Entidade']]:[Denominação do ficheiro pdf correspondente ao documento]],25,FALSE),"y")))),"")</f>
        <v/>
      </c>
      <c r="W1295" s="410">
        <f t="shared" si="107"/>
        <v>0</v>
      </c>
      <c r="AC1295" s="280"/>
    </row>
    <row r="1296" spans="1:29" s="263" customFormat="1" ht="25.05" hidden="1" customHeight="1" x14ac:dyDescent="0.3">
      <c r="A1296" s="274" t="str">
        <f>CONCATENATE(+IF(Table9[[#This Row],[Código do agregado
'[Entidade']]]="","",VLOOKUP(Table9[[#This Row],[Código do agregado
'[Entidade']]],Table8[[#All],[Código do agregado '[Entidade']]:[Código do agregado
'[1º Direito']]],6,FALSE)),Table9[[#This Row],[Membro]])</f>
        <v/>
      </c>
      <c r="B1296" s="403"/>
      <c r="C1296" s="404" t="str">
        <f>IF(Table9[[#This Row],[Código do agregado
'[Entidade']]]="","",(CONCATENATE(VLOOKUP(Table9[[#This Row],[Código do agregado
'[Entidade']]],Table8[[Código do agregado '[Entidade']]:[Código do agregado
'[1º Direito']]],8,FALSE),".",Table9[[#This Row],[Membro]])))</f>
        <v/>
      </c>
      <c r="D1296" s="430"/>
      <c r="E1296" s="431"/>
      <c r="F1296" s="430"/>
      <c r="G1296" s="430"/>
      <c r="H1296" s="435"/>
      <c r="I1296" s="432"/>
      <c r="J1296" s="433"/>
      <c r="K1296" s="404" t="str">
        <f ca="1">IF(Table9[[#This Row],[Data de nascimento 
(aaaa-mm-dd)]]="","",(IF(B1296="","",DATEDIF(J1296,NOW(),"y"))))</f>
        <v/>
      </c>
      <c r="L1296" s="401"/>
      <c r="M1296" s="405"/>
      <c r="N1296" s="407"/>
      <c r="O1296" s="405"/>
      <c r="P1296" s="275" t="str">
        <f t="shared" si="103"/>
        <v>NÃO</v>
      </c>
      <c r="Q1296" s="281" t="str">
        <f>IF(Table9[[#This Row],[Código do agregado
'[Entidade']]]="","",IF(B1296&lt;&gt;B1295,"A",IF(Q1295="A","B",IF(Q1295="B","C",IF(Q1295="C","D",IF(Q1295="D","E",IF(Q1295="E","F",IF(Q1295="F","G",IF(Q1295="G","H",IF(Q1295="H","I",IF(Q1295="K","L",IF(Q1295="L","M",IF(Q1295="M","N",IF(Q1295="N","O",IF(Q1295="O","P",IF(Q1295="P","Q"))))))))))))))))</f>
        <v/>
      </c>
      <c r="R1296" s="282" t="str">
        <f t="shared" si="104"/>
        <v/>
      </c>
      <c r="S1296" s="283" t="str">
        <f t="shared" si="105"/>
        <v/>
      </c>
      <c r="T1296" s="284" t="str">
        <f t="shared" ca="1" si="106"/>
        <v/>
      </c>
      <c r="U1296" s="419"/>
      <c r="V1296" s="421" t="str">
        <f>IFERROR(IF(Table9[[#This Row],[Data de nascimento 
(aaaa-mm-dd)]]="","",(IF(B1296="","",DATEDIF(J1296,VLOOKUP(Table9[[#This Row],[Código do agregado
'[Entidade']]],Table8[[Código do agregado '[Entidade']]:[Denominação do ficheiro pdf correspondente ao documento]],25,FALSE),"y")))),"")</f>
        <v/>
      </c>
      <c r="W1296" s="410">
        <f t="shared" si="107"/>
        <v>0</v>
      </c>
      <c r="AC1296" s="280"/>
    </row>
    <row r="1297" spans="1:29" s="263" customFormat="1" ht="25.05" hidden="1" customHeight="1" x14ac:dyDescent="0.3">
      <c r="A1297" s="274" t="str">
        <f>CONCATENATE(+IF(Table9[[#This Row],[Código do agregado
'[Entidade']]]="","",VLOOKUP(Table9[[#This Row],[Código do agregado
'[Entidade']]],Table8[[#All],[Código do agregado '[Entidade']]:[Código do agregado
'[1º Direito']]],6,FALSE)),Table9[[#This Row],[Membro]])</f>
        <v/>
      </c>
      <c r="B1297" s="403"/>
      <c r="C1297" s="404" t="str">
        <f>IF(Table9[[#This Row],[Código do agregado
'[Entidade']]]="","",(CONCATENATE(VLOOKUP(Table9[[#This Row],[Código do agregado
'[Entidade']]],Table8[[Código do agregado '[Entidade']]:[Código do agregado
'[1º Direito']]],8,FALSE),".",Table9[[#This Row],[Membro]])))</f>
        <v/>
      </c>
      <c r="D1297" s="430"/>
      <c r="E1297" s="431"/>
      <c r="F1297" s="430"/>
      <c r="G1297" s="430"/>
      <c r="H1297" s="435"/>
      <c r="I1297" s="432"/>
      <c r="J1297" s="433"/>
      <c r="K1297" s="404" t="str">
        <f ca="1">IF(Table9[[#This Row],[Data de nascimento 
(aaaa-mm-dd)]]="","",(IF(B1297="","",DATEDIF(J1297,NOW(),"y"))))</f>
        <v/>
      </c>
      <c r="L1297" s="401"/>
      <c r="M1297" s="405"/>
      <c r="N1297" s="407"/>
      <c r="O1297" s="405"/>
      <c r="P1297" s="275" t="str">
        <f t="shared" si="103"/>
        <v>NÃO</v>
      </c>
      <c r="Q1297" s="281" t="str">
        <f>IF(Table9[[#This Row],[Código do agregado
'[Entidade']]]="","",IF(B1297&lt;&gt;B1296,"A",IF(Q1296="A","B",IF(Q1296="B","C",IF(Q1296="C","D",IF(Q1296="D","E",IF(Q1296="E","F",IF(Q1296="F","G",IF(Q1296="G","H",IF(Q1296="H","I",IF(Q1296="K","L",IF(Q1296="L","M",IF(Q1296="M","N",IF(Q1296="N","O",IF(Q1296="O","P",IF(Q1296="P","Q"))))))))))))))))</f>
        <v/>
      </c>
      <c r="R1297" s="282" t="str">
        <f t="shared" si="104"/>
        <v/>
      </c>
      <c r="S1297" s="283" t="str">
        <f t="shared" si="105"/>
        <v/>
      </c>
      <c r="T1297" s="284" t="str">
        <f t="shared" ca="1" si="106"/>
        <v/>
      </c>
      <c r="U1297" s="419"/>
      <c r="V1297" s="421" t="str">
        <f>IFERROR(IF(Table9[[#This Row],[Data de nascimento 
(aaaa-mm-dd)]]="","",(IF(B1297="","",DATEDIF(J1297,VLOOKUP(Table9[[#This Row],[Código do agregado
'[Entidade']]],Table8[[Código do agregado '[Entidade']]:[Denominação do ficheiro pdf correspondente ao documento]],25,FALSE),"y")))),"")</f>
        <v/>
      </c>
      <c r="W1297" s="410">
        <f t="shared" si="107"/>
        <v>0</v>
      </c>
      <c r="AC1297" s="280"/>
    </row>
    <row r="1298" spans="1:29" s="263" customFormat="1" ht="25.05" hidden="1" customHeight="1" x14ac:dyDescent="0.3">
      <c r="A1298" s="274" t="str">
        <f>CONCATENATE(+IF(Table9[[#This Row],[Código do agregado
'[Entidade']]]="","",VLOOKUP(Table9[[#This Row],[Código do agregado
'[Entidade']]],Table8[[#All],[Código do agregado '[Entidade']]:[Código do agregado
'[1º Direito']]],6,FALSE)),Table9[[#This Row],[Membro]])</f>
        <v/>
      </c>
      <c r="B1298" s="403"/>
      <c r="C1298" s="404" t="str">
        <f>IF(Table9[[#This Row],[Código do agregado
'[Entidade']]]="","",(CONCATENATE(VLOOKUP(Table9[[#This Row],[Código do agregado
'[Entidade']]],Table8[[Código do agregado '[Entidade']]:[Código do agregado
'[1º Direito']]],8,FALSE),".",Table9[[#This Row],[Membro]])))</f>
        <v/>
      </c>
      <c r="D1298" s="430"/>
      <c r="E1298" s="431"/>
      <c r="F1298" s="430"/>
      <c r="G1298" s="430"/>
      <c r="H1298" s="435"/>
      <c r="I1298" s="432"/>
      <c r="J1298" s="433"/>
      <c r="K1298" s="404" t="str">
        <f ca="1">IF(Table9[[#This Row],[Data de nascimento 
(aaaa-mm-dd)]]="","",(IF(B1298="","",DATEDIF(J1298,NOW(),"y"))))</f>
        <v/>
      </c>
      <c r="L1298" s="401"/>
      <c r="M1298" s="405"/>
      <c r="N1298" s="407"/>
      <c r="O1298" s="405"/>
      <c r="P1298" s="275" t="str">
        <f t="shared" si="103"/>
        <v>NÃO</v>
      </c>
      <c r="Q1298" s="281" t="str">
        <f>IF(Table9[[#This Row],[Código do agregado
'[Entidade']]]="","",IF(B1298&lt;&gt;B1297,"A",IF(Q1297="A","B",IF(Q1297="B","C",IF(Q1297="C","D",IF(Q1297="D","E",IF(Q1297="E","F",IF(Q1297="F","G",IF(Q1297="G","H",IF(Q1297="H","I",IF(Q1297="K","L",IF(Q1297="L","M",IF(Q1297="M","N",IF(Q1297="N","O",IF(Q1297="O","P",IF(Q1297="P","Q"))))))))))))))))</f>
        <v/>
      </c>
      <c r="R1298" s="282" t="str">
        <f t="shared" si="104"/>
        <v/>
      </c>
      <c r="S1298" s="283" t="str">
        <f t="shared" si="105"/>
        <v/>
      </c>
      <c r="T1298" s="284" t="str">
        <f t="shared" ca="1" si="106"/>
        <v/>
      </c>
      <c r="U1298" s="419"/>
      <c r="V1298" s="421" t="str">
        <f>IFERROR(IF(Table9[[#This Row],[Data de nascimento 
(aaaa-mm-dd)]]="","",(IF(B1298="","",DATEDIF(J1298,VLOOKUP(Table9[[#This Row],[Código do agregado
'[Entidade']]],Table8[[Código do agregado '[Entidade']]:[Denominação do ficheiro pdf correspondente ao documento]],25,FALSE),"y")))),"")</f>
        <v/>
      </c>
      <c r="W1298" s="410">
        <f t="shared" si="107"/>
        <v>0</v>
      </c>
      <c r="AC1298" s="280"/>
    </row>
    <row r="1299" spans="1:29" s="263" customFormat="1" ht="25.05" hidden="1" customHeight="1" x14ac:dyDescent="0.3">
      <c r="A1299" s="274" t="str">
        <f>CONCATENATE(+IF(Table9[[#This Row],[Código do agregado
'[Entidade']]]="","",VLOOKUP(Table9[[#This Row],[Código do agregado
'[Entidade']]],Table8[[#All],[Código do agregado '[Entidade']]:[Código do agregado
'[1º Direito']]],6,FALSE)),Table9[[#This Row],[Membro]])</f>
        <v/>
      </c>
      <c r="B1299" s="403"/>
      <c r="C1299" s="404" t="str">
        <f>IF(Table9[[#This Row],[Código do agregado
'[Entidade']]]="","",(CONCATENATE(VLOOKUP(Table9[[#This Row],[Código do agregado
'[Entidade']]],Table8[[Código do agregado '[Entidade']]:[Código do agregado
'[1º Direito']]],8,FALSE),".",Table9[[#This Row],[Membro]])))</f>
        <v/>
      </c>
      <c r="D1299" s="430"/>
      <c r="E1299" s="431"/>
      <c r="F1299" s="430"/>
      <c r="G1299" s="430"/>
      <c r="H1299" s="435"/>
      <c r="I1299" s="432"/>
      <c r="J1299" s="433"/>
      <c r="K1299" s="404" t="str">
        <f ca="1">IF(Table9[[#This Row],[Data de nascimento 
(aaaa-mm-dd)]]="","",(IF(B1299="","",DATEDIF(J1299,NOW(),"y"))))</f>
        <v/>
      </c>
      <c r="L1299" s="401"/>
      <c r="M1299" s="405"/>
      <c r="N1299" s="407"/>
      <c r="O1299" s="405"/>
      <c r="P1299" s="275" t="str">
        <f t="shared" si="103"/>
        <v>NÃO</v>
      </c>
      <c r="Q1299" s="281" t="str">
        <f>IF(Table9[[#This Row],[Código do agregado
'[Entidade']]]="","",IF(B1299&lt;&gt;B1298,"A",IF(Q1298="A","B",IF(Q1298="B","C",IF(Q1298="C","D",IF(Q1298="D","E",IF(Q1298="E","F",IF(Q1298="F","G",IF(Q1298="G","H",IF(Q1298="H","I",IF(Q1298="K","L",IF(Q1298="L","M",IF(Q1298="M","N",IF(Q1298="N","O",IF(Q1298="O","P",IF(Q1298="P","Q"))))))))))))))))</f>
        <v/>
      </c>
      <c r="R1299" s="282" t="str">
        <f t="shared" si="104"/>
        <v/>
      </c>
      <c r="S1299" s="283" t="str">
        <f t="shared" si="105"/>
        <v/>
      </c>
      <c r="T1299" s="284" t="str">
        <f t="shared" ca="1" si="106"/>
        <v/>
      </c>
      <c r="U1299" s="419"/>
      <c r="V1299" s="421" t="str">
        <f>IFERROR(IF(Table9[[#This Row],[Data de nascimento 
(aaaa-mm-dd)]]="","",(IF(B1299="","",DATEDIF(J1299,VLOOKUP(Table9[[#This Row],[Código do agregado
'[Entidade']]],Table8[[Código do agregado '[Entidade']]:[Denominação do ficheiro pdf correspondente ao documento]],25,FALSE),"y")))),"")</f>
        <v/>
      </c>
      <c r="W1299" s="410">
        <f t="shared" si="107"/>
        <v>0</v>
      </c>
      <c r="AC1299" s="280"/>
    </row>
    <row r="1300" spans="1:29" s="263" customFormat="1" ht="25.05" hidden="1" customHeight="1" x14ac:dyDescent="0.3">
      <c r="A1300" s="274" t="str">
        <f>CONCATENATE(+IF(Table9[[#This Row],[Código do agregado
'[Entidade']]]="","",VLOOKUP(Table9[[#This Row],[Código do agregado
'[Entidade']]],Table8[[#All],[Código do agregado '[Entidade']]:[Código do agregado
'[1º Direito']]],6,FALSE)),Table9[[#This Row],[Membro]])</f>
        <v/>
      </c>
      <c r="B1300" s="403"/>
      <c r="C1300" s="404" t="str">
        <f>IF(Table9[[#This Row],[Código do agregado
'[Entidade']]]="","",(CONCATENATE(VLOOKUP(Table9[[#This Row],[Código do agregado
'[Entidade']]],Table8[[Código do agregado '[Entidade']]:[Código do agregado
'[1º Direito']]],8,FALSE),".",Table9[[#This Row],[Membro]])))</f>
        <v/>
      </c>
      <c r="D1300" s="430"/>
      <c r="E1300" s="431"/>
      <c r="F1300" s="430"/>
      <c r="G1300" s="430"/>
      <c r="H1300" s="435"/>
      <c r="I1300" s="432"/>
      <c r="J1300" s="433"/>
      <c r="K1300" s="404" t="str">
        <f ca="1">IF(Table9[[#This Row],[Data de nascimento 
(aaaa-mm-dd)]]="","",(IF(B1300="","",DATEDIF(J1300,NOW(),"y"))))</f>
        <v/>
      </c>
      <c r="L1300" s="401"/>
      <c r="M1300" s="405"/>
      <c r="N1300" s="407"/>
      <c r="O1300" s="405"/>
      <c r="P1300" s="275" t="str">
        <f t="shared" si="103"/>
        <v>NÃO</v>
      </c>
      <c r="Q1300" s="281" t="str">
        <f>IF(Table9[[#This Row],[Código do agregado
'[Entidade']]]="","",IF(B1300&lt;&gt;B1299,"A",IF(Q1299="A","B",IF(Q1299="B","C",IF(Q1299="C","D",IF(Q1299="D","E",IF(Q1299="E","F",IF(Q1299="F","G",IF(Q1299="G","H",IF(Q1299="H","I",IF(Q1299="K","L",IF(Q1299="L","M",IF(Q1299="M","N",IF(Q1299="N","O",IF(Q1299="O","P",IF(Q1299="P","Q"))))))))))))))))</f>
        <v/>
      </c>
      <c r="R1300" s="282" t="str">
        <f t="shared" si="104"/>
        <v/>
      </c>
      <c r="S1300" s="283" t="str">
        <f t="shared" si="105"/>
        <v/>
      </c>
      <c r="T1300" s="284" t="str">
        <f t="shared" ca="1" si="106"/>
        <v/>
      </c>
      <c r="U1300" s="419"/>
      <c r="V1300" s="421" t="str">
        <f>IFERROR(IF(Table9[[#This Row],[Data de nascimento 
(aaaa-mm-dd)]]="","",(IF(B1300="","",DATEDIF(J1300,VLOOKUP(Table9[[#This Row],[Código do agregado
'[Entidade']]],Table8[[Código do agregado '[Entidade']]:[Denominação do ficheiro pdf correspondente ao documento]],25,FALSE),"y")))),"")</f>
        <v/>
      </c>
      <c r="W1300" s="410">
        <f t="shared" si="107"/>
        <v>0</v>
      </c>
      <c r="AC1300" s="280"/>
    </row>
    <row r="1301" spans="1:29" s="263" customFormat="1" ht="25.05" hidden="1" customHeight="1" x14ac:dyDescent="0.3">
      <c r="A1301" s="274" t="str">
        <f>CONCATENATE(+IF(Table9[[#This Row],[Código do agregado
'[Entidade']]]="","",VLOOKUP(Table9[[#This Row],[Código do agregado
'[Entidade']]],Table8[[#All],[Código do agregado '[Entidade']]:[Código do agregado
'[1º Direito']]],6,FALSE)),Table9[[#This Row],[Membro]])</f>
        <v/>
      </c>
      <c r="B1301" s="403"/>
      <c r="C1301" s="404" t="str">
        <f>IF(Table9[[#This Row],[Código do agregado
'[Entidade']]]="","",(CONCATENATE(VLOOKUP(Table9[[#This Row],[Código do agregado
'[Entidade']]],Table8[[Código do agregado '[Entidade']]:[Código do agregado
'[1º Direito']]],8,FALSE),".",Table9[[#This Row],[Membro]])))</f>
        <v/>
      </c>
      <c r="D1301" s="430"/>
      <c r="E1301" s="431"/>
      <c r="F1301" s="430"/>
      <c r="G1301" s="430"/>
      <c r="H1301" s="435"/>
      <c r="I1301" s="432"/>
      <c r="J1301" s="433"/>
      <c r="K1301" s="404" t="str">
        <f ca="1">IF(Table9[[#This Row],[Data de nascimento 
(aaaa-mm-dd)]]="","",(IF(B1301="","",DATEDIF(J1301,NOW(),"y"))))</f>
        <v/>
      </c>
      <c r="L1301" s="401"/>
      <c r="M1301" s="405"/>
      <c r="N1301" s="407"/>
      <c r="O1301" s="405"/>
      <c r="P1301" s="275" t="str">
        <f t="shared" si="103"/>
        <v>NÃO</v>
      </c>
      <c r="Q1301" s="281" t="str">
        <f>IF(Table9[[#This Row],[Código do agregado
'[Entidade']]]="","",IF(B1301&lt;&gt;B1300,"A",IF(Q1300="A","B",IF(Q1300="B","C",IF(Q1300="C","D",IF(Q1300="D","E",IF(Q1300="E","F",IF(Q1300="F","G",IF(Q1300="G","H",IF(Q1300="H","I",IF(Q1300="K","L",IF(Q1300="L","M",IF(Q1300="M","N",IF(Q1300="N","O",IF(Q1300="O","P",IF(Q1300="P","Q"))))))))))))))))</f>
        <v/>
      </c>
      <c r="R1301" s="282" t="str">
        <f t="shared" si="104"/>
        <v/>
      </c>
      <c r="S1301" s="283" t="str">
        <f t="shared" si="105"/>
        <v/>
      </c>
      <c r="T1301" s="284" t="str">
        <f t="shared" ca="1" si="106"/>
        <v/>
      </c>
      <c r="U1301" s="419"/>
      <c r="V1301" s="421" t="str">
        <f>IFERROR(IF(Table9[[#This Row],[Data de nascimento 
(aaaa-mm-dd)]]="","",(IF(B1301="","",DATEDIF(J1301,VLOOKUP(Table9[[#This Row],[Código do agregado
'[Entidade']]],Table8[[Código do agregado '[Entidade']]:[Denominação do ficheiro pdf correspondente ao documento]],25,FALSE),"y")))),"")</f>
        <v/>
      </c>
      <c r="W1301" s="410">
        <f t="shared" si="107"/>
        <v>0</v>
      </c>
      <c r="AC1301" s="280"/>
    </row>
    <row r="1302" spans="1:29" s="263" customFormat="1" ht="25.05" hidden="1" customHeight="1" x14ac:dyDescent="0.3">
      <c r="A1302" s="274" t="str">
        <f>CONCATENATE(+IF(Table9[[#This Row],[Código do agregado
'[Entidade']]]="","",VLOOKUP(Table9[[#This Row],[Código do agregado
'[Entidade']]],Table8[[#All],[Código do agregado '[Entidade']]:[Código do agregado
'[1º Direito']]],6,FALSE)),Table9[[#This Row],[Membro]])</f>
        <v/>
      </c>
      <c r="B1302" s="403"/>
      <c r="C1302" s="404" t="str">
        <f>IF(Table9[[#This Row],[Código do agregado
'[Entidade']]]="","",(CONCATENATE(VLOOKUP(Table9[[#This Row],[Código do agregado
'[Entidade']]],Table8[[Código do agregado '[Entidade']]:[Código do agregado
'[1º Direito']]],8,FALSE),".",Table9[[#This Row],[Membro]])))</f>
        <v/>
      </c>
      <c r="D1302" s="430"/>
      <c r="E1302" s="431"/>
      <c r="F1302" s="430"/>
      <c r="G1302" s="430"/>
      <c r="H1302" s="435"/>
      <c r="I1302" s="432"/>
      <c r="J1302" s="433"/>
      <c r="K1302" s="404" t="str">
        <f ca="1">IF(Table9[[#This Row],[Data de nascimento 
(aaaa-mm-dd)]]="","",(IF(B1302="","",DATEDIF(J1302,NOW(),"y"))))</f>
        <v/>
      </c>
      <c r="L1302" s="401"/>
      <c r="M1302" s="405"/>
      <c r="N1302" s="407"/>
      <c r="O1302" s="405"/>
      <c r="P1302" s="275" t="str">
        <f t="shared" si="103"/>
        <v>NÃO</v>
      </c>
      <c r="Q1302" s="281" t="str">
        <f>IF(Table9[[#This Row],[Código do agregado
'[Entidade']]]="","",IF(B1302&lt;&gt;B1301,"A",IF(Q1301="A","B",IF(Q1301="B","C",IF(Q1301="C","D",IF(Q1301="D","E",IF(Q1301="E","F",IF(Q1301="F","G",IF(Q1301="G","H",IF(Q1301="H","I",IF(Q1301="K","L",IF(Q1301="L","M",IF(Q1301="M","N",IF(Q1301="N","O",IF(Q1301="O","P",IF(Q1301="P","Q"))))))))))))))))</f>
        <v/>
      </c>
      <c r="R1302" s="282" t="str">
        <f t="shared" si="104"/>
        <v/>
      </c>
      <c r="S1302" s="283" t="str">
        <f t="shared" si="105"/>
        <v/>
      </c>
      <c r="T1302" s="284" t="str">
        <f t="shared" ca="1" si="106"/>
        <v/>
      </c>
      <c r="U1302" s="419"/>
      <c r="V1302" s="421" t="str">
        <f>IFERROR(IF(Table9[[#This Row],[Data de nascimento 
(aaaa-mm-dd)]]="","",(IF(B1302="","",DATEDIF(J1302,VLOOKUP(Table9[[#This Row],[Código do agregado
'[Entidade']]],Table8[[Código do agregado '[Entidade']]:[Denominação do ficheiro pdf correspondente ao documento]],25,FALSE),"y")))),"")</f>
        <v/>
      </c>
      <c r="W1302" s="410">
        <f t="shared" si="107"/>
        <v>0</v>
      </c>
      <c r="AC1302" s="280"/>
    </row>
    <row r="1303" spans="1:29" s="263" customFormat="1" ht="25.05" hidden="1" customHeight="1" x14ac:dyDescent="0.3">
      <c r="A1303" s="274" t="str">
        <f>CONCATENATE(+IF(Table9[[#This Row],[Código do agregado
'[Entidade']]]="","",VLOOKUP(Table9[[#This Row],[Código do agregado
'[Entidade']]],Table8[[#All],[Código do agregado '[Entidade']]:[Código do agregado
'[1º Direito']]],6,FALSE)),Table9[[#This Row],[Membro]])</f>
        <v/>
      </c>
      <c r="B1303" s="403"/>
      <c r="C1303" s="404" t="str">
        <f>IF(Table9[[#This Row],[Código do agregado
'[Entidade']]]="","",(CONCATENATE(VLOOKUP(Table9[[#This Row],[Código do agregado
'[Entidade']]],Table8[[Código do agregado '[Entidade']]:[Código do agregado
'[1º Direito']]],8,FALSE),".",Table9[[#This Row],[Membro]])))</f>
        <v/>
      </c>
      <c r="D1303" s="430"/>
      <c r="E1303" s="431"/>
      <c r="F1303" s="430"/>
      <c r="G1303" s="430"/>
      <c r="H1303" s="435"/>
      <c r="I1303" s="432"/>
      <c r="J1303" s="433"/>
      <c r="K1303" s="404" t="str">
        <f ca="1">IF(Table9[[#This Row],[Data de nascimento 
(aaaa-mm-dd)]]="","",(IF(B1303="","",DATEDIF(J1303,NOW(),"y"))))</f>
        <v/>
      </c>
      <c r="L1303" s="401"/>
      <c r="M1303" s="405"/>
      <c r="N1303" s="407"/>
      <c r="O1303" s="405"/>
      <c r="P1303" s="275" t="str">
        <f t="shared" si="103"/>
        <v>NÃO</v>
      </c>
      <c r="Q1303" s="281" t="str">
        <f>IF(Table9[[#This Row],[Código do agregado
'[Entidade']]]="","",IF(B1303&lt;&gt;B1302,"A",IF(Q1302="A","B",IF(Q1302="B","C",IF(Q1302="C","D",IF(Q1302="D","E",IF(Q1302="E","F",IF(Q1302="F","G",IF(Q1302="G","H",IF(Q1302="H","I",IF(Q1302="K","L",IF(Q1302="L","M",IF(Q1302="M","N",IF(Q1302="N","O",IF(Q1302="O","P",IF(Q1302="P","Q"))))))))))))))))</f>
        <v/>
      </c>
      <c r="R1303" s="282" t="str">
        <f t="shared" si="104"/>
        <v/>
      </c>
      <c r="S1303" s="283" t="str">
        <f t="shared" si="105"/>
        <v/>
      </c>
      <c r="T1303" s="284" t="str">
        <f t="shared" ca="1" si="106"/>
        <v/>
      </c>
      <c r="U1303" s="419"/>
      <c r="V1303" s="421" t="str">
        <f>IFERROR(IF(Table9[[#This Row],[Data de nascimento 
(aaaa-mm-dd)]]="","",(IF(B1303="","",DATEDIF(J1303,VLOOKUP(Table9[[#This Row],[Código do agregado
'[Entidade']]],Table8[[Código do agregado '[Entidade']]:[Denominação do ficheiro pdf correspondente ao documento]],25,FALSE),"y")))),"")</f>
        <v/>
      </c>
      <c r="W1303" s="410">
        <f t="shared" si="107"/>
        <v>0</v>
      </c>
      <c r="AC1303" s="280"/>
    </row>
    <row r="1304" spans="1:29" s="263" customFormat="1" ht="25.05" hidden="1" customHeight="1" x14ac:dyDescent="0.3">
      <c r="A1304" s="274" t="str">
        <f>CONCATENATE(+IF(Table9[[#This Row],[Código do agregado
'[Entidade']]]="","",VLOOKUP(Table9[[#This Row],[Código do agregado
'[Entidade']]],Table8[[#All],[Código do agregado '[Entidade']]:[Código do agregado
'[1º Direito']]],6,FALSE)),Table9[[#This Row],[Membro]])</f>
        <v/>
      </c>
      <c r="B1304" s="403"/>
      <c r="C1304" s="404" t="str">
        <f>IF(Table9[[#This Row],[Código do agregado
'[Entidade']]]="","",(CONCATENATE(VLOOKUP(Table9[[#This Row],[Código do agregado
'[Entidade']]],Table8[[Código do agregado '[Entidade']]:[Código do agregado
'[1º Direito']]],8,FALSE),".",Table9[[#This Row],[Membro]])))</f>
        <v/>
      </c>
      <c r="D1304" s="430"/>
      <c r="E1304" s="431"/>
      <c r="F1304" s="430"/>
      <c r="G1304" s="430"/>
      <c r="H1304" s="435"/>
      <c r="I1304" s="432"/>
      <c r="J1304" s="433"/>
      <c r="K1304" s="404" t="str">
        <f ca="1">IF(Table9[[#This Row],[Data de nascimento 
(aaaa-mm-dd)]]="","",(IF(B1304="","",DATEDIF(J1304,NOW(),"y"))))</f>
        <v/>
      </c>
      <c r="L1304" s="401"/>
      <c r="M1304" s="405"/>
      <c r="N1304" s="407"/>
      <c r="O1304" s="405"/>
      <c r="P1304" s="275" t="str">
        <f t="shared" si="103"/>
        <v>NÃO</v>
      </c>
      <c r="Q1304" s="281" t="str">
        <f>IF(Table9[[#This Row],[Código do agregado
'[Entidade']]]="","",IF(B1304&lt;&gt;B1303,"A",IF(Q1303="A","B",IF(Q1303="B","C",IF(Q1303="C","D",IF(Q1303="D","E",IF(Q1303="E","F",IF(Q1303="F","G",IF(Q1303="G","H",IF(Q1303="H","I",IF(Q1303="K","L",IF(Q1303="L","M",IF(Q1303="M","N",IF(Q1303="N","O",IF(Q1303="O","P",IF(Q1303="P","Q"))))))))))))))))</f>
        <v/>
      </c>
      <c r="R1304" s="282" t="str">
        <f t="shared" si="104"/>
        <v/>
      </c>
      <c r="S1304" s="283" t="str">
        <f t="shared" si="105"/>
        <v/>
      </c>
      <c r="T1304" s="284" t="str">
        <f t="shared" ca="1" si="106"/>
        <v/>
      </c>
      <c r="U1304" s="419"/>
      <c r="V1304" s="421" t="str">
        <f>IFERROR(IF(Table9[[#This Row],[Data de nascimento 
(aaaa-mm-dd)]]="","",(IF(B1304="","",DATEDIF(J1304,VLOOKUP(Table9[[#This Row],[Código do agregado
'[Entidade']]],Table8[[Código do agregado '[Entidade']]:[Denominação do ficheiro pdf correspondente ao documento]],25,FALSE),"y")))),"")</f>
        <v/>
      </c>
      <c r="W1304" s="410">
        <f t="shared" si="107"/>
        <v>0</v>
      </c>
      <c r="AC1304" s="280"/>
    </row>
    <row r="1305" spans="1:29" s="263" customFormat="1" ht="25.05" hidden="1" customHeight="1" x14ac:dyDescent="0.3">
      <c r="A1305" s="274" t="str">
        <f>CONCATENATE(+IF(Table9[[#This Row],[Código do agregado
'[Entidade']]]="","",VLOOKUP(Table9[[#This Row],[Código do agregado
'[Entidade']]],Table8[[#All],[Código do agregado '[Entidade']]:[Código do agregado
'[1º Direito']]],6,FALSE)),Table9[[#This Row],[Membro]])</f>
        <v/>
      </c>
      <c r="B1305" s="403"/>
      <c r="C1305" s="404" t="str">
        <f>IF(Table9[[#This Row],[Código do agregado
'[Entidade']]]="","",(CONCATENATE(VLOOKUP(Table9[[#This Row],[Código do agregado
'[Entidade']]],Table8[[Código do agregado '[Entidade']]:[Código do agregado
'[1º Direito']]],8,FALSE),".",Table9[[#This Row],[Membro]])))</f>
        <v/>
      </c>
      <c r="D1305" s="430"/>
      <c r="E1305" s="431"/>
      <c r="F1305" s="430"/>
      <c r="G1305" s="430"/>
      <c r="H1305" s="435"/>
      <c r="I1305" s="432"/>
      <c r="J1305" s="433"/>
      <c r="K1305" s="404" t="str">
        <f ca="1">IF(Table9[[#This Row],[Data de nascimento 
(aaaa-mm-dd)]]="","",(IF(B1305="","",DATEDIF(J1305,NOW(),"y"))))</f>
        <v/>
      </c>
      <c r="L1305" s="401"/>
      <c r="M1305" s="405"/>
      <c r="N1305" s="407"/>
      <c r="O1305" s="405"/>
      <c r="P1305" s="275" t="str">
        <f t="shared" si="103"/>
        <v>NÃO</v>
      </c>
      <c r="Q1305" s="281" t="str">
        <f>IF(Table9[[#This Row],[Código do agregado
'[Entidade']]]="","",IF(B1305&lt;&gt;B1304,"A",IF(Q1304="A","B",IF(Q1304="B","C",IF(Q1304="C","D",IF(Q1304="D","E",IF(Q1304="E","F",IF(Q1304="F","G",IF(Q1304="G","H",IF(Q1304="H","I",IF(Q1304="K","L",IF(Q1304="L","M",IF(Q1304="M","N",IF(Q1304="N","O",IF(Q1304="O","P",IF(Q1304="P","Q"))))))))))))))))</f>
        <v/>
      </c>
      <c r="R1305" s="282" t="str">
        <f t="shared" si="104"/>
        <v/>
      </c>
      <c r="S1305" s="283" t="str">
        <f t="shared" si="105"/>
        <v/>
      </c>
      <c r="T1305" s="284" t="str">
        <f t="shared" ca="1" si="106"/>
        <v/>
      </c>
      <c r="U1305" s="419"/>
      <c r="V1305" s="421" t="str">
        <f>IFERROR(IF(Table9[[#This Row],[Data de nascimento 
(aaaa-mm-dd)]]="","",(IF(B1305="","",DATEDIF(J1305,VLOOKUP(Table9[[#This Row],[Código do agregado
'[Entidade']]],Table8[[Código do agregado '[Entidade']]:[Denominação do ficheiro pdf correspondente ao documento]],25,FALSE),"y")))),"")</f>
        <v/>
      </c>
      <c r="W1305" s="410">
        <f t="shared" si="107"/>
        <v>0</v>
      </c>
      <c r="AC1305" s="280"/>
    </row>
    <row r="1306" spans="1:29" s="263" customFormat="1" ht="25.05" hidden="1" customHeight="1" x14ac:dyDescent="0.3">
      <c r="A1306" s="274" t="str">
        <f>CONCATENATE(+IF(Table9[[#This Row],[Código do agregado
'[Entidade']]]="","",VLOOKUP(Table9[[#This Row],[Código do agregado
'[Entidade']]],Table8[[#All],[Código do agregado '[Entidade']]:[Código do agregado
'[1º Direito']]],6,FALSE)),Table9[[#This Row],[Membro]])</f>
        <v/>
      </c>
      <c r="B1306" s="403"/>
      <c r="C1306" s="404" t="str">
        <f>IF(Table9[[#This Row],[Código do agregado
'[Entidade']]]="","",(CONCATENATE(VLOOKUP(Table9[[#This Row],[Código do agregado
'[Entidade']]],Table8[[Código do agregado '[Entidade']]:[Código do agregado
'[1º Direito']]],8,FALSE),".",Table9[[#This Row],[Membro]])))</f>
        <v/>
      </c>
      <c r="D1306" s="430"/>
      <c r="E1306" s="431"/>
      <c r="F1306" s="430"/>
      <c r="G1306" s="430"/>
      <c r="H1306" s="435"/>
      <c r="I1306" s="432"/>
      <c r="J1306" s="433"/>
      <c r="K1306" s="404" t="str">
        <f ca="1">IF(Table9[[#This Row],[Data de nascimento 
(aaaa-mm-dd)]]="","",(IF(B1306="","",DATEDIF(J1306,NOW(),"y"))))</f>
        <v/>
      </c>
      <c r="L1306" s="401"/>
      <c r="M1306" s="405"/>
      <c r="N1306" s="407"/>
      <c r="O1306" s="405"/>
      <c r="P1306" s="275" t="str">
        <f t="shared" si="103"/>
        <v>NÃO</v>
      </c>
      <c r="Q1306" s="281" t="str">
        <f>IF(Table9[[#This Row],[Código do agregado
'[Entidade']]]="","",IF(B1306&lt;&gt;B1305,"A",IF(Q1305="A","B",IF(Q1305="B","C",IF(Q1305="C","D",IF(Q1305="D","E",IF(Q1305="E","F",IF(Q1305="F","G",IF(Q1305="G","H",IF(Q1305="H","I",IF(Q1305="K","L",IF(Q1305="L","M",IF(Q1305="M","N",IF(Q1305="N","O",IF(Q1305="O","P",IF(Q1305="P","Q"))))))))))))))))</f>
        <v/>
      </c>
      <c r="R1306" s="282" t="str">
        <f t="shared" si="104"/>
        <v/>
      </c>
      <c r="S1306" s="283" t="str">
        <f t="shared" si="105"/>
        <v/>
      </c>
      <c r="T1306" s="284" t="str">
        <f t="shared" ca="1" si="106"/>
        <v/>
      </c>
      <c r="U1306" s="419"/>
      <c r="V1306" s="421" t="str">
        <f>IFERROR(IF(Table9[[#This Row],[Data de nascimento 
(aaaa-mm-dd)]]="","",(IF(B1306="","",DATEDIF(J1306,VLOOKUP(Table9[[#This Row],[Código do agregado
'[Entidade']]],Table8[[Código do agregado '[Entidade']]:[Denominação do ficheiro pdf correspondente ao documento]],25,FALSE),"y")))),"")</f>
        <v/>
      </c>
      <c r="W1306" s="410">
        <f t="shared" si="107"/>
        <v>0</v>
      </c>
      <c r="AC1306" s="280"/>
    </row>
    <row r="1307" spans="1:29" s="263" customFormat="1" ht="25.05" hidden="1" customHeight="1" x14ac:dyDescent="0.3">
      <c r="A1307" s="274" t="str">
        <f>CONCATENATE(+IF(Table9[[#This Row],[Código do agregado
'[Entidade']]]="","",VLOOKUP(Table9[[#This Row],[Código do agregado
'[Entidade']]],Table8[[#All],[Código do agregado '[Entidade']]:[Código do agregado
'[1º Direito']]],6,FALSE)),Table9[[#This Row],[Membro]])</f>
        <v/>
      </c>
      <c r="B1307" s="403"/>
      <c r="C1307" s="404" t="str">
        <f>IF(Table9[[#This Row],[Código do agregado
'[Entidade']]]="","",(CONCATENATE(VLOOKUP(Table9[[#This Row],[Código do agregado
'[Entidade']]],Table8[[Código do agregado '[Entidade']]:[Código do agregado
'[1º Direito']]],8,FALSE),".",Table9[[#This Row],[Membro]])))</f>
        <v/>
      </c>
      <c r="D1307" s="430"/>
      <c r="E1307" s="431"/>
      <c r="F1307" s="430"/>
      <c r="G1307" s="430"/>
      <c r="H1307" s="435"/>
      <c r="I1307" s="432"/>
      <c r="J1307" s="433"/>
      <c r="K1307" s="404" t="str">
        <f ca="1">IF(Table9[[#This Row],[Data de nascimento 
(aaaa-mm-dd)]]="","",(IF(B1307="","",DATEDIF(J1307,NOW(),"y"))))</f>
        <v/>
      </c>
      <c r="L1307" s="401"/>
      <c r="M1307" s="405"/>
      <c r="N1307" s="407"/>
      <c r="O1307" s="405"/>
      <c r="P1307" s="275" t="str">
        <f t="shared" si="103"/>
        <v>NÃO</v>
      </c>
      <c r="Q1307" s="281" t="str">
        <f>IF(Table9[[#This Row],[Código do agregado
'[Entidade']]]="","",IF(B1307&lt;&gt;B1306,"A",IF(Q1306="A","B",IF(Q1306="B","C",IF(Q1306="C","D",IF(Q1306="D","E",IF(Q1306="E","F",IF(Q1306="F","G",IF(Q1306="G","H",IF(Q1306="H","I",IF(Q1306="K","L",IF(Q1306="L","M",IF(Q1306="M","N",IF(Q1306="N","O",IF(Q1306="O","P",IF(Q1306="P","Q"))))))))))))))))</f>
        <v/>
      </c>
      <c r="R1307" s="282" t="str">
        <f t="shared" si="104"/>
        <v/>
      </c>
      <c r="S1307" s="283" t="str">
        <f t="shared" si="105"/>
        <v/>
      </c>
      <c r="T1307" s="284" t="str">
        <f t="shared" ca="1" si="106"/>
        <v/>
      </c>
      <c r="U1307" s="419"/>
      <c r="V1307" s="421" t="str">
        <f>IFERROR(IF(Table9[[#This Row],[Data de nascimento 
(aaaa-mm-dd)]]="","",(IF(B1307="","",DATEDIF(J1307,VLOOKUP(Table9[[#This Row],[Código do agregado
'[Entidade']]],Table8[[Código do agregado '[Entidade']]:[Denominação do ficheiro pdf correspondente ao documento]],25,FALSE),"y")))),"")</f>
        <v/>
      </c>
      <c r="W1307" s="410">
        <f t="shared" si="107"/>
        <v>0</v>
      </c>
      <c r="AC1307" s="280"/>
    </row>
    <row r="1308" spans="1:29" s="263" customFormat="1" ht="25.05" hidden="1" customHeight="1" x14ac:dyDescent="0.3">
      <c r="A1308" s="274" t="str">
        <f>CONCATENATE(+IF(Table9[[#This Row],[Código do agregado
'[Entidade']]]="","",VLOOKUP(Table9[[#This Row],[Código do agregado
'[Entidade']]],Table8[[#All],[Código do agregado '[Entidade']]:[Código do agregado
'[1º Direito']]],6,FALSE)),Table9[[#This Row],[Membro]])</f>
        <v/>
      </c>
      <c r="B1308" s="403"/>
      <c r="C1308" s="404" t="str">
        <f>IF(Table9[[#This Row],[Código do agregado
'[Entidade']]]="","",(CONCATENATE(VLOOKUP(Table9[[#This Row],[Código do agregado
'[Entidade']]],Table8[[Código do agregado '[Entidade']]:[Código do agregado
'[1º Direito']]],8,FALSE),".",Table9[[#This Row],[Membro]])))</f>
        <v/>
      </c>
      <c r="D1308" s="430"/>
      <c r="E1308" s="431"/>
      <c r="F1308" s="430"/>
      <c r="G1308" s="430"/>
      <c r="H1308" s="435"/>
      <c r="I1308" s="432"/>
      <c r="J1308" s="433"/>
      <c r="K1308" s="404" t="str">
        <f ca="1">IF(Table9[[#This Row],[Data de nascimento 
(aaaa-mm-dd)]]="","",(IF(B1308="","",DATEDIF(J1308,NOW(),"y"))))</f>
        <v/>
      </c>
      <c r="L1308" s="401"/>
      <c r="M1308" s="405"/>
      <c r="N1308" s="407"/>
      <c r="O1308" s="405"/>
      <c r="P1308" s="275" t="str">
        <f t="shared" si="103"/>
        <v>NÃO</v>
      </c>
      <c r="Q1308" s="281" t="str">
        <f>IF(Table9[[#This Row],[Código do agregado
'[Entidade']]]="","",IF(B1308&lt;&gt;B1307,"A",IF(Q1307="A","B",IF(Q1307="B","C",IF(Q1307="C","D",IF(Q1307="D","E",IF(Q1307="E","F",IF(Q1307="F","G",IF(Q1307="G","H",IF(Q1307="H","I",IF(Q1307="K","L",IF(Q1307="L","M",IF(Q1307="M","N",IF(Q1307="N","O",IF(Q1307="O","P",IF(Q1307="P","Q"))))))))))))))))</f>
        <v/>
      </c>
      <c r="R1308" s="282" t="str">
        <f t="shared" si="104"/>
        <v/>
      </c>
      <c r="S1308" s="283" t="str">
        <f t="shared" si="105"/>
        <v/>
      </c>
      <c r="T1308" s="284" t="str">
        <f t="shared" ca="1" si="106"/>
        <v/>
      </c>
      <c r="U1308" s="419"/>
      <c r="V1308" s="421" t="str">
        <f>IFERROR(IF(Table9[[#This Row],[Data de nascimento 
(aaaa-mm-dd)]]="","",(IF(B1308="","",DATEDIF(J1308,VLOOKUP(Table9[[#This Row],[Código do agregado
'[Entidade']]],Table8[[Código do agregado '[Entidade']]:[Denominação do ficheiro pdf correspondente ao documento]],25,FALSE),"y")))),"")</f>
        <v/>
      </c>
      <c r="W1308" s="410">
        <f t="shared" si="107"/>
        <v>0</v>
      </c>
      <c r="AC1308" s="280"/>
    </row>
    <row r="1309" spans="1:29" s="263" customFormat="1" ht="25.05" hidden="1" customHeight="1" x14ac:dyDescent="0.3">
      <c r="A1309" s="274" t="str">
        <f>CONCATENATE(+IF(Table9[[#This Row],[Código do agregado
'[Entidade']]]="","",VLOOKUP(Table9[[#This Row],[Código do agregado
'[Entidade']]],Table8[[#All],[Código do agregado '[Entidade']]:[Código do agregado
'[1º Direito']]],6,FALSE)),Table9[[#This Row],[Membro]])</f>
        <v/>
      </c>
      <c r="B1309" s="403"/>
      <c r="C1309" s="404" t="str">
        <f>IF(Table9[[#This Row],[Código do agregado
'[Entidade']]]="","",(CONCATENATE(VLOOKUP(Table9[[#This Row],[Código do agregado
'[Entidade']]],Table8[[Código do agregado '[Entidade']]:[Código do agregado
'[1º Direito']]],8,FALSE),".",Table9[[#This Row],[Membro]])))</f>
        <v/>
      </c>
      <c r="D1309" s="430"/>
      <c r="E1309" s="431"/>
      <c r="F1309" s="430"/>
      <c r="G1309" s="430"/>
      <c r="H1309" s="435"/>
      <c r="I1309" s="432"/>
      <c r="J1309" s="433"/>
      <c r="K1309" s="404" t="str">
        <f ca="1">IF(Table9[[#This Row],[Data de nascimento 
(aaaa-mm-dd)]]="","",(IF(B1309="","",DATEDIF(J1309,NOW(),"y"))))</f>
        <v/>
      </c>
      <c r="L1309" s="401"/>
      <c r="M1309" s="405"/>
      <c r="N1309" s="407"/>
      <c r="O1309" s="405"/>
      <c r="P1309" s="275" t="str">
        <f t="shared" si="103"/>
        <v>NÃO</v>
      </c>
      <c r="Q1309" s="281" t="str">
        <f>IF(Table9[[#This Row],[Código do agregado
'[Entidade']]]="","",IF(B1309&lt;&gt;B1308,"A",IF(Q1308="A","B",IF(Q1308="B","C",IF(Q1308="C","D",IF(Q1308="D","E",IF(Q1308="E","F",IF(Q1308="F","G",IF(Q1308="G","H",IF(Q1308="H","I",IF(Q1308="K","L",IF(Q1308="L","M",IF(Q1308="M","N",IF(Q1308="N","O",IF(Q1308="O","P",IF(Q1308="P","Q"))))))))))))))))</f>
        <v/>
      </c>
      <c r="R1309" s="282" t="str">
        <f t="shared" si="104"/>
        <v/>
      </c>
      <c r="S1309" s="283" t="str">
        <f t="shared" si="105"/>
        <v/>
      </c>
      <c r="T1309" s="284" t="str">
        <f t="shared" ca="1" si="106"/>
        <v/>
      </c>
      <c r="U1309" s="419"/>
      <c r="V1309" s="421" t="str">
        <f>IFERROR(IF(Table9[[#This Row],[Data de nascimento 
(aaaa-mm-dd)]]="","",(IF(B1309="","",DATEDIF(J1309,VLOOKUP(Table9[[#This Row],[Código do agregado
'[Entidade']]],Table8[[Código do agregado '[Entidade']]:[Denominação do ficheiro pdf correspondente ao documento]],25,FALSE),"y")))),"")</f>
        <v/>
      </c>
      <c r="W1309" s="410">
        <f t="shared" si="107"/>
        <v>0</v>
      </c>
      <c r="AC1309" s="280"/>
    </row>
    <row r="1310" spans="1:29" s="263" customFormat="1" ht="25.05" hidden="1" customHeight="1" x14ac:dyDescent="0.3">
      <c r="A1310" s="274" t="str">
        <f>CONCATENATE(+IF(Table9[[#This Row],[Código do agregado
'[Entidade']]]="","",VLOOKUP(Table9[[#This Row],[Código do agregado
'[Entidade']]],Table8[[#All],[Código do agregado '[Entidade']]:[Código do agregado
'[1º Direito']]],6,FALSE)),Table9[[#This Row],[Membro]])</f>
        <v/>
      </c>
      <c r="B1310" s="403"/>
      <c r="C1310" s="404" t="str">
        <f>IF(Table9[[#This Row],[Código do agregado
'[Entidade']]]="","",(CONCATENATE(VLOOKUP(Table9[[#This Row],[Código do agregado
'[Entidade']]],Table8[[Código do agregado '[Entidade']]:[Código do agregado
'[1º Direito']]],8,FALSE),".",Table9[[#This Row],[Membro]])))</f>
        <v/>
      </c>
      <c r="D1310" s="430"/>
      <c r="E1310" s="431"/>
      <c r="F1310" s="430"/>
      <c r="G1310" s="430"/>
      <c r="H1310" s="435"/>
      <c r="I1310" s="432"/>
      <c r="J1310" s="433"/>
      <c r="K1310" s="404" t="str">
        <f ca="1">IF(Table9[[#This Row],[Data de nascimento 
(aaaa-mm-dd)]]="","",(IF(B1310="","",DATEDIF(J1310,NOW(),"y"))))</f>
        <v/>
      </c>
      <c r="L1310" s="401"/>
      <c r="M1310" s="405"/>
      <c r="N1310" s="407"/>
      <c r="O1310" s="405"/>
      <c r="P1310" s="275" t="str">
        <f t="shared" si="103"/>
        <v>NÃO</v>
      </c>
      <c r="Q1310" s="281" t="str">
        <f>IF(Table9[[#This Row],[Código do agregado
'[Entidade']]]="","",IF(B1310&lt;&gt;B1309,"A",IF(Q1309="A","B",IF(Q1309="B","C",IF(Q1309="C","D",IF(Q1309="D","E",IF(Q1309="E","F",IF(Q1309="F","G",IF(Q1309="G","H",IF(Q1309="H","I",IF(Q1309="K","L",IF(Q1309="L","M",IF(Q1309="M","N",IF(Q1309="N","O",IF(Q1309="O","P",IF(Q1309="P","Q"))))))))))))))))</f>
        <v/>
      </c>
      <c r="R1310" s="282" t="str">
        <f t="shared" si="104"/>
        <v/>
      </c>
      <c r="S1310" s="283" t="str">
        <f t="shared" si="105"/>
        <v/>
      </c>
      <c r="T1310" s="284" t="str">
        <f t="shared" ca="1" si="106"/>
        <v/>
      </c>
      <c r="U1310" s="419"/>
      <c r="V1310" s="421" t="str">
        <f>IFERROR(IF(Table9[[#This Row],[Data de nascimento 
(aaaa-mm-dd)]]="","",(IF(B1310="","",DATEDIF(J1310,VLOOKUP(Table9[[#This Row],[Código do agregado
'[Entidade']]],Table8[[Código do agregado '[Entidade']]:[Denominação do ficheiro pdf correspondente ao documento]],25,FALSE),"y")))),"")</f>
        <v/>
      </c>
      <c r="W1310" s="410">
        <f t="shared" si="107"/>
        <v>0</v>
      </c>
      <c r="AC1310" s="280"/>
    </row>
    <row r="1311" spans="1:29" s="263" customFormat="1" ht="25.05" hidden="1" customHeight="1" x14ac:dyDescent="0.3">
      <c r="A1311" s="274" t="str">
        <f>CONCATENATE(+IF(Table9[[#This Row],[Código do agregado
'[Entidade']]]="","",VLOOKUP(Table9[[#This Row],[Código do agregado
'[Entidade']]],Table8[[#All],[Código do agregado '[Entidade']]:[Código do agregado
'[1º Direito']]],6,FALSE)),Table9[[#This Row],[Membro]])</f>
        <v/>
      </c>
      <c r="B1311" s="403"/>
      <c r="C1311" s="404" t="str">
        <f>IF(Table9[[#This Row],[Código do agregado
'[Entidade']]]="","",(CONCATENATE(VLOOKUP(Table9[[#This Row],[Código do agregado
'[Entidade']]],Table8[[Código do agregado '[Entidade']]:[Código do agregado
'[1º Direito']]],8,FALSE),".",Table9[[#This Row],[Membro]])))</f>
        <v/>
      </c>
      <c r="D1311" s="430"/>
      <c r="E1311" s="431"/>
      <c r="F1311" s="430"/>
      <c r="G1311" s="430"/>
      <c r="H1311" s="435"/>
      <c r="I1311" s="432"/>
      <c r="J1311" s="433"/>
      <c r="K1311" s="404" t="str">
        <f ca="1">IF(Table9[[#This Row],[Data de nascimento 
(aaaa-mm-dd)]]="","",(IF(B1311="","",DATEDIF(J1311,NOW(),"y"))))</f>
        <v/>
      </c>
      <c r="L1311" s="401"/>
      <c r="M1311" s="405"/>
      <c r="N1311" s="407"/>
      <c r="O1311" s="405"/>
      <c r="P1311" s="275" t="str">
        <f t="shared" si="103"/>
        <v>NÃO</v>
      </c>
      <c r="Q1311" s="281" t="str">
        <f>IF(Table9[[#This Row],[Código do agregado
'[Entidade']]]="","",IF(B1311&lt;&gt;B1310,"A",IF(Q1310="A","B",IF(Q1310="B","C",IF(Q1310="C","D",IF(Q1310="D","E",IF(Q1310="E","F",IF(Q1310="F","G",IF(Q1310="G","H",IF(Q1310="H","I",IF(Q1310="K","L",IF(Q1310="L","M",IF(Q1310="M","N",IF(Q1310="N","O",IF(Q1310="O","P",IF(Q1310="P","Q"))))))))))))))))</f>
        <v/>
      </c>
      <c r="R1311" s="282" t="str">
        <f t="shared" si="104"/>
        <v/>
      </c>
      <c r="S1311" s="283" t="str">
        <f t="shared" si="105"/>
        <v/>
      </c>
      <c r="T1311" s="284" t="str">
        <f t="shared" ca="1" si="106"/>
        <v/>
      </c>
      <c r="U1311" s="419"/>
      <c r="V1311" s="421" t="str">
        <f>IFERROR(IF(Table9[[#This Row],[Data de nascimento 
(aaaa-mm-dd)]]="","",(IF(B1311="","",DATEDIF(J1311,VLOOKUP(Table9[[#This Row],[Código do agregado
'[Entidade']]],Table8[[Código do agregado '[Entidade']]:[Denominação do ficheiro pdf correspondente ao documento]],25,FALSE),"y")))),"")</f>
        <v/>
      </c>
      <c r="W1311" s="410">
        <f t="shared" si="107"/>
        <v>0</v>
      </c>
      <c r="AC1311" s="280"/>
    </row>
    <row r="1312" spans="1:29" s="263" customFormat="1" ht="25.05" hidden="1" customHeight="1" x14ac:dyDescent="0.3">
      <c r="A1312" s="274" t="str">
        <f>CONCATENATE(+IF(Table9[[#This Row],[Código do agregado
'[Entidade']]]="","",VLOOKUP(Table9[[#This Row],[Código do agregado
'[Entidade']]],Table8[[#All],[Código do agregado '[Entidade']]:[Código do agregado
'[1º Direito']]],6,FALSE)),Table9[[#This Row],[Membro]])</f>
        <v/>
      </c>
      <c r="B1312" s="403"/>
      <c r="C1312" s="404" t="str">
        <f>IF(Table9[[#This Row],[Código do agregado
'[Entidade']]]="","",(CONCATENATE(VLOOKUP(Table9[[#This Row],[Código do agregado
'[Entidade']]],Table8[[Código do agregado '[Entidade']]:[Código do agregado
'[1º Direito']]],8,FALSE),".",Table9[[#This Row],[Membro]])))</f>
        <v/>
      </c>
      <c r="D1312" s="430"/>
      <c r="E1312" s="431"/>
      <c r="F1312" s="430"/>
      <c r="G1312" s="430"/>
      <c r="H1312" s="435"/>
      <c r="I1312" s="432"/>
      <c r="J1312" s="433"/>
      <c r="K1312" s="404" t="str">
        <f ca="1">IF(Table9[[#This Row],[Data de nascimento 
(aaaa-mm-dd)]]="","",(IF(B1312="","",DATEDIF(J1312,NOW(),"y"))))</f>
        <v/>
      </c>
      <c r="L1312" s="401"/>
      <c r="M1312" s="405"/>
      <c r="N1312" s="407"/>
      <c r="O1312" s="405"/>
      <c r="P1312" s="275" t="str">
        <f t="shared" si="103"/>
        <v>NÃO</v>
      </c>
      <c r="Q1312" s="281" t="str">
        <f>IF(Table9[[#This Row],[Código do agregado
'[Entidade']]]="","",IF(B1312&lt;&gt;B1311,"A",IF(Q1311="A","B",IF(Q1311="B","C",IF(Q1311="C","D",IF(Q1311="D","E",IF(Q1311="E","F",IF(Q1311="F","G",IF(Q1311="G","H",IF(Q1311="H","I",IF(Q1311="K","L",IF(Q1311="L","M",IF(Q1311="M","N",IF(Q1311="N","O",IF(Q1311="O","P",IF(Q1311="P","Q"))))))))))))))))</f>
        <v/>
      </c>
      <c r="R1312" s="282" t="str">
        <f t="shared" si="104"/>
        <v/>
      </c>
      <c r="S1312" s="283" t="str">
        <f t="shared" si="105"/>
        <v/>
      </c>
      <c r="T1312" s="284" t="str">
        <f t="shared" ca="1" si="106"/>
        <v/>
      </c>
      <c r="U1312" s="419"/>
      <c r="V1312" s="421" t="str">
        <f>IFERROR(IF(Table9[[#This Row],[Data de nascimento 
(aaaa-mm-dd)]]="","",(IF(B1312="","",DATEDIF(J1312,VLOOKUP(Table9[[#This Row],[Código do agregado
'[Entidade']]],Table8[[Código do agregado '[Entidade']]:[Denominação do ficheiro pdf correspondente ao documento]],25,FALSE),"y")))),"")</f>
        <v/>
      </c>
      <c r="W1312" s="410">
        <f t="shared" si="107"/>
        <v>0</v>
      </c>
      <c r="AC1312" s="280"/>
    </row>
    <row r="1313" spans="1:29" s="263" customFormat="1" ht="25.05" hidden="1" customHeight="1" x14ac:dyDescent="0.3">
      <c r="A1313" s="274" t="str">
        <f>CONCATENATE(+IF(Table9[[#This Row],[Código do agregado
'[Entidade']]]="","",VLOOKUP(Table9[[#This Row],[Código do agregado
'[Entidade']]],Table8[[#All],[Código do agregado '[Entidade']]:[Código do agregado
'[1º Direito']]],6,FALSE)),Table9[[#This Row],[Membro]])</f>
        <v/>
      </c>
      <c r="B1313" s="403"/>
      <c r="C1313" s="404" t="str">
        <f>IF(Table9[[#This Row],[Código do agregado
'[Entidade']]]="","",(CONCATENATE(VLOOKUP(Table9[[#This Row],[Código do agregado
'[Entidade']]],Table8[[Código do agregado '[Entidade']]:[Código do agregado
'[1º Direito']]],8,FALSE),".",Table9[[#This Row],[Membro]])))</f>
        <v/>
      </c>
      <c r="D1313" s="430"/>
      <c r="E1313" s="431"/>
      <c r="F1313" s="430"/>
      <c r="G1313" s="430"/>
      <c r="H1313" s="435"/>
      <c r="I1313" s="432"/>
      <c r="J1313" s="433"/>
      <c r="K1313" s="404" t="str">
        <f ca="1">IF(Table9[[#This Row],[Data de nascimento 
(aaaa-mm-dd)]]="","",(IF(B1313="","",DATEDIF(J1313,NOW(),"y"))))</f>
        <v/>
      </c>
      <c r="L1313" s="401"/>
      <c r="M1313" s="405"/>
      <c r="N1313" s="407"/>
      <c r="O1313" s="405"/>
      <c r="P1313" s="275" t="str">
        <f t="shared" si="103"/>
        <v>NÃO</v>
      </c>
      <c r="Q1313" s="281" t="str">
        <f>IF(Table9[[#This Row],[Código do agregado
'[Entidade']]]="","",IF(B1313&lt;&gt;B1312,"A",IF(Q1312="A","B",IF(Q1312="B","C",IF(Q1312="C","D",IF(Q1312="D","E",IF(Q1312="E","F",IF(Q1312="F","G",IF(Q1312="G","H",IF(Q1312="H","I",IF(Q1312="K","L",IF(Q1312="L","M",IF(Q1312="M","N",IF(Q1312="N","O",IF(Q1312="O","P",IF(Q1312="P","Q"))))))))))))))))</f>
        <v/>
      </c>
      <c r="R1313" s="282" t="str">
        <f t="shared" si="104"/>
        <v/>
      </c>
      <c r="S1313" s="283" t="str">
        <f t="shared" si="105"/>
        <v/>
      </c>
      <c r="T1313" s="284" t="str">
        <f t="shared" ca="1" si="106"/>
        <v/>
      </c>
      <c r="U1313" s="419"/>
      <c r="V1313" s="421" t="str">
        <f>IFERROR(IF(Table9[[#This Row],[Data de nascimento 
(aaaa-mm-dd)]]="","",(IF(B1313="","",DATEDIF(J1313,VLOOKUP(Table9[[#This Row],[Código do agregado
'[Entidade']]],Table8[[Código do agregado '[Entidade']]:[Denominação do ficheiro pdf correspondente ao documento]],25,FALSE),"y")))),"")</f>
        <v/>
      </c>
      <c r="W1313" s="410">
        <f t="shared" si="107"/>
        <v>0</v>
      </c>
      <c r="AC1313" s="280"/>
    </row>
    <row r="1314" spans="1:29" s="263" customFormat="1" ht="25.05" hidden="1" customHeight="1" x14ac:dyDescent="0.3">
      <c r="A1314" s="274" t="str">
        <f>CONCATENATE(+IF(Table9[[#This Row],[Código do agregado
'[Entidade']]]="","",VLOOKUP(Table9[[#This Row],[Código do agregado
'[Entidade']]],Table8[[#All],[Código do agregado '[Entidade']]:[Código do agregado
'[1º Direito']]],6,FALSE)),Table9[[#This Row],[Membro]])</f>
        <v/>
      </c>
      <c r="B1314" s="403"/>
      <c r="C1314" s="404" t="str">
        <f>IF(Table9[[#This Row],[Código do agregado
'[Entidade']]]="","",(CONCATENATE(VLOOKUP(Table9[[#This Row],[Código do agregado
'[Entidade']]],Table8[[Código do agregado '[Entidade']]:[Código do agregado
'[1º Direito']]],8,FALSE),".",Table9[[#This Row],[Membro]])))</f>
        <v/>
      </c>
      <c r="D1314" s="430"/>
      <c r="E1314" s="431"/>
      <c r="F1314" s="430"/>
      <c r="G1314" s="430"/>
      <c r="H1314" s="435"/>
      <c r="I1314" s="432"/>
      <c r="J1314" s="433"/>
      <c r="K1314" s="404" t="str">
        <f ca="1">IF(Table9[[#This Row],[Data de nascimento 
(aaaa-mm-dd)]]="","",(IF(B1314="","",DATEDIF(J1314,NOW(),"y"))))</f>
        <v/>
      </c>
      <c r="L1314" s="401"/>
      <c r="M1314" s="405"/>
      <c r="N1314" s="407"/>
      <c r="O1314" s="405"/>
      <c r="P1314" s="275" t="str">
        <f t="shared" si="103"/>
        <v>NÃO</v>
      </c>
      <c r="Q1314" s="281" t="str">
        <f>IF(Table9[[#This Row],[Código do agregado
'[Entidade']]]="","",IF(B1314&lt;&gt;B1313,"A",IF(Q1313="A","B",IF(Q1313="B","C",IF(Q1313="C","D",IF(Q1313="D","E",IF(Q1313="E","F",IF(Q1313="F","G",IF(Q1313="G","H",IF(Q1313="H","I",IF(Q1313="K","L",IF(Q1313="L","M",IF(Q1313="M","N",IF(Q1313="N","O",IF(Q1313="O","P",IF(Q1313="P","Q"))))))))))))))))</f>
        <v/>
      </c>
      <c r="R1314" s="282" t="str">
        <f t="shared" si="104"/>
        <v/>
      </c>
      <c r="S1314" s="283" t="str">
        <f t="shared" si="105"/>
        <v/>
      </c>
      <c r="T1314" s="284" t="str">
        <f t="shared" ca="1" si="106"/>
        <v/>
      </c>
      <c r="U1314" s="419"/>
      <c r="V1314" s="421" t="str">
        <f>IFERROR(IF(Table9[[#This Row],[Data de nascimento 
(aaaa-mm-dd)]]="","",(IF(B1314="","",DATEDIF(J1314,VLOOKUP(Table9[[#This Row],[Código do agregado
'[Entidade']]],Table8[[Código do agregado '[Entidade']]:[Denominação do ficheiro pdf correspondente ao documento]],25,FALSE),"y")))),"")</f>
        <v/>
      </c>
      <c r="W1314" s="410">
        <f t="shared" si="107"/>
        <v>0</v>
      </c>
      <c r="AC1314" s="280"/>
    </row>
    <row r="1315" spans="1:29" s="263" customFormat="1" ht="25.05" hidden="1" customHeight="1" x14ac:dyDescent="0.3">
      <c r="A1315" s="274" t="str">
        <f>CONCATENATE(+IF(Table9[[#This Row],[Código do agregado
'[Entidade']]]="","",VLOOKUP(Table9[[#This Row],[Código do agregado
'[Entidade']]],Table8[[#All],[Código do agregado '[Entidade']]:[Código do agregado
'[1º Direito']]],6,FALSE)),Table9[[#This Row],[Membro]])</f>
        <v/>
      </c>
      <c r="B1315" s="403"/>
      <c r="C1315" s="404" t="str">
        <f>IF(Table9[[#This Row],[Código do agregado
'[Entidade']]]="","",(CONCATENATE(VLOOKUP(Table9[[#This Row],[Código do agregado
'[Entidade']]],Table8[[Código do agregado '[Entidade']]:[Código do agregado
'[1º Direito']]],8,FALSE),".",Table9[[#This Row],[Membro]])))</f>
        <v/>
      </c>
      <c r="D1315" s="430"/>
      <c r="E1315" s="431"/>
      <c r="F1315" s="430"/>
      <c r="G1315" s="430"/>
      <c r="H1315" s="435"/>
      <c r="I1315" s="432"/>
      <c r="J1315" s="433"/>
      <c r="K1315" s="404" t="str">
        <f ca="1">IF(Table9[[#This Row],[Data de nascimento 
(aaaa-mm-dd)]]="","",(IF(B1315="","",DATEDIF(J1315,NOW(),"y"))))</f>
        <v/>
      </c>
      <c r="L1315" s="401"/>
      <c r="M1315" s="405"/>
      <c r="N1315" s="407"/>
      <c r="O1315" s="405"/>
      <c r="P1315" s="275" t="str">
        <f t="shared" si="103"/>
        <v>NÃO</v>
      </c>
      <c r="Q1315" s="281" t="str">
        <f>IF(Table9[[#This Row],[Código do agregado
'[Entidade']]]="","",IF(B1315&lt;&gt;B1314,"A",IF(Q1314="A","B",IF(Q1314="B","C",IF(Q1314="C","D",IF(Q1314="D","E",IF(Q1314="E","F",IF(Q1314="F","G",IF(Q1314="G","H",IF(Q1314="H","I",IF(Q1314="K","L",IF(Q1314="L","M",IF(Q1314="M","N",IF(Q1314="N","O",IF(Q1314="O","P",IF(Q1314="P","Q"))))))))))))))))</f>
        <v/>
      </c>
      <c r="R1315" s="282" t="str">
        <f t="shared" si="104"/>
        <v/>
      </c>
      <c r="S1315" s="283" t="str">
        <f t="shared" si="105"/>
        <v/>
      </c>
      <c r="T1315" s="284" t="str">
        <f t="shared" ca="1" si="106"/>
        <v/>
      </c>
      <c r="U1315" s="419"/>
      <c r="V1315" s="421" t="str">
        <f>IFERROR(IF(Table9[[#This Row],[Data de nascimento 
(aaaa-mm-dd)]]="","",(IF(B1315="","",DATEDIF(J1315,VLOOKUP(Table9[[#This Row],[Código do agregado
'[Entidade']]],Table8[[Código do agregado '[Entidade']]:[Denominação do ficheiro pdf correspondente ao documento]],25,FALSE),"y")))),"")</f>
        <v/>
      </c>
      <c r="W1315" s="410">
        <f t="shared" si="107"/>
        <v>0</v>
      </c>
      <c r="AC1315" s="280"/>
    </row>
    <row r="1316" spans="1:29" s="263" customFormat="1" ht="25.05" hidden="1" customHeight="1" x14ac:dyDescent="0.3">
      <c r="A1316" s="274" t="str">
        <f>CONCATENATE(+IF(Table9[[#This Row],[Código do agregado
'[Entidade']]]="","",VLOOKUP(Table9[[#This Row],[Código do agregado
'[Entidade']]],Table8[[#All],[Código do agregado '[Entidade']]:[Código do agregado
'[1º Direito']]],6,FALSE)),Table9[[#This Row],[Membro]])</f>
        <v/>
      </c>
      <c r="B1316" s="403"/>
      <c r="C1316" s="404" t="str">
        <f>IF(Table9[[#This Row],[Código do agregado
'[Entidade']]]="","",(CONCATENATE(VLOOKUP(Table9[[#This Row],[Código do agregado
'[Entidade']]],Table8[[Código do agregado '[Entidade']]:[Código do agregado
'[1º Direito']]],8,FALSE),".",Table9[[#This Row],[Membro]])))</f>
        <v/>
      </c>
      <c r="D1316" s="430"/>
      <c r="E1316" s="431"/>
      <c r="F1316" s="430"/>
      <c r="G1316" s="430"/>
      <c r="H1316" s="435"/>
      <c r="I1316" s="432"/>
      <c r="J1316" s="433"/>
      <c r="K1316" s="404" t="str">
        <f ca="1">IF(Table9[[#This Row],[Data de nascimento 
(aaaa-mm-dd)]]="","",(IF(B1316="","",DATEDIF(J1316,NOW(),"y"))))</f>
        <v/>
      </c>
      <c r="L1316" s="401"/>
      <c r="M1316" s="405"/>
      <c r="N1316" s="407"/>
      <c r="O1316" s="405"/>
      <c r="P1316" s="275" t="str">
        <f t="shared" si="103"/>
        <v>NÃO</v>
      </c>
      <c r="Q1316" s="281" t="str">
        <f>IF(Table9[[#This Row],[Código do agregado
'[Entidade']]]="","",IF(B1316&lt;&gt;B1315,"A",IF(Q1315="A","B",IF(Q1315="B","C",IF(Q1315="C","D",IF(Q1315="D","E",IF(Q1315="E","F",IF(Q1315="F","G",IF(Q1315="G","H",IF(Q1315="H","I",IF(Q1315="K","L",IF(Q1315="L","M",IF(Q1315="M","N",IF(Q1315="N","O",IF(Q1315="O","P",IF(Q1315="P","Q"))))))))))))))))</f>
        <v/>
      </c>
      <c r="R1316" s="282" t="str">
        <f t="shared" si="104"/>
        <v/>
      </c>
      <c r="S1316" s="283" t="str">
        <f t="shared" si="105"/>
        <v/>
      </c>
      <c r="T1316" s="284" t="str">
        <f t="shared" ca="1" si="106"/>
        <v/>
      </c>
      <c r="U1316" s="419"/>
      <c r="V1316" s="421" t="str">
        <f>IFERROR(IF(Table9[[#This Row],[Data de nascimento 
(aaaa-mm-dd)]]="","",(IF(B1316="","",DATEDIF(J1316,VLOOKUP(Table9[[#This Row],[Código do agregado
'[Entidade']]],Table8[[Código do agregado '[Entidade']]:[Denominação do ficheiro pdf correspondente ao documento]],25,FALSE),"y")))),"")</f>
        <v/>
      </c>
      <c r="W1316" s="410">
        <f t="shared" si="107"/>
        <v>0</v>
      </c>
      <c r="AC1316" s="280"/>
    </row>
    <row r="1317" spans="1:29" s="263" customFormat="1" ht="25.05" hidden="1" customHeight="1" x14ac:dyDescent="0.3">
      <c r="A1317" s="274" t="str">
        <f>CONCATENATE(+IF(Table9[[#This Row],[Código do agregado
'[Entidade']]]="","",VLOOKUP(Table9[[#This Row],[Código do agregado
'[Entidade']]],Table8[[#All],[Código do agregado '[Entidade']]:[Código do agregado
'[1º Direito']]],6,FALSE)),Table9[[#This Row],[Membro]])</f>
        <v/>
      </c>
      <c r="B1317" s="403"/>
      <c r="C1317" s="404" t="str">
        <f>IF(Table9[[#This Row],[Código do agregado
'[Entidade']]]="","",(CONCATENATE(VLOOKUP(Table9[[#This Row],[Código do agregado
'[Entidade']]],Table8[[Código do agregado '[Entidade']]:[Código do agregado
'[1º Direito']]],8,FALSE),".",Table9[[#This Row],[Membro]])))</f>
        <v/>
      </c>
      <c r="D1317" s="430"/>
      <c r="E1317" s="431"/>
      <c r="F1317" s="430"/>
      <c r="G1317" s="430"/>
      <c r="H1317" s="435"/>
      <c r="I1317" s="432"/>
      <c r="J1317" s="433"/>
      <c r="K1317" s="404" t="str">
        <f ca="1">IF(Table9[[#This Row],[Data de nascimento 
(aaaa-mm-dd)]]="","",(IF(B1317="","",DATEDIF(J1317,NOW(),"y"))))</f>
        <v/>
      </c>
      <c r="L1317" s="401"/>
      <c r="M1317" s="405"/>
      <c r="N1317" s="407"/>
      <c r="O1317" s="405"/>
      <c r="P1317" s="275" t="str">
        <f t="shared" si="103"/>
        <v>NÃO</v>
      </c>
      <c r="Q1317" s="281" t="str">
        <f>IF(Table9[[#This Row],[Código do agregado
'[Entidade']]]="","",IF(B1317&lt;&gt;B1316,"A",IF(Q1316="A","B",IF(Q1316="B","C",IF(Q1316="C","D",IF(Q1316="D","E",IF(Q1316="E","F",IF(Q1316="F","G",IF(Q1316="G","H",IF(Q1316="H","I",IF(Q1316="K","L",IF(Q1316="L","M",IF(Q1316="M","N",IF(Q1316="N","O",IF(Q1316="O","P",IF(Q1316="P","Q"))))))))))))))))</f>
        <v/>
      </c>
      <c r="R1317" s="282" t="str">
        <f t="shared" si="104"/>
        <v/>
      </c>
      <c r="S1317" s="283" t="str">
        <f t="shared" si="105"/>
        <v/>
      </c>
      <c r="T1317" s="284" t="str">
        <f t="shared" ca="1" si="106"/>
        <v/>
      </c>
      <c r="U1317" s="419"/>
      <c r="V1317" s="421" t="str">
        <f>IFERROR(IF(Table9[[#This Row],[Data de nascimento 
(aaaa-mm-dd)]]="","",(IF(B1317="","",DATEDIF(J1317,VLOOKUP(Table9[[#This Row],[Código do agregado
'[Entidade']]],Table8[[Código do agregado '[Entidade']]:[Denominação do ficheiro pdf correspondente ao documento]],25,FALSE),"y")))),"")</f>
        <v/>
      </c>
      <c r="W1317" s="410">
        <f t="shared" si="107"/>
        <v>0</v>
      </c>
      <c r="AC1317" s="280"/>
    </row>
    <row r="1318" spans="1:29" s="263" customFormat="1" ht="25.05" hidden="1" customHeight="1" x14ac:dyDescent="0.3">
      <c r="A1318" s="274" t="str">
        <f>CONCATENATE(+IF(Table9[[#This Row],[Código do agregado
'[Entidade']]]="","",VLOOKUP(Table9[[#This Row],[Código do agregado
'[Entidade']]],Table8[[#All],[Código do agregado '[Entidade']]:[Código do agregado
'[1º Direito']]],6,FALSE)),Table9[[#This Row],[Membro]])</f>
        <v/>
      </c>
      <c r="B1318" s="403"/>
      <c r="C1318" s="404" t="str">
        <f>IF(Table9[[#This Row],[Código do agregado
'[Entidade']]]="","",(CONCATENATE(VLOOKUP(Table9[[#This Row],[Código do agregado
'[Entidade']]],Table8[[Código do agregado '[Entidade']]:[Código do agregado
'[1º Direito']]],8,FALSE),".",Table9[[#This Row],[Membro]])))</f>
        <v/>
      </c>
      <c r="D1318" s="430"/>
      <c r="E1318" s="431"/>
      <c r="F1318" s="430"/>
      <c r="G1318" s="430"/>
      <c r="H1318" s="435"/>
      <c r="I1318" s="432"/>
      <c r="J1318" s="433"/>
      <c r="K1318" s="404" t="str">
        <f ca="1">IF(Table9[[#This Row],[Data de nascimento 
(aaaa-mm-dd)]]="","",(IF(B1318="","",DATEDIF(J1318,NOW(),"y"))))</f>
        <v/>
      </c>
      <c r="L1318" s="401"/>
      <c r="M1318" s="405"/>
      <c r="N1318" s="407"/>
      <c r="O1318" s="405"/>
      <c r="P1318" s="275" t="str">
        <f t="shared" si="103"/>
        <v>NÃO</v>
      </c>
      <c r="Q1318" s="281" t="str">
        <f>IF(Table9[[#This Row],[Código do agregado
'[Entidade']]]="","",IF(B1318&lt;&gt;B1317,"A",IF(Q1317="A","B",IF(Q1317="B","C",IF(Q1317="C","D",IF(Q1317="D","E",IF(Q1317="E","F",IF(Q1317="F","G",IF(Q1317="G","H",IF(Q1317="H","I",IF(Q1317="K","L",IF(Q1317="L","M",IF(Q1317="M","N",IF(Q1317="N","O",IF(Q1317="O","P",IF(Q1317="P","Q"))))))))))))))))</f>
        <v/>
      </c>
      <c r="R1318" s="282" t="str">
        <f t="shared" si="104"/>
        <v/>
      </c>
      <c r="S1318" s="283" t="str">
        <f t="shared" si="105"/>
        <v/>
      </c>
      <c r="T1318" s="284" t="str">
        <f t="shared" ca="1" si="106"/>
        <v/>
      </c>
      <c r="U1318" s="419"/>
      <c r="V1318" s="421" t="str">
        <f>IFERROR(IF(Table9[[#This Row],[Data de nascimento 
(aaaa-mm-dd)]]="","",(IF(B1318="","",DATEDIF(J1318,VLOOKUP(Table9[[#This Row],[Código do agregado
'[Entidade']]],Table8[[Código do agregado '[Entidade']]:[Denominação do ficheiro pdf correspondente ao documento]],25,FALSE),"y")))),"")</f>
        <v/>
      </c>
      <c r="W1318" s="410">
        <f t="shared" si="107"/>
        <v>0</v>
      </c>
      <c r="AC1318" s="280"/>
    </row>
    <row r="1319" spans="1:29" s="263" customFormat="1" ht="25.05" hidden="1" customHeight="1" x14ac:dyDescent="0.3">
      <c r="A1319" s="274" t="str">
        <f>CONCATENATE(+IF(Table9[[#This Row],[Código do agregado
'[Entidade']]]="","",VLOOKUP(Table9[[#This Row],[Código do agregado
'[Entidade']]],Table8[[#All],[Código do agregado '[Entidade']]:[Código do agregado
'[1º Direito']]],6,FALSE)),Table9[[#This Row],[Membro]])</f>
        <v/>
      </c>
      <c r="B1319" s="403"/>
      <c r="C1319" s="404" t="str">
        <f>IF(Table9[[#This Row],[Código do agregado
'[Entidade']]]="","",(CONCATENATE(VLOOKUP(Table9[[#This Row],[Código do agregado
'[Entidade']]],Table8[[Código do agregado '[Entidade']]:[Código do agregado
'[1º Direito']]],8,FALSE),".",Table9[[#This Row],[Membro]])))</f>
        <v/>
      </c>
      <c r="D1319" s="430"/>
      <c r="E1319" s="431"/>
      <c r="F1319" s="430"/>
      <c r="G1319" s="430"/>
      <c r="H1319" s="435"/>
      <c r="I1319" s="432"/>
      <c r="J1319" s="433"/>
      <c r="K1319" s="404" t="str">
        <f ca="1">IF(Table9[[#This Row],[Data de nascimento 
(aaaa-mm-dd)]]="","",(IF(B1319="","",DATEDIF(J1319,NOW(),"y"))))</f>
        <v/>
      </c>
      <c r="L1319" s="401"/>
      <c r="M1319" s="405"/>
      <c r="N1319" s="407"/>
      <c r="O1319" s="405"/>
      <c r="P1319" s="275" t="str">
        <f t="shared" si="103"/>
        <v>NÃO</v>
      </c>
      <c r="Q1319" s="281" t="str">
        <f>IF(Table9[[#This Row],[Código do agregado
'[Entidade']]]="","",IF(B1319&lt;&gt;B1318,"A",IF(Q1318="A","B",IF(Q1318="B","C",IF(Q1318="C","D",IF(Q1318="D","E",IF(Q1318="E","F",IF(Q1318="F","G",IF(Q1318="G","H",IF(Q1318="H","I",IF(Q1318="K","L",IF(Q1318="L","M",IF(Q1318="M","N",IF(Q1318="N","O",IF(Q1318="O","P",IF(Q1318="P","Q"))))))))))))))))</f>
        <v/>
      </c>
      <c r="R1319" s="282" t="str">
        <f t="shared" si="104"/>
        <v/>
      </c>
      <c r="S1319" s="283" t="str">
        <f t="shared" si="105"/>
        <v/>
      </c>
      <c r="T1319" s="284" t="str">
        <f t="shared" ca="1" si="106"/>
        <v/>
      </c>
      <c r="U1319" s="419"/>
      <c r="V1319" s="421" t="str">
        <f>IFERROR(IF(Table9[[#This Row],[Data de nascimento 
(aaaa-mm-dd)]]="","",(IF(B1319="","",DATEDIF(J1319,VLOOKUP(Table9[[#This Row],[Código do agregado
'[Entidade']]],Table8[[Código do agregado '[Entidade']]:[Denominação do ficheiro pdf correspondente ao documento]],25,FALSE),"y")))),"")</f>
        <v/>
      </c>
      <c r="W1319" s="410">
        <f t="shared" si="107"/>
        <v>0</v>
      </c>
      <c r="AC1319" s="280"/>
    </row>
    <row r="1320" spans="1:29" s="263" customFormat="1" ht="25.05" hidden="1" customHeight="1" x14ac:dyDescent="0.3">
      <c r="A1320" s="274" t="str">
        <f>CONCATENATE(+IF(Table9[[#This Row],[Código do agregado
'[Entidade']]]="","",VLOOKUP(Table9[[#This Row],[Código do agregado
'[Entidade']]],Table8[[#All],[Código do agregado '[Entidade']]:[Código do agregado
'[1º Direito']]],6,FALSE)),Table9[[#This Row],[Membro]])</f>
        <v/>
      </c>
      <c r="B1320" s="403"/>
      <c r="C1320" s="404" t="str">
        <f>IF(Table9[[#This Row],[Código do agregado
'[Entidade']]]="","",(CONCATENATE(VLOOKUP(Table9[[#This Row],[Código do agregado
'[Entidade']]],Table8[[Código do agregado '[Entidade']]:[Código do agregado
'[1º Direito']]],8,FALSE),".",Table9[[#This Row],[Membro]])))</f>
        <v/>
      </c>
      <c r="D1320" s="430"/>
      <c r="E1320" s="431"/>
      <c r="F1320" s="430"/>
      <c r="G1320" s="430"/>
      <c r="H1320" s="435"/>
      <c r="I1320" s="432"/>
      <c r="J1320" s="433"/>
      <c r="K1320" s="404" t="str">
        <f ca="1">IF(Table9[[#This Row],[Data de nascimento 
(aaaa-mm-dd)]]="","",(IF(B1320="","",DATEDIF(J1320,NOW(),"y"))))</f>
        <v/>
      </c>
      <c r="L1320" s="401"/>
      <c r="M1320" s="405"/>
      <c r="N1320" s="407"/>
      <c r="O1320" s="405"/>
      <c r="P1320" s="275" t="str">
        <f t="shared" si="103"/>
        <v>NÃO</v>
      </c>
      <c r="Q1320" s="281" t="str">
        <f>IF(Table9[[#This Row],[Código do agregado
'[Entidade']]]="","",IF(B1320&lt;&gt;B1319,"A",IF(Q1319="A","B",IF(Q1319="B","C",IF(Q1319="C","D",IF(Q1319="D","E",IF(Q1319="E","F",IF(Q1319="F","G",IF(Q1319="G","H",IF(Q1319="H","I",IF(Q1319="K","L",IF(Q1319="L","M",IF(Q1319="M","N",IF(Q1319="N","O",IF(Q1319="O","P",IF(Q1319="P","Q"))))))))))))))))</f>
        <v/>
      </c>
      <c r="R1320" s="282" t="str">
        <f t="shared" si="104"/>
        <v/>
      </c>
      <c r="S1320" s="283" t="str">
        <f t="shared" si="105"/>
        <v/>
      </c>
      <c r="T1320" s="284" t="str">
        <f t="shared" ca="1" si="106"/>
        <v/>
      </c>
      <c r="U1320" s="419"/>
      <c r="V1320" s="421" t="str">
        <f>IFERROR(IF(Table9[[#This Row],[Data de nascimento 
(aaaa-mm-dd)]]="","",(IF(B1320="","",DATEDIF(J1320,VLOOKUP(Table9[[#This Row],[Código do agregado
'[Entidade']]],Table8[[Código do agregado '[Entidade']]:[Denominação do ficheiro pdf correspondente ao documento]],25,FALSE),"y")))),"")</f>
        <v/>
      </c>
      <c r="W1320" s="410">
        <f t="shared" si="107"/>
        <v>0</v>
      </c>
      <c r="AC1320" s="280"/>
    </row>
    <row r="1321" spans="1:29" s="263" customFormat="1" ht="25.05" hidden="1" customHeight="1" x14ac:dyDescent="0.3">
      <c r="A1321" s="274" t="str">
        <f>CONCATENATE(+IF(Table9[[#This Row],[Código do agregado
'[Entidade']]]="","",VLOOKUP(Table9[[#This Row],[Código do agregado
'[Entidade']]],Table8[[#All],[Código do agregado '[Entidade']]:[Código do agregado
'[1º Direito']]],6,FALSE)),Table9[[#This Row],[Membro]])</f>
        <v/>
      </c>
      <c r="B1321" s="403"/>
      <c r="C1321" s="404" t="str">
        <f>IF(Table9[[#This Row],[Código do agregado
'[Entidade']]]="","",(CONCATENATE(VLOOKUP(Table9[[#This Row],[Código do agregado
'[Entidade']]],Table8[[Código do agregado '[Entidade']]:[Código do agregado
'[1º Direito']]],8,FALSE),".",Table9[[#This Row],[Membro]])))</f>
        <v/>
      </c>
      <c r="D1321" s="430"/>
      <c r="E1321" s="431"/>
      <c r="F1321" s="430"/>
      <c r="G1321" s="430"/>
      <c r="H1321" s="435"/>
      <c r="I1321" s="432"/>
      <c r="J1321" s="433"/>
      <c r="K1321" s="404" t="str">
        <f ca="1">IF(Table9[[#This Row],[Data de nascimento 
(aaaa-mm-dd)]]="","",(IF(B1321="","",DATEDIF(J1321,NOW(),"y"))))</f>
        <v/>
      </c>
      <c r="L1321" s="401"/>
      <c r="M1321" s="405"/>
      <c r="N1321" s="407"/>
      <c r="O1321" s="405"/>
      <c r="P1321" s="275" t="str">
        <f t="shared" si="103"/>
        <v>NÃO</v>
      </c>
      <c r="Q1321" s="281" t="str">
        <f>IF(Table9[[#This Row],[Código do agregado
'[Entidade']]]="","",IF(B1321&lt;&gt;B1320,"A",IF(Q1320="A","B",IF(Q1320="B","C",IF(Q1320="C","D",IF(Q1320="D","E",IF(Q1320="E","F",IF(Q1320="F","G",IF(Q1320="G","H",IF(Q1320="H","I",IF(Q1320="K","L",IF(Q1320="L","M",IF(Q1320="M","N",IF(Q1320="N","O",IF(Q1320="O","P",IF(Q1320="P","Q"))))))))))))))))</f>
        <v/>
      </c>
      <c r="R1321" s="282" t="str">
        <f t="shared" si="104"/>
        <v/>
      </c>
      <c r="S1321" s="283" t="str">
        <f t="shared" si="105"/>
        <v/>
      </c>
      <c r="T1321" s="284" t="str">
        <f t="shared" ca="1" si="106"/>
        <v/>
      </c>
      <c r="U1321" s="419"/>
      <c r="V1321" s="421" t="str">
        <f>IFERROR(IF(Table9[[#This Row],[Data de nascimento 
(aaaa-mm-dd)]]="","",(IF(B1321="","",DATEDIF(J1321,VLOOKUP(Table9[[#This Row],[Código do agregado
'[Entidade']]],Table8[[Código do agregado '[Entidade']]:[Denominação do ficheiro pdf correspondente ao documento]],25,FALSE),"y")))),"")</f>
        <v/>
      </c>
      <c r="W1321" s="410">
        <f t="shared" si="107"/>
        <v>0</v>
      </c>
      <c r="AC1321" s="280"/>
    </row>
    <row r="1322" spans="1:29" s="263" customFormat="1" ht="25.05" hidden="1" customHeight="1" x14ac:dyDescent="0.3">
      <c r="A1322" s="274" t="str">
        <f>CONCATENATE(+IF(Table9[[#This Row],[Código do agregado
'[Entidade']]]="","",VLOOKUP(Table9[[#This Row],[Código do agregado
'[Entidade']]],Table8[[#All],[Código do agregado '[Entidade']]:[Código do agregado
'[1º Direito']]],6,FALSE)),Table9[[#This Row],[Membro]])</f>
        <v/>
      </c>
      <c r="B1322" s="403"/>
      <c r="C1322" s="404" t="str">
        <f>IF(Table9[[#This Row],[Código do agregado
'[Entidade']]]="","",(CONCATENATE(VLOOKUP(Table9[[#This Row],[Código do agregado
'[Entidade']]],Table8[[Código do agregado '[Entidade']]:[Código do agregado
'[1º Direito']]],8,FALSE),".",Table9[[#This Row],[Membro]])))</f>
        <v/>
      </c>
      <c r="D1322" s="430"/>
      <c r="E1322" s="431"/>
      <c r="F1322" s="430"/>
      <c r="G1322" s="430"/>
      <c r="H1322" s="435"/>
      <c r="I1322" s="432"/>
      <c r="J1322" s="433"/>
      <c r="K1322" s="404" t="str">
        <f ca="1">IF(Table9[[#This Row],[Data de nascimento 
(aaaa-mm-dd)]]="","",(IF(B1322="","",DATEDIF(J1322,NOW(),"y"))))</f>
        <v/>
      </c>
      <c r="L1322" s="401"/>
      <c r="M1322" s="405"/>
      <c r="N1322" s="407"/>
      <c r="O1322" s="405"/>
      <c r="P1322" s="275" t="str">
        <f t="shared" si="103"/>
        <v>NÃO</v>
      </c>
      <c r="Q1322" s="281" t="str">
        <f>IF(Table9[[#This Row],[Código do agregado
'[Entidade']]]="","",IF(B1322&lt;&gt;B1321,"A",IF(Q1321="A","B",IF(Q1321="B","C",IF(Q1321="C","D",IF(Q1321="D","E",IF(Q1321="E","F",IF(Q1321="F","G",IF(Q1321="G","H",IF(Q1321="H","I",IF(Q1321="K","L",IF(Q1321="L","M",IF(Q1321="M","N",IF(Q1321="N","O",IF(Q1321="O","P",IF(Q1321="P","Q"))))))))))))))))</f>
        <v/>
      </c>
      <c r="R1322" s="282" t="str">
        <f t="shared" si="104"/>
        <v/>
      </c>
      <c r="S1322" s="283" t="str">
        <f t="shared" si="105"/>
        <v/>
      </c>
      <c r="T1322" s="284" t="str">
        <f t="shared" ca="1" si="106"/>
        <v/>
      </c>
      <c r="U1322" s="419"/>
      <c r="V1322" s="421" t="str">
        <f>IFERROR(IF(Table9[[#This Row],[Data de nascimento 
(aaaa-mm-dd)]]="","",(IF(B1322="","",DATEDIF(J1322,VLOOKUP(Table9[[#This Row],[Código do agregado
'[Entidade']]],Table8[[Código do agregado '[Entidade']]:[Denominação do ficheiro pdf correspondente ao documento]],25,FALSE),"y")))),"")</f>
        <v/>
      </c>
      <c r="W1322" s="410">
        <f t="shared" si="107"/>
        <v>0</v>
      </c>
      <c r="AC1322" s="280"/>
    </row>
    <row r="1323" spans="1:29" s="263" customFormat="1" ht="25.05" hidden="1" customHeight="1" x14ac:dyDescent="0.3">
      <c r="A1323" s="274" t="str">
        <f>CONCATENATE(+IF(Table9[[#This Row],[Código do agregado
'[Entidade']]]="","",VLOOKUP(Table9[[#This Row],[Código do agregado
'[Entidade']]],Table8[[#All],[Código do agregado '[Entidade']]:[Código do agregado
'[1º Direito']]],6,FALSE)),Table9[[#This Row],[Membro]])</f>
        <v/>
      </c>
      <c r="B1323" s="403"/>
      <c r="C1323" s="404" t="str">
        <f>IF(Table9[[#This Row],[Código do agregado
'[Entidade']]]="","",(CONCATENATE(VLOOKUP(Table9[[#This Row],[Código do agregado
'[Entidade']]],Table8[[Código do agregado '[Entidade']]:[Código do agregado
'[1º Direito']]],8,FALSE),".",Table9[[#This Row],[Membro]])))</f>
        <v/>
      </c>
      <c r="D1323" s="430"/>
      <c r="E1323" s="431"/>
      <c r="F1323" s="430"/>
      <c r="G1323" s="430"/>
      <c r="H1323" s="435"/>
      <c r="I1323" s="432"/>
      <c r="J1323" s="433"/>
      <c r="K1323" s="404" t="str">
        <f ca="1">IF(Table9[[#This Row],[Data de nascimento 
(aaaa-mm-dd)]]="","",(IF(B1323="","",DATEDIF(J1323,NOW(),"y"))))</f>
        <v/>
      </c>
      <c r="L1323" s="401"/>
      <c r="M1323" s="405"/>
      <c r="N1323" s="407"/>
      <c r="O1323" s="405"/>
      <c r="P1323" s="275" t="str">
        <f t="shared" si="103"/>
        <v>NÃO</v>
      </c>
      <c r="Q1323" s="281" t="str">
        <f>IF(Table9[[#This Row],[Código do agregado
'[Entidade']]]="","",IF(B1323&lt;&gt;B1322,"A",IF(Q1322="A","B",IF(Q1322="B","C",IF(Q1322="C","D",IF(Q1322="D","E",IF(Q1322="E","F",IF(Q1322="F","G",IF(Q1322="G","H",IF(Q1322="H","I",IF(Q1322="K","L",IF(Q1322="L","M",IF(Q1322="M","N",IF(Q1322="N","O",IF(Q1322="O","P",IF(Q1322="P","Q"))))))))))))))))</f>
        <v/>
      </c>
      <c r="R1323" s="282" t="str">
        <f t="shared" si="104"/>
        <v/>
      </c>
      <c r="S1323" s="283" t="str">
        <f t="shared" si="105"/>
        <v/>
      </c>
      <c r="T1323" s="284" t="str">
        <f t="shared" ca="1" si="106"/>
        <v/>
      </c>
      <c r="U1323" s="419"/>
      <c r="V1323" s="421" t="str">
        <f>IFERROR(IF(Table9[[#This Row],[Data de nascimento 
(aaaa-mm-dd)]]="","",(IF(B1323="","",DATEDIF(J1323,VLOOKUP(Table9[[#This Row],[Código do agregado
'[Entidade']]],Table8[[Código do agregado '[Entidade']]:[Denominação do ficheiro pdf correspondente ao documento]],25,FALSE),"y")))),"")</f>
        <v/>
      </c>
      <c r="W1323" s="410">
        <f t="shared" si="107"/>
        <v>0</v>
      </c>
      <c r="AC1323" s="280"/>
    </row>
    <row r="1324" spans="1:29" s="263" customFormat="1" ht="25.05" hidden="1" customHeight="1" x14ac:dyDescent="0.3">
      <c r="A1324" s="274" t="str">
        <f>CONCATENATE(+IF(Table9[[#This Row],[Código do agregado
'[Entidade']]]="","",VLOOKUP(Table9[[#This Row],[Código do agregado
'[Entidade']]],Table8[[#All],[Código do agregado '[Entidade']]:[Código do agregado
'[1º Direito']]],6,FALSE)),Table9[[#This Row],[Membro]])</f>
        <v/>
      </c>
      <c r="B1324" s="403"/>
      <c r="C1324" s="404" t="str">
        <f>IF(Table9[[#This Row],[Código do agregado
'[Entidade']]]="","",(CONCATENATE(VLOOKUP(Table9[[#This Row],[Código do agregado
'[Entidade']]],Table8[[Código do agregado '[Entidade']]:[Código do agregado
'[1º Direito']]],8,FALSE),".",Table9[[#This Row],[Membro]])))</f>
        <v/>
      </c>
      <c r="D1324" s="430"/>
      <c r="E1324" s="431"/>
      <c r="F1324" s="430"/>
      <c r="G1324" s="430"/>
      <c r="H1324" s="435"/>
      <c r="I1324" s="432"/>
      <c r="J1324" s="433"/>
      <c r="K1324" s="404" t="str">
        <f ca="1">IF(Table9[[#This Row],[Data de nascimento 
(aaaa-mm-dd)]]="","",(IF(B1324="","",DATEDIF(J1324,NOW(),"y"))))</f>
        <v/>
      </c>
      <c r="L1324" s="401"/>
      <c r="M1324" s="405"/>
      <c r="N1324" s="407"/>
      <c r="O1324" s="405"/>
      <c r="P1324" s="275" t="str">
        <f t="shared" si="103"/>
        <v>NÃO</v>
      </c>
      <c r="Q1324" s="281" t="str">
        <f>IF(Table9[[#This Row],[Código do agregado
'[Entidade']]]="","",IF(B1324&lt;&gt;B1323,"A",IF(Q1323="A","B",IF(Q1323="B","C",IF(Q1323="C","D",IF(Q1323="D","E",IF(Q1323="E","F",IF(Q1323="F","G",IF(Q1323="G","H",IF(Q1323="H","I",IF(Q1323="K","L",IF(Q1323="L","M",IF(Q1323="M","N",IF(Q1323="N","O",IF(Q1323="O","P",IF(Q1323="P","Q"))))))))))))))))</f>
        <v/>
      </c>
      <c r="R1324" s="282" t="str">
        <f t="shared" si="104"/>
        <v/>
      </c>
      <c r="S1324" s="283" t="str">
        <f t="shared" si="105"/>
        <v/>
      </c>
      <c r="T1324" s="284" t="str">
        <f t="shared" ca="1" si="106"/>
        <v/>
      </c>
      <c r="U1324" s="419"/>
      <c r="V1324" s="421" t="str">
        <f>IFERROR(IF(Table9[[#This Row],[Data de nascimento 
(aaaa-mm-dd)]]="","",(IF(B1324="","",DATEDIF(J1324,VLOOKUP(Table9[[#This Row],[Código do agregado
'[Entidade']]],Table8[[Código do agregado '[Entidade']]:[Denominação do ficheiro pdf correspondente ao documento]],25,FALSE),"y")))),"")</f>
        <v/>
      </c>
      <c r="W1324" s="410">
        <f t="shared" si="107"/>
        <v>0</v>
      </c>
      <c r="AC1324" s="280"/>
    </row>
    <row r="1325" spans="1:29" s="263" customFormat="1" ht="25.05" hidden="1" customHeight="1" x14ac:dyDescent="0.3">
      <c r="A1325" s="274" t="str">
        <f>CONCATENATE(+IF(Table9[[#This Row],[Código do agregado
'[Entidade']]]="","",VLOOKUP(Table9[[#This Row],[Código do agregado
'[Entidade']]],Table8[[#All],[Código do agregado '[Entidade']]:[Código do agregado
'[1º Direito']]],6,FALSE)),Table9[[#This Row],[Membro]])</f>
        <v/>
      </c>
      <c r="B1325" s="403"/>
      <c r="C1325" s="404" t="str">
        <f>IF(Table9[[#This Row],[Código do agregado
'[Entidade']]]="","",(CONCATENATE(VLOOKUP(Table9[[#This Row],[Código do agregado
'[Entidade']]],Table8[[Código do agregado '[Entidade']]:[Código do agregado
'[1º Direito']]],8,FALSE),".",Table9[[#This Row],[Membro]])))</f>
        <v/>
      </c>
      <c r="D1325" s="430"/>
      <c r="E1325" s="431"/>
      <c r="F1325" s="430"/>
      <c r="G1325" s="430"/>
      <c r="H1325" s="435"/>
      <c r="I1325" s="432"/>
      <c r="J1325" s="433"/>
      <c r="K1325" s="404" t="str">
        <f ca="1">IF(Table9[[#This Row],[Data de nascimento 
(aaaa-mm-dd)]]="","",(IF(B1325="","",DATEDIF(J1325,NOW(),"y"))))</f>
        <v/>
      </c>
      <c r="L1325" s="401"/>
      <c r="M1325" s="405"/>
      <c r="N1325" s="407"/>
      <c r="O1325" s="405"/>
      <c r="P1325" s="275" t="str">
        <f t="shared" si="103"/>
        <v>NÃO</v>
      </c>
      <c r="Q1325" s="281" t="str">
        <f>IF(Table9[[#This Row],[Código do agregado
'[Entidade']]]="","",IF(B1325&lt;&gt;B1324,"A",IF(Q1324="A","B",IF(Q1324="B","C",IF(Q1324="C","D",IF(Q1324="D","E",IF(Q1324="E","F",IF(Q1324="F","G",IF(Q1324="G","H",IF(Q1324="H","I",IF(Q1324="K","L",IF(Q1324="L","M",IF(Q1324="M","N",IF(Q1324="N","O",IF(Q1324="O","P",IF(Q1324="P","Q"))))))))))))))))</f>
        <v/>
      </c>
      <c r="R1325" s="282" t="str">
        <f t="shared" si="104"/>
        <v/>
      </c>
      <c r="S1325" s="283" t="str">
        <f t="shared" si="105"/>
        <v/>
      </c>
      <c r="T1325" s="284" t="str">
        <f t="shared" ca="1" si="106"/>
        <v/>
      </c>
      <c r="U1325" s="419"/>
      <c r="V1325" s="421" t="str">
        <f>IFERROR(IF(Table9[[#This Row],[Data de nascimento 
(aaaa-mm-dd)]]="","",(IF(B1325="","",DATEDIF(J1325,VLOOKUP(Table9[[#This Row],[Código do agregado
'[Entidade']]],Table8[[Código do agregado '[Entidade']]:[Denominação do ficheiro pdf correspondente ao documento]],25,FALSE),"y")))),"")</f>
        <v/>
      </c>
      <c r="W1325" s="410">
        <f t="shared" si="107"/>
        <v>0</v>
      </c>
      <c r="AC1325" s="280"/>
    </row>
    <row r="1326" spans="1:29" s="263" customFormat="1" ht="25.05" hidden="1" customHeight="1" x14ac:dyDescent="0.3">
      <c r="A1326" s="274" t="str">
        <f>CONCATENATE(+IF(Table9[[#This Row],[Código do agregado
'[Entidade']]]="","",VLOOKUP(Table9[[#This Row],[Código do agregado
'[Entidade']]],Table8[[#All],[Código do agregado '[Entidade']]:[Código do agregado
'[1º Direito']]],6,FALSE)),Table9[[#This Row],[Membro]])</f>
        <v/>
      </c>
      <c r="B1326" s="403"/>
      <c r="C1326" s="404" t="str">
        <f>IF(Table9[[#This Row],[Código do agregado
'[Entidade']]]="","",(CONCATENATE(VLOOKUP(Table9[[#This Row],[Código do agregado
'[Entidade']]],Table8[[Código do agregado '[Entidade']]:[Código do agregado
'[1º Direito']]],8,FALSE),".",Table9[[#This Row],[Membro]])))</f>
        <v/>
      </c>
      <c r="D1326" s="430"/>
      <c r="E1326" s="431"/>
      <c r="F1326" s="430"/>
      <c r="G1326" s="430"/>
      <c r="H1326" s="435"/>
      <c r="I1326" s="432"/>
      <c r="J1326" s="433"/>
      <c r="K1326" s="404" t="str">
        <f ca="1">IF(Table9[[#This Row],[Data de nascimento 
(aaaa-mm-dd)]]="","",(IF(B1326="","",DATEDIF(J1326,NOW(),"y"))))</f>
        <v/>
      </c>
      <c r="L1326" s="401"/>
      <c r="M1326" s="405"/>
      <c r="N1326" s="407"/>
      <c r="O1326" s="405"/>
      <c r="P1326" s="275" t="str">
        <f t="shared" si="103"/>
        <v>NÃO</v>
      </c>
      <c r="Q1326" s="281" t="str">
        <f>IF(Table9[[#This Row],[Código do agregado
'[Entidade']]]="","",IF(B1326&lt;&gt;B1325,"A",IF(Q1325="A","B",IF(Q1325="B","C",IF(Q1325="C","D",IF(Q1325="D","E",IF(Q1325="E","F",IF(Q1325="F","G",IF(Q1325="G","H",IF(Q1325="H","I",IF(Q1325="K","L",IF(Q1325="L","M",IF(Q1325="M","N",IF(Q1325="N","O",IF(Q1325="O","P",IF(Q1325="P","Q"))))))))))))))))</f>
        <v/>
      </c>
      <c r="R1326" s="282" t="str">
        <f t="shared" si="104"/>
        <v/>
      </c>
      <c r="S1326" s="283" t="str">
        <f t="shared" si="105"/>
        <v/>
      </c>
      <c r="T1326" s="284" t="str">
        <f t="shared" ca="1" si="106"/>
        <v/>
      </c>
      <c r="U1326" s="419"/>
      <c r="V1326" s="421" t="str">
        <f>IFERROR(IF(Table9[[#This Row],[Data de nascimento 
(aaaa-mm-dd)]]="","",(IF(B1326="","",DATEDIF(J1326,VLOOKUP(Table9[[#This Row],[Código do agregado
'[Entidade']]],Table8[[Código do agregado '[Entidade']]:[Denominação do ficheiro pdf correspondente ao documento]],25,FALSE),"y")))),"")</f>
        <v/>
      </c>
      <c r="W1326" s="410">
        <f t="shared" si="107"/>
        <v>0</v>
      </c>
      <c r="AC1326" s="280"/>
    </row>
    <row r="1327" spans="1:29" s="263" customFormat="1" ht="25.05" hidden="1" customHeight="1" x14ac:dyDescent="0.3">
      <c r="A1327" s="274" t="str">
        <f>CONCATENATE(+IF(Table9[[#This Row],[Código do agregado
'[Entidade']]]="","",VLOOKUP(Table9[[#This Row],[Código do agregado
'[Entidade']]],Table8[[#All],[Código do agregado '[Entidade']]:[Código do agregado
'[1º Direito']]],6,FALSE)),Table9[[#This Row],[Membro]])</f>
        <v/>
      </c>
      <c r="B1327" s="403"/>
      <c r="C1327" s="404" t="str">
        <f>IF(Table9[[#This Row],[Código do agregado
'[Entidade']]]="","",(CONCATENATE(VLOOKUP(Table9[[#This Row],[Código do agregado
'[Entidade']]],Table8[[Código do agregado '[Entidade']]:[Código do agregado
'[1º Direito']]],8,FALSE),".",Table9[[#This Row],[Membro]])))</f>
        <v/>
      </c>
      <c r="D1327" s="430"/>
      <c r="E1327" s="431"/>
      <c r="F1327" s="430"/>
      <c r="G1327" s="430"/>
      <c r="H1327" s="435"/>
      <c r="I1327" s="432"/>
      <c r="J1327" s="433"/>
      <c r="K1327" s="404" t="str">
        <f ca="1">IF(Table9[[#This Row],[Data de nascimento 
(aaaa-mm-dd)]]="","",(IF(B1327="","",DATEDIF(J1327,NOW(),"y"))))</f>
        <v/>
      </c>
      <c r="L1327" s="401"/>
      <c r="M1327" s="405"/>
      <c r="N1327" s="407"/>
      <c r="O1327" s="405"/>
      <c r="P1327" s="275" t="str">
        <f t="shared" si="103"/>
        <v>NÃO</v>
      </c>
      <c r="Q1327" s="281" t="str">
        <f>IF(Table9[[#This Row],[Código do agregado
'[Entidade']]]="","",IF(B1327&lt;&gt;B1326,"A",IF(Q1326="A","B",IF(Q1326="B","C",IF(Q1326="C","D",IF(Q1326="D","E",IF(Q1326="E","F",IF(Q1326="F","G",IF(Q1326="G","H",IF(Q1326="H","I",IF(Q1326="K","L",IF(Q1326="L","M",IF(Q1326="M","N",IF(Q1326="N","O",IF(Q1326="O","P",IF(Q1326="P","Q"))))))))))))))))</f>
        <v/>
      </c>
      <c r="R1327" s="282" t="str">
        <f t="shared" si="104"/>
        <v/>
      </c>
      <c r="S1327" s="283" t="str">
        <f t="shared" si="105"/>
        <v/>
      </c>
      <c r="T1327" s="284" t="str">
        <f t="shared" ca="1" si="106"/>
        <v/>
      </c>
      <c r="U1327" s="419"/>
      <c r="V1327" s="421" t="str">
        <f>IFERROR(IF(Table9[[#This Row],[Data de nascimento 
(aaaa-mm-dd)]]="","",(IF(B1327="","",DATEDIF(J1327,VLOOKUP(Table9[[#This Row],[Código do agregado
'[Entidade']]],Table8[[Código do agregado '[Entidade']]:[Denominação do ficheiro pdf correspondente ao documento]],25,FALSE),"y")))),"")</f>
        <v/>
      </c>
      <c r="W1327" s="410">
        <f t="shared" si="107"/>
        <v>0</v>
      </c>
      <c r="AC1327" s="280"/>
    </row>
    <row r="1328" spans="1:29" s="263" customFormat="1" ht="25.05" hidden="1" customHeight="1" x14ac:dyDescent="0.3">
      <c r="A1328" s="274" t="str">
        <f>CONCATENATE(+IF(Table9[[#This Row],[Código do agregado
'[Entidade']]]="","",VLOOKUP(Table9[[#This Row],[Código do agregado
'[Entidade']]],Table8[[#All],[Código do agregado '[Entidade']]:[Código do agregado
'[1º Direito']]],6,FALSE)),Table9[[#This Row],[Membro]])</f>
        <v/>
      </c>
      <c r="B1328" s="403"/>
      <c r="C1328" s="404" t="str">
        <f>IF(Table9[[#This Row],[Código do agregado
'[Entidade']]]="","",(CONCATENATE(VLOOKUP(Table9[[#This Row],[Código do agregado
'[Entidade']]],Table8[[Código do agregado '[Entidade']]:[Código do agregado
'[1º Direito']]],8,FALSE),".",Table9[[#This Row],[Membro]])))</f>
        <v/>
      </c>
      <c r="D1328" s="430"/>
      <c r="E1328" s="431"/>
      <c r="F1328" s="430"/>
      <c r="G1328" s="430"/>
      <c r="H1328" s="435"/>
      <c r="I1328" s="432"/>
      <c r="J1328" s="433"/>
      <c r="K1328" s="404" t="str">
        <f ca="1">IF(Table9[[#This Row],[Data de nascimento 
(aaaa-mm-dd)]]="","",(IF(B1328="","",DATEDIF(J1328,NOW(),"y"))))</f>
        <v/>
      </c>
      <c r="L1328" s="401"/>
      <c r="M1328" s="405"/>
      <c r="N1328" s="407"/>
      <c r="O1328" s="405"/>
      <c r="P1328" s="275" t="str">
        <f t="shared" si="103"/>
        <v>NÃO</v>
      </c>
      <c r="Q1328" s="281" t="str">
        <f>IF(Table9[[#This Row],[Código do agregado
'[Entidade']]]="","",IF(B1328&lt;&gt;B1327,"A",IF(Q1327="A","B",IF(Q1327="B","C",IF(Q1327="C","D",IF(Q1327="D","E",IF(Q1327="E","F",IF(Q1327="F","G",IF(Q1327="G","H",IF(Q1327="H","I",IF(Q1327="K","L",IF(Q1327="L","M",IF(Q1327="M","N",IF(Q1327="N","O",IF(Q1327="O","P",IF(Q1327="P","Q"))))))))))))))))</f>
        <v/>
      </c>
      <c r="R1328" s="282" t="str">
        <f t="shared" si="104"/>
        <v/>
      </c>
      <c r="S1328" s="283" t="str">
        <f t="shared" si="105"/>
        <v/>
      </c>
      <c r="T1328" s="284" t="str">
        <f t="shared" ca="1" si="106"/>
        <v/>
      </c>
      <c r="U1328" s="419"/>
      <c r="V1328" s="421" t="str">
        <f>IFERROR(IF(Table9[[#This Row],[Data de nascimento 
(aaaa-mm-dd)]]="","",(IF(B1328="","",DATEDIF(J1328,VLOOKUP(Table9[[#This Row],[Código do agregado
'[Entidade']]],Table8[[Código do agregado '[Entidade']]:[Denominação do ficheiro pdf correspondente ao documento]],25,FALSE),"y")))),"")</f>
        <v/>
      </c>
      <c r="W1328" s="410">
        <f t="shared" si="107"/>
        <v>0</v>
      </c>
      <c r="AC1328" s="280"/>
    </row>
    <row r="1329" spans="1:29" s="263" customFormat="1" ht="25.05" hidden="1" customHeight="1" x14ac:dyDescent="0.3">
      <c r="A1329" s="274" t="str">
        <f>CONCATENATE(+IF(Table9[[#This Row],[Código do agregado
'[Entidade']]]="","",VLOOKUP(Table9[[#This Row],[Código do agregado
'[Entidade']]],Table8[[#All],[Código do agregado '[Entidade']]:[Código do agregado
'[1º Direito']]],6,FALSE)),Table9[[#This Row],[Membro]])</f>
        <v/>
      </c>
      <c r="B1329" s="403"/>
      <c r="C1329" s="404" t="str">
        <f>IF(Table9[[#This Row],[Código do agregado
'[Entidade']]]="","",(CONCATENATE(VLOOKUP(Table9[[#This Row],[Código do agregado
'[Entidade']]],Table8[[Código do agregado '[Entidade']]:[Código do agregado
'[1º Direito']]],8,FALSE),".",Table9[[#This Row],[Membro]])))</f>
        <v/>
      </c>
      <c r="D1329" s="430"/>
      <c r="E1329" s="431"/>
      <c r="F1329" s="430"/>
      <c r="G1329" s="430"/>
      <c r="H1329" s="435"/>
      <c r="I1329" s="432"/>
      <c r="J1329" s="433"/>
      <c r="K1329" s="404" t="str">
        <f ca="1">IF(Table9[[#This Row],[Data de nascimento 
(aaaa-mm-dd)]]="","",(IF(B1329="","",DATEDIF(J1329,NOW(),"y"))))</f>
        <v/>
      </c>
      <c r="L1329" s="401"/>
      <c r="M1329" s="405"/>
      <c r="N1329" s="407"/>
      <c r="O1329" s="405"/>
      <c r="P1329" s="275" t="str">
        <f t="shared" si="103"/>
        <v>NÃO</v>
      </c>
      <c r="Q1329" s="281" t="str">
        <f>IF(Table9[[#This Row],[Código do agregado
'[Entidade']]]="","",IF(B1329&lt;&gt;B1328,"A",IF(Q1328="A","B",IF(Q1328="B","C",IF(Q1328="C","D",IF(Q1328="D","E",IF(Q1328="E","F",IF(Q1328="F","G",IF(Q1328="G","H",IF(Q1328="H","I",IF(Q1328="K","L",IF(Q1328="L","M",IF(Q1328="M","N",IF(Q1328="N","O",IF(Q1328="O","P",IF(Q1328="P","Q"))))))))))))))))</f>
        <v/>
      </c>
      <c r="R1329" s="282" t="str">
        <f t="shared" si="104"/>
        <v/>
      </c>
      <c r="S1329" s="283" t="str">
        <f t="shared" si="105"/>
        <v/>
      </c>
      <c r="T1329" s="284" t="str">
        <f t="shared" ca="1" si="106"/>
        <v/>
      </c>
      <c r="U1329" s="419"/>
      <c r="V1329" s="421" t="str">
        <f>IFERROR(IF(Table9[[#This Row],[Data de nascimento 
(aaaa-mm-dd)]]="","",(IF(B1329="","",DATEDIF(J1329,VLOOKUP(Table9[[#This Row],[Código do agregado
'[Entidade']]],Table8[[Código do agregado '[Entidade']]:[Denominação do ficheiro pdf correspondente ao documento]],25,FALSE),"y")))),"")</f>
        <v/>
      </c>
      <c r="W1329" s="410">
        <f t="shared" si="107"/>
        <v>0</v>
      </c>
      <c r="AC1329" s="280"/>
    </row>
    <row r="1330" spans="1:29" s="263" customFormat="1" ht="25.05" hidden="1" customHeight="1" x14ac:dyDescent="0.3">
      <c r="A1330" s="274" t="str">
        <f>CONCATENATE(+IF(Table9[[#This Row],[Código do agregado
'[Entidade']]]="","",VLOOKUP(Table9[[#This Row],[Código do agregado
'[Entidade']]],Table8[[#All],[Código do agregado '[Entidade']]:[Código do agregado
'[1º Direito']]],6,FALSE)),Table9[[#This Row],[Membro]])</f>
        <v/>
      </c>
      <c r="B1330" s="403"/>
      <c r="C1330" s="404" t="str">
        <f>IF(Table9[[#This Row],[Código do agregado
'[Entidade']]]="","",(CONCATENATE(VLOOKUP(Table9[[#This Row],[Código do agregado
'[Entidade']]],Table8[[Código do agregado '[Entidade']]:[Código do agregado
'[1º Direito']]],8,FALSE),".",Table9[[#This Row],[Membro]])))</f>
        <v/>
      </c>
      <c r="D1330" s="430"/>
      <c r="E1330" s="431"/>
      <c r="F1330" s="430"/>
      <c r="G1330" s="430"/>
      <c r="H1330" s="435"/>
      <c r="I1330" s="432"/>
      <c r="J1330" s="433"/>
      <c r="K1330" s="404" t="str">
        <f ca="1">IF(Table9[[#This Row],[Data de nascimento 
(aaaa-mm-dd)]]="","",(IF(B1330="","",DATEDIF(J1330,NOW(),"y"))))</f>
        <v/>
      </c>
      <c r="L1330" s="401"/>
      <c r="M1330" s="405"/>
      <c r="N1330" s="407"/>
      <c r="O1330" s="405"/>
      <c r="P1330" s="275" t="str">
        <f t="shared" si="103"/>
        <v>NÃO</v>
      </c>
      <c r="Q1330" s="281" t="str">
        <f>IF(Table9[[#This Row],[Código do agregado
'[Entidade']]]="","",IF(B1330&lt;&gt;B1329,"A",IF(Q1329="A","B",IF(Q1329="B","C",IF(Q1329="C","D",IF(Q1329="D","E",IF(Q1329="E","F",IF(Q1329="F","G",IF(Q1329="G","H",IF(Q1329="H","I",IF(Q1329="K","L",IF(Q1329="L","M",IF(Q1329="M","N",IF(Q1329="N","O",IF(Q1329="O","P",IF(Q1329="P","Q"))))))))))))))))</f>
        <v/>
      </c>
      <c r="R1330" s="282" t="str">
        <f t="shared" si="104"/>
        <v/>
      </c>
      <c r="S1330" s="283" t="str">
        <f t="shared" si="105"/>
        <v/>
      </c>
      <c r="T1330" s="284" t="str">
        <f t="shared" ca="1" si="106"/>
        <v/>
      </c>
      <c r="U1330" s="419"/>
      <c r="V1330" s="421" t="str">
        <f>IFERROR(IF(Table9[[#This Row],[Data de nascimento 
(aaaa-mm-dd)]]="","",(IF(B1330="","",DATEDIF(J1330,VLOOKUP(Table9[[#This Row],[Código do agregado
'[Entidade']]],Table8[[Código do agregado '[Entidade']]:[Denominação do ficheiro pdf correspondente ao documento]],25,FALSE),"y")))),"")</f>
        <v/>
      </c>
      <c r="W1330" s="410">
        <f t="shared" si="107"/>
        <v>0</v>
      </c>
      <c r="AC1330" s="280"/>
    </row>
    <row r="1331" spans="1:29" s="263" customFormat="1" ht="25.05" hidden="1" customHeight="1" x14ac:dyDescent="0.3">
      <c r="A1331" s="274" t="str">
        <f>CONCATENATE(+IF(Table9[[#This Row],[Código do agregado
'[Entidade']]]="","",VLOOKUP(Table9[[#This Row],[Código do agregado
'[Entidade']]],Table8[[#All],[Código do agregado '[Entidade']]:[Código do agregado
'[1º Direito']]],6,FALSE)),Table9[[#This Row],[Membro]])</f>
        <v/>
      </c>
      <c r="B1331" s="403"/>
      <c r="C1331" s="404" t="str">
        <f>IF(Table9[[#This Row],[Código do agregado
'[Entidade']]]="","",(CONCATENATE(VLOOKUP(Table9[[#This Row],[Código do agregado
'[Entidade']]],Table8[[Código do agregado '[Entidade']]:[Código do agregado
'[1º Direito']]],8,FALSE),".",Table9[[#This Row],[Membro]])))</f>
        <v/>
      </c>
      <c r="D1331" s="430"/>
      <c r="E1331" s="431"/>
      <c r="F1331" s="430"/>
      <c r="G1331" s="430"/>
      <c r="H1331" s="435"/>
      <c r="I1331" s="432"/>
      <c r="J1331" s="433"/>
      <c r="K1331" s="404" t="str">
        <f ca="1">IF(Table9[[#This Row],[Data de nascimento 
(aaaa-mm-dd)]]="","",(IF(B1331="","",DATEDIF(J1331,NOW(),"y"))))</f>
        <v/>
      </c>
      <c r="L1331" s="401"/>
      <c r="M1331" s="405"/>
      <c r="N1331" s="407"/>
      <c r="O1331" s="405"/>
      <c r="P1331" s="275" t="str">
        <f t="shared" si="103"/>
        <v>NÃO</v>
      </c>
      <c r="Q1331" s="281" t="str">
        <f>IF(Table9[[#This Row],[Código do agregado
'[Entidade']]]="","",IF(B1331&lt;&gt;B1330,"A",IF(Q1330="A","B",IF(Q1330="B","C",IF(Q1330="C","D",IF(Q1330="D","E",IF(Q1330="E","F",IF(Q1330="F","G",IF(Q1330="G","H",IF(Q1330="H","I",IF(Q1330="K","L",IF(Q1330="L","M",IF(Q1330="M","N",IF(Q1330="N","O",IF(Q1330="O","P",IF(Q1330="P","Q"))))))))))))))))</f>
        <v/>
      </c>
      <c r="R1331" s="282" t="str">
        <f t="shared" si="104"/>
        <v/>
      </c>
      <c r="S1331" s="283" t="str">
        <f t="shared" si="105"/>
        <v/>
      </c>
      <c r="T1331" s="284" t="str">
        <f t="shared" ca="1" si="106"/>
        <v/>
      </c>
      <c r="U1331" s="419"/>
      <c r="V1331" s="421" t="str">
        <f>IFERROR(IF(Table9[[#This Row],[Data de nascimento 
(aaaa-mm-dd)]]="","",(IF(B1331="","",DATEDIF(J1331,VLOOKUP(Table9[[#This Row],[Código do agregado
'[Entidade']]],Table8[[Código do agregado '[Entidade']]:[Denominação do ficheiro pdf correspondente ao documento]],25,FALSE),"y")))),"")</f>
        <v/>
      </c>
      <c r="W1331" s="410">
        <f t="shared" si="107"/>
        <v>0</v>
      </c>
      <c r="AC1331" s="280"/>
    </row>
    <row r="1332" spans="1:29" s="263" customFormat="1" ht="25.05" hidden="1" customHeight="1" x14ac:dyDescent="0.3">
      <c r="A1332" s="274" t="str">
        <f>CONCATENATE(+IF(Table9[[#This Row],[Código do agregado
'[Entidade']]]="","",VLOOKUP(Table9[[#This Row],[Código do agregado
'[Entidade']]],Table8[[#All],[Código do agregado '[Entidade']]:[Código do agregado
'[1º Direito']]],6,FALSE)),Table9[[#This Row],[Membro]])</f>
        <v/>
      </c>
      <c r="B1332" s="403"/>
      <c r="C1332" s="404" t="str">
        <f>IF(Table9[[#This Row],[Código do agregado
'[Entidade']]]="","",(CONCATENATE(VLOOKUP(Table9[[#This Row],[Código do agregado
'[Entidade']]],Table8[[Código do agregado '[Entidade']]:[Código do agregado
'[1º Direito']]],8,FALSE),".",Table9[[#This Row],[Membro]])))</f>
        <v/>
      </c>
      <c r="D1332" s="430"/>
      <c r="E1332" s="431"/>
      <c r="F1332" s="430"/>
      <c r="G1332" s="430"/>
      <c r="H1332" s="435"/>
      <c r="I1332" s="432"/>
      <c r="J1332" s="433"/>
      <c r="K1332" s="404" t="str">
        <f ca="1">IF(Table9[[#This Row],[Data de nascimento 
(aaaa-mm-dd)]]="","",(IF(B1332="","",DATEDIF(J1332,NOW(),"y"))))</f>
        <v/>
      </c>
      <c r="L1332" s="401"/>
      <c r="M1332" s="405"/>
      <c r="N1332" s="407"/>
      <c r="O1332" s="405"/>
      <c r="P1332" s="275" t="str">
        <f t="shared" si="103"/>
        <v>NÃO</v>
      </c>
      <c r="Q1332" s="281" t="str">
        <f>IF(Table9[[#This Row],[Código do agregado
'[Entidade']]]="","",IF(B1332&lt;&gt;B1331,"A",IF(Q1331="A","B",IF(Q1331="B","C",IF(Q1331="C","D",IF(Q1331="D","E",IF(Q1331="E","F",IF(Q1331="F","G",IF(Q1331="G","H",IF(Q1331="H","I",IF(Q1331="K","L",IF(Q1331="L","M",IF(Q1331="M","N",IF(Q1331="N","O",IF(Q1331="O","P",IF(Q1331="P","Q"))))))))))))))))</f>
        <v/>
      </c>
      <c r="R1332" s="282" t="str">
        <f t="shared" si="104"/>
        <v/>
      </c>
      <c r="S1332" s="283" t="str">
        <f t="shared" si="105"/>
        <v/>
      </c>
      <c r="T1332" s="284" t="str">
        <f t="shared" ca="1" si="106"/>
        <v/>
      </c>
      <c r="U1332" s="419"/>
      <c r="V1332" s="421" t="str">
        <f>IFERROR(IF(Table9[[#This Row],[Data de nascimento 
(aaaa-mm-dd)]]="","",(IF(B1332="","",DATEDIF(J1332,VLOOKUP(Table9[[#This Row],[Código do agregado
'[Entidade']]],Table8[[Código do agregado '[Entidade']]:[Denominação do ficheiro pdf correspondente ao documento]],25,FALSE),"y")))),"")</f>
        <v/>
      </c>
      <c r="W1332" s="410">
        <f t="shared" si="107"/>
        <v>0</v>
      </c>
      <c r="AC1332" s="280"/>
    </row>
    <row r="1333" spans="1:29" s="263" customFormat="1" ht="25.05" hidden="1" customHeight="1" x14ac:dyDescent="0.3">
      <c r="A1333" s="274" t="str">
        <f>CONCATENATE(+IF(Table9[[#This Row],[Código do agregado
'[Entidade']]]="","",VLOOKUP(Table9[[#This Row],[Código do agregado
'[Entidade']]],Table8[[#All],[Código do agregado '[Entidade']]:[Código do agregado
'[1º Direito']]],6,FALSE)),Table9[[#This Row],[Membro]])</f>
        <v/>
      </c>
      <c r="B1333" s="403"/>
      <c r="C1333" s="404" t="str">
        <f>IF(Table9[[#This Row],[Código do agregado
'[Entidade']]]="","",(CONCATENATE(VLOOKUP(Table9[[#This Row],[Código do agregado
'[Entidade']]],Table8[[Código do agregado '[Entidade']]:[Código do agregado
'[1º Direito']]],8,FALSE),".",Table9[[#This Row],[Membro]])))</f>
        <v/>
      </c>
      <c r="D1333" s="430"/>
      <c r="E1333" s="431"/>
      <c r="F1333" s="430"/>
      <c r="G1333" s="430"/>
      <c r="H1333" s="435"/>
      <c r="I1333" s="432"/>
      <c r="J1333" s="433"/>
      <c r="K1333" s="404" t="str">
        <f ca="1">IF(Table9[[#This Row],[Data de nascimento 
(aaaa-mm-dd)]]="","",(IF(B1333="","",DATEDIF(J1333,NOW(),"y"))))</f>
        <v/>
      </c>
      <c r="L1333" s="401"/>
      <c r="M1333" s="405"/>
      <c r="N1333" s="407"/>
      <c r="O1333" s="405"/>
      <c r="P1333" s="275" t="str">
        <f t="shared" si="103"/>
        <v>NÃO</v>
      </c>
      <c r="Q1333" s="281" t="str">
        <f>IF(Table9[[#This Row],[Código do agregado
'[Entidade']]]="","",IF(B1333&lt;&gt;B1332,"A",IF(Q1332="A","B",IF(Q1332="B","C",IF(Q1332="C","D",IF(Q1332="D","E",IF(Q1332="E","F",IF(Q1332="F","G",IF(Q1332="G","H",IF(Q1332="H","I",IF(Q1332="K","L",IF(Q1332="L","M",IF(Q1332="M","N",IF(Q1332="N","O",IF(Q1332="O","P",IF(Q1332="P","Q"))))))))))))))))</f>
        <v/>
      </c>
      <c r="R1333" s="282" t="str">
        <f t="shared" si="104"/>
        <v/>
      </c>
      <c r="S1333" s="283" t="str">
        <f t="shared" si="105"/>
        <v/>
      </c>
      <c r="T1333" s="284" t="str">
        <f t="shared" ca="1" si="106"/>
        <v/>
      </c>
      <c r="U1333" s="419"/>
      <c r="V1333" s="421" t="str">
        <f>IFERROR(IF(Table9[[#This Row],[Data de nascimento 
(aaaa-mm-dd)]]="","",(IF(B1333="","",DATEDIF(J1333,VLOOKUP(Table9[[#This Row],[Código do agregado
'[Entidade']]],Table8[[Código do agregado '[Entidade']]:[Denominação do ficheiro pdf correspondente ao documento]],25,FALSE),"y")))),"")</f>
        <v/>
      </c>
      <c r="W1333" s="410">
        <f t="shared" si="107"/>
        <v>0</v>
      </c>
      <c r="AC1333" s="280"/>
    </row>
    <row r="1334" spans="1:29" s="263" customFormat="1" ht="25.05" hidden="1" customHeight="1" x14ac:dyDescent="0.3">
      <c r="A1334" s="274" t="str">
        <f>CONCATENATE(+IF(Table9[[#This Row],[Código do agregado
'[Entidade']]]="","",VLOOKUP(Table9[[#This Row],[Código do agregado
'[Entidade']]],Table8[[#All],[Código do agregado '[Entidade']]:[Código do agregado
'[1º Direito']]],6,FALSE)),Table9[[#This Row],[Membro]])</f>
        <v/>
      </c>
      <c r="B1334" s="403"/>
      <c r="C1334" s="404" t="str">
        <f>IF(Table9[[#This Row],[Código do agregado
'[Entidade']]]="","",(CONCATENATE(VLOOKUP(Table9[[#This Row],[Código do agregado
'[Entidade']]],Table8[[Código do agregado '[Entidade']]:[Código do agregado
'[1º Direito']]],8,FALSE),".",Table9[[#This Row],[Membro]])))</f>
        <v/>
      </c>
      <c r="D1334" s="430"/>
      <c r="E1334" s="431"/>
      <c r="F1334" s="430"/>
      <c r="G1334" s="430"/>
      <c r="H1334" s="435"/>
      <c r="I1334" s="432"/>
      <c r="J1334" s="433"/>
      <c r="K1334" s="404" t="str">
        <f ca="1">IF(Table9[[#This Row],[Data de nascimento 
(aaaa-mm-dd)]]="","",(IF(B1334="","",DATEDIF(J1334,NOW(),"y"))))</f>
        <v/>
      </c>
      <c r="L1334" s="401"/>
      <c r="M1334" s="405"/>
      <c r="N1334" s="407"/>
      <c r="O1334" s="405"/>
      <c r="P1334" s="275" t="str">
        <f t="shared" si="103"/>
        <v>NÃO</v>
      </c>
      <c r="Q1334" s="281" t="str">
        <f>IF(Table9[[#This Row],[Código do agregado
'[Entidade']]]="","",IF(B1334&lt;&gt;B1333,"A",IF(Q1333="A","B",IF(Q1333="B","C",IF(Q1333="C","D",IF(Q1333="D","E",IF(Q1333="E","F",IF(Q1333="F","G",IF(Q1333="G","H",IF(Q1333="H","I",IF(Q1333="K","L",IF(Q1333="L","M",IF(Q1333="M","N",IF(Q1333="N","O",IF(Q1333="O","P",IF(Q1333="P","Q"))))))))))))))))</f>
        <v/>
      </c>
      <c r="R1334" s="282" t="str">
        <f t="shared" si="104"/>
        <v/>
      </c>
      <c r="S1334" s="283" t="str">
        <f t="shared" si="105"/>
        <v/>
      </c>
      <c r="T1334" s="284" t="str">
        <f t="shared" ca="1" si="106"/>
        <v/>
      </c>
      <c r="U1334" s="419"/>
      <c r="V1334" s="421" t="str">
        <f>IFERROR(IF(Table9[[#This Row],[Data de nascimento 
(aaaa-mm-dd)]]="","",(IF(B1334="","",DATEDIF(J1334,VLOOKUP(Table9[[#This Row],[Código do agregado
'[Entidade']]],Table8[[Código do agregado '[Entidade']]:[Denominação do ficheiro pdf correspondente ao documento]],25,FALSE),"y")))),"")</f>
        <v/>
      </c>
      <c r="W1334" s="410">
        <f t="shared" si="107"/>
        <v>0</v>
      </c>
      <c r="AC1334" s="280"/>
    </row>
    <row r="1335" spans="1:29" s="263" customFormat="1" ht="25.05" hidden="1" customHeight="1" x14ac:dyDescent="0.3">
      <c r="A1335" s="274" t="str">
        <f>CONCATENATE(+IF(Table9[[#This Row],[Código do agregado
'[Entidade']]]="","",VLOOKUP(Table9[[#This Row],[Código do agregado
'[Entidade']]],Table8[[#All],[Código do agregado '[Entidade']]:[Código do agregado
'[1º Direito']]],6,FALSE)),Table9[[#This Row],[Membro]])</f>
        <v/>
      </c>
      <c r="B1335" s="403"/>
      <c r="C1335" s="404" t="str">
        <f>IF(Table9[[#This Row],[Código do agregado
'[Entidade']]]="","",(CONCATENATE(VLOOKUP(Table9[[#This Row],[Código do agregado
'[Entidade']]],Table8[[Código do agregado '[Entidade']]:[Código do agregado
'[1º Direito']]],8,FALSE),".",Table9[[#This Row],[Membro]])))</f>
        <v/>
      </c>
      <c r="D1335" s="430"/>
      <c r="E1335" s="431"/>
      <c r="F1335" s="430"/>
      <c r="G1335" s="430"/>
      <c r="H1335" s="435"/>
      <c r="I1335" s="432"/>
      <c r="J1335" s="433"/>
      <c r="K1335" s="404" t="str">
        <f ca="1">IF(Table9[[#This Row],[Data de nascimento 
(aaaa-mm-dd)]]="","",(IF(B1335="","",DATEDIF(J1335,NOW(),"y"))))</f>
        <v/>
      </c>
      <c r="L1335" s="401"/>
      <c r="M1335" s="405"/>
      <c r="N1335" s="407"/>
      <c r="O1335" s="405"/>
      <c r="P1335" s="275" t="str">
        <f t="shared" si="103"/>
        <v>NÃO</v>
      </c>
      <c r="Q1335" s="281" t="str">
        <f>IF(Table9[[#This Row],[Código do agregado
'[Entidade']]]="","",IF(B1335&lt;&gt;B1334,"A",IF(Q1334="A","B",IF(Q1334="B","C",IF(Q1334="C","D",IF(Q1334="D","E",IF(Q1334="E","F",IF(Q1334="F","G",IF(Q1334="G","H",IF(Q1334="H","I",IF(Q1334="K","L",IF(Q1334="L","M",IF(Q1334="M","N",IF(Q1334="N","O",IF(Q1334="O","P",IF(Q1334="P","Q"))))))))))))))))</f>
        <v/>
      </c>
      <c r="R1335" s="282" t="str">
        <f t="shared" si="104"/>
        <v/>
      </c>
      <c r="S1335" s="283" t="str">
        <f t="shared" si="105"/>
        <v/>
      </c>
      <c r="T1335" s="284" t="str">
        <f t="shared" ca="1" si="106"/>
        <v/>
      </c>
      <c r="U1335" s="419"/>
      <c r="V1335" s="421" t="str">
        <f>IFERROR(IF(Table9[[#This Row],[Data de nascimento 
(aaaa-mm-dd)]]="","",(IF(B1335="","",DATEDIF(J1335,VLOOKUP(Table9[[#This Row],[Código do agregado
'[Entidade']]],Table8[[Código do agregado '[Entidade']]:[Denominação do ficheiro pdf correspondente ao documento]],25,FALSE),"y")))),"")</f>
        <v/>
      </c>
      <c r="W1335" s="410">
        <f t="shared" si="107"/>
        <v>0</v>
      </c>
      <c r="AC1335" s="280"/>
    </row>
    <row r="1336" spans="1:29" s="263" customFormat="1" ht="25.05" hidden="1" customHeight="1" x14ac:dyDescent="0.3">
      <c r="A1336" s="274" t="str">
        <f>CONCATENATE(+IF(Table9[[#This Row],[Código do agregado
'[Entidade']]]="","",VLOOKUP(Table9[[#This Row],[Código do agregado
'[Entidade']]],Table8[[#All],[Código do agregado '[Entidade']]:[Código do agregado
'[1º Direito']]],6,FALSE)),Table9[[#This Row],[Membro]])</f>
        <v/>
      </c>
      <c r="B1336" s="403"/>
      <c r="C1336" s="404" t="str">
        <f>IF(Table9[[#This Row],[Código do agregado
'[Entidade']]]="","",(CONCATENATE(VLOOKUP(Table9[[#This Row],[Código do agregado
'[Entidade']]],Table8[[Código do agregado '[Entidade']]:[Código do agregado
'[1º Direito']]],8,FALSE),".",Table9[[#This Row],[Membro]])))</f>
        <v/>
      </c>
      <c r="D1336" s="430"/>
      <c r="E1336" s="431"/>
      <c r="F1336" s="430"/>
      <c r="G1336" s="430"/>
      <c r="H1336" s="435"/>
      <c r="I1336" s="432"/>
      <c r="J1336" s="433"/>
      <c r="K1336" s="404" t="str">
        <f ca="1">IF(Table9[[#This Row],[Data de nascimento 
(aaaa-mm-dd)]]="","",(IF(B1336="","",DATEDIF(J1336,NOW(),"y"))))</f>
        <v/>
      </c>
      <c r="L1336" s="401"/>
      <c r="M1336" s="405"/>
      <c r="N1336" s="407"/>
      <c r="O1336" s="405"/>
      <c r="P1336" s="275" t="str">
        <f t="shared" si="103"/>
        <v>NÃO</v>
      </c>
      <c r="Q1336" s="281" t="str">
        <f>IF(Table9[[#This Row],[Código do agregado
'[Entidade']]]="","",IF(B1336&lt;&gt;B1335,"A",IF(Q1335="A","B",IF(Q1335="B","C",IF(Q1335="C","D",IF(Q1335="D","E",IF(Q1335="E","F",IF(Q1335="F","G",IF(Q1335="G","H",IF(Q1335="H","I",IF(Q1335="K","L",IF(Q1335="L","M",IF(Q1335="M","N",IF(Q1335="N","O",IF(Q1335="O","P",IF(Q1335="P","Q"))))))))))))))))</f>
        <v/>
      </c>
      <c r="R1336" s="282" t="str">
        <f t="shared" si="104"/>
        <v/>
      </c>
      <c r="S1336" s="283" t="str">
        <f t="shared" si="105"/>
        <v/>
      </c>
      <c r="T1336" s="284" t="str">
        <f t="shared" ca="1" si="106"/>
        <v/>
      </c>
      <c r="U1336" s="419"/>
      <c r="V1336" s="421" t="str">
        <f>IFERROR(IF(Table9[[#This Row],[Data de nascimento 
(aaaa-mm-dd)]]="","",(IF(B1336="","",DATEDIF(J1336,VLOOKUP(Table9[[#This Row],[Código do agregado
'[Entidade']]],Table8[[Código do agregado '[Entidade']]:[Denominação do ficheiro pdf correspondente ao documento]],25,FALSE),"y")))),"")</f>
        <v/>
      </c>
      <c r="W1336" s="410">
        <f t="shared" si="107"/>
        <v>0</v>
      </c>
      <c r="AC1336" s="280"/>
    </row>
    <row r="1337" spans="1:29" s="263" customFormat="1" ht="25.05" hidden="1" customHeight="1" x14ac:dyDescent="0.3">
      <c r="A1337" s="274" t="str">
        <f>CONCATENATE(+IF(Table9[[#This Row],[Código do agregado
'[Entidade']]]="","",VLOOKUP(Table9[[#This Row],[Código do agregado
'[Entidade']]],Table8[[#All],[Código do agregado '[Entidade']]:[Código do agregado
'[1º Direito']]],6,FALSE)),Table9[[#This Row],[Membro]])</f>
        <v/>
      </c>
      <c r="B1337" s="403"/>
      <c r="C1337" s="404" t="str">
        <f>IF(Table9[[#This Row],[Código do agregado
'[Entidade']]]="","",(CONCATENATE(VLOOKUP(Table9[[#This Row],[Código do agregado
'[Entidade']]],Table8[[Código do agregado '[Entidade']]:[Código do agregado
'[1º Direito']]],8,FALSE),".",Table9[[#This Row],[Membro]])))</f>
        <v/>
      </c>
      <c r="D1337" s="430"/>
      <c r="E1337" s="431"/>
      <c r="F1337" s="430"/>
      <c r="G1337" s="430"/>
      <c r="H1337" s="435"/>
      <c r="I1337" s="432"/>
      <c r="J1337" s="433"/>
      <c r="K1337" s="404" t="str">
        <f ca="1">IF(Table9[[#This Row],[Data de nascimento 
(aaaa-mm-dd)]]="","",(IF(B1337="","",DATEDIF(J1337,NOW(),"y"))))</f>
        <v/>
      </c>
      <c r="L1337" s="401"/>
      <c r="M1337" s="405"/>
      <c r="N1337" s="407"/>
      <c r="O1337" s="405"/>
      <c r="P1337" s="275" t="str">
        <f t="shared" si="103"/>
        <v>NÃO</v>
      </c>
      <c r="Q1337" s="281" t="str">
        <f>IF(Table9[[#This Row],[Código do agregado
'[Entidade']]]="","",IF(B1337&lt;&gt;B1336,"A",IF(Q1336="A","B",IF(Q1336="B","C",IF(Q1336="C","D",IF(Q1336="D","E",IF(Q1336="E","F",IF(Q1336="F","G",IF(Q1336="G","H",IF(Q1336="H","I",IF(Q1336="K","L",IF(Q1336="L","M",IF(Q1336="M","N",IF(Q1336="N","O",IF(Q1336="O","P",IF(Q1336="P","Q"))))))))))))))))</f>
        <v/>
      </c>
      <c r="R1337" s="282" t="str">
        <f t="shared" si="104"/>
        <v/>
      </c>
      <c r="S1337" s="283" t="str">
        <f t="shared" si="105"/>
        <v/>
      </c>
      <c r="T1337" s="284" t="str">
        <f t="shared" ca="1" si="106"/>
        <v/>
      </c>
      <c r="U1337" s="419"/>
      <c r="V1337" s="421" t="str">
        <f>IFERROR(IF(Table9[[#This Row],[Data de nascimento 
(aaaa-mm-dd)]]="","",(IF(B1337="","",DATEDIF(J1337,VLOOKUP(Table9[[#This Row],[Código do agregado
'[Entidade']]],Table8[[Código do agregado '[Entidade']]:[Denominação do ficheiro pdf correspondente ao documento]],25,FALSE),"y")))),"")</f>
        <v/>
      </c>
      <c r="W1337" s="410">
        <f t="shared" si="107"/>
        <v>0</v>
      </c>
      <c r="AC1337" s="280"/>
    </row>
    <row r="1338" spans="1:29" s="263" customFormat="1" ht="25.05" hidden="1" customHeight="1" x14ac:dyDescent="0.3">
      <c r="A1338" s="274" t="str">
        <f>CONCATENATE(+IF(Table9[[#This Row],[Código do agregado
'[Entidade']]]="","",VLOOKUP(Table9[[#This Row],[Código do agregado
'[Entidade']]],Table8[[#All],[Código do agregado '[Entidade']]:[Código do agregado
'[1º Direito']]],6,FALSE)),Table9[[#This Row],[Membro]])</f>
        <v/>
      </c>
      <c r="B1338" s="403"/>
      <c r="C1338" s="404" t="str">
        <f>IF(Table9[[#This Row],[Código do agregado
'[Entidade']]]="","",(CONCATENATE(VLOOKUP(Table9[[#This Row],[Código do agregado
'[Entidade']]],Table8[[Código do agregado '[Entidade']]:[Código do agregado
'[1º Direito']]],8,FALSE),".",Table9[[#This Row],[Membro]])))</f>
        <v/>
      </c>
      <c r="D1338" s="430"/>
      <c r="E1338" s="431"/>
      <c r="F1338" s="430"/>
      <c r="G1338" s="430"/>
      <c r="H1338" s="435"/>
      <c r="I1338" s="432"/>
      <c r="J1338" s="433"/>
      <c r="K1338" s="404" t="str">
        <f ca="1">IF(Table9[[#This Row],[Data de nascimento 
(aaaa-mm-dd)]]="","",(IF(B1338="","",DATEDIF(J1338,NOW(),"y"))))</f>
        <v/>
      </c>
      <c r="L1338" s="401"/>
      <c r="M1338" s="405"/>
      <c r="N1338" s="407"/>
      <c r="O1338" s="405"/>
      <c r="P1338" s="275" t="str">
        <f t="shared" si="103"/>
        <v>NÃO</v>
      </c>
      <c r="Q1338" s="281" t="str">
        <f>IF(Table9[[#This Row],[Código do agregado
'[Entidade']]]="","",IF(B1338&lt;&gt;B1337,"A",IF(Q1337="A","B",IF(Q1337="B","C",IF(Q1337="C","D",IF(Q1337="D","E",IF(Q1337="E","F",IF(Q1337="F","G",IF(Q1337="G","H",IF(Q1337="H","I",IF(Q1337="K","L",IF(Q1337="L","M",IF(Q1337="M","N",IF(Q1337="N","O",IF(Q1337="O","P",IF(Q1337="P","Q"))))))))))))))))</f>
        <v/>
      </c>
      <c r="R1338" s="282" t="str">
        <f t="shared" si="104"/>
        <v/>
      </c>
      <c r="S1338" s="283" t="str">
        <f t="shared" si="105"/>
        <v/>
      </c>
      <c r="T1338" s="284" t="str">
        <f t="shared" ca="1" si="106"/>
        <v/>
      </c>
      <c r="U1338" s="419"/>
      <c r="V1338" s="421" t="str">
        <f>IFERROR(IF(Table9[[#This Row],[Data de nascimento 
(aaaa-mm-dd)]]="","",(IF(B1338="","",DATEDIF(J1338,VLOOKUP(Table9[[#This Row],[Código do agregado
'[Entidade']]],Table8[[Código do agregado '[Entidade']]:[Denominação do ficheiro pdf correspondente ao documento]],25,FALSE),"y")))),"")</f>
        <v/>
      </c>
      <c r="W1338" s="410">
        <f t="shared" si="107"/>
        <v>0</v>
      </c>
      <c r="AC1338" s="280"/>
    </row>
    <row r="1339" spans="1:29" s="263" customFormat="1" ht="25.05" hidden="1" customHeight="1" x14ac:dyDescent="0.3">
      <c r="A1339" s="274" t="str">
        <f>CONCATENATE(+IF(Table9[[#This Row],[Código do agregado
'[Entidade']]]="","",VLOOKUP(Table9[[#This Row],[Código do agregado
'[Entidade']]],Table8[[#All],[Código do agregado '[Entidade']]:[Código do agregado
'[1º Direito']]],6,FALSE)),Table9[[#This Row],[Membro]])</f>
        <v/>
      </c>
      <c r="B1339" s="403"/>
      <c r="C1339" s="404" t="str">
        <f>IF(Table9[[#This Row],[Código do agregado
'[Entidade']]]="","",(CONCATENATE(VLOOKUP(Table9[[#This Row],[Código do agregado
'[Entidade']]],Table8[[Código do agregado '[Entidade']]:[Código do agregado
'[1º Direito']]],8,FALSE),".",Table9[[#This Row],[Membro]])))</f>
        <v/>
      </c>
      <c r="D1339" s="430"/>
      <c r="E1339" s="431"/>
      <c r="F1339" s="430"/>
      <c r="G1339" s="430"/>
      <c r="H1339" s="435"/>
      <c r="I1339" s="432"/>
      <c r="J1339" s="433"/>
      <c r="K1339" s="404" t="str">
        <f ca="1">IF(Table9[[#This Row],[Data de nascimento 
(aaaa-mm-dd)]]="","",(IF(B1339="","",DATEDIF(J1339,NOW(),"y"))))</f>
        <v/>
      </c>
      <c r="L1339" s="401"/>
      <c r="M1339" s="405"/>
      <c r="N1339" s="407"/>
      <c r="O1339" s="405"/>
      <c r="P1339" s="275" t="str">
        <f t="shared" si="103"/>
        <v>NÃO</v>
      </c>
      <c r="Q1339" s="281" t="str">
        <f>IF(Table9[[#This Row],[Código do agregado
'[Entidade']]]="","",IF(B1339&lt;&gt;B1338,"A",IF(Q1338="A","B",IF(Q1338="B","C",IF(Q1338="C","D",IF(Q1338="D","E",IF(Q1338="E","F",IF(Q1338="F","G",IF(Q1338="G","H",IF(Q1338="H","I",IF(Q1338="K","L",IF(Q1338="L","M",IF(Q1338="M","N",IF(Q1338="N","O",IF(Q1338="O","P",IF(Q1338="P","Q"))))))))))))))))</f>
        <v/>
      </c>
      <c r="R1339" s="282" t="str">
        <f t="shared" si="104"/>
        <v/>
      </c>
      <c r="S1339" s="283" t="str">
        <f t="shared" si="105"/>
        <v/>
      </c>
      <c r="T1339" s="284" t="str">
        <f t="shared" ca="1" si="106"/>
        <v/>
      </c>
      <c r="U1339" s="419"/>
      <c r="V1339" s="421" t="str">
        <f>IFERROR(IF(Table9[[#This Row],[Data de nascimento 
(aaaa-mm-dd)]]="","",(IF(B1339="","",DATEDIF(J1339,VLOOKUP(Table9[[#This Row],[Código do agregado
'[Entidade']]],Table8[[Código do agregado '[Entidade']]:[Denominação do ficheiro pdf correspondente ao documento]],25,FALSE),"y")))),"")</f>
        <v/>
      </c>
      <c r="W1339" s="410">
        <f t="shared" si="107"/>
        <v>0</v>
      </c>
      <c r="AC1339" s="280"/>
    </row>
    <row r="1340" spans="1:29" s="263" customFormat="1" ht="25.05" hidden="1" customHeight="1" x14ac:dyDescent="0.3">
      <c r="A1340" s="274" t="str">
        <f>CONCATENATE(+IF(Table9[[#This Row],[Código do agregado
'[Entidade']]]="","",VLOOKUP(Table9[[#This Row],[Código do agregado
'[Entidade']]],Table8[[#All],[Código do agregado '[Entidade']]:[Código do agregado
'[1º Direito']]],6,FALSE)),Table9[[#This Row],[Membro]])</f>
        <v/>
      </c>
      <c r="B1340" s="403"/>
      <c r="C1340" s="404" t="str">
        <f>IF(Table9[[#This Row],[Código do agregado
'[Entidade']]]="","",(CONCATENATE(VLOOKUP(Table9[[#This Row],[Código do agregado
'[Entidade']]],Table8[[Código do agregado '[Entidade']]:[Código do agregado
'[1º Direito']]],8,FALSE),".",Table9[[#This Row],[Membro]])))</f>
        <v/>
      </c>
      <c r="D1340" s="430"/>
      <c r="E1340" s="431"/>
      <c r="F1340" s="430"/>
      <c r="G1340" s="430"/>
      <c r="H1340" s="435"/>
      <c r="I1340" s="432"/>
      <c r="J1340" s="433"/>
      <c r="K1340" s="404" t="str">
        <f ca="1">IF(Table9[[#This Row],[Data de nascimento 
(aaaa-mm-dd)]]="","",(IF(B1340="","",DATEDIF(J1340,NOW(),"y"))))</f>
        <v/>
      </c>
      <c r="L1340" s="401"/>
      <c r="M1340" s="405"/>
      <c r="N1340" s="407"/>
      <c r="O1340" s="405"/>
      <c r="P1340" s="275" t="str">
        <f t="shared" si="103"/>
        <v>NÃO</v>
      </c>
      <c r="Q1340" s="281" t="str">
        <f>IF(Table9[[#This Row],[Código do agregado
'[Entidade']]]="","",IF(B1340&lt;&gt;B1339,"A",IF(Q1339="A","B",IF(Q1339="B","C",IF(Q1339="C","D",IF(Q1339="D","E",IF(Q1339="E","F",IF(Q1339="F","G",IF(Q1339="G","H",IF(Q1339="H","I",IF(Q1339="K","L",IF(Q1339="L","M",IF(Q1339="M","N",IF(Q1339="N","O",IF(Q1339="O","P",IF(Q1339="P","Q"))))))))))))))))</f>
        <v/>
      </c>
      <c r="R1340" s="282" t="str">
        <f t="shared" si="104"/>
        <v/>
      </c>
      <c r="S1340" s="283" t="str">
        <f t="shared" si="105"/>
        <v/>
      </c>
      <c r="T1340" s="284" t="str">
        <f t="shared" ca="1" si="106"/>
        <v/>
      </c>
      <c r="U1340" s="419"/>
      <c r="V1340" s="421" t="str">
        <f>IFERROR(IF(Table9[[#This Row],[Data de nascimento 
(aaaa-mm-dd)]]="","",(IF(B1340="","",DATEDIF(J1340,VLOOKUP(Table9[[#This Row],[Código do agregado
'[Entidade']]],Table8[[Código do agregado '[Entidade']]:[Denominação do ficheiro pdf correspondente ao documento]],25,FALSE),"y")))),"")</f>
        <v/>
      </c>
      <c r="W1340" s="410">
        <f t="shared" si="107"/>
        <v>0</v>
      </c>
      <c r="AC1340" s="280"/>
    </row>
    <row r="1341" spans="1:29" s="263" customFormat="1" ht="25.05" hidden="1" customHeight="1" x14ac:dyDescent="0.3">
      <c r="A1341" s="274" t="str">
        <f>CONCATENATE(+IF(Table9[[#This Row],[Código do agregado
'[Entidade']]]="","",VLOOKUP(Table9[[#This Row],[Código do agregado
'[Entidade']]],Table8[[#All],[Código do agregado '[Entidade']]:[Código do agregado
'[1º Direito']]],6,FALSE)),Table9[[#This Row],[Membro]])</f>
        <v/>
      </c>
      <c r="B1341" s="403"/>
      <c r="C1341" s="404" t="str">
        <f>IF(Table9[[#This Row],[Código do agregado
'[Entidade']]]="","",(CONCATENATE(VLOOKUP(Table9[[#This Row],[Código do agregado
'[Entidade']]],Table8[[Código do agregado '[Entidade']]:[Código do agregado
'[1º Direito']]],8,FALSE),".",Table9[[#This Row],[Membro]])))</f>
        <v/>
      </c>
      <c r="D1341" s="430"/>
      <c r="E1341" s="431"/>
      <c r="F1341" s="430"/>
      <c r="G1341" s="430"/>
      <c r="H1341" s="435"/>
      <c r="I1341" s="432"/>
      <c r="J1341" s="433"/>
      <c r="K1341" s="404" t="str">
        <f ca="1">IF(Table9[[#This Row],[Data de nascimento 
(aaaa-mm-dd)]]="","",(IF(B1341="","",DATEDIF(J1341,NOW(),"y"))))</f>
        <v/>
      </c>
      <c r="L1341" s="401"/>
      <c r="M1341" s="405"/>
      <c r="N1341" s="407"/>
      <c r="O1341" s="405"/>
      <c r="P1341" s="275" t="str">
        <f t="shared" si="103"/>
        <v>NÃO</v>
      </c>
      <c r="Q1341" s="281" t="str">
        <f>IF(Table9[[#This Row],[Código do agregado
'[Entidade']]]="","",IF(B1341&lt;&gt;B1340,"A",IF(Q1340="A","B",IF(Q1340="B","C",IF(Q1340="C","D",IF(Q1340="D","E",IF(Q1340="E","F",IF(Q1340="F","G",IF(Q1340="G","H",IF(Q1340="H","I",IF(Q1340="K","L",IF(Q1340="L","M",IF(Q1340="M","N",IF(Q1340="N","O",IF(Q1340="O","P",IF(Q1340="P","Q"))))))))))))))))</f>
        <v/>
      </c>
      <c r="R1341" s="282" t="str">
        <f t="shared" si="104"/>
        <v/>
      </c>
      <c r="S1341" s="283" t="str">
        <f t="shared" si="105"/>
        <v/>
      </c>
      <c r="T1341" s="284" t="str">
        <f t="shared" ca="1" si="106"/>
        <v/>
      </c>
      <c r="U1341" s="419"/>
      <c r="V1341" s="421" t="str">
        <f>IFERROR(IF(Table9[[#This Row],[Data de nascimento 
(aaaa-mm-dd)]]="","",(IF(B1341="","",DATEDIF(J1341,VLOOKUP(Table9[[#This Row],[Código do agregado
'[Entidade']]],Table8[[Código do agregado '[Entidade']]:[Denominação do ficheiro pdf correspondente ao documento]],25,FALSE),"y")))),"")</f>
        <v/>
      </c>
      <c r="W1341" s="410">
        <f t="shared" si="107"/>
        <v>0</v>
      </c>
      <c r="AC1341" s="280"/>
    </row>
    <row r="1342" spans="1:29" s="263" customFormat="1" ht="25.05" hidden="1" customHeight="1" x14ac:dyDescent="0.3">
      <c r="A1342" s="274" t="str">
        <f>CONCATENATE(+IF(Table9[[#This Row],[Código do agregado
'[Entidade']]]="","",VLOOKUP(Table9[[#This Row],[Código do agregado
'[Entidade']]],Table8[[#All],[Código do agregado '[Entidade']]:[Código do agregado
'[1º Direito']]],6,FALSE)),Table9[[#This Row],[Membro]])</f>
        <v/>
      </c>
      <c r="B1342" s="403"/>
      <c r="C1342" s="404" t="str">
        <f>IF(Table9[[#This Row],[Código do agregado
'[Entidade']]]="","",(CONCATENATE(VLOOKUP(Table9[[#This Row],[Código do agregado
'[Entidade']]],Table8[[Código do agregado '[Entidade']]:[Código do agregado
'[1º Direito']]],8,FALSE),".",Table9[[#This Row],[Membro]])))</f>
        <v/>
      </c>
      <c r="D1342" s="430"/>
      <c r="E1342" s="431"/>
      <c r="F1342" s="430"/>
      <c r="G1342" s="430"/>
      <c r="H1342" s="435"/>
      <c r="I1342" s="432"/>
      <c r="J1342" s="433"/>
      <c r="K1342" s="404" t="str">
        <f ca="1">IF(Table9[[#This Row],[Data de nascimento 
(aaaa-mm-dd)]]="","",(IF(B1342="","",DATEDIF(J1342,NOW(),"y"))))</f>
        <v/>
      </c>
      <c r="L1342" s="401"/>
      <c r="M1342" s="405"/>
      <c r="N1342" s="407"/>
      <c r="O1342" s="405"/>
      <c r="P1342" s="275" t="str">
        <f t="shared" si="103"/>
        <v>NÃO</v>
      </c>
      <c r="Q1342" s="281" t="str">
        <f>IF(Table9[[#This Row],[Código do agregado
'[Entidade']]]="","",IF(B1342&lt;&gt;B1341,"A",IF(Q1341="A","B",IF(Q1341="B","C",IF(Q1341="C","D",IF(Q1341="D","E",IF(Q1341="E","F",IF(Q1341="F","G",IF(Q1341="G","H",IF(Q1341="H","I",IF(Q1341="K","L",IF(Q1341="L","M",IF(Q1341="M","N",IF(Q1341="N","O",IF(Q1341="O","P",IF(Q1341="P","Q"))))))))))))))))</f>
        <v/>
      </c>
      <c r="R1342" s="282" t="str">
        <f t="shared" si="104"/>
        <v/>
      </c>
      <c r="S1342" s="283" t="str">
        <f t="shared" si="105"/>
        <v/>
      </c>
      <c r="T1342" s="284" t="str">
        <f t="shared" ca="1" si="106"/>
        <v/>
      </c>
      <c r="U1342" s="419"/>
      <c r="V1342" s="421" t="str">
        <f>IFERROR(IF(Table9[[#This Row],[Data de nascimento 
(aaaa-mm-dd)]]="","",(IF(B1342="","",DATEDIF(J1342,VLOOKUP(Table9[[#This Row],[Código do agregado
'[Entidade']]],Table8[[Código do agregado '[Entidade']]:[Denominação do ficheiro pdf correspondente ao documento]],25,FALSE),"y")))),"")</f>
        <v/>
      </c>
      <c r="W1342" s="410">
        <f t="shared" si="107"/>
        <v>0</v>
      </c>
      <c r="AC1342" s="280"/>
    </row>
    <row r="1343" spans="1:29" s="263" customFormat="1" ht="25.05" hidden="1" customHeight="1" x14ac:dyDescent="0.3">
      <c r="A1343" s="274" t="str">
        <f>CONCATENATE(+IF(Table9[[#This Row],[Código do agregado
'[Entidade']]]="","",VLOOKUP(Table9[[#This Row],[Código do agregado
'[Entidade']]],Table8[[#All],[Código do agregado '[Entidade']]:[Código do agregado
'[1º Direito']]],6,FALSE)),Table9[[#This Row],[Membro]])</f>
        <v/>
      </c>
      <c r="B1343" s="403"/>
      <c r="C1343" s="404" t="str">
        <f>IF(Table9[[#This Row],[Código do agregado
'[Entidade']]]="","",(CONCATENATE(VLOOKUP(Table9[[#This Row],[Código do agregado
'[Entidade']]],Table8[[Código do agregado '[Entidade']]:[Código do agregado
'[1º Direito']]],8,FALSE),".",Table9[[#This Row],[Membro]])))</f>
        <v/>
      </c>
      <c r="D1343" s="430"/>
      <c r="E1343" s="431"/>
      <c r="F1343" s="430"/>
      <c r="G1343" s="430"/>
      <c r="H1343" s="435"/>
      <c r="I1343" s="432"/>
      <c r="J1343" s="433"/>
      <c r="K1343" s="404" t="str">
        <f ca="1">IF(Table9[[#This Row],[Data de nascimento 
(aaaa-mm-dd)]]="","",(IF(B1343="","",DATEDIF(J1343,NOW(),"y"))))</f>
        <v/>
      </c>
      <c r="L1343" s="401"/>
      <c r="M1343" s="405"/>
      <c r="N1343" s="407"/>
      <c r="O1343" s="405"/>
      <c r="P1343" s="275" t="str">
        <f t="shared" si="103"/>
        <v>NÃO</v>
      </c>
      <c r="Q1343" s="281" t="str">
        <f>IF(Table9[[#This Row],[Código do agregado
'[Entidade']]]="","",IF(B1343&lt;&gt;B1342,"A",IF(Q1342="A","B",IF(Q1342="B","C",IF(Q1342="C","D",IF(Q1342="D","E",IF(Q1342="E","F",IF(Q1342="F","G",IF(Q1342="G","H",IF(Q1342="H","I",IF(Q1342="K","L",IF(Q1342="L","M",IF(Q1342="M","N",IF(Q1342="N","O",IF(Q1342="O","P",IF(Q1342="P","Q"))))))))))))))))</f>
        <v/>
      </c>
      <c r="R1343" s="282" t="str">
        <f t="shared" si="104"/>
        <v/>
      </c>
      <c r="S1343" s="283" t="str">
        <f t="shared" si="105"/>
        <v/>
      </c>
      <c r="T1343" s="284" t="str">
        <f t="shared" ca="1" si="106"/>
        <v/>
      </c>
      <c r="U1343" s="419"/>
      <c r="V1343" s="421" t="str">
        <f>IFERROR(IF(Table9[[#This Row],[Data de nascimento 
(aaaa-mm-dd)]]="","",(IF(B1343="","",DATEDIF(J1343,VLOOKUP(Table9[[#This Row],[Código do agregado
'[Entidade']]],Table8[[Código do agregado '[Entidade']]:[Denominação do ficheiro pdf correspondente ao documento]],25,FALSE),"y")))),"")</f>
        <v/>
      </c>
      <c r="W1343" s="410">
        <f t="shared" si="107"/>
        <v>0</v>
      </c>
      <c r="AC1343" s="280"/>
    </row>
    <row r="1344" spans="1:29" s="263" customFormat="1" ht="25.05" hidden="1" customHeight="1" x14ac:dyDescent="0.3">
      <c r="A1344" s="274" t="str">
        <f>CONCATENATE(+IF(Table9[[#This Row],[Código do agregado
'[Entidade']]]="","",VLOOKUP(Table9[[#This Row],[Código do agregado
'[Entidade']]],Table8[[#All],[Código do agregado '[Entidade']]:[Código do agregado
'[1º Direito']]],6,FALSE)),Table9[[#This Row],[Membro]])</f>
        <v/>
      </c>
      <c r="B1344" s="403"/>
      <c r="C1344" s="404" t="str">
        <f>IF(Table9[[#This Row],[Código do agregado
'[Entidade']]]="","",(CONCATENATE(VLOOKUP(Table9[[#This Row],[Código do agregado
'[Entidade']]],Table8[[Código do agregado '[Entidade']]:[Código do agregado
'[1º Direito']]],8,FALSE),".",Table9[[#This Row],[Membro]])))</f>
        <v/>
      </c>
      <c r="D1344" s="430"/>
      <c r="E1344" s="431"/>
      <c r="F1344" s="430"/>
      <c r="G1344" s="430"/>
      <c r="H1344" s="435"/>
      <c r="I1344" s="432"/>
      <c r="J1344" s="433"/>
      <c r="K1344" s="404" t="str">
        <f ca="1">IF(Table9[[#This Row],[Data de nascimento 
(aaaa-mm-dd)]]="","",(IF(B1344="","",DATEDIF(J1344,NOW(),"y"))))</f>
        <v/>
      </c>
      <c r="L1344" s="401"/>
      <c r="M1344" s="405"/>
      <c r="N1344" s="407"/>
      <c r="O1344" s="405"/>
      <c r="P1344" s="275" t="str">
        <f t="shared" si="103"/>
        <v>NÃO</v>
      </c>
      <c r="Q1344" s="281" t="str">
        <f>IF(Table9[[#This Row],[Código do agregado
'[Entidade']]]="","",IF(B1344&lt;&gt;B1343,"A",IF(Q1343="A","B",IF(Q1343="B","C",IF(Q1343="C","D",IF(Q1343="D","E",IF(Q1343="E","F",IF(Q1343="F","G",IF(Q1343="G","H",IF(Q1343="H","I",IF(Q1343="K","L",IF(Q1343="L","M",IF(Q1343="M","N",IF(Q1343="N","O",IF(Q1343="O","P",IF(Q1343="P","Q"))))))))))))))))</f>
        <v/>
      </c>
      <c r="R1344" s="282" t="str">
        <f t="shared" si="104"/>
        <v/>
      </c>
      <c r="S1344" s="283" t="str">
        <f t="shared" si="105"/>
        <v/>
      </c>
      <c r="T1344" s="284" t="str">
        <f t="shared" ca="1" si="106"/>
        <v/>
      </c>
      <c r="U1344" s="419"/>
      <c r="V1344" s="421" t="str">
        <f>IFERROR(IF(Table9[[#This Row],[Data de nascimento 
(aaaa-mm-dd)]]="","",(IF(B1344="","",DATEDIF(J1344,VLOOKUP(Table9[[#This Row],[Código do agregado
'[Entidade']]],Table8[[Código do agregado '[Entidade']]:[Denominação do ficheiro pdf correspondente ao documento]],25,FALSE),"y")))),"")</f>
        <v/>
      </c>
      <c r="W1344" s="410">
        <f t="shared" si="107"/>
        <v>0</v>
      </c>
      <c r="AC1344" s="280"/>
    </row>
    <row r="1345" spans="1:29" s="263" customFormat="1" ht="25.05" hidden="1" customHeight="1" x14ac:dyDescent="0.3">
      <c r="A1345" s="274" t="str">
        <f>CONCATENATE(+IF(Table9[[#This Row],[Código do agregado
'[Entidade']]]="","",VLOOKUP(Table9[[#This Row],[Código do agregado
'[Entidade']]],Table8[[#All],[Código do agregado '[Entidade']]:[Código do agregado
'[1º Direito']]],6,FALSE)),Table9[[#This Row],[Membro]])</f>
        <v/>
      </c>
      <c r="B1345" s="403"/>
      <c r="C1345" s="404" t="str">
        <f>IF(Table9[[#This Row],[Código do agregado
'[Entidade']]]="","",(CONCATENATE(VLOOKUP(Table9[[#This Row],[Código do agregado
'[Entidade']]],Table8[[Código do agregado '[Entidade']]:[Código do agregado
'[1º Direito']]],8,FALSE),".",Table9[[#This Row],[Membro]])))</f>
        <v/>
      </c>
      <c r="D1345" s="430"/>
      <c r="E1345" s="431"/>
      <c r="F1345" s="430"/>
      <c r="G1345" s="430"/>
      <c r="H1345" s="435"/>
      <c r="I1345" s="432"/>
      <c r="J1345" s="433"/>
      <c r="K1345" s="404" t="str">
        <f ca="1">IF(Table9[[#This Row],[Data de nascimento 
(aaaa-mm-dd)]]="","",(IF(B1345="","",DATEDIF(J1345,NOW(),"y"))))</f>
        <v/>
      </c>
      <c r="L1345" s="401"/>
      <c r="M1345" s="405"/>
      <c r="N1345" s="407"/>
      <c r="O1345" s="405"/>
      <c r="P1345" s="275" t="str">
        <f t="shared" si="103"/>
        <v>NÃO</v>
      </c>
      <c r="Q1345" s="281" t="str">
        <f>IF(Table9[[#This Row],[Código do agregado
'[Entidade']]]="","",IF(B1345&lt;&gt;B1344,"A",IF(Q1344="A","B",IF(Q1344="B","C",IF(Q1344="C","D",IF(Q1344="D","E",IF(Q1344="E","F",IF(Q1344="F","G",IF(Q1344="G","H",IF(Q1344="H","I",IF(Q1344="K","L",IF(Q1344="L","M",IF(Q1344="M","N",IF(Q1344="N","O",IF(Q1344="O","P",IF(Q1344="P","Q"))))))))))))))))</f>
        <v/>
      </c>
      <c r="R1345" s="282" t="str">
        <f t="shared" si="104"/>
        <v/>
      </c>
      <c r="S1345" s="283" t="str">
        <f t="shared" si="105"/>
        <v/>
      </c>
      <c r="T1345" s="284" t="str">
        <f t="shared" ca="1" si="106"/>
        <v/>
      </c>
      <c r="U1345" s="419"/>
      <c r="V1345" s="421" t="str">
        <f>IFERROR(IF(Table9[[#This Row],[Data de nascimento 
(aaaa-mm-dd)]]="","",(IF(B1345="","",DATEDIF(J1345,VLOOKUP(Table9[[#This Row],[Código do agregado
'[Entidade']]],Table8[[Código do agregado '[Entidade']]:[Denominação do ficheiro pdf correspondente ao documento]],25,FALSE),"y")))),"")</f>
        <v/>
      </c>
      <c r="W1345" s="410">
        <f t="shared" si="107"/>
        <v>0</v>
      </c>
      <c r="AC1345" s="280"/>
    </row>
    <row r="1346" spans="1:29" s="263" customFormat="1" ht="25.05" hidden="1" customHeight="1" x14ac:dyDescent="0.3">
      <c r="A1346" s="274" t="str">
        <f>CONCATENATE(+IF(Table9[[#This Row],[Código do agregado
'[Entidade']]]="","",VLOOKUP(Table9[[#This Row],[Código do agregado
'[Entidade']]],Table8[[#All],[Código do agregado '[Entidade']]:[Código do agregado
'[1º Direito']]],6,FALSE)),Table9[[#This Row],[Membro]])</f>
        <v/>
      </c>
      <c r="B1346" s="403"/>
      <c r="C1346" s="404" t="str">
        <f>IF(Table9[[#This Row],[Código do agregado
'[Entidade']]]="","",(CONCATENATE(VLOOKUP(Table9[[#This Row],[Código do agregado
'[Entidade']]],Table8[[Código do agregado '[Entidade']]:[Código do agregado
'[1º Direito']]],8,FALSE),".",Table9[[#This Row],[Membro]])))</f>
        <v/>
      </c>
      <c r="D1346" s="430"/>
      <c r="E1346" s="431"/>
      <c r="F1346" s="430"/>
      <c r="G1346" s="430"/>
      <c r="H1346" s="435"/>
      <c r="I1346" s="432"/>
      <c r="J1346" s="433"/>
      <c r="K1346" s="404" t="str">
        <f ca="1">IF(Table9[[#This Row],[Data de nascimento 
(aaaa-mm-dd)]]="","",(IF(B1346="","",DATEDIF(J1346,NOW(),"y"))))</f>
        <v/>
      </c>
      <c r="L1346" s="401"/>
      <c r="M1346" s="405"/>
      <c r="N1346" s="407"/>
      <c r="O1346" s="405"/>
      <c r="P1346" s="275" t="str">
        <f t="shared" si="103"/>
        <v>NÃO</v>
      </c>
      <c r="Q1346" s="281" t="str">
        <f>IF(Table9[[#This Row],[Código do agregado
'[Entidade']]]="","",IF(B1346&lt;&gt;B1345,"A",IF(Q1345="A","B",IF(Q1345="B","C",IF(Q1345="C","D",IF(Q1345="D","E",IF(Q1345="E","F",IF(Q1345="F","G",IF(Q1345="G","H",IF(Q1345="H","I",IF(Q1345="K","L",IF(Q1345="L","M",IF(Q1345="M","N",IF(Q1345="N","O",IF(Q1345="O","P",IF(Q1345="P","Q"))))))))))))))))</f>
        <v/>
      </c>
      <c r="R1346" s="282" t="str">
        <f t="shared" si="104"/>
        <v/>
      </c>
      <c r="S1346" s="283" t="str">
        <f t="shared" si="105"/>
        <v/>
      </c>
      <c r="T1346" s="284" t="str">
        <f t="shared" ca="1" si="106"/>
        <v/>
      </c>
      <c r="U1346" s="419"/>
      <c r="V1346" s="421" t="str">
        <f>IFERROR(IF(Table9[[#This Row],[Data de nascimento 
(aaaa-mm-dd)]]="","",(IF(B1346="","",DATEDIF(J1346,VLOOKUP(Table9[[#This Row],[Código do agregado
'[Entidade']]],Table8[[Código do agregado '[Entidade']]:[Denominação do ficheiro pdf correspondente ao documento]],25,FALSE),"y")))),"")</f>
        <v/>
      </c>
      <c r="W1346" s="410">
        <f t="shared" si="107"/>
        <v>0</v>
      </c>
      <c r="AC1346" s="280"/>
    </row>
    <row r="1347" spans="1:29" s="263" customFormat="1" ht="25.05" hidden="1" customHeight="1" x14ac:dyDescent="0.3">
      <c r="A1347" s="274" t="str">
        <f>CONCATENATE(+IF(Table9[[#This Row],[Código do agregado
'[Entidade']]]="","",VLOOKUP(Table9[[#This Row],[Código do agregado
'[Entidade']]],Table8[[#All],[Código do agregado '[Entidade']]:[Código do agregado
'[1º Direito']]],6,FALSE)),Table9[[#This Row],[Membro]])</f>
        <v/>
      </c>
      <c r="B1347" s="403"/>
      <c r="C1347" s="404" t="str">
        <f>IF(Table9[[#This Row],[Código do agregado
'[Entidade']]]="","",(CONCATENATE(VLOOKUP(Table9[[#This Row],[Código do agregado
'[Entidade']]],Table8[[Código do agregado '[Entidade']]:[Código do agregado
'[1º Direito']]],8,FALSE),".",Table9[[#This Row],[Membro]])))</f>
        <v/>
      </c>
      <c r="D1347" s="430"/>
      <c r="E1347" s="431"/>
      <c r="F1347" s="430"/>
      <c r="G1347" s="430"/>
      <c r="H1347" s="435"/>
      <c r="I1347" s="432"/>
      <c r="J1347" s="433"/>
      <c r="K1347" s="404" t="str">
        <f ca="1">IF(Table9[[#This Row],[Data de nascimento 
(aaaa-mm-dd)]]="","",(IF(B1347="","",DATEDIF(J1347,NOW(),"y"))))</f>
        <v/>
      </c>
      <c r="L1347" s="401"/>
      <c r="M1347" s="405"/>
      <c r="N1347" s="407"/>
      <c r="O1347" s="405"/>
      <c r="P1347" s="275" t="str">
        <f t="shared" si="103"/>
        <v>NÃO</v>
      </c>
      <c r="Q1347" s="281" t="str">
        <f>IF(Table9[[#This Row],[Código do agregado
'[Entidade']]]="","",IF(B1347&lt;&gt;B1346,"A",IF(Q1346="A","B",IF(Q1346="B","C",IF(Q1346="C","D",IF(Q1346="D","E",IF(Q1346="E","F",IF(Q1346="F","G",IF(Q1346="G","H",IF(Q1346="H","I",IF(Q1346="K","L",IF(Q1346="L","M",IF(Q1346="M","N",IF(Q1346="N","O",IF(Q1346="O","P",IF(Q1346="P","Q"))))))))))))))))</f>
        <v/>
      </c>
      <c r="R1347" s="282" t="str">
        <f t="shared" si="104"/>
        <v/>
      </c>
      <c r="S1347" s="283" t="str">
        <f t="shared" si="105"/>
        <v/>
      </c>
      <c r="T1347" s="284" t="str">
        <f t="shared" ca="1" si="106"/>
        <v/>
      </c>
      <c r="U1347" s="419"/>
      <c r="V1347" s="421" t="str">
        <f>IFERROR(IF(Table9[[#This Row],[Data de nascimento 
(aaaa-mm-dd)]]="","",(IF(B1347="","",DATEDIF(J1347,VLOOKUP(Table9[[#This Row],[Código do agregado
'[Entidade']]],Table8[[Código do agregado '[Entidade']]:[Denominação do ficheiro pdf correspondente ao documento]],25,FALSE),"y")))),"")</f>
        <v/>
      </c>
      <c r="W1347" s="410">
        <f t="shared" si="107"/>
        <v>0</v>
      </c>
      <c r="AC1347" s="280"/>
    </row>
    <row r="1348" spans="1:29" s="263" customFormat="1" ht="25.05" hidden="1" customHeight="1" x14ac:dyDescent="0.3">
      <c r="A1348" s="274" t="str">
        <f>CONCATENATE(+IF(Table9[[#This Row],[Código do agregado
'[Entidade']]]="","",VLOOKUP(Table9[[#This Row],[Código do agregado
'[Entidade']]],Table8[[#All],[Código do agregado '[Entidade']]:[Código do agregado
'[1º Direito']]],6,FALSE)),Table9[[#This Row],[Membro]])</f>
        <v/>
      </c>
      <c r="B1348" s="403"/>
      <c r="C1348" s="404" t="str">
        <f>IF(Table9[[#This Row],[Código do agregado
'[Entidade']]]="","",(CONCATENATE(VLOOKUP(Table9[[#This Row],[Código do agregado
'[Entidade']]],Table8[[Código do agregado '[Entidade']]:[Código do agregado
'[1º Direito']]],8,FALSE),".",Table9[[#This Row],[Membro]])))</f>
        <v/>
      </c>
      <c r="D1348" s="430"/>
      <c r="E1348" s="431"/>
      <c r="F1348" s="430"/>
      <c r="G1348" s="430"/>
      <c r="H1348" s="435"/>
      <c r="I1348" s="432"/>
      <c r="J1348" s="433"/>
      <c r="K1348" s="404" t="str">
        <f ca="1">IF(Table9[[#This Row],[Data de nascimento 
(aaaa-mm-dd)]]="","",(IF(B1348="","",DATEDIF(J1348,NOW(),"y"))))</f>
        <v/>
      </c>
      <c r="L1348" s="401"/>
      <c r="M1348" s="405"/>
      <c r="N1348" s="407"/>
      <c r="O1348" s="405"/>
      <c r="P1348" s="275" t="str">
        <f t="shared" si="103"/>
        <v>NÃO</v>
      </c>
      <c r="Q1348" s="281" t="str">
        <f>IF(Table9[[#This Row],[Código do agregado
'[Entidade']]]="","",IF(B1348&lt;&gt;B1347,"A",IF(Q1347="A","B",IF(Q1347="B","C",IF(Q1347="C","D",IF(Q1347="D","E",IF(Q1347="E","F",IF(Q1347="F","G",IF(Q1347="G","H",IF(Q1347="H","I",IF(Q1347="K","L",IF(Q1347="L","M",IF(Q1347="M","N",IF(Q1347="N","O",IF(Q1347="O","P",IF(Q1347="P","Q"))))))))))))))))</f>
        <v/>
      </c>
      <c r="R1348" s="282" t="str">
        <f t="shared" si="104"/>
        <v/>
      </c>
      <c r="S1348" s="283" t="str">
        <f t="shared" si="105"/>
        <v/>
      </c>
      <c r="T1348" s="284" t="str">
        <f t="shared" ca="1" si="106"/>
        <v/>
      </c>
      <c r="U1348" s="419"/>
      <c r="V1348" s="421" t="str">
        <f>IFERROR(IF(Table9[[#This Row],[Data de nascimento 
(aaaa-mm-dd)]]="","",(IF(B1348="","",DATEDIF(J1348,VLOOKUP(Table9[[#This Row],[Código do agregado
'[Entidade']]],Table8[[Código do agregado '[Entidade']]:[Denominação do ficheiro pdf correspondente ao documento]],25,FALSE),"y")))),"")</f>
        <v/>
      </c>
      <c r="W1348" s="410">
        <f t="shared" si="107"/>
        <v>0</v>
      </c>
      <c r="AC1348" s="280"/>
    </row>
    <row r="1349" spans="1:29" s="263" customFormat="1" ht="25.05" hidden="1" customHeight="1" x14ac:dyDescent="0.3">
      <c r="A1349" s="274" t="str">
        <f>CONCATENATE(+IF(Table9[[#This Row],[Código do agregado
'[Entidade']]]="","",VLOOKUP(Table9[[#This Row],[Código do agregado
'[Entidade']]],Table8[[#All],[Código do agregado '[Entidade']]:[Código do agregado
'[1º Direito']]],6,FALSE)),Table9[[#This Row],[Membro]])</f>
        <v/>
      </c>
      <c r="B1349" s="403"/>
      <c r="C1349" s="404" t="str">
        <f>IF(Table9[[#This Row],[Código do agregado
'[Entidade']]]="","",(CONCATENATE(VLOOKUP(Table9[[#This Row],[Código do agregado
'[Entidade']]],Table8[[Código do agregado '[Entidade']]:[Código do agregado
'[1º Direito']]],8,FALSE),".",Table9[[#This Row],[Membro]])))</f>
        <v/>
      </c>
      <c r="D1349" s="430"/>
      <c r="E1349" s="431"/>
      <c r="F1349" s="430"/>
      <c r="G1349" s="430"/>
      <c r="H1349" s="435"/>
      <c r="I1349" s="432"/>
      <c r="J1349" s="433"/>
      <c r="K1349" s="404" t="str">
        <f ca="1">IF(Table9[[#This Row],[Data de nascimento 
(aaaa-mm-dd)]]="","",(IF(B1349="","",DATEDIF(J1349,NOW(),"y"))))</f>
        <v/>
      </c>
      <c r="L1349" s="401"/>
      <c r="M1349" s="405"/>
      <c r="N1349" s="407"/>
      <c r="O1349" s="405"/>
      <c r="P1349" s="275" t="str">
        <f t="shared" si="103"/>
        <v>NÃO</v>
      </c>
      <c r="Q1349" s="281" t="str">
        <f>IF(Table9[[#This Row],[Código do agregado
'[Entidade']]]="","",IF(B1349&lt;&gt;B1348,"A",IF(Q1348="A","B",IF(Q1348="B","C",IF(Q1348="C","D",IF(Q1348="D","E",IF(Q1348="E","F",IF(Q1348="F","G",IF(Q1348="G","H",IF(Q1348="H","I",IF(Q1348="K","L",IF(Q1348="L","M",IF(Q1348="M","N",IF(Q1348="N","O",IF(Q1348="O","P",IF(Q1348="P","Q"))))))))))))))))</f>
        <v/>
      </c>
      <c r="R1349" s="282" t="str">
        <f t="shared" si="104"/>
        <v/>
      </c>
      <c r="S1349" s="283" t="str">
        <f t="shared" si="105"/>
        <v/>
      </c>
      <c r="T1349" s="284" t="str">
        <f t="shared" ca="1" si="106"/>
        <v/>
      </c>
      <c r="U1349" s="419"/>
      <c r="V1349" s="421" t="str">
        <f>IFERROR(IF(Table9[[#This Row],[Data de nascimento 
(aaaa-mm-dd)]]="","",(IF(B1349="","",DATEDIF(J1349,VLOOKUP(Table9[[#This Row],[Código do agregado
'[Entidade']]],Table8[[Código do agregado '[Entidade']]:[Denominação do ficheiro pdf correspondente ao documento]],25,FALSE),"y")))),"")</f>
        <v/>
      </c>
      <c r="W1349" s="410">
        <f t="shared" si="107"/>
        <v>0</v>
      </c>
      <c r="AC1349" s="280"/>
    </row>
    <row r="1350" spans="1:29" s="263" customFormat="1" ht="25.05" hidden="1" customHeight="1" x14ac:dyDescent="0.3">
      <c r="A1350" s="274" t="str">
        <f>CONCATENATE(+IF(Table9[[#This Row],[Código do agregado
'[Entidade']]]="","",VLOOKUP(Table9[[#This Row],[Código do agregado
'[Entidade']]],Table8[[#All],[Código do agregado '[Entidade']]:[Código do agregado
'[1º Direito']]],6,FALSE)),Table9[[#This Row],[Membro]])</f>
        <v/>
      </c>
      <c r="B1350" s="403"/>
      <c r="C1350" s="404" t="str">
        <f>IF(Table9[[#This Row],[Código do agregado
'[Entidade']]]="","",(CONCATENATE(VLOOKUP(Table9[[#This Row],[Código do agregado
'[Entidade']]],Table8[[Código do agregado '[Entidade']]:[Código do agregado
'[1º Direito']]],8,FALSE),".",Table9[[#This Row],[Membro]])))</f>
        <v/>
      </c>
      <c r="D1350" s="430"/>
      <c r="E1350" s="431"/>
      <c r="F1350" s="430"/>
      <c r="G1350" s="430"/>
      <c r="H1350" s="435"/>
      <c r="I1350" s="432"/>
      <c r="J1350" s="433"/>
      <c r="K1350" s="404" t="str">
        <f ca="1">IF(Table9[[#This Row],[Data de nascimento 
(aaaa-mm-dd)]]="","",(IF(B1350="","",DATEDIF(J1350,NOW(),"y"))))</f>
        <v/>
      </c>
      <c r="L1350" s="401"/>
      <c r="M1350" s="405"/>
      <c r="N1350" s="407"/>
      <c r="O1350" s="405"/>
      <c r="P1350" s="275" t="str">
        <f t="shared" ref="P1350:P1413" si="108">IF(B1350&lt;&gt;"",IF(AND(B1350&lt;&gt;"",OR(I1350="",J1350="",M1350="",N1350="",AND(O1350="",S1350="Rend"))),"NÃO","SIM"),"NÃO")</f>
        <v>NÃO</v>
      </c>
      <c r="Q1350" s="281" t="str">
        <f>IF(Table9[[#This Row],[Código do agregado
'[Entidade']]]="","",IF(B1350&lt;&gt;B1349,"A",IF(Q1349="A","B",IF(Q1349="B","C",IF(Q1349="C","D",IF(Q1349="D","E",IF(Q1349="E","F",IF(Q1349="F","G",IF(Q1349="G","H",IF(Q1349="H","I",IF(Q1349="K","L",IF(Q1349="L","M",IF(Q1349="M","N",IF(Q1349="N","O",IF(Q1349="O","P",IF(Q1349="P","Q"))))))))))))))))</f>
        <v/>
      </c>
      <c r="R1350" s="282" t="str">
        <f t="shared" ref="R1350:R1413" si="109">IFERROR(IF(OR(RIGHT(I1350,1)-(11-((9*LEFT(I1350,1)+8*MID(I1350,2,1)+7*MID(I1350,3,1)+6*MID(I1350,4,1)+5*MID(I1350,5,1)+4*MID(I1350,6,1)+3*MID(I1350,7,1)+2*MID(I1350,8,1))-(11*INT((9*LEFT(I1350,1)+8*MID(I1350,2,1)+7*MID(I1350,3,1)+6*MID(I1350,4,1)+5*MID(I1350,5,1)+4*MID(I1350,6,1)+3*MID(I1350,7,1)+2*MID(I1350,8,1))/11))))=0,RIGHT(I1350,1)-(11-((9*LEFT(I1350,1)+8*MID(I1350,2,1)+7*MID(I1350,3,1)+6*MID(I1350,4,1)+5*MID(I1350,5,1)+4*MID(I1350,6,1)+3*MID(I1350,7,1)+2*MID(I1350,8,1))-(11*INT((9*LEFT(I1350,1)+8*MID(I1350,2,1)+7*MID(I1350,3,1)+6*MID(I1350,4,1)+5*MID(I1350,5,1)+4*MID(I1350,6,1)+3*MID(I1350,7,1)+2*MID(I1350,8,1))/11))))=-11,RIGHT(I1350,1)-(11-((9*LEFT(I1350,1)+8*MID(I1350,2,1)+7*MID(I1350,3,1)+6*MID(I1350,4,1)+5*MID(I1350,5,1)+4*MID(I1350,6,1)+3*MID(I1350,7,1)+2*MID(I1350,8,1))-(11*INT((9*LEFT(I1350,1)+8*MID(I1350,2,1)+7*MID(I1350,3,1)+6*MID(I1350,4,1)+5*MID(I1350,5,1)+4*MID(I1350,6,1)+3*MID(I1350,7,1)+2*MID(I1350,8,1))/11))))=-10),"","X"),"")</f>
        <v/>
      </c>
      <c r="S1350" s="283" t="str">
        <f t="shared" ref="S1350:S1413" si="110">IF(RIGHT(C1350,1)="A","",IF(C1350="","",IF(OR(K1350&gt;65,AND(K1350&gt;17,K1350&lt;26)),"Rend","")))</f>
        <v/>
      </c>
      <c r="T1350" s="284" t="str">
        <f t="shared" ref="T1350:T1413" ca="1" si="111">IF(OR(K1350&lt;18,AND(O1350="Não",S1350="Rend")),"Dep","")</f>
        <v/>
      </c>
      <c r="U1350" s="419"/>
      <c r="V1350" s="421" t="str">
        <f>IFERROR(IF(Table9[[#This Row],[Data de nascimento 
(aaaa-mm-dd)]]="","",(IF(B1350="","",DATEDIF(J1350,VLOOKUP(Table9[[#This Row],[Código do agregado
'[Entidade']]],Table8[[Código do agregado '[Entidade']]:[Denominação do ficheiro pdf correspondente ao documento]],25,FALSE),"y")))),"")</f>
        <v/>
      </c>
      <c r="W1350" s="410">
        <f t="shared" ref="W1350:W1413" si="112">IF(AND(V1350&gt;=15,V1350&lt;=29),1,0)</f>
        <v>0</v>
      </c>
      <c r="AC1350" s="280"/>
    </row>
    <row r="1351" spans="1:29" s="263" customFormat="1" ht="25.05" hidden="1" customHeight="1" x14ac:dyDescent="0.3">
      <c r="A1351" s="274" t="str">
        <f>CONCATENATE(+IF(Table9[[#This Row],[Código do agregado
'[Entidade']]]="","",VLOOKUP(Table9[[#This Row],[Código do agregado
'[Entidade']]],Table8[[#All],[Código do agregado '[Entidade']]:[Código do agregado
'[1º Direito']]],6,FALSE)),Table9[[#This Row],[Membro]])</f>
        <v/>
      </c>
      <c r="B1351" s="403"/>
      <c r="C1351" s="404" t="str">
        <f>IF(Table9[[#This Row],[Código do agregado
'[Entidade']]]="","",(CONCATENATE(VLOOKUP(Table9[[#This Row],[Código do agregado
'[Entidade']]],Table8[[Código do agregado '[Entidade']]:[Código do agregado
'[1º Direito']]],8,FALSE),".",Table9[[#This Row],[Membro]])))</f>
        <v/>
      </c>
      <c r="D1351" s="430"/>
      <c r="E1351" s="431"/>
      <c r="F1351" s="430"/>
      <c r="G1351" s="430"/>
      <c r="H1351" s="435"/>
      <c r="I1351" s="432"/>
      <c r="J1351" s="433"/>
      <c r="K1351" s="404" t="str">
        <f ca="1">IF(Table9[[#This Row],[Data de nascimento 
(aaaa-mm-dd)]]="","",(IF(B1351="","",DATEDIF(J1351,NOW(),"y"))))</f>
        <v/>
      </c>
      <c r="L1351" s="401"/>
      <c r="M1351" s="405"/>
      <c r="N1351" s="407"/>
      <c r="O1351" s="405"/>
      <c r="P1351" s="275" t="str">
        <f t="shared" si="108"/>
        <v>NÃO</v>
      </c>
      <c r="Q1351" s="281" t="str">
        <f>IF(Table9[[#This Row],[Código do agregado
'[Entidade']]]="","",IF(B1351&lt;&gt;B1350,"A",IF(Q1350="A","B",IF(Q1350="B","C",IF(Q1350="C","D",IF(Q1350="D","E",IF(Q1350="E","F",IF(Q1350="F","G",IF(Q1350="G","H",IF(Q1350="H","I",IF(Q1350="K","L",IF(Q1350="L","M",IF(Q1350="M","N",IF(Q1350="N","O",IF(Q1350="O","P",IF(Q1350="P","Q"))))))))))))))))</f>
        <v/>
      </c>
      <c r="R1351" s="282" t="str">
        <f t="shared" si="109"/>
        <v/>
      </c>
      <c r="S1351" s="283" t="str">
        <f t="shared" si="110"/>
        <v/>
      </c>
      <c r="T1351" s="284" t="str">
        <f t="shared" ca="1" si="111"/>
        <v/>
      </c>
      <c r="U1351" s="419"/>
      <c r="V1351" s="421" t="str">
        <f>IFERROR(IF(Table9[[#This Row],[Data de nascimento 
(aaaa-mm-dd)]]="","",(IF(B1351="","",DATEDIF(J1351,VLOOKUP(Table9[[#This Row],[Código do agregado
'[Entidade']]],Table8[[Código do agregado '[Entidade']]:[Denominação do ficheiro pdf correspondente ao documento]],25,FALSE),"y")))),"")</f>
        <v/>
      </c>
      <c r="W1351" s="410">
        <f t="shared" si="112"/>
        <v>0</v>
      </c>
      <c r="AC1351" s="280"/>
    </row>
    <row r="1352" spans="1:29" s="263" customFormat="1" ht="25.05" hidden="1" customHeight="1" x14ac:dyDescent="0.3">
      <c r="A1352" s="274" t="str">
        <f>CONCATENATE(+IF(Table9[[#This Row],[Código do agregado
'[Entidade']]]="","",VLOOKUP(Table9[[#This Row],[Código do agregado
'[Entidade']]],Table8[[#All],[Código do agregado '[Entidade']]:[Código do agregado
'[1º Direito']]],6,FALSE)),Table9[[#This Row],[Membro]])</f>
        <v/>
      </c>
      <c r="B1352" s="403"/>
      <c r="C1352" s="404" t="str">
        <f>IF(Table9[[#This Row],[Código do agregado
'[Entidade']]]="","",(CONCATENATE(VLOOKUP(Table9[[#This Row],[Código do agregado
'[Entidade']]],Table8[[Código do agregado '[Entidade']]:[Código do agregado
'[1º Direito']]],8,FALSE),".",Table9[[#This Row],[Membro]])))</f>
        <v/>
      </c>
      <c r="D1352" s="430"/>
      <c r="E1352" s="431"/>
      <c r="F1352" s="430"/>
      <c r="G1352" s="430"/>
      <c r="H1352" s="435"/>
      <c r="I1352" s="432"/>
      <c r="J1352" s="433"/>
      <c r="K1352" s="404" t="str">
        <f ca="1">IF(Table9[[#This Row],[Data de nascimento 
(aaaa-mm-dd)]]="","",(IF(B1352="","",DATEDIF(J1352,NOW(),"y"))))</f>
        <v/>
      </c>
      <c r="L1352" s="401"/>
      <c r="M1352" s="405"/>
      <c r="N1352" s="407"/>
      <c r="O1352" s="405"/>
      <c r="P1352" s="275" t="str">
        <f t="shared" si="108"/>
        <v>NÃO</v>
      </c>
      <c r="Q1352" s="281" t="str">
        <f>IF(Table9[[#This Row],[Código do agregado
'[Entidade']]]="","",IF(B1352&lt;&gt;B1351,"A",IF(Q1351="A","B",IF(Q1351="B","C",IF(Q1351="C","D",IF(Q1351="D","E",IF(Q1351="E","F",IF(Q1351="F","G",IF(Q1351="G","H",IF(Q1351="H","I",IF(Q1351="K","L",IF(Q1351="L","M",IF(Q1351="M","N",IF(Q1351="N","O",IF(Q1351="O","P",IF(Q1351="P","Q"))))))))))))))))</f>
        <v/>
      </c>
      <c r="R1352" s="282" t="str">
        <f t="shared" si="109"/>
        <v/>
      </c>
      <c r="S1352" s="283" t="str">
        <f t="shared" si="110"/>
        <v/>
      </c>
      <c r="T1352" s="284" t="str">
        <f t="shared" ca="1" si="111"/>
        <v/>
      </c>
      <c r="U1352" s="419"/>
      <c r="V1352" s="421" t="str">
        <f>IFERROR(IF(Table9[[#This Row],[Data de nascimento 
(aaaa-mm-dd)]]="","",(IF(B1352="","",DATEDIF(J1352,VLOOKUP(Table9[[#This Row],[Código do agregado
'[Entidade']]],Table8[[Código do agregado '[Entidade']]:[Denominação do ficheiro pdf correspondente ao documento]],25,FALSE),"y")))),"")</f>
        <v/>
      </c>
      <c r="W1352" s="410">
        <f t="shared" si="112"/>
        <v>0</v>
      </c>
      <c r="AC1352" s="280"/>
    </row>
    <row r="1353" spans="1:29" s="263" customFormat="1" ht="25.05" hidden="1" customHeight="1" x14ac:dyDescent="0.3">
      <c r="A1353" s="274" t="str">
        <f>CONCATENATE(+IF(Table9[[#This Row],[Código do agregado
'[Entidade']]]="","",VLOOKUP(Table9[[#This Row],[Código do agregado
'[Entidade']]],Table8[[#All],[Código do agregado '[Entidade']]:[Código do agregado
'[1º Direito']]],6,FALSE)),Table9[[#This Row],[Membro]])</f>
        <v/>
      </c>
      <c r="B1353" s="403"/>
      <c r="C1353" s="404" t="str">
        <f>IF(Table9[[#This Row],[Código do agregado
'[Entidade']]]="","",(CONCATENATE(VLOOKUP(Table9[[#This Row],[Código do agregado
'[Entidade']]],Table8[[Código do agregado '[Entidade']]:[Código do agregado
'[1º Direito']]],8,FALSE),".",Table9[[#This Row],[Membro]])))</f>
        <v/>
      </c>
      <c r="D1353" s="430"/>
      <c r="E1353" s="431"/>
      <c r="F1353" s="430"/>
      <c r="G1353" s="430"/>
      <c r="H1353" s="435"/>
      <c r="I1353" s="432"/>
      <c r="J1353" s="433"/>
      <c r="K1353" s="404" t="str">
        <f ca="1">IF(Table9[[#This Row],[Data de nascimento 
(aaaa-mm-dd)]]="","",(IF(B1353="","",DATEDIF(J1353,NOW(),"y"))))</f>
        <v/>
      </c>
      <c r="L1353" s="401"/>
      <c r="M1353" s="405"/>
      <c r="N1353" s="407"/>
      <c r="O1353" s="405"/>
      <c r="P1353" s="275" t="str">
        <f t="shared" si="108"/>
        <v>NÃO</v>
      </c>
      <c r="Q1353" s="281" t="str">
        <f>IF(Table9[[#This Row],[Código do agregado
'[Entidade']]]="","",IF(B1353&lt;&gt;B1352,"A",IF(Q1352="A","B",IF(Q1352="B","C",IF(Q1352="C","D",IF(Q1352="D","E",IF(Q1352="E","F",IF(Q1352="F","G",IF(Q1352="G","H",IF(Q1352="H","I",IF(Q1352="K","L",IF(Q1352="L","M",IF(Q1352="M","N",IF(Q1352="N","O",IF(Q1352="O","P",IF(Q1352="P","Q"))))))))))))))))</f>
        <v/>
      </c>
      <c r="R1353" s="282" t="str">
        <f t="shared" si="109"/>
        <v/>
      </c>
      <c r="S1353" s="283" t="str">
        <f t="shared" si="110"/>
        <v/>
      </c>
      <c r="T1353" s="284" t="str">
        <f t="shared" ca="1" si="111"/>
        <v/>
      </c>
      <c r="U1353" s="419"/>
      <c r="V1353" s="421" t="str">
        <f>IFERROR(IF(Table9[[#This Row],[Data de nascimento 
(aaaa-mm-dd)]]="","",(IF(B1353="","",DATEDIF(J1353,VLOOKUP(Table9[[#This Row],[Código do agregado
'[Entidade']]],Table8[[Código do agregado '[Entidade']]:[Denominação do ficheiro pdf correspondente ao documento]],25,FALSE),"y")))),"")</f>
        <v/>
      </c>
      <c r="W1353" s="410">
        <f t="shared" si="112"/>
        <v>0</v>
      </c>
      <c r="AC1353" s="280"/>
    </row>
    <row r="1354" spans="1:29" s="263" customFormat="1" ht="25.05" hidden="1" customHeight="1" x14ac:dyDescent="0.3">
      <c r="A1354" s="274" t="str">
        <f>CONCATENATE(+IF(Table9[[#This Row],[Código do agregado
'[Entidade']]]="","",VLOOKUP(Table9[[#This Row],[Código do agregado
'[Entidade']]],Table8[[#All],[Código do agregado '[Entidade']]:[Código do agregado
'[1º Direito']]],6,FALSE)),Table9[[#This Row],[Membro]])</f>
        <v/>
      </c>
      <c r="B1354" s="403"/>
      <c r="C1354" s="404" t="str">
        <f>IF(Table9[[#This Row],[Código do agregado
'[Entidade']]]="","",(CONCATENATE(VLOOKUP(Table9[[#This Row],[Código do agregado
'[Entidade']]],Table8[[Código do agregado '[Entidade']]:[Código do agregado
'[1º Direito']]],8,FALSE),".",Table9[[#This Row],[Membro]])))</f>
        <v/>
      </c>
      <c r="D1354" s="430"/>
      <c r="E1354" s="431"/>
      <c r="F1354" s="430"/>
      <c r="G1354" s="430"/>
      <c r="H1354" s="435"/>
      <c r="I1354" s="432"/>
      <c r="J1354" s="433"/>
      <c r="K1354" s="404" t="str">
        <f ca="1">IF(Table9[[#This Row],[Data de nascimento 
(aaaa-mm-dd)]]="","",(IF(B1354="","",DATEDIF(J1354,NOW(),"y"))))</f>
        <v/>
      </c>
      <c r="L1354" s="401"/>
      <c r="M1354" s="405"/>
      <c r="N1354" s="407"/>
      <c r="O1354" s="405"/>
      <c r="P1354" s="275" t="str">
        <f t="shared" si="108"/>
        <v>NÃO</v>
      </c>
      <c r="Q1354" s="281" t="str">
        <f>IF(Table9[[#This Row],[Código do agregado
'[Entidade']]]="","",IF(B1354&lt;&gt;B1353,"A",IF(Q1353="A","B",IF(Q1353="B","C",IF(Q1353="C","D",IF(Q1353="D","E",IF(Q1353="E","F",IF(Q1353="F","G",IF(Q1353="G","H",IF(Q1353="H","I",IF(Q1353="K","L",IF(Q1353="L","M",IF(Q1353="M","N",IF(Q1353="N","O",IF(Q1353="O","P",IF(Q1353="P","Q"))))))))))))))))</f>
        <v/>
      </c>
      <c r="R1354" s="282" t="str">
        <f t="shared" si="109"/>
        <v/>
      </c>
      <c r="S1354" s="283" t="str">
        <f t="shared" si="110"/>
        <v/>
      </c>
      <c r="T1354" s="284" t="str">
        <f t="shared" ca="1" si="111"/>
        <v/>
      </c>
      <c r="U1354" s="419"/>
      <c r="V1354" s="421" t="str">
        <f>IFERROR(IF(Table9[[#This Row],[Data de nascimento 
(aaaa-mm-dd)]]="","",(IF(B1354="","",DATEDIF(J1354,VLOOKUP(Table9[[#This Row],[Código do agregado
'[Entidade']]],Table8[[Código do agregado '[Entidade']]:[Denominação do ficheiro pdf correspondente ao documento]],25,FALSE),"y")))),"")</f>
        <v/>
      </c>
      <c r="W1354" s="410">
        <f t="shared" si="112"/>
        <v>0</v>
      </c>
      <c r="AC1354" s="280"/>
    </row>
    <row r="1355" spans="1:29" s="263" customFormat="1" ht="25.05" hidden="1" customHeight="1" x14ac:dyDescent="0.3">
      <c r="A1355" s="274" t="str">
        <f>CONCATENATE(+IF(Table9[[#This Row],[Código do agregado
'[Entidade']]]="","",VLOOKUP(Table9[[#This Row],[Código do agregado
'[Entidade']]],Table8[[#All],[Código do agregado '[Entidade']]:[Código do agregado
'[1º Direito']]],6,FALSE)),Table9[[#This Row],[Membro]])</f>
        <v/>
      </c>
      <c r="B1355" s="403"/>
      <c r="C1355" s="404" t="str">
        <f>IF(Table9[[#This Row],[Código do agregado
'[Entidade']]]="","",(CONCATENATE(VLOOKUP(Table9[[#This Row],[Código do agregado
'[Entidade']]],Table8[[Código do agregado '[Entidade']]:[Código do agregado
'[1º Direito']]],8,FALSE),".",Table9[[#This Row],[Membro]])))</f>
        <v/>
      </c>
      <c r="D1355" s="430"/>
      <c r="E1355" s="431"/>
      <c r="F1355" s="430"/>
      <c r="G1355" s="430"/>
      <c r="H1355" s="435"/>
      <c r="I1355" s="432"/>
      <c r="J1355" s="433"/>
      <c r="K1355" s="404" t="str">
        <f ca="1">IF(Table9[[#This Row],[Data de nascimento 
(aaaa-mm-dd)]]="","",(IF(B1355="","",DATEDIF(J1355,NOW(),"y"))))</f>
        <v/>
      </c>
      <c r="L1355" s="401"/>
      <c r="M1355" s="405"/>
      <c r="N1355" s="407"/>
      <c r="O1355" s="405"/>
      <c r="P1355" s="275" t="str">
        <f t="shared" si="108"/>
        <v>NÃO</v>
      </c>
      <c r="Q1355" s="281" t="str">
        <f>IF(Table9[[#This Row],[Código do agregado
'[Entidade']]]="","",IF(B1355&lt;&gt;B1354,"A",IF(Q1354="A","B",IF(Q1354="B","C",IF(Q1354="C","D",IF(Q1354="D","E",IF(Q1354="E","F",IF(Q1354="F","G",IF(Q1354="G","H",IF(Q1354="H","I",IF(Q1354="K","L",IF(Q1354="L","M",IF(Q1354="M","N",IF(Q1354="N","O",IF(Q1354="O","P",IF(Q1354="P","Q"))))))))))))))))</f>
        <v/>
      </c>
      <c r="R1355" s="282" t="str">
        <f t="shared" si="109"/>
        <v/>
      </c>
      <c r="S1355" s="283" t="str">
        <f t="shared" si="110"/>
        <v/>
      </c>
      <c r="T1355" s="284" t="str">
        <f t="shared" ca="1" si="111"/>
        <v/>
      </c>
      <c r="U1355" s="419"/>
      <c r="V1355" s="421" t="str">
        <f>IFERROR(IF(Table9[[#This Row],[Data de nascimento 
(aaaa-mm-dd)]]="","",(IF(B1355="","",DATEDIF(J1355,VLOOKUP(Table9[[#This Row],[Código do agregado
'[Entidade']]],Table8[[Código do agregado '[Entidade']]:[Denominação do ficheiro pdf correspondente ao documento]],25,FALSE),"y")))),"")</f>
        <v/>
      </c>
      <c r="W1355" s="410">
        <f t="shared" si="112"/>
        <v>0</v>
      </c>
      <c r="AC1355" s="280"/>
    </row>
    <row r="1356" spans="1:29" s="263" customFormat="1" ht="25.05" hidden="1" customHeight="1" x14ac:dyDescent="0.3">
      <c r="A1356" s="274" t="str">
        <f>CONCATENATE(+IF(Table9[[#This Row],[Código do agregado
'[Entidade']]]="","",VLOOKUP(Table9[[#This Row],[Código do agregado
'[Entidade']]],Table8[[#All],[Código do agregado '[Entidade']]:[Código do agregado
'[1º Direito']]],6,FALSE)),Table9[[#This Row],[Membro]])</f>
        <v/>
      </c>
      <c r="B1356" s="403"/>
      <c r="C1356" s="404" t="str">
        <f>IF(Table9[[#This Row],[Código do agregado
'[Entidade']]]="","",(CONCATENATE(VLOOKUP(Table9[[#This Row],[Código do agregado
'[Entidade']]],Table8[[Código do agregado '[Entidade']]:[Código do agregado
'[1º Direito']]],8,FALSE),".",Table9[[#This Row],[Membro]])))</f>
        <v/>
      </c>
      <c r="D1356" s="430"/>
      <c r="E1356" s="431"/>
      <c r="F1356" s="430"/>
      <c r="G1356" s="430"/>
      <c r="H1356" s="435"/>
      <c r="I1356" s="432"/>
      <c r="J1356" s="433"/>
      <c r="K1356" s="404" t="str">
        <f ca="1">IF(Table9[[#This Row],[Data de nascimento 
(aaaa-mm-dd)]]="","",(IF(B1356="","",DATEDIF(J1356,NOW(),"y"))))</f>
        <v/>
      </c>
      <c r="L1356" s="401"/>
      <c r="M1356" s="405"/>
      <c r="N1356" s="407"/>
      <c r="O1356" s="405"/>
      <c r="P1356" s="275" t="str">
        <f t="shared" si="108"/>
        <v>NÃO</v>
      </c>
      <c r="Q1356" s="281" t="str">
        <f>IF(Table9[[#This Row],[Código do agregado
'[Entidade']]]="","",IF(B1356&lt;&gt;B1355,"A",IF(Q1355="A","B",IF(Q1355="B","C",IF(Q1355="C","D",IF(Q1355="D","E",IF(Q1355="E","F",IF(Q1355="F","G",IF(Q1355="G","H",IF(Q1355="H","I",IF(Q1355="K","L",IF(Q1355="L","M",IF(Q1355="M","N",IF(Q1355="N","O",IF(Q1355="O","P",IF(Q1355="P","Q"))))))))))))))))</f>
        <v/>
      </c>
      <c r="R1356" s="282" t="str">
        <f t="shared" si="109"/>
        <v/>
      </c>
      <c r="S1356" s="283" t="str">
        <f t="shared" si="110"/>
        <v/>
      </c>
      <c r="T1356" s="284" t="str">
        <f t="shared" ca="1" si="111"/>
        <v/>
      </c>
      <c r="U1356" s="419"/>
      <c r="V1356" s="421" t="str">
        <f>IFERROR(IF(Table9[[#This Row],[Data de nascimento 
(aaaa-mm-dd)]]="","",(IF(B1356="","",DATEDIF(J1356,VLOOKUP(Table9[[#This Row],[Código do agregado
'[Entidade']]],Table8[[Código do agregado '[Entidade']]:[Denominação do ficheiro pdf correspondente ao documento]],25,FALSE),"y")))),"")</f>
        <v/>
      </c>
      <c r="W1356" s="410">
        <f t="shared" si="112"/>
        <v>0</v>
      </c>
      <c r="AC1356" s="280"/>
    </row>
    <row r="1357" spans="1:29" s="263" customFormat="1" ht="25.05" hidden="1" customHeight="1" x14ac:dyDescent="0.3">
      <c r="A1357" s="274" t="str">
        <f>CONCATENATE(+IF(Table9[[#This Row],[Código do agregado
'[Entidade']]]="","",VLOOKUP(Table9[[#This Row],[Código do agregado
'[Entidade']]],Table8[[#All],[Código do agregado '[Entidade']]:[Código do agregado
'[1º Direito']]],6,FALSE)),Table9[[#This Row],[Membro]])</f>
        <v/>
      </c>
      <c r="B1357" s="403"/>
      <c r="C1357" s="404" t="str">
        <f>IF(Table9[[#This Row],[Código do agregado
'[Entidade']]]="","",(CONCATENATE(VLOOKUP(Table9[[#This Row],[Código do agregado
'[Entidade']]],Table8[[Código do agregado '[Entidade']]:[Código do agregado
'[1º Direito']]],8,FALSE),".",Table9[[#This Row],[Membro]])))</f>
        <v/>
      </c>
      <c r="D1357" s="430"/>
      <c r="E1357" s="431"/>
      <c r="F1357" s="430"/>
      <c r="G1357" s="430"/>
      <c r="H1357" s="435"/>
      <c r="I1357" s="432"/>
      <c r="J1357" s="433"/>
      <c r="K1357" s="404" t="str">
        <f ca="1">IF(Table9[[#This Row],[Data de nascimento 
(aaaa-mm-dd)]]="","",(IF(B1357="","",DATEDIF(J1357,NOW(),"y"))))</f>
        <v/>
      </c>
      <c r="L1357" s="401"/>
      <c r="M1357" s="405"/>
      <c r="N1357" s="407"/>
      <c r="O1357" s="405"/>
      <c r="P1357" s="275" t="str">
        <f t="shared" si="108"/>
        <v>NÃO</v>
      </c>
      <c r="Q1357" s="281" t="str">
        <f>IF(Table9[[#This Row],[Código do agregado
'[Entidade']]]="","",IF(B1357&lt;&gt;B1356,"A",IF(Q1356="A","B",IF(Q1356="B","C",IF(Q1356="C","D",IF(Q1356="D","E",IF(Q1356="E","F",IF(Q1356="F","G",IF(Q1356="G","H",IF(Q1356="H","I",IF(Q1356="K","L",IF(Q1356="L","M",IF(Q1356="M","N",IF(Q1356="N","O",IF(Q1356="O","P",IF(Q1356="P","Q"))))))))))))))))</f>
        <v/>
      </c>
      <c r="R1357" s="282" t="str">
        <f t="shared" si="109"/>
        <v/>
      </c>
      <c r="S1357" s="283" t="str">
        <f t="shared" si="110"/>
        <v/>
      </c>
      <c r="T1357" s="284" t="str">
        <f t="shared" ca="1" si="111"/>
        <v/>
      </c>
      <c r="U1357" s="419"/>
      <c r="V1357" s="421" t="str">
        <f>IFERROR(IF(Table9[[#This Row],[Data de nascimento 
(aaaa-mm-dd)]]="","",(IF(B1357="","",DATEDIF(J1357,VLOOKUP(Table9[[#This Row],[Código do agregado
'[Entidade']]],Table8[[Código do agregado '[Entidade']]:[Denominação do ficheiro pdf correspondente ao documento]],25,FALSE),"y")))),"")</f>
        <v/>
      </c>
      <c r="W1357" s="410">
        <f t="shared" si="112"/>
        <v>0</v>
      </c>
      <c r="AC1357" s="280"/>
    </row>
    <row r="1358" spans="1:29" s="263" customFormat="1" ht="25.05" hidden="1" customHeight="1" x14ac:dyDescent="0.3">
      <c r="A1358" s="274" t="str">
        <f>CONCATENATE(+IF(Table9[[#This Row],[Código do agregado
'[Entidade']]]="","",VLOOKUP(Table9[[#This Row],[Código do agregado
'[Entidade']]],Table8[[#All],[Código do agregado '[Entidade']]:[Código do agregado
'[1º Direito']]],6,FALSE)),Table9[[#This Row],[Membro]])</f>
        <v/>
      </c>
      <c r="B1358" s="403"/>
      <c r="C1358" s="404" t="str">
        <f>IF(Table9[[#This Row],[Código do agregado
'[Entidade']]]="","",(CONCATENATE(VLOOKUP(Table9[[#This Row],[Código do agregado
'[Entidade']]],Table8[[Código do agregado '[Entidade']]:[Código do agregado
'[1º Direito']]],8,FALSE),".",Table9[[#This Row],[Membro]])))</f>
        <v/>
      </c>
      <c r="D1358" s="430"/>
      <c r="E1358" s="431"/>
      <c r="F1358" s="430"/>
      <c r="G1358" s="430"/>
      <c r="H1358" s="435"/>
      <c r="I1358" s="432"/>
      <c r="J1358" s="433"/>
      <c r="K1358" s="404" t="str">
        <f ca="1">IF(Table9[[#This Row],[Data de nascimento 
(aaaa-mm-dd)]]="","",(IF(B1358="","",DATEDIF(J1358,NOW(),"y"))))</f>
        <v/>
      </c>
      <c r="L1358" s="401"/>
      <c r="M1358" s="405"/>
      <c r="N1358" s="407"/>
      <c r="O1358" s="405"/>
      <c r="P1358" s="275" t="str">
        <f t="shared" si="108"/>
        <v>NÃO</v>
      </c>
      <c r="Q1358" s="281" t="str">
        <f>IF(Table9[[#This Row],[Código do agregado
'[Entidade']]]="","",IF(B1358&lt;&gt;B1357,"A",IF(Q1357="A","B",IF(Q1357="B","C",IF(Q1357="C","D",IF(Q1357="D","E",IF(Q1357="E","F",IF(Q1357="F","G",IF(Q1357="G","H",IF(Q1357="H","I",IF(Q1357="K","L",IF(Q1357="L","M",IF(Q1357="M","N",IF(Q1357="N","O",IF(Q1357="O","P",IF(Q1357="P","Q"))))))))))))))))</f>
        <v/>
      </c>
      <c r="R1358" s="282" t="str">
        <f t="shared" si="109"/>
        <v/>
      </c>
      <c r="S1358" s="283" t="str">
        <f t="shared" si="110"/>
        <v/>
      </c>
      <c r="T1358" s="284" t="str">
        <f t="shared" ca="1" si="111"/>
        <v/>
      </c>
      <c r="U1358" s="419"/>
      <c r="V1358" s="421" t="str">
        <f>IFERROR(IF(Table9[[#This Row],[Data de nascimento 
(aaaa-mm-dd)]]="","",(IF(B1358="","",DATEDIF(J1358,VLOOKUP(Table9[[#This Row],[Código do agregado
'[Entidade']]],Table8[[Código do agregado '[Entidade']]:[Denominação do ficheiro pdf correspondente ao documento]],25,FALSE),"y")))),"")</f>
        <v/>
      </c>
      <c r="W1358" s="410">
        <f t="shared" si="112"/>
        <v>0</v>
      </c>
      <c r="AC1358" s="280"/>
    </row>
    <row r="1359" spans="1:29" s="263" customFormat="1" ht="25.05" hidden="1" customHeight="1" x14ac:dyDescent="0.3">
      <c r="A1359" s="274" t="str">
        <f>CONCATENATE(+IF(Table9[[#This Row],[Código do agregado
'[Entidade']]]="","",VLOOKUP(Table9[[#This Row],[Código do agregado
'[Entidade']]],Table8[[#All],[Código do agregado '[Entidade']]:[Código do agregado
'[1º Direito']]],6,FALSE)),Table9[[#This Row],[Membro]])</f>
        <v/>
      </c>
      <c r="B1359" s="403"/>
      <c r="C1359" s="404" t="str">
        <f>IF(Table9[[#This Row],[Código do agregado
'[Entidade']]]="","",(CONCATENATE(VLOOKUP(Table9[[#This Row],[Código do agregado
'[Entidade']]],Table8[[Código do agregado '[Entidade']]:[Código do agregado
'[1º Direito']]],8,FALSE),".",Table9[[#This Row],[Membro]])))</f>
        <v/>
      </c>
      <c r="D1359" s="430"/>
      <c r="E1359" s="431"/>
      <c r="F1359" s="430"/>
      <c r="G1359" s="430"/>
      <c r="H1359" s="435"/>
      <c r="I1359" s="432"/>
      <c r="J1359" s="433"/>
      <c r="K1359" s="404" t="str">
        <f ca="1">IF(Table9[[#This Row],[Data de nascimento 
(aaaa-mm-dd)]]="","",(IF(B1359="","",DATEDIF(J1359,NOW(),"y"))))</f>
        <v/>
      </c>
      <c r="L1359" s="401"/>
      <c r="M1359" s="405"/>
      <c r="N1359" s="407"/>
      <c r="O1359" s="405"/>
      <c r="P1359" s="275" t="str">
        <f t="shared" si="108"/>
        <v>NÃO</v>
      </c>
      <c r="Q1359" s="281" t="str">
        <f>IF(Table9[[#This Row],[Código do agregado
'[Entidade']]]="","",IF(B1359&lt;&gt;B1358,"A",IF(Q1358="A","B",IF(Q1358="B","C",IF(Q1358="C","D",IF(Q1358="D","E",IF(Q1358="E","F",IF(Q1358="F","G",IF(Q1358="G","H",IF(Q1358="H","I",IF(Q1358="K","L",IF(Q1358="L","M",IF(Q1358="M","N",IF(Q1358="N","O",IF(Q1358="O","P",IF(Q1358="P","Q"))))))))))))))))</f>
        <v/>
      </c>
      <c r="R1359" s="282" t="str">
        <f t="shared" si="109"/>
        <v/>
      </c>
      <c r="S1359" s="283" t="str">
        <f t="shared" si="110"/>
        <v/>
      </c>
      <c r="T1359" s="284" t="str">
        <f t="shared" ca="1" si="111"/>
        <v/>
      </c>
      <c r="U1359" s="419"/>
      <c r="V1359" s="421" t="str">
        <f>IFERROR(IF(Table9[[#This Row],[Data de nascimento 
(aaaa-mm-dd)]]="","",(IF(B1359="","",DATEDIF(J1359,VLOOKUP(Table9[[#This Row],[Código do agregado
'[Entidade']]],Table8[[Código do agregado '[Entidade']]:[Denominação do ficheiro pdf correspondente ao documento]],25,FALSE),"y")))),"")</f>
        <v/>
      </c>
      <c r="W1359" s="410">
        <f t="shared" si="112"/>
        <v>0</v>
      </c>
      <c r="AC1359" s="280"/>
    </row>
    <row r="1360" spans="1:29" s="263" customFormat="1" ht="25.05" hidden="1" customHeight="1" x14ac:dyDescent="0.3">
      <c r="A1360" s="274" t="str">
        <f>CONCATENATE(+IF(Table9[[#This Row],[Código do agregado
'[Entidade']]]="","",VLOOKUP(Table9[[#This Row],[Código do agregado
'[Entidade']]],Table8[[#All],[Código do agregado '[Entidade']]:[Código do agregado
'[1º Direito']]],6,FALSE)),Table9[[#This Row],[Membro]])</f>
        <v/>
      </c>
      <c r="B1360" s="403"/>
      <c r="C1360" s="404" t="str">
        <f>IF(Table9[[#This Row],[Código do agregado
'[Entidade']]]="","",(CONCATENATE(VLOOKUP(Table9[[#This Row],[Código do agregado
'[Entidade']]],Table8[[Código do agregado '[Entidade']]:[Código do agregado
'[1º Direito']]],8,FALSE),".",Table9[[#This Row],[Membro]])))</f>
        <v/>
      </c>
      <c r="D1360" s="430"/>
      <c r="E1360" s="431"/>
      <c r="F1360" s="430"/>
      <c r="G1360" s="430"/>
      <c r="H1360" s="435"/>
      <c r="I1360" s="432"/>
      <c r="J1360" s="433"/>
      <c r="K1360" s="404" t="str">
        <f ca="1">IF(Table9[[#This Row],[Data de nascimento 
(aaaa-mm-dd)]]="","",(IF(B1360="","",DATEDIF(J1360,NOW(),"y"))))</f>
        <v/>
      </c>
      <c r="L1360" s="401"/>
      <c r="M1360" s="405"/>
      <c r="N1360" s="407"/>
      <c r="O1360" s="405"/>
      <c r="P1360" s="275" t="str">
        <f t="shared" si="108"/>
        <v>NÃO</v>
      </c>
      <c r="Q1360" s="281" t="str">
        <f>IF(Table9[[#This Row],[Código do agregado
'[Entidade']]]="","",IF(B1360&lt;&gt;B1359,"A",IF(Q1359="A","B",IF(Q1359="B","C",IF(Q1359="C","D",IF(Q1359="D","E",IF(Q1359="E","F",IF(Q1359="F","G",IF(Q1359="G","H",IF(Q1359="H","I",IF(Q1359="K","L",IF(Q1359="L","M",IF(Q1359="M","N",IF(Q1359="N","O",IF(Q1359="O","P",IF(Q1359="P","Q"))))))))))))))))</f>
        <v/>
      </c>
      <c r="R1360" s="282" t="str">
        <f t="shared" si="109"/>
        <v/>
      </c>
      <c r="S1360" s="283" t="str">
        <f t="shared" si="110"/>
        <v/>
      </c>
      <c r="T1360" s="284" t="str">
        <f t="shared" ca="1" si="111"/>
        <v/>
      </c>
      <c r="U1360" s="419"/>
      <c r="V1360" s="421" t="str">
        <f>IFERROR(IF(Table9[[#This Row],[Data de nascimento 
(aaaa-mm-dd)]]="","",(IF(B1360="","",DATEDIF(J1360,VLOOKUP(Table9[[#This Row],[Código do agregado
'[Entidade']]],Table8[[Código do agregado '[Entidade']]:[Denominação do ficheiro pdf correspondente ao documento]],25,FALSE),"y")))),"")</f>
        <v/>
      </c>
      <c r="W1360" s="410">
        <f t="shared" si="112"/>
        <v>0</v>
      </c>
      <c r="AC1360" s="280"/>
    </row>
    <row r="1361" spans="1:29" s="263" customFormat="1" ht="25.05" hidden="1" customHeight="1" x14ac:dyDescent="0.3">
      <c r="A1361" s="274" t="str">
        <f>CONCATENATE(+IF(Table9[[#This Row],[Código do agregado
'[Entidade']]]="","",VLOOKUP(Table9[[#This Row],[Código do agregado
'[Entidade']]],Table8[[#All],[Código do agregado '[Entidade']]:[Código do agregado
'[1º Direito']]],6,FALSE)),Table9[[#This Row],[Membro]])</f>
        <v/>
      </c>
      <c r="B1361" s="403"/>
      <c r="C1361" s="404" t="str">
        <f>IF(Table9[[#This Row],[Código do agregado
'[Entidade']]]="","",(CONCATENATE(VLOOKUP(Table9[[#This Row],[Código do agregado
'[Entidade']]],Table8[[Código do agregado '[Entidade']]:[Código do agregado
'[1º Direito']]],8,FALSE),".",Table9[[#This Row],[Membro]])))</f>
        <v/>
      </c>
      <c r="D1361" s="430"/>
      <c r="E1361" s="431"/>
      <c r="F1361" s="430"/>
      <c r="G1361" s="430"/>
      <c r="H1361" s="435"/>
      <c r="I1361" s="432"/>
      <c r="J1361" s="433"/>
      <c r="K1361" s="404" t="str">
        <f ca="1">IF(Table9[[#This Row],[Data de nascimento 
(aaaa-mm-dd)]]="","",(IF(B1361="","",DATEDIF(J1361,NOW(),"y"))))</f>
        <v/>
      </c>
      <c r="L1361" s="401"/>
      <c r="M1361" s="405"/>
      <c r="N1361" s="407"/>
      <c r="O1361" s="405"/>
      <c r="P1361" s="275" t="str">
        <f t="shared" si="108"/>
        <v>NÃO</v>
      </c>
      <c r="Q1361" s="281" t="str">
        <f>IF(Table9[[#This Row],[Código do agregado
'[Entidade']]]="","",IF(B1361&lt;&gt;B1360,"A",IF(Q1360="A","B",IF(Q1360="B","C",IF(Q1360="C","D",IF(Q1360="D","E",IF(Q1360="E","F",IF(Q1360="F","G",IF(Q1360="G","H",IF(Q1360="H","I",IF(Q1360="K","L",IF(Q1360="L","M",IF(Q1360="M","N",IF(Q1360="N","O",IF(Q1360="O","P",IF(Q1360="P","Q"))))))))))))))))</f>
        <v/>
      </c>
      <c r="R1361" s="282" t="str">
        <f t="shared" si="109"/>
        <v/>
      </c>
      <c r="S1361" s="283" t="str">
        <f t="shared" si="110"/>
        <v/>
      </c>
      <c r="T1361" s="284" t="str">
        <f t="shared" ca="1" si="111"/>
        <v/>
      </c>
      <c r="U1361" s="419"/>
      <c r="V1361" s="421" t="str">
        <f>IFERROR(IF(Table9[[#This Row],[Data de nascimento 
(aaaa-mm-dd)]]="","",(IF(B1361="","",DATEDIF(J1361,VLOOKUP(Table9[[#This Row],[Código do agregado
'[Entidade']]],Table8[[Código do agregado '[Entidade']]:[Denominação do ficheiro pdf correspondente ao documento]],25,FALSE),"y")))),"")</f>
        <v/>
      </c>
      <c r="W1361" s="410">
        <f t="shared" si="112"/>
        <v>0</v>
      </c>
      <c r="AC1361" s="280"/>
    </row>
    <row r="1362" spans="1:29" s="263" customFormat="1" ht="25.05" hidden="1" customHeight="1" x14ac:dyDescent="0.3">
      <c r="A1362" s="274" t="str">
        <f>CONCATENATE(+IF(Table9[[#This Row],[Código do agregado
'[Entidade']]]="","",VLOOKUP(Table9[[#This Row],[Código do agregado
'[Entidade']]],Table8[[#All],[Código do agregado '[Entidade']]:[Código do agregado
'[1º Direito']]],6,FALSE)),Table9[[#This Row],[Membro]])</f>
        <v/>
      </c>
      <c r="B1362" s="403"/>
      <c r="C1362" s="404" t="str">
        <f>IF(Table9[[#This Row],[Código do agregado
'[Entidade']]]="","",(CONCATENATE(VLOOKUP(Table9[[#This Row],[Código do agregado
'[Entidade']]],Table8[[Código do agregado '[Entidade']]:[Código do agregado
'[1º Direito']]],8,FALSE),".",Table9[[#This Row],[Membro]])))</f>
        <v/>
      </c>
      <c r="D1362" s="430"/>
      <c r="E1362" s="431"/>
      <c r="F1362" s="430"/>
      <c r="G1362" s="430"/>
      <c r="H1362" s="435"/>
      <c r="I1362" s="432"/>
      <c r="J1362" s="433"/>
      <c r="K1362" s="404" t="str">
        <f ca="1">IF(Table9[[#This Row],[Data de nascimento 
(aaaa-mm-dd)]]="","",(IF(B1362="","",DATEDIF(J1362,NOW(),"y"))))</f>
        <v/>
      </c>
      <c r="L1362" s="401"/>
      <c r="M1362" s="405"/>
      <c r="N1362" s="407"/>
      <c r="O1362" s="405"/>
      <c r="P1362" s="275" t="str">
        <f t="shared" si="108"/>
        <v>NÃO</v>
      </c>
      <c r="Q1362" s="281" t="str">
        <f>IF(Table9[[#This Row],[Código do agregado
'[Entidade']]]="","",IF(B1362&lt;&gt;B1361,"A",IF(Q1361="A","B",IF(Q1361="B","C",IF(Q1361="C","D",IF(Q1361="D","E",IF(Q1361="E","F",IF(Q1361="F","G",IF(Q1361="G","H",IF(Q1361="H","I",IF(Q1361="K","L",IF(Q1361="L","M",IF(Q1361="M","N",IF(Q1361="N","O",IF(Q1361="O","P",IF(Q1361="P","Q"))))))))))))))))</f>
        <v/>
      </c>
      <c r="R1362" s="282" t="str">
        <f t="shared" si="109"/>
        <v/>
      </c>
      <c r="S1362" s="283" t="str">
        <f t="shared" si="110"/>
        <v/>
      </c>
      <c r="T1362" s="284" t="str">
        <f t="shared" ca="1" si="111"/>
        <v/>
      </c>
      <c r="U1362" s="419"/>
      <c r="V1362" s="421" t="str">
        <f>IFERROR(IF(Table9[[#This Row],[Data de nascimento 
(aaaa-mm-dd)]]="","",(IF(B1362="","",DATEDIF(J1362,VLOOKUP(Table9[[#This Row],[Código do agregado
'[Entidade']]],Table8[[Código do agregado '[Entidade']]:[Denominação do ficheiro pdf correspondente ao documento]],25,FALSE),"y")))),"")</f>
        <v/>
      </c>
      <c r="W1362" s="410">
        <f t="shared" si="112"/>
        <v>0</v>
      </c>
      <c r="AC1362" s="280"/>
    </row>
    <row r="1363" spans="1:29" s="263" customFormat="1" ht="25.05" hidden="1" customHeight="1" x14ac:dyDescent="0.3">
      <c r="A1363" s="274" t="str">
        <f>CONCATENATE(+IF(Table9[[#This Row],[Código do agregado
'[Entidade']]]="","",VLOOKUP(Table9[[#This Row],[Código do agregado
'[Entidade']]],Table8[[#All],[Código do agregado '[Entidade']]:[Código do agregado
'[1º Direito']]],6,FALSE)),Table9[[#This Row],[Membro]])</f>
        <v/>
      </c>
      <c r="B1363" s="403"/>
      <c r="C1363" s="404" t="str">
        <f>IF(Table9[[#This Row],[Código do agregado
'[Entidade']]]="","",(CONCATENATE(VLOOKUP(Table9[[#This Row],[Código do agregado
'[Entidade']]],Table8[[Código do agregado '[Entidade']]:[Código do agregado
'[1º Direito']]],8,FALSE),".",Table9[[#This Row],[Membro]])))</f>
        <v/>
      </c>
      <c r="D1363" s="430"/>
      <c r="E1363" s="431"/>
      <c r="F1363" s="430"/>
      <c r="G1363" s="430"/>
      <c r="H1363" s="435"/>
      <c r="I1363" s="432"/>
      <c r="J1363" s="433"/>
      <c r="K1363" s="404" t="str">
        <f ca="1">IF(Table9[[#This Row],[Data de nascimento 
(aaaa-mm-dd)]]="","",(IF(B1363="","",DATEDIF(J1363,NOW(),"y"))))</f>
        <v/>
      </c>
      <c r="L1363" s="401"/>
      <c r="M1363" s="405"/>
      <c r="N1363" s="407"/>
      <c r="O1363" s="405"/>
      <c r="P1363" s="275" t="str">
        <f t="shared" si="108"/>
        <v>NÃO</v>
      </c>
      <c r="Q1363" s="281" t="str">
        <f>IF(Table9[[#This Row],[Código do agregado
'[Entidade']]]="","",IF(B1363&lt;&gt;B1362,"A",IF(Q1362="A","B",IF(Q1362="B","C",IF(Q1362="C","D",IF(Q1362="D","E",IF(Q1362="E","F",IF(Q1362="F","G",IF(Q1362="G","H",IF(Q1362="H","I",IF(Q1362="K","L",IF(Q1362="L","M",IF(Q1362="M","N",IF(Q1362="N","O",IF(Q1362="O","P",IF(Q1362="P","Q"))))))))))))))))</f>
        <v/>
      </c>
      <c r="R1363" s="282" t="str">
        <f t="shared" si="109"/>
        <v/>
      </c>
      <c r="S1363" s="283" t="str">
        <f t="shared" si="110"/>
        <v/>
      </c>
      <c r="T1363" s="284" t="str">
        <f t="shared" ca="1" si="111"/>
        <v/>
      </c>
      <c r="U1363" s="419"/>
      <c r="V1363" s="421" t="str">
        <f>IFERROR(IF(Table9[[#This Row],[Data de nascimento 
(aaaa-mm-dd)]]="","",(IF(B1363="","",DATEDIF(J1363,VLOOKUP(Table9[[#This Row],[Código do agregado
'[Entidade']]],Table8[[Código do agregado '[Entidade']]:[Denominação do ficheiro pdf correspondente ao documento]],25,FALSE),"y")))),"")</f>
        <v/>
      </c>
      <c r="W1363" s="410">
        <f t="shared" si="112"/>
        <v>0</v>
      </c>
      <c r="AC1363" s="280"/>
    </row>
    <row r="1364" spans="1:29" s="263" customFormat="1" ht="25.05" hidden="1" customHeight="1" x14ac:dyDescent="0.3">
      <c r="A1364" s="274" t="str">
        <f>CONCATENATE(+IF(Table9[[#This Row],[Código do agregado
'[Entidade']]]="","",VLOOKUP(Table9[[#This Row],[Código do agregado
'[Entidade']]],Table8[[#All],[Código do agregado '[Entidade']]:[Código do agregado
'[1º Direito']]],6,FALSE)),Table9[[#This Row],[Membro]])</f>
        <v/>
      </c>
      <c r="B1364" s="403"/>
      <c r="C1364" s="404" t="str">
        <f>IF(Table9[[#This Row],[Código do agregado
'[Entidade']]]="","",(CONCATENATE(VLOOKUP(Table9[[#This Row],[Código do agregado
'[Entidade']]],Table8[[Código do agregado '[Entidade']]:[Código do agregado
'[1º Direito']]],8,FALSE),".",Table9[[#This Row],[Membro]])))</f>
        <v/>
      </c>
      <c r="D1364" s="430"/>
      <c r="E1364" s="431"/>
      <c r="F1364" s="430"/>
      <c r="G1364" s="430"/>
      <c r="H1364" s="435"/>
      <c r="I1364" s="432"/>
      <c r="J1364" s="433"/>
      <c r="K1364" s="404" t="str">
        <f ca="1">IF(Table9[[#This Row],[Data de nascimento 
(aaaa-mm-dd)]]="","",(IF(B1364="","",DATEDIF(J1364,NOW(),"y"))))</f>
        <v/>
      </c>
      <c r="L1364" s="401"/>
      <c r="M1364" s="405"/>
      <c r="N1364" s="407"/>
      <c r="O1364" s="405"/>
      <c r="P1364" s="275" t="str">
        <f t="shared" si="108"/>
        <v>NÃO</v>
      </c>
      <c r="Q1364" s="281" t="str">
        <f>IF(Table9[[#This Row],[Código do agregado
'[Entidade']]]="","",IF(B1364&lt;&gt;B1363,"A",IF(Q1363="A","B",IF(Q1363="B","C",IF(Q1363="C","D",IF(Q1363="D","E",IF(Q1363="E","F",IF(Q1363="F","G",IF(Q1363="G","H",IF(Q1363="H","I",IF(Q1363="K","L",IF(Q1363="L","M",IF(Q1363="M","N",IF(Q1363="N","O",IF(Q1363="O","P",IF(Q1363="P","Q"))))))))))))))))</f>
        <v/>
      </c>
      <c r="R1364" s="282" t="str">
        <f t="shared" si="109"/>
        <v/>
      </c>
      <c r="S1364" s="283" t="str">
        <f t="shared" si="110"/>
        <v/>
      </c>
      <c r="T1364" s="284" t="str">
        <f t="shared" ca="1" si="111"/>
        <v/>
      </c>
      <c r="U1364" s="419"/>
      <c r="V1364" s="421" t="str">
        <f>IFERROR(IF(Table9[[#This Row],[Data de nascimento 
(aaaa-mm-dd)]]="","",(IF(B1364="","",DATEDIF(J1364,VLOOKUP(Table9[[#This Row],[Código do agregado
'[Entidade']]],Table8[[Código do agregado '[Entidade']]:[Denominação do ficheiro pdf correspondente ao documento]],25,FALSE),"y")))),"")</f>
        <v/>
      </c>
      <c r="W1364" s="410">
        <f t="shared" si="112"/>
        <v>0</v>
      </c>
      <c r="AC1364" s="280"/>
    </row>
    <row r="1365" spans="1:29" s="263" customFormat="1" ht="25.05" hidden="1" customHeight="1" x14ac:dyDescent="0.3">
      <c r="A1365" s="274" t="str">
        <f>CONCATENATE(+IF(Table9[[#This Row],[Código do agregado
'[Entidade']]]="","",VLOOKUP(Table9[[#This Row],[Código do agregado
'[Entidade']]],Table8[[#All],[Código do agregado '[Entidade']]:[Código do agregado
'[1º Direito']]],6,FALSE)),Table9[[#This Row],[Membro]])</f>
        <v/>
      </c>
      <c r="B1365" s="403"/>
      <c r="C1365" s="404" t="str">
        <f>IF(Table9[[#This Row],[Código do agregado
'[Entidade']]]="","",(CONCATENATE(VLOOKUP(Table9[[#This Row],[Código do agregado
'[Entidade']]],Table8[[Código do agregado '[Entidade']]:[Código do agregado
'[1º Direito']]],8,FALSE),".",Table9[[#This Row],[Membro]])))</f>
        <v/>
      </c>
      <c r="D1365" s="430"/>
      <c r="E1365" s="431"/>
      <c r="F1365" s="430"/>
      <c r="G1365" s="430"/>
      <c r="H1365" s="435"/>
      <c r="I1365" s="432"/>
      <c r="J1365" s="433"/>
      <c r="K1365" s="404" t="str">
        <f ca="1">IF(Table9[[#This Row],[Data de nascimento 
(aaaa-mm-dd)]]="","",(IF(B1365="","",DATEDIF(J1365,NOW(),"y"))))</f>
        <v/>
      </c>
      <c r="L1365" s="401"/>
      <c r="M1365" s="405"/>
      <c r="N1365" s="407"/>
      <c r="O1365" s="405"/>
      <c r="P1365" s="275" t="str">
        <f t="shared" si="108"/>
        <v>NÃO</v>
      </c>
      <c r="Q1365" s="281" t="str">
        <f>IF(Table9[[#This Row],[Código do agregado
'[Entidade']]]="","",IF(B1365&lt;&gt;B1364,"A",IF(Q1364="A","B",IF(Q1364="B","C",IF(Q1364="C","D",IF(Q1364="D","E",IF(Q1364="E","F",IF(Q1364="F","G",IF(Q1364="G","H",IF(Q1364="H","I",IF(Q1364="K","L",IF(Q1364="L","M",IF(Q1364="M","N",IF(Q1364="N","O",IF(Q1364="O","P",IF(Q1364="P","Q"))))))))))))))))</f>
        <v/>
      </c>
      <c r="R1365" s="282" t="str">
        <f t="shared" si="109"/>
        <v/>
      </c>
      <c r="S1365" s="283" t="str">
        <f t="shared" si="110"/>
        <v/>
      </c>
      <c r="T1365" s="284" t="str">
        <f t="shared" ca="1" si="111"/>
        <v/>
      </c>
      <c r="U1365" s="419"/>
      <c r="V1365" s="421" t="str">
        <f>IFERROR(IF(Table9[[#This Row],[Data de nascimento 
(aaaa-mm-dd)]]="","",(IF(B1365="","",DATEDIF(J1365,VLOOKUP(Table9[[#This Row],[Código do agregado
'[Entidade']]],Table8[[Código do agregado '[Entidade']]:[Denominação do ficheiro pdf correspondente ao documento]],25,FALSE),"y")))),"")</f>
        <v/>
      </c>
      <c r="W1365" s="410">
        <f t="shared" si="112"/>
        <v>0</v>
      </c>
      <c r="AC1365" s="280"/>
    </row>
    <row r="1366" spans="1:29" s="263" customFormat="1" ht="25.05" hidden="1" customHeight="1" x14ac:dyDescent="0.3">
      <c r="A1366" s="274" t="str">
        <f>CONCATENATE(+IF(Table9[[#This Row],[Código do agregado
'[Entidade']]]="","",VLOOKUP(Table9[[#This Row],[Código do agregado
'[Entidade']]],Table8[[#All],[Código do agregado '[Entidade']]:[Código do agregado
'[1º Direito']]],6,FALSE)),Table9[[#This Row],[Membro]])</f>
        <v/>
      </c>
      <c r="B1366" s="403"/>
      <c r="C1366" s="404" t="str">
        <f>IF(Table9[[#This Row],[Código do agregado
'[Entidade']]]="","",(CONCATENATE(VLOOKUP(Table9[[#This Row],[Código do agregado
'[Entidade']]],Table8[[Código do agregado '[Entidade']]:[Código do agregado
'[1º Direito']]],8,FALSE),".",Table9[[#This Row],[Membro]])))</f>
        <v/>
      </c>
      <c r="D1366" s="430"/>
      <c r="E1366" s="431"/>
      <c r="F1366" s="430"/>
      <c r="G1366" s="430"/>
      <c r="H1366" s="435"/>
      <c r="I1366" s="432"/>
      <c r="J1366" s="433"/>
      <c r="K1366" s="404" t="str">
        <f ca="1">IF(Table9[[#This Row],[Data de nascimento 
(aaaa-mm-dd)]]="","",(IF(B1366="","",DATEDIF(J1366,NOW(),"y"))))</f>
        <v/>
      </c>
      <c r="L1366" s="401"/>
      <c r="M1366" s="405"/>
      <c r="N1366" s="407"/>
      <c r="O1366" s="405"/>
      <c r="P1366" s="275" t="str">
        <f t="shared" si="108"/>
        <v>NÃO</v>
      </c>
      <c r="Q1366" s="281" t="str">
        <f>IF(Table9[[#This Row],[Código do agregado
'[Entidade']]]="","",IF(B1366&lt;&gt;B1365,"A",IF(Q1365="A","B",IF(Q1365="B","C",IF(Q1365="C","D",IF(Q1365="D","E",IF(Q1365="E","F",IF(Q1365="F","G",IF(Q1365="G","H",IF(Q1365="H","I",IF(Q1365="K","L",IF(Q1365="L","M",IF(Q1365="M","N",IF(Q1365="N","O",IF(Q1365="O","P",IF(Q1365="P","Q"))))))))))))))))</f>
        <v/>
      </c>
      <c r="R1366" s="282" t="str">
        <f t="shared" si="109"/>
        <v/>
      </c>
      <c r="S1366" s="283" t="str">
        <f t="shared" si="110"/>
        <v/>
      </c>
      <c r="T1366" s="284" t="str">
        <f t="shared" ca="1" si="111"/>
        <v/>
      </c>
      <c r="U1366" s="419"/>
      <c r="V1366" s="421" t="str">
        <f>IFERROR(IF(Table9[[#This Row],[Data de nascimento 
(aaaa-mm-dd)]]="","",(IF(B1366="","",DATEDIF(J1366,VLOOKUP(Table9[[#This Row],[Código do agregado
'[Entidade']]],Table8[[Código do agregado '[Entidade']]:[Denominação do ficheiro pdf correspondente ao documento]],25,FALSE),"y")))),"")</f>
        <v/>
      </c>
      <c r="W1366" s="410">
        <f t="shared" si="112"/>
        <v>0</v>
      </c>
      <c r="AC1366" s="280"/>
    </row>
    <row r="1367" spans="1:29" s="263" customFormat="1" ht="25.05" hidden="1" customHeight="1" x14ac:dyDescent="0.3">
      <c r="A1367" s="274" t="str">
        <f>CONCATENATE(+IF(Table9[[#This Row],[Código do agregado
'[Entidade']]]="","",VLOOKUP(Table9[[#This Row],[Código do agregado
'[Entidade']]],Table8[[#All],[Código do agregado '[Entidade']]:[Código do agregado
'[1º Direito']]],6,FALSE)),Table9[[#This Row],[Membro]])</f>
        <v/>
      </c>
      <c r="B1367" s="403"/>
      <c r="C1367" s="404" t="str">
        <f>IF(Table9[[#This Row],[Código do agregado
'[Entidade']]]="","",(CONCATENATE(VLOOKUP(Table9[[#This Row],[Código do agregado
'[Entidade']]],Table8[[Código do agregado '[Entidade']]:[Código do agregado
'[1º Direito']]],8,FALSE),".",Table9[[#This Row],[Membro]])))</f>
        <v/>
      </c>
      <c r="D1367" s="430"/>
      <c r="E1367" s="431"/>
      <c r="F1367" s="430"/>
      <c r="G1367" s="430"/>
      <c r="H1367" s="435"/>
      <c r="I1367" s="432"/>
      <c r="J1367" s="433"/>
      <c r="K1367" s="404" t="str">
        <f ca="1">IF(Table9[[#This Row],[Data de nascimento 
(aaaa-mm-dd)]]="","",(IF(B1367="","",DATEDIF(J1367,NOW(),"y"))))</f>
        <v/>
      </c>
      <c r="L1367" s="401"/>
      <c r="M1367" s="405"/>
      <c r="N1367" s="407"/>
      <c r="O1367" s="405"/>
      <c r="P1367" s="275" t="str">
        <f t="shared" si="108"/>
        <v>NÃO</v>
      </c>
      <c r="Q1367" s="281" t="str">
        <f>IF(Table9[[#This Row],[Código do agregado
'[Entidade']]]="","",IF(B1367&lt;&gt;B1366,"A",IF(Q1366="A","B",IF(Q1366="B","C",IF(Q1366="C","D",IF(Q1366="D","E",IF(Q1366="E","F",IF(Q1366="F","G",IF(Q1366="G","H",IF(Q1366="H","I",IF(Q1366="K","L",IF(Q1366="L","M",IF(Q1366="M","N",IF(Q1366="N","O",IF(Q1366="O","P",IF(Q1366="P","Q"))))))))))))))))</f>
        <v/>
      </c>
      <c r="R1367" s="282" t="str">
        <f t="shared" si="109"/>
        <v/>
      </c>
      <c r="S1367" s="283" t="str">
        <f t="shared" si="110"/>
        <v/>
      </c>
      <c r="T1367" s="284" t="str">
        <f t="shared" ca="1" si="111"/>
        <v/>
      </c>
      <c r="U1367" s="419"/>
      <c r="V1367" s="421" t="str">
        <f>IFERROR(IF(Table9[[#This Row],[Data de nascimento 
(aaaa-mm-dd)]]="","",(IF(B1367="","",DATEDIF(J1367,VLOOKUP(Table9[[#This Row],[Código do agregado
'[Entidade']]],Table8[[Código do agregado '[Entidade']]:[Denominação do ficheiro pdf correspondente ao documento]],25,FALSE),"y")))),"")</f>
        <v/>
      </c>
      <c r="W1367" s="410">
        <f t="shared" si="112"/>
        <v>0</v>
      </c>
      <c r="AC1367" s="280"/>
    </row>
    <row r="1368" spans="1:29" s="263" customFormat="1" ht="25.05" hidden="1" customHeight="1" x14ac:dyDescent="0.3">
      <c r="A1368" s="274" t="str">
        <f>CONCATENATE(+IF(Table9[[#This Row],[Código do agregado
'[Entidade']]]="","",VLOOKUP(Table9[[#This Row],[Código do agregado
'[Entidade']]],Table8[[#All],[Código do agregado '[Entidade']]:[Código do agregado
'[1º Direito']]],6,FALSE)),Table9[[#This Row],[Membro]])</f>
        <v/>
      </c>
      <c r="B1368" s="403"/>
      <c r="C1368" s="404" t="str">
        <f>IF(Table9[[#This Row],[Código do agregado
'[Entidade']]]="","",(CONCATENATE(VLOOKUP(Table9[[#This Row],[Código do agregado
'[Entidade']]],Table8[[Código do agregado '[Entidade']]:[Código do agregado
'[1º Direito']]],8,FALSE),".",Table9[[#This Row],[Membro]])))</f>
        <v/>
      </c>
      <c r="D1368" s="430"/>
      <c r="E1368" s="431"/>
      <c r="F1368" s="430"/>
      <c r="G1368" s="430"/>
      <c r="H1368" s="435"/>
      <c r="I1368" s="432"/>
      <c r="J1368" s="433"/>
      <c r="K1368" s="404" t="str">
        <f ca="1">IF(Table9[[#This Row],[Data de nascimento 
(aaaa-mm-dd)]]="","",(IF(B1368="","",DATEDIF(J1368,NOW(),"y"))))</f>
        <v/>
      </c>
      <c r="L1368" s="401"/>
      <c r="M1368" s="405"/>
      <c r="N1368" s="407"/>
      <c r="O1368" s="405"/>
      <c r="P1368" s="275" t="str">
        <f t="shared" si="108"/>
        <v>NÃO</v>
      </c>
      <c r="Q1368" s="281" t="str">
        <f>IF(Table9[[#This Row],[Código do agregado
'[Entidade']]]="","",IF(B1368&lt;&gt;B1367,"A",IF(Q1367="A","B",IF(Q1367="B","C",IF(Q1367="C","D",IF(Q1367="D","E",IF(Q1367="E","F",IF(Q1367="F","G",IF(Q1367="G","H",IF(Q1367="H","I",IF(Q1367="K","L",IF(Q1367="L","M",IF(Q1367="M","N",IF(Q1367="N","O",IF(Q1367="O","P",IF(Q1367="P","Q"))))))))))))))))</f>
        <v/>
      </c>
      <c r="R1368" s="282" t="str">
        <f t="shared" si="109"/>
        <v/>
      </c>
      <c r="S1368" s="283" t="str">
        <f t="shared" si="110"/>
        <v/>
      </c>
      <c r="T1368" s="284" t="str">
        <f t="shared" ca="1" si="111"/>
        <v/>
      </c>
      <c r="U1368" s="419"/>
      <c r="V1368" s="421" t="str">
        <f>IFERROR(IF(Table9[[#This Row],[Data de nascimento 
(aaaa-mm-dd)]]="","",(IF(B1368="","",DATEDIF(J1368,VLOOKUP(Table9[[#This Row],[Código do agregado
'[Entidade']]],Table8[[Código do agregado '[Entidade']]:[Denominação do ficheiro pdf correspondente ao documento]],25,FALSE),"y")))),"")</f>
        <v/>
      </c>
      <c r="W1368" s="410">
        <f t="shared" si="112"/>
        <v>0</v>
      </c>
      <c r="AC1368" s="280"/>
    </row>
    <row r="1369" spans="1:29" s="263" customFormat="1" ht="25.05" hidden="1" customHeight="1" x14ac:dyDescent="0.3">
      <c r="A1369" s="274" t="str">
        <f>CONCATENATE(+IF(Table9[[#This Row],[Código do agregado
'[Entidade']]]="","",VLOOKUP(Table9[[#This Row],[Código do agregado
'[Entidade']]],Table8[[#All],[Código do agregado '[Entidade']]:[Código do agregado
'[1º Direito']]],6,FALSE)),Table9[[#This Row],[Membro]])</f>
        <v/>
      </c>
      <c r="B1369" s="403"/>
      <c r="C1369" s="404" t="str">
        <f>IF(Table9[[#This Row],[Código do agregado
'[Entidade']]]="","",(CONCATENATE(VLOOKUP(Table9[[#This Row],[Código do agregado
'[Entidade']]],Table8[[Código do agregado '[Entidade']]:[Código do agregado
'[1º Direito']]],8,FALSE),".",Table9[[#This Row],[Membro]])))</f>
        <v/>
      </c>
      <c r="D1369" s="430"/>
      <c r="E1369" s="431"/>
      <c r="F1369" s="430"/>
      <c r="G1369" s="430"/>
      <c r="H1369" s="435"/>
      <c r="I1369" s="432"/>
      <c r="J1369" s="433"/>
      <c r="K1369" s="404" t="str">
        <f ca="1">IF(Table9[[#This Row],[Data de nascimento 
(aaaa-mm-dd)]]="","",(IF(B1369="","",DATEDIF(J1369,NOW(),"y"))))</f>
        <v/>
      </c>
      <c r="L1369" s="401"/>
      <c r="M1369" s="405"/>
      <c r="N1369" s="407"/>
      <c r="O1369" s="405"/>
      <c r="P1369" s="275" t="str">
        <f t="shared" si="108"/>
        <v>NÃO</v>
      </c>
      <c r="Q1369" s="281" t="str">
        <f>IF(Table9[[#This Row],[Código do agregado
'[Entidade']]]="","",IF(B1369&lt;&gt;B1368,"A",IF(Q1368="A","B",IF(Q1368="B","C",IF(Q1368="C","D",IF(Q1368="D","E",IF(Q1368="E","F",IF(Q1368="F","G",IF(Q1368="G","H",IF(Q1368="H","I",IF(Q1368="K","L",IF(Q1368="L","M",IF(Q1368="M","N",IF(Q1368="N","O",IF(Q1368="O","P",IF(Q1368="P","Q"))))))))))))))))</f>
        <v/>
      </c>
      <c r="R1369" s="282" t="str">
        <f t="shared" si="109"/>
        <v/>
      </c>
      <c r="S1369" s="283" t="str">
        <f t="shared" si="110"/>
        <v/>
      </c>
      <c r="T1369" s="284" t="str">
        <f t="shared" ca="1" si="111"/>
        <v/>
      </c>
      <c r="U1369" s="419"/>
      <c r="V1369" s="421" t="str">
        <f>IFERROR(IF(Table9[[#This Row],[Data de nascimento 
(aaaa-mm-dd)]]="","",(IF(B1369="","",DATEDIF(J1369,VLOOKUP(Table9[[#This Row],[Código do agregado
'[Entidade']]],Table8[[Código do agregado '[Entidade']]:[Denominação do ficheiro pdf correspondente ao documento]],25,FALSE),"y")))),"")</f>
        <v/>
      </c>
      <c r="W1369" s="410">
        <f t="shared" si="112"/>
        <v>0</v>
      </c>
      <c r="AC1369" s="280"/>
    </row>
    <row r="1370" spans="1:29" s="263" customFormat="1" ht="25.05" hidden="1" customHeight="1" x14ac:dyDescent="0.3">
      <c r="A1370" s="274" t="str">
        <f>CONCATENATE(+IF(Table9[[#This Row],[Código do agregado
'[Entidade']]]="","",VLOOKUP(Table9[[#This Row],[Código do agregado
'[Entidade']]],Table8[[#All],[Código do agregado '[Entidade']]:[Código do agregado
'[1º Direito']]],6,FALSE)),Table9[[#This Row],[Membro]])</f>
        <v/>
      </c>
      <c r="B1370" s="403"/>
      <c r="C1370" s="404" t="str">
        <f>IF(Table9[[#This Row],[Código do agregado
'[Entidade']]]="","",(CONCATENATE(VLOOKUP(Table9[[#This Row],[Código do agregado
'[Entidade']]],Table8[[Código do agregado '[Entidade']]:[Código do agregado
'[1º Direito']]],8,FALSE),".",Table9[[#This Row],[Membro]])))</f>
        <v/>
      </c>
      <c r="D1370" s="430"/>
      <c r="E1370" s="431"/>
      <c r="F1370" s="430"/>
      <c r="G1370" s="430"/>
      <c r="H1370" s="435"/>
      <c r="I1370" s="432"/>
      <c r="J1370" s="433"/>
      <c r="K1370" s="404" t="str">
        <f ca="1">IF(Table9[[#This Row],[Data de nascimento 
(aaaa-mm-dd)]]="","",(IF(B1370="","",DATEDIF(J1370,NOW(),"y"))))</f>
        <v/>
      </c>
      <c r="L1370" s="401"/>
      <c r="M1370" s="405"/>
      <c r="N1370" s="407"/>
      <c r="O1370" s="405"/>
      <c r="P1370" s="275" t="str">
        <f t="shared" si="108"/>
        <v>NÃO</v>
      </c>
      <c r="Q1370" s="281" t="str">
        <f>IF(Table9[[#This Row],[Código do agregado
'[Entidade']]]="","",IF(B1370&lt;&gt;B1369,"A",IF(Q1369="A","B",IF(Q1369="B","C",IF(Q1369="C","D",IF(Q1369="D","E",IF(Q1369="E","F",IF(Q1369="F","G",IF(Q1369="G","H",IF(Q1369="H","I",IF(Q1369="K","L",IF(Q1369="L","M",IF(Q1369="M","N",IF(Q1369="N","O",IF(Q1369="O","P",IF(Q1369="P","Q"))))))))))))))))</f>
        <v/>
      </c>
      <c r="R1370" s="282" t="str">
        <f t="shared" si="109"/>
        <v/>
      </c>
      <c r="S1370" s="283" t="str">
        <f t="shared" si="110"/>
        <v/>
      </c>
      <c r="T1370" s="284" t="str">
        <f t="shared" ca="1" si="111"/>
        <v/>
      </c>
      <c r="U1370" s="419"/>
      <c r="V1370" s="421" t="str">
        <f>IFERROR(IF(Table9[[#This Row],[Data de nascimento 
(aaaa-mm-dd)]]="","",(IF(B1370="","",DATEDIF(J1370,VLOOKUP(Table9[[#This Row],[Código do agregado
'[Entidade']]],Table8[[Código do agregado '[Entidade']]:[Denominação do ficheiro pdf correspondente ao documento]],25,FALSE),"y")))),"")</f>
        <v/>
      </c>
      <c r="W1370" s="410">
        <f t="shared" si="112"/>
        <v>0</v>
      </c>
      <c r="AC1370" s="280"/>
    </row>
    <row r="1371" spans="1:29" s="263" customFormat="1" ht="25.05" hidden="1" customHeight="1" x14ac:dyDescent="0.3">
      <c r="A1371" s="274" t="str">
        <f>CONCATENATE(+IF(Table9[[#This Row],[Código do agregado
'[Entidade']]]="","",VLOOKUP(Table9[[#This Row],[Código do agregado
'[Entidade']]],Table8[[#All],[Código do agregado '[Entidade']]:[Código do agregado
'[1º Direito']]],6,FALSE)),Table9[[#This Row],[Membro]])</f>
        <v/>
      </c>
      <c r="B1371" s="403"/>
      <c r="C1371" s="404" t="str">
        <f>IF(Table9[[#This Row],[Código do agregado
'[Entidade']]]="","",(CONCATENATE(VLOOKUP(Table9[[#This Row],[Código do agregado
'[Entidade']]],Table8[[Código do agregado '[Entidade']]:[Código do agregado
'[1º Direito']]],8,FALSE),".",Table9[[#This Row],[Membro]])))</f>
        <v/>
      </c>
      <c r="D1371" s="430"/>
      <c r="E1371" s="431"/>
      <c r="F1371" s="430"/>
      <c r="G1371" s="430"/>
      <c r="H1371" s="435"/>
      <c r="I1371" s="432"/>
      <c r="J1371" s="433"/>
      <c r="K1371" s="404" t="str">
        <f ca="1">IF(Table9[[#This Row],[Data de nascimento 
(aaaa-mm-dd)]]="","",(IF(B1371="","",DATEDIF(J1371,NOW(),"y"))))</f>
        <v/>
      </c>
      <c r="L1371" s="401"/>
      <c r="M1371" s="405"/>
      <c r="N1371" s="407"/>
      <c r="O1371" s="405"/>
      <c r="P1371" s="275" t="str">
        <f t="shared" si="108"/>
        <v>NÃO</v>
      </c>
      <c r="Q1371" s="281" t="str">
        <f>IF(Table9[[#This Row],[Código do agregado
'[Entidade']]]="","",IF(B1371&lt;&gt;B1370,"A",IF(Q1370="A","B",IF(Q1370="B","C",IF(Q1370="C","D",IF(Q1370="D","E",IF(Q1370="E","F",IF(Q1370="F","G",IF(Q1370="G","H",IF(Q1370="H","I",IF(Q1370="K","L",IF(Q1370="L","M",IF(Q1370="M","N",IF(Q1370="N","O",IF(Q1370="O","P",IF(Q1370="P","Q"))))))))))))))))</f>
        <v/>
      </c>
      <c r="R1371" s="282" t="str">
        <f t="shared" si="109"/>
        <v/>
      </c>
      <c r="S1371" s="283" t="str">
        <f t="shared" si="110"/>
        <v/>
      </c>
      <c r="T1371" s="284" t="str">
        <f t="shared" ca="1" si="111"/>
        <v/>
      </c>
      <c r="U1371" s="419"/>
      <c r="V1371" s="421" t="str">
        <f>IFERROR(IF(Table9[[#This Row],[Data de nascimento 
(aaaa-mm-dd)]]="","",(IF(B1371="","",DATEDIF(J1371,VLOOKUP(Table9[[#This Row],[Código do agregado
'[Entidade']]],Table8[[Código do agregado '[Entidade']]:[Denominação do ficheiro pdf correspondente ao documento]],25,FALSE),"y")))),"")</f>
        <v/>
      </c>
      <c r="W1371" s="410">
        <f t="shared" si="112"/>
        <v>0</v>
      </c>
      <c r="AC1371" s="280"/>
    </row>
    <row r="1372" spans="1:29" s="263" customFormat="1" ht="25.05" hidden="1" customHeight="1" x14ac:dyDescent="0.3">
      <c r="A1372" s="274" t="str">
        <f>CONCATENATE(+IF(Table9[[#This Row],[Código do agregado
'[Entidade']]]="","",VLOOKUP(Table9[[#This Row],[Código do agregado
'[Entidade']]],Table8[[#All],[Código do agregado '[Entidade']]:[Código do agregado
'[1º Direito']]],6,FALSE)),Table9[[#This Row],[Membro]])</f>
        <v/>
      </c>
      <c r="B1372" s="403"/>
      <c r="C1372" s="404" t="str">
        <f>IF(Table9[[#This Row],[Código do agregado
'[Entidade']]]="","",(CONCATENATE(VLOOKUP(Table9[[#This Row],[Código do agregado
'[Entidade']]],Table8[[Código do agregado '[Entidade']]:[Código do agregado
'[1º Direito']]],8,FALSE),".",Table9[[#This Row],[Membro]])))</f>
        <v/>
      </c>
      <c r="D1372" s="430"/>
      <c r="E1372" s="431"/>
      <c r="F1372" s="430"/>
      <c r="G1372" s="430"/>
      <c r="H1372" s="435"/>
      <c r="I1372" s="432"/>
      <c r="J1372" s="433"/>
      <c r="K1372" s="404" t="str">
        <f ca="1">IF(Table9[[#This Row],[Data de nascimento 
(aaaa-mm-dd)]]="","",(IF(B1372="","",DATEDIF(J1372,NOW(),"y"))))</f>
        <v/>
      </c>
      <c r="L1372" s="401"/>
      <c r="M1372" s="405"/>
      <c r="N1372" s="407"/>
      <c r="O1372" s="405"/>
      <c r="P1372" s="275" t="str">
        <f t="shared" si="108"/>
        <v>NÃO</v>
      </c>
      <c r="Q1372" s="281" t="str">
        <f>IF(Table9[[#This Row],[Código do agregado
'[Entidade']]]="","",IF(B1372&lt;&gt;B1371,"A",IF(Q1371="A","B",IF(Q1371="B","C",IF(Q1371="C","D",IF(Q1371="D","E",IF(Q1371="E","F",IF(Q1371="F","G",IF(Q1371="G","H",IF(Q1371="H","I",IF(Q1371="K","L",IF(Q1371="L","M",IF(Q1371="M","N",IF(Q1371="N","O",IF(Q1371="O","P",IF(Q1371="P","Q"))))))))))))))))</f>
        <v/>
      </c>
      <c r="R1372" s="282" t="str">
        <f t="shared" si="109"/>
        <v/>
      </c>
      <c r="S1372" s="283" t="str">
        <f t="shared" si="110"/>
        <v/>
      </c>
      <c r="T1372" s="284" t="str">
        <f t="shared" ca="1" si="111"/>
        <v/>
      </c>
      <c r="U1372" s="419"/>
      <c r="V1372" s="421" t="str">
        <f>IFERROR(IF(Table9[[#This Row],[Data de nascimento 
(aaaa-mm-dd)]]="","",(IF(B1372="","",DATEDIF(J1372,VLOOKUP(Table9[[#This Row],[Código do agregado
'[Entidade']]],Table8[[Código do agregado '[Entidade']]:[Denominação do ficheiro pdf correspondente ao documento]],25,FALSE),"y")))),"")</f>
        <v/>
      </c>
      <c r="W1372" s="410">
        <f t="shared" si="112"/>
        <v>0</v>
      </c>
      <c r="AC1372" s="280"/>
    </row>
    <row r="1373" spans="1:29" s="263" customFormat="1" ht="25.05" hidden="1" customHeight="1" x14ac:dyDescent="0.3">
      <c r="A1373" s="274" t="str">
        <f>CONCATENATE(+IF(Table9[[#This Row],[Código do agregado
'[Entidade']]]="","",VLOOKUP(Table9[[#This Row],[Código do agregado
'[Entidade']]],Table8[[#All],[Código do agregado '[Entidade']]:[Código do agregado
'[1º Direito']]],6,FALSE)),Table9[[#This Row],[Membro]])</f>
        <v/>
      </c>
      <c r="B1373" s="403"/>
      <c r="C1373" s="404" t="str">
        <f>IF(Table9[[#This Row],[Código do agregado
'[Entidade']]]="","",(CONCATENATE(VLOOKUP(Table9[[#This Row],[Código do agregado
'[Entidade']]],Table8[[Código do agregado '[Entidade']]:[Código do agregado
'[1º Direito']]],8,FALSE),".",Table9[[#This Row],[Membro]])))</f>
        <v/>
      </c>
      <c r="D1373" s="430"/>
      <c r="E1373" s="431"/>
      <c r="F1373" s="430"/>
      <c r="G1373" s="430"/>
      <c r="H1373" s="435"/>
      <c r="I1373" s="432"/>
      <c r="J1373" s="433"/>
      <c r="K1373" s="404" t="str">
        <f ca="1">IF(Table9[[#This Row],[Data de nascimento 
(aaaa-mm-dd)]]="","",(IF(B1373="","",DATEDIF(J1373,NOW(),"y"))))</f>
        <v/>
      </c>
      <c r="L1373" s="401"/>
      <c r="M1373" s="405"/>
      <c r="N1373" s="407"/>
      <c r="O1373" s="405"/>
      <c r="P1373" s="275" t="str">
        <f t="shared" si="108"/>
        <v>NÃO</v>
      </c>
      <c r="Q1373" s="281" t="str">
        <f>IF(Table9[[#This Row],[Código do agregado
'[Entidade']]]="","",IF(B1373&lt;&gt;B1372,"A",IF(Q1372="A","B",IF(Q1372="B","C",IF(Q1372="C","D",IF(Q1372="D","E",IF(Q1372="E","F",IF(Q1372="F","G",IF(Q1372="G","H",IF(Q1372="H","I",IF(Q1372="K","L",IF(Q1372="L","M",IF(Q1372="M","N",IF(Q1372="N","O",IF(Q1372="O","P",IF(Q1372="P","Q"))))))))))))))))</f>
        <v/>
      </c>
      <c r="R1373" s="282" t="str">
        <f t="shared" si="109"/>
        <v/>
      </c>
      <c r="S1373" s="283" t="str">
        <f t="shared" si="110"/>
        <v/>
      </c>
      <c r="T1373" s="284" t="str">
        <f t="shared" ca="1" si="111"/>
        <v/>
      </c>
      <c r="U1373" s="419"/>
      <c r="V1373" s="421" t="str">
        <f>IFERROR(IF(Table9[[#This Row],[Data de nascimento 
(aaaa-mm-dd)]]="","",(IF(B1373="","",DATEDIF(J1373,VLOOKUP(Table9[[#This Row],[Código do agregado
'[Entidade']]],Table8[[Código do agregado '[Entidade']]:[Denominação do ficheiro pdf correspondente ao documento]],25,FALSE),"y")))),"")</f>
        <v/>
      </c>
      <c r="W1373" s="410">
        <f t="shared" si="112"/>
        <v>0</v>
      </c>
      <c r="AC1373" s="280"/>
    </row>
    <row r="1374" spans="1:29" s="263" customFormat="1" ht="25.05" hidden="1" customHeight="1" x14ac:dyDescent="0.3">
      <c r="A1374" s="274" t="str">
        <f>CONCATENATE(+IF(Table9[[#This Row],[Código do agregado
'[Entidade']]]="","",VLOOKUP(Table9[[#This Row],[Código do agregado
'[Entidade']]],Table8[[#All],[Código do agregado '[Entidade']]:[Código do agregado
'[1º Direito']]],6,FALSE)),Table9[[#This Row],[Membro]])</f>
        <v/>
      </c>
      <c r="B1374" s="403"/>
      <c r="C1374" s="404" t="str">
        <f>IF(Table9[[#This Row],[Código do agregado
'[Entidade']]]="","",(CONCATENATE(VLOOKUP(Table9[[#This Row],[Código do agregado
'[Entidade']]],Table8[[Código do agregado '[Entidade']]:[Código do agregado
'[1º Direito']]],8,FALSE),".",Table9[[#This Row],[Membro]])))</f>
        <v/>
      </c>
      <c r="D1374" s="430"/>
      <c r="E1374" s="431"/>
      <c r="F1374" s="430"/>
      <c r="G1374" s="430"/>
      <c r="H1374" s="435"/>
      <c r="I1374" s="432"/>
      <c r="J1374" s="433"/>
      <c r="K1374" s="404" t="str">
        <f ca="1">IF(Table9[[#This Row],[Data de nascimento 
(aaaa-mm-dd)]]="","",(IF(B1374="","",DATEDIF(J1374,NOW(),"y"))))</f>
        <v/>
      </c>
      <c r="L1374" s="401"/>
      <c r="M1374" s="405"/>
      <c r="N1374" s="407"/>
      <c r="O1374" s="405"/>
      <c r="P1374" s="275" t="str">
        <f t="shared" si="108"/>
        <v>NÃO</v>
      </c>
      <c r="Q1374" s="281" t="str">
        <f>IF(Table9[[#This Row],[Código do agregado
'[Entidade']]]="","",IF(B1374&lt;&gt;B1373,"A",IF(Q1373="A","B",IF(Q1373="B","C",IF(Q1373="C","D",IF(Q1373="D","E",IF(Q1373="E","F",IF(Q1373="F","G",IF(Q1373="G","H",IF(Q1373="H","I",IF(Q1373="K","L",IF(Q1373="L","M",IF(Q1373="M","N",IF(Q1373="N","O",IF(Q1373="O","P",IF(Q1373="P","Q"))))))))))))))))</f>
        <v/>
      </c>
      <c r="R1374" s="282" t="str">
        <f t="shared" si="109"/>
        <v/>
      </c>
      <c r="S1374" s="283" t="str">
        <f t="shared" si="110"/>
        <v/>
      </c>
      <c r="T1374" s="284" t="str">
        <f t="shared" ca="1" si="111"/>
        <v/>
      </c>
      <c r="U1374" s="419"/>
      <c r="V1374" s="421" t="str">
        <f>IFERROR(IF(Table9[[#This Row],[Data de nascimento 
(aaaa-mm-dd)]]="","",(IF(B1374="","",DATEDIF(J1374,VLOOKUP(Table9[[#This Row],[Código do agregado
'[Entidade']]],Table8[[Código do agregado '[Entidade']]:[Denominação do ficheiro pdf correspondente ao documento]],25,FALSE),"y")))),"")</f>
        <v/>
      </c>
      <c r="W1374" s="410">
        <f t="shared" si="112"/>
        <v>0</v>
      </c>
      <c r="AC1374" s="280"/>
    </row>
    <row r="1375" spans="1:29" s="263" customFormat="1" ht="25.05" hidden="1" customHeight="1" x14ac:dyDescent="0.3">
      <c r="A1375" s="274" t="str">
        <f>CONCATENATE(+IF(Table9[[#This Row],[Código do agregado
'[Entidade']]]="","",VLOOKUP(Table9[[#This Row],[Código do agregado
'[Entidade']]],Table8[[#All],[Código do agregado '[Entidade']]:[Código do agregado
'[1º Direito']]],6,FALSE)),Table9[[#This Row],[Membro]])</f>
        <v/>
      </c>
      <c r="B1375" s="403"/>
      <c r="C1375" s="404" t="str">
        <f>IF(Table9[[#This Row],[Código do agregado
'[Entidade']]]="","",(CONCATENATE(VLOOKUP(Table9[[#This Row],[Código do agregado
'[Entidade']]],Table8[[Código do agregado '[Entidade']]:[Código do agregado
'[1º Direito']]],8,FALSE),".",Table9[[#This Row],[Membro]])))</f>
        <v/>
      </c>
      <c r="D1375" s="430"/>
      <c r="E1375" s="431"/>
      <c r="F1375" s="430"/>
      <c r="G1375" s="430"/>
      <c r="H1375" s="435"/>
      <c r="I1375" s="432"/>
      <c r="J1375" s="433"/>
      <c r="K1375" s="404" t="str">
        <f ca="1">IF(Table9[[#This Row],[Data de nascimento 
(aaaa-mm-dd)]]="","",(IF(B1375="","",DATEDIF(J1375,NOW(),"y"))))</f>
        <v/>
      </c>
      <c r="L1375" s="401"/>
      <c r="M1375" s="405"/>
      <c r="N1375" s="407"/>
      <c r="O1375" s="405"/>
      <c r="P1375" s="275" t="str">
        <f t="shared" si="108"/>
        <v>NÃO</v>
      </c>
      <c r="Q1375" s="281" t="str">
        <f>IF(Table9[[#This Row],[Código do agregado
'[Entidade']]]="","",IF(B1375&lt;&gt;B1374,"A",IF(Q1374="A","B",IF(Q1374="B","C",IF(Q1374="C","D",IF(Q1374="D","E",IF(Q1374="E","F",IF(Q1374="F","G",IF(Q1374="G","H",IF(Q1374="H","I",IF(Q1374="K","L",IF(Q1374="L","M",IF(Q1374="M","N",IF(Q1374="N","O",IF(Q1374="O","P",IF(Q1374="P","Q"))))))))))))))))</f>
        <v/>
      </c>
      <c r="R1375" s="282" t="str">
        <f t="shared" si="109"/>
        <v/>
      </c>
      <c r="S1375" s="283" t="str">
        <f t="shared" si="110"/>
        <v/>
      </c>
      <c r="T1375" s="284" t="str">
        <f t="shared" ca="1" si="111"/>
        <v/>
      </c>
      <c r="U1375" s="419"/>
      <c r="V1375" s="421" t="str">
        <f>IFERROR(IF(Table9[[#This Row],[Data de nascimento 
(aaaa-mm-dd)]]="","",(IF(B1375="","",DATEDIF(J1375,VLOOKUP(Table9[[#This Row],[Código do agregado
'[Entidade']]],Table8[[Código do agregado '[Entidade']]:[Denominação do ficheiro pdf correspondente ao documento]],25,FALSE),"y")))),"")</f>
        <v/>
      </c>
      <c r="W1375" s="410">
        <f t="shared" si="112"/>
        <v>0</v>
      </c>
      <c r="AC1375" s="280"/>
    </row>
    <row r="1376" spans="1:29" s="263" customFormat="1" ht="25.05" hidden="1" customHeight="1" x14ac:dyDescent="0.3">
      <c r="A1376" s="274" t="str">
        <f>CONCATENATE(+IF(Table9[[#This Row],[Código do agregado
'[Entidade']]]="","",VLOOKUP(Table9[[#This Row],[Código do agregado
'[Entidade']]],Table8[[#All],[Código do agregado '[Entidade']]:[Código do agregado
'[1º Direito']]],6,FALSE)),Table9[[#This Row],[Membro]])</f>
        <v/>
      </c>
      <c r="B1376" s="403"/>
      <c r="C1376" s="404" t="str">
        <f>IF(Table9[[#This Row],[Código do agregado
'[Entidade']]]="","",(CONCATENATE(VLOOKUP(Table9[[#This Row],[Código do agregado
'[Entidade']]],Table8[[Código do agregado '[Entidade']]:[Código do agregado
'[1º Direito']]],8,FALSE),".",Table9[[#This Row],[Membro]])))</f>
        <v/>
      </c>
      <c r="D1376" s="430"/>
      <c r="E1376" s="431"/>
      <c r="F1376" s="430"/>
      <c r="G1376" s="430"/>
      <c r="H1376" s="435"/>
      <c r="I1376" s="432"/>
      <c r="J1376" s="433"/>
      <c r="K1376" s="404" t="str">
        <f ca="1">IF(Table9[[#This Row],[Data de nascimento 
(aaaa-mm-dd)]]="","",(IF(B1376="","",DATEDIF(J1376,NOW(),"y"))))</f>
        <v/>
      </c>
      <c r="L1376" s="401"/>
      <c r="M1376" s="405"/>
      <c r="N1376" s="407"/>
      <c r="O1376" s="405"/>
      <c r="P1376" s="275" t="str">
        <f t="shared" si="108"/>
        <v>NÃO</v>
      </c>
      <c r="Q1376" s="281" t="str">
        <f>IF(Table9[[#This Row],[Código do agregado
'[Entidade']]]="","",IF(B1376&lt;&gt;B1375,"A",IF(Q1375="A","B",IF(Q1375="B","C",IF(Q1375="C","D",IF(Q1375="D","E",IF(Q1375="E","F",IF(Q1375="F","G",IF(Q1375="G","H",IF(Q1375="H","I",IF(Q1375="K","L",IF(Q1375="L","M",IF(Q1375="M","N",IF(Q1375="N","O",IF(Q1375="O","P",IF(Q1375="P","Q"))))))))))))))))</f>
        <v/>
      </c>
      <c r="R1376" s="282" t="str">
        <f t="shared" si="109"/>
        <v/>
      </c>
      <c r="S1376" s="283" t="str">
        <f t="shared" si="110"/>
        <v/>
      </c>
      <c r="T1376" s="284" t="str">
        <f t="shared" ca="1" si="111"/>
        <v/>
      </c>
      <c r="U1376" s="419"/>
      <c r="V1376" s="421" t="str">
        <f>IFERROR(IF(Table9[[#This Row],[Data de nascimento 
(aaaa-mm-dd)]]="","",(IF(B1376="","",DATEDIF(J1376,VLOOKUP(Table9[[#This Row],[Código do agregado
'[Entidade']]],Table8[[Código do agregado '[Entidade']]:[Denominação do ficheiro pdf correspondente ao documento]],25,FALSE),"y")))),"")</f>
        <v/>
      </c>
      <c r="W1376" s="410">
        <f t="shared" si="112"/>
        <v>0</v>
      </c>
      <c r="AC1376" s="280"/>
    </row>
    <row r="1377" spans="1:29" s="263" customFormat="1" ht="25.05" hidden="1" customHeight="1" x14ac:dyDescent="0.3">
      <c r="A1377" s="274" t="str">
        <f>CONCATENATE(+IF(Table9[[#This Row],[Código do agregado
'[Entidade']]]="","",VLOOKUP(Table9[[#This Row],[Código do agregado
'[Entidade']]],Table8[[#All],[Código do agregado '[Entidade']]:[Código do agregado
'[1º Direito']]],6,FALSE)),Table9[[#This Row],[Membro]])</f>
        <v/>
      </c>
      <c r="B1377" s="403"/>
      <c r="C1377" s="404" t="str">
        <f>IF(Table9[[#This Row],[Código do agregado
'[Entidade']]]="","",(CONCATENATE(VLOOKUP(Table9[[#This Row],[Código do agregado
'[Entidade']]],Table8[[Código do agregado '[Entidade']]:[Código do agregado
'[1º Direito']]],8,FALSE),".",Table9[[#This Row],[Membro]])))</f>
        <v/>
      </c>
      <c r="D1377" s="430"/>
      <c r="E1377" s="431"/>
      <c r="F1377" s="430"/>
      <c r="G1377" s="430"/>
      <c r="H1377" s="435"/>
      <c r="I1377" s="432"/>
      <c r="J1377" s="433"/>
      <c r="K1377" s="404" t="str">
        <f ca="1">IF(Table9[[#This Row],[Data de nascimento 
(aaaa-mm-dd)]]="","",(IF(B1377="","",DATEDIF(J1377,NOW(),"y"))))</f>
        <v/>
      </c>
      <c r="L1377" s="401"/>
      <c r="M1377" s="405"/>
      <c r="N1377" s="407"/>
      <c r="O1377" s="405"/>
      <c r="P1377" s="275" t="str">
        <f t="shared" si="108"/>
        <v>NÃO</v>
      </c>
      <c r="Q1377" s="281" t="str">
        <f>IF(Table9[[#This Row],[Código do agregado
'[Entidade']]]="","",IF(B1377&lt;&gt;B1376,"A",IF(Q1376="A","B",IF(Q1376="B","C",IF(Q1376="C","D",IF(Q1376="D","E",IF(Q1376="E","F",IF(Q1376="F","G",IF(Q1376="G","H",IF(Q1376="H","I",IF(Q1376="K","L",IF(Q1376="L","M",IF(Q1376="M","N",IF(Q1376="N","O",IF(Q1376="O","P",IF(Q1376="P","Q"))))))))))))))))</f>
        <v/>
      </c>
      <c r="R1377" s="282" t="str">
        <f t="shared" si="109"/>
        <v/>
      </c>
      <c r="S1377" s="283" t="str">
        <f t="shared" si="110"/>
        <v/>
      </c>
      <c r="T1377" s="284" t="str">
        <f t="shared" ca="1" si="111"/>
        <v/>
      </c>
      <c r="U1377" s="419"/>
      <c r="V1377" s="421" t="str">
        <f>IFERROR(IF(Table9[[#This Row],[Data de nascimento 
(aaaa-mm-dd)]]="","",(IF(B1377="","",DATEDIF(J1377,VLOOKUP(Table9[[#This Row],[Código do agregado
'[Entidade']]],Table8[[Código do agregado '[Entidade']]:[Denominação do ficheiro pdf correspondente ao documento]],25,FALSE),"y")))),"")</f>
        <v/>
      </c>
      <c r="W1377" s="410">
        <f t="shared" si="112"/>
        <v>0</v>
      </c>
      <c r="AC1377" s="280"/>
    </row>
    <row r="1378" spans="1:29" s="263" customFormat="1" ht="25.05" hidden="1" customHeight="1" x14ac:dyDescent="0.3">
      <c r="A1378" s="274" t="str">
        <f>CONCATENATE(+IF(Table9[[#This Row],[Código do agregado
'[Entidade']]]="","",VLOOKUP(Table9[[#This Row],[Código do agregado
'[Entidade']]],Table8[[#All],[Código do agregado '[Entidade']]:[Código do agregado
'[1º Direito']]],6,FALSE)),Table9[[#This Row],[Membro]])</f>
        <v/>
      </c>
      <c r="B1378" s="403"/>
      <c r="C1378" s="404" t="str">
        <f>IF(Table9[[#This Row],[Código do agregado
'[Entidade']]]="","",(CONCATENATE(VLOOKUP(Table9[[#This Row],[Código do agregado
'[Entidade']]],Table8[[Código do agregado '[Entidade']]:[Código do agregado
'[1º Direito']]],8,FALSE),".",Table9[[#This Row],[Membro]])))</f>
        <v/>
      </c>
      <c r="D1378" s="430"/>
      <c r="E1378" s="431"/>
      <c r="F1378" s="430"/>
      <c r="G1378" s="430"/>
      <c r="H1378" s="435"/>
      <c r="I1378" s="432"/>
      <c r="J1378" s="433"/>
      <c r="K1378" s="404" t="str">
        <f ca="1">IF(Table9[[#This Row],[Data de nascimento 
(aaaa-mm-dd)]]="","",(IF(B1378="","",DATEDIF(J1378,NOW(),"y"))))</f>
        <v/>
      </c>
      <c r="L1378" s="401"/>
      <c r="M1378" s="405"/>
      <c r="N1378" s="407"/>
      <c r="O1378" s="405"/>
      <c r="P1378" s="275" t="str">
        <f t="shared" si="108"/>
        <v>NÃO</v>
      </c>
      <c r="Q1378" s="281" t="str">
        <f>IF(Table9[[#This Row],[Código do agregado
'[Entidade']]]="","",IF(B1378&lt;&gt;B1377,"A",IF(Q1377="A","B",IF(Q1377="B","C",IF(Q1377="C","D",IF(Q1377="D","E",IF(Q1377="E","F",IF(Q1377="F","G",IF(Q1377="G","H",IF(Q1377="H","I",IF(Q1377="K","L",IF(Q1377="L","M",IF(Q1377="M","N",IF(Q1377="N","O",IF(Q1377="O","P",IF(Q1377="P","Q"))))))))))))))))</f>
        <v/>
      </c>
      <c r="R1378" s="282" t="str">
        <f t="shared" si="109"/>
        <v/>
      </c>
      <c r="S1378" s="283" t="str">
        <f t="shared" si="110"/>
        <v/>
      </c>
      <c r="T1378" s="284" t="str">
        <f t="shared" ca="1" si="111"/>
        <v/>
      </c>
      <c r="U1378" s="419"/>
      <c r="V1378" s="421" t="str">
        <f>IFERROR(IF(Table9[[#This Row],[Data de nascimento 
(aaaa-mm-dd)]]="","",(IF(B1378="","",DATEDIF(J1378,VLOOKUP(Table9[[#This Row],[Código do agregado
'[Entidade']]],Table8[[Código do agregado '[Entidade']]:[Denominação do ficheiro pdf correspondente ao documento]],25,FALSE),"y")))),"")</f>
        <v/>
      </c>
      <c r="W1378" s="410">
        <f t="shared" si="112"/>
        <v>0</v>
      </c>
      <c r="AC1378" s="280"/>
    </row>
    <row r="1379" spans="1:29" s="263" customFormat="1" ht="25.05" hidden="1" customHeight="1" x14ac:dyDescent="0.3">
      <c r="A1379" s="274" t="str">
        <f>CONCATENATE(+IF(Table9[[#This Row],[Código do agregado
'[Entidade']]]="","",VLOOKUP(Table9[[#This Row],[Código do agregado
'[Entidade']]],Table8[[#All],[Código do agregado '[Entidade']]:[Código do agregado
'[1º Direito']]],6,FALSE)),Table9[[#This Row],[Membro]])</f>
        <v/>
      </c>
      <c r="B1379" s="403"/>
      <c r="C1379" s="404" t="str">
        <f>IF(Table9[[#This Row],[Código do agregado
'[Entidade']]]="","",(CONCATENATE(VLOOKUP(Table9[[#This Row],[Código do agregado
'[Entidade']]],Table8[[Código do agregado '[Entidade']]:[Código do agregado
'[1º Direito']]],8,FALSE),".",Table9[[#This Row],[Membro]])))</f>
        <v/>
      </c>
      <c r="D1379" s="430"/>
      <c r="E1379" s="431"/>
      <c r="F1379" s="430"/>
      <c r="G1379" s="430"/>
      <c r="H1379" s="435"/>
      <c r="I1379" s="432"/>
      <c r="J1379" s="433"/>
      <c r="K1379" s="404" t="str">
        <f ca="1">IF(Table9[[#This Row],[Data de nascimento 
(aaaa-mm-dd)]]="","",(IF(B1379="","",DATEDIF(J1379,NOW(),"y"))))</f>
        <v/>
      </c>
      <c r="L1379" s="401"/>
      <c r="M1379" s="405"/>
      <c r="N1379" s="407"/>
      <c r="O1379" s="405"/>
      <c r="P1379" s="275" t="str">
        <f t="shared" si="108"/>
        <v>NÃO</v>
      </c>
      <c r="Q1379" s="281" t="str">
        <f>IF(Table9[[#This Row],[Código do agregado
'[Entidade']]]="","",IF(B1379&lt;&gt;B1378,"A",IF(Q1378="A","B",IF(Q1378="B","C",IF(Q1378="C","D",IF(Q1378="D","E",IF(Q1378="E","F",IF(Q1378="F","G",IF(Q1378="G","H",IF(Q1378="H","I",IF(Q1378="K","L",IF(Q1378="L","M",IF(Q1378="M","N",IF(Q1378="N","O",IF(Q1378="O","P",IF(Q1378="P","Q"))))))))))))))))</f>
        <v/>
      </c>
      <c r="R1379" s="282" t="str">
        <f t="shared" si="109"/>
        <v/>
      </c>
      <c r="S1379" s="283" t="str">
        <f t="shared" si="110"/>
        <v/>
      </c>
      <c r="T1379" s="284" t="str">
        <f t="shared" ca="1" si="111"/>
        <v/>
      </c>
      <c r="U1379" s="419"/>
      <c r="V1379" s="421" t="str">
        <f>IFERROR(IF(Table9[[#This Row],[Data de nascimento 
(aaaa-mm-dd)]]="","",(IF(B1379="","",DATEDIF(J1379,VLOOKUP(Table9[[#This Row],[Código do agregado
'[Entidade']]],Table8[[Código do agregado '[Entidade']]:[Denominação do ficheiro pdf correspondente ao documento]],25,FALSE),"y")))),"")</f>
        <v/>
      </c>
      <c r="W1379" s="410">
        <f t="shared" si="112"/>
        <v>0</v>
      </c>
      <c r="AC1379" s="280"/>
    </row>
    <row r="1380" spans="1:29" s="263" customFormat="1" ht="25.05" hidden="1" customHeight="1" x14ac:dyDescent="0.3">
      <c r="A1380" s="274" t="str">
        <f>CONCATENATE(+IF(Table9[[#This Row],[Código do agregado
'[Entidade']]]="","",VLOOKUP(Table9[[#This Row],[Código do agregado
'[Entidade']]],Table8[[#All],[Código do agregado '[Entidade']]:[Código do agregado
'[1º Direito']]],6,FALSE)),Table9[[#This Row],[Membro]])</f>
        <v/>
      </c>
      <c r="B1380" s="403"/>
      <c r="C1380" s="404" t="str">
        <f>IF(Table9[[#This Row],[Código do agregado
'[Entidade']]]="","",(CONCATENATE(VLOOKUP(Table9[[#This Row],[Código do agregado
'[Entidade']]],Table8[[Código do agregado '[Entidade']]:[Código do agregado
'[1º Direito']]],8,FALSE),".",Table9[[#This Row],[Membro]])))</f>
        <v/>
      </c>
      <c r="D1380" s="430"/>
      <c r="E1380" s="431"/>
      <c r="F1380" s="430"/>
      <c r="G1380" s="430"/>
      <c r="H1380" s="435"/>
      <c r="I1380" s="432"/>
      <c r="J1380" s="433"/>
      <c r="K1380" s="404" t="str">
        <f ca="1">IF(Table9[[#This Row],[Data de nascimento 
(aaaa-mm-dd)]]="","",(IF(B1380="","",DATEDIF(J1380,NOW(),"y"))))</f>
        <v/>
      </c>
      <c r="L1380" s="401"/>
      <c r="M1380" s="405"/>
      <c r="N1380" s="407"/>
      <c r="O1380" s="405"/>
      <c r="P1380" s="275" t="str">
        <f t="shared" si="108"/>
        <v>NÃO</v>
      </c>
      <c r="Q1380" s="281" t="str">
        <f>IF(Table9[[#This Row],[Código do agregado
'[Entidade']]]="","",IF(B1380&lt;&gt;B1379,"A",IF(Q1379="A","B",IF(Q1379="B","C",IF(Q1379="C","D",IF(Q1379="D","E",IF(Q1379="E","F",IF(Q1379="F","G",IF(Q1379="G","H",IF(Q1379="H","I",IF(Q1379="K","L",IF(Q1379="L","M",IF(Q1379="M","N",IF(Q1379="N","O",IF(Q1379="O","P",IF(Q1379="P","Q"))))))))))))))))</f>
        <v/>
      </c>
      <c r="R1380" s="282" t="str">
        <f t="shared" si="109"/>
        <v/>
      </c>
      <c r="S1380" s="283" t="str">
        <f t="shared" si="110"/>
        <v/>
      </c>
      <c r="T1380" s="284" t="str">
        <f t="shared" ca="1" si="111"/>
        <v/>
      </c>
      <c r="U1380" s="419"/>
      <c r="V1380" s="421" t="str">
        <f>IFERROR(IF(Table9[[#This Row],[Data de nascimento 
(aaaa-mm-dd)]]="","",(IF(B1380="","",DATEDIF(J1380,VLOOKUP(Table9[[#This Row],[Código do agregado
'[Entidade']]],Table8[[Código do agregado '[Entidade']]:[Denominação do ficheiro pdf correspondente ao documento]],25,FALSE),"y")))),"")</f>
        <v/>
      </c>
      <c r="W1380" s="410">
        <f t="shared" si="112"/>
        <v>0</v>
      </c>
      <c r="AC1380" s="280"/>
    </row>
    <row r="1381" spans="1:29" s="263" customFormat="1" ht="25.05" hidden="1" customHeight="1" x14ac:dyDescent="0.3">
      <c r="A1381" s="274" t="str">
        <f>CONCATENATE(+IF(Table9[[#This Row],[Código do agregado
'[Entidade']]]="","",VLOOKUP(Table9[[#This Row],[Código do agregado
'[Entidade']]],Table8[[#All],[Código do agregado '[Entidade']]:[Código do agregado
'[1º Direito']]],6,FALSE)),Table9[[#This Row],[Membro]])</f>
        <v/>
      </c>
      <c r="B1381" s="403"/>
      <c r="C1381" s="404" t="str">
        <f>IF(Table9[[#This Row],[Código do agregado
'[Entidade']]]="","",(CONCATENATE(VLOOKUP(Table9[[#This Row],[Código do agregado
'[Entidade']]],Table8[[Código do agregado '[Entidade']]:[Código do agregado
'[1º Direito']]],8,FALSE),".",Table9[[#This Row],[Membro]])))</f>
        <v/>
      </c>
      <c r="D1381" s="430"/>
      <c r="E1381" s="431"/>
      <c r="F1381" s="430"/>
      <c r="G1381" s="430"/>
      <c r="H1381" s="435"/>
      <c r="I1381" s="432"/>
      <c r="J1381" s="433"/>
      <c r="K1381" s="404" t="str">
        <f ca="1">IF(Table9[[#This Row],[Data de nascimento 
(aaaa-mm-dd)]]="","",(IF(B1381="","",DATEDIF(J1381,NOW(),"y"))))</f>
        <v/>
      </c>
      <c r="L1381" s="401"/>
      <c r="M1381" s="405"/>
      <c r="N1381" s="407"/>
      <c r="O1381" s="405"/>
      <c r="P1381" s="275" t="str">
        <f t="shared" si="108"/>
        <v>NÃO</v>
      </c>
      <c r="Q1381" s="281" t="str">
        <f>IF(Table9[[#This Row],[Código do agregado
'[Entidade']]]="","",IF(B1381&lt;&gt;B1380,"A",IF(Q1380="A","B",IF(Q1380="B","C",IF(Q1380="C","D",IF(Q1380="D","E",IF(Q1380="E","F",IF(Q1380="F","G",IF(Q1380="G","H",IF(Q1380="H","I",IF(Q1380="K","L",IF(Q1380="L","M",IF(Q1380="M","N",IF(Q1380="N","O",IF(Q1380="O","P",IF(Q1380="P","Q"))))))))))))))))</f>
        <v/>
      </c>
      <c r="R1381" s="282" t="str">
        <f t="shared" si="109"/>
        <v/>
      </c>
      <c r="S1381" s="283" t="str">
        <f t="shared" si="110"/>
        <v/>
      </c>
      <c r="T1381" s="284" t="str">
        <f t="shared" ca="1" si="111"/>
        <v/>
      </c>
      <c r="U1381" s="419"/>
      <c r="V1381" s="421" t="str">
        <f>IFERROR(IF(Table9[[#This Row],[Data de nascimento 
(aaaa-mm-dd)]]="","",(IF(B1381="","",DATEDIF(J1381,VLOOKUP(Table9[[#This Row],[Código do agregado
'[Entidade']]],Table8[[Código do agregado '[Entidade']]:[Denominação do ficheiro pdf correspondente ao documento]],25,FALSE),"y")))),"")</f>
        <v/>
      </c>
      <c r="W1381" s="410">
        <f t="shared" si="112"/>
        <v>0</v>
      </c>
      <c r="AC1381" s="280"/>
    </row>
    <row r="1382" spans="1:29" s="263" customFormat="1" ht="25.05" hidden="1" customHeight="1" x14ac:dyDescent="0.3">
      <c r="A1382" s="274" t="str">
        <f>CONCATENATE(+IF(Table9[[#This Row],[Código do agregado
'[Entidade']]]="","",VLOOKUP(Table9[[#This Row],[Código do agregado
'[Entidade']]],Table8[[#All],[Código do agregado '[Entidade']]:[Código do agregado
'[1º Direito']]],6,FALSE)),Table9[[#This Row],[Membro]])</f>
        <v/>
      </c>
      <c r="B1382" s="403"/>
      <c r="C1382" s="404" t="str">
        <f>IF(Table9[[#This Row],[Código do agregado
'[Entidade']]]="","",(CONCATENATE(VLOOKUP(Table9[[#This Row],[Código do agregado
'[Entidade']]],Table8[[Código do agregado '[Entidade']]:[Código do agregado
'[1º Direito']]],8,FALSE),".",Table9[[#This Row],[Membro]])))</f>
        <v/>
      </c>
      <c r="D1382" s="430"/>
      <c r="E1382" s="431"/>
      <c r="F1382" s="430"/>
      <c r="G1382" s="430"/>
      <c r="H1382" s="435"/>
      <c r="I1382" s="432"/>
      <c r="J1382" s="433"/>
      <c r="K1382" s="404" t="str">
        <f ca="1">IF(Table9[[#This Row],[Data de nascimento 
(aaaa-mm-dd)]]="","",(IF(B1382="","",DATEDIF(J1382,NOW(),"y"))))</f>
        <v/>
      </c>
      <c r="L1382" s="401"/>
      <c r="M1382" s="405"/>
      <c r="N1382" s="407"/>
      <c r="O1382" s="405"/>
      <c r="P1382" s="275" t="str">
        <f t="shared" si="108"/>
        <v>NÃO</v>
      </c>
      <c r="Q1382" s="281" t="str">
        <f>IF(Table9[[#This Row],[Código do agregado
'[Entidade']]]="","",IF(B1382&lt;&gt;B1381,"A",IF(Q1381="A","B",IF(Q1381="B","C",IF(Q1381="C","D",IF(Q1381="D","E",IF(Q1381="E","F",IF(Q1381="F","G",IF(Q1381="G","H",IF(Q1381="H","I",IF(Q1381="K","L",IF(Q1381="L","M",IF(Q1381="M","N",IF(Q1381="N","O",IF(Q1381="O","P",IF(Q1381="P","Q"))))))))))))))))</f>
        <v/>
      </c>
      <c r="R1382" s="282" t="str">
        <f t="shared" si="109"/>
        <v/>
      </c>
      <c r="S1382" s="283" t="str">
        <f t="shared" si="110"/>
        <v/>
      </c>
      <c r="T1382" s="284" t="str">
        <f t="shared" ca="1" si="111"/>
        <v/>
      </c>
      <c r="U1382" s="419"/>
      <c r="V1382" s="421" t="str">
        <f>IFERROR(IF(Table9[[#This Row],[Data de nascimento 
(aaaa-mm-dd)]]="","",(IF(B1382="","",DATEDIF(J1382,VLOOKUP(Table9[[#This Row],[Código do agregado
'[Entidade']]],Table8[[Código do agregado '[Entidade']]:[Denominação do ficheiro pdf correspondente ao documento]],25,FALSE),"y")))),"")</f>
        <v/>
      </c>
      <c r="W1382" s="410">
        <f t="shared" si="112"/>
        <v>0</v>
      </c>
      <c r="AC1382" s="280"/>
    </row>
    <row r="1383" spans="1:29" s="263" customFormat="1" ht="25.05" hidden="1" customHeight="1" x14ac:dyDescent="0.3">
      <c r="A1383" s="274" t="str">
        <f>CONCATENATE(+IF(Table9[[#This Row],[Código do agregado
'[Entidade']]]="","",VLOOKUP(Table9[[#This Row],[Código do agregado
'[Entidade']]],Table8[[#All],[Código do agregado '[Entidade']]:[Código do agregado
'[1º Direito']]],6,FALSE)),Table9[[#This Row],[Membro]])</f>
        <v/>
      </c>
      <c r="B1383" s="403"/>
      <c r="C1383" s="404" t="str">
        <f>IF(Table9[[#This Row],[Código do agregado
'[Entidade']]]="","",(CONCATENATE(VLOOKUP(Table9[[#This Row],[Código do agregado
'[Entidade']]],Table8[[Código do agregado '[Entidade']]:[Código do agregado
'[1º Direito']]],8,FALSE),".",Table9[[#This Row],[Membro]])))</f>
        <v/>
      </c>
      <c r="D1383" s="430"/>
      <c r="E1383" s="431"/>
      <c r="F1383" s="430"/>
      <c r="G1383" s="430"/>
      <c r="H1383" s="435"/>
      <c r="I1383" s="432"/>
      <c r="J1383" s="433"/>
      <c r="K1383" s="404" t="str">
        <f ca="1">IF(Table9[[#This Row],[Data de nascimento 
(aaaa-mm-dd)]]="","",(IF(B1383="","",DATEDIF(J1383,NOW(),"y"))))</f>
        <v/>
      </c>
      <c r="L1383" s="401"/>
      <c r="M1383" s="405"/>
      <c r="N1383" s="407"/>
      <c r="O1383" s="405"/>
      <c r="P1383" s="275" t="str">
        <f t="shared" si="108"/>
        <v>NÃO</v>
      </c>
      <c r="Q1383" s="281" t="str">
        <f>IF(Table9[[#This Row],[Código do agregado
'[Entidade']]]="","",IF(B1383&lt;&gt;B1382,"A",IF(Q1382="A","B",IF(Q1382="B","C",IF(Q1382="C","D",IF(Q1382="D","E",IF(Q1382="E","F",IF(Q1382="F","G",IF(Q1382="G","H",IF(Q1382="H","I",IF(Q1382="K","L",IF(Q1382="L","M",IF(Q1382="M","N",IF(Q1382="N","O",IF(Q1382="O","P",IF(Q1382="P","Q"))))))))))))))))</f>
        <v/>
      </c>
      <c r="R1383" s="282" t="str">
        <f t="shared" si="109"/>
        <v/>
      </c>
      <c r="S1383" s="283" t="str">
        <f t="shared" si="110"/>
        <v/>
      </c>
      <c r="T1383" s="284" t="str">
        <f t="shared" ca="1" si="111"/>
        <v/>
      </c>
      <c r="U1383" s="419"/>
      <c r="V1383" s="421" t="str">
        <f>IFERROR(IF(Table9[[#This Row],[Data de nascimento 
(aaaa-mm-dd)]]="","",(IF(B1383="","",DATEDIF(J1383,VLOOKUP(Table9[[#This Row],[Código do agregado
'[Entidade']]],Table8[[Código do agregado '[Entidade']]:[Denominação do ficheiro pdf correspondente ao documento]],25,FALSE),"y")))),"")</f>
        <v/>
      </c>
      <c r="W1383" s="410">
        <f t="shared" si="112"/>
        <v>0</v>
      </c>
      <c r="AC1383" s="280"/>
    </row>
    <row r="1384" spans="1:29" s="263" customFormat="1" ht="25.05" hidden="1" customHeight="1" x14ac:dyDescent="0.3">
      <c r="A1384" s="274" t="str">
        <f>CONCATENATE(+IF(Table9[[#This Row],[Código do agregado
'[Entidade']]]="","",VLOOKUP(Table9[[#This Row],[Código do agregado
'[Entidade']]],Table8[[#All],[Código do agregado '[Entidade']]:[Código do agregado
'[1º Direito']]],6,FALSE)),Table9[[#This Row],[Membro]])</f>
        <v/>
      </c>
      <c r="B1384" s="403"/>
      <c r="C1384" s="404" t="str">
        <f>IF(Table9[[#This Row],[Código do agregado
'[Entidade']]]="","",(CONCATENATE(VLOOKUP(Table9[[#This Row],[Código do agregado
'[Entidade']]],Table8[[Código do agregado '[Entidade']]:[Código do agregado
'[1º Direito']]],8,FALSE),".",Table9[[#This Row],[Membro]])))</f>
        <v/>
      </c>
      <c r="D1384" s="430"/>
      <c r="E1384" s="431"/>
      <c r="F1384" s="430"/>
      <c r="G1384" s="430"/>
      <c r="H1384" s="435"/>
      <c r="I1384" s="432"/>
      <c r="J1384" s="433"/>
      <c r="K1384" s="404" t="str">
        <f ca="1">IF(Table9[[#This Row],[Data de nascimento 
(aaaa-mm-dd)]]="","",(IF(B1384="","",DATEDIF(J1384,NOW(),"y"))))</f>
        <v/>
      </c>
      <c r="L1384" s="401"/>
      <c r="M1384" s="405"/>
      <c r="N1384" s="407"/>
      <c r="O1384" s="405"/>
      <c r="P1384" s="275" t="str">
        <f t="shared" si="108"/>
        <v>NÃO</v>
      </c>
      <c r="Q1384" s="281" t="str">
        <f>IF(Table9[[#This Row],[Código do agregado
'[Entidade']]]="","",IF(B1384&lt;&gt;B1383,"A",IF(Q1383="A","B",IF(Q1383="B","C",IF(Q1383="C","D",IF(Q1383="D","E",IF(Q1383="E","F",IF(Q1383="F","G",IF(Q1383="G","H",IF(Q1383="H","I",IF(Q1383="K","L",IF(Q1383="L","M",IF(Q1383="M","N",IF(Q1383="N","O",IF(Q1383="O","P",IF(Q1383="P","Q"))))))))))))))))</f>
        <v/>
      </c>
      <c r="R1384" s="282" t="str">
        <f t="shared" si="109"/>
        <v/>
      </c>
      <c r="S1384" s="283" t="str">
        <f t="shared" si="110"/>
        <v/>
      </c>
      <c r="T1384" s="284" t="str">
        <f t="shared" ca="1" si="111"/>
        <v/>
      </c>
      <c r="U1384" s="419"/>
      <c r="V1384" s="421" t="str">
        <f>IFERROR(IF(Table9[[#This Row],[Data de nascimento 
(aaaa-mm-dd)]]="","",(IF(B1384="","",DATEDIF(J1384,VLOOKUP(Table9[[#This Row],[Código do agregado
'[Entidade']]],Table8[[Código do agregado '[Entidade']]:[Denominação do ficheiro pdf correspondente ao documento]],25,FALSE),"y")))),"")</f>
        <v/>
      </c>
      <c r="W1384" s="410">
        <f t="shared" si="112"/>
        <v>0</v>
      </c>
      <c r="AC1384" s="280"/>
    </row>
    <row r="1385" spans="1:29" s="263" customFormat="1" ht="25.05" hidden="1" customHeight="1" x14ac:dyDescent="0.3">
      <c r="A1385" s="274" t="str">
        <f>CONCATENATE(+IF(Table9[[#This Row],[Código do agregado
'[Entidade']]]="","",VLOOKUP(Table9[[#This Row],[Código do agregado
'[Entidade']]],Table8[[#All],[Código do agregado '[Entidade']]:[Código do agregado
'[1º Direito']]],6,FALSE)),Table9[[#This Row],[Membro]])</f>
        <v/>
      </c>
      <c r="B1385" s="403"/>
      <c r="C1385" s="404" t="str">
        <f>IF(Table9[[#This Row],[Código do agregado
'[Entidade']]]="","",(CONCATENATE(VLOOKUP(Table9[[#This Row],[Código do agregado
'[Entidade']]],Table8[[Código do agregado '[Entidade']]:[Código do agregado
'[1º Direito']]],8,FALSE),".",Table9[[#This Row],[Membro]])))</f>
        <v/>
      </c>
      <c r="D1385" s="430"/>
      <c r="E1385" s="431"/>
      <c r="F1385" s="430"/>
      <c r="G1385" s="430"/>
      <c r="H1385" s="435"/>
      <c r="I1385" s="432"/>
      <c r="J1385" s="433"/>
      <c r="K1385" s="404" t="str">
        <f ca="1">IF(Table9[[#This Row],[Data de nascimento 
(aaaa-mm-dd)]]="","",(IF(B1385="","",DATEDIF(J1385,NOW(),"y"))))</f>
        <v/>
      </c>
      <c r="L1385" s="401"/>
      <c r="M1385" s="405"/>
      <c r="N1385" s="407"/>
      <c r="O1385" s="405"/>
      <c r="P1385" s="275" t="str">
        <f t="shared" si="108"/>
        <v>NÃO</v>
      </c>
      <c r="Q1385" s="281" t="str">
        <f>IF(Table9[[#This Row],[Código do agregado
'[Entidade']]]="","",IF(B1385&lt;&gt;B1384,"A",IF(Q1384="A","B",IF(Q1384="B","C",IF(Q1384="C","D",IF(Q1384="D","E",IF(Q1384="E","F",IF(Q1384="F","G",IF(Q1384="G","H",IF(Q1384="H","I",IF(Q1384="K","L",IF(Q1384="L","M",IF(Q1384="M","N",IF(Q1384="N","O",IF(Q1384="O","P",IF(Q1384="P","Q"))))))))))))))))</f>
        <v/>
      </c>
      <c r="R1385" s="282" t="str">
        <f t="shared" si="109"/>
        <v/>
      </c>
      <c r="S1385" s="283" t="str">
        <f t="shared" si="110"/>
        <v/>
      </c>
      <c r="T1385" s="284" t="str">
        <f t="shared" ca="1" si="111"/>
        <v/>
      </c>
      <c r="U1385" s="419"/>
      <c r="V1385" s="421" t="str">
        <f>IFERROR(IF(Table9[[#This Row],[Data de nascimento 
(aaaa-mm-dd)]]="","",(IF(B1385="","",DATEDIF(J1385,VLOOKUP(Table9[[#This Row],[Código do agregado
'[Entidade']]],Table8[[Código do agregado '[Entidade']]:[Denominação do ficheiro pdf correspondente ao documento]],25,FALSE),"y")))),"")</f>
        <v/>
      </c>
      <c r="W1385" s="410">
        <f t="shared" si="112"/>
        <v>0</v>
      </c>
      <c r="AC1385" s="280"/>
    </row>
    <row r="1386" spans="1:29" s="263" customFormat="1" ht="25.05" hidden="1" customHeight="1" x14ac:dyDescent="0.3">
      <c r="A1386" s="274" t="str">
        <f>CONCATENATE(+IF(Table9[[#This Row],[Código do agregado
'[Entidade']]]="","",VLOOKUP(Table9[[#This Row],[Código do agregado
'[Entidade']]],Table8[[#All],[Código do agregado '[Entidade']]:[Código do agregado
'[1º Direito']]],6,FALSE)),Table9[[#This Row],[Membro]])</f>
        <v/>
      </c>
      <c r="B1386" s="403"/>
      <c r="C1386" s="404" t="str">
        <f>IF(Table9[[#This Row],[Código do agregado
'[Entidade']]]="","",(CONCATENATE(VLOOKUP(Table9[[#This Row],[Código do agregado
'[Entidade']]],Table8[[Código do agregado '[Entidade']]:[Código do agregado
'[1º Direito']]],8,FALSE),".",Table9[[#This Row],[Membro]])))</f>
        <v/>
      </c>
      <c r="D1386" s="430"/>
      <c r="E1386" s="431"/>
      <c r="F1386" s="430"/>
      <c r="G1386" s="430"/>
      <c r="H1386" s="435"/>
      <c r="I1386" s="432"/>
      <c r="J1386" s="433"/>
      <c r="K1386" s="404" t="str">
        <f ca="1">IF(Table9[[#This Row],[Data de nascimento 
(aaaa-mm-dd)]]="","",(IF(B1386="","",DATEDIF(J1386,NOW(),"y"))))</f>
        <v/>
      </c>
      <c r="L1386" s="401"/>
      <c r="M1386" s="405"/>
      <c r="N1386" s="407"/>
      <c r="O1386" s="405"/>
      <c r="P1386" s="275" t="str">
        <f t="shared" si="108"/>
        <v>NÃO</v>
      </c>
      <c r="Q1386" s="281" t="str">
        <f>IF(Table9[[#This Row],[Código do agregado
'[Entidade']]]="","",IF(B1386&lt;&gt;B1385,"A",IF(Q1385="A","B",IF(Q1385="B","C",IF(Q1385="C","D",IF(Q1385="D","E",IF(Q1385="E","F",IF(Q1385="F","G",IF(Q1385="G","H",IF(Q1385="H","I",IF(Q1385="K","L",IF(Q1385="L","M",IF(Q1385="M","N",IF(Q1385="N","O",IF(Q1385="O","P",IF(Q1385="P","Q"))))))))))))))))</f>
        <v/>
      </c>
      <c r="R1386" s="282" t="str">
        <f t="shared" si="109"/>
        <v/>
      </c>
      <c r="S1386" s="283" t="str">
        <f t="shared" si="110"/>
        <v/>
      </c>
      <c r="T1386" s="284" t="str">
        <f t="shared" ca="1" si="111"/>
        <v/>
      </c>
      <c r="U1386" s="419"/>
      <c r="V1386" s="421" t="str">
        <f>IFERROR(IF(Table9[[#This Row],[Data de nascimento 
(aaaa-mm-dd)]]="","",(IF(B1386="","",DATEDIF(J1386,VLOOKUP(Table9[[#This Row],[Código do agregado
'[Entidade']]],Table8[[Código do agregado '[Entidade']]:[Denominação do ficheiro pdf correspondente ao documento]],25,FALSE),"y")))),"")</f>
        <v/>
      </c>
      <c r="W1386" s="410">
        <f t="shared" si="112"/>
        <v>0</v>
      </c>
      <c r="AC1386" s="280"/>
    </row>
    <row r="1387" spans="1:29" s="263" customFormat="1" ht="25.05" hidden="1" customHeight="1" x14ac:dyDescent="0.3">
      <c r="A1387" s="274" t="str">
        <f>CONCATENATE(+IF(Table9[[#This Row],[Código do agregado
'[Entidade']]]="","",VLOOKUP(Table9[[#This Row],[Código do agregado
'[Entidade']]],Table8[[#All],[Código do agregado '[Entidade']]:[Código do agregado
'[1º Direito']]],6,FALSE)),Table9[[#This Row],[Membro]])</f>
        <v/>
      </c>
      <c r="B1387" s="403"/>
      <c r="C1387" s="404" t="str">
        <f>IF(Table9[[#This Row],[Código do agregado
'[Entidade']]]="","",(CONCATENATE(VLOOKUP(Table9[[#This Row],[Código do agregado
'[Entidade']]],Table8[[Código do agregado '[Entidade']]:[Código do agregado
'[1º Direito']]],8,FALSE),".",Table9[[#This Row],[Membro]])))</f>
        <v/>
      </c>
      <c r="D1387" s="430"/>
      <c r="E1387" s="431"/>
      <c r="F1387" s="430"/>
      <c r="G1387" s="430"/>
      <c r="H1387" s="435"/>
      <c r="I1387" s="432"/>
      <c r="J1387" s="433"/>
      <c r="K1387" s="404" t="str">
        <f ca="1">IF(Table9[[#This Row],[Data de nascimento 
(aaaa-mm-dd)]]="","",(IF(B1387="","",DATEDIF(J1387,NOW(),"y"))))</f>
        <v/>
      </c>
      <c r="L1387" s="401"/>
      <c r="M1387" s="405"/>
      <c r="N1387" s="407"/>
      <c r="O1387" s="405"/>
      <c r="P1387" s="275" t="str">
        <f t="shared" si="108"/>
        <v>NÃO</v>
      </c>
      <c r="Q1387" s="281" t="str">
        <f>IF(Table9[[#This Row],[Código do agregado
'[Entidade']]]="","",IF(B1387&lt;&gt;B1386,"A",IF(Q1386="A","B",IF(Q1386="B","C",IF(Q1386="C","D",IF(Q1386="D","E",IF(Q1386="E","F",IF(Q1386="F","G",IF(Q1386="G","H",IF(Q1386="H","I",IF(Q1386="K","L",IF(Q1386="L","M",IF(Q1386="M","N",IF(Q1386="N","O",IF(Q1386="O","P",IF(Q1386="P","Q"))))))))))))))))</f>
        <v/>
      </c>
      <c r="R1387" s="282" t="str">
        <f t="shared" si="109"/>
        <v/>
      </c>
      <c r="S1387" s="283" t="str">
        <f t="shared" si="110"/>
        <v/>
      </c>
      <c r="T1387" s="284" t="str">
        <f t="shared" ca="1" si="111"/>
        <v/>
      </c>
      <c r="U1387" s="419"/>
      <c r="V1387" s="421" t="str">
        <f>IFERROR(IF(Table9[[#This Row],[Data de nascimento 
(aaaa-mm-dd)]]="","",(IF(B1387="","",DATEDIF(J1387,VLOOKUP(Table9[[#This Row],[Código do agregado
'[Entidade']]],Table8[[Código do agregado '[Entidade']]:[Denominação do ficheiro pdf correspondente ao documento]],25,FALSE),"y")))),"")</f>
        <v/>
      </c>
      <c r="W1387" s="410">
        <f t="shared" si="112"/>
        <v>0</v>
      </c>
      <c r="AC1387" s="280"/>
    </row>
    <row r="1388" spans="1:29" s="263" customFormat="1" ht="25.05" hidden="1" customHeight="1" x14ac:dyDescent="0.3">
      <c r="A1388" s="274" t="str">
        <f>CONCATENATE(+IF(Table9[[#This Row],[Código do agregado
'[Entidade']]]="","",VLOOKUP(Table9[[#This Row],[Código do agregado
'[Entidade']]],Table8[[#All],[Código do agregado '[Entidade']]:[Código do agregado
'[1º Direito']]],6,FALSE)),Table9[[#This Row],[Membro]])</f>
        <v/>
      </c>
      <c r="B1388" s="403"/>
      <c r="C1388" s="404" t="str">
        <f>IF(Table9[[#This Row],[Código do agregado
'[Entidade']]]="","",(CONCATENATE(VLOOKUP(Table9[[#This Row],[Código do agregado
'[Entidade']]],Table8[[Código do agregado '[Entidade']]:[Código do agregado
'[1º Direito']]],8,FALSE),".",Table9[[#This Row],[Membro]])))</f>
        <v/>
      </c>
      <c r="D1388" s="430"/>
      <c r="E1388" s="431"/>
      <c r="F1388" s="430"/>
      <c r="G1388" s="430"/>
      <c r="H1388" s="435"/>
      <c r="I1388" s="432"/>
      <c r="J1388" s="433"/>
      <c r="K1388" s="404" t="str">
        <f ca="1">IF(Table9[[#This Row],[Data de nascimento 
(aaaa-mm-dd)]]="","",(IF(B1388="","",DATEDIF(J1388,NOW(),"y"))))</f>
        <v/>
      </c>
      <c r="L1388" s="401"/>
      <c r="M1388" s="405"/>
      <c r="N1388" s="407"/>
      <c r="O1388" s="405"/>
      <c r="P1388" s="275" t="str">
        <f t="shared" si="108"/>
        <v>NÃO</v>
      </c>
      <c r="Q1388" s="281" t="str">
        <f>IF(Table9[[#This Row],[Código do agregado
'[Entidade']]]="","",IF(B1388&lt;&gt;B1387,"A",IF(Q1387="A","B",IF(Q1387="B","C",IF(Q1387="C","D",IF(Q1387="D","E",IF(Q1387="E","F",IF(Q1387="F","G",IF(Q1387="G","H",IF(Q1387="H","I",IF(Q1387="K","L",IF(Q1387="L","M",IF(Q1387="M","N",IF(Q1387="N","O",IF(Q1387="O","P",IF(Q1387="P","Q"))))))))))))))))</f>
        <v/>
      </c>
      <c r="R1388" s="282" t="str">
        <f t="shared" si="109"/>
        <v/>
      </c>
      <c r="S1388" s="283" t="str">
        <f t="shared" si="110"/>
        <v/>
      </c>
      <c r="T1388" s="284" t="str">
        <f t="shared" ca="1" si="111"/>
        <v/>
      </c>
      <c r="U1388" s="419"/>
      <c r="V1388" s="421" t="str">
        <f>IFERROR(IF(Table9[[#This Row],[Data de nascimento 
(aaaa-mm-dd)]]="","",(IF(B1388="","",DATEDIF(J1388,VLOOKUP(Table9[[#This Row],[Código do agregado
'[Entidade']]],Table8[[Código do agregado '[Entidade']]:[Denominação do ficheiro pdf correspondente ao documento]],25,FALSE),"y")))),"")</f>
        <v/>
      </c>
      <c r="W1388" s="410">
        <f t="shared" si="112"/>
        <v>0</v>
      </c>
      <c r="AC1388" s="280"/>
    </row>
    <row r="1389" spans="1:29" s="263" customFormat="1" ht="25.05" hidden="1" customHeight="1" x14ac:dyDescent="0.3">
      <c r="A1389" s="274" t="str">
        <f>CONCATENATE(+IF(Table9[[#This Row],[Código do agregado
'[Entidade']]]="","",VLOOKUP(Table9[[#This Row],[Código do agregado
'[Entidade']]],Table8[[#All],[Código do agregado '[Entidade']]:[Código do agregado
'[1º Direito']]],6,FALSE)),Table9[[#This Row],[Membro]])</f>
        <v/>
      </c>
      <c r="B1389" s="403"/>
      <c r="C1389" s="404" t="str">
        <f>IF(Table9[[#This Row],[Código do agregado
'[Entidade']]]="","",(CONCATENATE(VLOOKUP(Table9[[#This Row],[Código do agregado
'[Entidade']]],Table8[[Código do agregado '[Entidade']]:[Código do agregado
'[1º Direito']]],8,FALSE),".",Table9[[#This Row],[Membro]])))</f>
        <v/>
      </c>
      <c r="D1389" s="430"/>
      <c r="E1389" s="431"/>
      <c r="F1389" s="430"/>
      <c r="G1389" s="430"/>
      <c r="H1389" s="435"/>
      <c r="I1389" s="432"/>
      <c r="J1389" s="433"/>
      <c r="K1389" s="404" t="str">
        <f ca="1">IF(Table9[[#This Row],[Data de nascimento 
(aaaa-mm-dd)]]="","",(IF(B1389="","",DATEDIF(J1389,NOW(),"y"))))</f>
        <v/>
      </c>
      <c r="L1389" s="401"/>
      <c r="M1389" s="405"/>
      <c r="N1389" s="407"/>
      <c r="O1389" s="405"/>
      <c r="P1389" s="275" t="str">
        <f t="shared" si="108"/>
        <v>NÃO</v>
      </c>
      <c r="Q1389" s="281" t="str">
        <f>IF(Table9[[#This Row],[Código do agregado
'[Entidade']]]="","",IF(B1389&lt;&gt;B1388,"A",IF(Q1388="A","B",IF(Q1388="B","C",IF(Q1388="C","D",IF(Q1388="D","E",IF(Q1388="E","F",IF(Q1388="F","G",IF(Q1388="G","H",IF(Q1388="H","I",IF(Q1388="K","L",IF(Q1388="L","M",IF(Q1388="M","N",IF(Q1388="N","O",IF(Q1388="O","P",IF(Q1388="P","Q"))))))))))))))))</f>
        <v/>
      </c>
      <c r="R1389" s="282" t="str">
        <f t="shared" si="109"/>
        <v/>
      </c>
      <c r="S1389" s="283" t="str">
        <f t="shared" si="110"/>
        <v/>
      </c>
      <c r="T1389" s="284" t="str">
        <f t="shared" ca="1" si="111"/>
        <v/>
      </c>
      <c r="U1389" s="419"/>
      <c r="V1389" s="421" t="str">
        <f>IFERROR(IF(Table9[[#This Row],[Data de nascimento 
(aaaa-mm-dd)]]="","",(IF(B1389="","",DATEDIF(J1389,VLOOKUP(Table9[[#This Row],[Código do agregado
'[Entidade']]],Table8[[Código do agregado '[Entidade']]:[Denominação do ficheiro pdf correspondente ao documento]],25,FALSE),"y")))),"")</f>
        <v/>
      </c>
      <c r="W1389" s="410">
        <f t="shared" si="112"/>
        <v>0</v>
      </c>
      <c r="AC1389" s="280"/>
    </row>
    <row r="1390" spans="1:29" s="263" customFormat="1" ht="25.05" hidden="1" customHeight="1" x14ac:dyDescent="0.3">
      <c r="A1390" s="274" t="str">
        <f>CONCATENATE(+IF(Table9[[#This Row],[Código do agregado
'[Entidade']]]="","",VLOOKUP(Table9[[#This Row],[Código do agregado
'[Entidade']]],Table8[[#All],[Código do agregado '[Entidade']]:[Código do agregado
'[1º Direito']]],6,FALSE)),Table9[[#This Row],[Membro]])</f>
        <v/>
      </c>
      <c r="B1390" s="403"/>
      <c r="C1390" s="404" t="str">
        <f>IF(Table9[[#This Row],[Código do agregado
'[Entidade']]]="","",(CONCATENATE(VLOOKUP(Table9[[#This Row],[Código do agregado
'[Entidade']]],Table8[[Código do agregado '[Entidade']]:[Código do agregado
'[1º Direito']]],8,FALSE),".",Table9[[#This Row],[Membro]])))</f>
        <v/>
      </c>
      <c r="D1390" s="430"/>
      <c r="E1390" s="431"/>
      <c r="F1390" s="430"/>
      <c r="G1390" s="430"/>
      <c r="H1390" s="435"/>
      <c r="I1390" s="432"/>
      <c r="J1390" s="433"/>
      <c r="K1390" s="404" t="str">
        <f ca="1">IF(Table9[[#This Row],[Data de nascimento 
(aaaa-mm-dd)]]="","",(IF(B1390="","",DATEDIF(J1390,NOW(),"y"))))</f>
        <v/>
      </c>
      <c r="L1390" s="401"/>
      <c r="M1390" s="405"/>
      <c r="N1390" s="407"/>
      <c r="O1390" s="405"/>
      <c r="P1390" s="275" t="str">
        <f t="shared" si="108"/>
        <v>NÃO</v>
      </c>
      <c r="Q1390" s="281" t="str">
        <f>IF(Table9[[#This Row],[Código do agregado
'[Entidade']]]="","",IF(B1390&lt;&gt;B1389,"A",IF(Q1389="A","B",IF(Q1389="B","C",IF(Q1389="C","D",IF(Q1389="D","E",IF(Q1389="E","F",IF(Q1389="F","G",IF(Q1389="G","H",IF(Q1389="H","I",IF(Q1389="K","L",IF(Q1389="L","M",IF(Q1389="M","N",IF(Q1389="N","O",IF(Q1389="O","P",IF(Q1389="P","Q"))))))))))))))))</f>
        <v/>
      </c>
      <c r="R1390" s="282" t="str">
        <f t="shared" si="109"/>
        <v/>
      </c>
      <c r="S1390" s="283" t="str">
        <f t="shared" si="110"/>
        <v/>
      </c>
      <c r="T1390" s="284" t="str">
        <f t="shared" ca="1" si="111"/>
        <v/>
      </c>
      <c r="U1390" s="419"/>
      <c r="V1390" s="421" t="str">
        <f>IFERROR(IF(Table9[[#This Row],[Data de nascimento 
(aaaa-mm-dd)]]="","",(IF(B1390="","",DATEDIF(J1390,VLOOKUP(Table9[[#This Row],[Código do agregado
'[Entidade']]],Table8[[Código do agregado '[Entidade']]:[Denominação do ficheiro pdf correspondente ao documento]],25,FALSE),"y")))),"")</f>
        <v/>
      </c>
      <c r="W1390" s="410">
        <f t="shared" si="112"/>
        <v>0</v>
      </c>
      <c r="AC1390" s="280"/>
    </row>
    <row r="1391" spans="1:29" s="263" customFormat="1" ht="25.05" hidden="1" customHeight="1" x14ac:dyDescent="0.3">
      <c r="A1391" s="274" t="str">
        <f>CONCATENATE(+IF(Table9[[#This Row],[Código do agregado
'[Entidade']]]="","",VLOOKUP(Table9[[#This Row],[Código do agregado
'[Entidade']]],Table8[[#All],[Código do agregado '[Entidade']]:[Código do agregado
'[1º Direito']]],6,FALSE)),Table9[[#This Row],[Membro]])</f>
        <v/>
      </c>
      <c r="B1391" s="403"/>
      <c r="C1391" s="404" t="str">
        <f>IF(Table9[[#This Row],[Código do agregado
'[Entidade']]]="","",(CONCATENATE(VLOOKUP(Table9[[#This Row],[Código do agregado
'[Entidade']]],Table8[[Código do agregado '[Entidade']]:[Código do agregado
'[1º Direito']]],8,FALSE),".",Table9[[#This Row],[Membro]])))</f>
        <v/>
      </c>
      <c r="D1391" s="430"/>
      <c r="E1391" s="431"/>
      <c r="F1391" s="430"/>
      <c r="G1391" s="430"/>
      <c r="H1391" s="435"/>
      <c r="I1391" s="432"/>
      <c r="J1391" s="433"/>
      <c r="K1391" s="404" t="str">
        <f ca="1">IF(Table9[[#This Row],[Data de nascimento 
(aaaa-mm-dd)]]="","",(IF(B1391="","",DATEDIF(J1391,NOW(),"y"))))</f>
        <v/>
      </c>
      <c r="L1391" s="401"/>
      <c r="M1391" s="405"/>
      <c r="N1391" s="407"/>
      <c r="O1391" s="405"/>
      <c r="P1391" s="275" t="str">
        <f t="shared" si="108"/>
        <v>NÃO</v>
      </c>
      <c r="Q1391" s="281" t="str">
        <f>IF(Table9[[#This Row],[Código do agregado
'[Entidade']]]="","",IF(B1391&lt;&gt;B1390,"A",IF(Q1390="A","B",IF(Q1390="B","C",IF(Q1390="C","D",IF(Q1390="D","E",IF(Q1390="E","F",IF(Q1390="F","G",IF(Q1390="G","H",IF(Q1390="H","I",IF(Q1390="K","L",IF(Q1390="L","M",IF(Q1390="M","N",IF(Q1390="N","O",IF(Q1390="O","P",IF(Q1390="P","Q"))))))))))))))))</f>
        <v/>
      </c>
      <c r="R1391" s="282" t="str">
        <f t="shared" si="109"/>
        <v/>
      </c>
      <c r="S1391" s="283" t="str">
        <f t="shared" si="110"/>
        <v/>
      </c>
      <c r="T1391" s="284" t="str">
        <f t="shared" ca="1" si="111"/>
        <v/>
      </c>
      <c r="U1391" s="419"/>
      <c r="V1391" s="421" t="str">
        <f>IFERROR(IF(Table9[[#This Row],[Data de nascimento 
(aaaa-mm-dd)]]="","",(IF(B1391="","",DATEDIF(J1391,VLOOKUP(Table9[[#This Row],[Código do agregado
'[Entidade']]],Table8[[Código do agregado '[Entidade']]:[Denominação do ficheiro pdf correspondente ao documento]],25,FALSE),"y")))),"")</f>
        <v/>
      </c>
      <c r="W1391" s="410">
        <f t="shared" si="112"/>
        <v>0</v>
      </c>
      <c r="AC1391" s="280"/>
    </row>
    <row r="1392" spans="1:29" s="263" customFormat="1" ht="25.05" hidden="1" customHeight="1" x14ac:dyDescent="0.3">
      <c r="A1392" s="274" t="str">
        <f>CONCATENATE(+IF(Table9[[#This Row],[Código do agregado
'[Entidade']]]="","",VLOOKUP(Table9[[#This Row],[Código do agregado
'[Entidade']]],Table8[[#All],[Código do agregado '[Entidade']]:[Código do agregado
'[1º Direito']]],6,FALSE)),Table9[[#This Row],[Membro]])</f>
        <v/>
      </c>
      <c r="B1392" s="403"/>
      <c r="C1392" s="404" t="str">
        <f>IF(Table9[[#This Row],[Código do agregado
'[Entidade']]]="","",(CONCATENATE(VLOOKUP(Table9[[#This Row],[Código do agregado
'[Entidade']]],Table8[[Código do agregado '[Entidade']]:[Código do agregado
'[1º Direito']]],8,FALSE),".",Table9[[#This Row],[Membro]])))</f>
        <v/>
      </c>
      <c r="D1392" s="430"/>
      <c r="E1392" s="431"/>
      <c r="F1392" s="430"/>
      <c r="G1392" s="430"/>
      <c r="H1392" s="435"/>
      <c r="I1392" s="432"/>
      <c r="J1392" s="433"/>
      <c r="K1392" s="404" t="str">
        <f ca="1">IF(Table9[[#This Row],[Data de nascimento 
(aaaa-mm-dd)]]="","",(IF(B1392="","",DATEDIF(J1392,NOW(),"y"))))</f>
        <v/>
      </c>
      <c r="L1392" s="401"/>
      <c r="M1392" s="405"/>
      <c r="N1392" s="407"/>
      <c r="O1392" s="405"/>
      <c r="P1392" s="275" t="str">
        <f t="shared" si="108"/>
        <v>NÃO</v>
      </c>
      <c r="Q1392" s="281" t="str">
        <f>IF(Table9[[#This Row],[Código do agregado
'[Entidade']]]="","",IF(B1392&lt;&gt;B1391,"A",IF(Q1391="A","B",IF(Q1391="B","C",IF(Q1391="C","D",IF(Q1391="D","E",IF(Q1391="E","F",IF(Q1391="F","G",IF(Q1391="G","H",IF(Q1391="H","I",IF(Q1391="K","L",IF(Q1391="L","M",IF(Q1391="M","N",IF(Q1391="N","O",IF(Q1391="O","P",IF(Q1391="P","Q"))))))))))))))))</f>
        <v/>
      </c>
      <c r="R1392" s="282" t="str">
        <f t="shared" si="109"/>
        <v/>
      </c>
      <c r="S1392" s="283" t="str">
        <f t="shared" si="110"/>
        <v/>
      </c>
      <c r="T1392" s="284" t="str">
        <f t="shared" ca="1" si="111"/>
        <v/>
      </c>
      <c r="U1392" s="419"/>
      <c r="V1392" s="421" t="str">
        <f>IFERROR(IF(Table9[[#This Row],[Data de nascimento 
(aaaa-mm-dd)]]="","",(IF(B1392="","",DATEDIF(J1392,VLOOKUP(Table9[[#This Row],[Código do agregado
'[Entidade']]],Table8[[Código do agregado '[Entidade']]:[Denominação do ficheiro pdf correspondente ao documento]],25,FALSE),"y")))),"")</f>
        <v/>
      </c>
      <c r="W1392" s="410">
        <f t="shared" si="112"/>
        <v>0</v>
      </c>
      <c r="AC1392" s="280"/>
    </row>
    <row r="1393" spans="1:29" s="263" customFormat="1" ht="25.05" hidden="1" customHeight="1" x14ac:dyDescent="0.3">
      <c r="A1393" s="274" t="str">
        <f>CONCATENATE(+IF(Table9[[#This Row],[Código do agregado
'[Entidade']]]="","",VLOOKUP(Table9[[#This Row],[Código do agregado
'[Entidade']]],Table8[[#All],[Código do agregado '[Entidade']]:[Código do agregado
'[1º Direito']]],6,FALSE)),Table9[[#This Row],[Membro]])</f>
        <v/>
      </c>
      <c r="B1393" s="403"/>
      <c r="C1393" s="404" t="str">
        <f>IF(Table9[[#This Row],[Código do agregado
'[Entidade']]]="","",(CONCATENATE(VLOOKUP(Table9[[#This Row],[Código do agregado
'[Entidade']]],Table8[[Código do agregado '[Entidade']]:[Código do agregado
'[1º Direito']]],8,FALSE),".",Table9[[#This Row],[Membro]])))</f>
        <v/>
      </c>
      <c r="D1393" s="430"/>
      <c r="E1393" s="431"/>
      <c r="F1393" s="430"/>
      <c r="G1393" s="430"/>
      <c r="H1393" s="435"/>
      <c r="I1393" s="432"/>
      <c r="J1393" s="433"/>
      <c r="K1393" s="404" t="str">
        <f ca="1">IF(Table9[[#This Row],[Data de nascimento 
(aaaa-mm-dd)]]="","",(IF(B1393="","",DATEDIF(J1393,NOW(),"y"))))</f>
        <v/>
      </c>
      <c r="L1393" s="401"/>
      <c r="M1393" s="405"/>
      <c r="N1393" s="407"/>
      <c r="O1393" s="405"/>
      <c r="P1393" s="275" t="str">
        <f t="shared" si="108"/>
        <v>NÃO</v>
      </c>
      <c r="Q1393" s="281" t="str">
        <f>IF(Table9[[#This Row],[Código do agregado
'[Entidade']]]="","",IF(B1393&lt;&gt;B1392,"A",IF(Q1392="A","B",IF(Q1392="B","C",IF(Q1392="C","D",IF(Q1392="D","E",IF(Q1392="E","F",IF(Q1392="F","G",IF(Q1392="G","H",IF(Q1392="H","I",IF(Q1392="K","L",IF(Q1392="L","M",IF(Q1392="M","N",IF(Q1392="N","O",IF(Q1392="O","P",IF(Q1392="P","Q"))))))))))))))))</f>
        <v/>
      </c>
      <c r="R1393" s="282" t="str">
        <f t="shared" si="109"/>
        <v/>
      </c>
      <c r="S1393" s="283" t="str">
        <f t="shared" si="110"/>
        <v/>
      </c>
      <c r="T1393" s="284" t="str">
        <f t="shared" ca="1" si="111"/>
        <v/>
      </c>
      <c r="U1393" s="419"/>
      <c r="V1393" s="421" t="str">
        <f>IFERROR(IF(Table9[[#This Row],[Data de nascimento 
(aaaa-mm-dd)]]="","",(IF(B1393="","",DATEDIF(J1393,VLOOKUP(Table9[[#This Row],[Código do agregado
'[Entidade']]],Table8[[Código do agregado '[Entidade']]:[Denominação do ficheiro pdf correspondente ao documento]],25,FALSE),"y")))),"")</f>
        <v/>
      </c>
      <c r="W1393" s="410">
        <f t="shared" si="112"/>
        <v>0</v>
      </c>
      <c r="AC1393" s="280"/>
    </row>
    <row r="1394" spans="1:29" s="263" customFormat="1" ht="25.05" hidden="1" customHeight="1" x14ac:dyDescent="0.3">
      <c r="A1394" s="274" t="str">
        <f>CONCATENATE(+IF(Table9[[#This Row],[Código do agregado
'[Entidade']]]="","",VLOOKUP(Table9[[#This Row],[Código do agregado
'[Entidade']]],Table8[[#All],[Código do agregado '[Entidade']]:[Código do agregado
'[1º Direito']]],6,FALSE)),Table9[[#This Row],[Membro]])</f>
        <v/>
      </c>
      <c r="B1394" s="403"/>
      <c r="C1394" s="404" t="str">
        <f>IF(Table9[[#This Row],[Código do agregado
'[Entidade']]]="","",(CONCATENATE(VLOOKUP(Table9[[#This Row],[Código do agregado
'[Entidade']]],Table8[[Código do agregado '[Entidade']]:[Código do agregado
'[1º Direito']]],8,FALSE),".",Table9[[#This Row],[Membro]])))</f>
        <v/>
      </c>
      <c r="D1394" s="430"/>
      <c r="E1394" s="431"/>
      <c r="F1394" s="430"/>
      <c r="G1394" s="430"/>
      <c r="H1394" s="435"/>
      <c r="I1394" s="432"/>
      <c r="J1394" s="433"/>
      <c r="K1394" s="404" t="str">
        <f ca="1">IF(Table9[[#This Row],[Data de nascimento 
(aaaa-mm-dd)]]="","",(IF(B1394="","",DATEDIF(J1394,NOW(),"y"))))</f>
        <v/>
      </c>
      <c r="L1394" s="401"/>
      <c r="M1394" s="405"/>
      <c r="N1394" s="407"/>
      <c r="O1394" s="405"/>
      <c r="P1394" s="275" t="str">
        <f t="shared" si="108"/>
        <v>NÃO</v>
      </c>
      <c r="Q1394" s="281" t="str">
        <f>IF(Table9[[#This Row],[Código do agregado
'[Entidade']]]="","",IF(B1394&lt;&gt;B1393,"A",IF(Q1393="A","B",IF(Q1393="B","C",IF(Q1393="C","D",IF(Q1393="D","E",IF(Q1393="E","F",IF(Q1393="F","G",IF(Q1393="G","H",IF(Q1393="H","I",IF(Q1393="K","L",IF(Q1393="L","M",IF(Q1393="M","N",IF(Q1393="N","O",IF(Q1393="O","P",IF(Q1393="P","Q"))))))))))))))))</f>
        <v/>
      </c>
      <c r="R1394" s="282" t="str">
        <f t="shared" si="109"/>
        <v/>
      </c>
      <c r="S1394" s="283" t="str">
        <f t="shared" si="110"/>
        <v/>
      </c>
      <c r="T1394" s="284" t="str">
        <f t="shared" ca="1" si="111"/>
        <v/>
      </c>
      <c r="U1394" s="419"/>
      <c r="V1394" s="421" t="str">
        <f>IFERROR(IF(Table9[[#This Row],[Data de nascimento 
(aaaa-mm-dd)]]="","",(IF(B1394="","",DATEDIF(J1394,VLOOKUP(Table9[[#This Row],[Código do agregado
'[Entidade']]],Table8[[Código do agregado '[Entidade']]:[Denominação do ficheiro pdf correspondente ao documento]],25,FALSE),"y")))),"")</f>
        <v/>
      </c>
      <c r="W1394" s="410">
        <f t="shared" si="112"/>
        <v>0</v>
      </c>
      <c r="AC1394" s="280"/>
    </row>
    <row r="1395" spans="1:29" s="263" customFormat="1" ht="25.05" hidden="1" customHeight="1" x14ac:dyDescent="0.3">
      <c r="A1395" s="274" t="str">
        <f>CONCATENATE(+IF(Table9[[#This Row],[Código do agregado
'[Entidade']]]="","",VLOOKUP(Table9[[#This Row],[Código do agregado
'[Entidade']]],Table8[[#All],[Código do agregado '[Entidade']]:[Código do agregado
'[1º Direito']]],6,FALSE)),Table9[[#This Row],[Membro]])</f>
        <v/>
      </c>
      <c r="B1395" s="403"/>
      <c r="C1395" s="404" t="str">
        <f>IF(Table9[[#This Row],[Código do agregado
'[Entidade']]]="","",(CONCATENATE(VLOOKUP(Table9[[#This Row],[Código do agregado
'[Entidade']]],Table8[[Código do agregado '[Entidade']]:[Código do agregado
'[1º Direito']]],8,FALSE),".",Table9[[#This Row],[Membro]])))</f>
        <v/>
      </c>
      <c r="D1395" s="430"/>
      <c r="E1395" s="431"/>
      <c r="F1395" s="430"/>
      <c r="G1395" s="430"/>
      <c r="H1395" s="435"/>
      <c r="I1395" s="432"/>
      <c r="J1395" s="433"/>
      <c r="K1395" s="404" t="str">
        <f ca="1">IF(Table9[[#This Row],[Data de nascimento 
(aaaa-mm-dd)]]="","",(IF(B1395="","",DATEDIF(J1395,NOW(),"y"))))</f>
        <v/>
      </c>
      <c r="L1395" s="401"/>
      <c r="M1395" s="405"/>
      <c r="N1395" s="407"/>
      <c r="O1395" s="405"/>
      <c r="P1395" s="275" t="str">
        <f t="shared" si="108"/>
        <v>NÃO</v>
      </c>
      <c r="Q1395" s="281" t="str">
        <f>IF(Table9[[#This Row],[Código do agregado
'[Entidade']]]="","",IF(B1395&lt;&gt;B1394,"A",IF(Q1394="A","B",IF(Q1394="B","C",IF(Q1394="C","D",IF(Q1394="D","E",IF(Q1394="E","F",IF(Q1394="F","G",IF(Q1394="G","H",IF(Q1394="H","I",IF(Q1394="K","L",IF(Q1394="L","M",IF(Q1394="M","N",IF(Q1394="N","O",IF(Q1394="O","P",IF(Q1394="P","Q"))))))))))))))))</f>
        <v/>
      </c>
      <c r="R1395" s="282" t="str">
        <f t="shared" si="109"/>
        <v/>
      </c>
      <c r="S1395" s="283" t="str">
        <f t="shared" si="110"/>
        <v/>
      </c>
      <c r="T1395" s="284" t="str">
        <f t="shared" ca="1" si="111"/>
        <v/>
      </c>
      <c r="U1395" s="419"/>
      <c r="V1395" s="421" t="str">
        <f>IFERROR(IF(Table9[[#This Row],[Data de nascimento 
(aaaa-mm-dd)]]="","",(IF(B1395="","",DATEDIF(J1395,VLOOKUP(Table9[[#This Row],[Código do agregado
'[Entidade']]],Table8[[Código do agregado '[Entidade']]:[Denominação do ficheiro pdf correspondente ao documento]],25,FALSE),"y")))),"")</f>
        <v/>
      </c>
      <c r="W1395" s="410">
        <f t="shared" si="112"/>
        <v>0</v>
      </c>
      <c r="AC1395" s="280"/>
    </row>
    <row r="1396" spans="1:29" s="263" customFormat="1" ht="25.05" hidden="1" customHeight="1" x14ac:dyDescent="0.3">
      <c r="A1396" s="274" t="str">
        <f>CONCATENATE(+IF(Table9[[#This Row],[Código do agregado
'[Entidade']]]="","",VLOOKUP(Table9[[#This Row],[Código do agregado
'[Entidade']]],Table8[[#All],[Código do agregado '[Entidade']]:[Código do agregado
'[1º Direito']]],6,FALSE)),Table9[[#This Row],[Membro]])</f>
        <v/>
      </c>
      <c r="B1396" s="403"/>
      <c r="C1396" s="404" t="str">
        <f>IF(Table9[[#This Row],[Código do agregado
'[Entidade']]]="","",(CONCATENATE(VLOOKUP(Table9[[#This Row],[Código do agregado
'[Entidade']]],Table8[[Código do agregado '[Entidade']]:[Código do agregado
'[1º Direito']]],8,FALSE),".",Table9[[#This Row],[Membro]])))</f>
        <v/>
      </c>
      <c r="D1396" s="430"/>
      <c r="E1396" s="431"/>
      <c r="F1396" s="430"/>
      <c r="G1396" s="430"/>
      <c r="H1396" s="435"/>
      <c r="I1396" s="432"/>
      <c r="J1396" s="433"/>
      <c r="K1396" s="404" t="str">
        <f ca="1">IF(Table9[[#This Row],[Data de nascimento 
(aaaa-mm-dd)]]="","",(IF(B1396="","",DATEDIF(J1396,NOW(),"y"))))</f>
        <v/>
      </c>
      <c r="L1396" s="401"/>
      <c r="M1396" s="405"/>
      <c r="N1396" s="407"/>
      <c r="O1396" s="405"/>
      <c r="P1396" s="275" t="str">
        <f t="shared" si="108"/>
        <v>NÃO</v>
      </c>
      <c r="Q1396" s="281" t="str">
        <f>IF(Table9[[#This Row],[Código do agregado
'[Entidade']]]="","",IF(B1396&lt;&gt;B1395,"A",IF(Q1395="A","B",IF(Q1395="B","C",IF(Q1395="C","D",IF(Q1395="D","E",IF(Q1395="E","F",IF(Q1395="F","G",IF(Q1395="G","H",IF(Q1395="H","I",IF(Q1395="K","L",IF(Q1395="L","M",IF(Q1395="M","N",IF(Q1395="N","O",IF(Q1395="O","P",IF(Q1395="P","Q"))))))))))))))))</f>
        <v/>
      </c>
      <c r="R1396" s="282" t="str">
        <f t="shared" si="109"/>
        <v/>
      </c>
      <c r="S1396" s="283" t="str">
        <f t="shared" si="110"/>
        <v/>
      </c>
      <c r="T1396" s="284" t="str">
        <f t="shared" ca="1" si="111"/>
        <v/>
      </c>
      <c r="U1396" s="419"/>
      <c r="V1396" s="421" t="str">
        <f>IFERROR(IF(Table9[[#This Row],[Data de nascimento 
(aaaa-mm-dd)]]="","",(IF(B1396="","",DATEDIF(J1396,VLOOKUP(Table9[[#This Row],[Código do agregado
'[Entidade']]],Table8[[Código do agregado '[Entidade']]:[Denominação do ficheiro pdf correspondente ao documento]],25,FALSE),"y")))),"")</f>
        <v/>
      </c>
      <c r="W1396" s="410">
        <f t="shared" si="112"/>
        <v>0</v>
      </c>
      <c r="AC1396" s="280"/>
    </row>
    <row r="1397" spans="1:29" s="263" customFormat="1" ht="25.05" hidden="1" customHeight="1" x14ac:dyDescent="0.3">
      <c r="A1397" s="274" t="str">
        <f>CONCATENATE(+IF(Table9[[#This Row],[Código do agregado
'[Entidade']]]="","",VLOOKUP(Table9[[#This Row],[Código do agregado
'[Entidade']]],Table8[[#All],[Código do agregado '[Entidade']]:[Código do agregado
'[1º Direito']]],6,FALSE)),Table9[[#This Row],[Membro]])</f>
        <v/>
      </c>
      <c r="B1397" s="403"/>
      <c r="C1397" s="404" t="str">
        <f>IF(Table9[[#This Row],[Código do agregado
'[Entidade']]]="","",(CONCATENATE(VLOOKUP(Table9[[#This Row],[Código do agregado
'[Entidade']]],Table8[[Código do agregado '[Entidade']]:[Código do agregado
'[1º Direito']]],8,FALSE),".",Table9[[#This Row],[Membro]])))</f>
        <v/>
      </c>
      <c r="D1397" s="430"/>
      <c r="E1397" s="431"/>
      <c r="F1397" s="430"/>
      <c r="G1397" s="430"/>
      <c r="H1397" s="435"/>
      <c r="I1397" s="432"/>
      <c r="J1397" s="433"/>
      <c r="K1397" s="404" t="str">
        <f ca="1">IF(Table9[[#This Row],[Data de nascimento 
(aaaa-mm-dd)]]="","",(IF(B1397="","",DATEDIF(J1397,NOW(),"y"))))</f>
        <v/>
      </c>
      <c r="L1397" s="401"/>
      <c r="M1397" s="405"/>
      <c r="N1397" s="407"/>
      <c r="O1397" s="405"/>
      <c r="P1397" s="275" t="str">
        <f t="shared" si="108"/>
        <v>NÃO</v>
      </c>
      <c r="Q1397" s="281" t="str">
        <f>IF(Table9[[#This Row],[Código do agregado
'[Entidade']]]="","",IF(B1397&lt;&gt;B1396,"A",IF(Q1396="A","B",IF(Q1396="B","C",IF(Q1396="C","D",IF(Q1396="D","E",IF(Q1396="E","F",IF(Q1396="F","G",IF(Q1396="G","H",IF(Q1396="H","I",IF(Q1396="K","L",IF(Q1396="L","M",IF(Q1396="M","N",IF(Q1396="N","O",IF(Q1396="O","P",IF(Q1396="P","Q"))))))))))))))))</f>
        <v/>
      </c>
      <c r="R1397" s="282" t="str">
        <f t="shared" si="109"/>
        <v/>
      </c>
      <c r="S1397" s="283" t="str">
        <f t="shared" si="110"/>
        <v/>
      </c>
      <c r="T1397" s="284" t="str">
        <f t="shared" ca="1" si="111"/>
        <v/>
      </c>
      <c r="U1397" s="419"/>
      <c r="V1397" s="421" t="str">
        <f>IFERROR(IF(Table9[[#This Row],[Data de nascimento 
(aaaa-mm-dd)]]="","",(IF(B1397="","",DATEDIF(J1397,VLOOKUP(Table9[[#This Row],[Código do agregado
'[Entidade']]],Table8[[Código do agregado '[Entidade']]:[Denominação do ficheiro pdf correspondente ao documento]],25,FALSE),"y")))),"")</f>
        <v/>
      </c>
      <c r="W1397" s="410">
        <f t="shared" si="112"/>
        <v>0</v>
      </c>
      <c r="AC1397" s="280"/>
    </row>
    <row r="1398" spans="1:29" s="263" customFormat="1" ht="25.05" hidden="1" customHeight="1" x14ac:dyDescent="0.3">
      <c r="A1398" s="274" t="str">
        <f>CONCATENATE(+IF(Table9[[#This Row],[Código do agregado
'[Entidade']]]="","",VLOOKUP(Table9[[#This Row],[Código do agregado
'[Entidade']]],Table8[[#All],[Código do agregado '[Entidade']]:[Código do agregado
'[1º Direito']]],6,FALSE)),Table9[[#This Row],[Membro]])</f>
        <v/>
      </c>
      <c r="B1398" s="403"/>
      <c r="C1398" s="404" t="str">
        <f>IF(Table9[[#This Row],[Código do agregado
'[Entidade']]]="","",(CONCATENATE(VLOOKUP(Table9[[#This Row],[Código do agregado
'[Entidade']]],Table8[[Código do agregado '[Entidade']]:[Código do agregado
'[1º Direito']]],8,FALSE),".",Table9[[#This Row],[Membro]])))</f>
        <v/>
      </c>
      <c r="D1398" s="430"/>
      <c r="E1398" s="431"/>
      <c r="F1398" s="430"/>
      <c r="G1398" s="430"/>
      <c r="H1398" s="435"/>
      <c r="I1398" s="432"/>
      <c r="J1398" s="433"/>
      <c r="K1398" s="404" t="str">
        <f ca="1">IF(Table9[[#This Row],[Data de nascimento 
(aaaa-mm-dd)]]="","",(IF(B1398="","",DATEDIF(J1398,NOW(),"y"))))</f>
        <v/>
      </c>
      <c r="L1398" s="401"/>
      <c r="M1398" s="405"/>
      <c r="N1398" s="407"/>
      <c r="O1398" s="405"/>
      <c r="P1398" s="275" t="str">
        <f t="shared" si="108"/>
        <v>NÃO</v>
      </c>
      <c r="Q1398" s="281" t="str">
        <f>IF(Table9[[#This Row],[Código do agregado
'[Entidade']]]="","",IF(B1398&lt;&gt;B1397,"A",IF(Q1397="A","B",IF(Q1397="B","C",IF(Q1397="C","D",IF(Q1397="D","E",IF(Q1397="E","F",IF(Q1397="F","G",IF(Q1397="G","H",IF(Q1397="H","I",IF(Q1397="K","L",IF(Q1397="L","M",IF(Q1397="M","N",IF(Q1397="N","O",IF(Q1397="O","P",IF(Q1397="P","Q"))))))))))))))))</f>
        <v/>
      </c>
      <c r="R1398" s="282" t="str">
        <f t="shared" si="109"/>
        <v/>
      </c>
      <c r="S1398" s="283" t="str">
        <f t="shared" si="110"/>
        <v/>
      </c>
      <c r="T1398" s="284" t="str">
        <f t="shared" ca="1" si="111"/>
        <v/>
      </c>
      <c r="U1398" s="419"/>
      <c r="V1398" s="421" t="str">
        <f>IFERROR(IF(Table9[[#This Row],[Data de nascimento 
(aaaa-mm-dd)]]="","",(IF(B1398="","",DATEDIF(J1398,VLOOKUP(Table9[[#This Row],[Código do agregado
'[Entidade']]],Table8[[Código do agregado '[Entidade']]:[Denominação do ficheiro pdf correspondente ao documento]],25,FALSE),"y")))),"")</f>
        <v/>
      </c>
      <c r="W1398" s="410">
        <f t="shared" si="112"/>
        <v>0</v>
      </c>
      <c r="AC1398" s="280"/>
    </row>
    <row r="1399" spans="1:29" s="263" customFormat="1" ht="25.05" hidden="1" customHeight="1" x14ac:dyDescent="0.3">
      <c r="A1399" s="274" t="str">
        <f>CONCATENATE(+IF(Table9[[#This Row],[Código do agregado
'[Entidade']]]="","",VLOOKUP(Table9[[#This Row],[Código do agregado
'[Entidade']]],Table8[[#All],[Código do agregado '[Entidade']]:[Código do agregado
'[1º Direito']]],6,FALSE)),Table9[[#This Row],[Membro]])</f>
        <v/>
      </c>
      <c r="B1399" s="403"/>
      <c r="C1399" s="404" t="str">
        <f>IF(Table9[[#This Row],[Código do agregado
'[Entidade']]]="","",(CONCATENATE(VLOOKUP(Table9[[#This Row],[Código do agregado
'[Entidade']]],Table8[[Código do agregado '[Entidade']]:[Código do agregado
'[1º Direito']]],8,FALSE),".",Table9[[#This Row],[Membro]])))</f>
        <v/>
      </c>
      <c r="D1399" s="430"/>
      <c r="E1399" s="431"/>
      <c r="F1399" s="430"/>
      <c r="G1399" s="430"/>
      <c r="H1399" s="435"/>
      <c r="I1399" s="432"/>
      <c r="J1399" s="433"/>
      <c r="K1399" s="404" t="str">
        <f ca="1">IF(Table9[[#This Row],[Data de nascimento 
(aaaa-mm-dd)]]="","",(IF(B1399="","",DATEDIF(J1399,NOW(),"y"))))</f>
        <v/>
      </c>
      <c r="L1399" s="401"/>
      <c r="M1399" s="405"/>
      <c r="N1399" s="407"/>
      <c r="O1399" s="405"/>
      <c r="P1399" s="275" t="str">
        <f t="shared" si="108"/>
        <v>NÃO</v>
      </c>
      <c r="Q1399" s="281" t="str">
        <f>IF(Table9[[#This Row],[Código do agregado
'[Entidade']]]="","",IF(B1399&lt;&gt;B1398,"A",IF(Q1398="A","B",IF(Q1398="B","C",IF(Q1398="C","D",IF(Q1398="D","E",IF(Q1398="E","F",IF(Q1398="F","G",IF(Q1398="G","H",IF(Q1398="H","I",IF(Q1398="K","L",IF(Q1398="L","M",IF(Q1398="M","N",IF(Q1398="N","O",IF(Q1398="O","P",IF(Q1398="P","Q"))))))))))))))))</f>
        <v/>
      </c>
      <c r="R1399" s="282" t="str">
        <f t="shared" si="109"/>
        <v/>
      </c>
      <c r="S1399" s="283" t="str">
        <f t="shared" si="110"/>
        <v/>
      </c>
      <c r="T1399" s="284" t="str">
        <f t="shared" ca="1" si="111"/>
        <v/>
      </c>
      <c r="U1399" s="419"/>
      <c r="V1399" s="421" t="str">
        <f>IFERROR(IF(Table9[[#This Row],[Data de nascimento 
(aaaa-mm-dd)]]="","",(IF(B1399="","",DATEDIF(J1399,VLOOKUP(Table9[[#This Row],[Código do agregado
'[Entidade']]],Table8[[Código do agregado '[Entidade']]:[Denominação do ficheiro pdf correspondente ao documento]],25,FALSE),"y")))),"")</f>
        <v/>
      </c>
      <c r="W1399" s="410">
        <f t="shared" si="112"/>
        <v>0</v>
      </c>
      <c r="AC1399" s="280"/>
    </row>
    <row r="1400" spans="1:29" s="263" customFormat="1" ht="25.05" hidden="1" customHeight="1" x14ac:dyDescent="0.3">
      <c r="A1400" s="274" t="str">
        <f>CONCATENATE(+IF(Table9[[#This Row],[Código do agregado
'[Entidade']]]="","",VLOOKUP(Table9[[#This Row],[Código do agregado
'[Entidade']]],Table8[[#All],[Código do agregado '[Entidade']]:[Código do agregado
'[1º Direito']]],6,FALSE)),Table9[[#This Row],[Membro]])</f>
        <v/>
      </c>
      <c r="B1400" s="403"/>
      <c r="C1400" s="404" t="str">
        <f>IF(Table9[[#This Row],[Código do agregado
'[Entidade']]]="","",(CONCATENATE(VLOOKUP(Table9[[#This Row],[Código do agregado
'[Entidade']]],Table8[[Código do agregado '[Entidade']]:[Código do agregado
'[1º Direito']]],8,FALSE),".",Table9[[#This Row],[Membro]])))</f>
        <v/>
      </c>
      <c r="D1400" s="430"/>
      <c r="E1400" s="431"/>
      <c r="F1400" s="430"/>
      <c r="G1400" s="430"/>
      <c r="H1400" s="435"/>
      <c r="I1400" s="432"/>
      <c r="J1400" s="433"/>
      <c r="K1400" s="404" t="str">
        <f ca="1">IF(Table9[[#This Row],[Data de nascimento 
(aaaa-mm-dd)]]="","",(IF(B1400="","",DATEDIF(J1400,NOW(),"y"))))</f>
        <v/>
      </c>
      <c r="L1400" s="401"/>
      <c r="M1400" s="405"/>
      <c r="N1400" s="407"/>
      <c r="O1400" s="405"/>
      <c r="P1400" s="275" t="str">
        <f t="shared" si="108"/>
        <v>NÃO</v>
      </c>
      <c r="Q1400" s="281" t="str">
        <f>IF(Table9[[#This Row],[Código do agregado
'[Entidade']]]="","",IF(B1400&lt;&gt;B1399,"A",IF(Q1399="A","B",IF(Q1399="B","C",IF(Q1399="C","D",IF(Q1399="D","E",IF(Q1399="E","F",IF(Q1399="F","G",IF(Q1399="G","H",IF(Q1399="H","I",IF(Q1399="K","L",IF(Q1399="L","M",IF(Q1399="M","N",IF(Q1399="N","O",IF(Q1399="O","P",IF(Q1399="P","Q"))))))))))))))))</f>
        <v/>
      </c>
      <c r="R1400" s="282" t="str">
        <f t="shared" si="109"/>
        <v/>
      </c>
      <c r="S1400" s="283" t="str">
        <f t="shared" si="110"/>
        <v/>
      </c>
      <c r="T1400" s="284" t="str">
        <f t="shared" ca="1" si="111"/>
        <v/>
      </c>
      <c r="U1400" s="419"/>
      <c r="V1400" s="421" t="str">
        <f>IFERROR(IF(Table9[[#This Row],[Data de nascimento 
(aaaa-mm-dd)]]="","",(IF(B1400="","",DATEDIF(J1400,VLOOKUP(Table9[[#This Row],[Código do agregado
'[Entidade']]],Table8[[Código do agregado '[Entidade']]:[Denominação do ficheiro pdf correspondente ao documento]],25,FALSE),"y")))),"")</f>
        <v/>
      </c>
      <c r="W1400" s="410">
        <f t="shared" si="112"/>
        <v>0</v>
      </c>
      <c r="AC1400" s="280"/>
    </row>
    <row r="1401" spans="1:29" s="263" customFormat="1" ht="25.05" hidden="1" customHeight="1" x14ac:dyDescent="0.3">
      <c r="A1401" s="274" t="str">
        <f>CONCATENATE(+IF(Table9[[#This Row],[Código do agregado
'[Entidade']]]="","",VLOOKUP(Table9[[#This Row],[Código do agregado
'[Entidade']]],Table8[[#All],[Código do agregado '[Entidade']]:[Código do agregado
'[1º Direito']]],6,FALSE)),Table9[[#This Row],[Membro]])</f>
        <v/>
      </c>
      <c r="B1401" s="403"/>
      <c r="C1401" s="404" t="str">
        <f>IF(Table9[[#This Row],[Código do agregado
'[Entidade']]]="","",(CONCATENATE(VLOOKUP(Table9[[#This Row],[Código do agregado
'[Entidade']]],Table8[[Código do agregado '[Entidade']]:[Código do agregado
'[1º Direito']]],8,FALSE),".",Table9[[#This Row],[Membro]])))</f>
        <v/>
      </c>
      <c r="D1401" s="430"/>
      <c r="E1401" s="431"/>
      <c r="F1401" s="430"/>
      <c r="G1401" s="430"/>
      <c r="H1401" s="435"/>
      <c r="I1401" s="432"/>
      <c r="J1401" s="433"/>
      <c r="K1401" s="404" t="str">
        <f ca="1">IF(Table9[[#This Row],[Data de nascimento 
(aaaa-mm-dd)]]="","",(IF(B1401="","",DATEDIF(J1401,NOW(),"y"))))</f>
        <v/>
      </c>
      <c r="L1401" s="401"/>
      <c r="M1401" s="405"/>
      <c r="N1401" s="407"/>
      <c r="O1401" s="405"/>
      <c r="P1401" s="275" t="str">
        <f t="shared" si="108"/>
        <v>NÃO</v>
      </c>
      <c r="Q1401" s="281" t="str">
        <f>IF(Table9[[#This Row],[Código do agregado
'[Entidade']]]="","",IF(B1401&lt;&gt;B1400,"A",IF(Q1400="A","B",IF(Q1400="B","C",IF(Q1400="C","D",IF(Q1400="D","E",IF(Q1400="E","F",IF(Q1400="F","G",IF(Q1400="G","H",IF(Q1400="H","I",IF(Q1400="K","L",IF(Q1400="L","M",IF(Q1400="M","N",IF(Q1400="N","O",IF(Q1400="O","P",IF(Q1400="P","Q"))))))))))))))))</f>
        <v/>
      </c>
      <c r="R1401" s="282" t="str">
        <f t="shared" si="109"/>
        <v/>
      </c>
      <c r="S1401" s="283" t="str">
        <f t="shared" si="110"/>
        <v/>
      </c>
      <c r="T1401" s="284" t="str">
        <f t="shared" ca="1" si="111"/>
        <v/>
      </c>
      <c r="U1401" s="419"/>
      <c r="V1401" s="421" t="str">
        <f>IFERROR(IF(Table9[[#This Row],[Data de nascimento 
(aaaa-mm-dd)]]="","",(IF(B1401="","",DATEDIF(J1401,VLOOKUP(Table9[[#This Row],[Código do agregado
'[Entidade']]],Table8[[Código do agregado '[Entidade']]:[Denominação do ficheiro pdf correspondente ao documento]],25,FALSE),"y")))),"")</f>
        <v/>
      </c>
      <c r="W1401" s="410">
        <f t="shared" si="112"/>
        <v>0</v>
      </c>
      <c r="AC1401" s="280"/>
    </row>
    <row r="1402" spans="1:29" s="263" customFormat="1" ht="25.05" hidden="1" customHeight="1" x14ac:dyDescent="0.3">
      <c r="A1402" s="274" t="str">
        <f>CONCATENATE(+IF(Table9[[#This Row],[Código do agregado
'[Entidade']]]="","",VLOOKUP(Table9[[#This Row],[Código do agregado
'[Entidade']]],Table8[[#All],[Código do agregado '[Entidade']]:[Código do agregado
'[1º Direito']]],6,FALSE)),Table9[[#This Row],[Membro]])</f>
        <v/>
      </c>
      <c r="B1402" s="403"/>
      <c r="C1402" s="404" t="str">
        <f>IF(Table9[[#This Row],[Código do agregado
'[Entidade']]]="","",(CONCATENATE(VLOOKUP(Table9[[#This Row],[Código do agregado
'[Entidade']]],Table8[[Código do agregado '[Entidade']]:[Código do agregado
'[1º Direito']]],8,FALSE),".",Table9[[#This Row],[Membro]])))</f>
        <v/>
      </c>
      <c r="D1402" s="430"/>
      <c r="E1402" s="431"/>
      <c r="F1402" s="430"/>
      <c r="G1402" s="430"/>
      <c r="H1402" s="435"/>
      <c r="I1402" s="432"/>
      <c r="J1402" s="433"/>
      <c r="K1402" s="404" t="str">
        <f ca="1">IF(Table9[[#This Row],[Data de nascimento 
(aaaa-mm-dd)]]="","",(IF(B1402="","",DATEDIF(J1402,NOW(),"y"))))</f>
        <v/>
      </c>
      <c r="L1402" s="401"/>
      <c r="M1402" s="405"/>
      <c r="N1402" s="407"/>
      <c r="O1402" s="405"/>
      <c r="P1402" s="275" t="str">
        <f t="shared" si="108"/>
        <v>NÃO</v>
      </c>
      <c r="Q1402" s="281" t="str">
        <f>IF(Table9[[#This Row],[Código do agregado
'[Entidade']]]="","",IF(B1402&lt;&gt;B1401,"A",IF(Q1401="A","B",IF(Q1401="B","C",IF(Q1401="C","D",IF(Q1401="D","E",IF(Q1401="E","F",IF(Q1401="F","G",IF(Q1401="G","H",IF(Q1401="H","I",IF(Q1401="K","L",IF(Q1401="L","M",IF(Q1401="M","N",IF(Q1401="N","O",IF(Q1401="O","P",IF(Q1401="P","Q"))))))))))))))))</f>
        <v/>
      </c>
      <c r="R1402" s="282" t="str">
        <f t="shared" si="109"/>
        <v/>
      </c>
      <c r="S1402" s="283" t="str">
        <f t="shared" si="110"/>
        <v/>
      </c>
      <c r="T1402" s="284" t="str">
        <f t="shared" ca="1" si="111"/>
        <v/>
      </c>
      <c r="U1402" s="419"/>
      <c r="V1402" s="421" t="str">
        <f>IFERROR(IF(Table9[[#This Row],[Data de nascimento 
(aaaa-mm-dd)]]="","",(IF(B1402="","",DATEDIF(J1402,VLOOKUP(Table9[[#This Row],[Código do agregado
'[Entidade']]],Table8[[Código do agregado '[Entidade']]:[Denominação do ficheiro pdf correspondente ao documento]],25,FALSE),"y")))),"")</f>
        <v/>
      </c>
      <c r="W1402" s="410">
        <f t="shared" si="112"/>
        <v>0</v>
      </c>
      <c r="AC1402" s="280"/>
    </row>
    <row r="1403" spans="1:29" s="263" customFormat="1" ht="25.05" hidden="1" customHeight="1" x14ac:dyDescent="0.3">
      <c r="A1403" s="274" t="str">
        <f>CONCATENATE(+IF(Table9[[#This Row],[Código do agregado
'[Entidade']]]="","",VLOOKUP(Table9[[#This Row],[Código do agregado
'[Entidade']]],Table8[[#All],[Código do agregado '[Entidade']]:[Código do agregado
'[1º Direito']]],6,FALSE)),Table9[[#This Row],[Membro]])</f>
        <v/>
      </c>
      <c r="B1403" s="403"/>
      <c r="C1403" s="404" t="str">
        <f>IF(Table9[[#This Row],[Código do agregado
'[Entidade']]]="","",(CONCATENATE(VLOOKUP(Table9[[#This Row],[Código do agregado
'[Entidade']]],Table8[[Código do agregado '[Entidade']]:[Código do agregado
'[1º Direito']]],8,FALSE),".",Table9[[#This Row],[Membro]])))</f>
        <v/>
      </c>
      <c r="D1403" s="430"/>
      <c r="E1403" s="431"/>
      <c r="F1403" s="430"/>
      <c r="G1403" s="430"/>
      <c r="H1403" s="435"/>
      <c r="I1403" s="432"/>
      <c r="J1403" s="433"/>
      <c r="K1403" s="404" t="str">
        <f ca="1">IF(Table9[[#This Row],[Data de nascimento 
(aaaa-mm-dd)]]="","",(IF(B1403="","",DATEDIF(J1403,NOW(),"y"))))</f>
        <v/>
      </c>
      <c r="L1403" s="401"/>
      <c r="M1403" s="405"/>
      <c r="N1403" s="407"/>
      <c r="O1403" s="405"/>
      <c r="P1403" s="275" t="str">
        <f t="shared" si="108"/>
        <v>NÃO</v>
      </c>
      <c r="Q1403" s="281" t="str">
        <f>IF(Table9[[#This Row],[Código do agregado
'[Entidade']]]="","",IF(B1403&lt;&gt;B1402,"A",IF(Q1402="A","B",IF(Q1402="B","C",IF(Q1402="C","D",IF(Q1402="D","E",IF(Q1402="E","F",IF(Q1402="F","G",IF(Q1402="G","H",IF(Q1402="H","I",IF(Q1402="K","L",IF(Q1402="L","M",IF(Q1402="M","N",IF(Q1402="N","O",IF(Q1402="O","P",IF(Q1402="P","Q"))))))))))))))))</f>
        <v/>
      </c>
      <c r="R1403" s="282" t="str">
        <f t="shared" si="109"/>
        <v/>
      </c>
      <c r="S1403" s="283" t="str">
        <f t="shared" si="110"/>
        <v/>
      </c>
      <c r="T1403" s="284" t="str">
        <f t="shared" ca="1" si="111"/>
        <v/>
      </c>
      <c r="U1403" s="419"/>
      <c r="V1403" s="421" t="str">
        <f>IFERROR(IF(Table9[[#This Row],[Data de nascimento 
(aaaa-mm-dd)]]="","",(IF(B1403="","",DATEDIF(J1403,VLOOKUP(Table9[[#This Row],[Código do agregado
'[Entidade']]],Table8[[Código do agregado '[Entidade']]:[Denominação do ficheiro pdf correspondente ao documento]],25,FALSE),"y")))),"")</f>
        <v/>
      </c>
      <c r="W1403" s="410">
        <f t="shared" si="112"/>
        <v>0</v>
      </c>
      <c r="AC1403" s="280"/>
    </row>
    <row r="1404" spans="1:29" s="263" customFormat="1" ht="25.05" hidden="1" customHeight="1" x14ac:dyDescent="0.3">
      <c r="A1404" s="274" t="str">
        <f>CONCATENATE(+IF(Table9[[#This Row],[Código do agregado
'[Entidade']]]="","",VLOOKUP(Table9[[#This Row],[Código do agregado
'[Entidade']]],Table8[[#All],[Código do agregado '[Entidade']]:[Código do agregado
'[1º Direito']]],6,FALSE)),Table9[[#This Row],[Membro]])</f>
        <v/>
      </c>
      <c r="B1404" s="403"/>
      <c r="C1404" s="404" t="str">
        <f>IF(Table9[[#This Row],[Código do agregado
'[Entidade']]]="","",(CONCATENATE(VLOOKUP(Table9[[#This Row],[Código do agregado
'[Entidade']]],Table8[[Código do agregado '[Entidade']]:[Código do agregado
'[1º Direito']]],8,FALSE),".",Table9[[#This Row],[Membro]])))</f>
        <v/>
      </c>
      <c r="D1404" s="430"/>
      <c r="E1404" s="431"/>
      <c r="F1404" s="430"/>
      <c r="G1404" s="430"/>
      <c r="H1404" s="435"/>
      <c r="I1404" s="432"/>
      <c r="J1404" s="433"/>
      <c r="K1404" s="404" t="str">
        <f ca="1">IF(Table9[[#This Row],[Data de nascimento 
(aaaa-mm-dd)]]="","",(IF(B1404="","",DATEDIF(J1404,NOW(),"y"))))</f>
        <v/>
      </c>
      <c r="L1404" s="401"/>
      <c r="M1404" s="405"/>
      <c r="N1404" s="407"/>
      <c r="O1404" s="405"/>
      <c r="P1404" s="275" t="str">
        <f t="shared" si="108"/>
        <v>NÃO</v>
      </c>
      <c r="Q1404" s="281" t="str">
        <f>IF(Table9[[#This Row],[Código do agregado
'[Entidade']]]="","",IF(B1404&lt;&gt;B1403,"A",IF(Q1403="A","B",IF(Q1403="B","C",IF(Q1403="C","D",IF(Q1403="D","E",IF(Q1403="E","F",IF(Q1403="F","G",IF(Q1403="G","H",IF(Q1403="H","I",IF(Q1403="K","L",IF(Q1403="L","M",IF(Q1403="M","N",IF(Q1403="N","O",IF(Q1403="O","P",IF(Q1403="P","Q"))))))))))))))))</f>
        <v/>
      </c>
      <c r="R1404" s="282" t="str">
        <f t="shared" si="109"/>
        <v/>
      </c>
      <c r="S1404" s="283" t="str">
        <f t="shared" si="110"/>
        <v/>
      </c>
      <c r="T1404" s="284" t="str">
        <f t="shared" ca="1" si="111"/>
        <v/>
      </c>
      <c r="U1404" s="419"/>
      <c r="V1404" s="421" t="str">
        <f>IFERROR(IF(Table9[[#This Row],[Data de nascimento 
(aaaa-mm-dd)]]="","",(IF(B1404="","",DATEDIF(J1404,VLOOKUP(Table9[[#This Row],[Código do agregado
'[Entidade']]],Table8[[Código do agregado '[Entidade']]:[Denominação do ficheiro pdf correspondente ao documento]],25,FALSE),"y")))),"")</f>
        <v/>
      </c>
      <c r="W1404" s="410">
        <f t="shared" si="112"/>
        <v>0</v>
      </c>
      <c r="AC1404" s="280"/>
    </row>
    <row r="1405" spans="1:29" s="263" customFormat="1" ht="25.05" hidden="1" customHeight="1" x14ac:dyDescent="0.3">
      <c r="A1405" s="274" t="str">
        <f>CONCATENATE(+IF(Table9[[#This Row],[Código do agregado
'[Entidade']]]="","",VLOOKUP(Table9[[#This Row],[Código do agregado
'[Entidade']]],Table8[[#All],[Código do agregado '[Entidade']]:[Código do agregado
'[1º Direito']]],6,FALSE)),Table9[[#This Row],[Membro]])</f>
        <v/>
      </c>
      <c r="B1405" s="403"/>
      <c r="C1405" s="404" t="str">
        <f>IF(Table9[[#This Row],[Código do agregado
'[Entidade']]]="","",(CONCATENATE(VLOOKUP(Table9[[#This Row],[Código do agregado
'[Entidade']]],Table8[[Código do agregado '[Entidade']]:[Código do agregado
'[1º Direito']]],8,FALSE),".",Table9[[#This Row],[Membro]])))</f>
        <v/>
      </c>
      <c r="D1405" s="430"/>
      <c r="E1405" s="431"/>
      <c r="F1405" s="430"/>
      <c r="G1405" s="430"/>
      <c r="H1405" s="435"/>
      <c r="I1405" s="432"/>
      <c r="J1405" s="433"/>
      <c r="K1405" s="404" t="str">
        <f ca="1">IF(Table9[[#This Row],[Data de nascimento 
(aaaa-mm-dd)]]="","",(IF(B1405="","",DATEDIF(J1405,NOW(),"y"))))</f>
        <v/>
      </c>
      <c r="L1405" s="401"/>
      <c r="M1405" s="405"/>
      <c r="N1405" s="407"/>
      <c r="O1405" s="405"/>
      <c r="P1405" s="275" t="str">
        <f t="shared" si="108"/>
        <v>NÃO</v>
      </c>
      <c r="Q1405" s="281" t="str">
        <f>IF(Table9[[#This Row],[Código do agregado
'[Entidade']]]="","",IF(B1405&lt;&gt;B1404,"A",IF(Q1404="A","B",IF(Q1404="B","C",IF(Q1404="C","D",IF(Q1404="D","E",IF(Q1404="E","F",IF(Q1404="F","G",IF(Q1404="G","H",IF(Q1404="H","I",IF(Q1404="K","L",IF(Q1404="L","M",IF(Q1404="M","N",IF(Q1404="N","O",IF(Q1404="O","P",IF(Q1404="P","Q"))))))))))))))))</f>
        <v/>
      </c>
      <c r="R1405" s="282" t="str">
        <f t="shared" si="109"/>
        <v/>
      </c>
      <c r="S1405" s="283" t="str">
        <f t="shared" si="110"/>
        <v/>
      </c>
      <c r="T1405" s="284" t="str">
        <f t="shared" ca="1" si="111"/>
        <v/>
      </c>
      <c r="U1405" s="419"/>
      <c r="V1405" s="421" t="str">
        <f>IFERROR(IF(Table9[[#This Row],[Data de nascimento 
(aaaa-mm-dd)]]="","",(IF(B1405="","",DATEDIF(J1405,VLOOKUP(Table9[[#This Row],[Código do agregado
'[Entidade']]],Table8[[Código do agregado '[Entidade']]:[Denominação do ficheiro pdf correspondente ao documento]],25,FALSE),"y")))),"")</f>
        <v/>
      </c>
      <c r="W1405" s="410">
        <f t="shared" si="112"/>
        <v>0</v>
      </c>
      <c r="AC1405" s="280"/>
    </row>
    <row r="1406" spans="1:29" s="263" customFormat="1" ht="25.05" hidden="1" customHeight="1" x14ac:dyDescent="0.3">
      <c r="A1406" s="274" t="str">
        <f>CONCATENATE(+IF(Table9[[#This Row],[Código do agregado
'[Entidade']]]="","",VLOOKUP(Table9[[#This Row],[Código do agregado
'[Entidade']]],Table8[[#All],[Código do agregado '[Entidade']]:[Código do agregado
'[1º Direito']]],6,FALSE)),Table9[[#This Row],[Membro]])</f>
        <v/>
      </c>
      <c r="B1406" s="403"/>
      <c r="C1406" s="404" t="str">
        <f>IF(Table9[[#This Row],[Código do agregado
'[Entidade']]]="","",(CONCATENATE(VLOOKUP(Table9[[#This Row],[Código do agregado
'[Entidade']]],Table8[[Código do agregado '[Entidade']]:[Código do agregado
'[1º Direito']]],8,FALSE),".",Table9[[#This Row],[Membro]])))</f>
        <v/>
      </c>
      <c r="D1406" s="430"/>
      <c r="E1406" s="431"/>
      <c r="F1406" s="430"/>
      <c r="G1406" s="430"/>
      <c r="H1406" s="435"/>
      <c r="I1406" s="432"/>
      <c r="J1406" s="433"/>
      <c r="K1406" s="404" t="str">
        <f ca="1">IF(Table9[[#This Row],[Data de nascimento 
(aaaa-mm-dd)]]="","",(IF(B1406="","",DATEDIF(J1406,NOW(),"y"))))</f>
        <v/>
      </c>
      <c r="L1406" s="401"/>
      <c r="M1406" s="405"/>
      <c r="N1406" s="407"/>
      <c r="O1406" s="405"/>
      <c r="P1406" s="275" t="str">
        <f t="shared" si="108"/>
        <v>NÃO</v>
      </c>
      <c r="Q1406" s="281" t="str">
        <f>IF(Table9[[#This Row],[Código do agregado
'[Entidade']]]="","",IF(B1406&lt;&gt;B1405,"A",IF(Q1405="A","B",IF(Q1405="B","C",IF(Q1405="C","D",IF(Q1405="D","E",IF(Q1405="E","F",IF(Q1405="F","G",IF(Q1405="G","H",IF(Q1405="H","I",IF(Q1405="K","L",IF(Q1405="L","M",IF(Q1405="M","N",IF(Q1405="N","O",IF(Q1405="O","P",IF(Q1405="P","Q"))))))))))))))))</f>
        <v/>
      </c>
      <c r="R1406" s="282" t="str">
        <f t="shared" si="109"/>
        <v/>
      </c>
      <c r="S1406" s="283" t="str">
        <f t="shared" si="110"/>
        <v/>
      </c>
      <c r="T1406" s="284" t="str">
        <f t="shared" ca="1" si="111"/>
        <v/>
      </c>
      <c r="U1406" s="419"/>
      <c r="V1406" s="421" t="str">
        <f>IFERROR(IF(Table9[[#This Row],[Data de nascimento 
(aaaa-mm-dd)]]="","",(IF(B1406="","",DATEDIF(J1406,VLOOKUP(Table9[[#This Row],[Código do agregado
'[Entidade']]],Table8[[Código do agregado '[Entidade']]:[Denominação do ficheiro pdf correspondente ao documento]],25,FALSE),"y")))),"")</f>
        <v/>
      </c>
      <c r="W1406" s="410">
        <f t="shared" si="112"/>
        <v>0</v>
      </c>
      <c r="AC1406" s="280"/>
    </row>
    <row r="1407" spans="1:29" s="263" customFormat="1" ht="25.05" hidden="1" customHeight="1" x14ac:dyDescent="0.3">
      <c r="A1407" s="274" t="str">
        <f>CONCATENATE(+IF(Table9[[#This Row],[Código do agregado
'[Entidade']]]="","",VLOOKUP(Table9[[#This Row],[Código do agregado
'[Entidade']]],Table8[[#All],[Código do agregado '[Entidade']]:[Código do agregado
'[1º Direito']]],6,FALSE)),Table9[[#This Row],[Membro]])</f>
        <v/>
      </c>
      <c r="B1407" s="403"/>
      <c r="C1407" s="404" t="str">
        <f>IF(Table9[[#This Row],[Código do agregado
'[Entidade']]]="","",(CONCATENATE(VLOOKUP(Table9[[#This Row],[Código do agregado
'[Entidade']]],Table8[[Código do agregado '[Entidade']]:[Código do agregado
'[1º Direito']]],8,FALSE),".",Table9[[#This Row],[Membro]])))</f>
        <v/>
      </c>
      <c r="D1407" s="430"/>
      <c r="E1407" s="431"/>
      <c r="F1407" s="430"/>
      <c r="G1407" s="430"/>
      <c r="H1407" s="435"/>
      <c r="I1407" s="432"/>
      <c r="J1407" s="433"/>
      <c r="K1407" s="404" t="str">
        <f ca="1">IF(Table9[[#This Row],[Data de nascimento 
(aaaa-mm-dd)]]="","",(IF(B1407="","",DATEDIF(J1407,NOW(),"y"))))</f>
        <v/>
      </c>
      <c r="L1407" s="401"/>
      <c r="M1407" s="405"/>
      <c r="N1407" s="407"/>
      <c r="O1407" s="405"/>
      <c r="P1407" s="275" t="str">
        <f t="shared" si="108"/>
        <v>NÃO</v>
      </c>
      <c r="Q1407" s="281" t="str">
        <f>IF(Table9[[#This Row],[Código do agregado
'[Entidade']]]="","",IF(B1407&lt;&gt;B1406,"A",IF(Q1406="A","B",IF(Q1406="B","C",IF(Q1406="C","D",IF(Q1406="D","E",IF(Q1406="E","F",IF(Q1406="F","G",IF(Q1406="G","H",IF(Q1406="H","I",IF(Q1406="K","L",IF(Q1406="L","M",IF(Q1406="M","N",IF(Q1406="N","O",IF(Q1406="O","P",IF(Q1406="P","Q"))))))))))))))))</f>
        <v/>
      </c>
      <c r="R1407" s="282" t="str">
        <f t="shared" si="109"/>
        <v/>
      </c>
      <c r="S1407" s="283" t="str">
        <f t="shared" si="110"/>
        <v/>
      </c>
      <c r="T1407" s="284" t="str">
        <f t="shared" ca="1" si="111"/>
        <v/>
      </c>
      <c r="U1407" s="419"/>
      <c r="V1407" s="421" t="str">
        <f>IFERROR(IF(Table9[[#This Row],[Data de nascimento 
(aaaa-mm-dd)]]="","",(IF(B1407="","",DATEDIF(J1407,VLOOKUP(Table9[[#This Row],[Código do agregado
'[Entidade']]],Table8[[Código do agregado '[Entidade']]:[Denominação do ficheiro pdf correspondente ao documento]],25,FALSE),"y")))),"")</f>
        <v/>
      </c>
      <c r="W1407" s="410">
        <f t="shared" si="112"/>
        <v>0</v>
      </c>
      <c r="AC1407" s="280"/>
    </row>
    <row r="1408" spans="1:29" s="263" customFormat="1" ht="25.05" hidden="1" customHeight="1" x14ac:dyDescent="0.3">
      <c r="A1408" s="274" t="str">
        <f>CONCATENATE(+IF(Table9[[#This Row],[Código do agregado
'[Entidade']]]="","",VLOOKUP(Table9[[#This Row],[Código do agregado
'[Entidade']]],Table8[[#All],[Código do agregado '[Entidade']]:[Código do agregado
'[1º Direito']]],6,FALSE)),Table9[[#This Row],[Membro]])</f>
        <v/>
      </c>
      <c r="B1408" s="403"/>
      <c r="C1408" s="404" t="str">
        <f>IF(Table9[[#This Row],[Código do agregado
'[Entidade']]]="","",(CONCATENATE(VLOOKUP(Table9[[#This Row],[Código do agregado
'[Entidade']]],Table8[[Código do agregado '[Entidade']]:[Código do agregado
'[1º Direito']]],8,FALSE),".",Table9[[#This Row],[Membro]])))</f>
        <v/>
      </c>
      <c r="D1408" s="430"/>
      <c r="E1408" s="431"/>
      <c r="F1408" s="430"/>
      <c r="G1408" s="430"/>
      <c r="H1408" s="435"/>
      <c r="I1408" s="432"/>
      <c r="J1408" s="433"/>
      <c r="K1408" s="404" t="str">
        <f ca="1">IF(Table9[[#This Row],[Data de nascimento 
(aaaa-mm-dd)]]="","",(IF(B1408="","",DATEDIF(J1408,NOW(),"y"))))</f>
        <v/>
      </c>
      <c r="L1408" s="401"/>
      <c r="M1408" s="405"/>
      <c r="N1408" s="407"/>
      <c r="O1408" s="405"/>
      <c r="P1408" s="275" t="str">
        <f t="shared" si="108"/>
        <v>NÃO</v>
      </c>
      <c r="Q1408" s="281" t="str">
        <f>IF(Table9[[#This Row],[Código do agregado
'[Entidade']]]="","",IF(B1408&lt;&gt;B1407,"A",IF(Q1407="A","B",IF(Q1407="B","C",IF(Q1407="C","D",IF(Q1407="D","E",IF(Q1407="E","F",IF(Q1407="F","G",IF(Q1407="G","H",IF(Q1407="H","I",IF(Q1407="K","L",IF(Q1407="L","M",IF(Q1407="M","N",IF(Q1407="N","O",IF(Q1407="O","P",IF(Q1407="P","Q"))))))))))))))))</f>
        <v/>
      </c>
      <c r="R1408" s="282" t="str">
        <f t="shared" si="109"/>
        <v/>
      </c>
      <c r="S1408" s="283" t="str">
        <f t="shared" si="110"/>
        <v/>
      </c>
      <c r="T1408" s="284" t="str">
        <f t="shared" ca="1" si="111"/>
        <v/>
      </c>
      <c r="U1408" s="419"/>
      <c r="V1408" s="421" t="str">
        <f>IFERROR(IF(Table9[[#This Row],[Data de nascimento 
(aaaa-mm-dd)]]="","",(IF(B1408="","",DATEDIF(J1408,VLOOKUP(Table9[[#This Row],[Código do agregado
'[Entidade']]],Table8[[Código do agregado '[Entidade']]:[Denominação do ficheiro pdf correspondente ao documento]],25,FALSE),"y")))),"")</f>
        <v/>
      </c>
      <c r="W1408" s="410">
        <f t="shared" si="112"/>
        <v>0</v>
      </c>
      <c r="AC1408" s="280"/>
    </row>
    <row r="1409" spans="1:29" s="263" customFormat="1" ht="25.05" hidden="1" customHeight="1" x14ac:dyDescent="0.3">
      <c r="A1409" s="274" t="str">
        <f>CONCATENATE(+IF(Table9[[#This Row],[Código do agregado
'[Entidade']]]="","",VLOOKUP(Table9[[#This Row],[Código do agregado
'[Entidade']]],Table8[[#All],[Código do agregado '[Entidade']]:[Código do agregado
'[1º Direito']]],6,FALSE)),Table9[[#This Row],[Membro]])</f>
        <v/>
      </c>
      <c r="B1409" s="403"/>
      <c r="C1409" s="404" t="str">
        <f>IF(Table9[[#This Row],[Código do agregado
'[Entidade']]]="","",(CONCATENATE(VLOOKUP(Table9[[#This Row],[Código do agregado
'[Entidade']]],Table8[[Código do agregado '[Entidade']]:[Código do agregado
'[1º Direito']]],8,FALSE),".",Table9[[#This Row],[Membro]])))</f>
        <v/>
      </c>
      <c r="D1409" s="430"/>
      <c r="E1409" s="431"/>
      <c r="F1409" s="430"/>
      <c r="G1409" s="430"/>
      <c r="H1409" s="435"/>
      <c r="I1409" s="432"/>
      <c r="J1409" s="433"/>
      <c r="K1409" s="404" t="str">
        <f ca="1">IF(Table9[[#This Row],[Data de nascimento 
(aaaa-mm-dd)]]="","",(IF(B1409="","",DATEDIF(J1409,NOW(),"y"))))</f>
        <v/>
      </c>
      <c r="L1409" s="401"/>
      <c r="M1409" s="405"/>
      <c r="N1409" s="407"/>
      <c r="O1409" s="405"/>
      <c r="P1409" s="275" t="str">
        <f t="shared" si="108"/>
        <v>NÃO</v>
      </c>
      <c r="Q1409" s="281" t="str">
        <f>IF(Table9[[#This Row],[Código do agregado
'[Entidade']]]="","",IF(B1409&lt;&gt;B1408,"A",IF(Q1408="A","B",IF(Q1408="B","C",IF(Q1408="C","D",IF(Q1408="D","E",IF(Q1408="E","F",IF(Q1408="F","G",IF(Q1408="G","H",IF(Q1408="H","I",IF(Q1408="K","L",IF(Q1408="L","M",IF(Q1408="M","N",IF(Q1408="N","O",IF(Q1408="O","P",IF(Q1408="P","Q"))))))))))))))))</f>
        <v/>
      </c>
      <c r="R1409" s="282" t="str">
        <f t="shared" si="109"/>
        <v/>
      </c>
      <c r="S1409" s="283" t="str">
        <f t="shared" si="110"/>
        <v/>
      </c>
      <c r="T1409" s="284" t="str">
        <f t="shared" ca="1" si="111"/>
        <v/>
      </c>
      <c r="U1409" s="419"/>
      <c r="V1409" s="421" t="str">
        <f>IFERROR(IF(Table9[[#This Row],[Data de nascimento 
(aaaa-mm-dd)]]="","",(IF(B1409="","",DATEDIF(J1409,VLOOKUP(Table9[[#This Row],[Código do agregado
'[Entidade']]],Table8[[Código do agregado '[Entidade']]:[Denominação do ficheiro pdf correspondente ao documento]],25,FALSE),"y")))),"")</f>
        <v/>
      </c>
      <c r="W1409" s="410">
        <f t="shared" si="112"/>
        <v>0</v>
      </c>
      <c r="AC1409" s="280"/>
    </row>
    <row r="1410" spans="1:29" s="263" customFormat="1" ht="25.05" hidden="1" customHeight="1" x14ac:dyDescent="0.3">
      <c r="A1410" s="274" t="str">
        <f>CONCATENATE(+IF(Table9[[#This Row],[Código do agregado
'[Entidade']]]="","",VLOOKUP(Table9[[#This Row],[Código do agregado
'[Entidade']]],Table8[[#All],[Código do agregado '[Entidade']]:[Código do agregado
'[1º Direito']]],6,FALSE)),Table9[[#This Row],[Membro]])</f>
        <v/>
      </c>
      <c r="B1410" s="403"/>
      <c r="C1410" s="404" t="str">
        <f>IF(Table9[[#This Row],[Código do agregado
'[Entidade']]]="","",(CONCATENATE(VLOOKUP(Table9[[#This Row],[Código do agregado
'[Entidade']]],Table8[[Código do agregado '[Entidade']]:[Código do agregado
'[1º Direito']]],8,FALSE),".",Table9[[#This Row],[Membro]])))</f>
        <v/>
      </c>
      <c r="D1410" s="430"/>
      <c r="E1410" s="431"/>
      <c r="F1410" s="430"/>
      <c r="G1410" s="430"/>
      <c r="H1410" s="435"/>
      <c r="I1410" s="432"/>
      <c r="J1410" s="433"/>
      <c r="K1410" s="404" t="str">
        <f ca="1">IF(Table9[[#This Row],[Data de nascimento 
(aaaa-mm-dd)]]="","",(IF(B1410="","",DATEDIF(J1410,NOW(),"y"))))</f>
        <v/>
      </c>
      <c r="L1410" s="401"/>
      <c r="M1410" s="405"/>
      <c r="N1410" s="407"/>
      <c r="O1410" s="405"/>
      <c r="P1410" s="275" t="str">
        <f t="shared" si="108"/>
        <v>NÃO</v>
      </c>
      <c r="Q1410" s="281" t="str">
        <f>IF(Table9[[#This Row],[Código do agregado
'[Entidade']]]="","",IF(B1410&lt;&gt;B1409,"A",IF(Q1409="A","B",IF(Q1409="B","C",IF(Q1409="C","D",IF(Q1409="D","E",IF(Q1409="E","F",IF(Q1409="F","G",IF(Q1409="G","H",IF(Q1409="H","I",IF(Q1409="K","L",IF(Q1409="L","M",IF(Q1409="M","N",IF(Q1409="N","O",IF(Q1409="O","P",IF(Q1409="P","Q"))))))))))))))))</f>
        <v/>
      </c>
      <c r="R1410" s="282" t="str">
        <f t="shared" si="109"/>
        <v/>
      </c>
      <c r="S1410" s="283" t="str">
        <f t="shared" si="110"/>
        <v/>
      </c>
      <c r="T1410" s="284" t="str">
        <f t="shared" ca="1" si="111"/>
        <v/>
      </c>
      <c r="U1410" s="419"/>
      <c r="V1410" s="421" t="str">
        <f>IFERROR(IF(Table9[[#This Row],[Data de nascimento 
(aaaa-mm-dd)]]="","",(IF(B1410="","",DATEDIF(J1410,VLOOKUP(Table9[[#This Row],[Código do agregado
'[Entidade']]],Table8[[Código do agregado '[Entidade']]:[Denominação do ficheiro pdf correspondente ao documento]],25,FALSE),"y")))),"")</f>
        <v/>
      </c>
      <c r="W1410" s="410">
        <f t="shared" si="112"/>
        <v>0</v>
      </c>
      <c r="AC1410" s="280"/>
    </row>
    <row r="1411" spans="1:29" s="263" customFormat="1" ht="25.05" hidden="1" customHeight="1" x14ac:dyDescent="0.3">
      <c r="A1411" s="274" t="str">
        <f>CONCATENATE(+IF(Table9[[#This Row],[Código do agregado
'[Entidade']]]="","",VLOOKUP(Table9[[#This Row],[Código do agregado
'[Entidade']]],Table8[[#All],[Código do agregado '[Entidade']]:[Código do agregado
'[1º Direito']]],6,FALSE)),Table9[[#This Row],[Membro]])</f>
        <v/>
      </c>
      <c r="B1411" s="403"/>
      <c r="C1411" s="404" t="str">
        <f>IF(Table9[[#This Row],[Código do agregado
'[Entidade']]]="","",(CONCATENATE(VLOOKUP(Table9[[#This Row],[Código do agregado
'[Entidade']]],Table8[[Código do agregado '[Entidade']]:[Código do agregado
'[1º Direito']]],8,FALSE),".",Table9[[#This Row],[Membro]])))</f>
        <v/>
      </c>
      <c r="D1411" s="430"/>
      <c r="E1411" s="431"/>
      <c r="F1411" s="430"/>
      <c r="G1411" s="430"/>
      <c r="H1411" s="435"/>
      <c r="I1411" s="432"/>
      <c r="J1411" s="433"/>
      <c r="K1411" s="404" t="str">
        <f ca="1">IF(Table9[[#This Row],[Data de nascimento 
(aaaa-mm-dd)]]="","",(IF(B1411="","",DATEDIF(J1411,NOW(),"y"))))</f>
        <v/>
      </c>
      <c r="L1411" s="401"/>
      <c r="M1411" s="405"/>
      <c r="N1411" s="407"/>
      <c r="O1411" s="405"/>
      <c r="P1411" s="275" t="str">
        <f t="shared" si="108"/>
        <v>NÃO</v>
      </c>
      <c r="Q1411" s="281" t="str">
        <f>IF(Table9[[#This Row],[Código do agregado
'[Entidade']]]="","",IF(B1411&lt;&gt;B1410,"A",IF(Q1410="A","B",IF(Q1410="B","C",IF(Q1410="C","D",IF(Q1410="D","E",IF(Q1410="E","F",IF(Q1410="F","G",IF(Q1410="G","H",IF(Q1410="H","I",IF(Q1410="K","L",IF(Q1410="L","M",IF(Q1410="M","N",IF(Q1410="N","O",IF(Q1410="O","P",IF(Q1410="P","Q"))))))))))))))))</f>
        <v/>
      </c>
      <c r="R1411" s="282" t="str">
        <f t="shared" si="109"/>
        <v/>
      </c>
      <c r="S1411" s="283" t="str">
        <f t="shared" si="110"/>
        <v/>
      </c>
      <c r="T1411" s="284" t="str">
        <f t="shared" ca="1" si="111"/>
        <v/>
      </c>
      <c r="U1411" s="419"/>
      <c r="V1411" s="421" t="str">
        <f>IFERROR(IF(Table9[[#This Row],[Data de nascimento 
(aaaa-mm-dd)]]="","",(IF(B1411="","",DATEDIF(J1411,VLOOKUP(Table9[[#This Row],[Código do agregado
'[Entidade']]],Table8[[Código do agregado '[Entidade']]:[Denominação do ficheiro pdf correspondente ao documento]],25,FALSE),"y")))),"")</f>
        <v/>
      </c>
      <c r="W1411" s="410">
        <f t="shared" si="112"/>
        <v>0</v>
      </c>
      <c r="AC1411" s="280"/>
    </row>
    <row r="1412" spans="1:29" s="263" customFormat="1" ht="25.05" hidden="1" customHeight="1" x14ac:dyDescent="0.3">
      <c r="A1412" s="274" t="str">
        <f>CONCATENATE(+IF(Table9[[#This Row],[Código do agregado
'[Entidade']]]="","",VLOOKUP(Table9[[#This Row],[Código do agregado
'[Entidade']]],Table8[[#All],[Código do agregado '[Entidade']]:[Código do agregado
'[1º Direito']]],6,FALSE)),Table9[[#This Row],[Membro]])</f>
        <v/>
      </c>
      <c r="B1412" s="403"/>
      <c r="C1412" s="404" t="str">
        <f>IF(Table9[[#This Row],[Código do agregado
'[Entidade']]]="","",(CONCATENATE(VLOOKUP(Table9[[#This Row],[Código do agregado
'[Entidade']]],Table8[[Código do agregado '[Entidade']]:[Código do agregado
'[1º Direito']]],8,FALSE),".",Table9[[#This Row],[Membro]])))</f>
        <v/>
      </c>
      <c r="D1412" s="430"/>
      <c r="E1412" s="431"/>
      <c r="F1412" s="430"/>
      <c r="G1412" s="430"/>
      <c r="H1412" s="435"/>
      <c r="I1412" s="432"/>
      <c r="J1412" s="433"/>
      <c r="K1412" s="404" t="str">
        <f ca="1">IF(Table9[[#This Row],[Data de nascimento 
(aaaa-mm-dd)]]="","",(IF(B1412="","",DATEDIF(J1412,NOW(),"y"))))</f>
        <v/>
      </c>
      <c r="L1412" s="401"/>
      <c r="M1412" s="405"/>
      <c r="N1412" s="407"/>
      <c r="O1412" s="405"/>
      <c r="P1412" s="275" t="str">
        <f t="shared" si="108"/>
        <v>NÃO</v>
      </c>
      <c r="Q1412" s="281" t="str">
        <f>IF(Table9[[#This Row],[Código do agregado
'[Entidade']]]="","",IF(B1412&lt;&gt;B1411,"A",IF(Q1411="A","B",IF(Q1411="B","C",IF(Q1411="C","D",IF(Q1411="D","E",IF(Q1411="E","F",IF(Q1411="F","G",IF(Q1411="G","H",IF(Q1411="H","I",IF(Q1411="K","L",IF(Q1411="L","M",IF(Q1411="M","N",IF(Q1411="N","O",IF(Q1411="O","P",IF(Q1411="P","Q"))))))))))))))))</f>
        <v/>
      </c>
      <c r="R1412" s="282" t="str">
        <f t="shared" si="109"/>
        <v/>
      </c>
      <c r="S1412" s="283" t="str">
        <f t="shared" si="110"/>
        <v/>
      </c>
      <c r="T1412" s="284" t="str">
        <f t="shared" ca="1" si="111"/>
        <v/>
      </c>
      <c r="U1412" s="419"/>
      <c r="V1412" s="421" t="str">
        <f>IFERROR(IF(Table9[[#This Row],[Data de nascimento 
(aaaa-mm-dd)]]="","",(IF(B1412="","",DATEDIF(J1412,VLOOKUP(Table9[[#This Row],[Código do agregado
'[Entidade']]],Table8[[Código do agregado '[Entidade']]:[Denominação do ficheiro pdf correspondente ao documento]],25,FALSE),"y")))),"")</f>
        <v/>
      </c>
      <c r="W1412" s="410">
        <f t="shared" si="112"/>
        <v>0</v>
      </c>
      <c r="AC1412" s="280"/>
    </row>
    <row r="1413" spans="1:29" s="263" customFormat="1" ht="25.05" hidden="1" customHeight="1" x14ac:dyDescent="0.3">
      <c r="A1413" s="274" t="str">
        <f>CONCATENATE(+IF(Table9[[#This Row],[Código do agregado
'[Entidade']]]="","",VLOOKUP(Table9[[#This Row],[Código do agregado
'[Entidade']]],Table8[[#All],[Código do agregado '[Entidade']]:[Código do agregado
'[1º Direito']]],6,FALSE)),Table9[[#This Row],[Membro]])</f>
        <v/>
      </c>
      <c r="B1413" s="403"/>
      <c r="C1413" s="404" t="str">
        <f>IF(Table9[[#This Row],[Código do agregado
'[Entidade']]]="","",(CONCATENATE(VLOOKUP(Table9[[#This Row],[Código do agregado
'[Entidade']]],Table8[[Código do agregado '[Entidade']]:[Código do agregado
'[1º Direito']]],8,FALSE),".",Table9[[#This Row],[Membro]])))</f>
        <v/>
      </c>
      <c r="D1413" s="430"/>
      <c r="E1413" s="431"/>
      <c r="F1413" s="430"/>
      <c r="G1413" s="430"/>
      <c r="H1413" s="435"/>
      <c r="I1413" s="432"/>
      <c r="J1413" s="433"/>
      <c r="K1413" s="404" t="str">
        <f ca="1">IF(Table9[[#This Row],[Data de nascimento 
(aaaa-mm-dd)]]="","",(IF(B1413="","",DATEDIF(J1413,NOW(),"y"))))</f>
        <v/>
      </c>
      <c r="L1413" s="401"/>
      <c r="M1413" s="405"/>
      <c r="N1413" s="407"/>
      <c r="O1413" s="405"/>
      <c r="P1413" s="275" t="str">
        <f t="shared" si="108"/>
        <v>NÃO</v>
      </c>
      <c r="Q1413" s="281" t="str">
        <f>IF(Table9[[#This Row],[Código do agregado
'[Entidade']]]="","",IF(B1413&lt;&gt;B1412,"A",IF(Q1412="A","B",IF(Q1412="B","C",IF(Q1412="C","D",IF(Q1412="D","E",IF(Q1412="E","F",IF(Q1412="F","G",IF(Q1412="G","H",IF(Q1412="H","I",IF(Q1412="K","L",IF(Q1412="L","M",IF(Q1412="M","N",IF(Q1412="N","O",IF(Q1412="O","P",IF(Q1412="P","Q"))))))))))))))))</f>
        <v/>
      </c>
      <c r="R1413" s="282" t="str">
        <f t="shared" si="109"/>
        <v/>
      </c>
      <c r="S1413" s="283" t="str">
        <f t="shared" si="110"/>
        <v/>
      </c>
      <c r="T1413" s="284" t="str">
        <f t="shared" ca="1" si="111"/>
        <v/>
      </c>
      <c r="U1413" s="419"/>
      <c r="V1413" s="421" t="str">
        <f>IFERROR(IF(Table9[[#This Row],[Data de nascimento 
(aaaa-mm-dd)]]="","",(IF(B1413="","",DATEDIF(J1413,VLOOKUP(Table9[[#This Row],[Código do agregado
'[Entidade']]],Table8[[Código do agregado '[Entidade']]:[Denominação do ficheiro pdf correspondente ao documento]],25,FALSE),"y")))),"")</f>
        <v/>
      </c>
      <c r="W1413" s="410">
        <f t="shared" si="112"/>
        <v>0</v>
      </c>
      <c r="AC1413" s="280"/>
    </row>
    <row r="1414" spans="1:29" s="263" customFormat="1" ht="25.05" hidden="1" customHeight="1" x14ac:dyDescent="0.3">
      <c r="A1414" s="274" t="str">
        <f>CONCATENATE(+IF(Table9[[#This Row],[Código do agregado
'[Entidade']]]="","",VLOOKUP(Table9[[#This Row],[Código do agregado
'[Entidade']]],Table8[[#All],[Código do agregado '[Entidade']]:[Código do agregado
'[1º Direito']]],6,FALSE)),Table9[[#This Row],[Membro]])</f>
        <v/>
      </c>
      <c r="B1414" s="403"/>
      <c r="C1414" s="404" t="str">
        <f>IF(Table9[[#This Row],[Código do agregado
'[Entidade']]]="","",(CONCATENATE(VLOOKUP(Table9[[#This Row],[Código do agregado
'[Entidade']]],Table8[[Código do agregado '[Entidade']]:[Código do agregado
'[1º Direito']]],8,FALSE),".",Table9[[#This Row],[Membro]])))</f>
        <v/>
      </c>
      <c r="D1414" s="430"/>
      <c r="E1414" s="431"/>
      <c r="F1414" s="430"/>
      <c r="G1414" s="430"/>
      <c r="H1414" s="435"/>
      <c r="I1414" s="432"/>
      <c r="J1414" s="433"/>
      <c r="K1414" s="404" t="str">
        <f ca="1">IF(Table9[[#This Row],[Data de nascimento 
(aaaa-mm-dd)]]="","",(IF(B1414="","",DATEDIF(J1414,NOW(),"y"))))</f>
        <v/>
      </c>
      <c r="L1414" s="401"/>
      <c r="M1414" s="405"/>
      <c r="N1414" s="407"/>
      <c r="O1414" s="405"/>
      <c r="P1414" s="275" t="str">
        <f t="shared" ref="P1414:P1477" si="113">IF(B1414&lt;&gt;"",IF(AND(B1414&lt;&gt;"",OR(I1414="",J1414="",M1414="",N1414="",AND(O1414="",S1414="Rend"))),"NÃO","SIM"),"NÃO")</f>
        <v>NÃO</v>
      </c>
      <c r="Q1414" s="281" t="str">
        <f>IF(Table9[[#This Row],[Código do agregado
'[Entidade']]]="","",IF(B1414&lt;&gt;B1413,"A",IF(Q1413="A","B",IF(Q1413="B","C",IF(Q1413="C","D",IF(Q1413="D","E",IF(Q1413="E","F",IF(Q1413="F","G",IF(Q1413="G","H",IF(Q1413="H","I",IF(Q1413="K","L",IF(Q1413="L","M",IF(Q1413="M","N",IF(Q1413="N","O",IF(Q1413="O","P",IF(Q1413="P","Q"))))))))))))))))</f>
        <v/>
      </c>
      <c r="R1414" s="282" t="str">
        <f t="shared" ref="R1414:R1477" si="114">IFERROR(IF(OR(RIGHT(I1414,1)-(11-((9*LEFT(I1414,1)+8*MID(I1414,2,1)+7*MID(I1414,3,1)+6*MID(I1414,4,1)+5*MID(I1414,5,1)+4*MID(I1414,6,1)+3*MID(I1414,7,1)+2*MID(I1414,8,1))-(11*INT((9*LEFT(I1414,1)+8*MID(I1414,2,1)+7*MID(I1414,3,1)+6*MID(I1414,4,1)+5*MID(I1414,5,1)+4*MID(I1414,6,1)+3*MID(I1414,7,1)+2*MID(I1414,8,1))/11))))=0,RIGHT(I1414,1)-(11-((9*LEFT(I1414,1)+8*MID(I1414,2,1)+7*MID(I1414,3,1)+6*MID(I1414,4,1)+5*MID(I1414,5,1)+4*MID(I1414,6,1)+3*MID(I1414,7,1)+2*MID(I1414,8,1))-(11*INT((9*LEFT(I1414,1)+8*MID(I1414,2,1)+7*MID(I1414,3,1)+6*MID(I1414,4,1)+5*MID(I1414,5,1)+4*MID(I1414,6,1)+3*MID(I1414,7,1)+2*MID(I1414,8,1))/11))))=-11,RIGHT(I1414,1)-(11-((9*LEFT(I1414,1)+8*MID(I1414,2,1)+7*MID(I1414,3,1)+6*MID(I1414,4,1)+5*MID(I1414,5,1)+4*MID(I1414,6,1)+3*MID(I1414,7,1)+2*MID(I1414,8,1))-(11*INT((9*LEFT(I1414,1)+8*MID(I1414,2,1)+7*MID(I1414,3,1)+6*MID(I1414,4,1)+5*MID(I1414,5,1)+4*MID(I1414,6,1)+3*MID(I1414,7,1)+2*MID(I1414,8,1))/11))))=-10),"","X"),"")</f>
        <v/>
      </c>
      <c r="S1414" s="283" t="str">
        <f t="shared" ref="S1414:S1477" si="115">IF(RIGHT(C1414,1)="A","",IF(C1414="","",IF(OR(K1414&gt;65,AND(K1414&gt;17,K1414&lt;26)),"Rend","")))</f>
        <v/>
      </c>
      <c r="T1414" s="284" t="str">
        <f t="shared" ref="T1414:T1477" ca="1" si="116">IF(OR(K1414&lt;18,AND(O1414="Não",S1414="Rend")),"Dep","")</f>
        <v/>
      </c>
      <c r="U1414" s="419"/>
      <c r="V1414" s="421" t="str">
        <f>IFERROR(IF(Table9[[#This Row],[Data de nascimento 
(aaaa-mm-dd)]]="","",(IF(B1414="","",DATEDIF(J1414,VLOOKUP(Table9[[#This Row],[Código do agregado
'[Entidade']]],Table8[[Código do agregado '[Entidade']]:[Denominação do ficheiro pdf correspondente ao documento]],25,FALSE),"y")))),"")</f>
        <v/>
      </c>
      <c r="W1414" s="410">
        <f t="shared" ref="W1414:W1477" si="117">IF(AND(V1414&gt;=15,V1414&lt;=29),1,0)</f>
        <v>0</v>
      </c>
      <c r="AC1414" s="280"/>
    </row>
    <row r="1415" spans="1:29" s="263" customFormat="1" ht="25.05" hidden="1" customHeight="1" x14ac:dyDescent="0.3">
      <c r="A1415" s="274" t="str">
        <f>CONCATENATE(+IF(Table9[[#This Row],[Código do agregado
'[Entidade']]]="","",VLOOKUP(Table9[[#This Row],[Código do agregado
'[Entidade']]],Table8[[#All],[Código do agregado '[Entidade']]:[Código do agregado
'[1º Direito']]],6,FALSE)),Table9[[#This Row],[Membro]])</f>
        <v/>
      </c>
      <c r="B1415" s="403"/>
      <c r="C1415" s="404" t="str">
        <f>IF(Table9[[#This Row],[Código do agregado
'[Entidade']]]="","",(CONCATENATE(VLOOKUP(Table9[[#This Row],[Código do agregado
'[Entidade']]],Table8[[Código do agregado '[Entidade']]:[Código do agregado
'[1º Direito']]],8,FALSE),".",Table9[[#This Row],[Membro]])))</f>
        <v/>
      </c>
      <c r="D1415" s="430"/>
      <c r="E1415" s="431"/>
      <c r="F1415" s="430"/>
      <c r="G1415" s="430"/>
      <c r="H1415" s="435"/>
      <c r="I1415" s="432"/>
      <c r="J1415" s="433"/>
      <c r="K1415" s="404" t="str">
        <f ca="1">IF(Table9[[#This Row],[Data de nascimento 
(aaaa-mm-dd)]]="","",(IF(B1415="","",DATEDIF(J1415,NOW(),"y"))))</f>
        <v/>
      </c>
      <c r="L1415" s="401"/>
      <c r="M1415" s="405"/>
      <c r="N1415" s="407"/>
      <c r="O1415" s="405"/>
      <c r="P1415" s="275" t="str">
        <f t="shared" si="113"/>
        <v>NÃO</v>
      </c>
      <c r="Q1415" s="281" t="str">
        <f>IF(Table9[[#This Row],[Código do agregado
'[Entidade']]]="","",IF(B1415&lt;&gt;B1414,"A",IF(Q1414="A","B",IF(Q1414="B","C",IF(Q1414="C","D",IF(Q1414="D","E",IF(Q1414="E","F",IF(Q1414="F","G",IF(Q1414="G","H",IF(Q1414="H","I",IF(Q1414="K","L",IF(Q1414="L","M",IF(Q1414="M","N",IF(Q1414="N","O",IF(Q1414="O","P",IF(Q1414="P","Q"))))))))))))))))</f>
        <v/>
      </c>
      <c r="R1415" s="282" t="str">
        <f t="shared" si="114"/>
        <v/>
      </c>
      <c r="S1415" s="283" t="str">
        <f t="shared" si="115"/>
        <v/>
      </c>
      <c r="T1415" s="284" t="str">
        <f t="shared" ca="1" si="116"/>
        <v/>
      </c>
      <c r="U1415" s="419"/>
      <c r="V1415" s="421" t="str">
        <f>IFERROR(IF(Table9[[#This Row],[Data de nascimento 
(aaaa-mm-dd)]]="","",(IF(B1415="","",DATEDIF(J1415,VLOOKUP(Table9[[#This Row],[Código do agregado
'[Entidade']]],Table8[[Código do agregado '[Entidade']]:[Denominação do ficheiro pdf correspondente ao documento]],25,FALSE),"y")))),"")</f>
        <v/>
      </c>
      <c r="W1415" s="410">
        <f t="shared" si="117"/>
        <v>0</v>
      </c>
      <c r="AC1415" s="280"/>
    </row>
    <row r="1416" spans="1:29" s="263" customFormat="1" ht="25.05" hidden="1" customHeight="1" x14ac:dyDescent="0.3">
      <c r="A1416" s="274" t="str">
        <f>CONCATENATE(+IF(Table9[[#This Row],[Código do agregado
'[Entidade']]]="","",VLOOKUP(Table9[[#This Row],[Código do agregado
'[Entidade']]],Table8[[#All],[Código do agregado '[Entidade']]:[Código do agregado
'[1º Direito']]],6,FALSE)),Table9[[#This Row],[Membro]])</f>
        <v/>
      </c>
      <c r="B1416" s="403"/>
      <c r="C1416" s="404" t="str">
        <f>IF(Table9[[#This Row],[Código do agregado
'[Entidade']]]="","",(CONCATENATE(VLOOKUP(Table9[[#This Row],[Código do agregado
'[Entidade']]],Table8[[Código do agregado '[Entidade']]:[Código do agregado
'[1º Direito']]],8,FALSE),".",Table9[[#This Row],[Membro]])))</f>
        <v/>
      </c>
      <c r="D1416" s="430"/>
      <c r="E1416" s="431"/>
      <c r="F1416" s="430"/>
      <c r="G1416" s="430"/>
      <c r="H1416" s="435"/>
      <c r="I1416" s="432"/>
      <c r="J1416" s="433"/>
      <c r="K1416" s="404" t="str">
        <f ca="1">IF(Table9[[#This Row],[Data de nascimento 
(aaaa-mm-dd)]]="","",(IF(B1416="","",DATEDIF(J1416,NOW(),"y"))))</f>
        <v/>
      </c>
      <c r="L1416" s="401"/>
      <c r="M1416" s="405"/>
      <c r="N1416" s="407"/>
      <c r="O1416" s="405"/>
      <c r="P1416" s="275" t="str">
        <f t="shared" si="113"/>
        <v>NÃO</v>
      </c>
      <c r="Q1416" s="281" t="str">
        <f>IF(Table9[[#This Row],[Código do agregado
'[Entidade']]]="","",IF(B1416&lt;&gt;B1415,"A",IF(Q1415="A","B",IF(Q1415="B","C",IF(Q1415="C","D",IF(Q1415="D","E",IF(Q1415="E","F",IF(Q1415="F","G",IF(Q1415="G","H",IF(Q1415="H","I",IF(Q1415="K","L",IF(Q1415="L","M",IF(Q1415="M","N",IF(Q1415="N","O",IF(Q1415="O","P",IF(Q1415="P","Q"))))))))))))))))</f>
        <v/>
      </c>
      <c r="R1416" s="282" t="str">
        <f t="shared" si="114"/>
        <v/>
      </c>
      <c r="S1416" s="283" t="str">
        <f t="shared" si="115"/>
        <v/>
      </c>
      <c r="T1416" s="284" t="str">
        <f t="shared" ca="1" si="116"/>
        <v/>
      </c>
      <c r="U1416" s="419"/>
      <c r="V1416" s="421" t="str">
        <f>IFERROR(IF(Table9[[#This Row],[Data de nascimento 
(aaaa-mm-dd)]]="","",(IF(B1416="","",DATEDIF(J1416,VLOOKUP(Table9[[#This Row],[Código do agregado
'[Entidade']]],Table8[[Código do agregado '[Entidade']]:[Denominação do ficheiro pdf correspondente ao documento]],25,FALSE),"y")))),"")</f>
        <v/>
      </c>
      <c r="W1416" s="410">
        <f t="shared" si="117"/>
        <v>0</v>
      </c>
      <c r="AC1416" s="280"/>
    </row>
    <row r="1417" spans="1:29" s="263" customFormat="1" ht="25.05" hidden="1" customHeight="1" x14ac:dyDescent="0.3">
      <c r="A1417" s="274" t="str">
        <f>CONCATENATE(+IF(Table9[[#This Row],[Código do agregado
'[Entidade']]]="","",VLOOKUP(Table9[[#This Row],[Código do agregado
'[Entidade']]],Table8[[#All],[Código do agregado '[Entidade']]:[Código do agregado
'[1º Direito']]],6,FALSE)),Table9[[#This Row],[Membro]])</f>
        <v/>
      </c>
      <c r="B1417" s="403"/>
      <c r="C1417" s="404" t="str">
        <f>IF(Table9[[#This Row],[Código do agregado
'[Entidade']]]="","",(CONCATENATE(VLOOKUP(Table9[[#This Row],[Código do agregado
'[Entidade']]],Table8[[Código do agregado '[Entidade']]:[Código do agregado
'[1º Direito']]],8,FALSE),".",Table9[[#This Row],[Membro]])))</f>
        <v/>
      </c>
      <c r="D1417" s="430"/>
      <c r="E1417" s="431"/>
      <c r="F1417" s="430"/>
      <c r="G1417" s="430"/>
      <c r="H1417" s="435"/>
      <c r="I1417" s="432"/>
      <c r="J1417" s="433"/>
      <c r="K1417" s="404" t="str">
        <f ca="1">IF(Table9[[#This Row],[Data de nascimento 
(aaaa-mm-dd)]]="","",(IF(B1417="","",DATEDIF(J1417,NOW(),"y"))))</f>
        <v/>
      </c>
      <c r="L1417" s="401"/>
      <c r="M1417" s="405"/>
      <c r="N1417" s="407"/>
      <c r="O1417" s="405"/>
      <c r="P1417" s="275" t="str">
        <f t="shared" si="113"/>
        <v>NÃO</v>
      </c>
      <c r="Q1417" s="281" t="str">
        <f>IF(Table9[[#This Row],[Código do agregado
'[Entidade']]]="","",IF(B1417&lt;&gt;B1416,"A",IF(Q1416="A","B",IF(Q1416="B","C",IF(Q1416="C","D",IF(Q1416="D","E",IF(Q1416="E","F",IF(Q1416="F","G",IF(Q1416="G","H",IF(Q1416="H","I",IF(Q1416="K","L",IF(Q1416="L","M",IF(Q1416="M","N",IF(Q1416="N","O",IF(Q1416="O","P",IF(Q1416="P","Q"))))))))))))))))</f>
        <v/>
      </c>
      <c r="R1417" s="282" t="str">
        <f t="shared" si="114"/>
        <v/>
      </c>
      <c r="S1417" s="283" t="str">
        <f t="shared" si="115"/>
        <v/>
      </c>
      <c r="T1417" s="284" t="str">
        <f t="shared" ca="1" si="116"/>
        <v/>
      </c>
      <c r="U1417" s="419"/>
      <c r="V1417" s="421" t="str">
        <f>IFERROR(IF(Table9[[#This Row],[Data de nascimento 
(aaaa-mm-dd)]]="","",(IF(B1417="","",DATEDIF(J1417,VLOOKUP(Table9[[#This Row],[Código do agregado
'[Entidade']]],Table8[[Código do agregado '[Entidade']]:[Denominação do ficheiro pdf correspondente ao documento]],25,FALSE),"y")))),"")</f>
        <v/>
      </c>
      <c r="W1417" s="410">
        <f t="shared" si="117"/>
        <v>0</v>
      </c>
      <c r="AC1417" s="280"/>
    </row>
    <row r="1418" spans="1:29" s="263" customFormat="1" ht="25.05" hidden="1" customHeight="1" x14ac:dyDescent="0.3">
      <c r="A1418" s="274" t="str">
        <f>CONCATENATE(+IF(Table9[[#This Row],[Código do agregado
'[Entidade']]]="","",VLOOKUP(Table9[[#This Row],[Código do agregado
'[Entidade']]],Table8[[#All],[Código do agregado '[Entidade']]:[Código do agregado
'[1º Direito']]],6,FALSE)),Table9[[#This Row],[Membro]])</f>
        <v/>
      </c>
      <c r="B1418" s="403"/>
      <c r="C1418" s="404" t="str">
        <f>IF(Table9[[#This Row],[Código do agregado
'[Entidade']]]="","",(CONCATENATE(VLOOKUP(Table9[[#This Row],[Código do agregado
'[Entidade']]],Table8[[Código do agregado '[Entidade']]:[Código do agregado
'[1º Direito']]],8,FALSE),".",Table9[[#This Row],[Membro]])))</f>
        <v/>
      </c>
      <c r="D1418" s="430"/>
      <c r="E1418" s="431"/>
      <c r="F1418" s="430"/>
      <c r="G1418" s="430"/>
      <c r="H1418" s="435"/>
      <c r="I1418" s="432"/>
      <c r="J1418" s="433"/>
      <c r="K1418" s="404" t="str">
        <f ca="1">IF(Table9[[#This Row],[Data de nascimento 
(aaaa-mm-dd)]]="","",(IF(B1418="","",DATEDIF(J1418,NOW(),"y"))))</f>
        <v/>
      </c>
      <c r="L1418" s="401"/>
      <c r="M1418" s="405"/>
      <c r="N1418" s="407"/>
      <c r="O1418" s="405"/>
      <c r="P1418" s="275" t="str">
        <f t="shared" si="113"/>
        <v>NÃO</v>
      </c>
      <c r="Q1418" s="281" t="str">
        <f>IF(Table9[[#This Row],[Código do agregado
'[Entidade']]]="","",IF(B1418&lt;&gt;B1417,"A",IF(Q1417="A","B",IF(Q1417="B","C",IF(Q1417="C","D",IF(Q1417="D","E",IF(Q1417="E","F",IF(Q1417="F","G",IF(Q1417="G","H",IF(Q1417="H","I",IF(Q1417="K","L",IF(Q1417="L","M",IF(Q1417="M","N",IF(Q1417="N","O",IF(Q1417="O","P",IF(Q1417="P","Q"))))))))))))))))</f>
        <v/>
      </c>
      <c r="R1418" s="282" t="str">
        <f t="shared" si="114"/>
        <v/>
      </c>
      <c r="S1418" s="283" t="str">
        <f t="shared" si="115"/>
        <v/>
      </c>
      <c r="T1418" s="284" t="str">
        <f t="shared" ca="1" si="116"/>
        <v/>
      </c>
      <c r="U1418" s="419"/>
      <c r="V1418" s="421" t="str">
        <f>IFERROR(IF(Table9[[#This Row],[Data de nascimento 
(aaaa-mm-dd)]]="","",(IF(B1418="","",DATEDIF(J1418,VLOOKUP(Table9[[#This Row],[Código do agregado
'[Entidade']]],Table8[[Código do agregado '[Entidade']]:[Denominação do ficheiro pdf correspondente ao documento]],25,FALSE),"y")))),"")</f>
        <v/>
      </c>
      <c r="W1418" s="410">
        <f t="shared" si="117"/>
        <v>0</v>
      </c>
      <c r="AC1418" s="280"/>
    </row>
    <row r="1419" spans="1:29" s="263" customFormat="1" ht="25.05" hidden="1" customHeight="1" x14ac:dyDescent="0.3">
      <c r="A1419" s="274" t="str">
        <f>CONCATENATE(+IF(Table9[[#This Row],[Código do agregado
'[Entidade']]]="","",VLOOKUP(Table9[[#This Row],[Código do agregado
'[Entidade']]],Table8[[#All],[Código do agregado '[Entidade']]:[Código do agregado
'[1º Direito']]],6,FALSE)),Table9[[#This Row],[Membro]])</f>
        <v/>
      </c>
      <c r="B1419" s="403"/>
      <c r="C1419" s="404" t="str">
        <f>IF(Table9[[#This Row],[Código do agregado
'[Entidade']]]="","",(CONCATENATE(VLOOKUP(Table9[[#This Row],[Código do agregado
'[Entidade']]],Table8[[Código do agregado '[Entidade']]:[Código do agregado
'[1º Direito']]],8,FALSE),".",Table9[[#This Row],[Membro]])))</f>
        <v/>
      </c>
      <c r="D1419" s="430"/>
      <c r="E1419" s="431"/>
      <c r="F1419" s="430"/>
      <c r="G1419" s="430"/>
      <c r="H1419" s="435"/>
      <c r="I1419" s="432"/>
      <c r="J1419" s="433"/>
      <c r="K1419" s="404" t="str">
        <f ca="1">IF(Table9[[#This Row],[Data de nascimento 
(aaaa-mm-dd)]]="","",(IF(B1419="","",DATEDIF(J1419,NOW(),"y"))))</f>
        <v/>
      </c>
      <c r="L1419" s="401"/>
      <c r="M1419" s="405"/>
      <c r="N1419" s="407"/>
      <c r="O1419" s="405"/>
      <c r="P1419" s="275" t="str">
        <f t="shared" si="113"/>
        <v>NÃO</v>
      </c>
      <c r="Q1419" s="281" t="str">
        <f>IF(Table9[[#This Row],[Código do agregado
'[Entidade']]]="","",IF(B1419&lt;&gt;B1418,"A",IF(Q1418="A","B",IF(Q1418="B","C",IF(Q1418="C","D",IF(Q1418="D","E",IF(Q1418="E","F",IF(Q1418="F","G",IF(Q1418="G","H",IF(Q1418="H","I",IF(Q1418="K","L",IF(Q1418="L","M",IF(Q1418="M","N",IF(Q1418="N","O",IF(Q1418="O","P",IF(Q1418="P","Q"))))))))))))))))</f>
        <v/>
      </c>
      <c r="R1419" s="282" t="str">
        <f t="shared" si="114"/>
        <v/>
      </c>
      <c r="S1419" s="283" t="str">
        <f t="shared" si="115"/>
        <v/>
      </c>
      <c r="T1419" s="284" t="str">
        <f t="shared" ca="1" si="116"/>
        <v/>
      </c>
      <c r="U1419" s="419"/>
      <c r="V1419" s="421" t="str">
        <f>IFERROR(IF(Table9[[#This Row],[Data de nascimento 
(aaaa-mm-dd)]]="","",(IF(B1419="","",DATEDIF(J1419,VLOOKUP(Table9[[#This Row],[Código do agregado
'[Entidade']]],Table8[[Código do agregado '[Entidade']]:[Denominação do ficheiro pdf correspondente ao documento]],25,FALSE),"y")))),"")</f>
        <v/>
      </c>
      <c r="W1419" s="410">
        <f t="shared" si="117"/>
        <v>0</v>
      </c>
      <c r="AC1419" s="280"/>
    </row>
    <row r="1420" spans="1:29" s="263" customFormat="1" ht="25.05" hidden="1" customHeight="1" x14ac:dyDescent="0.3">
      <c r="A1420" s="274" t="str">
        <f>CONCATENATE(+IF(Table9[[#This Row],[Código do agregado
'[Entidade']]]="","",VLOOKUP(Table9[[#This Row],[Código do agregado
'[Entidade']]],Table8[[#All],[Código do agregado '[Entidade']]:[Código do agregado
'[1º Direito']]],6,FALSE)),Table9[[#This Row],[Membro]])</f>
        <v/>
      </c>
      <c r="B1420" s="403"/>
      <c r="C1420" s="404" t="str">
        <f>IF(Table9[[#This Row],[Código do agregado
'[Entidade']]]="","",(CONCATENATE(VLOOKUP(Table9[[#This Row],[Código do agregado
'[Entidade']]],Table8[[Código do agregado '[Entidade']]:[Código do agregado
'[1º Direito']]],8,FALSE),".",Table9[[#This Row],[Membro]])))</f>
        <v/>
      </c>
      <c r="D1420" s="430"/>
      <c r="E1420" s="431"/>
      <c r="F1420" s="430"/>
      <c r="G1420" s="430"/>
      <c r="H1420" s="435"/>
      <c r="I1420" s="432"/>
      <c r="J1420" s="433"/>
      <c r="K1420" s="404" t="str">
        <f ca="1">IF(Table9[[#This Row],[Data de nascimento 
(aaaa-mm-dd)]]="","",(IF(B1420="","",DATEDIF(J1420,NOW(),"y"))))</f>
        <v/>
      </c>
      <c r="L1420" s="401"/>
      <c r="M1420" s="405"/>
      <c r="N1420" s="407"/>
      <c r="O1420" s="405"/>
      <c r="P1420" s="275" t="str">
        <f t="shared" si="113"/>
        <v>NÃO</v>
      </c>
      <c r="Q1420" s="281" t="str">
        <f>IF(Table9[[#This Row],[Código do agregado
'[Entidade']]]="","",IF(B1420&lt;&gt;B1419,"A",IF(Q1419="A","B",IF(Q1419="B","C",IF(Q1419="C","D",IF(Q1419="D","E",IF(Q1419="E","F",IF(Q1419="F","G",IF(Q1419="G","H",IF(Q1419="H","I",IF(Q1419="K","L",IF(Q1419="L","M",IF(Q1419="M","N",IF(Q1419="N","O",IF(Q1419="O","P",IF(Q1419="P","Q"))))))))))))))))</f>
        <v/>
      </c>
      <c r="R1420" s="282" t="str">
        <f t="shared" si="114"/>
        <v/>
      </c>
      <c r="S1420" s="283" t="str">
        <f t="shared" si="115"/>
        <v/>
      </c>
      <c r="T1420" s="284" t="str">
        <f t="shared" ca="1" si="116"/>
        <v/>
      </c>
      <c r="U1420" s="419"/>
      <c r="V1420" s="421" t="str">
        <f>IFERROR(IF(Table9[[#This Row],[Data de nascimento 
(aaaa-mm-dd)]]="","",(IF(B1420="","",DATEDIF(J1420,VLOOKUP(Table9[[#This Row],[Código do agregado
'[Entidade']]],Table8[[Código do agregado '[Entidade']]:[Denominação do ficheiro pdf correspondente ao documento]],25,FALSE),"y")))),"")</f>
        <v/>
      </c>
      <c r="W1420" s="410">
        <f t="shared" si="117"/>
        <v>0</v>
      </c>
      <c r="AC1420" s="280"/>
    </row>
    <row r="1421" spans="1:29" s="263" customFormat="1" ht="25.05" hidden="1" customHeight="1" x14ac:dyDescent="0.3">
      <c r="A1421" s="274" t="str">
        <f>CONCATENATE(+IF(Table9[[#This Row],[Código do agregado
'[Entidade']]]="","",VLOOKUP(Table9[[#This Row],[Código do agregado
'[Entidade']]],Table8[[#All],[Código do agregado '[Entidade']]:[Código do agregado
'[1º Direito']]],6,FALSE)),Table9[[#This Row],[Membro]])</f>
        <v/>
      </c>
      <c r="B1421" s="403"/>
      <c r="C1421" s="404" t="str">
        <f>IF(Table9[[#This Row],[Código do agregado
'[Entidade']]]="","",(CONCATENATE(VLOOKUP(Table9[[#This Row],[Código do agregado
'[Entidade']]],Table8[[Código do agregado '[Entidade']]:[Código do agregado
'[1º Direito']]],8,FALSE),".",Table9[[#This Row],[Membro]])))</f>
        <v/>
      </c>
      <c r="D1421" s="430"/>
      <c r="E1421" s="431"/>
      <c r="F1421" s="430"/>
      <c r="G1421" s="430"/>
      <c r="H1421" s="435"/>
      <c r="I1421" s="432"/>
      <c r="J1421" s="433"/>
      <c r="K1421" s="404" t="str">
        <f ca="1">IF(Table9[[#This Row],[Data de nascimento 
(aaaa-mm-dd)]]="","",(IF(B1421="","",DATEDIF(J1421,NOW(),"y"))))</f>
        <v/>
      </c>
      <c r="L1421" s="401"/>
      <c r="M1421" s="405"/>
      <c r="N1421" s="407"/>
      <c r="O1421" s="405"/>
      <c r="P1421" s="275" t="str">
        <f t="shared" si="113"/>
        <v>NÃO</v>
      </c>
      <c r="Q1421" s="281" t="str">
        <f>IF(Table9[[#This Row],[Código do agregado
'[Entidade']]]="","",IF(B1421&lt;&gt;B1420,"A",IF(Q1420="A","B",IF(Q1420="B","C",IF(Q1420="C","D",IF(Q1420="D","E",IF(Q1420="E","F",IF(Q1420="F","G",IF(Q1420="G","H",IF(Q1420="H","I",IF(Q1420="K","L",IF(Q1420="L","M",IF(Q1420="M","N",IF(Q1420="N","O",IF(Q1420="O","P",IF(Q1420="P","Q"))))))))))))))))</f>
        <v/>
      </c>
      <c r="R1421" s="282" t="str">
        <f t="shared" si="114"/>
        <v/>
      </c>
      <c r="S1421" s="283" t="str">
        <f t="shared" si="115"/>
        <v/>
      </c>
      <c r="T1421" s="284" t="str">
        <f t="shared" ca="1" si="116"/>
        <v/>
      </c>
      <c r="U1421" s="419"/>
      <c r="V1421" s="421" t="str">
        <f>IFERROR(IF(Table9[[#This Row],[Data de nascimento 
(aaaa-mm-dd)]]="","",(IF(B1421="","",DATEDIF(J1421,VLOOKUP(Table9[[#This Row],[Código do agregado
'[Entidade']]],Table8[[Código do agregado '[Entidade']]:[Denominação do ficheiro pdf correspondente ao documento]],25,FALSE),"y")))),"")</f>
        <v/>
      </c>
      <c r="W1421" s="410">
        <f t="shared" si="117"/>
        <v>0</v>
      </c>
      <c r="AC1421" s="280"/>
    </row>
    <row r="1422" spans="1:29" s="263" customFormat="1" ht="25.05" hidden="1" customHeight="1" x14ac:dyDescent="0.3">
      <c r="A1422" s="274" t="str">
        <f>CONCATENATE(+IF(Table9[[#This Row],[Código do agregado
'[Entidade']]]="","",VLOOKUP(Table9[[#This Row],[Código do agregado
'[Entidade']]],Table8[[#All],[Código do agregado '[Entidade']]:[Código do agregado
'[1º Direito']]],6,FALSE)),Table9[[#This Row],[Membro]])</f>
        <v/>
      </c>
      <c r="B1422" s="403"/>
      <c r="C1422" s="404" t="str">
        <f>IF(Table9[[#This Row],[Código do agregado
'[Entidade']]]="","",(CONCATENATE(VLOOKUP(Table9[[#This Row],[Código do agregado
'[Entidade']]],Table8[[Código do agregado '[Entidade']]:[Código do agregado
'[1º Direito']]],8,FALSE),".",Table9[[#This Row],[Membro]])))</f>
        <v/>
      </c>
      <c r="D1422" s="430"/>
      <c r="E1422" s="431"/>
      <c r="F1422" s="430"/>
      <c r="G1422" s="430"/>
      <c r="H1422" s="435"/>
      <c r="I1422" s="432"/>
      <c r="J1422" s="433"/>
      <c r="K1422" s="404" t="str">
        <f ca="1">IF(Table9[[#This Row],[Data de nascimento 
(aaaa-mm-dd)]]="","",(IF(B1422="","",DATEDIF(J1422,NOW(),"y"))))</f>
        <v/>
      </c>
      <c r="L1422" s="401"/>
      <c r="M1422" s="405"/>
      <c r="N1422" s="407"/>
      <c r="O1422" s="405"/>
      <c r="P1422" s="275" t="str">
        <f t="shared" si="113"/>
        <v>NÃO</v>
      </c>
      <c r="Q1422" s="281" t="str">
        <f>IF(Table9[[#This Row],[Código do agregado
'[Entidade']]]="","",IF(B1422&lt;&gt;B1421,"A",IF(Q1421="A","B",IF(Q1421="B","C",IF(Q1421="C","D",IF(Q1421="D","E",IF(Q1421="E","F",IF(Q1421="F","G",IF(Q1421="G","H",IF(Q1421="H","I",IF(Q1421="K","L",IF(Q1421="L","M",IF(Q1421="M","N",IF(Q1421="N","O",IF(Q1421="O","P",IF(Q1421="P","Q"))))))))))))))))</f>
        <v/>
      </c>
      <c r="R1422" s="282" t="str">
        <f t="shared" si="114"/>
        <v/>
      </c>
      <c r="S1422" s="283" t="str">
        <f t="shared" si="115"/>
        <v/>
      </c>
      <c r="T1422" s="284" t="str">
        <f t="shared" ca="1" si="116"/>
        <v/>
      </c>
      <c r="U1422" s="419"/>
      <c r="V1422" s="421" t="str">
        <f>IFERROR(IF(Table9[[#This Row],[Data de nascimento 
(aaaa-mm-dd)]]="","",(IF(B1422="","",DATEDIF(J1422,VLOOKUP(Table9[[#This Row],[Código do agregado
'[Entidade']]],Table8[[Código do agregado '[Entidade']]:[Denominação do ficheiro pdf correspondente ao documento]],25,FALSE),"y")))),"")</f>
        <v/>
      </c>
      <c r="W1422" s="410">
        <f t="shared" si="117"/>
        <v>0</v>
      </c>
      <c r="AC1422" s="280"/>
    </row>
    <row r="1423" spans="1:29" s="263" customFormat="1" ht="25.05" hidden="1" customHeight="1" x14ac:dyDescent="0.3">
      <c r="A1423" s="274" t="str">
        <f>CONCATENATE(+IF(Table9[[#This Row],[Código do agregado
'[Entidade']]]="","",VLOOKUP(Table9[[#This Row],[Código do agregado
'[Entidade']]],Table8[[#All],[Código do agregado '[Entidade']]:[Código do agregado
'[1º Direito']]],6,FALSE)),Table9[[#This Row],[Membro]])</f>
        <v/>
      </c>
      <c r="B1423" s="403"/>
      <c r="C1423" s="404" t="str">
        <f>IF(Table9[[#This Row],[Código do agregado
'[Entidade']]]="","",(CONCATENATE(VLOOKUP(Table9[[#This Row],[Código do agregado
'[Entidade']]],Table8[[Código do agregado '[Entidade']]:[Código do agregado
'[1º Direito']]],8,FALSE),".",Table9[[#This Row],[Membro]])))</f>
        <v/>
      </c>
      <c r="D1423" s="430"/>
      <c r="E1423" s="431"/>
      <c r="F1423" s="430"/>
      <c r="G1423" s="430"/>
      <c r="H1423" s="435"/>
      <c r="I1423" s="432"/>
      <c r="J1423" s="433"/>
      <c r="K1423" s="404" t="str">
        <f ca="1">IF(Table9[[#This Row],[Data de nascimento 
(aaaa-mm-dd)]]="","",(IF(B1423="","",DATEDIF(J1423,NOW(),"y"))))</f>
        <v/>
      </c>
      <c r="L1423" s="401"/>
      <c r="M1423" s="405"/>
      <c r="N1423" s="407"/>
      <c r="O1423" s="405"/>
      <c r="P1423" s="275" t="str">
        <f t="shared" si="113"/>
        <v>NÃO</v>
      </c>
      <c r="Q1423" s="281" t="str">
        <f>IF(Table9[[#This Row],[Código do agregado
'[Entidade']]]="","",IF(B1423&lt;&gt;B1422,"A",IF(Q1422="A","B",IF(Q1422="B","C",IF(Q1422="C","D",IF(Q1422="D","E",IF(Q1422="E","F",IF(Q1422="F","G",IF(Q1422="G","H",IF(Q1422="H","I",IF(Q1422="K","L",IF(Q1422="L","M",IF(Q1422="M","N",IF(Q1422="N","O",IF(Q1422="O","P",IF(Q1422="P","Q"))))))))))))))))</f>
        <v/>
      </c>
      <c r="R1423" s="282" t="str">
        <f t="shared" si="114"/>
        <v/>
      </c>
      <c r="S1423" s="283" t="str">
        <f t="shared" si="115"/>
        <v/>
      </c>
      <c r="T1423" s="284" t="str">
        <f t="shared" ca="1" si="116"/>
        <v/>
      </c>
      <c r="U1423" s="419"/>
      <c r="V1423" s="421" t="str">
        <f>IFERROR(IF(Table9[[#This Row],[Data de nascimento 
(aaaa-mm-dd)]]="","",(IF(B1423="","",DATEDIF(J1423,VLOOKUP(Table9[[#This Row],[Código do agregado
'[Entidade']]],Table8[[Código do agregado '[Entidade']]:[Denominação do ficheiro pdf correspondente ao documento]],25,FALSE),"y")))),"")</f>
        <v/>
      </c>
      <c r="W1423" s="410">
        <f t="shared" si="117"/>
        <v>0</v>
      </c>
      <c r="AC1423" s="280"/>
    </row>
    <row r="1424" spans="1:29" s="263" customFormat="1" ht="25.05" hidden="1" customHeight="1" x14ac:dyDescent="0.3">
      <c r="A1424" s="274" t="str">
        <f>CONCATENATE(+IF(Table9[[#This Row],[Código do agregado
'[Entidade']]]="","",VLOOKUP(Table9[[#This Row],[Código do agregado
'[Entidade']]],Table8[[#All],[Código do agregado '[Entidade']]:[Código do agregado
'[1º Direito']]],6,FALSE)),Table9[[#This Row],[Membro]])</f>
        <v/>
      </c>
      <c r="B1424" s="403"/>
      <c r="C1424" s="404" t="str">
        <f>IF(Table9[[#This Row],[Código do agregado
'[Entidade']]]="","",(CONCATENATE(VLOOKUP(Table9[[#This Row],[Código do agregado
'[Entidade']]],Table8[[Código do agregado '[Entidade']]:[Código do agregado
'[1º Direito']]],8,FALSE),".",Table9[[#This Row],[Membro]])))</f>
        <v/>
      </c>
      <c r="D1424" s="430"/>
      <c r="E1424" s="431"/>
      <c r="F1424" s="430"/>
      <c r="G1424" s="430"/>
      <c r="H1424" s="435"/>
      <c r="I1424" s="432"/>
      <c r="J1424" s="433"/>
      <c r="K1424" s="404" t="str">
        <f ca="1">IF(Table9[[#This Row],[Data de nascimento 
(aaaa-mm-dd)]]="","",(IF(B1424="","",DATEDIF(J1424,NOW(),"y"))))</f>
        <v/>
      </c>
      <c r="L1424" s="401"/>
      <c r="M1424" s="405"/>
      <c r="N1424" s="407"/>
      <c r="O1424" s="405"/>
      <c r="P1424" s="275" t="str">
        <f t="shared" si="113"/>
        <v>NÃO</v>
      </c>
      <c r="Q1424" s="281" t="str">
        <f>IF(Table9[[#This Row],[Código do agregado
'[Entidade']]]="","",IF(B1424&lt;&gt;B1423,"A",IF(Q1423="A","B",IF(Q1423="B","C",IF(Q1423="C","D",IF(Q1423="D","E",IF(Q1423="E","F",IF(Q1423="F","G",IF(Q1423="G","H",IF(Q1423="H","I",IF(Q1423="K","L",IF(Q1423="L","M",IF(Q1423="M","N",IF(Q1423="N","O",IF(Q1423="O","P",IF(Q1423="P","Q"))))))))))))))))</f>
        <v/>
      </c>
      <c r="R1424" s="282" t="str">
        <f t="shared" si="114"/>
        <v/>
      </c>
      <c r="S1424" s="283" t="str">
        <f t="shared" si="115"/>
        <v/>
      </c>
      <c r="T1424" s="284" t="str">
        <f t="shared" ca="1" si="116"/>
        <v/>
      </c>
      <c r="U1424" s="419"/>
      <c r="V1424" s="421" t="str">
        <f>IFERROR(IF(Table9[[#This Row],[Data de nascimento 
(aaaa-mm-dd)]]="","",(IF(B1424="","",DATEDIF(J1424,VLOOKUP(Table9[[#This Row],[Código do agregado
'[Entidade']]],Table8[[Código do agregado '[Entidade']]:[Denominação do ficheiro pdf correspondente ao documento]],25,FALSE),"y")))),"")</f>
        <v/>
      </c>
      <c r="W1424" s="410">
        <f t="shared" si="117"/>
        <v>0</v>
      </c>
      <c r="AC1424" s="280"/>
    </row>
    <row r="1425" spans="1:29" s="263" customFormat="1" ht="25.05" hidden="1" customHeight="1" x14ac:dyDescent="0.3">
      <c r="A1425" s="274" t="str">
        <f>CONCATENATE(+IF(Table9[[#This Row],[Código do agregado
'[Entidade']]]="","",VLOOKUP(Table9[[#This Row],[Código do agregado
'[Entidade']]],Table8[[#All],[Código do agregado '[Entidade']]:[Código do agregado
'[1º Direito']]],6,FALSE)),Table9[[#This Row],[Membro]])</f>
        <v/>
      </c>
      <c r="B1425" s="403"/>
      <c r="C1425" s="404" t="str">
        <f>IF(Table9[[#This Row],[Código do agregado
'[Entidade']]]="","",(CONCATENATE(VLOOKUP(Table9[[#This Row],[Código do agregado
'[Entidade']]],Table8[[Código do agregado '[Entidade']]:[Código do agregado
'[1º Direito']]],8,FALSE),".",Table9[[#This Row],[Membro]])))</f>
        <v/>
      </c>
      <c r="D1425" s="430"/>
      <c r="E1425" s="431"/>
      <c r="F1425" s="430"/>
      <c r="G1425" s="430"/>
      <c r="H1425" s="435"/>
      <c r="I1425" s="432"/>
      <c r="J1425" s="433"/>
      <c r="K1425" s="404" t="str">
        <f ca="1">IF(Table9[[#This Row],[Data de nascimento 
(aaaa-mm-dd)]]="","",(IF(B1425="","",DATEDIF(J1425,NOW(),"y"))))</f>
        <v/>
      </c>
      <c r="L1425" s="401"/>
      <c r="M1425" s="405"/>
      <c r="N1425" s="407"/>
      <c r="O1425" s="405"/>
      <c r="P1425" s="275" t="str">
        <f t="shared" si="113"/>
        <v>NÃO</v>
      </c>
      <c r="Q1425" s="281" t="str">
        <f>IF(Table9[[#This Row],[Código do agregado
'[Entidade']]]="","",IF(B1425&lt;&gt;B1424,"A",IF(Q1424="A","B",IF(Q1424="B","C",IF(Q1424="C","D",IF(Q1424="D","E",IF(Q1424="E","F",IF(Q1424="F","G",IF(Q1424="G","H",IF(Q1424="H","I",IF(Q1424="K","L",IF(Q1424="L","M",IF(Q1424="M","N",IF(Q1424="N","O",IF(Q1424="O","P",IF(Q1424="P","Q"))))))))))))))))</f>
        <v/>
      </c>
      <c r="R1425" s="282" t="str">
        <f t="shared" si="114"/>
        <v/>
      </c>
      <c r="S1425" s="283" t="str">
        <f t="shared" si="115"/>
        <v/>
      </c>
      <c r="T1425" s="284" t="str">
        <f t="shared" ca="1" si="116"/>
        <v/>
      </c>
      <c r="U1425" s="419"/>
      <c r="V1425" s="421" t="str">
        <f>IFERROR(IF(Table9[[#This Row],[Data de nascimento 
(aaaa-mm-dd)]]="","",(IF(B1425="","",DATEDIF(J1425,VLOOKUP(Table9[[#This Row],[Código do agregado
'[Entidade']]],Table8[[Código do agregado '[Entidade']]:[Denominação do ficheiro pdf correspondente ao documento]],25,FALSE),"y")))),"")</f>
        <v/>
      </c>
      <c r="W1425" s="410">
        <f t="shared" si="117"/>
        <v>0</v>
      </c>
      <c r="AC1425" s="280"/>
    </row>
    <row r="1426" spans="1:29" s="263" customFormat="1" ht="25.05" hidden="1" customHeight="1" x14ac:dyDescent="0.3">
      <c r="A1426" s="274" t="str">
        <f>CONCATENATE(+IF(Table9[[#This Row],[Código do agregado
'[Entidade']]]="","",VLOOKUP(Table9[[#This Row],[Código do agregado
'[Entidade']]],Table8[[#All],[Código do agregado '[Entidade']]:[Código do agregado
'[1º Direito']]],6,FALSE)),Table9[[#This Row],[Membro]])</f>
        <v/>
      </c>
      <c r="B1426" s="403"/>
      <c r="C1426" s="404" t="str">
        <f>IF(Table9[[#This Row],[Código do agregado
'[Entidade']]]="","",(CONCATENATE(VLOOKUP(Table9[[#This Row],[Código do agregado
'[Entidade']]],Table8[[Código do agregado '[Entidade']]:[Código do agregado
'[1º Direito']]],8,FALSE),".",Table9[[#This Row],[Membro]])))</f>
        <v/>
      </c>
      <c r="D1426" s="430"/>
      <c r="E1426" s="431"/>
      <c r="F1426" s="430"/>
      <c r="G1426" s="430"/>
      <c r="H1426" s="435"/>
      <c r="I1426" s="432"/>
      <c r="J1426" s="433"/>
      <c r="K1426" s="404" t="str">
        <f ca="1">IF(Table9[[#This Row],[Data de nascimento 
(aaaa-mm-dd)]]="","",(IF(B1426="","",DATEDIF(J1426,NOW(),"y"))))</f>
        <v/>
      </c>
      <c r="L1426" s="401"/>
      <c r="M1426" s="405"/>
      <c r="N1426" s="407"/>
      <c r="O1426" s="405"/>
      <c r="P1426" s="275" t="str">
        <f t="shared" si="113"/>
        <v>NÃO</v>
      </c>
      <c r="Q1426" s="281" t="str">
        <f>IF(Table9[[#This Row],[Código do agregado
'[Entidade']]]="","",IF(B1426&lt;&gt;B1425,"A",IF(Q1425="A","B",IF(Q1425="B","C",IF(Q1425="C","D",IF(Q1425="D","E",IF(Q1425="E","F",IF(Q1425="F","G",IF(Q1425="G","H",IF(Q1425="H","I",IF(Q1425="K","L",IF(Q1425="L","M",IF(Q1425="M","N",IF(Q1425="N","O",IF(Q1425="O","P",IF(Q1425="P","Q"))))))))))))))))</f>
        <v/>
      </c>
      <c r="R1426" s="282" t="str">
        <f t="shared" si="114"/>
        <v/>
      </c>
      <c r="S1426" s="283" t="str">
        <f t="shared" si="115"/>
        <v/>
      </c>
      <c r="T1426" s="284" t="str">
        <f t="shared" ca="1" si="116"/>
        <v/>
      </c>
      <c r="U1426" s="419"/>
      <c r="V1426" s="421" t="str">
        <f>IFERROR(IF(Table9[[#This Row],[Data de nascimento 
(aaaa-mm-dd)]]="","",(IF(B1426="","",DATEDIF(J1426,VLOOKUP(Table9[[#This Row],[Código do agregado
'[Entidade']]],Table8[[Código do agregado '[Entidade']]:[Denominação do ficheiro pdf correspondente ao documento]],25,FALSE),"y")))),"")</f>
        <v/>
      </c>
      <c r="W1426" s="410">
        <f t="shared" si="117"/>
        <v>0</v>
      </c>
      <c r="AC1426" s="280"/>
    </row>
    <row r="1427" spans="1:29" s="263" customFormat="1" ht="25.05" hidden="1" customHeight="1" x14ac:dyDescent="0.3">
      <c r="A1427" s="274" t="str">
        <f>CONCATENATE(+IF(Table9[[#This Row],[Código do agregado
'[Entidade']]]="","",VLOOKUP(Table9[[#This Row],[Código do agregado
'[Entidade']]],Table8[[#All],[Código do agregado '[Entidade']]:[Código do agregado
'[1º Direito']]],6,FALSE)),Table9[[#This Row],[Membro]])</f>
        <v/>
      </c>
      <c r="B1427" s="403"/>
      <c r="C1427" s="404" t="str">
        <f>IF(Table9[[#This Row],[Código do agregado
'[Entidade']]]="","",(CONCATENATE(VLOOKUP(Table9[[#This Row],[Código do agregado
'[Entidade']]],Table8[[Código do agregado '[Entidade']]:[Código do agregado
'[1º Direito']]],8,FALSE),".",Table9[[#This Row],[Membro]])))</f>
        <v/>
      </c>
      <c r="D1427" s="430"/>
      <c r="E1427" s="431"/>
      <c r="F1427" s="430"/>
      <c r="G1427" s="430"/>
      <c r="H1427" s="435"/>
      <c r="I1427" s="432"/>
      <c r="J1427" s="433"/>
      <c r="K1427" s="404" t="str">
        <f ca="1">IF(Table9[[#This Row],[Data de nascimento 
(aaaa-mm-dd)]]="","",(IF(B1427="","",DATEDIF(J1427,NOW(),"y"))))</f>
        <v/>
      </c>
      <c r="L1427" s="401"/>
      <c r="M1427" s="405"/>
      <c r="N1427" s="407"/>
      <c r="O1427" s="405"/>
      <c r="P1427" s="275" t="str">
        <f t="shared" si="113"/>
        <v>NÃO</v>
      </c>
      <c r="Q1427" s="281" t="str">
        <f>IF(Table9[[#This Row],[Código do agregado
'[Entidade']]]="","",IF(B1427&lt;&gt;B1426,"A",IF(Q1426="A","B",IF(Q1426="B","C",IF(Q1426="C","D",IF(Q1426="D","E",IF(Q1426="E","F",IF(Q1426="F","G",IF(Q1426="G","H",IF(Q1426="H","I",IF(Q1426="K","L",IF(Q1426="L","M",IF(Q1426="M","N",IF(Q1426="N","O",IF(Q1426="O","P",IF(Q1426="P","Q"))))))))))))))))</f>
        <v/>
      </c>
      <c r="R1427" s="282" t="str">
        <f t="shared" si="114"/>
        <v/>
      </c>
      <c r="S1427" s="283" t="str">
        <f t="shared" si="115"/>
        <v/>
      </c>
      <c r="T1427" s="284" t="str">
        <f t="shared" ca="1" si="116"/>
        <v/>
      </c>
      <c r="U1427" s="419"/>
      <c r="V1427" s="421" t="str">
        <f>IFERROR(IF(Table9[[#This Row],[Data de nascimento 
(aaaa-mm-dd)]]="","",(IF(B1427="","",DATEDIF(J1427,VLOOKUP(Table9[[#This Row],[Código do agregado
'[Entidade']]],Table8[[Código do agregado '[Entidade']]:[Denominação do ficheiro pdf correspondente ao documento]],25,FALSE),"y")))),"")</f>
        <v/>
      </c>
      <c r="W1427" s="410">
        <f t="shared" si="117"/>
        <v>0</v>
      </c>
      <c r="AC1427" s="280"/>
    </row>
    <row r="1428" spans="1:29" s="263" customFormat="1" ht="25.05" hidden="1" customHeight="1" x14ac:dyDescent="0.3">
      <c r="A1428" s="274" t="str">
        <f>CONCATENATE(+IF(Table9[[#This Row],[Código do agregado
'[Entidade']]]="","",VLOOKUP(Table9[[#This Row],[Código do agregado
'[Entidade']]],Table8[[#All],[Código do agregado '[Entidade']]:[Código do agregado
'[1º Direito']]],6,FALSE)),Table9[[#This Row],[Membro]])</f>
        <v/>
      </c>
      <c r="B1428" s="403"/>
      <c r="C1428" s="404" t="str">
        <f>IF(Table9[[#This Row],[Código do agregado
'[Entidade']]]="","",(CONCATENATE(VLOOKUP(Table9[[#This Row],[Código do agregado
'[Entidade']]],Table8[[Código do agregado '[Entidade']]:[Código do agregado
'[1º Direito']]],8,FALSE),".",Table9[[#This Row],[Membro]])))</f>
        <v/>
      </c>
      <c r="D1428" s="430"/>
      <c r="E1428" s="431"/>
      <c r="F1428" s="430"/>
      <c r="G1428" s="430"/>
      <c r="H1428" s="435"/>
      <c r="I1428" s="432"/>
      <c r="J1428" s="433"/>
      <c r="K1428" s="404" t="str">
        <f ca="1">IF(Table9[[#This Row],[Data de nascimento 
(aaaa-mm-dd)]]="","",(IF(B1428="","",DATEDIF(J1428,NOW(),"y"))))</f>
        <v/>
      </c>
      <c r="L1428" s="401"/>
      <c r="M1428" s="405"/>
      <c r="N1428" s="407"/>
      <c r="O1428" s="405"/>
      <c r="P1428" s="275" t="str">
        <f t="shared" si="113"/>
        <v>NÃO</v>
      </c>
      <c r="Q1428" s="281" t="str">
        <f>IF(Table9[[#This Row],[Código do agregado
'[Entidade']]]="","",IF(B1428&lt;&gt;B1427,"A",IF(Q1427="A","B",IF(Q1427="B","C",IF(Q1427="C","D",IF(Q1427="D","E",IF(Q1427="E","F",IF(Q1427="F","G",IF(Q1427="G","H",IF(Q1427="H","I",IF(Q1427="K","L",IF(Q1427="L","M",IF(Q1427="M","N",IF(Q1427="N","O",IF(Q1427="O","P",IF(Q1427="P","Q"))))))))))))))))</f>
        <v/>
      </c>
      <c r="R1428" s="282" t="str">
        <f t="shared" si="114"/>
        <v/>
      </c>
      <c r="S1428" s="283" t="str">
        <f t="shared" si="115"/>
        <v/>
      </c>
      <c r="T1428" s="284" t="str">
        <f t="shared" ca="1" si="116"/>
        <v/>
      </c>
      <c r="U1428" s="419"/>
      <c r="V1428" s="421" t="str">
        <f>IFERROR(IF(Table9[[#This Row],[Data de nascimento 
(aaaa-mm-dd)]]="","",(IF(B1428="","",DATEDIF(J1428,VLOOKUP(Table9[[#This Row],[Código do agregado
'[Entidade']]],Table8[[Código do agregado '[Entidade']]:[Denominação do ficheiro pdf correspondente ao documento]],25,FALSE),"y")))),"")</f>
        <v/>
      </c>
      <c r="W1428" s="410">
        <f t="shared" si="117"/>
        <v>0</v>
      </c>
      <c r="AC1428" s="280"/>
    </row>
    <row r="1429" spans="1:29" s="263" customFormat="1" ht="25.05" hidden="1" customHeight="1" x14ac:dyDescent="0.3">
      <c r="A1429" s="274" t="str">
        <f>CONCATENATE(+IF(Table9[[#This Row],[Código do agregado
'[Entidade']]]="","",VLOOKUP(Table9[[#This Row],[Código do agregado
'[Entidade']]],Table8[[#All],[Código do agregado '[Entidade']]:[Código do agregado
'[1º Direito']]],6,FALSE)),Table9[[#This Row],[Membro]])</f>
        <v/>
      </c>
      <c r="B1429" s="403"/>
      <c r="C1429" s="404" t="str">
        <f>IF(Table9[[#This Row],[Código do agregado
'[Entidade']]]="","",(CONCATENATE(VLOOKUP(Table9[[#This Row],[Código do agregado
'[Entidade']]],Table8[[Código do agregado '[Entidade']]:[Código do agregado
'[1º Direito']]],8,FALSE),".",Table9[[#This Row],[Membro]])))</f>
        <v/>
      </c>
      <c r="D1429" s="430"/>
      <c r="E1429" s="431"/>
      <c r="F1429" s="430"/>
      <c r="G1429" s="430"/>
      <c r="H1429" s="435"/>
      <c r="I1429" s="432"/>
      <c r="J1429" s="433"/>
      <c r="K1429" s="404" t="str">
        <f ca="1">IF(Table9[[#This Row],[Data de nascimento 
(aaaa-mm-dd)]]="","",(IF(B1429="","",DATEDIF(J1429,NOW(),"y"))))</f>
        <v/>
      </c>
      <c r="L1429" s="401"/>
      <c r="M1429" s="405"/>
      <c r="N1429" s="407"/>
      <c r="O1429" s="405"/>
      <c r="P1429" s="275" t="str">
        <f t="shared" si="113"/>
        <v>NÃO</v>
      </c>
      <c r="Q1429" s="281" t="str">
        <f>IF(Table9[[#This Row],[Código do agregado
'[Entidade']]]="","",IF(B1429&lt;&gt;B1428,"A",IF(Q1428="A","B",IF(Q1428="B","C",IF(Q1428="C","D",IF(Q1428="D","E",IF(Q1428="E","F",IF(Q1428="F","G",IF(Q1428="G","H",IF(Q1428="H","I",IF(Q1428="K","L",IF(Q1428="L","M",IF(Q1428="M","N",IF(Q1428="N","O",IF(Q1428="O","P",IF(Q1428="P","Q"))))))))))))))))</f>
        <v/>
      </c>
      <c r="R1429" s="282" t="str">
        <f t="shared" si="114"/>
        <v/>
      </c>
      <c r="S1429" s="283" t="str">
        <f t="shared" si="115"/>
        <v/>
      </c>
      <c r="T1429" s="284" t="str">
        <f t="shared" ca="1" si="116"/>
        <v/>
      </c>
      <c r="U1429" s="419"/>
      <c r="V1429" s="421" t="str">
        <f>IFERROR(IF(Table9[[#This Row],[Data de nascimento 
(aaaa-mm-dd)]]="","",(IF(B1429="","",DATEDIF(J1429,VLOOKUP(Table9[[#This Row],[Código do agregado
'[Entidade']]],Table8[[Código do agregado '[Entidade']]:[Denominação do ficheiro pdf correspondente ao documento]],25,FALSE),"y")))),"")</f>
        <v/>
      </c>
      <c r="W1429" s="410">
        <f t="shared" si="117"/>
        <v>0</v>
      </c>
      <c r="AC1429" s="280"/>
    </row>
    <row r="1430" spans="1:29" s="263" customFormat="1" ht="25.05" hidden="1" customHeight="1" x14ac:dyDescent="0.3">
      <c r="A1430" s="274" t="str">
        <f>CONCATENATE(+IF(Table9[[#This Row],[Código do agregado
'[Entidade']]]="","",VLOOKUP(Table9[[#This Row],[Código do agregado
'[Entidade']]],Table8[[#All],[Código do agregado '[Entidade']]:[Código do agregado
'[1º Direito']]],6,FALSE)),Table9[[#This Row],[Membro]])</f>
        <v/>
      </c>
      <c r="B1430" s="403"/>
      <c r="C1430" s="404" t="str">
        <f>IF(Table9[[#This Row],[Código do agregado
'[Entidade']]]="","",(CONCATENATE(VLOOKUP(Table9[[#This Row],[Código do agregado
'[Entidade']]],Table8[[Código do agregado '[Entidade']]:[Código do agregado
'[1º Direito']]],8,FALSE),".",Table9[[#This Row],[Membro]])))</f>
        <v/>
      </c>
      <c r="D1430" s="430"/>
      <c r="E1430" s="431"/>
      <c r="F1430" s="430"/>
      <c r="G1430" s="430"/>
      <c r="H1430" s="435"/>
      <c r="I1430" s="432"/>
      <c r="J1430" s="433"/>
      <c r="K1430" s="404" t="str">
        <f ca="1">IF(Table9[[#This Row],[Data de nascimento 
(aaaa-mm-dd)]]="","",(IF(B1430="","",DATEDIF(J1430,NOW(),"y"))))</f>
        <v/>
      </c>
      <c r="L1430" s="401"/>
      <c r="M1430" s="405"/>
      <c r="N1430" s="407"/>
      <c r="O1430" s="405"/>
      <c r="P1430" s="275" t="str">
        <f t="shared" si="113"/>
        <v>NÃO</v>
      </c>
      <c r="Q1430" s="281" t="str">
        <f>IF(Table9[[#This Row],[Código do agregado
'[Entidade']]]="","",IF(B1430&lt;&gt;B1429,"A",IF(Q1429="A","B",IF(Q1429="B","C",IF(Q1429="C","D",IF(Q1429="D","E",IF(Q1429="E","F",IF(Q1429="F","G",IF(Q1429="G","H",IF(Q1429="H","I",IF(Q1429="K","L",IF(Q1429="L","M",IF(Q1429="M","N",IF(Q1429="N","O",IF(Q1429="O","P",IF(Q1429="P","Q"))))))))))))))))</f>
        <v/>
      </c>
      <c r="R1430" s="282" t="str">
        <f t="shared" si="114"/>
        <v/>
      </c>
      <c r="S1430" s="283" t="str">
        <f t="shared" si="115"/>
        <v/>
      </c>
      <c r="T1430" s="284" t="str">
        <f t="shared" ca="1" si="116"/>
        <v/>
      </c>
      <c r="U1430" s="419"/>
      <c r="V1430" s="421" t="str">
        <f>IFERROR(IF(Table9[[#This Row],[Data de nascimento 
(aaaa-mm-dd)]]="","",(IF(B1430="","",DATEDIF(J1430,VLOOKUP(Table9[[#This Row],[Código do agregado
'[Entidade']]],Table8[[Código do agregado '[Entidade']]:[Denominação do ficheiro pdf correspondente ao documento]],25,FALSE),"y")))),"")</f>
        <v/>
      </c>
      <c r="W1430" s="410">
        <f t="shared" si="117"/>
        <v>0</v>
      </c>
      <c r="AC1430" s="280"/>
    </row>
    <row r="1431" spans="1:29" s="263" customFormat="1" ht="25.05" hidden="1" customHeight="1" x14ac:dyDescent="0.3">
      <c r="A1431" s="274" t="str">
        <f>CONCATENATE(+IF(Table9[[#This Row],[Código do agregado
'[Entidade']]]="","",VLOOKUP(Table9[[#This Row],[Código do agregado
'[Entidade']]],Table8[[#All],[Código do agregado '[Entidade']]:[Código do agregado
'[1º Direito']]],6,FALSE)),Table9[[#This Row],[Membro]])</f>
        <v/>
      </c>
      <c r="B1431" s="403"/>
      <c r="C1431" s="404" t="str">
        <f>IF(Table9[[#This Row],[Código do agregado
'[Entidade']]]="","",(CONCATENATE(VLOOKUP(Table9[[#This Row],[Código do agregado
'[Entidade']]],Table8[[Código do agregado '[Entidade']]:[Código do agregado
'[1º Direito']]],8,FALSE),".",Table9[[#This Row],[Membro]])))</f>
        <v/>
      </c>
      <c r="D1431" s="430"/>
      <c r="E1431" s="431"/>
      <c r="F1431" s="430"/>
      <c r="G1431" s="430"/>
      <c r="H1431" s="435"/>
      <c r="I1431" s="432"/>
      <c r="J1431" s="433"/>
      <c r="K1431" s="404" t="str">
        <f ca="1">IF(Table9[[#This Row],[Data de nascimento 
(aaaa-mm-dd)]]="","",(IF(B1431="","",DATEDIF(J1431,NOW(),"y"))))</f>
        <v/>
      </c>
      <c r="L1431" s="401"/>
      <c r="M1431" s="405"/>
      <c r="N1431" s="407"/>
      <c r="O1431" s="405"/>
      <c r="P1431" s="275" t="str">
        <f t="shared" si="113"/>
        <v>NÃO</v>
      </c>
      <c r="Q1431" s="281" t="str">
        <f>IF(Table9[[#This Row],[Código do agregado
'[Entidade']]]="","",IF(B1431&lt;&gt;B1430,"A",IF(Q1430="A","B",IF(Q1430="B","C",IF(Q1430="C","D",IF(Q1430="D","E",IF(Q1430="E","F",IF(Q1430="F","G",IF(Q1430="G","H",IF(Q1430="H","I",IF(Q1430="K","L",IF(Q1430="L","M",IF(Q1430="M","N",IF(Q1430="N","O",IF(Q1430="O","P",IF(Q1430="P","Q"))))))))))))))))</f>
        <v/>
      </c>
      <c r="R1431" s="282" t="str">
        <f t="shared" si="114"/>
        <v/>
      </c>
      <c r="S1431" s="283" t="str">
        <f t="shared" si="115"/>
        <v/>
      </c>
      <c r="T1431" s="284" t="str">
        <f t="shared" ca="1" si="116"/>
        <v/>
      </c>
      <c r="U1431" s="419"/>
      <c r="V1431" s="421" t="str">
        <f>IFERROR(IF(Table9[[#This Row],[Data de nascimento 
(aaaa-mm-dd)]]="","",(IF(B1431="","",DATEDIF(J1431,VLOOKUP(Table9[[#This Row],[Código do agregado
'[Entidade']]],Table8[[Código do agregado '[Entidade']]:[Denominação do ficheiro pdf correspondente ao documento]],25,FALSE),"y")))),"")</f>
        <v/>
      </c>
      <c r="W1431" s="410">
        <f t="shared" si="117"/>
        <v>0</v>
      </c>
      <c r="AC1431" s="280"/>
    </row>
    <row r="1432" spans="1:29" s="263" customFormat="1" ht="25.05" hidden="1" customHeight="1" x14ac:dyDescent="0.3">
      <c r="A1432" s="274" t="str">
        <f>CONCATENATE(+IF(Table9[[#This Row],[Código do agregado
'[Entidade']]]="","",VLOOKUP(Table9[[#This Row],[Código do agregado
'[Entidade']]],Table8[[#All],[Código do agregado '[Entidade']]:[Código do agregado
'[1º Direito']]],6,FALSE)),Table9[[#This Row],[Membro]])</f>
        <v/>
      </c>
      <c r="B1432" s="403"/>
      <c r="C1432" s="404" t="str">
        <f>IF(Table9[[#This Row],[Código do agregado
'[Entidade']]]="","",(CONCATENATE(VLOOKUP(Table9[[#This Row],[Código do agregado
'[Entidade']]],Table8[[Código do agregado '[Entidade']]:[Código do agregado
'[1º Direito']]],8,FALSE),".",Table9[[#This Row],[Membro]])))</f>
        <v/>
      </c>
      <c r="D1432" s="430"/>
      <c r="E1432" s="431"/>
      <c r="F1432" s="430"/>
      <c r="G1432" s="430"/>
      <c r="H1432" s="435"/>
      <c r="I1432" s="432"/>
      <c r="J1432" s="433"/>
      <c r="K1432" s="404" t="str">
        <f ca="1">IF(Table9[[#This Row],[Data de nascimento 
(aaaa-mm-dd)]]="","",(IF(B1432="","",DATEDIF(J1432,NOW(),"y"))))</f>
        <v/>
      </c>
      <c r="L1432" s="401"/>
      <c r="M1432" s="405"/>
      <c r="N1432" s="407"/>
      <c r="O1432" s="405"/>
      <c r="P1432" s="275" t="str">
        <f t="shared" si="113"/>
        <v>NÃO</v>
      </c>
      <c r="Q1432" s="281" t="str">
        <f>IF(Table9[[#This Row],[Código do agregado
'[Entidade']]]="","",IF(B1432&lt;&gt;B1431,"A",IF(Q1431="A","B",IF(Q1431="B","C",IF(Q1431="C","D",IF(Q1431="D","E",IF(Q1431="E","F",IF(Q1431="F","G",IF(Q1431="G","H",IF(Q1431="H","I",IF(Q1431="K","L",IF(Q1431="L","M",IF(Q1431="M","N",IF(Q1431="N","O",IF(Q1431="O","P",IF(Q1431="P","Q"))))))))))))))))</f>
        <v/>
      </c>
      <c r="R1432" s="282" t="str">
        <f t="shared" si="114"/>
        <v/>
      </c>
      <c r="S1432" s="283" t="str">
        <f t="shared" si="115"/>
        <v/>
      </c>
      <c r="T1432" s="284" t="str">
        <f t="shared" ca="1" si="116"/>
        <v/>
      </c>
      <c r="U1432" s="419"/>
      <c r="V1432" s="421" t="str">
        <f>IFERROR(IF(Table9[[#This Row],[Data de nascimento 
(aaaa-mm-dd)]]="","",(IF(B1432="","",DATEDIF(J1432,VLOOKUP(Table9[[#This Row],[Código do agregado
'[Entidade']]],Table8[[Código do agregado '[Entidade']]:[Denominação do ficheiro pdf correspondente ao documento]],25,FALSE),"y")))),"")</f>
        <v/>
      </c>
      <c r="W1432" s="410">
        <f t="shared" si="117"/>
        <v>0</v>
      </c>
      <c r="AC1432" s="280"/>
    </row>
    <row r="1433" spans="1:29" s="263" customFormat="1" ht="25.05" hidden="1" customHeight="1" x14ac:dyDescent="0.3">
      <c r="A1433" s="274" t="str">
        <f>CONCATENATE(+IF(Table9[[#This Row],[Código do agregado
'[Entidade']]]="","",VLOOKUP(Table9[[#This Row],[Código do agregado
'[Entidade']]],Table8[[#All],[Código do agregado '[Entidade']]:[Código do agregado
'[1º Direito']]],6,FALSE)),Table9[[#This Row],[Membro]])</f>
        <v/>
      </c>
      <c r="B1433" s="403"/>
      <c r="C1433" s="404" t="str">
        <f>IF(Table9[[#This Row],[Código do agregado
'[Entidade']]]="","",(CONCATENATE(VLOOKUP(Table9[[#This Row],[Código do agregado
'[Entidade']]],Table8[[Código do agregado '[Entidade']]:[Código do agregado
'[1º Direito']]],8,FALSE),".",Table9[[#This Row],[Membro]])))</f>
        <v/>
      </c>
      <c r="D1433" s="430"/>
      <c r="E1433" s="431"/>
      <c r="F1433" s="430"/>
      <c r="G1433" s="430"/>
      <c r="H1433" s="435"/>
      <c r="I1433" s="432"/>
      <c r="J1433" s="433"/>
      <c r="K1433" s="404" t="str">
        <f ca="1">IF(Table9[[#This Row],[Data de nascimento 
(aaaa-mm-dd)]]="","",(IF(B1433="","",DATEDIF(J1433,NOW(),"y"))))</f>
        <v/>
      </c>
      <c r="L1433" s="401"/>
      <c r="M1433" s="405"/>
      <c r="N1433" s="407"/>
      <c r="O1433" s="405"/>
      <c r="P1433" s="275" t="str">
        <f t="shared" si="113"/>
        <v>NÃO</v>
      </c>
      <c r="Q1433" s="281" t="str">
        <f>IF(Table9[[#This Row],[Código do agregado
'[Entidade']]]="","",IF(B1433&lt;&gt;B1432,"A",IF(Q1432="A","B",IF(Q1432="B","C",IF(Q1432="C","D",IF(Q1432="D","E",IF(Q1432="E","F",IF(Q1432="F","G",IF(Q1432="G","H",IF(Q1432="H","I",IF(Q1432="K","L",IF(Q1432="L","M",IF(Q1432="M","N",IF(Q1432="N","O",IF(Q1432="O","P",IF(Q1432="P","Q"))))))))))))))))</f>
        <v/>
      </c>
      <c r="R1433" s="282" t="str">
        <f t="shared" si="114"/>
        <v/>
      </c>
      <c r="S1433" s="283" t="str">
        <f t="shared" si="115"/>
        <v/>
      </c>
      <c r="T1433" s="284" t="str">
        <f t="shared" ca="1" si="116"/>
        <v/>
      </c>
      <c r="U1433" s="419"/>
      <c r="V1433" s="421" t="str">
        <f>IFERROR(IF(Table9[[#This Row],[Data de nascimento 
(aaaa-mm-dd)]]="","",(IF(B1433="","",DATEDIF(J1433,VLOOKUP(Table9[[#This Row],[Código do agregado
'[Entidade']]],Table8[[Código do agregado '[Entidade']]:[Denominação do ficheiro pdf correspondente ao documento]],25,FALSE),"y")))),"")</f>
        <v/>
      </c>
      <c r="W1433" s="410">
        <f t="shared" si="117"/>
        <v>0</v>
      </c>
      <c r="AC1433" s="280"/>
    </row>
    <row r="1434" spans="1:29" s="263" customFormat="1" ht="25.05" hidden="1" customHeight="1" x14ac:dyDescent="0.3">
      <c r="A1434" s="274" t="str">
        <f>CONCATENATE(+IF(Table9[[#This Row],[Código do agregado
'[Entidade']]]="","",VLOOKUP(Table9[[#This Row],[Código do agregado
'[Entidade']]],Table8[[#All],[Código do agregado '[Entidade']]:[Código do agregado
'[1º Direito']]],6,FALSE)),Table9[[#This Row],[Membro]])</f>
        <v/>
      </c>
      <c r="B1434" s="403"/>
      <c r="C1434" s="404" t="str">
        <f>IF(Table9[[#This Row],[Código do agregado
'[Entidade']]]="","",(CONCATENATE(VLOOKUP(Table9[[#This Row],[Código do agregado
'[Entidade']]],Table8[[Código do agregado '[Entidade']]:[Código do agregado
'[1º Direito']]],8,FALSE),".",Table9[[#This Row],[Membro]])))</f>
        <v/>
      </c>
      <c r="D1434" s="430"/>
      <c r="E1434" s="431"/>
      <c r="F1434" s="430"/>
      <c r="G1434" s="430"/>
      <c r="H1434" s="435"/>
      <c r="I1434" s="432"/>
      <c r="J1434" s="433"/>
      <c r="K1434" s="404" t="str">
        <f ca="1">IF(Table9[[#This Row],[Data de nascimento 
(aaaa-mm-dd)]]="","",(IF(B1434="","",DATEDIF(J1434,NOW(),"y"))))</f>
        <v/>
      </c>
      <c r="L1434" s="401"/>
      <c r="M1434" s="405"/>
      <c r="N1434" s="407"/>
      <c r="O1434" s="405"/>
      <c r="P1434" s="275" t="str">
        <f t="shared" si="113"/>
        <v>NÃO</v>
      </c>
      <c r="Q1434" s="281" t="str">
        <f>IF(Table9[[#This Row],[Código do agregado
'[Entidade']]]="","",IF(B1434&lt;&gt;B1433,"A",IF(Q1433="A","B",IF(Q1433="B","C",IF(Q1433="C","D",IF(Q1433="D","E",IF(Q1433="E","F",IF(Q1433="F","G",IF(Q1433="G","H",IF(Q1433="H","I",IF(Q1433="K","L",IF(Q1433="L","M",IF(Q1433="M","N",IF(Q1433="N","O",IF(Q1433="O","P",IF(Q1433="P","Q"))))))))))))))))</f>
        <v/>
      </c>
      <c r="R1434" s="282" t="str">
        <f t="shared" si="114"/>
        <v/>
      </c>
      <c r="S1434" s="283" t="str">
        <f t="shared" si="115"/>
        <v/>
      </c>
      <c r="T1434" s="284" t="str">
        <f t="shared" ca="1" si="116"/>
        <v/>
      </c>
      <c r="U1434" s="419"/>
      <c r="V1434" s="421" t="str">
        <f>IFERROR(IF(Table9[[#This Row],[Data de nascimento 
(aaaa-mm-dd)]]="","",(IF(B1434="","",DATEDIF(J1434,VLOOKUP(Table9[[#This Row],[Código do agregado
'[Entidade']]],Table8[[Código do agregado '[Entidade']]:[Denominação do ficheiro pdf correspondente ao documento]],25,FALSE),"y")))),"")</f>
        <v/>
      </c>
      <c r="W1434" s="410">
        <f t="shared" si="117"/>
        <v>0</v>
      </c>
      <c r="AC1434" s="280"/>
    </row>
    <row r="1435" spans="1:29" s="263" customFormat="1" ht="25.05" hidden="1" customHeight="1" x14ac:dyDescent="0.3">
      <c r="A1435" s="274" t="str">
        <f>CONCATENATE(+IF(Table9[[#This Row],[Código do agregado
'[Entidade']]]="","",VLOOKUP(Table9[[#This Row],[Código do agregado
'[Entidade']]],Table8[[#All],[Código do agregado '[Entidade']]:[Código do agregado
'[1º Direito']]],6,FALSE)),Table9[[#This Row],[Membro]])</f>
        <v/>
      </c>
      <c r="B1435" s="403"/>
      <c r="C1435" s="404" t="str">
        <f>IF(Table9[[#This Row],[Código do agregado
'[Entidade']]]="","",(CONCATENATE(VLOOKUP(Table9[[#This Row],[Código do agregado
'[Entidade']]],Table8[[Código do agregado '[Entidade']]:[Código do agregado
'[1º Direito']]],8,FALSE),".",Table9[[#This Row],[Membro]])))</f>
        <v/>
      </c>
      <c r="D1435" s="430"/>
      <c r="E1435" s="431"/>
      <c r="F1435" s="430"/>
      <c r="G1435" s="430"/>
      <c r="H1435" s="435"/>
      <c r="I1435" s="432"/>
      <c r="J1435" s="433"/>
      <c r="K1435" s="404" t="str">
        <f ca="1">IF(Table9[[#This Row],[Data de nascimento 
(aaaa-mm-dd)]]="","",(IF(B1435="","",DATEDIF(J1435,NOW(),"y"))))</f>
        <v/>
      </c>
      <c r="L1435" s="401"/>
      <c r="M1435" s="405"/>
      <c r="N1435" s="407"/>
      <c r="O1435" s="405"/>
      <c r="P1435" s="275" t="str">
        <f t="shared" si="113"/>
        <v>NÃO</v>
      </c>
      <c r="Q1435" s="281" t="str">
        <f>IF(Table9[[#This Row],[Código do agregado
'[Entidade']]]="","",IF(B1435&lt;&gt;B1434,"A",IF(Q1434="A","B",IF(Q1434="B","C",IF(Q1434="C","D",IF(Q1434="D","E",IF(Q1434="E","F",IF(Q1434="F","G",IF(Q1434="G","H",IF(Q1434="H","I",IF(Q1434="K","L",IF(Q1434="L","M",IF(Q1434="M","N",IF(Q1434="N","O",IF(Q1434="O","P",IF(Q1434="P","Q"))))))))))))))))</f>
        <v/>
      </c>
      <c r="R1435" s="282" t="str">
        <f t="shared" si="114"/>
        <v/>
      </c>
      <c r="S1435" s="283" t="str">
        <f t="shared" si="115"/>
        <v/>
      </c>
      <c r="T1435" s="284" t="str">
        <f t="shared" ca="1" si="116"/>
        <v/>
      </c>
      <c r="U1435" s="419"/>
      <c r="V1435" s="421" t="str">
        <f>IFERROR(IF(Table9[[#This Row],[Data de nascimento 
(aaaa-mm-dd)]]="","",(IF(B1435="","",DATEDIF(J1435,VLOOKUP(Table9[[#This Row],[Código do agregado
'[Entidade']]],Table8[[Código do agregado '[Entidade']]:[Denominação do ficheiro pdf correspondente ao documento]],25,FALSE),"y")))),"")</f>
        <v/>
      </c>
      <c r="W1435" s="410">
        <f t="shared" si="117"/>
        <v>0</v>
      </c>
      <c r="AC1435" s="280"/>
    </row>
    <row r="1436" spans="1:29" s="263" customFormat="1" ht="25.05" hidden="1" customHeight="1" x14ac:dyDescent="0.3">
      <c r="A1436" s="274" t="str">
        <f>CONCATENATE(+IF(Table9[[#This Row],[Código do agregado
'[Entidade']]]="","",VLOOKUP(Table9[[#This Row],[Código do agregado
'[Entidade']]],Table8[[#All],[Código do agregado '[Entidade']]:[Código do agregado
'[1º Direito']]],6,FALSE)),Table9[[#This Row],[Membro]])</f>
        <v/>
      </c>
      <c r="B1436" s="403"/>
      <c r="C1436" s="404" t="str">
        <f>IF(Table9[[#This Row],[Código do agregado
'[Entidade']]]="","",(CONCATENATE(VLOOKUP(Table9[[#This Row],[Código do agregado
'[Entidade']]],Table8[[Código do agregado '[Entidade']]:[Código do agregado
'[1º Direito']]],8,FALSE),".",Table9[[#This Row],[Membro]])))</f>
        <v/>
      </c>
      <c r="D1436" s="430"/>
      <c r="E1436" s="431"/>
      <c r="F1436" s="430"/>
      <c r="G1436" s="430"/>
      <c r="H1436" s="435"/>
      <c r="I1436" s="432"/>
      <c r="J1436" s="433"/>
      <c r="K1436" s="404" t="str">
        <f ca="1">IF(Table9[[#This Row],[Data de nascimento 
(aaaa-mm-dd)]]="","",(IF(B1436="","",DATEDIF(J1436,NOW(),"y"))))</f>
        <v/>
      </c>
      <c r="L1436" s="401"/>
      <c r="M1436" s="405"/>
      <c r="N1436" s="407"/>
      <c r="O1436" s="405"/>
      <c r="P1436" s="275" t="str">
        <f t="shared" si="113"/>
        <v>NÃO</v>
      </c>
      <c r="Q1436" s="281" t="str">
        <f>IF(Table9[[#This Row],[Código do agregado
'[Entidade']]]="","",IF(B1436&lt;&gt;B1435,"A",IF(Q1435="A","B",IF(Q1435="B","C",IF(Q1435="C","D",IF(Q1435="D","E",IF(Q1435="E","F",IF(Q1435="F","G",IF(Q1435="G","H",IF(Q1435="H","I",IF(Q1435="K","L",IF(Q1435="L","M",IF(Q1435="M","N",IF(Q1435="N","O",IF(Q1435="O","P",IF(Q1435="P","Q"))))))))))))))))</f>
        <v/>
      </c>
      <c r="R1436" s="282" t="str">
        <f t="shared" si="114"/>
        <v/>
      </c>
      <c r="S1436" s="283" t="str">
        <f t="shared" si="115"/>
        <v/>
      </c>
      <c r="T1436" s="284" t="str">
        <f t="shared" ca="1" si="116"/>
        <v/>
      </c>
      <c r="U1436" s="419"/>
      <c r="V1436" s="421" t="str">
        <f>IFERROR(IF(Table9[[#This Row],[Data de nascimento 
(aaaa-mm-dd)]]="","",(IF(B1436="","",DATEDIF(J1436,VLOOKUP(Table9[[#This Row],[Código do agregado
'[Entidade']]],Table8[[Código do agregado '[Entidade']]:[Denominação do ficheiro pdf correspondente ao documento]],25,FALSE),"y")))),"")</f>
        <v/>
      </c>
      <c r="W1436" s="410">
        <f t="shared" si="117"/>
        <v>0</v>
      </c>
      <c r="AC1436" s="280"/>
    </row>
    <row r="1437" spans="1:29" s="263" customFormat="1" ht="25.05" hidden="1" customHeight="1" x14ac:dyDescent="0.3">
      <c r="A1437" s="274" t="str">
        <f>CONCATENATE(+IF(Table9[[#This Row],[Código do agregado
'[Entidade']]]="","",VLOOKUP(Table9[[#This Row],[Código do agregado
'[Entidade']]],Table8[[#All],[Código do agregado '[Entidade']]:[Código do agregado
'[1º Direito']]],6,FALSE)),Table9[[#This Row],[Membro]])</f>
        <v/>
      </c>
      <c r="B1437" s="403"/>
      <c r="C1437" s="404" t="str">
        <f>IF(Table9[[#This Row],[Código do agregado
'[Entidade']]]="","",(CONCATENATE(VLOOKUP(Table9[[#This Row],[Código do agregado
'[Entidade']]],Table8[[Código do agregado '[Entidade']]:[Código do agregado
'[1º Direito']]],8,FALSE),".",Table9[[#This Row],[Membro]])))</f>
        <v/>
      </c>
      <c r="D1437" s="430"/>
      <c r="E1437" s="431"/>
      <c r="F1437" s="430"/>
      <c r="G1437" s="430"/>
      <c r="H1437" s="435"/>
      <c r="I1437" s="432"/>
      <c r="J1437" s="433"/>
      <c r="K1437" s="404" t="str">
        <f ca="1">IF(Table9[[#This Row],[Data de nascimento 
(aaaa-mm-dd)]]="","",(IF(B1437="","",DATEDIF(J1437,NOW(),"y"))))</f>
        <v/>
      </c>
      <c r="L1437" s="401"/>
      <c r="M1437" s="405"/>
      <c r="N1437" s="407"/>
      <c r="O1437" s="405"/>
      <c r="P1437" s="275" t="str">
        <f t="shared" si="113"/>
        <v>NÃO</v>
      </c>
      <c r="Q1437" s="281" t="str">
        <f>IF(Table9[[#This Row],[Código do agregado
'[Entidade']]]="","",IF(B1437&lt;&gt;B1436,"A",IF(Q1436="A","B",IF(Q1436="B","C",IF(Q1436="C","D",IF(Q1436="D","E",IF(Q1436="E","F",IF(Q1436="F","G",IF(Q1436="G","H",IF(Q1436="H","I",IF(Q1436="K","L",IF(Q1436="L","M",IF(Q1436="M","N",IF(Q1436="N","O",IF(Q1436="O","P",IF(Q1436="P","Q"))))))))))))))))</f>
        <v/>
      </c>
      <c r="R1437" s="282" t="str">
        <f t="shared" si="114"/>
        <v/>
      </c>
      <c r="S1437" s="283" t="str">
        <f t="shared" si="115"/>
        <v/>
      </c>
      <c r="T1437" s="284" t="str">
        <f t="shared" ca="1" si="116"/>
        <v/>
      </c>
      <c r="U1437" s="419"/>
      <c r="V1437" s="421" t="str">
        <f>IFERROR(IF(Table9[[#This Row],[Data de nascimento 
(aaaa-mm-dd)]]="","",(IF(B1437="","",DATEDIF(J1437,VLOOKUP(Table9[[#This Row],[Código do agregado
'[Entidade']]],Table8[[Código do agregado '[Entidade']]:[Denominação do ficheiro pdf correspondente ao documento]],25,FALSE),"y")))),"")</f>
        <v/>
      </c>
      <c r="W1437" s="410">
        <f t="shared" si="117"/>
        <v>0</v>
      </c>
      <c r="AC1437" s="280"/>
    </row>
    <row r="1438" spans="1:29" s="263" customFormat="1" ht="25.05" hidden="1" customHeight="1" x14ac:dyDescent="0.3">
      <c r="A1438" s="274" t="str">
        <f>CONCATENATE(+IF(Table9[[#This Row],[Código do agregado
'[Entidade']]]="","",VLOOKUP(Table9[[#This Row],[Código do agregado
'[Entidade']]],Table8[[#All],[Código do agregado '[Entidade']]:[Código do agregado
'[1º Direito']]],6,FALSE)),Table9[[#This Row],[Membro]])</f>
        <v/>
      </c>
      <c r="B1438" s="403"/>
      <c r="C1438" s="404" t="str">
        <f>IF(Table9[[#This Row],[Código do agregado
'[Entidade']]]="","",(CONCATENATE(VLOOKUP(Table9[[#This Row],[Código do agregado
'[Entidade']]],Table8[[Código do agregado '[Entidade']]:[Código do agregado
'[1º Direito']]],8,FALSE),".",Table9[[#This Row],[Membro]])))</f>
        <v/>
      </c>
      <c r="D1438" s="430"/>
      <c r="E1438" s="431"/>
      <c r="F1438" s="430"/>
      <c r="G1438" s="430"/>
      <c r="H1438" s="435"/>
      <c r="I1438" s="432"/>
      <c r="J1438" s="433"/>
      <c r="K1438" s="404" t="str">
        <f ca="1">IF(Table9[[#This Row],[Data de nascimento 
(aaaa-mm-dd)]]="","",(IF(B1438="","",DATEDIF(J1438,NOW(),"y"))))</f>
        <v/>
      </c>
      <c r="L1438" s="401"/>
      <c r="M1438" s="405"/>
      <c r="N1438" s="407"/>
      <c r="O1438" s="405"/>
      <c r="P1438" s="275" t="str">
        <f t="shared" si="113"/>
        <v>NÃO</v>
      </c>
      <c r="Q1438" s="281" t="str">
        <f>IF(Table9[[#This Row],[Código do agregado
'[Entidade']]]="","",IF(B1438&lt;&gt;B1437,"A",IF(Q1437="A","B",IF(Q1437="B","C",IF(Q1437="C","D",IF(Q1437="D","E",IF(Q1437="E","F",IF(Q1437="F","G",IF(Q1437="G","H",IF(Q1437="H","I",IF(Q1437="K","L",IF(Q1437="L","M",IF(Q1437="M","N",IF(Q1437="N","O",IF(Q1437="O","P",IF(Q1437="P","Q"))))))))))))))))</f>
        <v/>
      </c>
      <c r="R1438" s="282" t="str">
        <f t="shared" si="114"/>
        <v/>
      </c>
      <c r="S1438" s="283" t="str">
        <f t="shared" si="115"/>
        <v/>
      </c>
      <c r="T1438" s="284" t="str">
        <f t="shared" ca="1" si="116"/>
        <v/>
      </c>
      <c r="U1438" s="419"/>
      <c r="V1438" s="421" t="str">
        <f>IFERROR(IF(Table9[[#This Row],[Data de nascimento 
(aaaa-mm-dd)]]="","",(IF(B1438="","",DATEDIF(J1438,VLOOKUP(Table9[[#This Row],[Código do agregado
'[Entidade']]],Table8[[Código do agregado '[Entidade']]:[Denominação do ficheiro pdf correspondente ao documento]],25,FALSE),"y")))),"")</f>
        <v/>
      </c>
      <c r="W1438" s="410">
        <f t="shared" si="117"/>
        <v>0</v>
      </c>
      <c r="AC1438" s="280"/>
    </row>
    <row r="1439" spans="1:29" s="263" customFormat="1" ht="25.05" hidden="1" customHeight="1" x14ac:dyDescent="0.3">
      <c r="A1439" s="274" t="str">
        <f>CONCATENATE(+IF(Table9[[#This Row],[Código do agregado
'[Entidade']]]="","",VLOOKUP(Table9[[#This Row],[Código do agregado
'[Entidade']]],Table8[[#All],[Código do agregado '[Entidade']]:[Código do agregado
'[1º Direito']]],6,FALSE)),Table9[[#This Row],[Membro]])</f>
        <v/>
      </c>
      <c r="B1439" s="403"/>
      <c r="C1439" s="404" t="str">
        <f>IF(Table9[[#This Row],[Código do agregado
'[Entidade']]]="","",(CONCATENATE(VLOOKUP(Table9[[#This Row],[Código do agregado
'[Entidade']]],Table8[[Código do agregado '[Entidade']]:[Código do agregado
'[1º Direito']]],8,FALSE),".",Table9[[#This Row],[Membro]])))</f>
        <v/>
      </c>
      <c r="D1439" s="430"/>
      <c r="E1439" s="431"/>
      <c r="F1439" s="430"/>
      <c r="G1439" s="430"/>
      <c r="H1439" s="435"/>
      <c r="I1439" s="432"/>
      <c r="J1439" s="433"/>
      <c r="K1439" s="404" t="str">
        <f ca="1">IF(Table9[[#This Row],[Data de nascimento 
(aaaa-mm-dd)]]="","",(IF(B1439="","",DATEDIF(J1439,NOW(),"y"))))</f>
        <v/>
      </c>
      <c r="L1439" s="401"/>
      <c r="M1439" s="405"/>
      <c r="N1439" s="407"/>
      <c r="O1439" s="405"/>
      <c r="P1439" s="275" t="str">
        <f t="shared" si="113"/>
        <v>NÃO</v>
      </c>
      <c r="Q1439" s="281" t="str">
        <f>IF(Table9[[#This Row],[Código do agregado
'[Entidade']]]="","",IF(B1439&lt;&gt;B1438,"A",IF(Q1438="A","B",IF(Q1438="B","C",IF(Q1438="C","D",IF(Q1438="D","E",IF(Q1438="E","F",IF(Q1438="F","G",IF(Q1438="G","H",IF(Q1438="H","I",IF(Q1438="K","L",IF(Q1438="L","M",IF(Q1438="M","N",IF(Q1438="N","O",IF(Q1438="O","P",IF(Q1438="P","Q"))))))))))))))))</f>
        <v/>
      </c>
      <c r="R1439" s="282" t="str">
        <f t="shared" si="114"/>
        <v/>
      </c>
      <c r="S1439" s="283" t="str">
        <f t="shared" si="115"/>
        <v/>
      </c>
      <c r="T1439" s="284" t="str">
        <f t="shared" ca="1" si="116"/>
        <v/>
      </c>
      <c r="U1439" s="419"/>
      <c r="V1439" s="421" t="str">
        <f>IFERROR(IF(Table9[[#This Row],[Data de nascimento 
(aaaa-mm-dd)]]="","",(IF(B1439="","",DATEDIF(J1439,VLOOKUP(Table9[[#This Row],[Código do agregado
'[Entidade']]],Table8[[Código do agregado '[Entidade']]:[Denominação do ficheiro pdf correspondente ao documento]],25,FALSE),"y")))),"")</f>
        <v/>
      </c>
      <c r="W1439" s="410">
        <f t="shared" si="117"/>
        <v>0</v>
      </c>
      <c r="AC1439" s="280"/>
    </row>
    <row r="1440" spans="1:29" s="263" customFormat="1" ht="25.05" hidden="1" customHeight="1" x14ac:dyDescent="0.3">
      <c r="A1440" s="274" t="str">
        <f>CONCATENATE(+IF(Table9[[#This Row],[Código do agregado
'[Entidade']]]="","",VLOOKUP(Table9[[#This Row],[Código do agregado
'[Entidade']]],Table8[[#All],[Código do agregado '[Entidade']]:[Código do agregado
'[1º Direito']]],6,FALSE)),Table9[[#This Row],[Membro]])</f>
        <v/>
      </c>
      <c r="B1440" s="403"/>
      <c r="C1440" s="404" t="str">
        <f>IF(Table9[[#This Row],[Código do agregado
'[Entidade']]]="","",(CONCATENATE(VLOOKUP(Table9[[#This Row],[Código do agregado
'[Entidade']]],Table8[[Código do agregado '[Entidade']]:[Código do agregado
'[1º Direito']]],8,FALSE),".",Table9[[#This Row],[Membro]])))</f>
        <v/>
      </c>
      <c r="D1440" s="430"/>
      <c r="E1440" s="431"/>
      <c r="F1440" s="430"/>
      <c r="G1440" s="430"/>
      <c r="H1440" s="435"/>
      <c r="I1440" s="432"/>
      <c r="J1440" s="433"/>
      <c r="K1440" s="404" t="str">
        <f ca="1">IF(Table9[[#This Row],[Data de nascimento 
(aaaa-mm-dd)]]="","",(IF(B1440="","",DATEDIF(J1440,NOW(),"y"))))</f>
        <v/>
      </c>
      <c r="L1440" s="401"/>
      <c r="M1440" s="405"/>
      <c r="N1440" s="407"/>
      <c r="O1440" s="405"/>
      <c r="P1440" s="275" t="str">
        <f t="shared" si="113"/>
        <v>NÃO</v>
      </c>
      <c r="Q1440" s="281" t="str">
        <f>IF(Table9[[#This Row],[Código do agregado
'[Entidade']]]="","",IF(B1440&lt;&gt;B1439,"A",IF(Q1439="A","B",IF(Q1439="B","C",IF(Q1439="C","D",IF(Q1439="D","E",IF(Q1439="E","F",IF(Q1439="F","G",IF(Q1439="G","H",IF(Q1439="H","I",IF(Q1439="K","L",IF(Q1439="L","M",IF(Q1439="M","N",IF(Q1439="N","O",IF(Q1439="O","P",IF(Q1439="P","Q"))))))))))))))))</f>
        <v/>
      </c>
      <c r="R1440" s="282" t="str">
        <f t="shared" si="114"/>
        <v/>
      </c>
      <c r="S1440" s="283" t="str">
        <f t="shared" si="115"/>
        <v/>
      </c>
      <c r="T1440" s="284" t="str">
        <f t="shared" ca="1" si="116"/>
        <v/>
      </c>
      <c r="U1440" s="419"/>
      <c r="V1440" s="421" t="str">
        <f>IFERROR(IF(Table9[[#This Row],[Data de nascimento 
(aaaa-mm-dd)]]="","",(IF(B1440="","",DATEDIF(J1440,VLOOKUP(Table9[[#This Row],[Código do agregado
'[Entidade']]],Table8[[Código do agregado '[Entidade']]:[Denominação do ficheiro pdf correspondente ao documento]],25,FALSE),"y")))),"")</f>
        <v/>
      </c>
      <c r="W1440" s="410">
        <f t="shared" si="117"/>
        <v>0</v>
      </c>
      <c r="AC1440" s="280"/>
    </row>
    <row r="1441" spans="1:29" s="263" customFormat="1" ht="25.05" hidden="1" customHeight="1" x14ac:dyDescent="0.3">
      <c r="A1441" s="274" t="str">
        <f>CONCATENATE(+IF(Table9[[#This Row],[Código do agregado
'[Entidade']]]="","",VLOOKUP(Table9[[#This Row],[Código do agregado
'[Entidade']]],Table8[[#All],[Código do agregado '[Entidade']]:[Código do agregado
'[1º Direito']]],6,FALSE)),Table9[[#This Row],[Membro]])</f>
        <v/>
      </c>
      <c r="B1441" s="403"/>
      <c r="C1441" s="404" t="str">
        <f>IF(Table9[[#This Row],[Código do agregado
'[Entidade']]]="","",(CONCATENATE(VLOOKUP(Table9[[#This Row],[Código do agregado
'[Entidade']]],Table8[[Código do agregado '[Entidade']]:[Código do agregado
'[1º Direito']]],8,FALSE),".",Table9[[#This Row],[Membro]])))</f>
        <v/>
      </c>
      <c r="D1441" s="430"/>
      <c r="E1441" s="431"/>
      <c r="F1441" s="430"/>
      <c r="G1441" s="430"/>
      <c r="H1441" s="435"/>
      <c r="I1441" s="432"/>
      <c r="J1441" s="433"/>
      <c r="K1441" s="404" t="str">
        <f ca="1">IF(Table9[[#This Row],[Data de nascimento 
(aaaa-mm-dd)]]="","",(IF(B1441="","",DATEDIF(J1441,NOW(),"y"))))</f>
        <v/>
      </c>
      <c r="L1441" s="401"/>
      <c r="M1441" s="405"/>
      <c r="N1441" s="407"/>
      <c r="O1441" s="405"/>
      <c r="P1441" s="275" t="str">
        <f t="shared" si="113"/>
        <v>NÃO</v>
      </c>
      <c r="Q1441" s="281" t="str">
        <f>IF(Table9[[#This Row],[Código do agregado
'[Entidade']]]="","",IF(B1441&lt;&gt;B1440,"A",IF(Q1440="A","B",IF(Q1440="B","C",IF(Q1440="C","D",IF(Q1440="D","E",IF(Q1440="E","F",IF(Q1440="F","G",IF(Q1440="G","H",IF(Q1440="H","I",IF(Q1440="K","L",IF(Q1440="L","M",IF(Q1440="M","N",IF(Q1440="N","O",IF(Q1440="O","P",IF(Q1440="P","Q"))))))))))))))))</f>
        <v/>
      </c>
      <c r="R1441" s="282" t="str">
        <f t="shared" si="114"/>
        <v/>
      </c>
      <c r="S1441" s="283" t="str">
        <f t="shared" si="115"/>
        <v/>
      </c>
      <c r="T1441" s="284" t="str">
        <f t="shared" ca="1" si="116"/>
        <v/>
      </c>
      <c r="U1441" s="419"/>
      <c r="V1441" s="421" t="str">
        <f>IFERROR(IF(Table9[[#This Row],[Data de nascimento 
(aaaa-mm-dd)]]="","",(IF(B1441="","",DATEDIF(J1441,VLOOKUP(Table9[[#This Row],[Código do agregado
'[Entidade']]],Table8[[Código do agregado '[Entidade']]:[Denominação do ficheiro pdf correspondente ao documento]],25,FALSE),"y")))),"")</f>
        <v/>
      </c>
      <c r="W1441" s="410">
        <f t="shared" si="117"/>
        <v>0</v>
      </c>
      <c r="AC1441" s="280"/>
    </row>
    <row r="1442" spans="1:29" s="263" customFormat="1" ht="25.05" hidden="1" customHeight="1" x14ac:dyDescent="0.3">
      <c r="A1442" s="274" t="str">
        <f>CONCATENATE(+IF(Table9[[#This Row],[Código do agregado
'[Entidade']]]="","",VLOOKUP(Table9[[#This Row],[Código do agregado
'[Entidade']]],Table8[[#All],[Código do agregado '[Entidade']]:[Código do agregado
'[1º Direito']]],6,FALSE)),Table9[[#This Row],[Membro]])</f>
        <v/>
      </c>
      <c r="B1442" s="403"/>
      <c r="C1442" s="404" t="str">
        <f>IF(Table9[[#This Row],[Código do agregado
'[Entidade']]]="","",(CONCATENATE(VLOOKUP(Table9[[#This Row],[Código do agregado
'[Entidade']]],Table8[[Código do agregado '[Entidade']]:[Código do agregado
'[1º Direito']]],8,FALSE),".",Table9[[#This Row],[Membro]])))</f>
        <v/>
      </c>
      <c r="D1442" s="430"/>
      <c r="E1442" s="431"/>
      <c r="F1442" s="430"/>
      <c r="G1442" s="430"/>
      <c r="H1442" s="435"/>
      <c r="I1442" s="432"/>
      <c r="J1442" s="433"/>
      <c r="K1442" s="404" t="str">
        <f ca="1">IF(Table9[[#This Row],[Data de nascimento 
(aaaa-mm-dd)]]="","",(IF(B1442="","",DATEDIF(J1442,NOW(),"y"))))</f>
        <v/>
      </c>
      <c r="L1442" s="401"/>
      <c r="M1442" s="405"/>
      <c r="N1442" s="407"/>
      <c r="O1442" s="405"/>
      <c r="P1442" s="275" t="str">
        <f t="shared" si="113"/>
        <v>NÃO</v>
      </c>
      <c r="Q1442" s="281" t="str">
        <f>IF(Table9[[#This Row],[Código do agregado
'[Entidade']]]="","",IF(B1442&lt;&gt;B1441,"A",IF(Q1441="A","B",IF(Q1441="B","C",IF(Q1441="C","D",IF(Q1441="D","E",IF(Q1441="E","F",IF(Q1441="F","G",IF(Q1441="G","H",IF(Q1441="H","I",IF(Q1441="K","L",IF(Q1441="L","M",IF(Q1441="M","N",IF(Q1441="N","O",IF(Q1441="O","P",IF(Q1441="P","Q"))))))))))))))))</f>
        <v/>
      </c>
      <c r="R1442" s="282" t="str">
        <f t="shared" si="114"/>
        <v/>
      </c>
      <c r="S1442" s="283" t="str">
        <f t="shared" si="115"/>
        <v/>
      </c>
      <c r="T1442" s="284" t="str">
        <f t="shared" ca="1" si="116"/>
        <v/>
      </c>
      <c r="U1442" s="419"/>
      <c r="V1442" s="421" t="str">
        <f>IFERROR(IF(Table9[[#This Row],[Data de nascimento 
(aaaa-mm-dd)]]="","",(IF(B1442="","",DATEDIF(J1442,VLOOKUP(Table9[[#This Row],[Código do agregado
'[Entidade']]],Table8[[Código do agregado '[Entidade']]:[Denominação do ficheiro pdf correspondente ao documento]],25,FALSE),"y")))),"")</f>
        <v/>
      </c>
      <c r="W1442" s="410">
        <f t="shared" si="117"/>
        <v>0</v>
      </c>
      <c r="AC1442" s="280"/>
    </row>
    <row r="1443" spans="1:29" s="263" customFormat="1" ht="25.05" hidden="1" customHeight="1" x14ac:dyDescent="0.3">
      <c r="A1443" s="274" t="str">
        <f>CONCATENATE(+IF(Table9[[#This Row],[Código do agregado
'[Entidade']]]="","",VLOOKUP(Table9[[#This Row],[Código do agregado
'[Entidade']]],Table8[[#All],[Código do agregado '[Entidade']]:[Código do agregado
'[1º Direito']]],6,FALSE)),Table9[[#This Row],[Membro]])</f>
        <v/>
      </c>
      <c r="B1443" s="403"/>
      <c r="C1443" s="404" t="str">
        <f>IF(Table9[[#This Row],[Código do agregado
'[Entidade']]]="","",(CONCATENATE(VLOOKUP(Table9[[#This Row],[Código do agregado
'[Entidade']]],Table8[[Código do agregado '[Entidade']]:[Código do agregado
'[1º Direito']]],8,FALSE),".",Table9[[#This Row],[Membro]])))</f>
        <v/>
      </c>
      <c r="D1443" s="430"/>
      <c r="E1443" s="431"/>
      <c r="F1443" s="430"/>
      <c r="G1443" s="430"/>
      <c r="H1443" s="435"/>
      <c r="I1443" s="432"/>
      <c r="J1443" s="433"/>
      <c r="K1443" s="404" t="str">
        <f ca="1">IF(Table9[[#This Row],[Data de nascimento 
(aaaa-mm-dd)]]="","",(IF(B1443="","",DATEDIF(J1443,NOW(),"y"))))</f>
        <v/>
      </c>
      <c r="L1443" s="401"/>
      <c r="M1443" s="405"/>
      <c r="N1443" s="407"/>
      <c r="O1443" s="405"/>
      <c r="P1443" s="275" t="str">
        <f t="shared" si="113"/>
        <v>NÃO</v>
      </c>
      <c r="Q1443" s="281" t="str">
        <f>IF(Table9[[#This Row],[Código do agregado
'[Entidade']]]="","",IF(B1443&lt;&gt;B1442,"A",IF(Q1442="A","B",IF(Q1442="B","C",IF(Q1442="C","D",IF(Q1442="D","E",IF(Q1442="E","F",IF(Q1442="F","G",IF(Q1442="G","H",IF(Q1442="H","I",IF(Q1442="K","L",IF(Q1442="L","M",IF(Q1442="M","N",IF(Q1442="N","O",IF(Q1442="O","P",IF(Q1442="P","Q"))))))))))))))))</f>
        <v/>
      </c>
      <c r="R1443" s="282" t="str">
        <f t="shared" si="114"/>
        <v/>
      </c>
      <c r="S1443" s="283" t="str">
        <f t="shared" si="115"/>
        <v/>
      </c>
      <c r="T1443" s="284" t="str">
        <f t="shared" ca="1" si="116"/>
        <v/>
      </c>
      <c r="U1443" s="419"/>
      <c r="V1443" s="421" t="str">
        <f>IFERROR(IF(Table9[[#This Row],[Data de nascimento 
(aaaa-mm-dd)]]="","",(IF(B1443="","",DATEDIF(J1443,VLOOKUP(Table9[[#This Row],[Código do agregado
'[Entidade']]],Table8[[Código do agregado '[Entidade']]:[Denominação do ficheiro pdf correspondente ao documento]],25,FALSE),"y")))),"")</f>
        <v/>
      </c>
      <c r="W1443" s="410">
        <f t="shared" si="117"/>
        <v>0</v>
      </c>
      <c r="AC1443" s="280"/>
    </row>
    <row r="1444" spans="1:29" s="263" customFormat="1" ht="25.05" hidden="1" customHeight="1" x14ac:dyDescent="0.3">
      <c r="A1444" s="274" t="str">
        <f>CONCATENATE(+IF(Table9[[#This Row],[Código do agregado
'[Entidade']]]="","",VLOOKUP(Table9[[#This Row],[Código do agregado
'[Entidade']]],Table8[[#All],[Código do agregado '[Entidade']]:[Código do agregado
'[1º Direito']]],6,FALSE)),Table9[[#This Row],[Membro]])</f>
        <v/>
      </c>
      <c r="B1444" s="403"/>
      <c r="C1444" s="404" t="str">
        <f>IF(Table9[[#This Row],[Código do agregado
'[Entidade']]]="","",(CONCATENATE(VLOOKUP(Table9[[#This Row],[Código do agregado
'[Entidade']]],Table8[[Código do agregado '[Entidade']]:[Código do agregado
'[1º Direito']]],8,FALSE),".",Table9[[#This Row],[Membro]])))</f>
        <v/>
      </c>
      <c r="D1444" s="430"/>
      <c r="E1444" s="431"/>
      <c r="F1444" s="430"/>
      <c r="G1444" s="430"/>
      <c r="H1444" s="435"/>
      <c r="I1444" s="432"/>
      <c r="J1444" s="433"/>
      <c r="K1444" s="404" t="str">
        <f ca="1">IF(Table9[[#This Row],[Data de nascimento 
(aaaa-mm-dd)]]="","",(IF(B1444="","",DATEDIF(J1444,NOW(),"y"))))</f>
        <v/>
      </c>
      <c r="L1444" s="401"/>
      <c r="M1444" s="405"/>
      <c r="N1444" s="407"/>
      <c r="O1444" s="405"/>
      <c r="P1444" s="275" t="str">
        <f t="shared" si="113"/>
        <v>NÃO</v>
      </c>
      <c r="Q1444" s="281" t="str">
        <f>IF(Table9[[#This Row],[Código do agregado
'[Entidade']]]="","",IF(B1444&lt;&gt;B1443,"A",IF(Q1443="A","B",IF(Q1443="B","C",IF(Q1443="C","D",IF(Q1443="D","E",IF(Q1443="E","F",IF(Q1443="F","G",IF(Q1443="G","H",IF(Q1443="H","I",IF(Q1443="K","L",IF(Q1443="L","M",IF(Q1443="M","N",IF(Q1443="N","O",IF(Q1443="O","P",IF(Q1443="P","Q"))))))))))))))))</f>
        <v/>
      </c>
      <c r="R1444" s="282" t="str">
        <f t="shared" si="114"/>
        <v/>
      </c>
      <c r="S1444" s="283" t="str">
        <f t="shared" si="115"/>
        <v/>
      </c>
      <c r="T1444" s="284" t="str">
        <f t="shared" ca="1" si="116"/>
        <v/>
      </c>
      <c r="U1444" s="419"/>
      <c r="V1444" s="421" t="str">
        <f>IFERROR(IF(Table9[[#This Row],[Data de nascimento 
(aaaa-mm-dd)]]="","",(IF(B1444="","",DATEDIF(J1444,VLOOKUP(Table9[[#This Row],[Código do agregado
'[Entidade']]],Table8[[Código do agregado '[Entidade']]:[Denominação do ficheiro pdf correspondente ao documento]],25,FALSE),"y")))),"")</f>
        <v/>
      </c>
      <c r="W1444" s="410">
        <f t="shared" si="117"/>
        <v>0</v>
      </c>
      <c r="AC1444" s="280"/>
    </row>
    <row r="1445" spans="1:29" s="263" customFormat="1" ht="25.05" hidden="1" customHeight="1" x14ac:dyDescent="0.3">
      <c r="A1445" s="274" t="str">
        <f>CONCATENATE(+IF(Table9[[#This Row],[Código do agregado
'[Entidade']]]="","",VLOOKUP(Table9[[#This Row],[Código do agregado
'[Entidade']]],Table8[[#All],[Código do agregado '[Entidade']]:[Código do agregado
'[1º Direito']]],6,FALSE)),Table9[[#This Row],[Membro]])</f>
        <v/>
      </c>
      <c r="B1445" s="403"/>
      <c r="C1445" s="404" t="str">
        <f>IF(Table9[[#This Row],[Código do agregado
'[Entidade']]]="","",(CONCATENATE(VLOOKUP(Table9[[#This Row],[Código do agregado
'[Entidade']]],Table8[[Código do agregado '[Entidade']]:[Código do agregado
'[1º Direito']]],8,FALSE),".",Table9[[#This Row],[Membro]])))</f>
        <v/>
      </c>
      <c r="D1445" s="430"/>
      <c r="E1445" s="431"/>
      <c r="F1445" s="430"/>
      <c r="G1445" s="430"/>
      <c r="H1445" s="435"/>
      <c r="I1445" s="432"/>
      <c r="J1445" s="433"/>
      <c r="K1445" s="404" t="str">
        <f ca="1">IF(Table9[[#This Row],[Data de nascimento 
(aaaa-mm-dd)]]="","",(IF(B1445="","",DATEDIF(J1445,NOW(),"y"))))</f>
        <v/>
      </c>
      <c r="L1445" s="401"/>
      <c r="M1445" s="405"/>
      <c r="N1445" s="407"/>
      <c r="O1445" s="405"/>
      <c r="P1445" s="275" t="str">
        <f t="shared" si="113"/>
        <v>NÃO</v>
      </c>
      <c r="Q1445" s="281" t="str">
        <f>IF(Table9[[#This Row],[Código do agregado
'[Entidade']]]="","",IF(B1445&lt;&gt;B1444,"A",IF(Q1444="A","B",IF(Q1444="B","C",IF(Q1444="C","D",IF(Q1444="D","E",IF(Q1444="E","F",IF(Q1444="F","G",IF(Q1444="G","H",IF(Q1444="H","I",IF(Q1444="K","L",IF(Q1444="L","M",IF(Q1444="M","N",IF(Q1444="N","O",IF(Q1444="O","P",IF(Q1444="P","Q"))))))))))))))))</f>
        <v/>
      </c>
      <c r="R1445" s="282" t="str">
        <f t="shared" si="114"/>
        <v/>
      </c>
      <c r="S1445" s="283" t="str">
        <f t="shared" si="115"/>
        <v/>
      </c>
      <c r="T1445" s="284" t="str">
        <f t="shared" ca="1" si="116"/>
        <v/>
      </c>
      <c r="U1445" s="419"/>
      <c r="V1445" s="421" t="str">
        <f>IFERROR(IF(Table9[[#This Row],[Data de nascimento 
(aaaa-mm-dd)]]="","",(IF(B1445="","",DATEDIF(J1445,VLOOKUP(Table9[[#This Row],[Código do agregado
'[Entidade']]],Table8[[Código do agregado '[Entidade']]:[Denominação do ficheiro pdf correspondente ao documento]],25,FALSE),"y")))),"")</f>
        <v/>
      </c>
      <c r="W1445" s="410">
        <f t="shared" si="117"/>
        <v>0</v>
      </c>
      <c r="AC1445" s="280"/>
    </row>
    <row r="1446" spans="1:29" s="263" customFormat="1" ht="25.05" hidden="1" customHeight="1" x14ac:dyDescent="0.3">
      <c r="A1446" s="274" t="str">
        <f>CONCATENATE(+IF(Table9[[#This Row],[Código do agregado
'[Entidade']]]="","",VLOOKUP(Table9[[#This Row],[Código do agregado
'[Entidade']]],Table8[[#All],[Código do agregado '[Entidade']]:[Código do agregado
'[1º Direito']]],6,FALSE)),Table9[[#This Row],[Membro]])</f>
        <v/>
      </c>
      <c r="B1446" s="403"/>
      <c r="C1446" s="404" t="str">
        <f>IF(Table9[[#This Row],[Código do agregado
'[Entidade']]]="","",(CONCATENATE(VLOOKUP(Table9[[#This Row],[Código do agregado
'[Entidade']]],Table8[[Código do agregado '[Entidade']]:[Código do agregado
'[1º Direito']]],8,FALSE),".",Table9[[#This Row],[Membro]])))</f>
        <v/>
      </c>
      <c r="D1446" s="430"/>
      <c r="E1446" s="431"/>
      <c r="F1446" s="430"/>
      <c r="G1446" s="430"/>
      <c r="H1446" s="435"/>
      <c r="I1446" s="432"/>
      <c r="J1446" s="433"/>
      <c r="K1446" s="404" t="str">
        <f ca="1">IF(Table9[[#This Row],[Data de nascimento 
(aaaa-mm-dd)]]="","",(IF(B1446="","",DATEDIF(J1446,NOW(),"y"))))</f>
        <v/>
      </c>
      <c r="L1446" s="401"/>
      <c r="M1446" s="405"/>
      <c r="N1446" s="407"/>
      <c r="O1446" s="405"/>
      <c r="P1446" s="275" t="str">
        <f t="shared" si="113"/>
        <v>NÃO</v>
      </c>
      <c r="Q1446" s="281" t="str">
        <f>IF(Table9[[#This Row],[Código do agregado
'[Entidade']]]="","",IF(B1446&lt;&gt;B1445,"A",IF(Q1445="A","B",IF(Q1445="B","C",IF(Q1445="C","D",IF(Q1445="D","E",IF(Q1445="E","F",IF(Q1445="F","G",IF(Q1445="G","H",IF(Q1445="H","I",IF(Q1445="K","L",IF(Q1445="L","M",IF(Q1445="M","N",IF(Q1445="N","O",IF(Q1445="O","P",IF(Q1445="P","Q"))))))))))))))))</f>
        <v/>
      </c>
      <c r="R1446" s="282" t="str">
        <f t="shared" si="114"/>
        <v/>
      </c>
      <c r="S1446" s="283" t="str">
        <f t="shared" si="115"/>
        <v/>
      </c>
      <c r="T1446" s="284" t="str">
        <f t="shared" ca="1" si="116"/>
        <v/>
      </c>
      <c r="U1446" s="419"/>
      <c r="V1446" s="421" t="str">
        <f>IFERROR(IF(Table9[[#This Row],[Data de nascimento 
(aaaa-mm-dd)]]="","",(IF(B1446="","",DATEDIF(J1446,VLOOKUP(Table9[[#This Row],[Código do agregado
'[Entidade']]],Table8[[Código do agregado '[Entidade']]:[Denominação do ficheiro pdf correspondente ao documento]],25,FALSE),"y")))),"")</f>
        <v/>
      </c>
      <c r="W1446" s="410">
        <f t="shared" si="117"/>
        <v>0</v>
      </c>
      <c r="AC1446" s="280"/>
    </row>
    <row r="1447" spans="1:29" s="263" customFormat="1" ht="25.05" hidden="1" customHeight="1" x14ac:dyDescent="0.3">
      <c r="A1447" s="274" t="str">
        <f>CONCATENATE(+IF(Table9[[#This Row],[Código do agregado
'[Entidade']]]="","",VLOOKUP(Table9[[#This Row],[Código do agregado
'[Entidade']]],Table8[[#All],[Código do agregado '[Entidade']]:[Código do agregado
'[1º Direito']]],6,FALSE)),Table9[[#This Row],[Membro]])</f>
        <v/>
      </c>
      <c r="B1447" s="403"/>
      <c r="C1447" s="404" t="str">
        <f>IF(Table9[[#This Row],[Código do agregado
'[Entidade']]]="","",(CONCATENATE(VLOOKUP(Table9[[#This Row],[Código do agregado
'[Entidade']]],Table8[[Código do agregado '[Entidade']]:[Código do agregado
'[1º Direito']]],8,FALSE),".",Table9[[#This Row],[Membro]])))</f>
        <v/>
      </c>
      <c r="D1447" s="430"/>
      <c r="E1447" s="431"/>
      <c r="F1447" s="430"/>
      <c r="G1447" s="430"/>
      <c r="H1447" s="435"/>
      <c r="I1447" s="432"/>
      <c r="J1447" s="433"/>
      <c r="K1447" s="404" t="str">
        <f ca="1">IF(Table9[[#This Row],[Data de nascimento 
(aaaa-mm-dd)]]="","",(IF(B1447="","",DATEDIF(J1447,NOW(),"y"))))</f>
        <v/>
      </c>
      <c r="L1447" s="401"/>
      <c r="M1447" s="405"/>
      <c r="N1447" s="407"/>
      <c r="O1447" s="405"/>
      <c r="P1447" s="275" t="str">
        <f t="shared" si="113"/>
        <v>NÃO</v>
      </c>
      <c r="Q1447" s="281" t="str">
        <f>IF(Table9[[#This Row],[Código do agregado
'[Entidade']]]="","",IF(B1447&lt;&gt;B1446,"A",IF(Q1446="A","B",IF(Q1446="B","C",IF(Q1446="C","D",IF(Q1446="D","E",IF(Q1446="E","F",IF(Q1446="F","G",IF(Q1446="G","H",IF(Q1446="H","I",IF(Q1446="K","L",IF(Q1446="L","M",IF(Q1446="M","N",IF(Q1446="N","O",IF(Q1446="O","P",IF(Q1446="P","Q"))))))))))))))))</f>
        <v/>
      </c>
      <c r="R1447" s="282" t="str">
        <f t="shared" si="114"/>
        <v/>
      </c>
      <c r="S1447" s="283" t="str">
        <f t="shared" si="115"/>
        <v/>
      </c>
      <c r="T1447" s="284" t="str">
        <f t="shared" ca="1" si="116"/>
        <v/>
      </c>
      <c r="U1447" s="419"/>
      <c r="V1447" s="421" t="str">
        <f>IFERROR(IF(Table9[[#This Row],[Data de nascimento 
(aaaa-mm-dd)]]="","",(IF(B1447="","",DATEDIF(J1447,VLOOKUP(Table9[[#This Row],[Código do agregado
'[Entidade']]],Table8[[Código do agregado '[Entidade']]:[Denominação do ficheiro pdf correspondente ao documento]],25,FALSE),"y")))),"")</f>
        <v/>
      </c>
      <c r="W1447" s="410">
        <f t="shared" si="117"/>
        <v>0</v>
      </c>
      <c r="AC1447" s="280"/>
    </row>
    <row r="1448" spans="1:29" s="263" customFormat="1" ht="25.05" hidden="1" customHeight="1" x14ac:dyDescent="0.3">
      <c r="A1448" s="274" t="str">
        <f>CONCATENATE(+IF(Table9[[#This Row],[Código do agregado
'[Entidade']]]="","",VLOOKUP(Table9[[#This Row],[Código do agregado
'[Entidade']]],Table8[[#All],[Código do agregado '[Entidade']]:[Código do agregado
'[1º Direito']]],6,FALSE)),Table9[[#This Row],[Membro]])</f>
        <v/>
      </c>
      <c r="B1448" s="403"/>
      <c r="C1448" s="404" t="str">
        <f>IF(Table9[[#This Row],[Código do agregado
'[Entidade']]]="","",(CONCATENATE(VLOOKUP(Table9[[#This Row],[Código do agregado
'[Entidade']]],Table8[[Código do agregado '[Entidade']]:[Código do agregado
'[1º Direito']]],8,FALSE),".",Table9[[#This Row],[Membro]])))</f>
        <v/>
      </c>
      <c r="D1448" s="430"/>
      <c r="E1448" s="431"/>
      <c r="F1448" s="430"/>
      <c r="G1448" s="430"/>
      <c r="H1448" s="435"/>
      <c r="I1448" s="432"/>
      <c r="J1448" s="433"/>
      <c r="K1448" s="404" t="str">
        <f ca="1">IF(Table9[[#This Row],[Data de nascimento 
(aaaa-mm-dd)]]="","",(IF(B1448="","",DATEDIF(J1448,NOW(),"y"))))</f>
        <v/>
      </c>
      <c r="L1448" s="401"/>
      <c r="M1448" s="405"/>
      <c r="N1448" s="407"/>
      <c r="O1448" s="405"/>
      <c r="P1448" s="275" t="str">
        <f t="shared" si="113"/>
        <v>NÃO</v>
      </c>
      <c r="Q1448" s="281" t="str">
        <f>IF(Table9[[#This Row],[Código do agregado
'[Entidade']]]="","",IF(B1448&lt;&gt;B1447,"A",IF(Q1447="A","B",IF(Q1447="B","C",IF(Q1447="C","D",IF(Q1447="D","E",IF(Q1447="E","F",IF(Q1447="F","G",IF(Q1447="G","H",IF(Q1447="H","I",IF(Q1447="K","L",IF(Q1447="L","M",IF(Q1447="M","N",IF(Q1447="N","O",IF(Q1447="O","P",IF(Q1447="P","Q"))))))))))))))))</f>
        <v/>
      </c>
      <c r="R1448" s="282" t="str">
        <f t="shared" si="114"/>
        <v/>
      </c>
      <c r="S1448" s="283" t="str">
        <f t="shared" si="115"/>
        <v/>
      </c>
      <c r="T1448" s="284" t="str">
        <f t="shared" ca="1" si="116"/>
        <v/>
      </c>
      <c r="U1448" s="419"/>
      <c r="V1448" s="421" t="str">
        <f>IFERROR(IF(Table9[[#This Row],[Data de nascimento 
(aaaa-mm-dd)]]="","",(IF(B1448="","",DATEDIF(J1448,VLOOKUP(Table9[[#This Row],[Código do agregado
'[Entidade']]],Table8[[Código do agregado '[Entidade']]:[Denominação do ficheiro pdf correspondente ao documento]],25,FALSE),"y")))),"")</f>
        <v/>
      </c>
      <c r="W1448" s="410">
        <f t="shared" si="117"/>
        <v>0</v>
      </c>
      <c r="AC1448" s="280"/>
    </row>
    <row r="1449" spans="1:29" s="263" customFormat="1" ht="25.05" hidden="1" customHeight="1" x14ac:dyDescent="0.3">
      <c r="A1449" s="274" t="str">
        <f>CONCATENATE(+IF(Table9[[#This Row],[Código do agregado
'[Entidade']]]="","",VLOOKUP(Table9[[#This Row],[Código do agregado
'[Entidade']]],Table8[[#All],[Código do agregado '[Entidade']]:[Código do agregado
'[1º Direito']]],6,FALSE)),Table9[[#This Row],[Membro]])</f>
        <v/>
      </c>
      <c r="B1449" s="403"/>
      <c r="C1449" s="404" t="str">
        <f>IF(Table9[[#This Row],[Código do agregado
'[Entidade']]]="","",(CONCATENATE(VLOOKUP(Table9[[#This Row],[Código do agregado
'[Entidade']]],Table8[[Código do agregado '[Entidade']]:[Código do agregado
'[1º Direito']]],8,FALSE),".",Table9[[#This Row],[Membro]])))</f>
        <v/>
      </c>
      <c r="D1449" s="430"/>
      <c r="E1449" s="431"/>
      <c r="F1449" s="430"/>
      <c r="G1449" s="430"/>
      <c r="H1449" s="435"/>
      <c r="I1449" s="432"/>
      <c r="J1449" s="433"/>
      <c r="K1449" s="404" t="str">
        <f ca="1">IF(Table9[[#This Row],[Data de nascimento 
(aaaa-mm-dd)]]="","",(IF(B1449="","",DATEDIF(J1449,NOW(),"y"))))</f>
        <v/>
      </c>
      <c r="L1449" s="401"/>
      <c r="M1449" s="405"/>
      <c r="N1449" s="407"/>
      <c r="O1449" s="405"/>
      <c r="P1449" s="275" t="str">
        <f t="shared" si="113"/>
        <v>NÃO</v>
      </c>
      <c r="Q1449" s="281" t="str">
        <f>IF(Table9[[#This Row],[Código do agregado
'[Entidade']]]="","",IF(B1449&lt;&gt;B1448,"A",IF(Q1448="A","B",IF(Q1448="B","C",IF(Q1448="C","D",IF(Q1448="D","E",IF(Q1448="E","F",IF(Q1448="F","G",IF(Q1448="G","H",IF(Q1448="H","I",IF(Q1448="K","L",IF(Q1448="L","M",IF(Q1448="M","N",IF(Q1448="N","O",IF(Q1448="O","P",IF(Q1448="P","Q"))))))))))))))))</f>
        <v/>
      </c>
      <c r="R1449" s="282" t="str">
        <f t="shared" si="114"/>
        <v/>
      </c>
      <c r="S1449" s="283" t="str">
        <f t="shared" si="115"/>
        <v/>
      </c>
      <c r="T1449" s="284" t="str">
        <f t="shared" ca="1" si="116"/>
        <v/>
      </c>
      <c r="U1449" s="419"/>
      <c r="V1449" s="421" t="str">
        <f>IFERROR(IF(Table9[[#This Row],[Data de nascimento 
(aaaa-mm-dd)]]="","",(IF(B1449="","",DATEDIF(J1449,VLOOKUP(Table9[[#This Row],[Código do agregado
'[Entidade']]],Table8[[Código do agregado '[Entidade']]:[Denominação do ficheiro pdf correspondente ao documento]],25,FALSE),"y")))),"")</f>
        <v/>
      </c>
      <c r="W1449" s="410">
        <f t="shared" si="117"/>
        <v>0</v>
      </c>
      <c r="AC1449" s="280"/>
    </row>
    <row r="1450" spans="1:29" s="263" customFormat="1" ht="25.05" hidden="1" customHeight="1" x14ac:dyDescent="0.3">
      <c r="A1450" s="274" t="str">
        <f>CONCATENATE(+IF(Table9[[#This Row],[Código do agregado
'[Entidade']]]="","",VLOOKUP(Table9[[#This Row],[Código do agregado
'[Entidade']]],Table8[[#All],[Código do agregado '[Entidade']]:[Código do agregado
'[1º Direito']]],6,FALSE)),Table9[[#This Row],[Membro]])</f>
        <v/>
      </c>
      <c r="B1450" s="403"/>
      <c r="C1450" s="404" t="str">
        <f>IF(Table9[[#This Row],[Código do agregado
'[Entidade']]]="","",(CONCATENATE(VLOOKUP(Table9[[#This Row],[Código do agregado
'[Entidade']]],Table8[[Código do agregado '[Entidade']]:[Código do agregado
'[1º Direito']]],8,FALSE),".",Table9[[#This Row],[Membro]])))</f>
        <v/>
      </c>
      <c r="D1450" s="430"/>
      <c r="E1450" s="431"/>
      <c r="F1450" s="430"/>
      <c r="G1450" s="430"/>
      <c r="H1450" s="435"/>
      <c r="I1450" s="432"/>
      <c r="J1450" s="433"/>
      <c r="K1450" s="404" t="str">
        <f ca="1">IF(Table9[[#This Row],[Data de nascimento 
(aaaa-mm-dd)]]="","",(IF(B1450="","",DATEDIF(J1450,NOW(),"y"))))</f>
        <v/>
      </c>
      <c r="L1450" s="401"/>
      <c r="M1450" s="405"/>
      <c r="N1450" s="407"/>
      <c r="O1450" s="405"/>
      <c r="P1450" s="275" t="str">
        <f t="shared" si="113"/>
        <v>NÃO</v>
      </c>
      <c r="Q1450" s="281" t="str">
        <f>IF(Table9[[#This Row],[Código do agregado
'[Entidade']]]="","",IF(B1450&lt;&gt;B1449,"A",IF(Q1449="A","B",IF(Q1449="B","C",IF(Q1449="C","D",IF(Q1449="D","E",IF(Q1449="E","F",IF(Q1449="F","G",IF(Q1449="G","H",IF(Q1449="H","I",IF(Q1449="K","L",IF(Q1449="L","M",IF(Q1449="M","N",IF(Q1449="N","O",IF(Q1449="O","P",IF(Q1449="P","Q"))))))))))))))))</f>
        <v/>
      </c>
      <c r="R1450" s="282" t="str">
        <f t="shared" si="114"/>
        <v/>
      </c>
      <c r="S1450" s="283" t="str">
        <f t="shared" si="115"/>
        <v/>
      </c>
      <c r="T1450" s="284" t="str">
        <f t="shared" ca="1" si="116"/>
        <v/>
      </c>
      <c r="U1450" s="419"/>
      <c r="V1450" s="421" t="str">
        <f>IFERROR(IF(Table9[[#This Row],[Data de nascimento 
(aaaa-mm-dd)]]="","",(IF(B1450="","",DATEDIF(J1450,VLOOKUP(Table9[[#This Row],[Código do agregado
'[Entidade']]],Table8[[Código do agregado '[Entidade']]:[Denominação do ficheiro pdf correspondente ao documento]],25,FALSE),"y")))),"")</f>
        <v/>
      </c>
      <c r="W1450" s="410">
        <f t="shared" si="117"/>
        <v>0</v>
      </c>
      <c r="AC1450" s="280"/>
    </row>
    <row r="1451" spans="1:29" s="263" customFormat="1" ht="25.05" hidden="1" customHeight="1" x14ac:dyDescent="0.3">
      <c r="A1451" s="274" t="str">
        <f>CONCATENATE(+IF(Table9[[#This Row],[Código do agregado
'[Entidade']]]="","",VLOOKUP(Table9[[#This Row],[Código do agregado
'[Entidade']]],Table8[[#All],[Código do agregado '[Entidade']]:[Código do agregado
'[1º Direito']]],6,FALSE)),Table9[[#This Row],[Membro]])</f>
        <v/>
      </c>
      <c r="B1451" s="403"/>
      <c r="C1451" s="404" t="str">
        <f>IF(Table9[[#This Row],[Código do agregado
'[Entidade']]]="","",(CONCATENATE(VLOOKUP(Table9[[#This Row],[Código do agregado
'[Entidade']]],Table8[[Código do agregado '[Entidade']]:[Código do agregado
'[1º Direito']]],8,FALSE),".",Table9[[#This Row],[Membro]])))</f>
        <v/>
      </c>
      <c r="D1451" s="430"/>
      <c r="E1451" s="431"/>
      <c r="F1451" s="430"/>
      <c r="G1451" s="430"/>
      <c r="H1451" s="435"/>
      <c r="I1451" s="432"/>
      <c r="J1451" s="433"/>
      <c r="K1451" s="404" t="str">
        <f ca="1">IF(Table9[[#This Row],[Data de nascimento 
(aaaa-mm-dd)]]="","",(IF(B1451="","",DATEDIF(J1451,NOW(),"y"))))</f>
        <v/>
      </c>
      <c r="L1451" s="401"/>
      <c r="M1451" s="405"/>
      <c r="N1451" s="407"/>
      <c r="O1451" s="405"/>
      <c r="P1451" s="275" t="str">
        <f t="shared" si="113"/>
        <v>NÃO</v>
      </c>
      <c r="Q1451" s="281" t="str">
        <f>IF(Table9[[#This Row],[Código do agregado
'[Entidade']]]="","",IF(B1451&lt;&gt;B1450,"A",IF(Q1450="A","B",IF(Q1450="B","C",IF(Q1450="C","D",IF(Q1450="D","E",IF(Q1450="E","F",IF(Q1450="F","G",IF(Q1450="G","H",IF(Q1450="H","I",IF(Q1450="K","L",IF(Q1450="L","M",IF(Q1450="M","N",IF(Q1450="N","O",IF(Q1450="O","P",IF(Q1450="P","Q"))))))))))))))))</f>
        <v/>
      </c>
      <c r="R1451" s="282" t="str">
        <f t="shared" si="114"/>
        <v/>
      </c>
      <c r="S1451" s="283" t="str">
        <f t="shared" si="115"/>
        <v/>
      </c>
      <c r="T1451" s="284" t="str">
        <f t="shared" ca="1" si="116"/>
        <v/>
      </c>
      <c r="U1451" s="419"/>
      <c r="V1451" s="421" t="str">
        <f>IFERROR(IF(Table9[[#This Row],[Data de nascimento 
(aaaa-mm-dd)]]="","",(IF(B1451="","",DATEDIF(J1451,VLOOKUP(Table9[[#This Row],[Código do agregado
'[Entidade']]],Table8[[Código do agregado '[Entidade']]:[Denominação do ficheiro pdf correspondente ao documento]],25,FALSE),"y")))),"")</f>
        <v/>
      </c>
      <c r="W1451" s="410">
        <f t="shared" si="117"/>
        <v>0</v>
      </c>
      <c r="AC1451" s="280"/>
    </row>
    <row r="1452" spans="1:29" s="263" customFormat="1" ht="25.05" hidden="1" customHeight="1" x14ac:dyDescent="0.3">
      <c r="A1452" s="274" t="str">
        <f>CONCATENATE(+IF(Table9[[#This Row],[Código do agregado
'[Entidade']]]="","",VLOOKUP(Table9[[#This Row],[Código do agregado
'[Entidade']]],Table8[[#All],[Código do agregado '[Entidade']]:[Código do agregado
'[1º Direito']]],6,FALSE)),Table9[[#This Row],[Membro]])</f>
        <v/>
      </c>
      <c r="B1452" s="403"/>
      <c r="C1452" s="404" t="str">
        <f>IF(Table9[[#This Row],[Código do agregado
'[Entidade']]]="","",(CONCATENATE(VLOOKUP(Table9[[#This Row],[Código do agregado
'[Entidade']]],Table8[[Código do agregado '[Entidade']]:[Código do agregado
'[1º Direito']]],8,FALSE),".",Table9[[#This Row],[Membro]])))</f>
        <v/>
      </c>
      <c r="D1452" s="430"/>
      <c r="E1452" s="431"/>
      <c r="F1452" s="430"/>
      <c r="G1452" s="430"/>
      <c r="H1452" s="435"/>
      <c r="I1452" s="432"/>
      <c r="J1452" s="433"/>
      <c r="K1452" s="404" t="str">
        <f ca="1">IF(Table9[[#This Row],[Data de nascimento 
(aaaa-mm-dd)]]="","",(IF(B1452="","",DATEDIF(J1452,NOW(),"y"))))</f>
        <v/>
      </c>
      <c r="L1452" s="401"/>
      <c r="M1452" s="405"/>
      <c r="N1452" s="407"/>
      <c r="O1452" s="405"/>
      <c r="P1452" s="275" t="str">
        <f t="shared" si="113"/>
        <v>NÃO</v>
      </c>
      <c r="Q1452" s="281" t="str">
        <f>IF(Table9[[#This Row],[Código do agregado
'[Entidade']]]="","",IF(B1452&lt;&gt;B1451,"A",IF(Q1451="A","B",IF(Q1451="B","C",IF(Q1451="C","D",IF(Q1451="D","E",IF(Q1451="E","F",IF(Q1451="F","G",IF(Q1451="G","H",IF(Q1451="H","I",IF(Q1451="K","L",IF(Q1451="L","M",IF(Q1451="M","N",IF(Q1451="N","O",IF(Q1451="O","P",IF(Q1451="P","Q"))))))))))))))))</f>
        <v/>
      </c>
      <c r="R1452" s="282" t="str">
        <f t="shared" si="114"/>
        <v/>
      </c>
      <c r="S1452" s="283" t="str">
        <f t="shared" si="115"/>
        <v/>
      </c>
      <c r="T1452" s="284" t="str">
        <f t="shared" ca="1" si="116"/>
        <v/>
      </c>
      <c r="U1452" s="419"/>
      <c r="V1452" s="421" t="str">
        <f>IFERROR(IF(Table9[[#This Row],[Data de nascimento 
(aaaa-mm-dd)]]="","",(IF(B1452="","",DATEDIF(J1452,VLOOKUP(Table9[[#This Row],[Código do agregado
'[Entidade']]],Table8[[Código do agregado '[Entidade']]:[Denominação do ficheiro pdf correspondente ao documento]],25,FALSE),"y")))),"")</f>
        <v/>
      </c>
      <c r="W1452" s="410">
        <f t="shared" si="117"/>
        <v>0</v>
      </c>
      <c r="AC1452" s="280"/>
    </row>
    <row r="1453" spans="1:29" s="263" customFormat="1" ht="25.05" hidden="1" customHeight="1" x14ac:dyDescent="0.3">
      <c r="A1453" s="274" t="str">
        <f>CONCATENATE(+IF(Table9[[#This Row],[Código do agregado
'[Entidade']]]="","",VLOOKUP(Table9[[#This Row],[Código do agregado
'[Entidade']]],Table8[[#All],[Código do agregado '[Entidade']]:[Código do agregado
'[1º Direito']]],6,FALSE)),Table9[[#This Row],[Membro]])</f>
        <v/>
      </c>
      <c r="B1453" s="403"/>
      <c r="C1453" s="404" t="str">
        <f>IF(Table9[[#This Row],[Código do agregado
'[Entidade']]]="","",(CONCATENATE(VLOOKUP(Table9[[#This Row],[Código do agregado
'[Entidade']]],Table8[[Código do agregado '[Entidade']]:[Código do agregado
'[1º Direito']]],8,FALSE),".",Table9[[#This Row],[Membro]])))</f>
        <v/>
      </c>
      <c r="D1453" s="430"/>
      <c r="E1453" s="431"/>
      <c r="F1453" s="430"/>
      <c r="G1453" s="430"/>
      <c r="H1453" s="435"/>
      <c r="I1453" s="432"/>
      <c r="J1453" s="433"/>
      <c r="K1453" s="404" t="str">
        <f ca="1">IF(Table9[[#This Row],[Data de nascimento 
(aaaa-mm-dd)]]="","",(IF(B1453="","",DATEDIF(J1453,NOW(),"y"))))</f>
        <v/>
      </c>
      <c r="L1453" s="401"/>
      <c r="M1453" s="405"/>
      <c r="N1453" s="407"/>
      <c r="O1453" s="405"/>
      <c r="P1453" s="275" t="str">
        <f t="shared" si="113"/>
        <v>NÃO</v>
      </c>
      <c r="Q1453" s="281" t="str">
        <f>IF(Table9[[#This Row],[Código do agregado
'[Entidade']]]="","",IF(B1453&lt;&gt;B1452,"A",IF(Q1452="A","B",IF(Q1452="B","C",IF(Q1452="C","D",IF(Q1452="D","E",IF(Q1452="E","F",IF(Q1452="F","G",IF(Q1452="G","H",IF(Q1452="H","I",IF(Q1452="K","L",IF(Q1452="L","M",IF(Q1452="M","N",IF(Q1452="N","O",IF(Q1452="O","P",IF(Q1452="P","Q"))))))))))))))))</f>
        <v/>
      </c>
      <c r="R1453" s="282" t="str">
        <f t="shared" si="114"/>
        <v/>
      </c>
      <c r="S1453" s="283" t="str">
        <f t="shared" si="115"/>
        <v/>
      </c>
      <c r="T1453" s="284" t="str">
        <f t="shared" ca="1" si="116"/>
        <v/>
      </c>
      <c r="U1453" s="419"/>
      <c r="V1453" s="421" t="str">
        <f>IFERROR(IF(Table9[[#This Row],[Data de nascimento 
(aaaa-mm-dd)]]="","",(IF(B1453="","",DATEDIF(J1453,VLOOKUP(Table9[[#This Row],[Código do agregado
'[Entidade']]],Table8[[Código do agregado '[Entidade']]:[Denominação do ficheiro pdf correspondente ao documento]],25,FALSE),"y")))),"")</f>
        <v/>
      </c>
      <c r="W1453" s="410">
        <f t="shared" si="117"/>
        <v>0</v>
      </c>
      <c r="AC1453" s="280"/>
    </row>
    <row r="1454" spans="1:29" s="263" customFormat="1" ht="25.05" hidden="1" customHeight="1" x14ac:dyDescent="0.3">
      <c r="A1454" s="274" t="str">
        <f>CONCATENATE(+IF(Table9[[#This Row],[Código do agregado
'[Entidade']]]="","",VLOOKUP(Table9[[#This Row],[Código do agregado
'[Entidade']]],Table8[[#All],[Código do agregado '[Entidade']]:[Código do agregado
'[1º Direito']]],6,FALSE)),Table9[[#This Row],[Membro]])</f>
        <v/>
      </c>
      <c r="B1454" s="403"/>
      <c r="C1454" s="404" t="str">
        <f>IF(Table9[[#This Row],[Código do agregado
'[Entidade']]]="","",(CONCATENATE(VLOOKUP(Table9[[#This Row],[Código do agregado
'[Entidade']]],Table8[[Código do agregado '[Entidade']]:[Código do agregado
'[1º Direito']]],8,FALSE),".",Table9[[#This Row],[Membro]])))</f>
        <v/>
      </c>
      <c r="D1454" s="430"/>
      <c r="E1454" s="431"/>
      <c r="F1454" s="430"/>
      <c r="G1454" s="430"/>
      <c r="H1454" s="435"/>
      <c r="I1454" s="432"/>
      <c r="J1454" s="433"/>
      <c r="K1454" s="404" t="str">
        <f ca="1">IF(Table9[[#This Row],[Data de nascimento 
(aaaa-mm-dd)]]="","",(IF(B1454="","",DATEDIF(J1454,NOW(),"y"))))</f>
        <v/>
      </c>
      <c r="L1454" s="401"/>
      <c r="M1454" s="405"/>
      <c r="N1454" s="407"/>
      <c r="O1454" s="405"/>
      <c r="P1454" s="275" t="str">
        <f t="shared" si="113"/>
        <v>NÃO</v>
      </c>
      <c r="Q1454" s="281" t="str">
        <f>IF(Table9[[#This Row],[Código do agregado
'[Entidade']]]="","",IF(B1454&lt;&gt;B1453,"A",IF(Q1453="A","B",IF(Q1453="B","C",IF(Q1453="C","D",IF(Q1453="D","E",IF(Q1453="E","F",IF(Q1453="F","G",IF(Q1453="G","H",IF(Q1453="H","I",IF(Q1453="K","L",IF(Q1453="L","M",IF(Q1453="M","N",IF(Q1453="N","O",IF(Q1453="O","P",IF(Q1453="P","Q"))))))))))))))))</f>
        <v/>
      </c>
      <c r="R1454" s="282" t="str">
        <f t="shared" si="114"/>
        <v/>
      </c>
      <c r="S1454" s="283" t="str">
        <f t="shared" si="115"/>
        <v/>
      </c>
      <c r="T1454" s="284" t="str">
        <f t="shared" ca="1" si="116"/>
        <v/>
      </c>
      <c r="U1454" s="419"/>
      <c r="V1454" s="421" t="str">
        <f>IFERROR(IF(Table9[[#This Row],[Data de nascimento 
(aaaa-mm-dd)]]="","",(IF(B1454="","",DATEDIF(J1454,VLOOKUP(Table9[[#This Row],[Código do agregado
'[Entidade']]],Table8[[Código do agregado '[Entidade']]:[Denominação do ficheiro pdf correspondente ao documento]],25,FALSE),"y")))),"")</f>
        <v/>
      </c>
      <c r="W1454" s="410">
        <f t="shared" si="117"/>
        <v>0</v>
      </c>
      <c r="AC1454" s="280"/>
    </row>
    <row r="1455" spans="1:29" s="263" customFormat="1" ht="25.05" hidden="1" customHeight="1" x14ac:dyDescent="0.3">
      <c r="A1455" s="274" t="str">
        <f>CONCATENATE(+IF(Table9[[#This Row],[Código do agregado
'[Entidade']]]="","",VLOOKUP(Table9[[#This Row],[Código do agregado
'[Entidade']]],Table8[[#All],[Código do agregado '[Entidade']]:[Código do agregado
'[1º Direito']]],6,FALSE)),Table9[[#This Row],[Membro]])</f>
        <v/>
      </c>
      <c r="B1455" s="403"/>
      <c r="C1455" s="404" t="str">
        <f>IF(Table9[[#This Row],[Código do agregado
'[Entidade']]]="","",(CONCATENATE(VLOOKUP(Table9[[#This Row],[Código do agregado
'[Entidade']]],Table8[[Código do agregado '[Entidade']]:[Código do agregado
'[1º Direito']]],8,FALSE),".",Table9[[#This Row],[Membro]])))</f>
        <v/>
      </c>
      <c r="D1455" s="430"/>
      <c r="E1455" s="431"/>
      <c r="F1455" s="430"/>
      <c r="G1455" s="430"/>
      <c r="H1455" s="435"/>
      <c r="I1455" s="432"/>
      <c r="J1455" s="433"/>
      <c r="K1455" s="404" t="str">
        <f ca="1">IF(Table9[[#This Row],[Data de nascimento 
(aaaa-mm-dd)]]="","",(IF(B1455="","",DATEDIF(J1455,NOW(),"y"))))</f>
        <v/>
      </c>
      <c r="L1455" s="401"/>
      <c r="M1455" s="405"/>
      <c r="N1455" s="407"/>
      <c r="O1455" s="405"/>
      <c r="P1455" s="275" t="str">
        <f t="shared" si="113"/>
        <v>NÃO</v>
      </c>
      <c r="Q1455" s="281" t="str">
        <f>IF(Table9[[#This Row],[Código do agregado
'[Entidade']]]="","",IF(B1455&lt;&gt;B1454,"A",IF(Q1454="A","B",IF(Q1454="B","C",IF(Q1454="C","D",IF(Q1454="D","E",IF(Q1454="E","F",IF(Q1454="F","G",IF(Q1454="G","H",IF(Q1454="H","I",IF(Q1454="K","L",IF(Q1454="L","M",IF(Q1454="M","N",IF(Q1454="N","O",IF(Q1454="O","P",IF(Q1454="P","Q"))))))))))))))))</f>
        <v/>
      </c>
      <c r="R1455" s="282" t="str">
        <f t="shared" si="114"/>
        <v/>
      </c>
      <c r="S1455" s="283" t="str">
        <f t="shared" si="115"/>
        <v/>
      </c>
      <c r="T1455" s="284" t="str">
        <f t="shared" ca="1" si="116"/>
        <v/>
      </c>
      <c r="U1455" s="419"/>
      <c r="V1455" s="421" t="str">
        <f>IFERROR(IF(Table9[[#This Row],[Data de nascimento 
(aaaa-mm-dd)]]="","",(IF(B1455="","",DATEDIF(J1455,VLOOKUP(Table9[[#This Row],[Código do agregado
'[Entidade']]],Table8[[Código do agregado '[Entidade']]:[Denominação do ficheiro pdf correspondente ao documento]],25,FALSE),"y")))),"")</f>
        <v/>
      </c>
      <c r="W1455" s="410">
        <f t="shared" si="117"/>
        <v>0</v>
      </c>
      <c r="AC1455" s="280"/>
    </row>
    <row r="1456" spans="1:29" s="263" customFormat="1" ht="25.05" hidden="1" customHeight="1" x14ac:dyDescent="0.3">
      <c r="A1456" s="274" t="str">
        <f>CONCATENATE(+IF(Table9[[#This Row],[Código do agregado
'[Entidade']]]="","",VLOOKUP(Table9[[#This Row],[Código do agregado
'[Entidade']]],Table8[[#All],[Código do agregado '[Entidade']]:[Código do agregado
'[1º Direito']]],6,FALSE)),Table9[[#This Row],[Membro]])</f>
        <v/>
      </c>
      <c r="B1456" s="403"/>
      <c r="C1456" s="404" t="str">
        <f>IF(Table9[[#This Row],[Código do agregado
'[Entidade']]]="","",(CONCATENATE(VLOOKUP(Table9[[#This Row],[Código do agregado
'[Entidade']]],Table8[[Código do agregado '[Entidade']]:[Código do agregado
'[1º Direito']]],8,FALSE),".",Table9[[#This Row],[Membro]])))</f>
        <v/>
      </c>
      <c r="D1456" s="430"/>
      <c r="E1456" s="431"/>
      <c r="F1456" s="430"/>
      <c r="G1456" s="430"/>
      <c r="H1456" s="435"/>
      <c r="I1456" s="432"/>
      <c r="J1456" s="433"/>
      <c r="K1456" s="404" t="str">
        <f ca="1">IF(Table9[[#This Row],[Data de nascimento 
(aaaa-mm-dd)]]="","",(IF(B1456="","",DATEDIF(J1456,NOW(),"y"))))</f>
        <v/>
      </c>
      <c r="L1456" s="401"/>
      <c r="M1456" s="405"/>
      <c r="N1456" s="407"/>
      <c r="O1456" s="405"/>
      <c r="P1456" s="275" t="str">
        <f t="shared" si="113"/>
        <v>NÃO</v>
      </c>
      <c r="Q1456" s="281" t="str">
        <f>IF(Table9[[#This Row],[Código do agregado
'[Entidade']]]="","",IF(B1456&lt;&gt;B1455,"A",IF(Q1455="A","B",IF(Q1455="B","C",IF(Q1455="C","D",IF(Q1455="D","E",IF(Q1455="E","F",IF(Q1455="F","G",IF(Q1455="G","H",IF(Q1455="H","I",IF(Q1455="K","L",IF(Q1455="L","M",IF(Q1455="M","N",IF(Q1455="N","O",IF(Q1455="O","P",IF(Q1455="P","Q"))))))))))))))))</f>
        <v/>
      </c>
      <c r="R1456" s="282" t="str">
        <f t="shared" si="114"/>
        <v/>
      </c>
      <c r="S1456" s="283" t="str">
        <f t="shared" si="115"/>
        <v/>
      </c>
      <c r="T1456" s="284" t="str">
        <f t="shared" ca="1" si="116"/>
        <v/>
      </c>
      <c r="U1456" s="419"/>
      <c r="V1456" s="421" t="str">
        <f>IFERROR(IF(Table9[[#This Row],[Data de nascimento 
(aaaa-mm-dd)]]="","",(IF(B1456="","",DATEDIF(J1456,VLOOKUP(Table9[[#This Row],[Código do agregado
'[Entidade']]],Table8[[Código do agregado '[Entidade']]:[Denominação do ficheiro pdf correspondente ao documento]],25,FALSE),"y")))),"")</f>
        <v/>
      </c>
      <c r="W1456" s="410">
        <f t="shared" si="117"/>
        <v>0</v>
      </c>
      <c r="AC1456" s="280"/>
    </row>
    <row r="1457" spans="1:29" s="263" customFormat="1" ht="25.05" hidden="1" customHeight="1" x14ac:dyDescent="0.3">
      <c r="A1457" s="274" t="str">
        <f>CONCATENATE(+IF(Table9[[#This Row],[Código do agregado
'[Entidade']]]="","",VLOOKUP(Table9[[#This Row],[Código do agregado
'[Entidade']]],Table8[[#All],[Código do agregado '[Entidade']]:[Código do agregado
'[1º Direito']]],6,FALSE)),Table9[[#This Row],[Membro]])</f>
        <v/>
      </c>
      <c r="B1457" s="403"/>
      <c r="C1457" s="404" t="str">
        <f>IF(Table9[[#This Row],[Código do agregado
'[Entidade']]]="","",(CONCATENATE(VLOOKUP(Table9[[#This Row],[Código do agregado
'[Entidade']]],Table8[[Código do agregado '[Entidade']]:[Código do agregado
'[1º Direito']]],8,FALSE),".",Table9[[#This Row],[Membro]])))</f>
        <v/>
      </c>
      <c r="D1457" s="430"/>
      <c r="E1457" s="431"/>
      <c r="F1457" s="430"/>
      <c r="G1457" s="430"/>
      <c r="H1457" s="435"/>
      <c r="I1457" s="432"/>
      <c r="J1457" s="433"/>
      <c r="K1457" s="404" t="str">
        <f ca="1">IF(Table9[[#This Row],[Data de nascimento 
(aaaa-mm-dd)]]="","",(IF(B1457="","",DATEDIF(J1457,NOW(),"y"))))</f>
        <v/>
      </c>
      <c r="L1457" s="401"/>
      <c r="M1457" s="405"/>
      <c r="N1457" s="407"/>
      <c r="O1457" s="405"/>
      <c r="P1457" s="275" t="str">
        <f t="shared" si="113"/>
        <v>NÃO</v>
      </c>
      <c r="Q1457" s="281" t="str">
        <f>IF(Table9[[#This Row],[Código do agregado
'[Entidade']]]="","",IF(B1457&lt;&gt;B1456,"A",IF(Q1456="A","B",IF(Q1456="B","C",IF(Q1456="C","D",IF(Q1456="D","E",IF(Q1456="E","F",IF(Q1456="F","G",IF(Q1456="G","H",IF(Q1456="H","I",IF(Q1456="K","L",IF(Q1456="L","M",IF(Q1456="M","N",IF(Q1456="N","O",IF(Q1456="O","P",IF(Q1456="P","Q"))))))))))))))))</f>
        <v/>
      </c>
      <c r="R1457" s="282" t="str">
        <f t="shared" si="114"/>
        <v/>
      </c>
      <c r="S1457" s="283" t="str">
        <f t="shared" si="115"/>
        <v/>
      </c>
      <c r="T1457" s="284" t="str">
        <f t="shared" ca="1" si="116"/>
        <v/>
      </c>
      <c r="U1457" s="419"/>
      <c r="V1457" s="421" t="str">
        <f>IFERROR(IF(Table9[[#This Row],[Data de nascimento 
(aaaa-mm-dd)]]="","",(IF(B1457="","",DATEDIF(J1457,VLOOKUP(Table9[[#This Row],[Código do agregado
'[Entidade']]],Table8[[Código do agregado '[Entidade']]:[Denominação do ficheiro pdf correspondente ao documento]],25,FALSE),"y")))),"")</f>
        <v/>
      </c>
      <c r="W1457" s="410">
        <f t="shared" si="117"/>
        <v>0</v>
      </c>
      <c r="AC1457" s="280"/>
    </row>
    <row r="1458" spans="1:29" s="263" customFormat="1" ht="25.05" hidden="1" customHeight="1" x14ac:dyDescent="0.3">
      <c r="A1458" s="274" t="str">
        <f>CONCATENATE(+IF(Table9[[#This Row],[Código do agregado
'[Entidade']]]="","",VLOOKUP(Table9[[#This Row],[Código do agregado
'[Entidade']]],Table8[[#All],[Código do agregado '[Entidade']]:[Código do agregado
'[1º Direito']]],6,FALSE)),Table9[[#This Row],[Membro]])</f>
        <v/>
      </c>
      <c r="B1458" s="403"/>
      <c r="C1458" s="404" t="str">
        <f>IF(Table9[[#This Row],[Código do agregado
'[Entidade']]]="","",(CONCATENATE(VLOOKUP(Table9[[#This Row],[Código do agregado
'[Entidade']]],Table8[[Código do agregado '[Entidade']]:[Código do agregado
'[1º Direito']]],8,FALSE),".",Table9[[#This Row],[Membro]])))</f>
        <v/>
      </c>
      <c r="D1458" s="430"/>
      <c r="E1458" s="431"/>
      <c r="F1458" s="430"/>
      <c r="G1458" s="430"/>
      <c r="H1458" s="435"/>
      <c r="I1458" s="432"/>
      <c r="J1458" s="433"/>
      <c r="K1458" s="404" t="str">
        <f ca="1">IF(Table9[[#This Row],[Data de nascimento 
(aaaa-mm-dd)]]="","",(IF(B1458="","",DATEDIF(J1458,NOW(),"y"))))</f>
        <v/>
      </c>
      <c r="L1458" s="401"/>
      <c r="M1458" s="405"/>
      <c r="N1458" s="407"/>
      <c r="O1458" s="405"/>
      <c r="P1458" s="275" t="str">
        <f t="shared" si="113"/>
        <v>NÃO</v>
      </c>
      <c r="Q1458" s="281" t="str">
        <f>IF(Table9[[#This Row],[Código do agregado
'[Entidade']]]="","",IF(B1458&lt;&gt;B1457,"A",IF(Q1457="A","B",IF(Q1457="B","C",IF(Q1457="C","D",IF(Q1457="D","E",IF(Q1457="E","F",IF(Q1457="F","G",IF(Q1457="G","H",IF(Q1457="H","I",IF(Q1457="K","L",IF(Q1457="L","M",IF(Q1457="M","N",IF(Q1457="N","O",IF(Q1457="O","P",IF(Q1457="P","Q"))))))))))))))))</f>
        <v/>
      </c>
      <c r="R1458" s="282" t="str">
        <f t="shared" si="114"/>
        <v/>
      </c>
      <c r="S1458" s="283" t="str">
        <f t="shared" si="115"/>
        <v/>
      </c>
      <c r="T1458" s="284" t="str">
        <f t="shared" ca="1" si="116"/>
        <v/>
      </c>
      <c r="U1458" s="419"/>
      <c r="V1458" s="421" t="str">
        <f>IFERROR(IF(Table9[[#This Row],[Data de nascimento 
(aaaa-mm-dd)]]="","",(IF(B1458="","",DATEDIF(J1458,VLOOKUP(Table9[[#This Row],[Código do agregado
'[Entidade']]],Table8[[Código do agregado '[Entidade']]:[Denominação do ficheiro pdf correspondente ao documento]],25,FALSE),"y")))),"")</f>
        <v/>
      </c>
      <c r="W1458" s="410">
        <f t="shared" si="117"/>
        <v>0</v>
      </c>
      <c r="AC1458" s="280"/>
    </row>
    <row r="1459" spans="1:29" s="263" customFormat="1" ht="25.05" hidden="1" customHeight="1" x14ac:dyDescent="0.3">
      <c r="A1459" s="274" t="str">
        <f>CONCATENATE(+IF(Table9[[#This Row],[Código do agregado
'[Entidade']]]="","",VLOOKUP(Table9[[#This Row],[Código do agregado
'[Entidade']]],Table8[[#All],[Código do agregado '[Entidade']]:[Código do agregado
'[1º Direito']]],6,FALSE)),Table9[[#This Row],[Membro]])</f>
        <v/>
      </c>
      <c r="B1459" s="403"/>
      <c r="C1459" s="404" t="str">
        <f>IF(Table9[[#This Row],[Código do agregado
'[Entidade']]]="","",(CONCATENATE(VLOOKUP(Table9[[#This Row],[Código do agregado
'[Entidade']]],Table8[[Código do agregado '[Entidade']]:[Código do agregado
'[1º Direito']]],8,FALSE),".",Table9[[#This Row],[Membro]])))</f>
        <v/>
      </c>
      <c r="D1459" s="430"/>
      <c r="E1459" s="431"/>
      <c r="F1459" s="430"/>
      <c r="G1459" s="430"/>
      <c r="H1459" s="435"/>
      <c r="I1459" s="432"/>
      <c r="J1459" s="433"/>
      <c r="K1459" s="404" t="str">
        <f ca="1">IF(Table9[[#This Row],[Data de nascimento 
(aaaa-mm-dd)]]="","",(IF(B1459="","",DATEDIF(J1459,NOW(),"y"))))</f>
        <v/>
      </c>
      <c r="L1459" s="401"/>
      <c r="M1459" s="405"/>
      <c r="N1459" s="407"/>
      <c r="O1459" s="405"/>
      <c r="P1459" s="275" t="str">
        <f t="shared" si="113"/>
        <v>NÃO</v>
      </c>
      <c r="Q1459" s="281" t="str">
        <f>IF(Table9[[#This Row],[Código do agregado
'[Entidade']]]="","",IF(B1459&lt;&gt;B1458,"A",IF(Q1458="A","B",IF(Q1458="B","C",IF(Q1458="C","D",IF(Q1458="D","E",IF(Q1458="E","F",IF(Q1458="F","G",IF(Q1458="G","H",IF(Q1458="H","I",IF(Q1458="K","L",IF(Q1458="L","M",IF(Q1458="M","N",IF(Q1458="N","O",IF(Q1458="O","P",IF(Q1458="P","Q"))))))))))))))))</f>
        <v/>
      </c>
      <c r="R1459" s="282" t="str">
        <f t="shared" si="114"/>
        <v/>
      </c>
      <c r="S1459" s="283" t="str">
        <f t="shared" si="115"/>
        <v/>
      </c>
      <c r="T1459" s="284" t="str">
        <f t="shared" ca="1" si="116"/>
        <v/>
      </c>
      <c r="U1459" s="419"/>
      <c r="V1459" s="421" t="str">
        <f>IFERROR(IF(Table9[[#This Row],[Data de nascimento 
(aaaa-mm-dd)]]="","",(IF(B1459="","",DATEDIF(J1459,VLOOKUP(Table9[[#This Row],[Código do agregado
'[Entidade']]],Table8[[Código do agregado '[Entidade']]:[Denominação do ficheiro pdf correspondente ao documento]],25,FALSE),"y")))),"")</f>
        <v/>
      </c>
      <c r="W1459" s="410">
        <f t="shared" si="117"/>
        <v>0</v>
      </c>
      <c r="AC1459" s="280"/>
    </row>
    <row r="1460" spans="1:29" s="263" customFormat="1" ht="25.05" hidden="1" customHeight="1" x14ac:dyDescent="0.3">
      <c r="A1460" s="274" t="str">
        <f>CONCATENATE(+IF(Table9[[#This Row],[Código do agregado
'[Entidade']]]="","",VLOOKUP(Table9[[#This Row],[Código do agregado
'[Entidade']]],Table8[[#All],[Código do agregado '[Entidade']]:[Código do agregado
'[1º Direito']]],6,FALSE)),Table9[[#This Row],[Membro]])</f>
        <v/>
      </c>
      <c r="B1460" s="403"/>
      <c r="C1460" s="404" t="str">
        <f>IF(Table9[[#This Row],[Código do agregado
'[Entidade']]]="","",(CONCATENATE(VLOOKUP(Table9[[#This Row],[Código do agregado
'[Entidade']]],Table8[[Código do agregado '[Entidade']]:[Código do agregado
'[1º Direito']]],8,FALSE),".",Table9[[#This Row],[Membro]])))</f>
        <v/>
      </c>
      <c r="D1460" s="430"/>
      <c r="E1460" s="431"/>
      <c r="F1460" s="430"/>
      <c r="G1460" s="430"/>
      <c r="H1460" s="435"/>
      <c r="I1460" s="432"/>
      <c r="J1460" s="433"/>
      <c r="K1460" s="404" t="str">
        <f ca="1">IF(Table9[[#This Row],[Data de nascimento 
(aaaa-mm-dd)]]="","",(IF(B1460="","",DATEDIF(J1460,NOW(),"y"))))</f>
        <v/>
      </c>
      <c r="L1460" s="401"/>
      <c r="M1460" s="405"/>
      <c r="N1460" s="407"/>
      <c r="O1460" s="405"/>
      <c r="P1460" s="275" t="str">
        <f t="shared" si="113"/>
        <v>NÃO</v>
      </c>
      <c r="Q1460" s="281" t="str">
        <f>IF(Table9[[#This Row],[Código do agregado
'[Entidade']]]="","",IF(B1460&lt;&gt;B1459,"A",IF(Q1459="A","B",IF(Q1459="B","C",IF(Q1459="C","D",IF(Q1459="D","E",IF(Q1459="E","F",IF(Q1459="F","G",IF(Q1459="G","H",IF(Q1459="H","I",IF(Q1459="K","L",IF(Q1459="L","M",IF(Q1459="M","N",IF(Q1459="N","O",IF(Q1459="O","P",IF(Q1459="P","Q"))))))))))))))))</f>
        <v/>
      </c>
      <c r="R1460" s="282" t="str">
        <f t="shared" si="114"/>
        <v/>
      </c>
      <c r="S1460" s="283" t="str">
        <f t="shared" si="115"/>
        <v/>
      </c>
      <c r="T1460" s="284" t="str">
        <f t="shared" ca="1" si="116"/>
        <v/>
      </c>
      <c r="U1460" s="419"/>
      <c r="V1460" s="421" t="str">
        <f>IFERROR(IF(Table9[[#This Row],[Data de nascimento 
(aaaa-mm-dd)]]="","",(IF(B1460="","",DATEDIF(J1460,VLOOKUP(Table9[[#This Row],[Código do agregado
'[Entidade']]],Table8[[Código do agregado '[Entidade']]:[Denominação do ficheiro pdf correspondente ao documento]],25,FALSE),"y")))),"")</f>
        <v/>
      </c>
      <c r="W1460" s="410">
        <f t="shared" si="117"/>
        <v>0</v>
      </c>
      <c r="AC1460" s="280"/>
    </row>
    <row r="1461" spans="1:29" s="263" customFormat="1" ht="25.05" hidden="1" customHeight="1" x14ac:dyDescent="0.3">
      <c r="A1461" s="274" t="str">
        <f>CONCATENATE(+IF(Table9[[#This Row],[Código do agregado
'[Entidade']]]="","",VLOOKUP(Table9[[#This Row],[Código do agregado
'[Entidade']]],Table8[[#All],[Código do agregado '[Entidade']]:[Código do agregado
'[1º Direito']]],6,FALSE)),Table9[[#This Row],[Membro]])</f>
        <v/>
      </c>
      <c r="B1461" s="403"/>
      <c r="C1461" s="404" t="str">
        <f>IF(Table9[[#This Row],[Código do agregado
'[Entidade']]]="","",(CONCATENATE(VLOOKUP(Table9[[#This Row],[Código do agregado
'[Entidade']]],Table8[[Código do agregado '[Entidade']]:[Código do agregado
'[1º Direito']]],8,FALSE),".",Table9[[#This Row],[Membro]])))</f>
        <v/>
      </c>
      <c r="D1461" s="430"/>
      <c r="E1461" s="431"/>
      <c r="F1461" s="430"/>
      <c r="G1461" s="430"/>
      <c r="H1461" s="435"/>
      <c r="I1461" s="432"/>
      <c r="J1461" s="433"/>
      <c r="K1461" s="404" t="str">
        <f ca="1">IF(Table9[[#This Row],[Data de nascimento 
(aaaa-mm-dd)]]="","",(IF(B1461="","",DATEDIF(J1461,NOW(),"y"))))</f>
        <v/>
      </c>
      <c r="L1461" s="401"/>
      <c r="M1461" s="405"/>
      <c r="N1461" s="407"/>
      <c r="O1461" s="405"/>
      <c r="P1461" s="275" t="str">
        <f t="shared" si="113"/>
        <v>NÃO</v>
      </c>
      <c r="Q1461" s="281" t="str">
        <f>IF(Table9[[#This Row],[Código do agregado
'[Entidade']]]="","",IF(B1461&lt;&gt;B1460,"A",IF(Q1460="A","B",IF(Q1460="B","C",IF(Q1460="C","D",IF(Q1460="D","E",IF(Q1460="E","F",IF(Q1460="F","G",IF(Q1460="G","H",IF(Q1460="H","I",IF(Q1460="K","L",IF(Q1460="L","M",IF(Q1460="M","N",IF(Q1460="N","O",IF(Q1460="O","P",IF(Q1460="P","Q"))))))))))))))))</f>
        <v/>
      </c>
      <c r="R1461" s="282" t="str">
        <f t="shared" si="114"/>
        <v/>
      </c>
      <c r="S1461" s="283" t="str">
        <f t="shared" si="115"/>
        <v/>
      </c>
      <c r="T1461" s="284" t="str">
        <f t="shared" ca="1" si="116"/>
        <v/>
      </c>
      <c r="U1461" s="419"/>
      <c r="V1461" s="421" t="str">
        <f>IFERROR(IF(Table9[[#This Row],[Data de nascimento 
(aaaa-mm-dd)]]="","",(IF(B1461="","",DATEDIF(J1461,VLOOKUP(Table9[[#This Row],[Código do agregado
'[Entidade']]],Table8[[Código do agregado '[Entidade']]:[Denominação do ficheiro pdf correspondente ao documento]],25,FALSE),"y")))),"")</f>
        <v/>
      </c>
      <c r="W1461" s="410">
        <f t="shared" si="117"/>
        <v>0</v>
      </c>
      <c r="AC1461" s="280"/>
    </row>
    <row r="1462" spans="1:29" s="263" customFormat="1" ht="25.05" hidden="1" customHeight="1" x14ac:dyDescent="0.3">
      <c r="A1462" s="274" t="str">
        <f>CONCATENATE(+IF(Table9[[#This Row],[Código do agregado
'[Entidade']]]="","",VLOOKUP(Table9[[#This Row],[Código do agregado
'[Entidade']]],Table8[[#All],[Código do agregado '[Entidade']]:[Código do agregado
'[1º Direito']]],6,FALSE)),Table9[[#This Row],[Membro]])</f>
        <v/>
      </c>
      <c r="B1462" s="403"/>
      <c r="C1462" s="404" t="str">
        <f>IF(Table9[[#This Row],[Código do agregado
'[Entidade']]]="","",(CONCATENATE(VLOOKUP(Table9[[#This Row],[Código do agregado
'[Entidade']]],Table8[[Código do agregado '[Entidade']]:[Código do agregado
'[1º Direito']]],8,FALSE),".",Table9[[#This Row],[Membro]])))</f>
        <v/>
      </c>
      <c r="D1462" s="430"/>
      <c r="E1462" s="431"/>
      <c r="F1462" s="430"/>
      <c r="G1462" s="430"/>
      <c r="H1462" s="435"/>
      <c r="I1462" s="432"/>
      <c r="J1462" s="433"/>
      <c r="K1462" s="404" t="str">
        <f ca="1">IF(Table9[[#This Row],[Data de nascimento 
(aaaa-mm-dd)]]="","",(IF(B1462="","",DATEDIF(J1462,NOW(),"y"))))</f>
        <v/>
      </c>
      <c r="L1462" s="401"/>
      <c r="M1462" s="405"/>
      <c r="N1462" s="407"/>
      <c r="O1462" s="405"/>
      <c r="P1462" s="275" t="str">
        <f t="shared" si="113"/>
        <v>NÃO</v>
      </c>
      <c r="Q1462" s="281" t="str">
        <f>IF(Table9[[#This Row],[Código do agregado
'[Entidade']]]="","",IF(B1462&lt;&gt;B1461,"A",IF(Q1461="A","B",IF(Q1461="B","C",IF(Q1461="C","D",IF(Q1461="D","E",IF(Q1461="E","F",IF(Q1461="F","G",IF(Q1461="G","H",IF(Q1461="H","I",IF(Q1461="K","L",IF(Q1461="L","M",IF(Q1461="M","N",IF(Q1461="N","O",IF(Q1461="O","P",IF(Q1461="P","Q"))))))))))))))))</f>
        <v/>
      </c>
      <c r="R1462" s="282" t="str">
        <f t="shared" si="114"/>
        <v/>
      </c>
      <c r="S1462" s="283" t="str">
        <f t="shared" si="115"/>
        <v/>
      </c>
      <c r="T1462" s="284" t="str">
        <f t="shared" ca="1" si="116"/>
        <v/>
      </c>
      <c r="U1462" s="419"/>
      <c r="V1462" s="421" t="str">
        <f>IFERROR(IF(Table9[[#This Row],[Data de nascimento 
(aaaa-mm-dd)]]="","",(IF(B1462="","",DATEDIF(J1462,VLOOKUP(Table9[[#This Row],[Código do agregado
'[Entidade']]],Table8[[Código do agregado '[Entidade']]:[Denominação do ficheiro pdf correspondente ao documento]],25,FALSE),"y")))),"")</f>
        <v/>
      </c>
      <c r="W1462" s="410">
        <f t="shared" si="117"/>
        <v>0</v>
      </c>
      <c r="AC1462" s="280"/>
    </row>
    <row r="1463" spans="1:29" s="263" customFormat="1" ht="25.05" hidden="1" customHeight="1" x14ac:dyDescent="0.3">
      <c r="A1463" s="274" t="str">
        <f>CONCATENATE(+IF(Table9[[#This Row],[Código do agregado
'[Entidade']]]="","",VLOOKUP(Table9[[#This Row],[Código do agregado
'[Entidade']]],Table8[[#All],[Código do agregado '[Entidade']]:[Código do agregado
'[1º Direito']]],6,FALSE)),Table9[[#This Row],[Membro]])</f>
        <v/>
      </c>
      <c r="B1463" s="403"/>
      <c r="C1463" s="404" t="str">
        <f>IF(Table9[[#This Row],[Código do agregado
'[Entidade']]]="","",(CONCATENATE(VLOOKUP(Table9[[#This Row],[Código do agregado
'[Entidade']]],Table8[[Código do agregado '[Entidade']]:[Código do agregado
'[1º Direito']]],8,FALSE),".",Table9[[#This Row],[Membro]])))</f>
        <v/>
      </c>
      <c r="D1463" s="430"/>
      <c r="E1463" s="431"/>
      <c r="F1463" s="430"/>
      <c r="G1463" s="430"/>
      <c r="H1463" s="435"/>
      <c r="I1463" s="432"/>
      <c r="J1463" s="433"/>
      <c r="K1463" s="404" t="str">
        <f ca="1">IF(Table9[[#This Row],[Data de nascimento 
(aaaa-mm-dd)]]="","",(IF(B1463="","",DATEDIF(J1463,NOW(),"y"))))</f>
        <v/>
      </c>
      <c r="L1463" s="401"/>
      <c r="M1463" s="405"/>
      <c r="N1463" s="407"/>
      <c r="O1463" s="405"/>
      <c r="P1463" s="275" t="str">
        <f t="shared" si="113"/>
        <v>NÃO</v>
      </c>
      <c r="Q1463" s="281" t="str">
        <f>IF(Table9[[#This Row],[Código do agregado
'[Entidade']]]="","",IF(B1463&lt;&gt;B1462,"A",IF(Q1462="A","B",IF(Q1462="B","C",IF(Q1462="C","D",IF(Q1462="D","E",IF(Q1462="E","F",IF(Q1462="F","G",IF(Q1462="G","H",IF(Q1462="H","I",IF(Q1462="K","L",IF(Q1462="L","M",IF(Q1462="M","N",IF(Q1462="N","O",IF(Q1462="O","P",IF(Q1462="P","Q"))))))))))))))))</f>
        <v/>
      </c>
      <c r="R1463" s="282" t="str">
        <f t="shared" si="114"/>
        <v/>
      </c>
      <c r="S1463" s="283" t="str">
        <f t="shared" si="115"/>
        <v/>
      </c>
      <c r="T1463" s="284" t="str">
        <f t="shared" ca="1" si="116"/>
        <v/>
      </c>
      <c r="U1463" s="419"/>
      <c r="V1463" s="421" t="str">
        <f>IFERROR(IF(Table9[[#This Row],[Data de nascimento 
(aaaa-mm-dd)]]="","",(IF(B1463="","",DATEDIF(J1463,VLOOKUP(Table9[[#This Row],[Código do agregado
'[Entidade']]],Table8[[Código do agregado '[Entidade']]:[Denominação do ficheiro pdf correspondente ao documento]],25,FALSE),"y")))),"")</f>
        <v/>
      </c>
      <c r="W1463" s="410">
        <f t="shared" si="117"/>
        <v>0</v>
      </c>
      <c r="AC1463" s="280"/>
    </row>
    <row r="1464" spans="1:29" s="263" customFormat="1" ht="25.05" hidden="1" customHeight="1" x14ac:dyDescent="0.3">
      <c r="A1464" s="274" t="str">
        <f>CONCATENATE(+IF(Table9[[#This Row],[Código do agregado
'[Entidade']]]="","",VLOOKUP(Table9[[#This Row],[Código do agregado
'[Entidade']]],Table8[[#All],[Código do agregado '[Entidade']]:[Código do agregado
'[1º Direito']]],6,FALSE)),Table9[[#This Row],[Membro]])</f>
        <v/>
      </c>
      <c r="B1464" s="403"/>
      <c r="C1464" s="404" t="str">
        <f>IF(Table9[[#This Row],[Código do agregado
'[Entidade']]]="","",(CONCATENATE(VLOOKUP(Table9[[#This Row],[Código do agregado
'[Entidade']]],Table8[[Código do agregado '[Entidade']]:[Código do agregado
'[1º Direito']]],8,FALSE),".",Table9[[#This Row],[Membro]])))</f>
        <v/>
      </c>
      <c r="D1464" s="430"/>
      <c r="E1464" s="431"/>
      <c r="F1464" s="430"/>
      <c r="G1464" s="430"/>
      <c r="H1464" s="435"/>
      <c r="I1464" s="432"/>
      <c r="J1464" s="433"/>
      <c r="K1464" s="404" t="str">
        <f ca="1">IF(Table9[[#This Row],[Data de nascimento 
(aaaa-mm-dd)]]="","",(IF(B1464="","",DATEDIF(J1464,NOW(),"y"))))</f>
        <v/>
      </c>
      <c r="L1464" s="401"/>
      <c r="M1464" s="405"/>
      <c r="N1464" s="407"/>
      <c r="O1464" s="405"/>
      <c r="P1464" s="275" t="str">
        <f t="shared" si="113"/>
        <v>NÃO</v>
      </c>
      <c r="Q1464" s="281" t="str">
        <f>IF(Table9[[#This Row],[Código do agregado
'[Entidade']]]="","",IF(B1464&lt;&gt;B1463,"A",IF(Q1463="A","B",IF(Q1463="B","C",IF(Q1463="C","D",IF(Q1463="D","E",IF(Q1463="E","F",IF(Q1463="F","G",IF(Q1463="G","H",IF(Q1463="H","I",IF(Q1463="K","L",IF(Q1463="L","M",IF(Q1463="M","N",IF(Q1463="N","O",IF(Q1463="O","P",IF(Q1463="P","Q"))))))))))))))))</f>
        <v/>
      </c>
      <c r="R1464" s="282" t="str">
        <f t="shared" si="114"/>
        <v/>
      </c>
      <c r="S1464" s="283" t="str">
        <f t="shared" si="115"/>
        <v/>
      </c>
      <c r="T1464" s="284" t="str">
        <f t="shared" ca="1" si="116"/>
        <v/>
      </c>
      <c r="U1464" s="419"/>
      <c r="V1464" s="421" t="str">
        <f>IFERROR(IF(Table9[[#This Row],[Data de nascimento 
(aaaa-mm-dd)]]="","",(IF(B1464="","",DATEDIF(J1464,VLOOKUP(Table9[[#This Row],[Código do agregado
'[Entidade']]],Table8[[Código do agregado '[Entidade']]:[Denominação do ficheiro pdf correspondente ao documento]],25,FALSE),"y")))),"")</f>
        <v/>
      </c>
      <c r="W1464" s="410">
        <f t="shared" si="117"/>
        <v>0</v>
      </c>
      <c r="AC1464" s="280"/>
    </row>
    <row r="1465" spans="1:29" s="263" customFormat="1" ht="25.05" hidden="1" customHeight="1" x14ac:dyDescent="0.3">
      <c r="A1465" s="274" t="str">
        <f>CONCATENATE(+IF(Table9[[#This Row],[Código do agregado
'[Entidade']]]="","",VLOOKUP(Table9[[#This Row],[Código do agregado
'[Entidade']]],Table8[[#All],[Código do agregado '[Entidade']]:[Código do agregado
'[1º Direito']]],6,FALSE)),Table9[[#This Row],[Membro]])</f>
        <v/>
      </c>
      <c r="B1465" s="403"/>
      <c r="C1465" s="404" t="str">
        <f>IF(Table9[[#This Row],[Código do agregado
'[Entidade']]]="","",(CONCATENATE(VLOOKUP(Table9[[#This Row],[Código do agregado
'[Entidade']]],Table8[[Código do agregado '[Entidade']]:[Código do agregado
'[1º Direito']]],8,FALSE),".",Table9[[#This Row],[Membro]])))</f>
        <v/>
      </c>
      <c r="D1465" s="430"/>
      <c r="E1465" s="431"/>
      <c r="F1465" s="430"/>
      <c r="G1465" s="430"/>
      <c r="H1465" s="435"/>
      <c r="I1465" s="432"/>
      <c r="J1465" s="433"/>
      <c r="K1465" s="404" t="str">
        <f ca="1">IF(Table9[[#This Row],[Data de nascimento 
(aaaa-mm-dd)]]="","",(IF(B1465="","",DATEDIF(J1465,NOW(),"y"))))</f>
        <v/>
      </c>
      <c r="L1465" s="401"/>
      <c r="M1465" s="405"/>
      <c r="N1465" s="407"/>
      <c r="O1465" s="405"/>
      <c r="P1465" s="275" t="str">
        <f t="shared" si="113"/>
        <v>NÃO</v>
      </c>
      <c r="Q1465" s="281" t="str">
        <f>IF(Table9[[#This Row],[Código do agregado
'[Entidade']]]="","",IF(B1465&lt;&gt;B1464,"A",IF(Q1464="A","B",IF(Q1464="B","C",IF(Q1464="C","D",IF(Q1464="D","E",IF(Q1464="E","F",IF(Q1464="F","G",IF(Q1464="G","H",IF(Q1464="H","I",IF(Q1464="K","L",IF(Q1464="L","M",IF(Q1464="M","N",IF(Q1464="N","O",IF(Q1464="O","P",IF(Q1464="P","Q"))))))))))))))))</f>
        <v/>
      </c>
      <c r="R1465" s="282" t="str">
        <f t="shared" si="114"/>
        <v/>
      </c>
      <c r="S1465" s="283" t="str">
        <f t="shared" si="115"/>
        <v/>
      </c>
      <c r="T1465" s="284" t="str">
        <f t="shared" ca="1" si="116"/>
        <v/>
      </c>
      <c r="U1465" s="419"/>
      <c r="V1465" s="421" t="str">
        <f>IFERROR(IF(Table9[[#This Row],[Data de nascimento 
(aaaa-mm-dd)]]="","",(IF(B1465="","",DATEDIF(J1465,VLOOKUP(Table9[[#This Row],[Código do agregado
'[Entidade']]],Table8[[Código do agregado '[Entidade']]:[Denominação do ficheiro pdf correspondente ao documento]],25,FALSE),"y")))),"")</f>
        <v/>
      </c>
      <c r="W1465" s="410">
        <f t="shared" si="117"/>
        <v>0</v>
      </c>
      <c r="AC1465" s="280"/>
    </row>
    <row r="1466" spans="1:29" s="263" customFormat="1" ht="25.05" hidden="1" customHeight="1" x14ac:dyDescent="0.3">
      <c r="A1466" s="274" t="str">
        <f>CONCATENATE(+IF(Table9[[#This Row],[Código do agregado
'[Entidade']]]="","",VLOOKUP(Table9[[#This Row],[Código do agregado
'[Entidade']]],Table8[[#All],[Código do agregado '[Entidade']]:[Código do agregado
'[1º Direito']]],6,FALSE)),Table9[[#This Row],[Membro]])</f>
        <v/>
      </c>
      <c r="B1466" s="403"/>
      <c r="C1466" s="404" t="str">
        <f>IF(Table9[[#This Row],[Código do agregado
'[Entidade']]]="","",(CONCATENATE(VLOOKUP(Table9[[#This Row],[Código do agregado
'[Entidade']]],Table8[[Código do agregado '[Entidade']]:[Código do agregado
'[1º Direito']]],8,FALSE),".",Table9[[#This Row],[Membro]])))</f>
        <v/>
      </c>
      <c r="D1466" s="430"/>
      <c r="E1466" s="431"/>
      <c r="F1466" s="430"/>
      <c r="G1466" s="430"/>
      <c r="H1466" s="435"/>
      <c r="I1466" s="432"/>
      <c r="J1466" s="433"/>
      <c r="K1466" s="404" t="str">
        <f ca="1">IF(Table9[[#This Row],[Data de nascimento 
(aaaa-mm-dd)]]="","",(IF(B1466="","",DATEDIF(J1466,NOW(),"y"))))</f>
        <v/>
      </c>
      <c r="L1466" s="401"/>
      <c r="M1466" s="405"/>
      <c r="N1466" s="407"/>
      <c r="O1466" s="405"/>
      <c r="P1466" s="275" t="str">
        <f t="shared" si="113"/>
        <v>NÃO</v>
      </c>
      <c r="Q1466" s="281" t="str">
        <f>IF(Table9[[#This Row],[Código do agregado
'[Entidade']]]="","",IF(B1466&lt;&gt;B1465,"A",IF(Q1465="A","B",IF(Q1465="B","C",IF(Q1465="C","D",IF(Q1465="D","E",IF(Q1465="E","F",IF(Q1465="F","G",IF(Q1465="G","H",IF(Q1465="H","I",IF(Q1465="K","L",IF(Q1465="L","M",IF(Q1465="M","N",IF(Q1465="N","O",IF(Q1465="O","P",IF(Q1465="P","Q"))))))))))))))))</f>
        <v/>
      </c>
      <c r="R1466" s="282" t="str">
        <f t="shared" si="114"/>
        <v/>
      </c>
      <c r="S1466" s="283" t="str">
        <f t="shared" si="115"/>
        <v/>
      </c>
      <c r="T1466" s="284" t="str">
        <f t="shared" ca="1" si="116"/>
        <v/>
      </c>
      <c r="U1466" s="419"/>
      <c r="V1466" s="421" t="str">
        <f>IFERROR(IF(Table9[[#This Row],[Data de nascimento 
(aaaa-mm-dd)]]="","",(IF(B1466="","",DATEDIF(J1466,VLOOKUP(Table9[[#This Row],[Código do agregado
'[Entidade']]],Table8[[Código do agregado '[Entidade']]:[Denominação do ficheiro pdf correspondente ao documento]],25,FALSE),"y")))),"")</f>
        <v/>
      </c>
      <c r="W1466" s="410">
        <f t="shared" si="117"/>
        <v>0</v>
      </c>
      <c r="AC1466" s="280"/>
    </row>
    <row r="1467" spans="1:29" s="263" customFormat="1" ht="25.05" hidden="1" customHeight="1" x14ac:dyDescent="0.3">
      <c r="A1467" s="274" t="str">
        <f>CONCATENATE(+IF(Table9[[#This Row],[Código do agregado
'[Entidade']]]="","",VLOOKUP(Table9[[#This Row],[Código do agregado
'[Entidade']]],Table8[[#All],[Código do agregado '[Entidade']]:[Código do agregado
'[1º Direito']]],6,FALSE)),Table9[[#This Row],[Membro]])</f>
        <v/>
      </c>
      <c r="B1467" s="403"/>
      <c r="C1467" s="404" t="str">
        <f>IF(Table9[[#This Row],[Código do agregado
'[Entidade']]]="","",(CONCATENATE(VLOOKUP(Table9[[#This Row],[Código do agregado
'[Entidade']]],Table8[[Código do agregado '[Entidade']]:[Código do agregado
'[1º Direito']]],8,FALSE),".",Table9[[#This Row],[Membro]])))</f>
        <v/>
      </c>
      <c r="D1467" s="430"/>
      <c r="E1467" s="431"/>
      <c r="F1467" s="430"/>
      <c r="G1467" s="430"/>
      <c r="H1467" s="435"/>
      <c r="I1467" s="432"/>
      <c r="J1467" s="433"/>
      <c r="K1467" s="404" t="str">
        <f ca="1">IF(Table9[[#This Row],[Data de nascimento 
(aaaa-mm-dd)]]="","",(IF(B1467="","",DATEDIF(J1467,NOW(),"y"))))</f>
        <v/>
      </c>
      <c r="L1467" s="401"/>
      <c r="M1467" s="405"/>
      <c r="N1467" s="407"/>
      <c r="O1467" s="405"/>
      <c r="P1467" s="275" t="str">
        <f t="shared" si="113"/>
        <v>NÃO</v>
      </c>
      <c r="Q1467" s="281" t="str">
        <f>IF(Table9[[#This Row],[Código do agregado
'[Entidade']]]="","",IF(B1467&lt;&gt;B1466,"A",IF(Q1466="A","B",IF(Q1466="B","C",IF(Q1466="C","D",IF(Q1466="D","E",IF(Q1466="E","F",IF(Q1466="F","G",IF(Q1466="G","H",IF(Q1466="H","I",IF(Q1466="K","L",IF(Q1466="L","M",IF(Q1466="M","N",IF(Q1466="N","O",IF(Q1466="O","P",IF(Q1466="P","Q"))))))))))))))))</f>
        <v/>
      </c>
      <c r="R1467" s="282" t="str">
        <f t="shared" si="114"/>
        <v/>
      </c>
      <c r="S1467" s="283" t="str">
        <f t="shared" si="115"/>
        <v/>
      </c>
      <c r="T1467" s="284" t="str">
        <f t="shared" ca="1" si="116"/>
        <v/>
      </c>
      <c r="U1467" s="419"/>
      <c r="V1467" s="421" t="str">
        <f>IFERROR(IF(Table9[[#This Row],[Data de nascimento 
(aaaa-mm-dd)]]="","",(IF(B1467="","",DATEDIF(J1467,VLOOKUP(Table9[[#This Row],[Código do agregado
'[Entidade']]],Table8[[Código do agregado '[Entidade']]:[Denominação do ficheiro pdf correspondente ao documento]],25,FALSE),"y")))),"")</f>
        <v/>
      </c>
      <c r="W1467" s="410">
        <f t="shared" si="117"/>
        <v>0</v>
      </c>
      <c r="AC1467" s="280"/>
    </row>
    <row r="1468" spans="1:29" s="263" customFormat="1" ht="25.05" hidden="1" customHeight="1" x14ac:dyDescent="0.3">
      <c r="A1468" s="274" t="str">
        <f>CONCATENATE(+IF(Table9[[#This Row],[Código do agregado
'[Entidade']]]="","",VLOOKUP(Table9[[#This Row],[Código do agregado
'[Entidade']]],Table8[[#All],[Código do agregado '[Entidade']]:[Código do agregado
'[1º Direito']]],6,FALSE)),Table9[[#This Row],[Membro]])</f>
        <v/>
      </c>
      <c r="B1468" s="403"/>
      <c r="C1468" s="404" t="str">
        <f>IF(Table9[[#This Row],[Código do agregado
'[Entidade']]]="","",(CONCATENATE(VLOOKUP(Table9[[#This Row],[Código do agregado
'[Entidade']]],Table8[[Código do agregado '[Entidade']]:[Código do agregado
'[1º Direito']]],8,FALSE),".",Table9[[#This Row],[Membro]])))</f>
        <v/>
      </c>
      <c r="D1468" s="430"/>
      <c r="E1468" s="431"/>
      <c r="F1468" s="430"/>
      <c r="G1468" s="430"/>
      <c r="H1468" s="435"/>
      <c r="I1468" s="432"/>
      <c r="J1468" s="433"/>
      <c r="K1468" s="404" t="str">
        <f ca="1">IF(Table9[[#This Row],[Data de nascimento 
(aaaa-mm-dd)]]="","",(IF(B1468="","",DATEDIF(J1468,NOW(),"y"))))</f>
        <v/>
      </c>
      <c r="L1468" s="401"/>
      <c r="M1468" s="405"/>
      <c r="N1468" s="407"/>
      <c r="O1468" s="405"/>
      <c r="P1468" s="275" t="str">
        <f t="shared" si="113"/>
        <v>NÃO</v>
      </c>
      <c r="Q1468" s="281" t="str">
        <f>IF(Table9[[#This Row],[Código do agregado
'[Entidade']]]="","",IF(B1468&lt;&gt;B1467,"A",IF(Q1467="A","B",IF(Q1467="B","C",IF(Q1467="C","D",IF(Q1467="D","E",IF(Q1467="E","F",IF(Q1467="F","G",IF(Q1467="G","H",IF(Q1467="H","I",IF(Q1467="K","L",IF(Q1467="L","M",IF(Q1467="M","N",IF(Q1467="N","O",IF(Q1467="O","P",IF(Q1467="P","Q"))))))))))))))))</f>
        <v/>
      </c>
      <c r="R1468" s="282" t="str">
        <f t="shared" si="114"/>
        <v/>
      </c>
      <c r="S1468" s="283" t="str">
        <f t="shared" si="115"/>
        <v/>
      </c>
      <c r="T1468" s="284" t="str">
        <f t="shared" ca="1" si="116"/>
        <v/>
      </c>
      <c r="U1468" s="419"/>
      <c r="V1468" s="421" t="str">
        <f>IFERROR(IF(Table9[[#This Row],[Data de nascimento 
(aaaa-mm-dd)]]="","",(IF(B1468="","",DATEDIF(J1468,VLOOKUP(Table9[[#This Row],[Código do agregado
'[Entidade']]],Table8[[Código do agregado '[Entidade']]:[Denominação do ficheiro pdf correspondente ao documento]],25,FALSE),"y")))),"")</f>
        <v/>
      </c>
      <c r="W1468" s="410">
        <f t="shared" si="117"/>
        <v>0</v>
      </c>
      <c r="AC1468" s="280"/>
    </row>
    <row r="1469" spans="1:29" s="263" customFormat="1" ht="25.05" hidden="1" customHeight="1" x14ac:dyDescent="0.3">
      <c r="A1469" s="274" t="str">
        <f>CONCATENATE(+IF(Table9[[#This Row],[Código do agregado
'[Entidade']]]="","",VLOOKUP(Table9[[#This Row],[Código do agregado
'[Entidade']]],Table8[[#All],[Código do agregado '[Entidade']]:[Código do agregado
'[1º Direito']]],6,FALSE)),Table9[[#This Row],[Membro]])</f>
        <v/>
      </c>
      <c r="B1469" s="403"/>
      <c r="C1469" s="404" t="str">
        <f>IF(Table9[[#This Row],[Código do agregado
'[Entidade']]]="","",(CONCATENATE(VLOOKUP(Table9[[#This Row],[Código do agregado
'[Entidade']]],Table8[[Código do agregado '[Entidade']]:[Código do agregado
'[1º Direito']]],8,FALSE),".",Table9[[#This Row],[Membro]])))</f>
        <v/>
      </c>
      <c r="D1469" s="430"/>
      <c r="E1469" s="431"/>
      <c r="F1469" s="430"/>
      <c r="G1469" s="430"/>
      <c r="H1469" s="435"/>
      <c r="I1469" s="432"/>
      <c r="J1469" s="433"/>
      <c r="K1469" s="404" t="str">
        <f ca="1">IF(Table9[[#This Row],[Data de nascimento 
(aaaa-mm-dd)]]="","",(IF(B1469="","",DATEDIF(J1469,NOW(),"y"))))</f>
        <v/>
      </c>
      <c r="L1469" s="401"/>
      <c r="M1469" s="405"/>
      <c r="N1469" s="407"/>
      <c r="O1469" s="405"/>
      <c r="P1469" s="275" t="str">
        <f t="shared" si="113"/>
        <v>NÃO</v>
      </c>
      <c r="Q1469" s="281" t="str">
        <f>IF(Table9[[#This Row],[Código do agregado
'[Entidade']]]="","",IF(B1469&lt;&gt;B1468,"A",IF(Q1468="A","B",IF(Q1468="B","C",IF(Q1468="C","D",IF(Q1468="D","E",IF(Q1468="E","F",IF(Q1468="F","G",IF(Q1468="G","H",IF(Q1468="H","I",IF(Q1468="K","L",IF(Q1468="L","M",IF(Q1468="M","N",IF(Q1468="N","O",IF(Q1468="O","P",IF(Q1468="P","Q"))))))))))))))))</f>
        <v/>
      </c>
      <c r="R1469" s="282" t="str">
        <f t="shared" si="114"/>
        <v/>
      </c>
      <c r="S1469" s="283" t="str">
        <f t="shared" si="115"/>
        <v/>
      </c>
      <c r="T1469" s="284" t="str">
        <f t="shared" ca="1" si="116"/>
        <v/>
      </c>
      <c r="U1469" s="419"/>
      <c r="V1469" s="421" t="str">
        <f>IFERROR(IF(Table9[[#This Row],[Data de nascimento 
(aaaa-mm-dd)]]="","",(IF(B1469="","",DATEDIF(J1469,VLOOKUP(Table9[[#This Row],[Código do agregado
'[Entidade']]],Table8[[Código do agregado '[Entidade']]:[Denominação do ficheiro pdf correspondente ao documento]],25,FALSE),"y")))),"")</f>
        <v/>
      </c>
      <c r="W1469" s="410">
        <f t="shared" si="117"/>
        <v>0</v>
      </c>
      <c r="AC1469" s="280"/>
    </row>
    <row r="1470" spans="1:29" s="263" customFormat="1" ht="25.05" hidden="1" customHeight="1" x14ac:dyDescent="0.3">
      <c r="A1470" s="274" t="str">
        <f>CONCATENATE(+IF(Table9[[#This Row],[Código do agregado
'[Entidade']]]="","",VLOOKUP(Table9[[#This Row],[Código do agregado
'[Entidade']]],Table8[[#All],[Código do agregado '[Entidade']]:[Código do agregado
'[1º Direito']]],6,FALSE)),Table9[[#This Row],[Membro]])</f>
        <v/>
      </c>
      <c r="B1470" s="403"/>
      <c r="C1470" s="404" t="str">
        <f>IF(Table9[[#This Row],[Código do agregado
'[Entidade']]]="","",(CONCATENATE(VLOOKUP(Table9[[#This Row],[Código do agregado
'[Entidade']]],Table8[[Código do agregado '[Entidade']]:[Código do agregado
'[1º Direito']]],8,FALSE),".",Table9[[#This Row],[Membro]])))</f>
        <v/>
      </c>
      <c r="D1470" s="430"/>
      <c r="E1470" s="431"/>
      <c r="F1470" s="430"/>
      <c r="G1470" s="430"/>
      <c r="H1470" s="435"/>
      <c r="I1470" s="432"/>
      <c r="J1470" s="433"/>
      <c r="K1470" s="404" t="str">
        <f ca="1">IF(Table9[[#This Row],[Data de nascimento 
(aaaa-mm-dd)]]="","",(IF(B1470="","",DATEDIF(J1470,NOW(),"y"))))</f>
        <v/>
      </c>
      <c r="L1470" s="401"/>
      <c r="M1470" s="405"/>
      <c r="N1470" s="407"/>
      <c r="O1470" s="405"/>
      <c r="P1470" s="275" t="str">
        <f t="shared" si="113"/>
        <v>NÃO</v>
      </c>
      <c r="Q1470" s="281" t="str">
        <f>IF(Table9[[#This Row],[Código do agregado
'[Entidade']]]="","",IF(B1470&lt;&gt;B1469,"A",IF(Q1469="A","B",IF(Q1469="B","C",IF(Q1469="C","D",IF(Q1469="D","E",IF(Q1469="E","F",IF(Q1469="F","G",IF(Q1469="G","H",IF(Q1469="H","I",IF(Q1469="K","L",IF(Q1469="L","M",IF(Q1469="M","N",IF(Q1469="N","O",IF(Q1469="O","P",IF(Q1469="P","Q"))))))))))))))))</f>
        <v/>
      </c>
      <c r="R1470" s="282" t="str">
        <f t="shared" si="114"/>
        <v/>
      </c>
      <c r="S1470" s="283" t="str">
        <f t="shared" si="115"/>
        <v/>
      </c>
      <c r="T1470" s="284" t="str">
        <f t="shared" ca="1" si="116"/>
        <v/>
      </c>
      <c r="U1470" s="419"/>
      <c r="V1470" s="421" t="str">
        <f>IFERROR(IF(Table9[[#This Row],[Data de nascimento 
(aaaa-mm-dd)]]="","",(IF(B1470="","",DATEDIF(J1470,VLOOKUP(Table9[[#This Row],[Código do agregado
'[Entidade']]],Table8[[Código do agregado '[Entidade']]:[Denominação do ficheiro pdf correspondente ao documento]],25,FALSE),"y")))),"")</f>
        <v/>
      </c>
      <c r="W1470" s="410">
        <f t="shared" si="117"/>
        <v>0</v>
      </c>
      <c r="AC1470" s="280"/>
    </row>
    <row r="1471" spans="1:29" s="263" customFormat="1" ht="25.05" hidden="1" customHeight="1" x14ac:dyDescent="0.3">
      <c r="A1471" s="274" t="str">
        <f>CONCATENATE(+IF(Table9[[#This Row],[Código do agregado
'[Entidade']]]="","",VLOOKUP(Table9[[#This Row],[Código do agregado
'[Entidade']]],Table8[[#All],[Código do agregado '[Entidade']]:[Código do agregado
'[1º Direito']]],6,FALSE)),Table9[[#This Row],[Membro]])</f>
        <v/>
      </c>
      <c r="B1471" s="403"/>
      <c r="C1471" s="404" t="str">
        <f>IF(Table9[[#This Row],[Código do agregado
'[Entidade']]]="","",(CONCATENATE(VLOOKUP(Table9[[#This Row],[Código do agregado
'[Entidade']]],Table8[[Código do agregado '[Entidade']]:[Código do agregado
'[1º Direito']]],8,FALSE),".",Table9[[#This Row],[Membro]])))</f>
        <v/>
      </c>
      <c r="D1471" s="430"/>
      <c r="E1471" s="431"/>
      <c r="F1471" s="430"/>
      <c r="G1471" s="430"/>
      <c r="H1471" s="435"/>
      <c r="I1471" s="432"/>
      <c r="J1471" s="433"/>
      <c r="K1471" s="404" t="str">
        <f ca="1">IF(Table9[[#This Row],[Data de nascimento 
(aaaa-mm-dd)]]="","",(IF(B1471="","",DATEDIF(J1471,NOW(),"y"))))</f>
        <v/>
      </c>
      <c r="L1471" s="401"/>
      <c r="M1471" s="405"/>
      <c r="N1471" s="407"/>
      <c r="O1471" s="405"/>
      <c r="P1471" s="275" t="str">
        <f t="shared" si="113"/>
        <v>NÃO</v>
      </c>
      <c r="Q1471" s="281" t="str">
        <f>IF(Table9[[#This Row],[Código do agregado
'[Entidade']]]="","",IF(B1471&lt;&gt;B1470,"A",IF(Q1470="A","B",IF(Q1470="B","C",IF(Q1470="C","D",IF(Q1470="D","E",IF(Q1470="E","F",IF(Q1470="F","G",IF(Q1470="G","H",IF(Q1470="H","I",IF(Q1470="K","L",IF(Q1470="L","M",IF(Q1470="M","N",IF(Q1470="N","O",IF(Q1470="O","P",IF(Q1470="P","Q"))))))))))))))))</f>
        <v/>
      </c>
      <c r="R1471" s="282" t="str">
        <f t="shared" si="114"/>
        <v/>
      </c>
      <c r="S1471" s="283" t="str">
        <f t="shared" si="115"/>
        <v/>
      </c>
      <c r="T1471" s="284" t="str">
        <f t="shared" ca="1" si="116"/>
        <v/>
      </c>
      <c r="U1471" s="419"/>
      <c r="V1471" s="421" t="str">
        <f>IFERROR(IF(Table9[[#This Row],[Data de nascimento 
(aaaa-mm-dd)]]="","",(IF(B1471="","",DATEDIF(J1471,VLOOKUP(Table9[[#This Row],[Código do agregado
'[Entidade']]],Table8[[Código do agregado '[Entidade']]:[Denominação do ficheiro pdf correspondente ao documento]],25,FALSE),"y")))),"")</f>
        <v/>
      </c>
      <c r="W1471" s="410">
        <f t="shared" si="117"/>
        <v>0</v>
      </c>
      <c r="AC1471" s="280"/>
    </row>
    <row r="1472" spans="1:29" s="263" customFormat="1" ht="25.05" hidden="1" customHeight="1" x14ac:dyDescent="0.3">
      <c r="A1472" s="274" t="str">
        <f>CONCATENATE(+IF(Table9[[#This Row],[Código do agregado
'[Entidade']]]="","",VLOOKUP(Table9[[#This Row],[Código do agregado
'[Entidade']]],Table8[[#All],[Código do agregado '[Entidade']]:[Código do agregado
'[1º Direito']]],6,FALSE)),Table9[[#This Row],[Membro]])</f>
        <v/>
      </c>
      <c r="B1472" s="403"/>
      <c r="C1472" s="404" t="str">
        <f>IF(Table9[[#This Row],[Código do agregado
'[Entidade']]]="","",(CONCATENATE(VLOOKUP(Table9[[#This Row],[Código do agregado
'[Entidade']]],Table8[[Código do agregado '[Entidade']]:[Código do agregado
'[1º Direito']]],8,FALSE),".",Table9[[#This Row],[Membro]])))</f>
        <v/>
      </c>
      <c r="D1472" s="430"/>
      <c r="E1472" s="431"/>
      <c r="F1472" s="430"/>
      <c r="G1472" s="430"/>
      <c r="H1472" s="435"/>
      <c r="I1472" s="432"/>
      <c r="J1472" s="433"/>
      <c r="K1472" s="404" t="str">
        <f ca="1">IF(Table9[[#This Row],[Data de nascimento 
(aaaa-mm-dd)]]="","",(IF(B1472="","",DATEDIF(J1472,NOW(),"y"))))</f>
        <v/>
      </c>
      <c r="L1472" s="401"/>
      <c r="M1472" s="405"/>
      <c r="N1472" s="407"/>
      <c r="O1472" s="405"/>
      <c r="P1472" s="275" t="str">
        <f t="shared" si="113"/>
        <v>NÃO</v>
      </c>
      <c r="Q1472" s="281" t="str">
        <f>IF(Table9[[#This Row],[Código do agregado
'[Entidade']]]="","",IF(B1472&lt;&gt;B1471,"A",IF(Q1471="A","B",IF(Q1471="B","C",IF(Q1471="C","D",IF(Q1471="D","E",IF(Q1471="E","F",IF(Q1471="F","G",IF(Q1471="G","H",IF(Q1471="H","I",IF(Q1471="K","L",IF(Q1471="L","M",IF(Q1471="M","N",IF(Q1471="N","O",IF(Q1471="O","P",IF(Q1471="P","Q"))))))))))))))))</f>
        <v/>
      </c>
      <c r="R1472" s="282" t="str">
        <f t="shared" si="114"/>
        <v/>
      </c>
      <c r="S1472" s="283" t="str">
        <f t="shared" si="115"/>
        <v/>
      </c>
      <c r="T1472" s="284" t="str">
        <f t="shared" ca="1" si="116"/>
        <v/>
      </c>
      <c r="U1472" s="419"/>
      <c r="V1472" s="421" t="str">
        <f>IFERROR(IF(Table9[[#This Row],[Data de nascimento 
(aaaa-mm-dd)]]="","",(IF(B1472="","",DATEDIF(J1472,VLOOKUP(Table9[[#This Row],[Código do agregado
'[Entidade']]],Table8[[Código do agregado '[Entidade']]:[Denominação do ficheiro pdf correspondente ao documento]],25,FALSE),"y")))),"")</f>
        <v/>
      </c>
      <c r="W1472" s="410">
        <f t="shared" si="117"/>
        <v>0</v>
      </c>
      <c r="AC1472" s="280"/>
    </row>
    <row r="1473" spans="1:29" s="263" customFormat="1" ht="25.05" hidden="1" customHeight="1" x14ac:dyDescent="0.3">
      <c r="A1473" s="274" t="str">
        <f>CONCATENATE(+IF(Table9[[#This Row],[Código do agregado
'[Entidade']]]="","",VLOOKUP(Table9[[#This Row],[Código do agregado
'[Entidade']]],Table8[[#All],[Código do agregado '[Entidade']]:[Código do agregado
'[1º Direito']]],6,FALSE)),Table9[[#This Row],[Membro]])</f>
        <v/>
      </c>
      <c r="B1473" s="403"/>
      <c r="C1473" s="404" t="str">
        <f>IF(Table9[[#This Row],[Código do agregado
'[Entidade']]]="","",(CONCATENATE(VLOOKUP(Table9[[#This Row],[Código do agregado
'[Entidade']]],Table8[[Código do agregado '[Entidade']]:[Código do agregado
'[1º Direito']]],8,FALSE),".",Table9[[#This Row],[Membro]])))</f>
        <v/>
      </c>
      <c r="D1473" s="430"/>
      <c r="E1473" s="431"/>
      <c r="F1473" s="430"/>
      <c r="G1473" s="430"/>
      <c r="H1473" s="435"/>
      <c r="I1473" s="432"/>
      <c r="J1473" s="433"/>
      <c r="K1473" s="404" t="str">
        <f ca="1">IF(Table9[[#This Row],[Data de nascimento 
(aaaa-mm-dd)]]="","",(IF(B1473="","",DATEDIF(J1473,NOW(),"y"))))</f>
        <v/>
      </c>
      <c r="L1473" s="401"/>
      <c r="M1473" s="405"/>
      <c r="N1473" s="407"/>
      <c r="O1473" s="405"/>
      <c r="P1473" s="275" t="str">
        <f t="shared" si="113"/>
        <v>NÃO</v>
      </c>
      <c r="Q1473" s="281" t="str">
        <f>IF(Table9[[#This Row],[Código do agregado
'[Entidade']]]="","",IF(B1473&lt;&gt;B1472,"A",IF(Q1472="A","B",IF(Q1472="B","C",IF(Q1472="C","D",IF(Q1472="D","E",IF(Q1472="E","F",IF(Q1472="F","G",IF(Q1472="G","H",IF(Q1472="H","I",IF(Q1472="K","L",IF(Q1472="L","M",IF(Q1472="M","N",IF(Q1472="N","O",IF(Q1472="O","P",IF(Q1472="P","Q"))))))))))))))))</f>
        <v/>
      </c>
      <c r="R1473" s="282" t="str">
        <f t="shared" si="114"/>
        <v/>
      </c>
      <c r="S1473" s="283" t="str">
        <f t="shared" si="115"/>
        <v/>
      </c>
      <c r="T1473" s="284" t="str">
        <f t="shared" ca="1" si="116"/>
        <v/>
      </c>
      <c r="U1473" s="419"/>
      <c r="V1473" s="421" t="str">
        <f>IFERROR(IF(Table9[[#This Row],[Data de nascimento 
(aaaa-mm-dd)]]="","",(IF(B1473="","",DATEDIF(J1473,VLOOKUP(Table9[[#This Row],[Código do agregado
'[Entidade']]],Table8[[Código do agregado '[Entidade']]:[Denominação do ficheiro pdf correspondente ao documento]],25,FALSE),"y")))),"")</f>
        <v/>
      </c>
      <c r="W1473" s="410">
        <f t="shared" si="117"/>
        <v>0</v>
      </c>
      <c r="AC1473" s="280"/>
    </row>
    <row r="1474" spans="1:29" s="263" customFormat="1" ht="25.05" hidden="1" customHeight="1" x14ac:dyDescent="0.3">
      <c r="A1474" s="274" t="str">
        <f>CONCATENATE(+IF(Table9[[#This Row],[Código do agregado
'[Entidade']]]="","",VLOOKUP(Table9[[#This Row],[Código do agregado
'[Entidade']]],Table8[[#All],[Código do agregado '[Entidade']]:[Código do agregado
'[1º Direito']]],6,FALSE)),Table9[[#This Row],[Membro]])</f>
        <v/>
      </c>
      <c r="B1474" s="403"/>
      <c r="C1474" s="404" t="str">
        <f>IF(Table9[[#This Row],[Código do agregado
'[Entidade']]]="","",(CONCATENATE(VLOOKUP(Table9[[#This Row],[Código do agregado
'[Entidade']]],Table8[[Código do agregado '[Entidade']]:[Código do agregado
'[1º Direito']]],8,FALSE),".",Table9[[#This Row],[Membro]])))</f>
        <v/>
      </c>
      <c r="D1474" s="430"/>
      <c r="E1474" s="431"/>
      <c r="F1474" s="430"/>
      <c r="G1474" s="430"/>
      <c r="H1474" s="435"/>
      <c r="I1474" s="432"/>
      <c r="J1474" s="433"/>
      <c r="K1474" s="404" t="str">
        <f ca="1">IF(Table9[[#This Row],[Data de nascimento 
(aaaa-mm-dd)]]="","",(IF(B1474="","",DATEDIF(J1474,NOW(),"y"))))</f>
        <v/>
      </c>
      <c r="L1474" s="401"/>
      <c r="M1474" s="405"/>
      <c r="N1474" s="407"/>
      <c r="O1474" s="405"/>
      <c r="P1474" s="275" t="str">
        <f t="shared" si="113"/>
        <v>NÃO</v>
      </c>
      <c r="Q1474" s="281" t="str">
        <f>IF(Table9[[#This Row],[Código do agregado
'[Entidade']]]="","",IF(B1474&lt;&gt;B1473,"A",IF(Q1473="A","B",IF(Q1473="B","C",IF(Q1473="C","D",IF(Q1473="D","E",IF(Q1473="E","F",IF(Q1473="F","G",IF(Q1473="G","H",IF(Q1473="H","I",IF(Q1473="K","L",IF(Q1473="L","M",IF(Q1473="M","N",IF(Q1473="N","O",IF(Q1473="O","P",IF(Q1473="P","Q"))))))))))))))))</f>
        <v/>
      </c>
      <c r="R1474" s="282" t="str">
        <f t="shared" si="114"/>
        <v/>
      </c>
      <c r="S1474" s="283" t="str">
        <f t="shared" si="115"/>
        <v/>
      </c>
      <c r="T1474" s="284" t="str">
        <f t="shared" ca="1" si="116"/>
        <v/>
      </c>
      <c r="U1474" s="419"/>
      <c r="V1474" s="421" t="str">
        <f>IFERROR(IF(Table9[[#This Row],[Data de nascimento 
(aaaa-mm-dd)]]="","",(IF(B1474="","",DATEDIF(J1474,VLOOKUP(Table9[[#This Row],[Código do agregado
'[Entidade']]],Table8[[Código do agregado '[Entidade']]:[Denominação do ficheiro pdf correspondente ao documento]],25,FALSE),"y")))),"")</f>
        <v/>
      </c>
      <c r="W1474" s="410">
        <f t="shared" si="117"/>
        <v>0</v>
      </c>
      <c r="AC1474" s="280"/>
    </row>
    <row r="1475" spans="1:29" s="263" customFormat="1" ht="25.05" hidden="1" customHeight="1" x14ac:dyDescent="0.3">
      <c r="A1475" s="274" t="str">
        <f>CONCATENATE(+IF(Table9[[#This Row],[Código do agregado
'[Entidade']]]="","",VLOOKUP(Table9[[#This Row],[Código do agregado
'[Entidade']]],Table8[[#All],[Código do agregado '[Entidade']]:[Código do agregado
'[1º Direito']]],6,FALSE)),Table9[[#This Row],[Membro]])</f>
        <v/>
      </c>
      <c r="B1475" s="403"/>
      <c r="C1475" s="404" t="str">
        <f>IF(Table9[[#This Row],[Código do agregado
'[Entidade']]]="","",(CONCATENATE(VLOOKUP(Table9[[#This Row],[Código do agregado
'[Entidade']]],Table8[[Código do agregado '[Entidade']]:[Código do agregado
'[1º Direito']]],8,FALSE),".",Table9[[#This Row],[Membro]])))</f>
        <v/>
      </c>
      <c r="D1475" s="430"/>
      <c r="E1475" s="431"/>
      <c r="F1475" s="430"/>
      <c r="G1475" s="430"/>
      <c r="H1475" s="435"/>
      <c r="I1475" s="432"/>
      <c r="J1475" s="433"/>
      <c r="K1475" s="404" t="str">
        <f ca="1">IF(Table9[[#This Row],[Data de nascimento 
(aaaa-mm-dd)]]="","",(IF(B1475="","",DATEDIF(J1475,NOW(),"y"))))</f>
        <v/>
      </c>
      <c r="L1475" s="401"/>
      <c r="M1475" s="405"/>
      <c r="N1475" s="407"/>
      <c r="O1475" s="405"/>
      <c r="P1475" s="275" t="str">
        <f t="shared" si="113"/>
        <v>NÃO</v>
      </c>
      <c r="Q1475" s="281" t="str">
        <f>IF(Table9[[#This Row],[Código do agregado
'[Entidade']]]="","",IF(B1475&lt;&gt;B1474,"A",IF(Q1474="A","B",IF(Q1474="B","C",IF(Q1474="C","D",IF(Q1474="D","E",IF(Q1474="E","F",IF(Q1474="F","G",IF(Q1474="G","H",IF(Q1474="H","I",IF(Q1474="K","L",IF(Q1474="L","M",IF(Q1474="M","N",IF(Q1474="N","O",IF(Q1474="O","P",IF(Q1474="P","Q"))))))))))))))))</f>
        <v/>
      </c>
      <c r="R1475" s="282" t="str">
        <f t="shared" si="114"/>
        <v/>
      </c>
      <c r="S1475" s="283" t="str">
        <f t="shared" si="115"/>
        <v/>
      </c>
      <c r="T1475" s="284" t="str">
        <f t="shared" ca="1" si="116"/>
        <v/>
      </c>
      <c r="U1475" s="419"/>
      <c r="V1475" s="421" t="str">
        <f>IFERROR(IF(Table9[[#This Row],[Data de nascimento 
(aaaa-mm-dd)]]="","",(IF(B1475="","",DATEDIF(J1475,VLOOKUP(Table9[[#This Row],[Código do agregado
'[Entidade']]],Table8[[Código do agregado '[Entidade']]:[Denominação do ficheiro pdf correspondente ao documento]],25,FALSE),"y")))),"")</f>
        <v/>
      </c>
      <c r="W1475" s="410">
        <f t="shared" si="117"/>
        <v>0</v>
      </c>
      <c r="AC1475" s="280"/>
    </row>
    <row r="1476" spans="1:29" s="263" customFormat="1" ht="25.05" hidden="1" customHeight="1" x14ac:dyDescent="0.3">
      <c r="A1476" s="274" t="str">
        <f>CONCATENATE(+IF(Table9[[#This Row],[Código do agregado
'[Entidade']]]="","",VLOOKUP(Table9[[#This Row],[Código do agregado
'[Entidade']]],Table8[[#All],[Código do agregado '[Entidade']]:[Código do agregado
'[1º Direito']]],6,FALSE)),Table9[[#This Row],[Membro]])</f>
        <v/>
      </c>
      <c r="B1476" s="403"/>
      <c r="C1476" s="404" t="str">
        <f>IF(Table9[[#This Row],[Código do agregado
'[Entidade']]]="","",(CONCATENATE(VLOOKUP(Table9[[#This Row],[Código do agregado
'[Entidade']]],Table8[[Código do agregado '[Entidade']]:[Código do agregado
'[1º Direito']]],8,FALSE),".",Table9[[#This Row],[Membro]])))</f>
        <v/>
      </c>
      <c r="D1476" s="430"/>
      <c r="E1476" s="431"/>
      <c r="F1476" s="430"/>
      <c r="G1476" s="430"/>
      <c r="H1476" s="435"/>
      <c r="I1476" s="432"/>
      <c r="J1476" s="433"/>
      <c r="K1476" s="404" t="str">
        <f ca="1">IF(Table9[[#This Row],[Data de nascimento 
(aaaa-mm-dd)]]="","",(IF(B1476="","",DATEDIF(J1476,NOW(),"y"))))</f>
        <v/>
      </c>
      <c r="L1476" s="401"/>
      <c r="M1476" s="405"/>
      <c r="N1476" s="407"/>
      <c r="O1476" s="405"/>
      <c r="P1476" s="275" t="str">
        <f t="shared" si="113"/>
        <v>NÃO</v>
      </c>
      <c r="Q1476" s="281" t="str">
        <f>IF(Table9[[#This Row],[Código do agregado
'[Entidade']]]="","",IF(B1476&lt;&gt;B1475,"A",IF(Q1475="A","B",IF(Q1475="B","C",IF(Q1475="C","D",IF(Q1475="D","E",IF(Q1475="E","F",IF(Q1475="F","G",IF(Q1475="G","H",IF(Q1475="H","I",IF(Q1475="K","L",IF(Q1475="L","M",IF(Q1475="M","N",IF(Q1475="N","O",IF(Q1475="O","P",IF(Q1475="P","Q"))))))))))))))))</f>
        <v/>
      </c>
      <c r="R1476" s="282" t="str">
        <f t="shared" si="114"/>
        <v/>
      </c>
      <c r="S1476" s="283" t="str">
        <f t="shared" si="115"/>
        <v/>
      </c>
      <c r="T1476" s="284" t="str">
        <f t="shared" ca="1" si="116"/>
        <v/>
      </c>
      <c r="U1476" s="419"/>
      <c r="V1476" s="421" t="str">
        <f>IFERROR(IF(Table9[[#This Row],[Data de nascimento 
(aaaa-mm-dd)]]="","",(IF(B1476="","",DATEDIF(J1476,VLOOKUP(Table9[[#This Row],[Código do agregado
'[Entidade']]],Table8[[Código do agregado '[Entidade']]:[Denominação do ficheiro pdf correspondente ao documento]],25,FALSE),"y")))),"")</f>
        <v/>
      </c>
      <c r="W1476" s="410">
        <f t="shared" si="117"/>
        <v>0</v>
      </c>
      <c r="AC1476" s="280"/>
    </row>
    <row r="1477" spans="1:29" s="263" customFormat="1" ht="25.05" hidden="1" customHeight="1" x14ac:dyDescent="0.3">
      <c r="A1477" s="274" t="str">
        <f>CONCATENATE(+IF(Table9[[#This Row],[Código do agregado
'[Entidade']]]="","",VLOOKUP(Table9[[#This Row],[Código do agregado
'[Entidade']]],Table8[[#All],[Código do agregado '[Entidade']]:[Código do agregado
'[1º Direito']]],6,FALSE)),Table9[[#This Row],[Membro]])</f>
        <v/>
      </c>
      <c r="B1477" s="403"/>
      <c r="C1477" s="404" t="str">
        <f>IF(Table9[[#This Row],[Código do agregado
'[Entidade']]]="","",(CONCATENATE(VLOOKUP(Table9[[#This Row],[Código do agregado
'[Entidade']]],Table8[[Código do agregado '[Entidade']]:[Código do agregado
'[1º Direito']]],8,FALSE),".",Table9[[#This Row],[Membro]])))</f>
        <v/>
      </c>
      <c r="D1477" s="430"/>
      <c r="E1477" s="431"/>
      <c r="F1477" s="430"/>
      <c r="G1477" s="430"/>
      <c r="H1477" s="435"/>
      <c r="I1477" s="432"/>
      <c r="J1477" s="433"/>
      <c r="K1477" s="404" t="str">
        <f ca="1">IF(Table9[[#This Row],[Data de nascimento 
(aaaa-mm-dd)]]="","",(IF(B1477="","",DATEDIF(J1477,NOW(),"y"))))</f>
        <v/>
      </c>
      <c r="L1477" s="401"/>
      <c r="M1477" s="405"/>
      <c r="N1477" s="407"/>
      <c r="O1477" s="405"/>
      <c r="P1477" s="275" t="str">
        <f t="shared" si="113"/>
        <v>NÃO</v>
      </c>
      <c r="Q1477" s="281" t="str">
        <f>IF(Table9[[#This Row],[Código do agregado
'[Entidade']]]="","",IF(B1477&lt;&gt;B1476,"A",IF(Q1476="A","B",IF(Q1476="B","C",IF(Q1476="C","D",IF(Q1476="D","E",IF(Q1476="E","F",IF(Q1476="F","G",IF(Q1476="G","H",IF(Q1476="H","I",IF(Q1476="K","L",IF(Q1476="L","M",IF(Q1476="M","N",IF(Q1476="N","O",IF(Q1476="O","P",IF(Q1476="P","Q"))))))))))))))))</f>
        <v/>
      </c>
      <c r="R1477" s="282" t="str">
        <f t="shared" si="114"/>
        <v/>
      </c>
      <c r="S1477" s="283" t="str">
        <f t="shared" si="115"/>
        <v/>
      </c>
      <c r="T1477" s="284" t="str">
        <f t="shared" ca="1" si="116"/>
        <v/>
      </c>
      <c r="U1477" s="419"/>
      <c r="V1477" s="421" t="str">
        <f>IFERROR(IF(Table9[[#This Row],[Data de nascimento 
(aaaa-mm-dd)]]="","",(IF(B1477="","",DATEDIF(J1477,VLOOKUP(Table9[[#This Row],[Código do agregado
'[Entidade']]],Table8[[Código do agregado '[Entidade']]:[Denominação do ficheiro pdf correspondente ao documento]],25,FALSE),"y")))),"")</f>
        <v/>
      </c>
      <c r="W1477" s="410">
        <f t="shared" si="117"/>
        <v>0</v>
      </c>
      <c r="AC1477" s="280"/>
    </row>
    <row r="1478" spans="1:29" s="263" customFormat="1" ht="25.05" hidden="1" customHeight="1" x14ac:dyDescent="0.3">
      <c r="A1478" s="274" t="str">
        <f>CONCATENATE(+IF(Table9[[#This Row],[Código do agregado
'[Entidade']]]="","",VLOOKUP(Table9[[#This Row],[Código do agregado
'[Entidade']]],Table8[[#All],[Código do agregado '[Entidade']]:[Código do agregado
'[1º Direito']]],6,FALSE)),Table9[[#This Row],[Membro]])</f>
        <v/>
      </c>
      <c r="B1478" s="403"/>
      <c r="C1478" s="404" t="str">
        <f>IF(Table9[[#This Row],[Código do agregado
'[Entidade']]]="","",(CONCATENATE(VLOOKUP(Table9[[#This Row],[Código do agregado
'[Entidade']]],Table8[[Código do agregado '[Entidade']]:[Código do agregado
'[1º Direito']]],8,FALSE),".",Table9[[#This Row],[Membro]])))</f>
        <v/>
      </c>
      <c r="D1478" s="430"/>
      <c r="E1478" s="431"/>
      <c r="F1478" s="430"/>
      <c r="G1478" s="430"/>
      <c r="H1478" s="435"/>
      <c r="I1478" s="432"/>
      <c r="J1478" s="433"/>
      <c r="K1478" s="404" t="str">
        <f ca="1">IF(Table9[[#This Row],[Data de nascimento 
(aaaa-mm-dd)]]="","",(IF(B1478="","",DATEDIF(J1478,NOW(),"y"))))</f>
        <v/>
      </c>
      <c r="L1478" s="401"/>
      <c r="M1478" s="405"/>
      <c r="N1478" s="407"/>
      <c r="O1478" s="405"/>
      <c r="P1478" s="275" t="str">
        <f t="shared" ref="P1478:P1541" si="118">IF(B1478&lt;&gt;"",IF(AND(B1478&lt;&gt;"",OR(I1478="",J1478="",M1478="",N1478="",AND(O1478="",S1478="Rend"))),"NÃO","SIM"),"NÃO")</f>
        <v>NÃO</v>
      </c>
      <c r="Q1478" s="281" t="str">
        <f>IF(Table9[[#This Row],[Código do agregado
'[Entidade']]]="","",IF(B1478&lt;&gt;B1477,"A",IF(Q1477="A","B",IF(Q1477="B","C",IF(Q1477="C","D",IF(Q1477="D","E",IF(Q1477="E","F",IF(Q1477="F","G",IF(Q1477="G","H",IF(Q1477="H","I",IF(Q1477="K","L",IF(Q1477="L","M",IF(Q1477="M","N",IF(Q1477="N","O",IF(Q1477="O","P",IF(Q1477="P","Q"))))))))))))))))</f>
        <v/>
      </c>
      <c r="R1478" s="282" t="str">
        <f t="shared" ref="R1478:R1541" si="119">IFERROR(IF(OR(RIGHT(I1478,1)-(11-((9*LEFT(I1478,1)+8*MID(I1478,2,1)+7*MID(I1478,3,1)+6*MID(I1478,4,1)+5*MID(I1478,5,1)+4*MID(I1478,6,1)+3*MID(I1478,7,1)+2*MID(I1478,8,1))-(11*INT((9*LEFT(I1478,1)+8*MID(I1478,2,1)+7*MID(I1478,3,1)+6*MID(I1478,4,1)+5*MID(I1478,5,1)+4*MID(I1478,6,1)+3*MID(I1478,7,1)+2*MID(I1478,8,1))/11))))=0,RIGHT(I1478,1)-(11-((9*LEFT(I1478,1)+8*MID(I1478,2,1)+7*MID(I1478,3,1)+6*MID(I1478,4,1)+5*MID(I1478,5,1)+4*MID(I1478,6,1)+3*MID(I1478,7,1)+2*MID(I1478,8,1))-(11*INT((9*LEFT(I1478,1)+8*MID(I1478,2,1)+7*MID(I1478,3,1)+6*MID(I1478,4,1)+5*MID(I1478,5,1)+4*MID(I1478,6,1)+3*MID(I1478,7,1)+2*MID(I1478,8,1))/11))))=-11,RIGHT(I1478,1)-(11-((9*LEFT(I1478,1)+8*MID(I1478,2,1)+7*MID(I1478,3,1)+6*MID(I1478,4,1)+5*MID(I1478,5,1)+4*MID(I1478,6,1)+3*MID(I1478,7,1)+2*MID(I1478,8,1))-(11*INT((9*LEFT(I1478,1)+8*MID(I1478,2,1)+7*MID(I1478,3,1)+6*MID(I1478,4,1)+5*MID(I1478,5,1)+4*MID(I1478,6,1)+3*MID(I1478,7,1)+2*MID(I1478,8,1))/11))))=-10),"","X"),"")</f>
        <v/>
      </c>
      <c r="S1478" s="283" t="str">
        <f t="shared" ref="S1478:S1541" si="120">IF(RIGHT(C1478,1)="A","",IF(C1478="","",IF(OR(K1478&gt;65,AND(K1478&gt;17,K1478&lt;26)),"Rend","")))</f>
        <v/>
      </c>
      <c r="T1478" s="284" t="str">
        <f t="shared" ref="T1478:T1541" ca="1" si="121">IF(OR(K1478&lt;18,AND(O1478="Não",S1478="Rend")),"Dep","")</f>
        <v/>
      </c>
      <c r="U1478" s="419"/>
      <c r="V1478" s="421" t="str">
        <f>IFERROR(IF(Table9[[#This Row],[Data de nascimento 
(aaaa-mm-dd)]]="","",(IF(B1478="","",DATEDIF(J1478,VLOOKUP(Table9[[#This Row],[Código do agregado
'[Entidade']]],Table8[[Código do agregado '[Entidade']]:[Denominação do ficheiro pdf correspondente ao documento]],25,FALSE),"y")))),"")</f>
        <v/>
      </c>
      <c r="W1478" s="410">
        <f t="shared" ref="W1478:W1541" si="122">IF(AND(V1478&gt;=15,V1478&lt;=29),1,0)</f>
        <v>0</v>
      </c>
      <c r="AC1478" s="280"/>
    </row>
    <row r="1479" spans="1:29" s="263" customFormat="1" ht="25.05" hidden="1" customHeight="1" x14ac:dyDescent="0.3">
      <c r="A1479" s="274" t="str">
        <f>CONCATENATE(+IF(Table9[[#This Row],[Código do agregado
'[Entidade']]]="","",VLOOKUP(Table9[[#This Row],[Código do agregado
'[Entidade']]],Table8[[#All],[Código do agregado '[Entidade']]:[Código do agregado
'[1º Direito']]],6,FALSE)),Table9[[#This Row],[Membro]])</f>
        <v/>
      </c>
      <c r="B1479" s="403"/>
      <c r="C1479" s="404" t="str">
        <f>IF(Table9[[#This Row],[Código do agregado
'[Entidade']]]="","",(CONCATENATE(VLOOKUP(Table9[[#This Row],[Código do agregado
'[Entidade']]],Table8[[Código do agregado '[Entidade']]:[Código do agregado
'[1º Direito']]],8,FALSE),".",Table9[[#This Row],[Membro]])))</f>
        <v/>
      </c>
      <c r="D1479" s="430"/>
      <c r="E1479" s="431"/>
      <c r="F1479" s="430"/>
      <c r="G1479" s="430"/>
      <c r="H1479" s="435"/>
      <c r="I1479" s="432"/>
      <c r="J1479" s="433"/>
      <c r="K1479" s="404" t="str">
        <f ca="1">IF(Table9[[#This Row],[Data de nascimento 
(aaaa-mm-dd)]]="","",(IF(B1479="","",DATEDIF(J1479,NOW(),"y"))))</f>
        <v/>
      </c>
      <c r="L1479" s="401"/>
      <c r="M1479" s="405"/>
      <c r="N1479" s="407"/>
      <c r="O1479" s="405"/>
      <c r="P1479" s="275" t="str">
        <f t="shared" si="118"/>
        <v>NÃO</v>
      </c>
      <c r="Q1479" s="281" t="str">
        <f>IF(Table9[[#This Row],[Código do agregado
'[Entidade']]]="","",IF(B1479&lt;&gt;B1478,"A",IF(Q1478="A","B",IF(Q1478="B","C",IF(Q1478="C","D",IF(Q1478="D","E",IF(Q1478="E","F",IF(Q1478="F","G",IF(Q1478="G","H",IF(Q1478="H","I",IF(Q1478="K","L",IF(Q1478="L","M",IF(Q1478="M","N",IF(Q1478="N","O",IF(Q1478="O","P",IF(Q1478="P","Q"))))))))))))))))</f>
        <v/>
      </c>
      <c r="R1479" s="282" t="str">
        <f t="shared" si="119"/>
        <v/>
      </c>
      <c r="S1479" s="283" t="str">
        <f t="shared" si="120"/>
        <v/>
      </c>
      <c r="T1479" s="284" t="str">
        <f t="shared" ca="1" si="121"/>
        <v/>
      </c>
      <c r="U1479" s="419"/>
      <c r="V1479" s="421" t="str">
        <f>IFERROR(IF(Table9[[#This Row],[Data de nascimento 
(aaaa-mm-dd)]]="","",(IF(B1479="","",DATEDIF(J1479,VLOOKUP(Table9[[#This Row],[Código do agregado
'[Entidade']]],Table8[[Código do agregado '[Entidade']]:[Denominação do ficheiro pdf correspondente ao documento]],25,FALSE),"y")))),"")</f>
        <v/>
      </c>
      <c r="W1479" s="410">
        <f t="shared" si="122"/>
        <v>0</v>
      </c>
      <c r="AC1479" s="280"/>
    </row>
    <row r="1480" spans="1:29" s="263" customFormat="1" ht="25.05" hidden="1" customHeight="1" x14ac:dyDescent="0.3">
      <c r="A1480" s="274" t="str">
        <f>CONCATENATE(+IF(Table9[[#This Row],[Código do agregado
'[Entidade']]]="","",VLOOKUP(Table9[[#This Row],[Código do agregado
'[Entidade']]],Table8[[#All],[Código do agregado '[Entidade']]:[Código do agregado
'[1º Direito']]],6,FALSE)),Table9[[#This Row],[Membro]])</f>
        <v/>
      </c>
      <c r="B1480" s="403"/>
      <c r="C1480" s="404" t="str">
        <f>IF(Table9[[#This Row],[Código do agregado
'[Entidade']]]="","",(CONCATENATE(VLOOKUP(Table9[[#This Row],[Código do agregado
'[Entidade']]],Table8[[Código do agregado '[Entidade']]:[Código do agregado
'[1º Direito']]],8,FALSE),".",Table9[[#This Row],[Membro]])))</f>
        <v/>
      </c>
      <c r="D1480" s="430"/>
      <c r="E1480" s="431"/>
      <c r="F1480" s="430"/>
      <c r="G1480" s="430"/>
      <c r="H1480" s="435"/>
      <c r="I1480" s="432"/>
      <c r="J1480" s="433"/>
      <c r="K1480" s="404" t="str">
        <f ca="1">IF(Table9[[#This Row],[Data de nascimento 
(aaaa-mm-dd)]]="","",(IF(B1480="","",DATEDIF(J1480,NOW(),"y"))))</f>
        <v/>
      </c>
      <c r="L1480" s="401"/>
      <c r="M1480" s="405"/>
      <c r="N1480" s="407"/>
      <c r="O1480" s="405"/>
      <c r="P1480" s="275" t="str">
        <f t="shared" si="118"/>
        <v>NÃO</v>
      </c>
      <c r="Q1480" s="281" t="str">
        <f>IF(Table9[[#This Row],[Código do agregado
'[Entidade']]]="","",IF(B1480&lt;&gt;B1479,"A",IF(Q1479="A","B",IF(Q1479="B","C",IF(Q1479="C","D",IF(Q1479="D","E",IF(Q1479="E","F",IF(Q1479="F","G",IF(Q1479="G","H",IF(Q1479="H","I",IF(Q1479="K","L",IF(Q1479="L","M",IF(Q1479="M","N",IF(Q1479="N","O",IF(Q1479="O","P",IF(Q1479="P","Q"))))))))))))))))</f>
        <v/>
      </c>
      <c r="R1480" s="282" t="str">
        <f t="shared" si="119"/>
        <v/>
      </c>
      <c r="S1480" s="283" t="str">
        <f t="shared" si="120"/>
        <v/>
      </c>
      <c r="T1480" s="284" t="str">
        <f t="shared" ca="1" si="121"/>
        <v/>
      </c>
      <c r="U1480" s="419"/>
      <c r="V1480" s="421" t="str">
        <f>IFERROR(IF(Table9[[#This Row],[Data de nascimento 
(aaaa-mm-dd)]]="","",(IF(B1480="","",DATEDIF(J1480,VLOOKUP(Table9[[#This Row],[Código do agregado
'[Entidade']]],Table8[[Código do agregado '[Entidade']]:[Denominação do ficheiro pdf correspondente ao documento]],25,FALSE),"y")))),"")</f>
        <v/>
      </c>
      <c r="W1480" s="410">
        <f t="shared" si="122"/>
        <v>0</v>
      </c>
      <c r="AC1480" s="280"/>
    </row>
    <row r="1481" spans="1:29" s="263" customFormat="1" ht="25.05" hidden="1" customHeight="1" x14ac:dyDescent="0.3">
      <c r="A1481" s="274" t="str">
        <f>CONCATENATE(+IF(Table9[[#This Row],[Código do agregado
'[Entidade']]]="","",VLOOKUP(Table9[[#This Row],[Código do agregado
'[Entidade']]],Table8[[#All],[Código do agregado '[Entidade']]:[Código do agregado
'[1º Direito']]],6,FALSE)),Table9[[#This Row],[Membro]])</f>
        <v/>
      </c>
      <c r="B1481" s="403"/>
      <c r="C1481" s="404" t="str">
        <f>IF(Table9[[#This Row],[Código do agregado
'[Entidade']]]="","",(CONCATENATE(VLOOKUP(Table9[[#This Row],[Código do agregado
'[Entidade']]],Table8[[Código do agregado '[Entidade']]:[Código do agregado
'[1º Direito']]],8,FALSE),".",Table9[[#This Row],[Membro]])))</f>
        <v/>
      </c>
      <c r="D1481" s="430"/>
      <c r="E1481" s="431"/>
      <c r="F1481" s="430"/>
      <c r="G1481" s="430"/>
      <c r="H1481" s="435"/>
      <c r="I1481" s="432"/>
      <c r="J1481" s="433"/>
      <c r="K1481" s="404" t="str">
        <f ca="1">IF(Table9[[#This Row],[Data de nascimento 
(aaaa-mm-dd)]]="","",(IF(B1481="","",DATEDIF(J1481,NOW(),"y"))))</f>
        <v/>
      </c>
      <c r="L1481" s="401"/>
      <c r="M1481" s="405"/>
      <c r="N1481" s="407"/>
      <c r="O1481" s="405"/>
      <c r="P1481" s="275" t="str">
        <f t="shared" si="118"/>
        <v>NÃO</v>
      </c>
      <c r="Q1481" s="281" t="str">
        <f>IF(Table9[[#This Row],[Código do agregado
'[Entidade']]]="","",IF(B1481&lt;&gt;B1480,"A",IF(Q1480="A","B",IF(Q1480="B","C",IF(Q1480="C","D",IF(Q1480="D","E",IF(Q1480="E","F",IF(Q1480="F","G",IF(Q1480="G","H",IF(Q1480="H","I",IF(Q1480="K","L",IF(Q1480="L","M",IF(Q1480="M","N",IF(Q1480="N","O",IF(Q1480="O","P",IF(Q1480="P","Q"))))))))))))))))</f>
        <v/>
      </c>
      <c r="R1481" s="282" t="str">
        <f t="shared" si="119"/>
        <v/>
      </c>
      <c r="S1481" s="283" t="str">
        <f t="shared" si="120"/>
        <v/>
      </c>
      <c r="T1481" s="284" t="str">
        <f t="shared" ca="1" si="121"/>
        <v/>
      </c>
      <c r="U1481" s="419"/>
      <c r="V1481" s="421" t="str">
        <f>IFERROR(IF(Table9[[#This Row],[Data de nascimento 
(aaaa-mm-dd)]]="","",(IF(B1481="","",DATEDIF(J1481,VLOOKUP(Table9[[#This Row],[Código do agregado
'[Entidade']]],Table8[[Código do agregado '[Entidade']]:[Denominação do ficheiro pdf correspondente ao documento]],25,FALSE),"y")))),"")</f>
        <v/>
      </c>
      <c r="W1481" s="410">
        <f t="shared" si="122"/>
        <v>0</v>
      </c>
      <c r="AC1481" s="280"/>
    </row>
    <row r="1482" spans="1:29" s="263" customFormat="1" ht="25.05" hidden="1" customHeight="1" x14ac:dyDescent="0.3">
      <c r="A1482" s="274" t="str">
        <f>CONCATENATE(+IF(Table9[[#This Row],[Código do agregado
'[Entidade']]]="","",VLOOKUP(Table9[[#This Row],[Código do agregado
'[Entidade']]],Table8[[#All],[Código do agregado '[Entidade']]:[Código do agregado
'[1º Direito']]],6,FALSE)),Table9[[#This Row],[Membro]])</f>
        <v/>
      </c>
      <c r="B1482" s="403"/>
      <c r="C1482" s="404" t="str">
        <f>IF(Table9[[#This Row],[Código do agregado
'[Entidade']]]="","",(CONCATENATE(VLOOKUP(Table9[[#This Row],[Código do agregado
'[Entidade']]],Table8[[Código do agregado '[Entidade']]:[Código do agregado
'[1º Direito']]],8,FALSE),".",Table9[[#This Row],[Membro]])))</f>
        <v/>
      </c>
      <c r="D1482" s="430"/>
      <c r="E1482" s="431"/>
      <c r="F1482" s="430"/>
      <c r="G1482" s="430"/>
      <c r="H1482" s="435"/>
      <c r="I1482" s="432"/>
      <c r="J1482" s="433"/>
      <c r="K1482" s="404" t="str">
        <f ca="1">IF(Table9[[#This Row],[Data de nascimento 
(aaaa-mm-dd)]]="","",(IF(B1482="","",DATEDIF(J1482,NOW(),"y"))))</f>
        <v/>
      </c>
      <c r="L1482" s="401"/>
      <c r="M1482" s="405"/>
      <c r="N1482" s="407"/>
      <c r="O1482" s="405"/>
      <c r="P1482" s="275" t="str">
        <f t="shared" si="118"/>
        <v>NÃO</v>
      </c>
      <c r="Q1482" s="281" t="str">
        <f>IF(Table9[[#This Row],[Código do agregado
'[Entidade']]]="","",IF(B1482&lt;&gt;B1481,"A",IF(Q1481="A","B",IF(Q1481="B","C",IF(Q1481="C","D",IF(Q1481="D","E",IF(Q1481="E","F",IF(Q1481="F","G",IF(Q1481="G","H",IF(Q1481="H","I",IF(Q1481="K","L",IF(Q1481="L","M",IF(Q1481="M","N",IF(Q1481="N","O",IF(Q1481="O","P",IF(Q1481="P","Q"))))))))))))))))</f>
        <v/>
      </c>
      <c r="R1482" s="282" t="str">
        <f t="shared" si="119"/>
        <v/>
      </c>
      <c r="S1482" s="283" t="str">
        <f t="shared" si="120"/>
        <v/>
      </c>
      <c r="T1482" s="284" t="str">
        <f t="shared" ca="1" si="121"/>
        <v/>
      </c>
      <c r="U1482" s="419"/>
      <c r="V1482" s="421" t="str">
        <f>IFERROR(IF(Table9[[#This Row],[Data de nascimento 
(aaaa-mm-dd)]]="","",(IF(B1482="","",DATEDIF(J1482,VLOOKUP(Table9[[#This Row],[Código do agregado
'[Entidade']]],Table8[[Código do agregado '[Entidade']]:[Denominação do ficheiro pdf correspondente ao documento]],25,FALSE),"y")))),"")</f>
        <v/>
      </c>
      <c r="W1482" s="410">
        <f t="shared" si="122"/>
        <v>0</v>
      </c>
      <c r="AC1482" s="280"/>
    </row>
    <row r="1483" spans="1:29" s="263" customFormat="1" ht="25.05" hidden="1" customHeight="1" x14ac:dyDescent="0.3">
      <c r="A1483" s="274" t="str">
        <f>CONCATENATE(+IF(Table9[[#This Row],[Código do agregado
'[Entidade']]]="","",VLOOKUP(Table9[[#This Row],[Código do agregado
'[Entidade']]],Table8[[#All],[Código do agregado '[Entidade']]:[Código do agregado
'[1º Direito']]],6,FALSE)),Table9[[#This Row],[Membro]])</f>
        <v/>
      </c>
      <c r="B1483" s="403"/>
      <c r="C1483" s="404" t="str">
        <f>IF(Table9[[#This Row],[Código do agregado
'[Entidade']]]="","",(CONCATENATE(VLOOKUP(Table9[[#This Row],[Código do agregado
'[Entidade']]],Table8[[Código do agregado '[Entidade']]:[Código do agregado
'[1º Direito']]],8,FALSE),".",Table9[[#This Row],[Membro]])))</f>
        <v/>
      </c>
      <c r="D1483" s="430"/>
      <c r="E1483" s="431"/>
      <c r="F1483" s="430"/>
      <c r="G1483" s="430"/>
      <c r="H1483" s="435"/>
      <c r="I1483" s="432"/>
      <c r="J1483" s="433"/>
      <c r="K1483" s="404" t="str">
        <f ca="1">IF(Table9[[#This Row],[Data de nascimento 
(aaaa-mm-dd)]]="","",(IF(B1483="","",DATEDIF(J1483,NOW(),"y"))))</f>
        <v/>
      </c>
      <c r="L1483" s="401"/>
      <c r="M1483" s="405"/>
      <c r="N1483" s="407"/>
      <c r="O1483" s="405"/>
      <c r="P1483" s="275" t="str">
        <f t="shared" si="118"/>
        <v>NÃO</v>
      </c>
      <c r="Q1483" s="281" t="str">
        <f>IF(Table9[[#This Row],[Código do agregado
'[Entidade']]]="","",IF(B1483&lt;&gt;B1482,"A",IF(Q1482="A","B",IF(Q1482="B","C",IF(Q1482="C","D",IF(Q1482="D","E",IF(Q1482="E","F",IF(Q1482="F","G",IF(Q1482="G","H",IF(Q1482="H","I",IF(Q1482="K","L",IF(Q1482="L","M",IF(Q1482="M","N",IF(Q1482="N","O",IF(Q1482="O","P",IF(Q1482="P","Q"))))))))))))))))</f>
        <v/>
      </c>
      <c r="R1483" s="282" t="str">
        <f t="shared" si="119"/>
        <v/>
      </c>
      <c r="S1483" s="283" t="str">
        <f t="shared" si="120"/>
        <v/>
      </c>
      <c r="T1483" s="284" t="str">
        <f t="shared" ca="1" si="121"/>
        <v/>
      </c>
      <c r="U1483" s="419"/>
      <c r="V1483" s="421" t="str">
        <f>IFERROR(IF(Table9[[#This Row],[Data de nascimento 
(aaaa-mm-dd)]]="","",(IF(B1483="","",DATEDIF(J1483,VLOOKUP(Table9[[#This Row],[Código do agregado
'[Entidade']]],Table8[[Código do agregado '[Entidade']]:[Denominação do ficheiro pdf correspondente ao documento]],25,FALSE),"y")))),"")</f>
        <v/>
      </c>
      <c r="W1483" s="410">
        <f t="shared" si="122"/>
        <v>0</v>
      </c>
      <c r="AC1483" s="280"/>
    </row>
    <row r="1484" spans="1:29" s="263" customFormat="1" ht="25.05" hidden="1" customHeight="1" x14ac:dyDescent="0.3">
      <c r="A1484" s="274" t="str">
        <f>CONCATENATE(+IF(Table9[[#This Row],[Código do agregado
'[Entidade']]]="","",VLOOKUP(Table9[[#This Row],[Código do agregado
'[Entidade']]],Table8[[#All],[Código do agregado '[Entidade']]:[Código do agregado
'[1º Direito']]],6,FALSE)),Table9[[#This Row],[Membro]])</f>
        <v/>
      </c>
      <c r="B1484" s="403"/>
      <c r="C1484" s="404" t="str">
        <f>IF(Table9[[#This Row],[Código do agregado
'[Entidade']]]="","",(CONCATENATE(VLOOKUP(Table9[[#This Row],[Código do agregado
'[Entidade']]],Table8[[Código do agregado '[Entidade']]:[Código do agregado
'[1º Direito']]],8,FALSE),".",Table9[[#This Row],[Membro]])))</f>
        <v/>
      </c>
      <c r="D1484" s="430"/>
      <c r="E1484" s="431"/>
      <c r="F1484" s="430"/>
      <c r="G1484" s="430"/>
      <c r="H1484" s="435"/>
      <c r="I1484" s="432"/>
      <c r="J1484" s="433"/>
      <c r="K1484" s="404" t="str">
        <f ca="1">IF(Table9[[#This Row],[Data de nascimento 
(aaaa-mm-dd)]]="","",(IF(B1484="","",DATEDIF(J1484,NOW(),"y"))))</f>
        <v/>
      </c>
      <c r="L1484" s="401"/>
      <c r="M1484" s="405"/>
      <c r="N1484" s="407"/>
      <c r="O1484" s="405"/>
      <c r="P1484" s="275" t="str">
        <f t="shared" si="118"/>
        <v>NÃO</v>
      </c>
      <c r="Q1484" s="281" t="str">
        <f>IF(Table9[[#This Row],[Código do agregado
'[Entidade']]]="","",IF(B1484&lt;&gt;B1483,"A",IF(Q1483="A","B",IF(Q1483="B","C",IF(Q1483="C","D",IF(Q1483="D","E",IF(Q1483="E","F",IF(Q1483="F","G",IF(Q1483="G","H",IF(Q1483="H","I",IF(Q1483="K","L",IF(Q1483="L","M",IF(Q1483="M","N",IF(Q1483="N","O",IF(Q1483="O","P",IF(Q1483="P","Q"))))))))))))))))</f>
        <v/>
      </c>
      <c r="R1484" s="282" t="str">
        <f t="shared" si="119"/>
        <v/>
      </c>
      <c r="S1484" s="283" t="str">
        <f t="shared" si="120"/>
        <v/>
      </c>
      <c r="T1484" s="284" t="str">
        <f t="shared" ca="1" si="121"/>
        <v/>
      </c>
      <c r="U1484" s="419"/>
      <c r="V1484" s="421" t="str">
        <f>IFERROR(IF(Table9[[#This Row],[Data de nascimento 
(aaaa-mm-dd)]]="","",(IF(B1484="","",DATEDIF(J1484,VLOOKUP(Table9[[#This Row],[Código do agregado
'[Entidade']]],Table8[[Código do agregado '[Entidade']]:[Denominação do ficheiro pdf correspondente ao documento]],25,FALSE),"y")))),"")</f>
        <v/>
      </c>
      <c r="W1484" s="410">
        <f t="shared" si="122"/>
        <v>0</v>
      </c>
      <c r="AC1484" s="280"/>
    </row>
    <row r="1485" spans="1:29" s="263" customFormat="1" ht="25.05" hidden="1" customHeight="1" x14ac:dyDescent="0.3">
      <c r="A1485" s="274" t="str">
        <f>CONCATENATE(+IF(Table9[[#This Row],[Código do agregado
'[Entidade']]]="","",VLOOKUP(Table9[[#This Row],[Código do agregado
'[Entidade']]],Table8[[#All],[Código do agregado '[Entidade']]:[Código do agregado
'[1º Direito']]],6,FALSE)),Table9[[#This Row],[Membro]])</f>
        <v/>
      </c>
      <c r="B1485" s="403"/>
      <c r="C1485" s="404" t="str">
        <f>IF(Table9[[#This Row],[Código do agregado
'[Entidade']]]="","",(CONCATENATE(VLOOKUP(Table9[[#This Row],[Código do agregado
'[Entidade']]],Table8[[Código do agregado '[Entidade']]:[Código do agregado
'[1º Direito']]],8,FALSE),".",Table9[[#This Row],[Membro]])))</f>
        <v/>
      </c>
      <c r="D1485" s="430"/>
      <c r="E1485" s="431"/>
      <c r="F1485" s="430"/>
      <c r="G1485" s="430"/>
      <c r="H1485" s="435"/>
      <c r="I1485" s="432"/>
      <c r="J1485" s="433"/>
      <c r="K1485" s="404" t="str">
        <f ca="1">IF(Table9[[#This Row],[Data de nascimento 
(aaaa-mm-dd)]]="","",(IF(B1485="","",DATEDIF(J1485,NOW(),"y"))))</f>
        <v/>
      </c>
      <c r="L1485" s="401"/>
      <c r="M1485" s="405"/>
      <c r="N1485" s="407"/>
      <c r="O1485" s="405"/>
      <c r="P1485" s="275" t="str">
        <f t="shared" si="118"/>
        <v>NÃO</v>
      </c>
      <c r="Q1485" s="281" t="str">
        <f>IF(Table9[[#This Row],[Código do agregado
'[Entidade']]]="","",IF(B1485&lt;&gt;B1484,"A",IF(Q1484="A","B",IF(Q1484="B","C",IF(Q1484="C","D",IF(Q1484="D","E",IF(Q1484="E","F",IF(Q1484="F","G",IF(Q1484="G","H",IF(Q1484="H","I",IF(Q1484="K","L",IF(Q1484="L","M",IF(Q1484="M","N",IF(Q1484="N","O",IF(Q1484="O","P",IF(Q1484="P","Q"))))))))))))))))</f>
        <v/>
      </c>
      <c r="R1485" s="282" t="str">
        <f t="shared" si="119"/>
        <v/>
      </c>
      <c r="S1485" s="283" t="str">
        <f t="shared" si="120"/>
        <v/>
      </c>
      <c r="T1485" s="284" t="str">
        <f t="shared" ca="1" si="121"/>
        <v/>
      </c>
      <c r="U1485" s="419"/>
      <c r="V1485" s="421" t="str">
        <f>IFERROR(IF(Table9[[#This Row],[Data de nascimento 
(aaaa-mm-dd)]]="","",(IF(B1485="","",DATEDIF(J1485,VLOOKUP(Table9[[#This Row],[Código do agregado
'[Entidade']]],Table8[[Código do agregado '[Entidade']]:[Denominação do ficheiro pdf correspondente ao documento]],25,FALSE),"y")))),"")</f>
        <v/>
      </c>
      <c r="W1485" s="410">
        <f t="shared" si="122"/>
        <v>0</v>
      </c>
      <c r="AC1485" s="280"/>
    </row>
    <row r="1486" spans="1:29" s="263" customFormat="1" ht="25.05" hidden="1" customHeight="1" x14ac:dyDescent="0.3">
      <c r="A1486" s="274" t="str">
        <f>CONCATENATE(+IF(Table9[[#This Row],[Código do agregado
'[Entidade']]]="","",VLOOKUP(Table9[[#This Row],[Código do agregado
'[Entidade']]],Table8[[#All],[Código do agregado '[Entidade']]:[Código do agregado
'[1º Direito']]],6,FALSE)),Table9[[#This Row],[Membro]])</f>
        <v/>
      </c>
      <c r="B1486" s="403"/>
      <c r="C1486" s="404" t="str">
        <f>IF(Table9[[#This Row],[Código do agregado
'[Entidade']]]="","",(CONCATENATE(VLOOKUP(Table9[[#This Row],[Código do agregado
'[Entidade']]],Table8[[Código do agregado '[Entidade']]:[Código do agregado
'[1º Direito']]],8,FALSE),".",Table9[[#This Row],[Membro]])))</f>
        <v/>
      </c>
      <c r="D1486" s="430"/>
      <c r="E1486" s="431"/>
      <c r="F1486" s="430"/>
      <c r="G1486" s="430"/>
      <c r="H1486" s="435"/>
      <c r="I1486" s="432"/>
      <c r="J1486" s="433"/>
      <c r="K1486" s="404" t="str">
        <f ca="1">IF(Table9[[#This Row],[Data de nascimento 
(aaaa-mm-dd)]]="","",(IF(B1486="","",DATEDIF(J1486,NOW(),"y"))))</f>
        <v/>
      </c>
      <c r="L1486" s="401"/>
      <c r="M1486" s="405"/>
      <c r="N1486" s="407"/>
      <c r="O1486" s="405"/>
      <c r="P1486" s="275" t="str">
        <f t="shared" si="118"/>
        <v>NÃO</v>
      </c>
      <c r="Q1486" s="281" t="str">
        <f>IF(Table9[[#This Row],[Código do agregado
'[Entidade']]]="","",IF(B1486&lt;&gt;B1485,"A",IF(Q1485="A","B",IF(Q1485="B","C",IF(Q1485="C","D",IF(Q1485="D","E",IF(Q1485="E","F",IF(Q1485="F","G",IF(Q1485="G","H",IF(Q1485="H","I",IF(Q1485="K","L",IF(Q1485="L","M",IF(Q1485="M","N",IF(Q1485="N","O",IF(Q1485="O","P",IF(Q1485="P","Q"))))))))))))))))</f>
        <v/>
      </c>
      <c r="R1486" s="282" t="str">
        <f t="shared" si="119"/>
        <v/>
      </c>
      <c r="S1486" s="283" t="str">
        <f t="shared" si="120"/>
        <v/>
      </c>
      <c r="T1486" s="284" t="str">
        <f t="shared" ca="1" si="121"/>
        <v/>
      </c>
      <c r="U1486" s="419"/>
      <c r="V1486" s="421" t="str">
        <f>IFERROR(IF(Table9[[#This Row],[Data de nascimento 
(aaaa-mm-dd)]]="","",(IF(B1486="","",DATEDIF(J1486,VLOOKUP(Table9[[#This Row],[Código do agregado
'[Entidade']]],Table8[[Código do agregado '[Entidade']]:[Denominação do ficheiro pdf correspondente ao documento]],25,FALSE),"y")))),"")</f>
        <v/>
      </c>
      <c r="W1486" s="410">
        <f t="shared" si="122"/>
        <v>0</v>
      </c>
      <c r="AC1486" s="280"/>
    </row>
    <row r="1487" spans="1:29" s="263" customFormat="1" ht="25.05" hidden="1" customHeight="1" x14ac:dyDescent="0.3">
      <c r="A1487" s="274" t="str">
        <f>CONCATENATE(+IF(Table9[[#This Row],[Código do agregado
'[Entidade']]]="","",VLOOKUP(Table9[[#This Row],[Código do agregado
'[Entidade']]],Table8[[#All],[Código do agregado '[Entidade']]:[Código do agregado
'[1º Direito']]],6,FALSE)),Table9[[#This Row],[Membro]])</f>
        <v/>
      </c>
      <c r="B1487" s="403"/>
      <c r="C1487" s="404" t="str">
        <f>IF(Table9[[#This Row],[Código do agregado
'[Entidade']]]="","",(CONCATENATE(VLOOKUP(Table9[[#This Row],[Código do agregado
'[Entidade']]],Table8[[Código do agregado '[Entidade']]:[Código do agregado
'[1º Direito']]],8,FALSE),".",Table9[[#This Row],[Membro]])))</f>
        <v/>
      </c>
      <c r="D1487" s="430"/>
      <c r="E1487" s="431"/>
      <c r="F1487" s="430"/>
      <c r="G1487" s="430"/>
      <c r="H1487" s="435"/>
      <c r="I1487" s="432"/>
      <c r="J1487" s="433"/>
      <c r="K1487" s="404" t="str">
        <f ca="1">IF(Table9[[#This Row],[Data de nascimento 
(aaaa-mm-dd)]]="","",(IF(B1487="","",DATEDIF(J1487,NOW(),"y"))))</f>
        <v/>
      </c>
      <c r="L1487" s="401"/>
      <c r="M1487" s="405"/>
      <c r="N1487" s="407"/>
      <c r="O1487" s="405"/>
      <c r="P1487" s="275" t="str">
        <f t="shared" si="118"/>
        <v>NÃO</v>
      </c>
      <c r="Q1487" s="281" t="str">
        <f>IF(Table9[[#This Row],[Código do agregado
'[Entidade']]]="","",IF(B1487&lt;&gt;B1486,"A",IF(Q1486="A","B",IF(Q1486="B","C",IF(Q1486="C","D",IF(Q1486="D","E",IF(Q1486="E","F",IF(Q1486="F","G",IF(Q1486="G","H",IF(Q1486="H","I",IF(Q1486="K","L",IF(Q1486="L","M",IF(Q1486="M","N",IF(Q1486="N","O",IF(Q1486="O","P",IF(Q1486="P","Q"))))))))))))))))</f>
        <v/>
      </c>
      <c r="R1487" s="282" t="str">
        <f t="shared" si="119"/>
        <v/>
      </c>
      <c r="S1487" s="283" t="str">
        <f t="shared" si="120"/>
        <v/>
      </c>
      <c r="T1487" s="284" t="str">
        <f t="shared" ca="1" si="121"/>
        <v/>
      </c>
      <c r="U1487" s="419"/>
      <c r="V1487" s="421" t="str">
        <f>IFERROR(IF(Table9[[#This Row],[Data de nascimento 
(aaaa-mm-dd)]]="","",(IF(B1487="","",DATEDIF(J1487,VLOOKUP(Table9[[#This Row],[Código do agregado
'[Entidade']]],Table8[[Código do agregado '[Entidade']]:[Denominação do ficheiro pdf correspondente ao documento]],25,FALSE),"y")))),"")</f>
        <v/>
      </c>
      <c r="W1487" s="410">
        <f t="shared" si="122"/>
        <v>0</v>
      </c>
      <c r="AC1487" s="280"/>
    </row>
    <row r="1488" spans="1:29" s="263" customFormat="1" ht="25.05" hidden="1" customHeight="1" x14ac:dyDescent="0.3">
      <c r="A1488" s="274" t="str">
        <f>CONCATENATE(+IF(Table9[[#This Row],[Código do agregado
'[Entidade']]]="","",VLOOKUP(Table9[[#This Row],[Código do agregado
'[Entidade']]],Table8[[#All],[Código do agregado '[Entidade']]:[Código do agregado
'[1º Direito']]],6,FALSE)),Table9[[#This Row],[Membro]])</f>
        <v/>
      </c>
      <c r="B1488" s="403"/>
      <c r="C1488" s="404" t="str">
        <f>IF(Table9[[#This Row],[Código do agregado
'[Entidade']]]="","",(CONCATENATE(VLOOKUP(Table9[[#This Row],[Código do agregado
'[Entidade']]],Table8[[Código do agregado '[Entidade']]:[Código do agregado
'[1º Direito']]],8,FALSE),".",Table9[[#This Row],[Membro]])))</f>
        <v/>
      </c>
      <c r="D1488" s="430"/>
      <c r="E1488" s="431"/>
      <c r="F1488" s="430"/>
      <c r="G1488" s="430"/>
      <c r="H1488" s="435"/>
      <c r="I1488" s="432"/>
      <c r="J1488" s="433"/>
      <c r="K1488" s="404" t="str">
        <f ca="1">IF(Table9[[#This Row],[Data de nascimento 
(aaaa-mm-dd)]]="","",(IF(B1488="","",DATEDIF(J1488,NOW(),"y"))))</f>
        <v/>
      </c>
      <c r="L1488" s="401"/>
      <c r="M1488" s="405"/>
      <c r="N1488" s="407"/>
      <c r="O1488" s="405"/>
      <c r="P1488" s="275" t="str">
        <f t="shared" si="118"/>
        <v>NÃO</v>
      </c>
      <c r="Q1488" s="281" t="str">
        <f>IF(Table9[[#This Row],[Código do agregado
'[Entidade']]]="","",IF(B1488&lt;&gt;B1487,"A",IF(Q1487="A","B",IF(Q1487="B","C",IF(Q1487="C","D",IF(Q1487="D","E",IF(Q1487="E","F",IF(Q1487="F","G",IF(Q1487="G","H",IF(Q1487="H","I",IF(Q1487="K","L",IF(Q1487="L","M",IF(Q1487="M","N",IF(Q1487="N","O",IF(Q1487="O","P",IF(Q1487="P","Q"))))))))))))))))</f>
        <v/>
      </c>
      <c r="R1488" s="282" t="str">
        <f t="shared" si="119"/>
        <v/>
      </c>
      <c r="S1488" s="283" t="str">
        <f t="shared" si="120"/>
        <v/>
      </c>
      <c r="T1488" s="284" t="str">
        <f t="shared" ca="1" si="121"/>
        <v/>
      </c>
      <c r="U1488" s="419"/>
      <c r="V1488" s="421" t="str">
        <f>IFERROR(IF(Table9[[#This Row],[Data de nascimento 
(aaaa-mm-dd)]]="","",(IF(B1488="","",DATEDIF(J1488,VLOOKUP(Table9[[#This Row],[Código do agregado
'[Entidade']]],Table8[[Código do agregado '[Entidade']]:[Denominação do ficheiro pdf correspondente ao documento]],25,FALSE),"y")))),"")</f>
        <v/>
      </c>
      <c r="W1488" s="410">
        <f t="shared" si="122"/>
        <v>0</v>
      </c>
      <c r="AC1488" s="280"/>
    </row>
    <row r="1489" spans="1:29" s="263" customFormat="1" ht="25.05" hidden="1" customHeight="1" x14ac:dyDescent="0.3">
      <c r="A1489" s="274" t="str">
        <f>CONCATENATE(+IF(Table9[[#This Row],[Código do agregado
'[Entidade']]]="","",VLOOKUP(Table9[[#This Row],[Código do agregado
'[Entidade']]],Table8[[#All],[Código do agregado '[Entidade']]:[Código do agregado
'[1º Direito']]],6,FALSE)),Table9[[#This Row],[Membro]])</f>
        <v/>
      </c>
      <c r="B1489" s="403"/>
      <c r="C1489" s="404" t="str">
        <f>IF(Table9[[#This Row],[Código do agregado
'[Entidade']]]="","",(CONCATENATE(VLOOKUP(Table9[[#This Row],[Código do agregado
'[Entidade']]],Table8[[Código do agregado '[Entidade']]:[Código do agregado
'[1º Direito']]],8,FALSE),".",Table9[[#This Row],[Membro]])))</f>
        <v/>
      </c>
      <c r="D1489" s="430"/>
      <c r="E1489" s="431"/>
      <c r="F1489" s="430"/>
      <c r="G1489" s="430"/>
      <c r="H1489" s="435"/>
      <c r="I1489" s="432"/>
      <c r="J1489" s="433"/>
      <c r="K1489" s="404" t="str">
        <f ca="1">IF(Table9[[#This Row],[Data de nascimento 
(aaaa-mm-dd)]]="","",(IF(B1489="","",DATEDIF(J1489,NOW(),"y"))))</f>
        <v/>
      </c>
      <c r="L1489" s="401"/>
      <c r="M1489" s="405"/>
      <c r="N1489" s="407"/>
      <c r="O1489" s="405"/>
      <c r="P1489" s="275" t="str">
        <f t="shared" si="118"/>
        <v>NÃO</v>
      </c>
      <c r="Q1489" s="281" t="str">
        <f>IF(Table9[[#This Row],[Código do agregado
'[Entidade']]]="","",IF(B1489&lt;&gt;B1488,"A",IF(Q1488="A","B",IF(Q1488="B","C",IF(Q1488="C","D",IF(Q1488="D","E",IF(Q1488="E","F",IF(Q1488="F","G",IF(Q1488="G","H",IF(Q1488="H","I",IF(Q1488="K","L",IF(Q1488="L","M",IF(Q1488="M","N",IF(Q1488="N","O",IF(Q1488="O","P",IF(Q1488="P","Q"))))))))))))))))</f>
        <v/>
      </c>
      <c r="R1489" s="282" t="str">
        <f t="shared" si="119"/>
        <v/>
      </c>
      <c r="S1489" s="283" t="str">
        <f t="shared" si="120"/>
        <v/>
      </c>
      <c r="T1489" s="284" t="str">
        <f t="shared" ca="1" si="121"/>
        <v/>
      </c>
      <c r="U1489" s="419"/>
      <c r="V1489" s="421" t="str">
        <f>IFERROR(IF(Table9[[#This Row],[Data de nascimento 
(aaaa-mm-dd)]]="","",(IF(B1489="","",DATEDIF(J1489,VLOOKUP(Table9[[#This Row],[Código do agregado
'[Entidade']]],Table8[[Código do agregado '[Entidade']]:[Denominação do ficheiro pdf correspondente ao documento]],25,FALSE),"y")))),"")</f>
        <v/>
      </c>
      <c r="W1489" s="410">
        <f t="shared" si="122"/>
        <v>0</v>
      </c>
      <c r="AC1489" s="280"/>
    </row>
    <row r="1490" spans="1:29" s="263" customFormat="1" ht="25.05" hidden="1" customHeight="1" x14ac:dyDescent="0.3">
      <c r="A1490" s="274" t="str">
        <f>CONCATENATE(+IF(Table9[[#This Row],[Código do agregado
'[Entidade']]]="","",VLOOKUP(Table9[[#This Row],[Código do agregado
'[Entidade']]],Table8[[#All],[Código do agregado '[Entidade']]:[Código do agregado
'[1º Direito']]],6,FALSE)),Table9[[#This Row],[Membro]])</f>
        <v/>
      </c>
      <c r="B1490" s="403"/>
      <c r="C1490" s="404" t="str">
        <f>IF(Table9[[#This Row],[Código do agregado
'[Entidade']]]="","",(CONCATENATE(VLOOKUP(Table9[[#This Row],[Código do agregado
'[Entidade']]],Table8[[Código do agregado '[Entidade']]:[Código do agregado
'[1º Direito']]],8,FALSE),".",Table9[[#This Row],[Membro]])))</f>
        <v/>
      </c>
      <c r="D1490" s="430"/>
      <c r="E1490" s="431"/>
      <c r="F1490" s="430"/>
      <c r="G1490" s="430"/>
      <c r="H1490" s="435"/>
      <c r="I1490" s="432"/>
      <c r="J1490" s="433"/>
      <c r="K1490" s="404" t="str">
        <f ca="1">IF(Table9[[#This Row],[Data de nascimento 
(aaaa-mm-dd)]]="","",(IF(B1490="","",DATEDIF(J1490,NOW(),"y"))))</f>
        <v/>
      </c>
      <c r="L1490" s="401"/>
      <c r="M1490" s="405"/>
      <c r="N1490" s="407"/>
      <c r="O1490" s="405"/>
      <c r="P1490" s="275" t="str">
        <f t="shared" si="118"/>
        <v>NÃO</v>
      </c>
      <c r="Q1490" s="281" t="str">
        <f>IF(Table9[[#This Row],[Código do agregado
'[Entidade']]]="","",IF(B1490&lt;&gt;B1489,"A",IF(Q1489="A","B",IF(Q1489="B","C",IF(Q1489="C","D",IF(Q1489="D","E",IF(Q1489="E","F",IF(Q1489="F","G",IF(Q1489="G","H",IF(Q1489="H","I",IF(Q1489="K","L",IF(Q1489="L","M",IF(Q1489="M","N",IF(Q1489="N","O",IF(Q1489="O","P",IF(Q1489="P","Q"))))))))))))))))</f>
        <v/>
      </c>
      <c r="R1490" s="282" t="str">
        <f t="shared" si="119"/>
        <v/>
      </c>
      <c r="S1490" s="283" t="str">
        <f t="shared" si="120"/>
        <v/>
      </c>
      <c r="T1490" s="284" t="str">
        <f t="shared" ca="1" si="121"/>
        <v/>
      </c>
      <c r="U1490" s="419"/>
      <c r="V1490" s="421" t="str">
        <f>IFERROR(IF(Table9[[#This Row],[Data de nascimento 
(aaaa-mm-dd)]]="","",(IF(B1490="","",DATEDIF(J1490,VLOOKUP(Table9[[#This Row],[Código do agregado
'[Entidade']]],Table8[[Código do agregado '[Entidade']]:[Denominação do ficheiro pdf correspondente ao documento]],25,FALSE),"y")))),"")</f>
        <v/>
      </c>
      <c r="W1490" s="410">
        <f t="shared" si="122"/>
        <v>0</v>
      </c>
      <c r="AC1490" s="280"/>
    </row>
    <row r="1491" spans="1:29" s="263" customFormat="1" ht="25.05" hidden="1" customHeight="1" x14ac:dyDescent="0.3">
      <c r="A1491" s="274" t="str">
        <f>CONCATENATE(+IF(Table9[[#This Row],[Código do agregado
'[Entidade']]]="","",VLOOKUP(Table9[[#This Row],[Código do agregado
'[Entidade']]],Table8[[#All],[Código do agregado '[Entidade']]:[Código do agregado
'[1º Direito']]],6,FALSE)),Table9[[#This Row],[Membro]])</f>
        <v/>
      </c>
      <c r="B1491" s="403"/>
      <c r="C1491" s="404" t="str">
        <f>IF(Table9[[#This Row],[Código do agregado
'[Entidade']]]="","",(CONCATENATE(VLOOKUP(Table9[[#This Row],[Código do agregado
'[Entidade']]],Table8[[Código do agregado '[Entidade']]:[Código do agregado
'[1º Direito']]],8,FALSE),".",Table9[[#This Row],[Membro]])))</f>
        <v/>
      </c>
      <c r="D1491" s="430"/>
      <c r="E1491" s="431"/>
      <c r="F1491" s="430"/>
      <c r="G1491" s="430"/>
      <c r="H1491" s="435"/>
      <c r="I1491" s="432"/>
      <c r="J1491" s="433"/>
      <c r="K1491" s="404" t="str">
        <f ca="1">IF(Table9[[#This Row],[Data de nascimento 
(aaaa-mm-dd)]]="","",(IF(B1491="","",DATEDIF(J1491,NOW(),"y"))))</f>
        <v/>
      </c>
      <c r="L1491" s="401"/>
      <c r="M1491" s="405"/>
      <c r="N1491" s="407"/>
      <c r="O1491" s="405"/>
      <c r="P1491" s="275" t="str">
        <f t="shared" si="118"/>
        <v>NÃO</v>
      </c>
      <c r="Q1491" s="281" t="str">
        <f>IF(Table9[[#This Row],[Código do agregado
'[Entidade']]]="","",IF(B1491&lt;&gt;B1490,"A",IF(Q1490="A","B",IF(Q1490="B","C",IF(Q1490="C","D",IF(Q1490="D","E",IF(Q1490="E","F",IF(Q1490="F","G",IF(Q1490="G","H",IF(Q1490="H","I",IF(Q1490="K","L",IF(Q1490="L","M",IF(Q1490="M","N",IF(Q1490="N","O",IF(Q1490="O","P",IF(Q1490="P","Q"))))))))))))))))</f>
        <v/>
      </c>
      <c r="R1491" s="282" t="str">
        <f t="shared" si="119"/>
        <v/>
      </c>
      <c r="S1491" s="283" t="str">
        <f t="shared" si="120"/>
        <v/>
      </c>
      <c r="T1491" s="284" t="str">
        <f t="shared" ca="1" si="121"/>
        <v/>
      </c>
      <c r="U1491" s="419"/>
      <c r="V1491" s="421" t="str">
        <f>IFERROR(IF(Table9[[#This Row],[Data de nascimento 
(aaaa-mm-dd)]]="","",(IF(B1491="","",DATEDIF(J1491,VLOOKUP(Table9[[#This Row],[Código do agregado
'[Entidade']]],Table8[[Código do agregado '[Entidade']]:[Denominação do ficheiro pdf correspondente ao documento]],25,FALSE),"y")))),"")</f>
        <v/>
      </c>
      <c r="W1491" s="410">
        <f t="shared" si="122"/>
        <v>0</v>
      </c>
      <c r="AC1491" s="280"/>
    </row>
    <row r="1492" spans="1:29" s="263" customFormat="1" ht="25.05" hidden="1" customHeight="1" x14ac:dyDescent="0.3">
      <c r="A1492" s="274" t="str">
        <f>CONCATENATE(+IF(Table9[[#This Row],[Código do agregado
'[Entidade']]]="","",VLOOKUP(Table9[[#This Row],[Código do agregado
'[Entidade']]],Table8[[#All],[Código do agregado '[Entidade']]:[Código do agregado
'[1º Direito']]],6,FALSE)),Table9[[#This Row],[Membro]])</f>
        <v/>
      </c>
      <c r="B1492" s="403"/>
      <c r="C1492" s="404" t="str">
        <f>IF(Table9[[#This Row],[Código do agregado
'[Entidade']]]="","",(CONCATENATE(VLOOKUP(Table9[[#This Row],[Código do agregado
'[Entidade']]],Table8[[Código do agregado '[Entidade']]:[Código do agregado
'[1º Direito']]],8,FALSE),".",Table9[[#This Row],[Membro]])))</f>
        <v/>
      </c>
      <c r="D1492" s="430"/>
      <c r="E1492" s="431"/>
      <c r="F1492" s="430"/>
      <c r="G1492" s="430"/>
      <c r="H1492" s="435"/>
      <c r="I1492" s="432"/>
      <c r="J1492" s="433"/>
      <c r="K1492" s="404" t="str">
        <f ca="1">IF(Table9[[#This Row],[Data de nascimento 
(aaaa-mm-dd)]]="","",(IF(B1492="","",DATEDIF(J1492,NOW(),"y"))))</f>
        <v/>
      </c>
      <c r="L1492" s="401"/>
      <c r="M1492" s="405"/>
      <c r="N1492" s="407"/>
      <c r="O1492" s="405"/>
      <c r="P1492" s="275" t="str">
        <f t="shared" si="118"/>
        <v>NÃO</v>
      </c>
      <c r="Q1492" s="281" t="str">
        <f>IF(Table9[[#This Row],[Código do agregado
'[Entidade']]]="","",IF(B1492&lt;&gt;B1491,"A",IF(Q1491="A","B",IF(Q1491="B","C",IF(Q1491="C","D",IF(Q1491="D","E",IF(Q1491="E","F",IF(Q1491="F","G",IF(Q1491="G","H",IF(Q1491="H","I",IF(Q1491="K","L",IF(Q1491="L","M",IF(Q1491="M","N",IF(Q1491="N","O",IF(Q1491="O","P",IF(Q1491="P","Q"))))))))))))))))</f>
        <v/>
      </c>
      <c r="R1492" s="282" t="str">
        <f t="shared" si="119"/>
        <v/>
      </c>
      <c r="S1492" s="283" t="str">
        <f t="shared" si="120"/>
        <v/>
      </c>
      <c r="T1492" s="284" t="str">
        <f t="shared" ca="1" si="121"/>
        <v/>
      </c>
      <c r="U1492" s="419"/>
      <c r="V1492" s="421" t="str">
        <f>IFERROR(IF(Table9[[#This Row],[Data de nascimento 
(aaaa-mm-dd)]]="","",(IF(B1492="","",DATEDIF(J1492,VLOOKUP(Table9[[#This Row],[Código do agregado
'[Entidade']]],Table8[[Código do agregado '[Entidade']]:[Denominação do ficheiro pdf correspondente ao documento]],25,FALSE),"y")))),"")</f>
        <v/>
      </c>
      <c r="W1492" s="410">
        <f t="shared" si="122"/>
        <v>0</v>
      </c>
      <c r="AC1492" s="280"/>
    </row>
    <row r="1493" spans="1:29" s="263" customFormat="1" ht="25.05" hidden="1" customHeight="1" x14ac:dyDescent="0.3">
      <c r="A1493" s="274" t="str">
        <f>CONCATENATE(+IF(Table9[[#This Row],[Código do agregado
'[Entidade']]]="","",VLOOKUP(Table9[[#This Row],[Código do agregado
'[Entidade']]],Table8[[#All],[Código do agregado '[Entidade']]:[Código do agregado
'[1º Direito']]],6,FALSE)),Table9[[#This Row],[Membro]])</f>
        <v/>
      </c>
      <c r="B1493" s="403"/>
      <c r="C1493" s="404" t="str">
        <f>IF(Table9[[#This Row],[Código do agregado
'[Entidade']]]="","",(CONCATENATE(VLOOKUP(Table9[[#This Row],[Código do agregado
'[Entidade']]],Table8[[Código do agregado '[Entidade']]:[Código do agregado
'[1º Direito']]],8,FALSE),".",Table9[[#This Row],[Membro]])))</f>
        <v/>
      </c>
      <c r="D1493" s="430"/>
      <c r="E1493" s="431"/>
      <c r="F1493" s="430"/>
      <c r="G1493" s="430"/>
      <c r="H1493" s="435"/>
      <c r="I1493" s="432"/>
      <c r="J1493" s="433"/>
      <c r="K1493" s="404" t="str">
        <f ca="1">IF(Table9[[#This Row],[Data de nascimento 
(aaaa-mm-dd)]]="","",(IF(B1493="","",DATEDIF(J1493,NOW(),"y"))))</f>
        <v/>
      </c>
      <c r="L1493" s="401"/>
      <c r="M1493" s="405"/>
      <c r="N1493" s="407"/>
      <c r="O1493" s="405"/>
      <c r="P1493" s="275" t="str">
        <f t="shared" si="118"/>
        <v>NÃO</v>
      </c>
      <c r="Q1493" s="281" t="str">
        <f>IF(Table9[[#This Row],[Código do agregado
'[Entidade']]]="","",IF(B1493&lt;&gt;B1492,"A",IF(Q1492="A","B",IF(Q1492="B","C",IF(Q1492="C","D",IF(Q1492="D","E",IF(Q1492="E","F",IF(Q1492="F","G",IF(Q1492="G","H",IF(Q1492="H","I",IF(Q1492="K","L",IF(Q1492="L","M",IF(Q1492="M","N",IF(Q1492="N","O",IF(Q1492="O","P",IF(Q1492="P","Q"))))))))))))))))</f>
        <v/>
      </c>
      <c r="R1493" s="282" t="str">
        <f t="shared" si="119"/>
        <v/>
      </c>
      <c r="S1493" s="283" t="str">
        <f t="shared" si="120"/>
        <v/>
      </c>
      <c r="T1493" s="284" t="str">
        <f t="shared" ca="1" si="121"/>
        <v/>
      </c>
      <c r="U1493" s="419"/>
      <c r="V1493" s="421" t="str">
        <f>IFERROR(IF(Table9[[#This Row],[Data de nascimento 
(aaaa-mm-dd)]]="","",(IF(B1493="","",DATEDIF(J1493,VLOOKUP(Table9[[#This Row],[Código do agregado
'[Entidade']]],Table8[[Código do agregado '[Entidade']]:[Denominação do ficheiro pdf correspondente ao documento]],25,FALSE),"y")))),"")</f>
        <v/>
      </c>
      <c r="W1493" s="410">
        <f t="shared" si="122"/>
        <v>0</v>
      </c>
      <c r="AC1493" s="280"/>
    </row>
    <row r="1494" spans="1:29" s="263" customFormat="1" ht="25.05" hidden="1" customHeight="1" x14ac:dyDescent="0.3">
      <c r="A1494" s="274" t="str">
        <f>CONCATENATE(+IF(Table9[[#This Row],[Código do agregado
'[Entidade']]]="","",VLOOKUP(Table9[[#This Row],[Código do agregado
'[Entidade']]],Table8[[#All],[Código do agregado '[Entidade']]:[Código do agregado
'[1º Direito']]],6,FALSE)),Table9[[#This Row],[Membro]])</f>
        <v/>
      </c>
      <c r="B1494" s="403"/>
      <c r="C1494" s="404" t="str">
        <f>IF(Table9[[#This Row],[Código do agregado
'[Entidade']]]="","",(CONCATENATE(VLOOKUP(Table9[[#This Row],[Código do agregado
'[Entidade']]],Table8[[Código do agregado '[Entidade']]:[Código do agregado
'[1º Direito']]],8,FALSE),".",Table9[[#This Row],[Membro]])))</f>
        <v/>
      </c>
      <c r="D1494" s="430"/>
      <c r="E1494" s="431"/>
      <c r="F1494" s="430"/>
      <c r="G1494" s="430"/>
      <c r="H1494" s="435"/>
      <c r="I1494" s="432"/>
      <c r="J1494" s="433"/>
      <c r="K1494" s="404" t="str">
        <f ca="1">IF(Table9[[#This Row],[Data de nascimento 
(aaaa-mm-dd)]]="","",(IF(B1494="","",DATEDIF(J1494,NOW(),"y"))))</f>
        <v/>
      </c>
      <c r="L1494" s="401"/>
      <c r="M1494" s="405"/>
      <c r="N1494" s="407"/>
      <c r="O1494" s="405"/>
      <c r="P1494" s="275" t="str">
        <f t="shared" si="118"/>
        <v>NÃO</v>
      </c>
      <c r="Q1494" s="281" t="str">
        <f>IF(Table9[[#This Row],[Código do agregado
'[Entidade']]]="","",IF(B1494&lt;&gt;B1493,"A",IF(Q1493="A","B",IF(Q1493="B","C",IF(Q1493="C","D",IF(Q1493="D","E",IF(Q1493="E","F",IF(Q1493="F","G",IF(Q1493="G","H",IF(Q1493="H","I",IF(Q1493="K","L",IF(Q1493="L","M",IF(Q1493="M","N",IF(Q1493="N","O",IF(Q1493="O","P",IF(Q1493="P","Q"))))))))))))))))</f>
        <v/>
      </c>
      <c r="R1494" s="282" t="str">
        <f t="shared" si="119"/>
        <v/>
      </c>
      <c r="S1494" s="283" t="str">
        <f t="shared" si="120"/>
        <v/>
      </c>
      <c r="T1494" s="284" t="str">
        <f t="shared" ca="1" si="121"/>
        <v/>
      </c>
      <c r="U1494" s="419"/>
      <c r="V1494" s="421" t="str">
        <f>IFERROR(IF(Table9[[#This Row],[Data de nascimento 
(aaaa-mm-dd)]]="","",(IF(B1494="","",DATEDIF(J1494,VLOOKUP(Table9[[#This Row],[Código do agregado
'[Entidade']]],Table8[[Código do agregado '[Entidade']]:[Denominação do ficheiro pdf correspondente ao documento]],25,FALSE),"y")))),"")</f>
        <v/>
      </c>
      <c r="W1494" s="410">
        <f t="shared" si="122"/>
        <v>0</v>
      </c>
      <c r="AC1494" s="280"/>
    </row>
    <row r="1495" spans="1:29" s="263" customFormat="1" ht="25.05" hidden="1" customHeight="1" x14ac:dyDescent="0.3">
      <c r="A1495" s="274" t="str">
        <f>CONCATENATE(+IF(Table9[[#This Row],[Código do agregado
'[Entidade']]]="","",VLOOKUP(Table9[[#This Row],[Código do agregado
'[Entidade']]],Table8[[#All],[Código do agregado '[Entidade']]:[Código do agregado
'[1º Direito']]],6,FALSE)),Table9[[#This Row],[Membro]])</f>
        <v/>
      </c>
      <c r="B1495" s="403"/>
      <c r="C1495" s="404" t="str">
        <f>IF(Table9[[#This Row],[Código do agregado
'[Entidade']]]="","",(CONCATENATE(VLOOKUP(Table9[[#This Row],[Código do agregado
'[Entidade']]],Table8[[Código do agregado '[Entidade']]:[Código do agregado
'[1º Direito']]],8,FALSE),".",Table9[[#This Row],[Membro]])))</f>
        <v/>
      </c>
      <c r="D1495" s="430"/>
      <c r="E1495" s="431"/>
      <c r="F1495" s="430"/>
      <c r="G1495" s="430"/>
      <c r="H1495" s="435"/>
      <c r="I1495" s="432"/>
      <c r="J1495" s="433"/>
      <c r="K1495" s="404" t="str">
        <f ca="1">IF(Table9[[#This Row],[Data de nascimento 
(aaaa-mm-dd)]]="","",(IF(B1495="","",DATEDIF(J1495,NOW(),"y"))))</f>
        <v/>
      </c>
      <c r="L1495" s="401"/>
      <c r="M1495" s="405"/>
      <c r="N1495" s="407"/>
      <c r="O1495" s="405"/>
      <c r="P1495" s="275" t="str">
        <f t="shared" si="118"/>
        <v>NÃO</v>
      </c>
      <c r="Q1495" s="281" t="str">
        <f>IF(Table9[[#This Row],[Código do agregado
'[Entidade']]]="","",IF(B1495&lt;&gt;B1494,"A",IF(Q1494="A","B",IF(Q1494="B","C",IF(Q1494="C","D",IF(Q1494="D","E",IF(Q1494="E","F",IF(Q1494="F","G",IF(Q1494="G","H",IF(Q1494="H","I",IF(Q1494="K","L",IF(Q1494="L","M",IF(Q1494="M","N",IF(Q1494="N","O",IF(Q1494="O","P",IF(Q1494="P","Q"))))))))))))))))</f>
        <v/>
      </c>
      <c r="R1495" s="282" t="str">
        <f t="shared" si="119"/>
        <v/>
      </c>
      <c r="S1495" s="283" t="str">
        <f t="shared" si="120"/>
        <v/>
      </c>
      <c r="T1495" s="284" t="str">
        <f t="shared" ca="1" si="121"/>
        <v/>
      </c>
      <c r="U1495" s="419"/>
      <c r="V1495" s="421" t="str">
        <f>IFERROR(IF(Table9[[#This Row],[Data de nascimento 
(aaaa-mm-dd)]]="","",(IF(B1495="","",DATEDIF(J1495,VLOOKUP(Table9[[#This Row],[Código do agregado
'[Entidade']]],Table8[[Código do agregado '[Entidade']]:[Denominação do ficheiro pdf correspondente ao documento]],25,FALSE),"y")))),"")</f>
        <v/>
      </c>
      <c r="W1495" s="410">
        <f t="shared" si="122"/>
        <v>0</v>
      </c>
      <c r="AC1495" s="280"/>
    </row>
    <row r="1496" spans="1:29" s="263" customFormat="1" ht="25.05" hidden="1" customHeight="1" x14ac:dyDescent="0.3">
      <c r="A1496" s="274" t="str">
        <f>CONCATENATE(+IF(Table9[[#This Row],[Código do agregado
'[Entidade']]]="","",VLOOKUP(Table9[[#This Row],[Código do agregado
'[Entidade']]],Table8[[#All],[Código do agregado '[Entidade']]:[Código do agregado
'[1º Direito']]],6,FALSE)),Table9[[#This Row],[Membro]])</f>
        <v/>
      </c>
      <c r="B1496" s="403"/>
      <c r="C1496" s="404" t="str">
        <f>IF(Table9[[#This Row],[Código do agregado
'[Entidade']]]="","",(CONCATENATE(VLOOKUP(Table9[[#This Row],[Código do agregado
'[Entidade']]],Table8[[Código do agregado '[Entidade']]:[Código do agregado
'[1º Direito']]],8,FALSE),".",Table9[[#This Row],[Membro]])))</f>
        <v/>
      </c>
      <c r="D1496" s="430"/>
      <c r="E1496" s="431"/>
      <c r="F1496" s="430"/>
      <c r="G1496" s="430"/>
      <c r="H1496" s="435"/>
      <c r="I1496" s="432"/>
      <c r="J1496" s="433"/>
      <c r="K1496" s="404" t="str">
        <f ca="1">IF(Table9[[#This Row],[Data de nascimento 
(aaaa-mm-dd)]]="","",(IF(B1496="","",DATEDIF(J1496,NOW(),"y"))))</f>
        <v/>
      </c>
      <c r="L1496" s="401"/>
      <c r="M1496" s="405"/>
      <c r="N1496" s="407"/>
      <c r="O1496" s="405"/>
      <c r="P1496" s="275" t="str">
        <f t="shared" si="118"/>
        <v>NÃO</v>
      </c>
      <c r="Q1496" s="281" t="str">
        <f>IF(Table9[[#This Row],[Código do agregado
'[Entidade']]]="","",IF(B1496&lt;&gt;B1495,"A",IF(Q1495="A","B",IF(Q1495="B","C",IF(Q1495="C","D",IF(Q1495="D","E",IF(Q1495="E","F",IF(Q1495="F","G",IF(Q1495="G","H",IF(Q1495="H","I",IF(Q1495="K","L",IF(Q1495="L","M",IF(Q1495="M","N",IF(Q1495="N","O",IF(Q1495="O","P",IF(Q1495="P","Q"))))))))))))))))</f>
        <v/>
      </c>
      <c r="R1496" s="282" t="str">
        <f t="shared" si="119"/>
        <v/>
      </c>
      <c r="S1496" s="283" t="str">
        <f t="shared" si="120"/>
        <v/>
      </c>
      <c r="T1496" s="284" t="str">
        <f t="shared" ca="1" si="121"/>
        <v/>
      </c>
      <c r="U1496" s="419"/>
      <c r="V1496" s="421" t="str">
        <f>IFERROR(IF(Table9[[#This Row],[Data de nascimento 
(aaaa-mm-dd)]]="","",(IF(B1496="","",DATEDIF(J1496,VLOOKUP(Table9[[#This Row],[Código do agregado
'[Entidade']]],Table8[[Código do agregado '[Entidade']]:[Denominação do ficheiro pdf correspondente ao documento]],25,FALSE),"y")))),"")</f>
        <v/>
      </c>
      <c r="W1496" s="410">
        <f t="shared" si="122"/>
        <v>0</v>
      </c>
      <c r="AC1496" s="280"/>
    </row>
    <row r="1497" spans="1:29" s="263" customFormat="1" ht="25.05" hidden="1" customHeight="1" x14ac:dyDescent="0.3">
      <c r="A1497" s="274" t="str">
        <f>CONCATENATE(+IF(Table9[[#This Row],[Código do agregado
'[Entidade']]]="","",VLOOKUP(Table9[[#This Row],[Código do agregado
'[Entidade']]],Table8[[#All],[Código do agregado '[Entidade']]:[Código do agregado
'[1º Direito']]],6,FALSE)),Table9[[#This Row],[Membro]])</f>
        <v/>
      </c>
      <c r="B1497" s="403"/>
      <c r="C1497" s="404" t="str">
        <f>IF(Table9[[#This Row],[Código do agregado
'[Entidade']]]="","",(CONCATENATE(VLOOKUP(Table9[[#This Row],[Código do agregado
'[Entidade']]],Table8[[Código do agregado '[Entidade']]:[Código do agregado
'[1º Direito']]],8,FALSE),".",Table9[[#This Row],[Membro]])))</f>
        <v/>
      </c>
      <c r="D1497" s="430"/>
      <c r="E1497" s="431"/>
      <c r="F1497" s="430"/>
      <c r="G1497" s="430"/>
      <c r="H1497" s="435"/>
      <c r="I1497" s="432"/>
      <c r="J1497" s="433"/>
      <c r="K1497" s="404" t="str">
        <f ca="1">IF(Table9[[#This Row],[Data de nascimento 
(aaaa-mm-dd)]]="","",(IF(B1497="","",DATEDIF(J1497,NOW(),"y"))))</f>
        <v/>
      </c>
      <c r="L1497" s="401"/>
      <c r="M1497" s="405"/>
      <c r="N1497" s="407"/>
      <c r="O1497" s="405"/>
      <c r="P1497" s="275" t="str">
        <f t="shared" si="118"/>
        <v>NÃO</v>
      </c>
      <c r="Q1497" s="281" t="str">
        <f>IF(Table9[[#This Row],[Código do agregado
'[Entidade']]]="","",IF(B1497&lt;&gt;B1496,"A",IF(Q1496="A","B",IF(Q1496="B","C",IF(Q1496="C","D",IF(Q1496="D","E",IF(Q1496="E","F",IF(Q1496="F","G",IF(Q1496="G","H",IF(Q1496="H","I",IF(Q1496="K","L",IF(Q1496="L","M",IF(Q1496="M","N",IF(Q1496="N","O",IF(Q1496="O","P",IF(Q1496="P","Q"))))))))))))))))</f>
        <v/>
      </c>
      <c r="R1497" s="282" t="str">
        <f t="shared" si="119"/>
        <v/>
      </c>
      <c r="S1497" s="283" t="str">
        <f t="shared" si="120"/>
        <v/>
      </c>
      <c r="T1497" s="284" t="str">
        <f t="shared" ca="1" si="121"/>
        <v/>
      </c>
      <c r="U1497" s="419"/>
      <c r="V1497" s="421" t="str">
        <f>IFERROR(IF(Table9[[#This Row],[Data de nascimento 
(aaaa-mm-dd)]]="","",(IF(B1497="","",DATEDIF(J1497,VLOOKUP(Table9[[#This Row],[Código do agregado
'[Entidade']]],Table8[[Código do agregado '[Entidade']]:[Denominação do ficheiro pdf correspondente ao documento]],25,FALSE),"y")))),"")</f>
        <v/>
      </c>
      <c r="W1497" s="410">
        <f t="shared" si="122"/>
        <v>0</v>
      </c>
      <c r="AC1497" s="280"/>
    </row>
    <row r="1498" spans="1:29" s="263" customFormat="1" ht="25.05" hidden="1" customHeight="1" x14ac:dyDescent="0.3">
      <c r="A1498" s="274" t="str">
        <f>CONCATENATE(+IF(Table9[[#This Row],[Código do agregado
'[Entidade']]]="","",VLOOKUP(Table9[[#This Row],[Código do agregado
'[Entidade']]],Table8[[#All],[Código do agregado '[Entidade']]:[Código do agregado
'[1º Direito']]],6,FALSE)),Table9[[#This Row],[Membro]])</f>
        <v/>
      </c>
      <c r="B1498" s="403"/>
      <c r="C1498" s="404" t="str">
        <f>IF(Table9[[#This Row],[Código do agregado
'[Entidade']]]="","",(CONCATENATE(VLOOKUP(Table9[[#This Row],[Código do agregado
'[Entidade']]],Table8[[Código do agregado '[Entidade']]:[Código do agregado
'[1º Direito']]],8,FALSE),".",Table9[[#This Row],[Membro]])))</f>
        <v/>
      </c>
      <c r="D1498" s="430"/>
      <c r="E1498" s="431"/>
      <c r="F1498" s="430"/>
      <c r="G1498" s="430"/>
      <c r="H1498" s="435"/>
      <c r="I1498" s="432"/>
      <c r="J1498" s="433"/>
      <c r="K1498" s="404" t="str">
        <f ca="1">IF(Table9[[#This Row],[Data de nascimento 
(aaaa-mm-dd)]]="","",(IF(B1498="","",DATEDIF(J1498,NOW(),"y"))))</f>
        <v/>
      </c>
      <c r="L1498" s="401"/>
      <c r="M1498" s="405"/>
      <c r="N1498" s="407"/>
      <c r="O1498" s="405"/>
      <c r="P1498" s="275" t="str">
        <f t="shared" si="118"/>
        <v>NÃO</v>
      </c>
      <c r="Q1498" s="281" t="str">
        <f>IF(Table9[[#This Row],[Código do agregado
'[Entidade']]]="","",IF(B1498&lt;&gt;B1497,"A",IF(Q1497="A","B",IF(Q1497="B","C",IF(Q1497="C","D",IF(Q1497="D","E",IF(Q1497="E","F",IF(Q1497="F","G",IF(Q1497="G","H",IF(Q1497="H","I",IF(Q1497="K","L",IF(Q1497="L","M",IF(Q1497="M","N",IF(Q1497="N","O",IF(Q1497="O","P",IF(Q1497="P","Q"))))))))))))))))</f>
        <v/>
      </c>
      <c r="R1498" s="282" t="str">
        <f t="shared" si="119"/>
        <v/>
      </c>
      <c r="S1498" s="283" t="str">
        <f t="shared" si="120"/>
        <v/>
      </c>
      <c r="T1498" s="284" t="str">
        <f t="shared" ca="1" si="121"/>
        <v/>
      </c>
      <c r="U1498" s="419"/>
      <c r="V1498" s="421" t="str">
        <f>IFERROR(IF(Table9[[#This Row],[Data de nascimento 
(aaaa-mm-dd)]]="","",(IF(B1498="","",DATEDIF(J1498,VLOOKUP(Table9[[#This Row],[Código do agregado
'[Entidade']]],Table8[[Código do agregado '[Entidade']]:[Denominação do ficheiro pdf correspondente ao documento]],25,FALSE),"y")))),"")</f>
        <v/>
      </c>
      <c r="W1498" s="410">
        <f t="shared" si="122"/>
        <v>0</v>
      </c>
      <c r="AC1498" s="280"/>
    </row>
    <row r="1499" spans="1:29" s="263" customFormat="1" ht="25.05" hidden="1" customHeight="1" x14ac:dyDescent="0.3">
      <c r="A1499" s="274" t="str">
        <f>CONCATENATE(+IF(Table9[[#This Row],[Código do agregado
'[Entidade']]]="","",VLOOKUP(Table9[[#This Row],[Código do agregado
'[Entidade']]],Table8[[#All],[Código do agregado '[Entidade']]:[Código do agregado
'[1º Direito']]],6,FALSE)),Table9[[#This Row],[Membro]])</f>
        <v/>
      </c>
      <c r="B1499" s="403"/>
      <c r="C1499" s="404" t="str">
        <f>IF(Table9[[#This Row],[Código do agregado
'[Entidade']]]="","",(CONCATENATE(VLOOKUP(Table9[[#This Row],[Código do agregado
'[Entidade']]],Table8[[Código do agregado '[Entidade']]:[Código do agregado
'[1º Direito']]],8,FALSE),".",Table9[[#This Row],[Membro]])))</f>
        <v/>
      </c>
      <c r="D1499" s="430"/>
      <c r="E1499" s="431"/>
      <c r="F1499" s="430"/>
      <c r="G1499" s="430"/>
      <c r="H1499" s="435"/>
      <c r="I1499" s="432"/>
      <c r="J1499" s="433"/>
      <c r="K1499" s="404" t="str">
        <f ca="1">IF(Table9[[#This Row],[Data de nascimento 
(aaaa-mm-dd)]]="","",(IF(B1499="","",DATEDIF(J1499,NOW(),"y"))))</f>
        <v/>
      </c>
      <c r="L1499" s="401"/>
      <c r="M1499" s="405"/>
      <c r="N1499" s="407"/>
      <c r="O1499" s="405"/>
      <c r="P1499" s="275" t="str">
        <f t="shared" si="118"/>
        <v>NÃO</v>
      </c>
      <c r="Q1499" s="281" t="str">
        <f>IF(Table9[[#This Row],[Código do agregado
'[Entidade']]]="","",IF(B1499&lt;&gt;B1498,"A",IF(Q1498="A","B",IF(Q1498="B","C",IF(Q1498="C","D",IF(Q1498="D","E",IF(Q1498="E","F",IF(Q1498="F","G",IF(Q1498="G","H",IF(Q1498="H","I",IF(Q1498="K","L",IF(Q1498="L","M",IF(Q1498="M","N",IF(Q1498="N","O",IF(Q1498="O","P",IF(Q1498="P","Q"))))))))))))))))</f>
        <v/>
      </c>
      <c r="R1499" s="282" t="str">
        <f t="shared" si="119"/>
        <v/>
      </c>
      <c r="S1499" s="283" t="str">
        <f t="shared" si="120"/>
        <v/>
      </c>
      <c r="T1499" s="284" t="str">
        <f t="shared" ca="1" si="121"/>
        <v/>
      </c>
      <c r="U1499" s="419"/>
      <c r="V1499" s="421" t="str">
        <f>IFERROR(IF(Table9[[#This Row],[Data de nascimento 
(aaaa-mm-dd)]]="","",(IF(B1499="","",DATEDIF(J1499,VLOOKUP(Table9[[#This Row],[Código do agregado
'[Entidade']]],Table8[[Código do agregado '[Entidade']]:[Denominação do ficheiro pdf correspondente ao documento]],25,FALSE),"y")))),"")</f>
        <v/>
      </c>
      <c r="W1499" s="410">
        <f t="shared" si="122"/>
        <v>0</v>
      </c>
      <c r="AC1499" s="280"/>
    </row>
    <row r="1500" spans="1:29" s="263" customFormat="1" ht="25.05" hidden="1" customHeight="1" x14ac:dyDescent="0.3">
      <c r="A1500" s="274" t="str">
        <f>CONCATENATE(+IF(Table9[[#This Row],[Código do agregado
'[Entidade']]]="","",VLOOKUP(Table9[[#This Row],[Código do agregado
'[Entidade']]],Table8[[#All],[Código do agregado '[Entidade']]:[Código do agregado
'[1º Direito']]],6,FALSE)),Table9[[#This Row],[Membro]])</f>
        <v/>
      </c>
      <c r="B1500" s="403"/>
      <c r="C1500" s="404" t="str">
        <f>IF(Table9[[#This Row],[Código do agregado
'[Entidade']]]="","",(CONCATENATE(VLOOKUP(Table9[[#This Row],[Código do agregado
'[Entidade']]],Table8[[Código do agregado '[Entidade']]:[Código do agregado
'[1º Direito']]],8,FALSE),".",Table9[[#This Row],[Membro]])))</f>
        <v/>
      </c>
      <c r="D1500" s="430"/>
      <c r="E1500" s="431"/>
      <c r="F1500" s="430"/>
      <c r="G1500" s="430"/>
      <c r="H1500" s="435"/>
      <c r="I1500" s="432"/>
      <c r="J1500" s="433"/>
      <c r="K1500" s="404" t="str">
        <f ca="1">IF(Table9[[#This Row],[Data de nascimento 
(aaaa-mm-dd)]]="","",(IF(B1500="","",DATEDIF(J1500,NOW(),"y"))))</f>
        <v/>
      </c>
      <c r="L1500" s="401"/>
      <c r="M1500" s="405"/>
      <c r="N1500" s="407"/>
      <c r="O1500" s="405"/>
      <c r="P1500" s="275" t="str">
        <f t="shared" si="118"/>
        <v>NÃO</v>
      </c>
      <c r="Q1500" s="281" t="str">
        <f>IF(Table9[[#This Row],[Código do agregado
'[Entidade']]]="","",IF(B1500&lt;&gt;B1499,"A",IF(Q1499="A","B",IF(Q1499="B","C",IF(Q1499="C","D",IF(Q1499="D","E",IF(Q1499="E","F",IF(Q1499="F","G",IF(Q1499="G","H",IF(Q1499="H","I",IF(Q1499="K","L",IF(Q1499="L","M",IF(Q1499="M","N",IF(Q1499="N","O",IF(Q1499="O","P",IF(Q1499="P","Q"))))))))))))))))</f>
        <v/>
      </c>
      <c r="R1500" s="282" t="str">
        <f t="shared" si="119"/>
        <v/>
      </c>
      <c r="S1500" s="283" t="str">
        <f t="shared" si="120"/>
        <v/>
      </c>
      <c r="T1500" s="284" t="str">
        <f t="shared" ca="1" si="121"/>
        <v/>
      </c>
      <c r="U1500" s="419"/>
      <c r="V1500" s="421" t="str">
        <f>IFERROR(IF(Table9[[#This Row],[Data de nascimento 
(aaaa-mm-dd)]]="","",(IF(B1500="","",DATEDIF(J1500,VLOOKUP(Table9[[#This Row],[Código do agregado
'[Entidade']]],Table8[[Código do agregado '[Entidade']]:[Denominação do ficheiro pdf correspondente ao documento]],25,FALSE),"y")))),"")</f>
        <v/>
      </c>
      <c r="W1500" s="410">
        <f t="shared" si="122"/>
        <v>0</v>
      </c>
      <c r="AC1500" s="280"/>
    </row>
    <row r="1501" spans="1:29" s="263" customFormat="1" ht="25.05" hidden="1" customHeight="1" x14ac:dyDescent="0.3">
      <c r="A1501" s="274" t="str">
        <f>CONCATENATE(+IF(Table9[[#This Row],[Código do agregado
'[Entidade']]]="","",VLOOKUP(Table9[[#This Row],[Código do agregado
'[Entidade']]],Table8[[#All],[Código do agregado '[Entidade']]:[Código do agregado
'[1º Direito']]],6,FALSE)),Table9[[#This Row],[Membro]])</f>
        <v/>
      </c>
      <c r="B1501" s="403"/>
      <c r="C1501" s="404" t="str">
        <f>IF(Table9[[#This Row],[Código do agregado
'[Entidade']]]="","",(CONCATENATE(VLOOKUP(Table9[[#This Row],[Código do agregado
'[Entidade']]],Table8[[Código do agregado '[Entidade']]:[Código do agregado
'[1º Direito']]],8,FALSE),".",Table9[[#This Row],[Membro]])))</f>
        <v/>
      </c>
      <c r="D1501" s="430"/>
      <c r="E1501" s="431"/>
      <c r="F1501" s="430"/>
      <c r="G1501" s="430"/>
      <c r="H1501" s="435"/>
      <c r="I1501" s="432"/>
      <c r="J1501" s="433"/>
      <c r="K1501" s="404" t="str">
        <f ca="1">IF(Table9[[#This Row],[Data de nascimento 
(aaaa-mm-dd)]]="","",(IF(B1501="","",DATEDIF(J1501,NOW(),"y"))))</f>
        <v/>
      </c>
      <c r="L1501" s="401"/>
      <c r="M1501" s="405"/>
      <c r="N1501" s="407"/>
      <c r="O1501" s="405"/>
      <c r="P1501" s="275" t="str">
        <f t="shared" si="118"/>
        <v>NÃO</v>
      </c>
      <c r="Q1501" s="281" t="str">
        <f>IF(Table9[[#This Row],[Código do agregado
'[Entidade']]]="","",IF(B1501&lt;&gt;B1500,"A",IF(Q1500="A","B",IF(Q1500="B","C",IF(Q1500="C","D",IF(Q1500="D","E",IF(Q1500="E","F",IF(Q1500="F","G",IF(Q1500="G","H",IF(Q1500="H","I",IF(Q1500="K","L",IF(Q1500="L","M",IF(Q1500="M","N",IF(Q1500="N","O",IF(Q1500="O","P",IF(Q1500="P","Q"))))))))))))))))</f>
        <v/>
      </c>
      <c r="R1501" s="282" t="str">
        <f t="shared" si="119"/>
        <v/>
      </c>
      <c r="S1501" s="283" t="str">
        <f t="shared" si="120"/>
        <v/>
      </c>
      <c r="T1501" s="284" t="str">
        <f t="shared" ca="1" si="121"/>
        <v/>
      </c>
      <c r="U1501" s="419"/>
      <c r="V1501" s="421" t="str">
        <f>IFERROR(IF(Table9[[#This Row],[Data de nascimento 
(aaaa-mm-dd)]]="","",(IF(B1501="","",DATEDIF(J1501,VLOOKUP(Table9[[#This Row],[Código do agregado
'[Entidade']]],Table8[[Código do agregado '[Entidade']]:[Denominação do ficheiro pdf correspondente ao documento]],25,FALSE),"y")))),"")</f>
        <v/>
      </c>
      <c r="W1501" s="410">
        <f t="shared" si="122"/>
        <v>0</v>
      </c>
      <c r="AC1501" s="280"/>
    </row>
    <row r="1502" spans="1:29" s="263" customFormat="1" ht="25.05" hidden="1" customHeight="1" x14ac:dyDescent="0.3">
      <c r="A1502" s="274" t="str">
        <f>CONCATENATE(+IF(Table9[[#This Row],[Código do agregado
'[Entidade']]]="","",VLOOKUP(Table9[[#This Row],[Código do agregado
'[Entidade']]],Table8[[#All],[Código do agregado '[Entidade']]:[Código do agregado
'[1º Direito']]],6,FALSE)),Table9[[#This Row],[Membro]])</f>
        <v/>
      </c>
      <c r="B1502" s="403"/>
      <c r="C1502" s="404" t="str">
        <f>IF(Table9[[#This Row],[Código do agregado
'[Entidade']]]="","",(CONCATENATE(VLOOKUP(Table9[[#This Row],[Código do agregado
'[Entidade']]],Table8[[Código do agregado '[Entidade']]:[Código do agregado
'[1º Direito']]],8,FALSE),".",Table9[[#This Row],[Membro]])))</f>
        <v/>
      </c>
      <c r="D1502" s="430"/>
      <c r="E1502" s="431"/>
      <c r="F1502" s="430"/>
      <c r="G1502" s="430"/>
      <c r="H1502" s="435"/>
      <c r="I1502" s="432"/>
      <c r="J1502" s="433"/>
      <c r="K1502" s="404" t="str">
        <f ca="1">IF(Table9[[#This Row],[Data de nascimento 
(aaaa-mm-dd)]]="","",(IF(B1502="","",DATEDIF(J1502,NOW(),"y"))))</f>
        <v/>
      </c>
      <c r="L1502" s="401"/>
      <c r="M1502" s="405"/>
      <c r="N1502" s="407"/>
      <c r="O1502" s="405"/>
      <c r="P1502" s="275" t="str">
        <f t="shared" si="118"/>
        <v>NÃO</v>
      </c>
      <c r="Q1502" s="281" t="str">
        <f>IF(Table9[[#This Row],[Código do agregado
'[Entidade']]]="","",IF(B1502&lt;&gt;B1501,"A",IF(Q1501="A","B",IF(Q1501="B","C",IF(Q1501="C","D",IF(Q1501="D","E",IF(Q1501="E","F",IF(Q1501="F","G",IF(Q1501="G","H",IF(Q1501="H","I",IF(Q1501="K","L",IF(Q1501="L","M",IF(Q1501="M","N",IF(Q1501="N","O",IF(Q1501="O","P",IF(Q1501="P","Q"))))))))))))))))</f>
        <v/>
      </c>
      <c r="R1502" s="282" t="str">
        <f t="shared" si="119"/>
        <v/>
      </c>
      <c r="S1502" s="283" t="str">
        <f t="shared" si="120"/>
        <v/>
      </c>
      <c r="T1502" s="284" t="str">
        <f t="shared" ca="1" si="121"/>
        <v/>
      </c>
      <c r="U1502" s="419"/>
      <c r="V1502" s="421" t="str">
        <f>IFERROR(IF(Table9[[#This Row],[Data de nascimento 
(aaaa-mm-dd)]]="","",(IF(B1502="","",DATEDIF(J1502,VLOOKUP(Table9[[#This Row],[Código do agregado
'[Entidade']]],Table8[[Código do agregado '[Entidade']]:[Denominação do ficheiro pdf correspondente ao documento]],25,FALSE),"y")))),"")</f>
        <v/>
      </c>
      <c r="W1502" s="410">
        <f t="shared" si="122"/>
        <v>0</v>
      </c>
      <c r="AC1502" s="280"/>
    </row>
    <row r="1503" spans="1:29" s="263" customFormat="1" ht="25.05" hidden="1" customHeight="1" x14ac:dyDescent="0.3">
      <c r="A1503" s="274" t="str">
        <f>CONCATENATE(+IF(Table9[[#This Row],[Código do agregado
'[Entidade']]]="","",VLOOKUP(Table9[[#This Row],[Código do agregado
'[Entidade']]],Table8[[#All],[Código do agregado '[Entidade']]:[Código do agregado
'[1º Direito']]],6,FALSE)),Table9[[#This Row],[Membro]])</f>
        <v/>
      </c>
      <c r="B1503" s="403"/>
      <c r="C1503" s="404" t="str">
        <f>IF(Table9[[#This Row],[Código do agregado
'[Entidade']]]="","",(CONCATENATE(VLOOKUP(Table9[[#This Row],[Código do agregado
'[Entidade']]],Table8[[Código do agregado '[Entidade']]:[Código do agregado
'[1º Direito']]],8,FALSE),".",Table9[[#This Row],[Membro]])))</f>
        <v/>
      </c>
      <c r="D1503" s="430"/>
      <c r="E1503" s="431"/>
      <c r="F1503" s="430"/>
      <c r="G1503" s="430"/>
      <c r="H1503" s="435"/>
      <c r="I1503" s="432"/>
      <c r="J1503" s="433"/>
      <c r="K1503" s="404" t="str">
        <f ca="1">IF(Table9[[#This Row],[Data de nascimento 
(aaaa-mm-dd)]]="","",(IF(B1503="","",DATEDIF(J1503,NOW(),"y"))))</f>
        <v/>
      </c>
      <c r="L1503" s="401"/>
      <c r="M1503" s="405"/>
      <c r="N1503" s="407"/>
      <c r="O1503" s="405"/>
      <c r="P1503" s="275" t="str">
        <f t="shared" si="118"/>
        <v>NÃO</v>
      </c>
      <c r="Q1503" s="281" t="str">
        <f>IF(Table9[[#This Row],[Código do agregado
'[Entidade']]]="","",IF(B1503&lt;&gt;B1502,"A",IF(Q1502="A","B",IF(Q1502="B","C",IF(Q1502="C","D",IF(Q1502="D","E",IF(Q1502="E","F",IF(Q1502="F","G",IF(Q1502="G","H",IF(Q1502="H","I",IF(Q1502="K","L",IF(Q1502="L","M",IF(Q1502="M","N",IF(Q1502="N","O",IF(Q1502="O","P",IF(Q1502="P","Q"))))))))))))))))</f>
        <v/>
      </c>
      <c r="R1503" s="282" t="str">
        <f t="shared" si="119"/>
        <v/>
      </c>
      <c r="S1503" s="283" t="str">
        <f t="shared" si="120"/>
        <v/>
      </c>
      <c r="T1503" s="284" t="str">
        <f t="shared" ca="1" si="121"/>
        <v/>
      </c>
      <c r="U1503" s="419"/>
      <c r="V1503" s="421" t="str">
        <f>IFERROR(IF(Table9[[#This Row],[Data de nascimento 
(aaaa-mm-dd)]]="","",(IF(B1503="","",DATEDIF(J1503,VLOOKUP(Table9[[#This Row],[Código do agregado
'[Entidade']]],Table8[[Código do agregado '[Entidade']]:[Denominação do ficheiro pdf correspondente ao documento]],25,FALSE),"y")))),"")</f>
        <v/>
      </c>
      <c r="W1503" s="410">
        <f t="shared" si="122"/>
        <v>0</v>
      </c>
      <c r="AC1503" s="280"/>
    </row>
    <row r="1504" spans="1:29" s="263" customFormat="1" ht="25.05" hidden="1" customHeight="1" x14ac:dyDescent="0.3">
      <c r="A1504" s="274" t="str">
        <f>CONCATENATE(+IF(Table9[[#This Row],[Código do agregado
'[Entidade']]]="","",VLOOKUP(Table9[[#This Row],[Código do agregado
'[Entidade']]],Table8[[#All],[Código do agregado '[Entidade']]:[Código do agregado
'[1º Direito']]],6,FALSE)),Table9[[#This Row],[Membro]])</f>
        <v/>
      </c>
      <c r="B1504" s="403"/>
      <c r="C1504" s="404" t="str">
        <f>IF(Table9[[#This Row],[Código do agregado
'[Entidade']]]="","",(CONCATENATE(VLOOKUP(Table9[[#This Row],[Código do agregado
'[Entidade']]],Table8[[Código do agregado '[Entidade']]:[Código do agregado
'[1º Direito']]],8,FALSE),".",Table9[[#This Row],[Membro]])))</f>
        <v/>
      </c>
      <c r="D1504" s="430"/>
      <c r="E1504" s="431"/>
      <c r="F1504" s="430"/>
      <c r="G1504" s="430"/>
      <c r="H1504" s="435"/>
      <c r="I1504" s="432"/>
      <c r="J1504" s="433"/>
      <c r="K1504" s="404" t="str">
        <f ca="1">IF(Table9[[#This Row],[Data de nascimento 
(aaaa-mm-dd)]]="","",(IF(B1504="","",DATEDIF(J1504,NOW(),"y"))))</f>
        <v/>
      </c>
      <c r="L1504" s="401"/>
      <c r="M1504" s="405"/>
      <c r="N1504" s="407"/>
      <c r="O1504" s="405"/>
      <c r="P1504" s="275" t="str">
        <f t="shared" si="118"/>
        <v>NÃO</v>
      </c>
      <c r="Q1504" s="281" t="str">
        <f>IF(Table9[[#This Row],[Código do agregado
'[Entidade']]]="","",IF(B1504&lt;&gt;B1503,"A",IF(Q1503="A","B",IF(Q1503="B","C",IF(Q1503="C","D",IF(Q1503="D","E",IF(Q1503="E","F",IF(Q1503="F","G",IF(Q1503="G","H",IF(Q1503="H","I",IF(Q1503="K","L",IF(Q1503="L","M",IF(Q1503="M","N",IF(Q1503="N","O",IF(Q1503="O","P",IF(Q1503="P","Q"))))))))))))))))</f>
        <v/>
      </c>
      <c r="R1504" s="282" t="str">
        <f t="shared" si="119"/>
        <v/>
      </c>
      <c r="S1504" s="283" t="str">
        <f t="shared" si="120"/>
        <v/>
      </c>
      <c r="T1504" s="284" t="str">
        <f t="shared" ca="1" si="121"/>
        <v/>
      </c>
      <c r="U1504" s="419"/>
      <c r="V1504" s="421" t="str">
        <f>IFERROR(IF(Table9[[#This Row],[Data de nascimento 
(aaaa-mm-dd)]]="","",(IF(B1504="","",DATEDIF(J1504,VLOOKUP(Table9[[#This Row],[Código do agregado
'[Entidade']]],Table8[[Código do agregado '[Entidade']]:[Denominação do ficheiro pdf correspondente ao documento]],25,FALSE),"y")))),"")</f>
        <v/>
      </c>
      <c r="W1504" s="410">
        <f t="shared" si="122"/>
        <v>0</v>
      </c>
      <c r="AC1504" s="280"/>
    </row>
    <row r="1505" spans="1:29" s="263" customFormat="1" ht="25.05" hidden="1" customHeight="1" x14ac:dyDescent="0.3">
      <c r="A1505" s="274" t="str">
        <f>CONCATENATE(+IF(Table9[[#This Row],[Código do agregado
'[Entidade']]]="","",VLOOKUP(Table9[[#This Row],[Código do agregado
'[Entidade']]],Table8[[#All],[Código do agregado '[Entidade']]:[Código do agregado
'[1º Direito']]],6,FALSE)),Table9[[#This Row],[Membro]])</f>
        <v/>
      </c>
      <c r="B1505" s="403"/>
      <c r="C1505" s="404" t="str">
        <f>IF(Table9[[#This Row],[Código do agregado
'[Entidade']]]="","",(CONCATENATE(VLOOKUP(Table9[[#This Row],[Código do agregado
'[Entidade']]],Table8[[Código do agregado '[Entidade']]:[Código do agregado
'[1º Direito']]],8,FALSE),".",Table9[[#This Row],[Membro]])))</f>
        <v/>
      </c>
      <c r="D1505" s="430"/>
      <c r="E1505" s="431"/>
      <c r="F1505" s="430"/>
      <c r="G1505" s="430"/>
      <c r="H1505" s="435"/>
      <c r="I1505" s="432"/>
      <c r="J1505" s="433"/>
      <c r="K1505" s="404" t="str">
        <f ca="1">IF(Table9[[#This Row],[Data de nascimento 
(aaaa-mm-dd)]]="","",(IF(B1505="","",DATEDIF(J1505,NOW(),"y"))))</f>
        <v/>
      </c>
      <c r="L1505" s="401"/>
      <c r="M1505" s="405"/>
      <c r="N1505" s="407"/>
      <c r="O1505" s="405"/>
      <c r="P1505" s="275" t="str">
        <f t="shared" si="118"/>
        <v>NÃO</v>
      </c>
      <c r="Q1505" s="281" t="str">
        <f>IF(Table9[[#This Row],[Código do agregado
'[Entidade']]]="","",IF(B1505&lt;&gt;B1504,"A",IF(Q1504="A","B",IF(Q1504="B","C",IF(Q1504="C","D",IF(Q1504="D","E",IF(Q1504="E","F",IF(Q1504="F","G",IF(Q1504="G","H",IF(Q1504="H","I",IF(Q1504="K","L",IF(Q1504="L","M",IF(Q1504="M","N",IF(Q1504="N","O",IF(Q1504="O","P",IF(Q1504="P","Q"))))))))))))))))</f>
        <v/>
      </c>
      <c r="R1505" s="282" t="str">
        <f t="shared" si="119"/>
        <v/>
      </c>
      <c r="S1505" s="283" t="str">
        <f t="shared" si="120"/>
        <v/>
      </c>
      <c r="T1505" s="284" t="str">
        <f t="shared" ca="1" si="121"/>
        <v/>
      </c>
      <c r="U1505" s="419"/>
      <c r="V1505" s="421" t="str">
        <f>IFERROR(IF(Table9[[#This Row],[Data de nascimento 
(aaaa-mm-dd)]]="","",(IF(B1505="","",DATEDIF(J1505,VLOOKUP(Table9[[#This Row],[Código do agregado
'[Entidade']]],Table8[[Código do agregado '[Entidade']]:[Denominação do ficheiro pdf correspondente ao documento]],25,FALSE),"y")))),"")</f>
        <v/>
      </c>
      <c r="W1505" s="410">
        <f t="shared" si="122"/>
        <v>0</v>
      </c>
      <c r="AC1505" s="280"/>
    </row>
    <row r="1506" spans="1:29" s="263" customFormat="1" ht="25.05" hidden="1" customHeight="1" x14ac:dyDescent="0.3">
      <c r="A1506" s="274" t="str">
        <f>CONCATENATE(+IF(Table9[[#This Row],[Código do agregado
'[Entidade']]]="","",VLOOKUP(Table9[[#This Row],[Código do agregado
'[Entidade']]],Table8[[#All],[Código do agregado '[Entidade']]:[Código do agregado
'[1º Direito']]],6,FALSE)),Table9[[#This Row],[Membro]])</f>
        <v/>
      </c>
      <c r="B1506" s="403"/>
      <c r="C1506" s="404" t="str">
        <f>IF(Table9[[#This Row],[Código do agregado
'[Entidade']]]="","",(CONCATENATE(VLOOKUP(Table9[[#This Row],[Código do agregado
'[Entidade']]],Table8[[Código do agregado '[Entidade']]:[Código do agregado
'[1º Direito']]],8,FALSE),".",Table9[[#This Row],[Membro]])))</f>
        <v/>
      </c>
      <c r="D1506" s="430"/>
      <c r="E1506" s="431"/>
      <c r="F1506" s="430"/>
      <c r="G1506" s="430"/>
      <c r="H1506" s="435"/>
      <c r="I1506" s="432"/>
      <c r="J1506" s="433"/>
      <c r="K1506" s="404" t="str">
        <f ca="1">IF(Table9[[#This Row],[Data de nascimento 
(aaaa-mm-dd)]]="","",(IF(B1506="","",DATEDIF(J1506,NOW(),"y"))))</f>
        <v/>
      </c>
      <c r="L1506" s="401"/>
      <c r="M1506" s="405"/>
      <c r="N1506" s="407"/>
      <c r="O1506" s="405"/>
      <c r="P1506" s="275" t="str">
        <f t="shared" si="118"/>
        <v>NÃO</v>
      </c>
      <c r="Q1506" s="281" t="str">
        <f>IF(Table9[[#This Row],[Código do agregado
'[Entidade']]]="","",IF(B1506&lt;&gt;B1505,"A",IF(Q1505="A","B",IF(Q1505="B","C",IF(Q1505="C","D",IF(Q1505="D","E",IF(Q1505="E","F",IF(Q1505="F","G",IF(Q1505="G","H",IF(Q1505="H","I",IF(Q1505="K","L",IF(Q1505="L","M",IF(Q1505="M","N",IF(Q1505="N","O",IF(Q1505="O","P",IF(Q1505="P","Q"))))))))))))))))</f>
        <v/>
      </c>
      <c r="R1506" s="282" t="str">
        <f t="shared" si="119"/>
        <v/>
      </c>
      <c r="S1506" s="283" t="str">
        <f t="shared" si="120"/>
        <v/>
      </c>
      <c r="T1506" s="284" t="str">
        <f t="shared" ca="1" si="121"/>
        <v/>
      </c>
      <c r="U1506" s="419"/>
      <c r="V1506" s="421" t="str">
        <f>IFERROR(IF(Table9[[#This Row],[Data de nascimento 
(aaaa-mm-dd)]]="","",(IF(B1506="","",DATEDIF(J1506,VLOOKUP(Table9[[#This Row],[Código do agregado
'[Entidade']]],Table8[[Código do agregado '[Entidade']]:[Denominação do ficheiro pdf correspondente ao documento]],25,FALSE),"y")))),"")</f>
        <v/>
      </c>
      <c r="W1506" s="410">
        <f t="shared" si="122"/>
        <v>0</v>
      </c>
      <c r="AC1506" s="280"/>
    </row>
    <row r="1507" spans="1:29" s="263" customFormat="1" ht="25.05" hidden="1" customHeight="1" x14ac:dyDescent="0.3">
      <c r="A1507" s="274" t="str">
        <f>CONCATENATE(+IF(Table9[[#This Row],[Código do agregado
'[Entidade']]]="","",VLOOKUP(Table9[[#This Row],[Código do agregado
'[Entidade']]],Table8[[#All],[Código do agregado '[Entidade']]:[Código do agregado
'[1º Direito']]],6,FALSE)),Table9[[#This Row],[Membro]])</f>
        <v/>
      </c>
      <c r="B1507" s="403"/>
      <c r="C1507" s="404" t="str">
        <f>IF(Table9[[#This Row],[Código do agregado
'[Entidade']]]="","",(CONCATENATE(VLOOKUP(Table9[[#This Row],[Código do agregado
'[Entidade']]],Table8[[Código do agregado '[Entidade']]:[Código do agregado
'[1º Direito']]],8,FALSE),".",Table9[[#This Row],[Membro]])))</f>
        <v/>
      </c>
      <c r="D1507" s="430"/>
      <c r="E1507" s="431"/>
      <c r="F1507" s="430"/>
      <c r="G1507" s="430"/>
      <c r="H1507" s="435"/>
      <c r="I1507" s="432"/>
      <c r="J1507" s="433"/>
      <c r="K1507" s="404" t="str">
        <f ca="1">IF(Table9[[#This Row],[Data de nascimento 
(aaaa-mm-dd)]]="","",(IF(B1507="","",DATEDIF(J1507,NOW(),"y"))))</f>
        <v/>
      </c>
      <c r="L1507" s="401"/>
      <c r="M1507" s="405"/>
      <c r="N1507" s="407"/>
      <c r="O1507" s="405"/>
      <c r="P1507" s="275" t="str">
        <f t="shared" si="118"/>
        <v>NÃO</v>
      </c>
      <c r="Q1507" s="281" t="str">
        <f>IF(Table9[[#This Row],[Código do agregado
'[Entidade']]]="","",IF(B1507&lt;&gt;B1506,"A",IF(Q1506="A","B",IF(Q1506="B","C",IF(Q1506="C","D",IF(Q1506="D","E",IF(Q1506="E","F",IF(Q1506="F","G",IF(Q1506="G","H",IF(Q1506="H","I",IF(Q1506="K","L",IF(Q1506="L","M",IF(Q1506="M","N",IF(Q1506="N","O",IF(Q1506="O","P",IF(Q1506="P","Q"))))))))))))))))</f>
        <v/>
      </c>
      <c r="R1507" s="282" t="str">
        <f t="shared" si="119"/>
        <v/>
      </c>
      <c r="S1507" s="283" t="str">
        <f t="shared" si="120"/>
        <v/>
      </c>
      <c r="T1507" s="284" t="str">
        <f t="shared" ca="1" si="121"/>
        <v/>
      </c>
      <c r="U1507" s="419"/>
      <c r="V1507" s="421" t="str">
        <f>IFERROR(IF(Table9[[#This Row],[Data de nascimento 
(aaaa-mm-dd)]]="","",(IF(B1507="","",DATEDIF(J1507,VLOOKUP(Table9[[#This Row],[Código do agregado
'[Entidade']]],Table8[[Código do agregado '[Entidade']]:[Denominação do ficheiro pdf correspondente ao documento]],25,FALSE),"y")))),"")</f>
        <v/>
      </c>
      <c r="W1507" s="410">
        <f t="shared" si="122"/>
        <v>0</v>
      </c>
      <c r="AC1507" s="280"/>
    </row>
    <row r="1508" spans="1:29" s="263" customFormat="1" ht="25.05" hidden="1" customHeight="1" x14ac:dyDescent="0.3">
      <c r="A1508" s="274" t="str">
        <f>CONCATENATE(+IF(Table9[[#This Row],[Código do agregado
'[Entidade']]]="","",VLOOKUP(Table9[[#This Row],[Código do agregado
'[Entidade']]],Table8[[#All],[Código do agregado '[Entidade']]:[Código do agregado
'[1º Direito']]],6,FALSE)),Table9[[#This Row],[Membro]])</f>
        <v/>
      </c>
      <c r="B1508" s="403"/>
      <c r="C1508" s="404" t="str">
        <f>IF(Table9[[#This Row],[Código do agregado
'[Entidade']]]="","",(CONCATENATE(VLOOKUP(Table9[[#This Row],[Código do agregado
'[Entidade']]],Table8[[Código do agregado '[Entidade']]:[Código do agregado
'[1º Direito']]],8,FALSE),".",Table9[[#This Row],[Membro]])))</f>
        <v/>
      </c>
      <c r="D1508" s="430"/>
      <c r="E1508" s="431"/>
      <c r="F1508" s="430"/>
      <c r="G1508" s="430"/>
      <c r="H1508" s="435"/>
      <c r="I1508" s="432"/>
      <c r="J1508" s="433"/>
      <c r="K1508" s="404" t="str">
        <f ca="1">IF(Table9[[#This Row],[Data de nascimento 
(aaaa-mm-dd)]]="","",(IF(B1508="","",DATEDIF(J1508,NOW(),"y"))))</f>
        <v/>
      </c>
      <c r="L1508" s="401"/>
      <c r="M1508" s="405"/>
      <c r="N1508" s="407"/>
      <c r="O1508" s="405"/>
      <c r="P1508" s="275" t="str">
        <f t="shared" si="118"/>
        <v>NÃO</v>
      </c>
      <c r="Q1508" s="281" t="str">
        <f>IF(Table9[[#This Row],[Código do agregado
'[Entidade']]]="","",IF(B1508&lt;&gt;B1507,"A",IF(Q1507="A","B",IF(Q1507="B","C",IF(Q1507="C","D",IF(Q1507="D","E",IF(Q1507="E","F",IF(Q1507="F","G",IF(Q1507="G","H",IF(Q1507="H","I",IF(Q1507="K","L",IF(Q1507="L","M",IF(Q1507="M","N",IF(Q1507="N","O",IF(Q1507="O","P",IF(Q1507="P","Q"))))))))))))))))</f>
        <v/>
      </c>
      <c r="R1508" s="282" t="str">
        <f t="shared" si="119"/>
        <v/>
      </c>
      <c r="S1508" s="283" t="str">
        <f t="shared" si="120"/>
        <v/>
      </c>
      <c r="T1508" s="284" t="str">
        <f t="shared" ca="1" si="121"/>
        <v/>
      </c>
      <c r="U1508" s="419"/>
      <c r="V1508" s="421" t="str">
        <f>IFERROR(IF(Table9[[#This Row],[Data de nascimento 
(aaaa-mm-dd)]]="","",(IF(B1508="","",DATEDIF(J1508,VLOOKUP(Table9[[#This Row],[Código do agregado
'[Entidade']]],Table8[[Código do agregado '[Entidade']]:[Denominação do ficheiro pdf correspondente ao documento]],25,FALSE),"y")))),"")</f>
        <v/>
      </c>
      <c r="W1508" s="410">
        <f t="shared" si="122"/>
        <v>0</v>
      </c>
      <c r="AC1508" s="280"/>
    </row>
    <row r="1509" spans="1:29" s="263" customFormat="1" ht="25.05" hidden="1" customHeight="1" x14ac:dyDescent="0.3">
      <c r="A1509" s="274" t="str">
        <f>CONCATENATE(+IF(Table9[[#This Row],[Código do agregado
'[Entidade']]]="","",VLOOKUP(Table9[[#This Row],[Código do agregado
'[Entidade']]],Table8[[#All],[Código do agregado '[Entidade']]:[Código do agregado
'[1º Direito']]],6,FALSE)),Table9[[#This Row],[Membro]])</f>
        <v/>
      </c>
      <c r="B1509" s="403"/>
      <c r="C1509" s="404" t="str">
        <f>IF(Table9[[#This Row],[Código do agregado
'[Entidade']]]="","",(CONCATENATE(VLOOKUP(Table9[[#This Row],[Código do agregado
'[Entidade']]],Table8[[Código do agregado '[Entidade']]:[Código do agregado
'[1º Direito']]],8,FALSE),".",Table9[[#This Row],[Membro]])))</f>
        <v/>
      </c>
      <c r="D1509" s="430"/>
      <c r="E1509" s="431"/>
      <c r="F1509" s="430"/>
      <c r="G1509" s="430"/>
      <c r="H1509" s="435"/>
      <c r="I1509" s="432"/>
      <c r="J1509" s="433"/>
      <c r="K1509" s="404" t="str">
        <f ca="1">IF(Table9[[#This Row],[Data de nascimento 
(aaaa-mm-dd)]]="","",(IF(B1509="","",DATEDIF(J1509,NOW(),"y"))))</f>
        <v/>
      </c>
      <c r="L1509" s="401"/>
      <c r="M1509" s="405"/>
      <c r="N1509" s="407"/>
      <c r="O1509" s="405"/>
      <c r="P1509" s="275" t="str">
        <f t="shared" si="118"/>
        <v>NÃO</v>
      </c>
      <c r="Q1509" s="281" t="str">
        <f>IF(Table9[[#This Row],[Código do agregado
'[Entidade']]]="","",IF(B1509&lt;&gt;B1508,"A",IF(Q1508="A","B",IF(Q1508="B","C",IF(Q1508="C","D",IF(Q1508="D","E",IF(Q1508="E","F",IF(Q1508="F","G",IF(Q1508="G","H",IF(Q1508="H","I",IF(Q1508="K","L",IF(Q1508="L","M",IF(Q1508="M","N",IF(Q1508="N","O",IF(Q1508="O","P",IF(Q1508="P","Q"))))))))))))))))</f>
        <v/>
      </c>
      <c r="R1509" s="282" t="str">
        <f t="shared" si="119"/>
        <v/>
      </c>
      <c r="S1509" s="283" t="str">
        <f t="shared" si="120"/>
        <v/>
      </c>
      <c r="T1509" s="284" t="str">
        <f t="shared" ca="1" si="121"/>
        <v/>
      </c>
      <c r="U1509" s="419"/>
      <c r="V1509" s="421" t="str">
        <f>IFERROR(IF(Table9[[#This Row],[Data de nascimento 
(aaaa-mm-dd)]]="","",(IF(B1509="","",DATEDIF(J1509,VLOOKUP(Table9[[#This Row],[Código do agregado
'[Entidade']]],Table8[[Código do agregado '[Entidade']]:[Denominação do ficheiro pdf correspondente ao documento]],25,FALSE),"y")))),"")</f>
        <v/>
      </c>
      <c r="W1509" s="410">
        <f t="shared" si="122"/>
        <v>0</v>
      </c>
      <c r="AC1509" s="280"/>
    </row>
    <row r="1510" spans="1:29" s="263" customFormat="1" ht="25.05" hidden="1" customHeight="1" x14ac:dyDescent="0.3">
      <c r="A1510" s="274" t="str">
        <f>CONCATENATE(+IF(Table9[[#This Row],[Código do agregado
'[Entidade']]]="","",VLOOKUP(Table9[[#This Row],[Código do agregado
'[Entidade']]],Table8[[#All],[Código do agregado '[Entidade']]:[Código do agregado
'[1º Direito']]],6,FALSE)),Table9[[#This Row],[Membro]])</f>
        <v/>
      </c>
      <c r="B1510" s="403"/>
      <c r="C1510" s="404" t="str">
        <f>IF(Table9[[#This Row],[Código do agregado
'[Entidade']]]="","",(CONCATENATE(VLOOKUP(Table9[[#This Row],[Código do agregado
'[Entidade']]],Table8[[Código do agregado '[Entidade']]:[Código do agregado
'[1º Direito']]],8,FALSE),".",Table9[[#This Row],[Membro]])))</f>
        <v/>
      </c>
      <c r="D1510" s="430"/>
      <c r="E1510" s="431"/>
      <c r="F1510" s="430"/>
      <c r="G1510" s="430"/>
      <c r="H1510" s="435"/>
      <c r="I1510" s="432"/>
      <c r="J1510" s="433"/>
      <c r="K1510" s="404" t="str">
        <f ca="1">IF(Table9[[#This Row],[Data de nascimento 
(aaaa-mm-dd)]]="","",(IF(B1510="","",DATEDIF(J1510,NOW(),"y"))))</f>
        <v/>
      </c>
      <c r="L1510" s="401"/>
      <c r="M1510" s="405"/>
      <c r="N1510" s="407"/>
      <c r="O1510" s="405"/>
      <c r="P1510" s="275" t="str">
        <f t="shared" si="118"/>
        <v>NÃO</v>
      </c>
      <c r="Q1510" s="281" t="str">
        <f>IF(Table9[[#This Row],[Código do agregado
'[Entidade']]]="","",IF(B1510&lt;&gt;B1509,"A",IF(Q1509="A","B",IF(Q1509="B","C",IF(Q1509="C","D",IF(Q1509="D","E",IF(Q1509="E","F",IF(Q1509="F","G",IF(Q1509="G","H",IF(Q1509="H","I",IF(Q1509="K","L",IF(Q1509="L","M",IF(Q1509="M","N",IF(Q1509="N","O",IF(Q1509="O","P",IF(Q1509="P","Q"))))))))))))))))</f>
        <v/>
      </c>
      <c r="R1510" s="282" t="str">
        <f t="shared" si="119"/>
        <v/>
      </c>
      <c r="S1510" s="283" t="str">
        <f t="shared" si="120"/>
        <v/>
      </c>
      <c r="T1510" s="284" t="str">
        <f t="shared" ca="1" si="121"/>
        <v/>
      </c>
      <c r="U1510" s="419"/>
      <c r="V1510" s="421" t="str">
        <f>IFERROR(IF(Table9[[#This Row],[Data de nascimento 
(aaaa-mm-dd)]]="","",(IF(B1510="","",DATEDIF(J1510,VLOOKUP(Table9[[#This Row],[Código do agregado
'[Entidade']]],Table8[[Código do agregado '[Entidade']]:[Denominação do ficheiro pdf correspondente ao documento]],25,FALSE),"y")))),"")</f>
        <v/>
      </c>
      <c r="W1510" s="410">
        <f t="shared" si="122"/>
        <v>0</v>
      </c>
      <c r="AC1510" s="280"/>
    </row>
    <row r="1511" spans="1:29" s="263" customFormat="1" ht="25.05" hidden="1" customHeight="1" x14ac:dyDescent="0.3">
      <c r="A1511" s="274" t="str">
        <f>CONCATENATE(+IF(Table9[[#This Row],[Código do agregado
'[Entidade']]]="","",VLOOKUP(Table9[[#This Row],[Código do agregado
'[Entidade']]],Table8[[#All],[Código do agregado '[Entidade']]:[Código do agregado
'[1º Direito']]],6,FALSE)),Table9[[#This Row],[Membro]])</f>
        <v/>
      </c>
      <c r="B1511" s="403"/>
      <c r="C1511" s="404" t="str">
        <f>IF(Table9[[#This Row],[Código do agregado
'[Entidade']]]="","",(CONCATENATE(VLOOKUP(Table9[[#This Row],[Código do agregado
'[Entidade']]],Table8[[Código do agregado '[Entidade']]:[Código do agregado
'[1º Direito']]],8,FALSE),".",Table9[[#This Row],[Membro]])))</f>
        <v/>
      </c>
      <c r="D1511" s="430"/>
      <c r="E1511" s="431"/>
      <c r="F1511" s="430"/>
      <c r="G1511" s="430"/>
      <c r="H1511" s="435"/>
      <c r="I1511" s="432"/>
      <c r="J1511" s="433"/>
      <c r="K1511" s="404" t="str">
        <f ca="1">IF(Table9[[#This Row],[Data de nascimento 
(aaaa-mm-dd)]]="","",(IF(B1511="","",DATEDIF(J1511,NOW(),"y"))))</f>
        <v/>
      </c>
      <c r="L1511" s="401"/>
      <c r="M1511" s="405"/>
      <c r="N1511" s="407"/>
      <c r="O1511" s="405"/>
      <c r="P1511" s="275" t="str">
        <f t="shared" si="118"/>
        <v>NÃO</v>
      </c>
      <c r="Q1511" s="281" t="str">
        <f>IF(Table9[[#This Row],[Código do agregado
'[Entidade']]]="","",IF(B1511&lt;&gt;B1510,"A",IF(Q1510="A","B",IF(Q1510="B","C",IF(Q1510="C","D",IF(Q1510="D","E",IF(Q1510="E","F",IF(Q1510="F","G",IF(Q1510="G","H",IF(Q1510="H","I",IF(Q1510="K","L",IF(Q1510="L","M",IF(Q1510="M","N",IF(Q1510="N","O",IF(Q1510="O","P",IF(Q1510="P","Q"))))))))))))))))</f>
        <v/>
      </c>
      <c r="R1511" s="282" t="str">
        <f t="shared" si="119"/>
        <v/>
      </c>
      <c r="S1511" s="283" t="str">
        <f t="shared" si="120"/>
        <v/>
      </c>
      <c r="T1511" s="284" t="str">
        <f t="shared" ca="1" si="121"/>
        <v/>
      </c>
      <c r="U1511" s="419"/>
      <c r="V1511" s="421" t="str">
        <f>IFERROR(IF(Table9[[#This Row],[Data de nascimento 
(aaaa-mm-dd)]]="","",(IF(B1511="","",DATEDIF(J1511,VLOOKUP(Table9[[#This Row],[Código do agregado
'[Entidade']]],Table8[[Código do agregado '[Entidade']]:[Denominação do ficheiro pdf correspondente ao documento]],25,FALSE),"y")))),"")</f>
        <v/>
      </c>
      <c r="W1511" s="410">
        <f t="shared" si="122"/>
        <v>0</v>
      </c>
      <c r="AC1511" s="280"/>
    </row>
    <row r="1512" spans="1:29" s="263" customFormat="1" ht="25.05" hidden="1" customHeight="1" x14ac:dyDescent="0.3">
      <c r="A1512" s="274" t="str">
        <f>CONCATENATE(+IF(Table9[[#This Row],[Código do agregado
'[Entidade']]]="","",VLOOKUP(Table9[[#This Row],[Código do agregado
'[Entidade']]],Table8[[#All],[Código do agregado '[Entidade']]:[Código do agregado
'[1º Direito']]],6,FALSE)),Table9[[#This Row],[Membro]])</f>
        <v/>
      </c>
      <c r="B1512" s="403"/>
      <c r="C1512" s="404" t="str">
        <f>IF(Table9[[#This Row],[Código do agregado
'[Entidade']]]="","",(CONCATENATE(VLOOKUP(Table9[[#This Row],[Código do agregado
'[Entidade']]],Table8[[Código do agregado '[Entidade']]:[Código do agregado
'[1º Direito']]],8,FALSE),".",Table9[[#This Row],[Membro]])))</f>
        <v/>
      </c>
      <c r="D1512" s="430"/>
      <c r="E1512" s="431"/>
      <c r="F1512" s="430"/>
      <c r="G1512" s="430"/>
      <c r="H1512" s="435"/>
      <c r="I1512" s="432"/>
      <c r="J1512" s="433"/>
      <c r="K1512" s="404" t="str">
        <f ca="1">IF(Table9[[#This Row],[Data de nascimento 
(aaaa-mm-dd)]]="","",(IF(B1512="","",DATEDIF(J1512,NOW(),"y"))))</f>
        <v/>
      </c>
      <c r="L1512" s="401"/>
      <c r="M1512" s="405"/>
      <c r="N1512" s="407"/>
      <c r="O1512" s="405"/>
      <c r="P1512" s="275" t="str">
        <f t="shared" si="118"/>
        <v>NÃO</v>
      </c>
      <c r="Q1512" s="281" t="str">
        <f>IF(Table9[[#This Row],[Código do agregado
'[Entidade']]]="","",IF(B1512&lt;&gt;B1511,"A",IF(Q1511="A","B",IF(Q1511="B","C",IF(Q1511="C","D",IF(Q1511="D","E",IF(Q1511="E","F",IF(Q1511="F","G",IF(Q1511="G","H",IF(Q1511="H","I",IF(Q1511="K","L",IF(Q1511="L","M",IF(Q1511="M","N",IF(Q1511="N","O",IF(Q1511="O","P",IF(Q1511="P","Q"))))))))))))))))</f>
        <v/>
      </c>
      <c r="R1512" s="282" t="str">
        <f t="shared" si="119"/>
        <v/>
      </c>
      <c r="S1512" s="283" t="str">
        <f t="shared" si="120"/>
        <v/>
      </c>
      <c r="T1512" s="284" t="str">
        <f t="shared" ca="1" si="121"/>
        <v/>
      </c>
      <c r="U1512" s="419"/>
      <c r="V1512" s="421" t="str">
        <f>IFERROR(IF(Table9[[#This Row],[Data de nascimento 
(aaaa-mm-dd)]]="","",(IF(B1512="","",DATEDIF(J1512,VLOOKUP(Table9[[#This Row],[Código do agregado
'[Entidade']]],Table8[[Código do agregado '[Entidade']]:[Denominação do ficheiro pdf correspondente ao documento]],25,FALSE),"y")))),"")</f>
        <v/>
      </c>
      <c r="W1512" s="410">
        <f t="shared" si="122"/>
        <v>0</v>
      </c>
      <c r="AC1512" s="280"/>
    </row>
    <row r="1513" spans="1:29" s="263" customFormat="1" ht="25.05" hidden="1" customHeight="1" x14ac:dyDescent="0.3">
      <c r="A1513" s="274" t="str">
        <f>CONCATENATE(+IF(Table9[[#This Row],[Código do agregado
'[Entidade']]]="","",VLOOKUP(Table9[[#This Row],[Código do agregado
'[Entidade']]],Table8[[#All],[Código do agregado '[Entidade']]:[Código do agregado
'[1º Direito']]],6,FALSE)),Table9[[#This Row],[Membro]])</f>
        <v/>
      </c>
      <c r="B1513" s="403"/>
      <c r="C1513" s="404" t="str">
        <f>IF(Table9[[#This Row],[Código do agregado
'[Entidade']]]="","",(CONCATENATE(VLOOKUP(Table9[[#This Row],[Código do agregado
'[Entidade']]],Table8[[Código do agregado '[Entidade']]:[Código do agregado
'[1º Direito']]],8,FALSE),".",Table9[[#This Row],[Membro]])))</f>
        <v/>
      </c>
      <c r="D1513" s="430"/>
      <c r="E1513" s="431"/>
      <c r="F1513" s="430"/>
      <c r="G1513" s="430"/>
      <c r="H1513" s="435"/>
      <c r="I1513" s="432"/>
      <c r="J1513" s="433"/>
      <c r="K1513" s="404" t="str">
        <f ca="1">IF(Table9[[#This Row],[Data de nascimento 
(aaaa-mm-dd)]]="","",(IF(B1513="","",DATEDIF(J1513,NOW(),"y"))))</f>
        <v/>
      </c>
      <c r="L1513" s="401"/>
      <c r="M1513" s="405"/>
      <c r="N1513" s="407"/>
      <c r="O1513" s="405"/>
      <c r="P1513" s="275" t="str">
        <f t="shared" si="118"/>
        <v>NÃO</v>
      </c>
      <c r="Q1513" s="281" t="str">
        <f>IF(Table9[[#This Row],[Código do agregado
'[Entidade']]]="","",IF(B1513&lt;&gt;B1512,"A",IF(Q1512="A","B",IF(Q1512="B","C",IF(Q1512="C","D",IF(Q1512="D","E",IF(Q1512="E","F",IF(Q1512="F","G",IF(Q1512="G","H",IF(Q1512="H","I",IF(Q1512="K","L",IF(Q1512="L","M",IF(Q1512="M","N",IF(Q1512="N","O",IF(Q1512="O","P",IF(Q1512="P","Q"))))))))))))))))</f>
        <v/>
      </c>
      <c r="R1513" s="282" t="str">
        <f t="shared" si="119"/>
        <v/>
      </c>
      <c r="S1513" s="283" t="str">
        <f t="shared" si="120"/>
        <v/>
      </c>
      <c r="T1513" s="284" t="str">
        <f t="shared" ca="1" si="121"/>
        <v/>
      </c>
      <c r="U1513" s="419"/>
      <c r="V1513" s="421" t="str">
        <f>IFERROR(IF(Table9[[#This Row],[Data de nascimento 
(aaaa-mm-dd)]]="","",(IF(B1513="","",DATEDIF(J1513,VLOOKUP(Table9[[#This Row],[Código do agregado
'[Entidade']]],Table8[[Código do agregado '[Entidade']]:[Denominação do ficheiro pdf correspondente ao documento]],25,FALSE),"y")))),"")</f>
        <v/>
      </c>
      <c r="W1513" s="410">
        <f t="shared" si="122"/>
        <v>0</v>
      </c>
      <c r="AC1513" s="280"/>
    </row>
    <row r="1514" spans="1:29" s="263" customFormat="1" ht="25.05" hidden="1" customHeight="1" x14ac:dyDescent="0.3">
      <c r="A1514" s="274" t="str">
        <f>CONCATENATE(+IF(Table9[[#This Row],[Código do agregado
'[Entidade']]]="","",VLOOKUP(Table9[[#This Row],[Código do agregado
'[Entidade']]],Table8[[#All],[Código do agregado '[Entidade']]:[Código do agregado
'[1º Direito']]],6,FALSE)),Table9[[#This Row],[Membro]])</f>
        <v/>
      </c>
      <c r="B1514" s="403"/>
      <c r="C1514" s="404" t="str">
        <f>IF(Table9[[#This Row],[Código do agregado
'[Entidade']]]="","",(CONCATENATE(VLOOKUP(Table9[[#This Row],[Código do agregado
'[Entidade']]],Table8[[Código do agregado '[Entidade']]:[Código do agregado
'[1º Direito']]],8,FALSE),".",Table9[[#This Row],[Membro]])))</f>
        <v/>
      </c>
      <c r="D1514" s="430"/>
      <c r="E1514" s="431"/>
      <c r="F1514" s="430"/>
      <c r="G1514" s="430"/>
      <c r="H1514" s="435"/>
      <c r="I1514" s="432"/>
      <c r="J1514" s="433"/>
      <c r="K1514" s="404" t="str">
        <f ca="1">IF(Table9[[#This Row],[Data de nascimento 
(aaaa-mm-dd)]]="","",(IF(B1514="","",DATEDIF(J1514,NOW(),"y"))))</f>
        <v/>
      </c>
      <c r="L1514" s="401"/>
      <c r="M1514" s="405"/>
      <c r="N1514" s="407"/>
      <c r="O1514" s="405"/>
      <c r="P1514" s="275" t="str">
        <f t="shared" si="118"/>
        <v>NÃO</v>
      </c>
      <c r="Q1514" s="281" t="str">
        <f>IF(Table9[[#This Row],[Código do agregado
'[Entidade']]]="","",IF(B1514&lt;&gt;B1513,"A",IF(Q1513="A","B",IF(Q1513="B","C",IF(Q1513="C","D",IF(Q1513="D","E",IF(Q1513="E","F",IF(Q1513="F","G",IF(Q1513="G","H",IF(Q1513="H","I",IF(Q1513="K","L",IF(Q1513="L","M",IF(Q1513="M","N",IF(Q1513="N","O",IF(Q1513="O","P",IF(Q1513="P","Q"))))))))))))))))</f>
        <v/>
      </c>
      <c r="R1514" s="282" t="str">
        <f t="shared" si="119"/>
        <v/>
      </c>
      <c r="S1514" s="283" t="str">
        <f t="shared" si="120"/>
        <v/>
      </c>
      <c r="T1514" s="284" t="str">
        <f t="shared" ca="1" si="121"/>
        <v/>
      </c>
      <c r="U1514" s="419"/>
      <c r="V1514" s="421" t="str">
        <f>IFERROR(IF(Table9[[#This Row],[Data de nascimento 
(aaaa-mm-dd)]]="","",(IF(B1514="","",DATEDIF(J1514,VLOOKUP(Table9[[#This Row],[Código do agregado
'[Entidade']]],Table8[[Código do agregado '[Entidade']]:[Denominação do ficheiro pdf correspondente ao documento]],25,FALSE),"y")))),"")</f>
        <v/>
      </c>
      <c r="W1514" s="410">
        <f t="shared" si="122"/>
        <v>0</v>
      </c>
      <c r="AC1514" s="280"/>
    </row>
    <row r="1515" spans="1:29" s="263" customFormat="1" ht="25.05" hidden="1" customHeight="1" x14ac:dyDescent="0.3">
      <c r="A1515" s="274" t="str">
        <f>CONCATENATE(+IF(Table9[[#This Row],[Código do agregado
'[Entidade']]]="","",VLOOKUP(Table9[[#This Row],[Código do agregado
'[Entidade']]],Table8[[#All],[Código do agregado '[Entidade']]:[Código do agregado
'[1º Direito']]],6,FALSE)),Table9[[#This Row],[Membro]])</f>
        <v/>
      </c>
      <c r="B1515" s="403"/>
      <c r="C1515" s="404" t="str">
        <f>IF(Table9[[#This Row],[Código do agregado
'[Entidade']]]="","",(CONCATENATE(VLOOKUP(Table9[[#This Row],[Código do agregado
'[Entidade']]],Table8[[Código do agregado '[Entidade']]:[Código do agregado
'[1º Direito']]],8,FALSE),".",Table9[[#This Row],[Membro]])))</f>
        <v/>
      </c>
      <c r="D1515" s="430"/>
      <c r="E1515" s="431"/>
      <c r="F1515" s="430"/>
      <c r="G1515" s="430"/>
      <c r="H1515" s="435"/>
      <c r="I1515" s="432"/>
      <c r="J1515" s="433"/>
      <c r="K1515" s="404" t="str">
        <f ca="1">IF(Table9[[#This Row],[Data de nascimento 
(aaaa-mm-dd)]]="","",(IF(B1515="","",DATEDIF(J1515,NOW(),"y"))))</f>
        <v/>
      </c>
      <c r="L1515" s="401"/>
      <c r="M1515" s="405"/>
      <c r="N1515" s="407"/>
      <c r="O1515" s="405"/>
      <c r="P1515" s="275" t="str">
        <f t="shared" si="118"/>
        <v>NÃO</v>
      </c>
      <c r="Q1515" s="281" t="str">
        <f>IF(Table9[[#This Row],[Código do agregado
'[Entidade']]]="","",IF(B1515&lt;&gt;B1514,"A",IF(Q1514="A","B",IF(Q1514="B","C",IF(Q1514="C","D",IF(Q1514="D","E",IF(Q1514="E","F",IF(Q1514="F","G",IF(Q1514="G","H",IF(Q1514="H","I",IF(Q1514="K","L",IF(Q1514="L","M",IF(Q1514="M","N",IF(Q1514="N","O",IF(Q1514="O","P",IF(Q1514="P","Q"))))))))))))))))</f>
        <v/>
      </c>
      <c r="R1515" s="282" t="str">
        <f t="shared" si="119"/>
        <v/>
      </c>
      <c r="S1515" s="283" t="str">
        <f t="shared" si="120"/>
        <v/>
      </c>
      <c r="T1515" s="284" t="str">
        <f t="shared" ca="1" si="121"/>
        <v/>
      </c>
      <c r="U1515" s="419"/>
      <c r="V1515" s="421" t="str">
        <f>IFERROR(IF(Table9[[#This Row],[Data de nascimento 
(aaaa-mm-dd)]]="","",(IF(B1515="","",DATEDIF(J1515,VLOOKUP(Table9[[#This Row],[Código do agregado
'[Entidade']]],Table8[[Código do agregado '[Entidade']]:[Denominação do ficheiro pdf correspondente ao documento]],25,FALSE),"y")))),"")</f>
        <v/>
      </c>
      <c r="W1515" s="410">
        <f t="shared" si="122"/>
        <v>0</v>
      </c>
      <c r="AC1515" s="280"/>
    </row>
    <row r="1516" spans="1:29" s="263" customFormat="1" ht="25.05" hidden="1" customHeight="1" x14ac:dyDescent="0.3">
      <c r="A1516" s="274" t="str">
        <f>CONCATENATE(+IF(Table9[[#This Row],[Código do agregado
'[Entidade']]]="","",VLOOKUP(Table9[[#This Row],[Código do agregado
'[Entidade']]],Table8[[#All],[Código do agregado '[Entidade']]:[Código do agregado
'[1º Direito']]],6,FALSE)),Table9[[#This Row],[Membro]])</f>
        <v/>
      </c>
      <c r="B1516" s="403"/>
      <c r="C1516" s="404" t="str">
        <f>IF(Table9[[#This Row],[Código do agregado
'[Entidade']]]="","",(CONCATENATE(VLOOKUP(Table9[[#This Row],[Código do agregado
'[Entidade']]],Table8[[Código do agregado '[Entidade']]:[Código do agregado
'[1º Direito']]],8,FALSE),".",Table9[[#This Row],[Membro]])))</f>
        <v/>
      </c>
      <c r="D1516" s="430"/>
      <c r="E1516" s="431"/>
      <c r="F1516" s="430"/>
      <c r="G1516" s="430"/>
      <c r="H1516" s="435"/>
      <c r="I1516" s="432"/>
      <c r="J1516" s="433"/>
      <c r="K1516" s="404" t="str">
        <f ca="1">IF(Table9[[#This Row],[Data de nascimento 
(aaaa-mm-dd)]]="","",(IF(B1516="","",DATEDIF(J1516,NOW(),"y"))))</f>
        <v/>
      </c>
      <c r="L1516" s="401"/>
      <c r="M1516" s="405"/>
      <c r="N1516" s="407"/>
      <c r="O1516" s="405"/>
      <c r="P1516" s="275" t="str">
        <f t="shared" si="118"/>
        <v>NÃO</v>
      </c>
      <c r="Q1516" s="281" t="str">
        <f>IF(Table9[[#This Row],[Código do agregado
'[Entidade']]]="","",IF(B1516&lt;&gt;B1515,"A",IF(Q1515="A","B",IF(Q1515="B","C",IF(Q1515="C","D",IF(Q1515="D","E",IF(Q1515="E","F",IF(Q1515="F","G",IF(Q1515="G","H",IF(Q1515="H","I",IF(Q1515="K","L",IF(Q1515="L","M",IF(Q1515="M","N",IF(Q1515="N","O",IF(Q1515="O","P",IF(Q1515="P","Q"))))))))))))))))</f>
        <v/>
      </c>
      <c r="R1516" s="282" t="str">
        <f t="shared" si="119"/>
        <v/>
      </c>
      <c r="S1516" s="283" t="str">
        <f t="shared" si="120"/>
        <v/>
      </c>
      <c r="T1516" s="284" t="str">
        <f t="shared" ca="1" si="121"/>
        <v/>
      </c>
      <c r="U1516" s="419"/>
      <c r="V1516" s="421" t="str">
        <f>IFERROR(IF(Table9[[#This Row],[Data de nascimento 
(aaaa-mm-dd)]]="","",(IF(B1516="","",DATEDIF(J1516,VLOOKUP(Table9[[#This Row],[Código do agregado
'[Entidade']]],Table8[[Código do agregado '[Entidade']]:[Denominação do ficheiro pdf correspondente ao documento]],25,FALSE),"y")))),"")</f>
        <v/>
      </c>
      <c r="W1516" s="410">
        <f t="shared" si="122"/>
        <v>0</v>
      </c>
      <c r="AC1516" s="280"/>
    </row>
    <row r="1517" spans="1:29" s="263" customFormat="1" ht="25.05" hidden="1" customHeight="1" x14ac:dyDescent="0.3">
      <c r="A1517" s="274" t="str">
        <f>CONCATENATE(+IF(Table9[[#This Row],[Código do agregado
'[Entidade']]]="","",VLOOKUP(Table9[[#This Row],[Código do agregado
'[Entidade']]],Table8[[#All],[Código do agregado '[Entidade']]:[Código do agregado
'[1º Direito']]],6,FALSE)),Table9[[#This Row],[Membro]])</f>
        <v/>
      </c>
      <c r="B1517" s="403"/>
      <c r="C1517" s="404" t="str">
        <f>IF(Table9[[#This Row],[Código do agregado
'[Entidade']]]="","",(CONCATENATE(VLOOKUP(Table9[[#This Row],[Código do agregado
'[Entidade']]],Table8[[Código do agregado '[Entidade']]:[Código do agregado
'[1º Direito']]],8,FALSE),".",Table9[[#This Row],[Membro]])))</f>
        <v/>
      </c>
      <c r="D1517" s="430"/>
      <c r="E1517" s="431"/>
      <c r="F1517" s="430"/>
      <c r="G1517" s="430"/>
      <c r="H1517" s="435"/>
      <c r="I1517" s="432"/>
      <c r="J1517" s="433"/>
      <c r="K1517" s="404" t="str">
        <f ca="1">IF(Table9[[#This Row],[Data de nascimento 
(aaaa-mm-dd)]]="","",(IF(B1517="","",DATEDIF(J1517,NOW(),"y"))))</f>
        <v/>
      </c>
      <c r="L1517" s="401"/>
      <c r="M1517" s="405"/>
      <c r="N1517" s="407"/>
      <c r="O1517" s="405"/>
      <c r="P1517" s="275" t="str">
        <f t="shared" si="118"/>
        <v>NÃO</v>
      </c>
      <c r="Q1517" s="281" t="str">
        <f>IF(Table9[[#This Row],[Código do agregado
'[Entidade']]]="","",IF(B1517&lt;&gt;B1516,"A",IF(Q1516="A","B",IF(Q1516="B","C",IF(Q1516="C","D",IF(Q1516="D","E",IF(Q1516="E","F",IF(Q1516="F","G",IF(Q1516="G","H",IF(Q1516="H","I",IF(Q1516="K","L",IF(Q1516="L","M",IF(Q1516="M","N",IF(Q1516="N","O",IF(Q1516="O","P",IF(Q1516="P","Q"))))))))))))))))</f>
        <v/>
      </c>
      <c r="R1517" s="282" t="str">
        <f t="shared" si="119"/>
        <v/>
      </c>
      <c r="S1517" s="283" t="str">
        <f t="shared" si="120"/>
        <v/>
      </c>
      <c r="T1517" s="284" t="str">
        <f t="shared" ca="1" si="121"/>
        <v/>
      </c>
      <c r="U1517" s="419"/>
      <c r="V1517" s="421" t="str">
        <f>IFERROR(IF(Table9[[#This Row],[Data de nascimento 
(aaaa-mm-dd)]]="","",(IF(B1517="","",DATEDIF(J1517,VLOOKUP(Table9[[#This Row],[Código do agregado
'[Entidade']]],Table8[[Código do agregado '[Entidade']]:[Denominação do ficheiro pdf correspondente ao documento]],25,FALSE),"y")))),"")</f>
        <v/>
      </c>
      <c r="W1517" s="410">
        <f t="shared" si="122"/>
        <v>0</v>
      </c>
      <c r="AC1517" s="280"/>
    </row>
    <row r="1518" spans="1:29" s="263" customFormat="1" ht="25.05" hidden="1" customHeight="1" x14ac:dyDescent="0.3">
      <c r="A1518" s="274" t="str">
        <f>CONCATENATE(+IF(Table9[[#This Row],[Código do agregado
'[Entidade']]]="","",VLOOKUP(Table9[[#This Row],[Código do agregado
'[Entidade']]],Table8[[#All],[Código do agregado '[Entidade']]:[Código do agregado
'[1º Direito']]],6,FALSE)),Table9[[#This Row],[Membro]])</f>
        <v/>
      </c>
      <c r="B1518" s="403"/>
      <c r="C1518" s="404" t="str">
        <f>IF(Table9[[#This Row],[Código do agregado
'[Entidade']]]="","",(CONCATENATE(VLOOKUP(Table9[[#This Row],[Código do agregado
'[Entidade']]],Table8[[Código do agregado '[Entidade']]:[Código do agregado
'[1º Direito']]],8,FALSE),".",Table9[[#This Row],[Membro]])))</f>
        <v/>
      </c>
      <c r="D1518" s="430"/>
      <c r="E1518" s="431"/>
      <c r="F1518" s="430"/>
      <c r="G1518" s="430"/>
      <c r="H1518" s="435"/>
      <c r="I1518" s="432"/>
      <c r="J1518" s="433"/>
      <c r="K1518" s="404" t="str">
        <f ca="1">IF(Table9[[#This Row],[Data de nascimento 
(aaaa-mm-dd)]]="","",(IF(B1518="","",DATEDIF(J1518,NOW(),"y"))))</f>
        <v/>
      </c>
      <c r="L1518" s="401"/>
      <c r="M1518" s="405"/>
      <c r="N1518" s="407"/>
      <c r="O1518" s="405"/>
      <c r="P1518" s="275" t="str">
        <f t="shared" si="118"/>
        <v>NÃO</v>
      </c>
      <c r="Q1518" s="281" t="str">
        <f>IF(Table9[[#This Row],[Código do agregado
'[Entidade']]]="","",IF(B1518&lt;&gt;B1517,"A",IF(Q1517="A","B",IF(Q1517="B","C",IF(Q1517="C","D",IF(Q1517="D","E",IF(Q1517="E","F",IF(Q1517="F","G",IF(Q1517="G","H",IF(Q1517="H","I",IF(Q1517="K","L",IF(Q1517="L","M",IF(Q1517="M","N",IF(Q1517="N","O",IF(Q1517="O","P",IF(Q1517="P","Q"))))))))))))))))</f>
        <v/>
      </c>
      <c r="R1518" s="282" t="str">
        <f t="shared" si="119"/>
        <v/>
      </c>
      <c r="S1518" s="283" t="str">
        <f t="shared" si="120"/>
        <v/>
      </c>
      <c r="T1518" s="284" t="str">
        <f t="shared" ca="1" si="121"/>
        <v/>
      </c>
      <c r="U1518" s="419"/>
      <c r="V1518" s="421" t="str">
        <f>IFERROR(IF(Table9[[#This Row],[Data de nascimento 
(aaaa-mm-dd)]]="","",(IF(B1518="","",DATEDIF(J1518,VLOOKUP(Table9[[#This Row],[Código do agregado
'[Entidade']]],Table8[[Código do agregado '[Entidade']]:[Denominação do ficheiro pdf correspondente ao documento]],25,FALSE),"y")))),"")</f>
        <v/>
      </c>
      <c r="W1518" s="410">
        <f t="shared" si="122"/>
        <v>0</v>
      </c>
      <c r="AC1518" s="280"/>
    </row>
    <row r="1519" spans="1:29" s="263" customFormat="1" ht="25.05" hidden="1" customHeight="1" x14ac:dyDescent="0.3">
      <c r="A1519" s="274" t="str">
        <f>CONCATENATE(+IF(Table9[[#This Row],[Código do agregado
'[Entidade']]]="","",VLOOKUP(Table9[[#This Row],[Código do agregado
'[Entidade']]],Table8[[#All],[Código do agregado '[Entidade']]:[Código do agregado
'[1º Direito']]],6,FALSE)),Table9[[#This Row],[Membro]])</f>
        <v/>
      </c>
      <c r="B1519" s="403"/>
      <c r="C1519" s="404" t="str">
        <f>IF(Table9[[#This Row],[Código do agregado
'[Entidade']]]="","",(CONCATENATE(VLOOKUP(Table9[[#This Row],[Código do agregado
'[Entidade']]],Table8[[Código do agregado '[Entidade']]:[Código do agregado
'[1º Direito']]],8,FALSE),".",Table9[[#This Row],[Membro]])))</f>
        <v/>
      </c>
      <c r="D1519" s="430"/>
      <c r="E1519" s="431"/>
      <c r="F1519" s="430"/>
      <c r="G1519" s="430"/>
      <c r="H1519" s="435"/>
      <c r="I1519" s="432"/>
      <c r="J1519" s="433"/>
      <c r="K1519" s="404" t="str">
        <f ca="1">IF(Table9[[#This Row],[Data de nascimento 
(aaaa-mm-dd)]]="","",(IF(B1519="","",DATEDIF(J1519,NOW(),"y"))))</f>
        <v/>
      </c>
      <c r="L1519" s="401"/>
      <c r="M1519" s="405"/>
      <c r="N1519" s="407"/>
      <c r="O1519" s="405"/>
      <c r="P1519" s="275" t="str">
        <f t="shared" si="118"/>
        <v>NÃO</v>
      </c>
      <c r="Q1519" s="281" t="str">
        <f>IF(Table9[[#This Row],[Código do agregado
'[Entidade']]]="","",IF(B1519&lt;&gt;B1518,"A",IF(Q1518="A","B",IF(Q1518="B","C",IF(Q1518="C","D",IF(Q1518="D","E",IF(Q1518="E","F",IF(Q1518="F","G",IF(Q1518="G","H",IF(Q1518="H","I",IF(Q1518="K","L",IF(Q1518="L","M",IF(Q1518="M","N",IF(Q1518="N","O",IF(Q1518="O","P",IF(Q1518="P","Q"))))))))))))))))</f>
        <v/>
      </c>
      <c r="R1519" s="282" t="str">
        <f t="shared" si="119"/>
        <v/>
      </c>
      <c r="S1519" s="283" t="str">
        <f t="shared" si="120"/>
        <v/>
      </c>
      <c r="T1519" s="284" t="str">
        <f t="shared" ca="1" si="121"/>
        <v/>
      </c>
      <c r="U1519" s="419"/>
      <c r="V1519" s="421" t="str">
        <f>IFERROR(IF(Table9[[#This Row],[Data de nascimento 
(aaaa-mm-dd)]]="","",(IF(B1519="","",DATEDIF(J1519,VLOOKUP(Table9[[#This Row],[Código do agregado
'[Entidade']]],Table8[[Código do agregado '[Entidade']]:[Denominação do ficheiro pdf correspondente ao documento]],25,FALSE),"y")))),"")</f>
        <v/>
      </c>
      <c r="W1519" s="410">
        <f t="shared" si="122"/>
        <v>0</v>
      </c>
      <c r="AC1519" s="280"/>
    </row>
    <row r="1520" spans="1:29" s="263" customFormat="1" ht="25.05" hidden="1" customHeight="1" x14ac:dyDescent="0.3">
      <c r="A1520" s="274" t="str">
        <f>CONCATENATE(+IF(Table9[[#This Row],[Código do agregado
'[Entidade']]]="","",VLOOKUP(Table9[[#This Row],[Código do agregado
'[Entidade']]],Table8[[#All],[Código do agregado '[Entidade']]:[Código do agregado
'[1º Direito']]],6,FALSE)),Table9[[#This Row],[Membro]])</f>
        <v/>
      </c>
      <c r="B1520" s="403"/>
      <c r="C1520" s="404" t="str">
        <f>IF(Table9[[#This Row],[Código do agregado
'[Entidade']]]="","",(CONCATENATE(VLOOKUP(Table9[[#This Row],[Código do agregado
'[Entidade']]],Table8[[Código do agregado '[Entidade']]:[Código do agregado
'[1º Direito']]],8,FALSE),".",Table9[[#This Row],[Membro]])))</f>
        <v/>
      </c>
      <c r="D1520" s="430"/>
      <c r="E1520" s="431"/>
      <c r="F1520" s="430"/>
      <c r="G1520" s="430"/>
      <c r="H1520" s="435"/>
      <c r="I1520" s="432"/>
      <c r="J1520" s="433"/>
      <c r="K1520" s="404" t="str">
        <f ca="1">IF(Table9[[#This Row],[Data de nascimento 
(aaaa-mm-dd)]]="","",(IF(B1520="","",DATEDIF(J1520,NOW(),"y"))))</f>
        <v/>
      </c>
      <c r="L1520" s="401"/>
      <c r="M1520" s="405"/>
      <c r="N1520" s="407"/>
      <c r="O1520" s="405"/>
      <c r="P1520" s="275" t="str">
        <f t="shared" si="118"/>
        <v>NÃO</v>
      </c>
      <c r="Q1520" s="281" t="str">
        <f>IF(Table9[[#This Row],[Código do agregado
'[Entidade']]]="","",IF(B1520&lt;&gt;B1519,"A",IF(Q1519="A","B",IF(Q1519="B","C",IF(Q1519="C","D",IF(Q1519="D","E",IF(Q1519="E","F",IF(Q1519="F","G",IF(Q1519="G","H",IF(Q1519="H","I",IF(Q1519="K","L",IF(Q1519="L","M",IF(Q1519="M","N",IF(Q1519="N","O",IF(Q1519="O","P",IF(Q1519="P","Q"))))))))))))))))</f>
        <v/>
      </c>
      <c r="R1520" s="282" t="str">
        <f t="shared" si="119"/>
        <v/>
      </c>
      <c r="S1520" s="283" t="str">
        <f t="shared" si="120"/>
        <v/>
      </c>
      <c r="T1520" s="284" t="str">
        <f t="shared" ca="1" si="121"/>
        <v/>
      </c>
      <c r="U1520" s="419"/>
      <c r="V1520" s="421" t="str">
        <f>IFERROR(IF(Table9[[#This Row],[Data de nascimento 
(aaaa-mm-dd)]]="","",(IF(B1520="","",DATEDIF(J1520,VLOOKUP(Table9[[#This Row],[Código do agregado
'[Entidade']]],Table8[[Código do agregado '[Entidade']]:[Denominação do ficheiro pdf correspondente ao documento]],25,FALSE),"y")))),"")</f>
        <v/>
      </c>
      <c r="W1520" s="410">
        <f t="shared" si="122"/>
        <v>0</v>
      </c>
      <c r="AC1520" s="280"/>
    </row>
    <row r="1521" spans="1:29" s="263" customFormat="1" ht="25.05" hidden="1" customHeight="1" x14ac:dyDescent="0.3">
      <c r="A1521" s="274" t="str">
        <f>CONCATENATE(+IF(Table9[[#This Row],[Código do agregado
'[Entidade']]]="","",VLOOKUP(Table9[[#This Row],[Código do agregado
'[Entidade']]],Table8[[#All],[Código do agregado '[Entidade']]:[Código do agregado
'[1º Direito']]],6,FALSE)),Table9[[#This Row],[Membro]])</f>
        <v/>
      </c>
      <c r="B1521" s="403"/>
      <c r="C1521" s="404" t="str">
        <f>IF(Table9[[#This Row],[Código do agregado
'[Entidade']]]="","",(CONCATENATE(VLOOKUP(Table9[[#This Row],[Código do agregado
'[Entidade']]],Table8[[Código do agregado '[Entidade']]:[Código do agregado
'[1º Direito']]],8,FALSE),".",Table9[[#This Row],[Membro]])))</f>
        <v/>
      </c>
      <c r="D1521" s="430"/>
      <c r="E1521" s="431"/>
      <c r="F1521" s="430"/>
      <c r="G1521" s="430"/>
      <c r="H1521" s="435"/>
      <c r="I1521" s="432"/>
      <c r="J1521" s="433"/>
      <c r="K1521" s="404" t="str">
        <f ca="1">IF(Table9[[#This Row],[Data de nascimento 
(aaaa-mm-dd)]]="","",(IF(B1521="","",DATEDIF(J1521,NOW(),"y"))))</f>
        <v/>
      </c>
      <c r="L1521" s="401"/>
      <c r="M1521" s="405"/>
      <c r="N1521" s="407"/>
      <c r="O1521" s="405"/>
      <c r="P1521" s="275" t="str">
        <f t="shared" si="118"/>
        <v>NÃO</v>
      </c>
      <c r="Q1521" s="281" t="str">
        <f>IF(Table9[[#This Row],[Código do agregado
'[Entidade']]]="","",IF(B1521&lt;&gt;B1520,"A",IF(Q1520="A","B",IF(Q1520="B","C",IF(Q1520="C","D",IF(Q1520="D","E",IF(Q1520="E","F",IF(Q1520="F","G",IF(Q1520="G","H",IF(Q1520="H","I",IF(Q1520="K","L",IF(Q1520="L","M",IF(Q1520="M","N",IF(Q1520="N","O",IF(Q1520="O","P",IF(Q1520="P","Q"))))))))))))))))</f>
        <v/>
      </c>
      <c r="R1521" s="282" t="str">
        <f t="shared" si="119"/>
        <v/>
      </c>
      <c r="S1521" s="283" t="str">
        <f t="shared" si="120"/>
        <v/>
      </c>
      <c r="T1521" s="284" t="str">
        <f t="shared" ca="1" si="121"/>
        <v/>
      </c>
      <c r="U1521" s="419"/>
      <c r="V1521" s="421" t="str">
        <f>IFERROR(IF(Table9[[#This Row],[Data de nascimento 
(aaaa-mm-dd)]]="","",(IF(B1521="","",DATEDIF(J1521,VLOOKUP(Table9[[#This Row],[Código do agregado
'[Entidade']]],Table8[[Código do agregado '[Entidade']]:[Denominação do ficheiro pdf correspondente ao documento]],25,FALSE),"y")))),"")</f>
        <v/>
      </c>
      <c r="W1521" s="410">
        <f t="shared" si="122"/>
        <v>0</v>
      </c>
      <c r="AC1521" s="280"/>
    </row>
    <row r="1522" spans="1:29" s="263" customFormat="1" ht="25.05" hidden="1" customHeight="1" x14ac:dyDescent="0.3">
      <c r="A1522" s="274" t="str">
        <f>CONCATENATE(+IF(Table9[[#This Row],[Código do agregado
'[Entidade']]]="","",VLOOKUP(Table9[[#This Row],[Código do agregado
'[Entidade']]],Table8[[#All],[Código do agregado '[Entidade']]:[Código do agregado
'[1º Direito']]],6,FALSE)),Table9[[#This Row],[Membro]])</f>
        <v/>
      </c>
      <c r="B1522" s="403"/>
      <c r="C1522" s="404" t="str">
        <f>IF(Table9[[#This Row],[Código do agregado
'[Entidade']]]="","",(CONCATENATE(VLOOKUP(Table9[[#This Row],[Código do agregado
'[Entidade']]],Table8[[Código do agregado '[Entidade']]:[Código do agregado
'[1º Direito']]],8,FALSE),".",Table9[[#This Row],[Membro]])))</f>
        <v/>
      </c>
      <c r="D1522" s="430"/>
      <c r="E1522" s="431"/>
      <c r="F1522" s="430"/>
      <c r="G1522" s="430"/>
      <c r="H1522" s="435"/>
      <c r="I1522" s="432"/>
      <c r="J1522" s="433"/>
      <c r="K1522" s="404" t="str">
        <f ca="1">IF(Table9[[#This Row],[Data de nascimento 
(aaaa-mm-dd)]]="","",(IF(B1522="","",DATEDIF(J1522,NOW(),"y"))))</f>
        <v/>
      </c>
      <c r="L1522" s="401"/>
      <c r="M1522" s="405"/>
      <c r="N1522" s="407"/>
      <c r="O1522" s="405"/>
      <c r="P1522" s="275" t="str">
        <f t="shared" si="118"/>
        <v>NÃO</v>
      </c>
      <c r="Q1522" s="281" t="str">
        <f>IF(Table9[[#This Row],[Código do agregado
'[Entidade']]]="","",IF(B1522&lt;&gt;B1521,"A",IF(Q1521="A","B",IF(Q1521="B","C",IF(Q1521="C","D",IF(Q1521="D","E",IF(Q1521="E","F",IF(Q1521="F","G",IF(Q1521="G","H",IF(Q1521="H","I",IF(Q1521="K","L",IF(Q1521="L","M",IF(Q1521="M","N",IF(Q1521="N","O",IF(Q1521="O","P",IF(Q1521="P","Q"))))))))))))))))</f>
        <v/>
      </c>
      <c r="R1522" s="282" t="str">
        <f t="shared" si="119"/>
        <v/>
      </c>
      <c r="S1522" s="283" t="str">
        <f t="shared" si="120"/>
        <v/>
      </c>
      <c r="T1522" s="284" t="str">
        <f t="shared" ca="1" si="121"/>
        <v/>
      </c>
      <c r="U1522" s="419"/>
      <c r="V1522" s="421" t="str">
        <f>IFERROR(IF(Table9[[#This Row],[Data de nascimento 
(aaaa-mm-dd)]]="","",(IF(B1522="","",DATEDIF(J1522,VLOOKUP(Table9[[#This Row],[Código do agregado
'[Entidade']]],Table8[[Código do agregado '[Entidade']]:[Denominação do ficheiro pdf correspondente ao documento]],25,FALSE),"y")))),"")</f>
        <v/>
      </c>
      <c r="W1522" s="410">
        <f t="shared" si="122"/>
        <v>0</v>
      </c>
      <c r="AC1522" s="280"/>
    </row>
    <row r="1523" spans="1:29" s="263" customFormat="1" ht="25.05" hidden="1" customHeight="1" x14ac:dyDescent="0.3">
      <c r="A1523" s="274" t="str">
        <f>CONCATENATE(+IF(Table9[[#This Row],[Código do agregado
'[Entidade']]]="","",VLOOKUP(Table9[[#This Row],[Código do agregado
'[Entidade']]],Table8[[#All],[Código do agregado '[Entidade']]:[Código do agregado
'[1º Direito']]],6,FALSE)),Table9[[#This Row],[Membro]])</f>
        <v/>
      </c>
      <c r="B1523" s="403"/>
      <c r="C1523" s="404" t="str">
        <f>IF(Table9[[#This Row],[Código do agregado
'[Entidade']]]="","",(CONCATENATE(VLOOKUP(Table9[[#This Row],[Código do agregado
'[Entidade']]],Table8[[Código do agregado '[Entidade']]:[Código do agregado
'[1º Direito']]],8,FALSE),".",Table9[[#This Row],[Membro]])))</f>
        <v/>
      </c>
      <c r="D1523" s="430"/>
      <c r="E1523" s="431"/>
      <c r="F1523" s="430"/>
      <c r="G1523" s="430"/>
      <c r="H1523" s="435"/>
      <c r="I1523" s="432"/>
      <c r="J1523" s="433"/>
      <c r="K1523" s="404" t="str">
        <f ca="1">IF(Table9[[#This Row],[Data de nascimento 
(aaaa-mm-dd)]]="","",(IF(B1523="","",DATEDIF(J1523,NOW(),"y"))))</f>
        <v/>
      </c>
      <c r="L1523" s="401"/>
      <c r="M1523" s="405"/>
      <c r="N1523" s="407"/>
      <c r="O1523" s="405"/>
      <c r="P1523" s="275" t="str">
        <f t="shared" si="118"/>
        <v>NÃO</v>
      </c>
      <c r="Q1523" s="281" t="str">
        <f>IF(Table9[[#This Row],[Código do agregado
'[Entidade']]]="","",IF(B1523&lt;&gt;B1522,"A",IF(Q1522="A","B",IF(Q1522="B","C",IF(Q1522="C","D",IF(Q1522="D","E",IF(Q1522="E","F",IF(Q1522="F","G",IF(Q1522="G","H",IF(Q1522="H","I",IF(Q1522="K","L",IF(Q1522="L","M",IF(Q1522="M","N",IF(Q1522="N","O",IF(Q1522="O","P",IF(Q1522="P","Q"))))))))))))))))</f>
        <v/>
      </c>
      <c r="R1523" s="282" t="str">
        <f t="shared" si="119"/>
        <v/>
      </c>
      <c r="S1523" s="283" t="str">
        <f t="shared" si="120"/>
        <v/>
      </c>
      <c r="T1523" s="284" t="str">
        <f t="shared" ca="1" si="121"/>
        <v/>
      </c>
      <c r="U1523" s="419"/>
      <c r="V1523" s="421" t="str">
        <f>IFERROR(IF(Table9[[#This Row],[Data de nascimento 
(aaaa-mm-dd)]]="","",(IF(B1523="","",DATEDIF(J1523,VLOOKUP(Table9[[#This Row],[Código do agregado
'[Entidade']]],Table8[[Código do agregado '[Entidade']]:[Denominação do ficheiro pdf correspondente ao documento]],25,FALSE),"y")))),"")</f>
        <v/>
      </c>
      <c r="W1523" s="410">
        <f t="shared" si="122"/>
        <v>0</v>
      </c>
      <c r="AC1523" s="280"/>
    </row>
    <row r="1524" spans="1:29" s="263" customFormat="1" ht="25.05" hidden="1" customHeight="1" x14ac:dyDescent="0.3">
      <c r="A1524" s="274" t="str">
        <f>CONCATENATE(+IF(Table9[[#This Row],[Código do agregado
'[Entidade']]]="","",VLOOKUP(Table9[[#This Row],[Código do agregado
'[Entidade']]],Table8[[#All],[Código do agregado '[Entidade']]:[Código do agregado
'[1º Direito']]],6,FALSE)),Table9[[#This Row],[Membro]])</f>
        <v/>
      </c>
      <c r="B1524" s="403"/>
      <c r="C1524" s="404" t="str">
        <f>IF(Table9[[#This Row],[Código do agregado
'[Entidade']]]="","",(CONCATENATE(VLOOKUP(Table9[[#This Row],[Código do agregado
'[Entidade']]],Table8[[Código do agregado '[Entidade']]:[Código do agregado
'[1º Direito']]],8,FALSE),".",Table9[[#This Row],[Membro]])))</f>
        <v/>
      </c>
      <c r="D1524" s="430"/>
      <c r="E1524" s="431"/>
      <c r="F1524" s="430"/>
      <c r="G1524" s="430"/>
      <c r="H1524" s="435"/>
      <c r="I1524" s="432"/>
      <c r="J1524" s="433"/>
      <c r="K1524" s="404" t="str">
        <f ca="1">IF(Table9[[#This Row],[Data de nascimento 
(aaaa-mm-dd)]]="","",(IF(B1524="","",DATEDIF(J1524,NOW(),"y"))))</f>
        <v/>
      </c>
      <c r="L1524" s="401"/>
      <c r="M1524" s="405"/>
      <c r="N1524" s="407"/>
      <c r="O1524" s="405"/>
      <c r="P1524" s="275" t="str">
        <f t="shared" si="118"/>
        <v>NÃO</v>
      </c>
      <c r="Q1524" s="281" t="str">
        <f>IF(Table9[[#This Row],[Código do agregado
'[Entidade']]]="","",IF(B1524&lt;&gt;B1523,"A",IF(Q1523="A","B",IF(Q1523="B","C",IF(Q1523="C","D",IF(Q1523="D","E",IF(Q1523="E","F",IF(Q1523="F","G",IF(Q1523="G","H",IF(Q1523="H","I",IF(Q1523="K","L",IF(Q1523="L","M",IF(Q1523="M","N",IF(Q1523="N","O",IF(Q1523="O","P",IF(Q1523="P","Q"))))))))))))))))</f>
        <v/>
      </c>
      <c r="R1524" s="282" t="str">
        <f t="shared" si="119"/>
        <v/>
      </c>
      <c r="S1524" s="283" t="str">
        <f t="shared" si="120"/>
        <v/>
      </c>
      <c r="T1524" s="284" t="str">
        <f t="shared" ca="1" si="121"/>
        <v/>
      </c>
      <c r="U1524" s="419"/>
      <c r="V1524" s="421" t="str">
        <f>IFERROR(IF(Table9[[#This Row],[Data de nascimento 
(aaaa-mm-dd)]]="","",(IF(B1524="","",DATEDIF(J1524,VLOOKUP(Table9[[#This Row],[Código do agregado
'[Entidade']]],Table8[[Código do agregado '[Entidade']]:[Denominação do ficheiro pdf correspondente ao documento]],25,FALSE),"y")))),"")</f>
        <v/>
      </c>
      <c r="W1524" s="410">
        <f t="shared" si="122"/>
        <v>0</v>
      </c>
      <c r="AC1524" s="280"/>
    </row>
    <row r="1525" spans="1:29" s="263" customFormat="1" ht="25.05" hidden="1" customHeight="1" x14ac:dyDescent="0.3">
      <c r="A1525" s="274" t="str">
        <f>CONCATENATE(+IF(Table9[[#This Row],[Código do agregado
'[Entidade']]]="","",VLOOKUP(Table9[[#This Row],[Código do agregado
'[Entidade']]],Table8[[#All],[Código do agregado '[Entidade']]:[Código do agregado
'[1º Direito']]],6,FALSE)),Table9[[#This Row],[Membro]])</f>
        <v/>
      </c>
      <c r="B1525" s="403"/>
      <c r="C1525" s="404" t="str">
        <f>IF(Table9[[#This Row],[Código do agregado
'[Entidade']]]="","",(CONCATENATE(VLOOKUP(Table9[[#This Row],[Código do agregado
'[Entidade']]],Table8[[Código do agregado '[Entidade']]:[Código do agregado
'[1º Direito']]],8,FALSE),".",Table9[[#This Row],[Membro]])))</f>
        <v/>
      </c>
      <c r="D1525" s="430"/>
      <c r="E1525" s="431"/>
      <c r="F1525" s="430"/>
      <c r="G1525" s="430"/>
      <c r="H1525" s="435"/>
      <c r="I1525" s="432"/>
      <c r="J1525" s="433"/>
      <c r="K1525" s="404" t="str">
        <f ca="1">IF(Table9[[#This Row],[Data de nascimento 
(aaaa-mm-dd)]]="","",(IF(B1525="","",DATEDIF(J1525,NOW(),"y"))))</f>
        <v/>
      </c>
      <c r="L1525" s="401"/>
      <c r="M1525" s="405"/>
      <c r="N1525" s="407"/>
      <c r="O1525" s="405"/>
      <c r="P1525" s="275" t="str">
        <f t="shared" si="118"/>
        <v>NÃO</v>
      </c>
      <c r="Q1525" s="281" t="str">
        <f>IF(Table9[[#This Row],[Código do agregado
'[Entidade']]]="","",IF(B1525&lt;&gt;B1524,"A",IF(Q1524="A","B",IF(Q1524="B","C",IF(Q1524="C","D",IF(Q1524="D","E",IF(Q1524="E","F",IF(Q1524="F","G",IF(Q1524="G","H",IF(Q1524="H","I",IF(Q1524="K","L",IF(Q1524="L","M",IF(Q1524="M","N",IF(Q1524="N","O",IF(Q1524="O","P",IF(Q1524="P","Q"))))))))))))))))</f>
        <v/>
      </c>
      <c r="R1525" s="282" t="str">
        <f t="shared" si="119"/>
        <v/>
      </c>
      <c r="S1525" s="283" t="str">
        <f t="shared" si="120"/>
        <v/>
      </c>
      <c r="T1525" s="284" t="str">
        <f t="shared" ca="1" si="121"/>
        <v/>
      </c>
      <c r="U1525" s="419"/>
      <c r="V1525" s="421" t="str">
        <f>IFERROR(IF(Table9[[#This Row],[Data de nascimento 
(aaaa-mm-dd)]]="","",(IF(B1525="","",DATEDIF(J1525,VLOOKUP(Table9[[#This Row],[Código do agregado
'[Entidade']]],Table8[[Código do agregado '[Entidade']]:[Denominação do ficheiro pdf correspondente ao documento]],25,FALSE),"y")))),"")</f>
        <v/>
      </c>
      <c r="W1525" s="410">
        <f t="shared" si="122"/>
        <v>0</v>
      </c>
      <c r="AC1525" s="280"/>
    </row>
    <row r="1526" spans="1:29" s="263" customFormat="1" ht="25.05" hidden="1" customHeight="1" x14ac:dyDescent="0.3">
      <c r="A1526" s="274" t="str">
        <f>CONCATENATE(+IF(Table9[[#This Row],[Código do agregado
'[Entidade']]]="","",VLOOKUP(Table9[[#This Row],[Código do agregado
'[Entidade']]],Table8[[#All],[Código do agregado '[Entidade']]:[Código do agregado
'[1º Direito']]],6,FALSE)),Table9[[#This Row],[Membro]])</f>
        <v/>
      </c>
      <c r="B1526" s="403"/>
      <c r="C1526" s="404" t="str">
        <f>IF(Table9[[#This Row],[Código do agregado
'[Entidade']]]="","",(CONCATENATE(VLOOKUP(Table9[[#This Row],[Código do agregado
'[Entidade']]],Table8[[Código do agregado '[Entidade']]:[Código do agregado
'[1º Direito']]],8,FALSE),".",Table9[[#This Row],[Membro]])))</f>
        <v/>
      </c>
      <c r="D1526" s="430"/>
      <c r="E1526" s="431"/>
      <c r="F1526" s="430"/>
      <c r="G1526" s="430"/>
      <c r="H1526" s="435"/>
      <c r="I1526" s="432"/>
      <c r="J1526" s="433"/>
      <c r="K1526" s="404" t="str">
        <f ca="1">IF(Table9[[#This Row],[Data de nascimento 
(aaaa-mm-dd)]]="","",(IF(B1526="","",DATEDIF(J1526,NOW(),"y"))))</f>
        <v/>
      </c>
      <c r="L1526" s="401"/>
      <c r="M1526" s="405"/>
      <c r="N1526" s="407"/>
      <c r="O1526" s="405"/>
      <c r="P1526" s="275" t="str">
        <f t="shared" si="118"/>
        <v>NÃO</v>
      </c>
      <c r="Q1526" s="281" t="str">
        <f>IF(Table9[[#This Row],[Código do agregado
'[Entidade']]]="","",IF(B1526&lt;&gt;B1525,"A",IF(Q1525="A","B",IF(Q1525="B","C",IF(Q1525="C","D",IF(Q1525="D","E",IF(Q1525="E","F",IF(Q1525="F","G",IF(Q1525="G","H",IF(Q1525="H","I",IF(Q1525="K","L",IF(Q1525="L","M",IF(Q1525="M","N",IF(Q1525="N","O",IF(Q1525="O","P",IF(Q1525="P","Q"))))))))))))))))</f>
        <v/>
      </c>
      <c r="R1526" s="282" t="str">
        <f t="shared" si="119"/>
        <v/>
      </c>
      <c r="S1526" s="283" t="str">
        <f t="shared" si="120"/>
        <v/>
      </c>
      <c r="T1526" s="284" t="str">
        <f t="shared" ca="1" si="121"/>
        <v/>
      </c>
      <c r="U1526" s="419"/>
      <c r="V1526" s="421" t="str">
        <f>IFERROR(IF(Table9[[#This Row],[Data de nascimento 
(aaaa-mm-dd)]]="","",(IF(B1526="","",DATEDIF(J1526,VLOOKUP(Table9[[#This Row],[Código do agregado
'[Entidade']]],Table8[[Código do agregado '[Entidade']]:[Denominação do ficheiro pdf correspondente ao documento]],25,FALSE),"y")))),"")</f>
        <v/>
      </c>
      <c r="W1526" s="410">
        <f t="shared" si="122"/>
        <v>0</v>
      </c>
      <c r="AC1526" s="280"/>
    </row>
    <row r="1527" spans="1:29" s="263" customFormat="1" ht="25.05" hidden="1" customHeight="1" x14ac:dyDescent="0.3">
      <c r="A1527" s="274" t="str">
        <f>CONCATENATE(+IF(Table9[[#This Row],[Código do agregado
'[Entidade']]]="","",VLOOKUP(Table9[[#This Row],[Código do agregado
'[Entidade']]],Table8[[#All],[Código do agregado '[Entidade']]:[Código do agregado
'[1º Direito']]],6,FALSE)),Table9[[#This Row],[Membro]])</f>
        <v/>
      </c>
      <c r="B1527" s="403"/>
      <c r="C1527" s="404" t="str">
        <f>IF(Table9[[#This Row],[Código do agregado
'[Entidade']]]="","",(CONCATENATE(VLOOKUP(Table9[[#This Row],[Código do agregado
'[Entidade']]],Table8[[Código do agregado '[Entidade']]:[Código do agregado
'[1º Direito']]],8,FALSE),".",Table9[[#This Row],[Membro]])))</f>
        <v/>
      </c>
      <c r="D1527" s="430"/>
      <c r="E1527" s="431"/>
      <c r="F1527" s="430"/>
      <c r="G1527" s="430"/>
      <c r="H1527" s="435"/>
      <c r="I1527" s="432"/>
      <c r="J1527" s="433"/>
      <c r="K1527" s="404" t="str">
        <f ca="1">IF(Table9[[#This Row],[Data de nascimento 
(aaaa-mm-dd)]]="","",(IF(B1527="","",DATEDIF(J1527,NOW(),"y"))))</f>
        <v/>
      </c>
      <c r="L1527" s="401"/>
      <c r="M1527" s="405"/>
      <c r="N1527" s="407"/>
      <c r="O1527" s="405"/>
      <c r="P1527" s="275" t="str">
        <f t="shared" si="118"/>
        <v>NÃO</v>
      </c>
      <c r="Q1527" s="281" t="str">
        <f>IF(Table9[[#This Row],[Código do agregado
'[Entidade']]]="","",IF(B1527&lt;&gt;B1526,"A",IF(Q1526="A","B",IF(Q1526="B","C",IF(Q1526="C","D",IF(Q1526="D","E",IF(Q1526="E","F",IF(Q1526="F","G",IF(Q1526="G","H",IF(Q1526="H","I",IF(Q1526="K","L",IF(Q1526="L","M",IF(Q1526="M","N",IF(Q1526="N","O",IF(Q1526="O","P",IF(Q1526="P","Q"))))))))))))))))</f>
        <v/>
      </c>
      <c r="R1527" s="282" t="str">
        <f t="shared" si="119"/>
        <v/>
      </c>
      <c r="S1527" s="283" t="str">
        <f t="shared" si="120"/>
        <v/>
      </c>
      <c r="T1527" s="284" t="str">
        <f t="shared" ca="1" si="121"/>
        <v/>
      </c>
      <c r="U1527" s="419"/>
      <c r="V1527" s="421" t="str">
        <f>IFERROR(IF(Table9[[#This Row],[Data de nascimento 
(aaaa-mm-dd)]]="","",(IF(B1527="","",DATEDIF(J1527,VLOOKUP(Table9[[#This Row],[Código do agregado
'[Entidade']]],Table8[[Código do agregado '[Entidade']]:[Denominação do ficheiro pdf correspondente ao documento]],25,FALSE),"y")))),"")</f>
        <v/>
      </c>
      <c r="W1527" s="410">
        <f t="shared" si="122"/>
        <v>0</v>
      </c>
      <c r="AC1527" s="280"/>
    </row>
    <row r="1528" spans="1:29" s="263" customFormat="1" ht="25.05" hidden="1" customHeight="1" x14ac:dyDescent="0.3">
      <c r="A1528" s="274" t="str">
        <f>CONCATENATE(+IF(Table9[[#This Row],[Código do agregado
'[Entidade']]]="","",VLOOKUP(Table9[[#This Row],[Código do agregado
'[Entidade']]],Table8[[#All],[Código do agregado '[Entidade']]:[Código do agregado
'[1º Direito']]],6,FALSE)),Table9[[#This Row],[Membro]])</f>
        <v/>
      </c>
      <c r="B1528" s="403"/>
      <c r="C1528" s="404" t="str">
        <f>IF(Table9[[#This Row],[Código do agregado
'[Entidade']]]="","",(CONCATENATE(VLOOKUP(Table9[[#This Row],[Código do agregado
'[Entidade']]],Table8[[Código do agregado '[Entidade']]:[Código do agregado
'[1º Direito']]],8,FALSE),".",Table9[[#This Row],[Membro]])))</f>
        <v/>
      </c>
      <c r="D1528" s="430"/>
      <c r="E1528" s="431"/>
      <c r="F1528" s="430"/>
      <c r="G1528" s="430"/>
      <c r="H1528" s="435"/>
      <c r="I1528" s="432"/>
      <c r="J1528" s="433"/>
      <c r="K1528" s="404" t="str">
        <f ca="1">IF(Table9[[#This Row],[Data de nascimento 
(aaaa-mm-dd)]]="","",(IF(B1528="","",DATEDIF(J1528,NOW(),"y"))))</f>
        <v/>
      </c>
      <c r="L1528" s="401"/>
      <c r="M1528" s="405"/>
      <c r="N1528" s="407"/>
      <c r="O1528" s="405"/>
      <c r="P1528" s="275" t="str">
        <f t="shared" si="118"/>
        <v>NÃO</v>
      </c>
      <c r="Q1528" s="281" t="str">
        <f>IF(Table9[[#This Row],[Código do agregado
'[Entidade']]]="","",IF(B1528&lt;&gt;B1527,"A",IF(Q1527="A","B",IF(Q1527="B","C",IF(Q1527="C","D",IF(Q1527="D","E",IF(Q1527="E","F",IF(Q1527="F","G",IF(Q1527="G","H",IF(Q1527="H","I",IF(Q1527="K","L",IF(Q1527="L","M",IF(Q1527="M","N",IF(Q1527="N","O",IF(Q1527="O","P",IF(Q1527="P","Q"))))))))))))))))</f>
        <v/>
      </c>
      <c r="R1528" s="282" t="str">
        <f t="shared" si="119"/>
        <v/>
      </c>
      <c r="S1528" s="283" t="str">
        <f t="shared" si="120"/>
        <v/>
      </c>
      <c r="T1528" s="284" t="str">
        <f t="shared" ca="1" si="121"/>
        <v/>
      </c>
      <c r="U1528" s="419"/>
      <c r="V1528" s="421" t="str">
        <f>IFERROR(IF(Table9[[#This Row],[Data de nascimento 
(aaaa-mm-dd)]]="","",(IF(B1528="","",DATEDIF(J1528,VLOOKUP(Table9[[#This Row],[Código do agregado
'[Entidade']]],Table8[[Código do agregado '[Entidade']]:[Denominação do ficheiro pdf correspondente ao documento]],25,FALSE),"y")))),"")</f>
        <v/>
      </c>
      <c r="W1528" s="410">
        <f t="shared" si="122"/>
        <v>0</v>
      </c>
      <c r="AC1528" s="280"/>
    </row>
    <row r="1529" spans="1:29" s="263" customFormat="1" ht="25.05" hidden="1" customHeight="1" x14ac:dyDescent="0.3">
      <c r="A1529" s="274" t="str">
        <f>CONCATENATE(+IF(Table9[[#This Row],[Código do agregado
'[Entidade']]]="","",VLOOKUP(Table9[[#This Row],[Código do agregado
'[Entidade']]],Table8[[#All],[Código do agregado '[Entidade']]:[Código do agregado
'[1º Direito']]],6,FALSE)),Table9[[#This Row],[Membro]])</f>
        <v/>
      </c>
      <c r="B1529" s="403"/>
      <c r="C1529" s="404" t="str">
        <f>IF(Table9[[#This Row],[Código do agregado
'[Entidade']]]="","",(CONCATENATE(VLOOKUP(Table9[[#This Row],[Código do agregado
'[Entidade']]],Table8[[Código do agregado '[Entidade']]:[Código do agregado
'[1º Direito']]],8,FALSE),".",Table9[[#This Row],[Membro]])))</f>
        <v/>
      </c>
      <c r="D1529" s="430"/>
      <c r="E1529" s="431"/>
      <c r="F1529" s="430"/>
      <c r="G1529" s="430"/>
      <c r="H1529" s="435"/>
      <c r="I1529" s="432"/>
      <c r="J1529" s="433"/>
      <c r="K1529" s="404" t="str">
        <f ca="1">IF(Table9[[#This Row],[Data de nascimento 
(aaaa-mm-dd)]]="","",(IF(B1529="","",DATEDIF(J1529,NOW(),"y"))))</f>
        <v/>
      </c>
      <c r="L1529" s="401"/>
      <c r="M1529" s="405"/>
      <c r="N1529" s="407"/>
      <c r="O1529" s="405"/>
      <c r="P1529" s="275" t="str">
        <f t="shared" si="118"/>
        <v>NÃO</v>
      </c>
      <c r="Q1529" s="281" t="str">
        <f>IF(Table9[[#This Row],[Código do agregado
'[Entidade']]]="","",IF(B1529&lt;&gt;B1528,"A",IF(Q1528="A","B",IF(Q1528="B","C",IF(Q1528="C","D",IF(Q1528="D","E",IF(Q1528="E","F",IF(Q1528="F","G",IF(Q1528="G","H",IF(Q1528="H","I",IF(Q1528="K","L",IF(Q1528="L","M",IF(Q1528="M","N",IF(Q1528="N","O",IF(Q1528="O","P",IF(Q1528="P","Q"))))))))))))))))</f>
        <v/>
      </c>
      <c r="R1529" s="282" t="str">
        <f t="shared" si="119"/>
        <v/>
      </c>
      <c r="S1529" s="283" t="str">
        <f t="shared" si="120"/>
        <v/>
      </c>
      <c r="T1529" s="284" t="str">
        <f t="shared" ca="1" si="121"/>
        <v/>
      </c>
      <c r="U1529" s="419"/>
      <c r="V1529" s="421" t="str">
        <f>IFERROR(IF(Table9[[#This Row],[Data de nascimento 
(aaaa-mm-dd)]]="","",(IF(B1529="","",DATEDIF(J1529,VLOOKUP(Table9[[#This Row],[Código do agregado
'[Entidade']]],Table8[[Código do agregado '[Entidade']]:[Denominação do ficheiro pdf correspondente ao documento]],25,FALSE),"y")))),"")</f>
        <v/>
      </c>
      <c r="W1529" s="410">
        <f t="shared" si="122"/>
        <v>0</v>
      </c>
      <c r="AC1529" s="280"/>
    </row>
    <row r="1530" spans="1:29" s="263" customFormat="1" ht="25.05" hidden="1" customHeight="1" x14ac:dyDescent="0.3">
      <c r="A1530" s="274" t="str">
        <f>CONCATENATE(+IF(Table9[[#This Row],[Código do agregado
'[Entidade']]]="","",VLOOKUP(Table9[[#This Row],[Código do agregado
'[Entidade']]],Table8[[#All],[Código do agregado '[Entidade']]:[Código do agregado
'[1º Direito']]],6,FALSE)),Table9[[#This Row],[Membro]])</f>
        <v/>
      </c>
      <c r="B1530" s="403"/>
      <c r="C1530" s="404" t="str">
        <f>IF(Table9[[#This Row],[Código do agregado
'[Entidade']]]="","",(CONCATENATE(VLOOKUP(Table9[[#This Row],[Código do agregado
'[Entidade']]],Table8[[Código do agregado '[Entidade']]:[Código do agregado
'[1º Direito']]],8,FALSE),".",Table9[[#This Row],[Membro]])))</f>
        <v/>
      </c>
      <c r="D1530" s="430"/>
      <c r="E1530" s="431"/>
      <c r="F1530" s="430"/>
      <c r="G1530" s="430"/>
      <c r="H1530" s="435"/>
      <c r="I1530" s="432"/>
      <c r="J1530" s="433"/>
      <c r="K1530" s="404" t="str">
        <f ca="1">IF(Table9[[#This Row],[Data de nascimento 
(aaaa-mm-dd)]]="","",(IF(B1530="","",DATEDIF(J1530,NOW(),"y"))))</f>
        <v/>
      </c>
      <c r="L1530" s="401"/>
      <c r="M1530" s="405"/>
      <c r="N1530" s="407"/>
      <c r="O1530" s="405"/>
      <c r="P1530" s="275" t="str">
        <f t="shared" si="118"/>
        <v>NÃO</v>
      </c>
      <c r="Q1530" s="281" t="str">
        <f>IF(Table9[[#This Row],[Código do agregado
'[Entidade']]]="","",IF(B1530&lt;&gt;B1529,"A",IF(Q1529="A","B",IF(Q1529="B","C",IF(Q1529="C","D",IF(Q1529="D","E",IF(Q1529="E","F",IF(Q1529="F","G",IF(Q1529="G","H",IF(Q1529="H","I",IF(Q1529="K","L",IF(Q1529="L","M",IF(Q1529="M","N",IF(Q1529="N","O",IF(Q1529="O","P",IF(Q1529="P","Q"))))))))))))))))</f>
        <v/>
      </c>
      <c r="R1530" s="282" t="str">
        <f t="shared" si="119"/>
        <v/>
      </c>
      <c r="S1530" s="283" t="str">
        <f t="shared" si="120"/>
        <v/>
      </c>
      <c r="T1530" s="284" t="str">
        <f t="shared" ca="1" si="121"/>
        <v/>
      </c>
      <c r="U1530" s="419"/>
      <c r="V1530" s="421" t="str">
        <f>IFERROR(IF(Table9[[#This Row],[Data de nascimento 
(aaaa-mm-dd)]]="","",(IF(B1530="","",DATEDIF(J1530,VLOOKUP(Table9[[#This Row],[Código do agregado
'[Entidade']]],Table8[[Código do agregado '[Entidade']]:[Denominação do ficheiro pdf correspondente ao documento]],25,FALSE),"y")))),"")</f>
        <v/>
      </c>
      <c r="W1530" s="410">
        <f t="shared" si="122"/>
        <v>0</v>
      </c>
      <c r="AC1530" s="280"/>
    </row>
    <row r="1531" spans="1:29" s="263" customFormat="1" ht="25.05" hidden="1" customHeight="1" x14ac:dyDescent="0.3">
      <c r="A1531" s="274" t="str">
        <f>CONCATENATE(+IF(Table9[[#This Row],[Código do agregado
'[Entidade']]]="","",VLOOKUP(Table9[[#This Row],[Código do agregado
'[Entidade']]],Table8[[#All],[Código do agregado '[Entidade']]:[Código do agregado
'[1º Direito']]],6,FALSE)),Table9[[#This Row],[Membro]])</f>
        <v/>
      </c>
      <c r="B1531" s="403"/>
      <c r="C1531" s="404" t="str">
        <f>IF(Table9[[#This Row],[Código do agregado
'[Entidade']]]="","",(CONCATENATE(VLOOKUP(Table9[[#This Row],[Código do agregado
'[Entidade']]],Table8[[Código do agregado '[Entidade']]:[Código do agregado
'[1º Direito']]],8,FALSE),".",Table9[[#This Row],[Membro]])))</f>
        <v/>
      </c>
      <c r="D1531" s="430"/>
      <c r="E1531" s="431"/>
      <c r="F1531" s="430"/>
      <c r="G1531" s="430"/>
      <c r="H1531" s="435"/>
      <c r="I1531" s="432"/>
      <c r="J1531" s="433"/>
      <c r="K1531" s="404" t="str">
        <f ca="1">IF(Table9[[#This Row],[Data de nascimento 
(aaaa-mm-dd)]]="","",(IF(B1531="","",DATEDIF(J1531,NOW(),"y"))))</f>
        <v/>
      </c>
      <c r="L1531" s="401"/>
      <c r="M1531" s="405"/>
      <c r="N1531" s="407"/>
      <c r="O1531" s="405"/>
      <c r="P1531" s="275" t="str">
        <f t="shared" si="118"/>
        <v>NÃO</v>
      </c>
      <c r="Q1531" s="281" t="str">
        <f>IF(Table9[[#This Row],[Código do agregado
'[Entidade']]]="","",IF(B1531&lt;&gt;B1530,"A",IF(Q1530="A","B",IF(Q1530="B","C",IF(Q1530="C","D",IF(Q1530="D","E",IF(Q1530="E","F",IF(Q1530="F","G",IF(Q1530="G","H",IF(Q1530="H","I",IF(Q1530="K","L",IF(Q1530="L","M",IF(Q1530="M","N",IF(Q1530="N","O",IF(Q1530="O","P",IF(Q1530="P","Q"))))))))))))))))</f>
        <v/>
      </c>
      <c r="R1531" s="282" t="str">
        <f t="shared" si="119"/>
        <v/>
      </c>
      <c r="S1531" s="283" t="str">
        <f t="shared" si="120"/>
        <v/>
      </c>
      <c r="T1531" s="284" t="str">
        <f t="shared" ca="1" si="121"/>
        <v/>
      </c>
      <c r="U1531" s="419"/>
      <c r="V1531" s="421" t="str">
        <f>IFERROR(IF(Table9[[#This Row],[Data de nascimento 
(aaaa-mm-dd)]]="","",(IF(B1531="","",DATEDIF(J1531,VLOOKUP(Table9[[#This Row],[Código do agregado
'[Entidade']]],Table8[[Código do agregado '[Entidade']]:[Denominação do ficheiro pdf correspondente ao documento]],25,FALSE),"y")))),"")</f>
        <v/>
      </c>
      <c r="W1531" s="410">
        <f t="shared" si="122"/>
        <v>0</v>
      </c>
      <c r="AC1531" s="280"/>
    </row>
    <row r="1532" spans="1:29" s="263" customFormat="1" ht="25.05" hidden="1" customHeight="1" x14ac:dyDescent="0.3">
      <c r="A1532" s="274" t="str">
        <f>CONCATENATE(+IF(Table9[[#This Row],[Código do agregado
'[Entidade']]]="","",VLOOKUP(Table9[[#This Row],[Código do agregado
'[Entidade']]],Table8[[#All],[Código do agregado '[Entidade']]:[Código do agregado
'[1º Direito']]],6,FALSE)),Table9[[#This Row],[Membro]])</f>
        <v/>
      </c>
      <c r="B1532" s="403"/>
      <c r="C1532" s="404" t="str">
        <f>IF(Table9[[#This Row],[Código do agregado
'[Entidade']]]="","",(CONCATENATE(VLOOKUP(Table9[[#This Row],[Código do agregado
'[Entidade']]],Table8[[Código do agregado '[Entidade']]:[Código do agregado
'[1º Direito']]],8,FALSE),".",Table9[[#This Row],[Membro]])))</f>
        <v/>
      </c>
      <c r="D1532" s="430"/>
      <c r="E1532" s="431"/>
      <c r="F1532" s="430"/>
      <c r="G1532" s="430"/>
      <c r="H1532" s="435"/>
      <c r="I1532" s="432"/>
      <c r="J1532" s="433"/>
      <c r="K1532" s="404" t="str">
        <f ca="1">IF(Table9[[#This Row],[Data de nascimento 
(aaaa-mm-dd)]]="","",(IF(B1532="","",DATEDIF(J1532,NOW(),"y"))))</f>
        <v/>
      </c>
      <c r="L1532" s="401"/>
      <c r="M1532" s="405"/>
      <c r="N1532" s="407"/>
      <c r="O1532" s="405"/>
      <c r="P1532" s="275" t="str">
        <f t="shared" si="118"/>
        <v>NÃO</v>
      </c>
      <c r="Q1532" s="281" t="str">
        <f>IF(Table9[[#This Row],[Código do agregado
'[Entidade']]]="","",IF(B1532&lt;&gt;B1531,"A",IF(Q1531="A","B",IF(Q1531="B","C",IF(Q1531="C","D",IF(Q1531="D","E",IF(Q1531="E","F",IF(Q1531="F","G",IF(Q1531="G","H",IF(Q1531="H","I",IF(Q1531="K","L",IF(Q1531="L","M",IF(Q1531="M","N",IF(Q1531="N","O",IF(Q1531="O","P",IF(Q1531="P","Q"))))))))))))))))</f>
        <v/>
      </c>
      <c r="R1532" s="282" t="str">
        <f t="shared" si="119"/>
        <v/>
      </c>
      <c r="S1532" s="283" t="str">
        <f t="shared" si="120"/>
        <v/>
      </c>
      <c r="T1532" s="284" t="str">
        <f t="shared" ca="1" si="121"/>
        <v/>
      </c>
      <c r="U1532" s="419"/>
      <c r="V1532" s="421" t="str">
        <f>IFERROR(IF(Table9[[#This Row],[Data de nascimento 
(aaaa-mm-dd)]]="","",(IF(B1532="","",DATEDIF(J1532,VLOOKUP(Table9[[#This Row],[Código do agregado
'[Entidade']]],Table8[[Código do agregado '[Entidade']]:[Denominação do ficheiro pdf correspondente ao documento]],25,FALSE),"y")))),"")</f>
        <v/>
      </c>
      <c r="W1532" s="410">
        <f t="shared" si="122"/>
        <v>0</v>
      </c>
      <c r="AC1532" s="280"/>
    </row>
    <row r="1533" spans="1:29" s="263" customFormat="1" ht="25.05" hidden="1" customHeight="1" x14ac:dyDescent="0.3">
      <c r="A1533" s="274" t="str">
        <f>CONCATENATE(+IF(Table9[[#This Row],[Código do agregado
'[Entidade']]]="","",VLOOKUP(Table9[[#This Row],[Código do agregado
'[Entidade']]],Table8[[#All],[Código do agregado '[Entidade']]:[Código do agregado
'[1º Direito']]],6,FALSE)),Table9[[#This Row],[Membro]])</f>
        <v/>
      </c>
      <c r="B1533" s="403"/>
      <c r="C1533" s="404" t="str">
        <f>IF(Table9[[#This Row],[Código do agregado
'[Entidade']]]="","",(CONCATENATE(VLOOKUP(Table9[[#This Row],[Código do agregado
'[Entidade']]],Table8[[Código do agregado '[Entidade']]:[Código do agregado
'[1º Direito']]],8,FALSE),".",Table9[[#This Row],[Membro]])))</f>
        <v/>
      </c>
      <c r="D1533" s="430"/>
      <c r="E1533" s="431"/>
      <c r="F1533" s="430"/>
      <c r="G1533" s="430"/>
      <c r="H1533" s="435"/>
      <c r="I1533" s="432"/>
      <c r="J1533" s="433"/>
      <c r="K1533" s="404" t="str">
        <f ca="1">IF(Table9[[#This Row],[Data de nascimento 
(aaaa-mm-dd)]]="","",(IF(B1533="","",DATEDIF(J1533,NOW(),"y"))))</f>
        <v/>
      </c>
      <c r="L1533" s="401"/>
      <c r="M1533" s="405"/>
      <c r="N1533" s="407"/>
      <c r="O1533" s="405"/>
      <c r="P1533" s="275" t="str">
        <f t="shared" si="118"/>
        <v>NÃO</v>
      </c>
      <c r="Q1533" s="281" t="str">
        <f>IF(Table9[[#This Row],[Código do agregado
'[Entidade']]]="","",IF(B1533&lt;&gt;B1532,"A",IF(Q1532="A","B",IF(Q1532="B","C",IF(Q1532="C","D",IF(Q1532="D","E",IF(Q1532="E","F",IF(Q1532="F","G",IF(Q1532="G","H",IF(Q1532="H","I",IF(Q1532="K","L",IF(Q1532="L","M",IF(Q1532="M","N",IF(Q1532="N","O",IF(Q1532="O","P",IF(Q1532="P","Q"))))))))))))))))</f>
        <v/>
      </c>
      <c r="R1533" s="282" t="str">
        <f t="shared" si="119"/>
        <v/>
      </c>
      <c r="S1533" s="283" t="str">
        <f t="shared" si="120"/>
        <v/>
      </c>
      <c r="T1533" s="284" t="str">
        <f t="shared" ca="1" si="121"/>
        <v/>
      </c>
      <c r="U1533" s="419"/>
      <c r="V1533" s="421" t="str">
        <f>IFERROR(IF(Table9[[#This Row],[Data de nascimento 
(aaaa-mm-dd)]]="","",(IF(B1533="","",DATEDIF(J1533,VLOOKUP(Table9[[#This Row],[Código do agregado
'[Entidade']]],Table8[[Código do agregado '[Entidade']]:[Denominação do ficheiro pdf correspondente ao documento]],25,FALSE),"y")))),"")</f>
        <v/>
      </c>
      <c r="W1533" s="410">
        <f t="shared" si="122"/>
        <v>0</v>
      </c>
      <c r="AC1533" s="280"/>
    </row>
    <row r="1534" spans="1:29" s="263" customFormat="1" ht="25.05" hidden="1" customHeight="1" x14ac:dyDescent="0.3">
      <c r="A1534" s="274" t="str">
        <f>CONCATENATE(+IF(Table9[[#This Row],[Código do agregado
'[Entidade']]]="","",VLOOKUP(Table9[[#This Row],[Código do agregado
'[Entidade']]],Table8[[#All],[Código do agregado '[Entidade']]:[Código do agregado
'[1º Direito']]],6,FALSE)),Table9[[#This Row],[Membro]])</f>
        <v/>
      </c>
      <c r="B1534" s="403"/>
      <c r="C1534" s="404" t="str">
        <f>IF(Table9[[#This Row],[Código do agregado
'[Entidade']]]="","",(CONCATENATE(VLOOKUP(Table9[[#This Row],[Código do agregado
'[Entidade']]],Table8[[Código do agregado '[Entidade']]:[Código do agregado
'[1º Direito']]],8,FALSE),".",Table9[[#This Row],[Membro]])))</f>
        <v/>
      </c>
      <c r="D1534" s="430"/>
      <c r="E1534" s="431"/>
      <c r="F1534" s="430"/>
      <c r="G1534" s="430"/>
      <c r="H1534" s="435"/>
      <c r="I1534" s="432"/>
      <c r="J1534" s="433"/>
      <c r="K1534" s="404" t="str">
        <f ca="1">IF(Table9[[#This Row],[Data de nascimento 
(aaaa-mm-dd)]]="","",(IF(B1534="","",DATEDIF(J1534,NOW(),"y"))))</f>
        <v/>
      </c>
      <c r="L1534" s="401"/>
      <c r="M1534" s="405"/>
      <c r="N1534" s="407"/>
      <c r="O1534" s="405"/>
      <c r="P1534" s="275" t="str">
        <f t="shared" si="118"/>
        <v>NÃO</v>
      </c>
      <c r="Q1534" s="281" t="str">
        <f>IF(Table9[[#This Row],[Código do agregado
'[Entidade']]]="","",IF(B1534&lt;&gt;B1533,"A",IF(Q1533="A","B",IF(Q1533="B","C",IF(Q1533="C","D",IF(Q1533="D","E",IF(Q1533="E","F",IF(Q1533="F","G",IF(Q1533="G","H",IF(Q1533="H","I",IF(Q1533="K","L",IF(Q1533="L","M",IF(Q1533="M","N",IF(Q1533="N","O",IF(Q1533="O","P",IF(Q1533="P","Q"))))))))))))))))</f>
        <v/>
      </c>
      <c r="R1534" s="282" t="str">
        <f t="shared" si="119"/>
        <v/>
      </c>
      <c r="S1534" s="283" t="str">
        <f t="shared" si="120"/>
        <v/>
      </c>
      <c r="T1534" s="284" t="str">
        <f t="shared" ca="1" si="121"/>
        <v/>
      </c>
      <c r="U1534" s="419"/>
      <c r="V1534" s="421" t="str">
        <f>IFERROR(IF(Table9[[#This Row],[Data de nascimento 
(aaaa-mm-dd)]]="","",(IF(B1534="","",DATEDIF(J1534,VLOOKUP(Table9[[#This Row],[Código do agregado
'[Entidade']]],Table8[[Código do agregado '[Entidade']]:[Denominação do ficheiro pdf correspondente ao documento]],25,FALSE),"y")))),"")</f>
        <v/>
      </c>
      <c r="W1534" s="410">
        <f t="shared" si="122"/>
        <v>0</v>
      </c>
      <c r="AC1534" s="280"/>
    </row>
    <row r="1535" spans="1:29" s="263" customFormat="1" ht="25.05" hidden="1" customHeight="1" x14ac:dyDescent="0.3">
      <c r="A1535" s="274" t="str">
        <f>CONCATENATE(+IF(Table9[[#This Row],[Código do agregado
'[Entidade']]]="","",VLOOKUP(Table9[[#This Row],[Código do agregado
'[Entidade']]],Table8[[#All],[Código do agregado '[Entidade']]:[Código do agregado
'[1º Direito']]],6,FALSE)),Table9[[#This Row],[Membro]])</f>
        <v/>
      </c>
      <c r="B1535" s="403"/>
      <c r="C1535" s="404" t="str">
        <f>IF(Table9[[#This Row],[Código do agregado
'[Entidade']]]="","",(CONCATENATE(VLOOKUP(Table9[[#This Row],[Código do agregado
'[Entidade']]],Table8[[Código do agregado '[Entidade']]:[Código do agregado
'[1º Direito']]],8,FALSE),".",Table9[[#This Row],[Membro]])))</f>
        <v/>
      </c>
      <c r="D1535" s="430"/>
      <c r="E1535" s="431"/>
      <c r="F1535" s="430"/>
      <c r="G1535" s="430"/>
      <c r="H1535" s="435"/>
      <c r="I1535" s="432"/>
      <c r="J1535" s="433"/>
      <c r="K1535" s="404" t="str">
        <f ca="1">IF(Table9[[#This Row],[Data de nascimento 
(aaaa-mm-dd)]]="","",(IF(B1535="","",DATEDIF(J1535,NOW(),"y"))))</f>
        <v/>
      </c>
      <c r="L1535" s="401"/>
      <c r="M1535" s="405"/>
      <c r="N1535" s="407"/>
      <c r="O1535" s="405"/>
      <c r="P1535" s="275" t="str">
        <f t="shared" si="118"/>
        <v>NÃO</v>
      </c>
      <c r="Q1535" s="281" t="str">
        <f>IF(Table9[[#This Row],[Código do agregado
'[Entidade']]]="","",IF(B1535&lt;&gt;B1534,"A",IF(Q1534="A","B",IF(Q1534="B","C",IF(Q1534="C","D",IF(Q1534="D","E",IF(Q1534="E","F",IF(Q1534="F","G",IF(Q1534="G","H",IF(Q1534="H","I",IF(Q1534="K","L",IF(Q1534="L","M",IF(Q1534="M","N",IF(Q1534="N","O",IF(Q1534="O","P",IF(Q1534="P","Q"))))))))))))))))</f>
        <v/>
      </c>
      <c r="R1535" s="282" t="str">
        <f t="shared" si="119"/>
        <v/>
      </c>
      <c r="S1535" s="283" t="str">
        <f t="shared" si="120"/>
        <v/>
      </c>
      <c r="T1535" s="284" t="str">
        <f t="shared" ca="1" si="121"/>
        <v/>
      </c>
      <c r="U1535" s="419"/>
      <c r="V1535" s="421" t="str">
        <f>IFERROR(IF(Table9[[#This Row],[Data de nascimento 
(aaaa-mm-dd)]]="","",(IF(B1535="","",DATEDIF(J1535,VLOOKUP(Table9[[#This Row],[Código do agregado
'[Entidade']]],Table8[[Código do agregado '[Entidade']]:[Denominação do ficheiro pdf correspondente ao documento]],25,FALSE),"y")))),"")</f>
        <v/>
      </c>
      <c r="W1535" s="410">
        <f t="shared" si="122"/>
        <v>0</v>
      </c>
      <c r="AC1535" s="280"/>
    </row>
    <row r="1536" spans="1:29" s="263" customFormat="1" ht="25.05" hidden="1" customHeight="1" x14ac:dyDescent="0.3">
      <c r="A1536" s="274" t="str">
        <f>CONCATENATE(+IF(Table9[[#This Row],[Código do agregado
'[Entidade']]]="","",VLOOKUP(Table9[[#This Row],[Código do agregado
'[Entidade']]],Table8[[#All],[Código do agregado '[Entidade']]:[Código do agregado
'[1º Direito']]],6,FALSE)),Table9[[#This Row],[Membro]])</f>
        <v/>
      </c>
      <c r="B1536" s="403"/>
      <c r="C1536" s="404" t="str">
        <f>IF(Table9[[#This Row],[Código do agregado
'[Entidade']]]="","",(CONCATENATE(VLOOKUP(Table9[[#This Row],[Código do agregado
'[Entidade']]],Table8[[Código do agregado '[Entidade']]:[Código do agregado
'[1º Direito']]],8,FALSE),".",Table9[[#This Row],[Membro]])))</f>
        <v/>
      </c>
      <c r="D1536" s="430"/>
      <c r="E1536" s="431"/>
      <c r="F1536" s="430"/>
      <c r="G1536" s="430"/>
      <c r="H1536" s="435"/>
      <c r="I1536" s="432"/>
      <c r="J1536" s="433"/>
      <c r="K1536" s="404" t="str">
        <f ca="1">IF(Table9[[#This Row],[Data de nascimento 
(aaaa-mm-dd)]]="","",(IF(B1536="","",DATEDIF(J1536,NOW(),"y"))))</f>
        <v/>
      </c>
      <c r="L1536" s="401"/>
      <c r="M1536" s="405"/>
      <c r="N1536" s="407"/>
      <c r="O1536" s="405"/>
      <c r="P1536" s="275" t="str">
        <f t="shared" si="118"/>
        <v>NÃO</v>
      </c>
      <c r="Q1536" s="281" t="str">
        <f>IF(Table9[[#This Row],[Código do agregado
'[Entidade']]]="","",IF(B1536&lt;&gt;B1535,"A",IF(Q1535="A","B",IF(Q1535="B","C",IF(Q1535="C","D",IF(Q1535="D","E",IF(Q1535="E","F",IF(Q1535="F","G",IF(Q1535="G","H",IF(Q1535="H","I",IF(Q1535="K","L",IF(Q1535="L","M",IF(Q1535="M","N",IF(Q1535="N","O",IF(Q1535="O","P",IF(Q1535="P","Q"))))))))))))))))</f>
        <v/>
      </c>
      <c r="R1536" s="282" t="str">
        <f t="shared" si="119"/>
        <v/>
      </c>
      <c r="S1536" s="283" t="str">
        <f t="shared" si="120"/>
        <v/>
      </c>
      <c r="T1536" s="284" t="str">
        <f t="shared" ca="1" si="121"/>
        <v/>
      </c>
      <c r="U1536" s="419"/>
      <c r="V1536" s="421" t="str">
        <f>IFERROR(IF(Table9[[#This Row],[Data de nascimento 
(aaaa-mm-dd)]]="","",(IF(B1536="","",DATEDIF(J1536,VLOOKUP(Table9[[#This Row],[Código do agregado
'[Entidade']]],Table8[[Código do agregado '[Entidade']]:[Denominação do ficheiro pdf correspondente ao documento]],25,FALSE),"y")))),"")</f>
        <v/>
      </c>
      <c r="W1536" s="410">
        <f t="shared" si="122"/>
        <v>0</v>
      </c>
      <c r="AC1536" s="280"/>
    </row>
    <row r="1537" spans="1:29" s="263" customFormat="1" ht="25.05" hidden="1" customHeight="1" x14ac:dyDescent="0.3">
      <c r="A1537" s="274" t="str">
        <f>CONCATENATE(+IF(Table9[[#This Row],[Código do agregado
'[Entidade']]]="","",VLOOKUP(Table9[[#This Row],[Código do agregado
'[Entidade']]],Table8[[#All],[Código do agregado '[Entidade']]:[Código do agregado
'[1º Direito']]],6,FALSE)),Table9[[#This Row],[Membro]])</f>
        <v/>
      </c>
      <c r="B1537" s="403"/>
      <c r="C1537" s="404" t="str">
        <f>IF(Table9[[#This Row],[Código do agregado
'[Entidade']]]="","",(CONCATENATE(VLOOKUP(Table9[[#This Row],[Código do agregado
'[Entidade']]],Table8[[Código do agregado '[Entidade']]:[Código do agregado
'[1º Direito']]],8,FALSE),".",Table9[[#This Row],[Membro]])))</f>
        <v/>
      </c>
      <c r="D1537" s="430"/>
      <c r="E1537" s="431"/>
      <c r="F1537" s="430"/>
      <c r="G1537" s="430"/>
      <c r="H1537" s="435"/>
      <c r="I1537" s="432"/>
      <c r="J1537" s="433"/>
      <c r="K1537" s="404" t="str">
        <f ca="1">IF(Table9[[#This Row],[Data de nascimento 
(aaaa-mm-dd)]]="","",(IF(B1537="","",DATEDIF(J1537,NOW(),"y"))))</f>
        <v/>
      </c>
      <c r="L1537" s="401"/>
      <c r="M1537" s="405"/>
      <c r="N1537" s="407"/>
      <c r="O1537" s="405"/>
      <c r="P1537" s="275" t="str">
        <f t="shared" si="118"/>
        <v>NÃO</v>
      </c>
      <c r="Q1537" s="281" t="str">
        <f>IF(Table9[[#This Row],[Código do agregado
'[Entidade']]]="","",IF(B1537&lt;&gt;B1536,"A",IF(Q1536="A","B",IF(Q1536="B","C",IF(Q1536="C","D",IF(Q1536="D","E",IF(Q1536="E","F",IF(Q1536="F","G",IF(Q1536="G","H",IF(Q1536="H","I",IF(Q1536="K","L",IF(Q1536="L","M",IF(Q1536="M","N",IF(Q1536="N","O",IF(Q1536="O","P",IF(Q1536="P","Q"))))))))))))))))</f>
        <v/>
      </c>
      <c r="R1537" s="282" t="str">
        <f t="shared" si="119"/>
        <v/>
      </c>
      <c r="S1537" s="283" t="str">
        <f t="shared" si="120"/>
        <v/>
      </c>
      <c r="T1537" s="284" t="str">
        <f t="shared" ca="1" si="121"/>
        <v/>
      </c>
      <c r="U1537" s="419"/>
      <c r="V1537" s="421" t="str">
        <f>IFERROR(IF(Table9[[#This Row],[Data de nascimento 
(aaaa-mm-dd)]]="","",(IF(B1537="","",DATEDIF(J1537,VLOOKUP(Table9[[#This Row],[Código do agregado
'[Entidade']]],Table8[[Código do agregado '[Entidade']]:[Denominação do ficheiro pdf correspondente ao documento]],25,FALSE),"y")))),"")</f>
        <v/>
      </c>
      <c r="W1537" s="410">
        <f t="shared" si="122"/>
        <v>0</v>
      </c>
      <c r="AC1537" s="280"/>
    </row>
    <row r="1538" spans="1:29" s="263" customFormat="1" ht="25.05" hidden="1" customHeight="1" x14ac:dyDescent="0.3">
      <c r="A1538" s="274" t="str">
        <f>CONCATENATE(+IF(Table9[[#This Row],[Código do agregado
'[Entidade']]]="","",VLOOKUP(Table9[[#This Row],[Código do agregado
'[Entidade']]],Table8[[#All],[Código do agregado '[Entidade']]:[Código do agregado
'[1º Direito']]],6,FALSE)),Table9[[#This Row],[Membro]])</f>
        <v/>
      </c>
      <c r="B1538" s="403"/>
      <c r="C1538" s="404" t="str">
        <f>IF(Table9[[#This Row],[Código do agregado
'[Entidade']]]="","",(CONCATENATE(VLOOKUP(Table9[[#This Row],[Código do agregado
'[Entidade']]],Table8[[Código do agregado '[Entidade']]:[Código do agregado
'[1º Direito']]],8,FALSE),".",Table9[[#This Row],[Membro]])))</f>
        <v/>
      </c>
      <c r="D1538" s="430"/>
      <c r="E1538" s="431"/>
      <c r="F1538" s="430"/>
      <c r="G1538" s="430"/>
      <c r="H1538" s="435"/>
      <c r="I1538" s="432"/>
      <c r="J1538" s="433"/>
      <c r="K1538" s="404" t="str">
        <f ca="1">IF(Table9[[#This Row],[Data de nascimento 
(aaaa-mm-dd)]]="","",(IF(B1538="","",DATEDIF(J1538,NOW(),"y"))))</f>
        <v/>
      </c>
      <c r="L1538" s="401"/>
      <c r="M1538" s="405"/>
      <c r="N1538" s="407"/>
      <c r="O1538" s="405"/>
      <c r="P1538" s="275" t="str">
        <f t="shared" si="118"/>
        <v>NÃO</v>
      </c>
      <c r="Q1538" s="281" t="str">
        <f>IF(Table9[[#This Row],[Código do agregado
'[Entidade']]]="","",IF(B1538&lt;&gt;B1537,"A",IF(Q1537="A","B",IF(Q1537="B","C",IF(Q1537="C","D",IF(Q1537="D","E",IF(Q1537="E","F",IF(Q1537="F","G",IF(Q1537="G","H",IF(Q1537="H","I",IF(Q1537="K","L",IF(Q1537="L","M",IF(Q1537="M","N",IF(Q1537="N","O",IF(Q1537="O","P",IF(Q1537="P","Q"))))))))))))))))</f>
        <v/>
      </c>
      <c r="R1538" s="282" t="str">
        <f t="shared" si="119"/>
        <v/>
      </c>
      <c r="S1538" s="283" t="str">
        <f t="shared" si="120"/>
        <v/>
      </c>
      <c r="T1538" s="284" t="str">
        <f t="shared" ca="1" si="121"/>
        <v/>
      </c>
      <c r="U1538" s="419"/>
      <c r="V1538" s="421" t="str">
        <f>IFERROR(IF(Table9[[#This Row],[Data de nascimento 
(aaaa-mm-dd)]]="","",(IF(B1538="","",DATEDIF(J1538,VLOOKUP(Table9[[#This Row],[Código do agregado
'[Entidade']]],Table8[[Código do agregado '[Entidade']]:[Denominação do ficheiro pdf correspondente ao documento]],25,FALSE),"y")))),"")</f>
        <v/>
      </c>
      <c r="W1538" s="410">
        <f t="shared" si="122"/>
        <v>0</v>
      </c>
      <c r="AC1538" s="280"/>
    </row>
    <row r="1539" spans="1:29" s="263" customFormat="1" ht="25.05" hidden="1" customHeight="1" x14ac:dyDescent="0.3">
      <c r="A1539" s="274" t="str">
        <f>CONCATENATE(+IF(Table9[[#This Row],[Código do agregado
'[Entidade']]]="","",VLOOKUP(Table9[[#This Row],[Código do agregado
'[Entidade']]],Table8[[#All],[Código do agregado '[Entidade']]:[Código do agregado
'[1º Direito']]],6,FALSE)),Table9[[#This Row],[Membro]])</f>
        <v/>
      </c>
      <c r="B1539" s="403"/>
      <c r="C1539" s="404" t="str">
        <f>IF(Table9[[#This Row],[Código do agregado
'[Entidade']]]="","",(CONCATENATE(VLOOKUP(Table9[[#This Row],[Código do agregado
'[Entidade']]],Table8[[Código do agregado '[Entidade']]:[Código do agregado
'[1º Direito']]],8,FALSE),".",Table9[[#This Row],[Membro]])))</f>
        <v/>
      </c>
      <c r="D1539" s="430"/>
      <c r="E1539" s="431"/>
      <c r="F1539" s="430"/>
      <c r="G1539" s="430"/>
      <c r="H1539" s="435"/>
      <c r="I1539" s="432"/>
      <c r="J1539" s="433"/>
      <c r="K1539" s="404" t="str">
        <f ca="1">IF(Table9[[#This Row],[Data de nascimento 
(aaaa-mm-dd)]]="","",(IF(B1539="","",DATEDIF(J1539,NOW(),"y"))))</f>
        <v/>
      </c>
      <c r="L1539" s="401"/>
      <c r="M1539" s="405"/>
      <c r="N1539" s="407"/>
      <c r="O1539" s="405"/>
      <c r="P1539" s="275" t="str">
        <f t="shared" si="118"/>
        <v>NÃO</v>
      </c>
      <c r="Q1539" s="281" t="str">
        <f>IF(Table9[[#This Row],[Código do agregado
'[Entidade']]]="","",IF(B1539&lt;&gt;B1538,"A",IF(Q1538="A","B",IF(Q1538="B","C",IF(Q1538="C","D",IF(Q1538="D","E",IF(Q1538="E","F",IF(Q1538="F","G",IF(Q1538="G","H",IF(Q1538="H","I",IF(Q1538="K","L",IF(Q1538="L","M",IF(Q1538="M","N",IF(Q1538="N","O",IF(Q1538="O","P",IF(Q1538="P","Q"))))))))))))))))</f>
        <v/>
      </c>
      <c r="R1539" s="282" t="str">
        <f t="shared" si="119"/>
        <v/>
      </c>
      <c r="S1539" s="283" t="str">
        <f t="shared" si="120"/>
        <v/>
      </c>
      <c r="T1539" s="284" t="str">
        <f t="shared" ca="1" si="121"/>
        <v/>
      </c>
      <c r="U1539" s="419"/>
      <c r="V1539" s="421" t="str">
        <f>IFERROR(IF(Table9[[#This Row],[Data de nascimento 
(aaaa-mm-dd)]]="","",(IF(B1539="","",DATEDIF(J1539,VLOOKUP(Table9[[#This Row],[Código do agregado
'[Entidade']]],Table8[[Código do agregado '[Entidade']]:[Denominação do ficheiro pdf correspondente ao documento]],25,FALSE),"y")))),"")</f>
        <v/>
      </c>
      <c r="W1539" s="410">
        <f t="shared" si="122"/>
        <v>0</v>
      </c>
      <c r="AC1539" s="280"/>
    </row>
    <row r="1540" spans="1:29" s="263" customFormat="1" ht="25.05" hidden="1" customHeight="1" x14ac:dyDescent="0.3">
      <c r="A1540" s="274" t="str">
        <f>CONCATENATE(+IF(Table9[[#This Row],[Código do agregado
'[Entidade']]]="","",VLOOKUP(Table9[[#This Row],[Código do agregado
'[Entidade']]],Table8[[#All],[Código do agregado '[Entidade']]:[Código do agregado
'[1º Direito']]],6,FALSE)),Table9[[#This Row],[Membro]])</f>
        <v/>
      </c>
      <c r="B1540" s="403"/>
      <c r="C1540" s="404" t="str">
        <f>IF(Table9[[#This Row],[Código do agregado
'[Entidade']]]="","",(CONCATENATE(VLOOKUP(Table9[[#This Row],[Código do agregado
'[Entidade']]],Table8[[Código do agregado '[Entidade']]:[Código do agregado
'[1º Direito']]],8,FALSE),".",Table9[[#This Row],[Membro]])))</f>
        <v/>
      </c>
      <c r="D1540" s="430"/>
      <c r="E1540" s="431"/>
      <c r="F1540" s="430"/>
      <c r="G1540" s="430"/>
      <c r="H1540" s="435"/>
      <c r="I1540" s="432"/>
      <c r="J1540" s="433"/>
      <c r="K1540" s="404" t="str">
        <f ca="1">IF(Table9[[#This Row],[Data de nascimento 
(aaaa-mm-dd)]]="","",(IF(B1540="","",DATEDIF(J1540,NOW(),"y"))))</f>
        <v/>
      </c>
      <c r="L1540" s="401"/>
      <c r="M1540" s="405"/>
      <c r="N1540" s="407"/>
      <c r="O1540" s="405"/>
      <c r="P1540" s="275" t="str">
        <f t="shared" si="118"/>
        <v>NÃO</v>
      </c>
      <c r="Q1540" s="281" t="str">
        <f>IF(Table9[[#This Row],[Código do agregado
'[Entidade']]]="","",IF(B1540&lt;&gt;B1539,"A",IF(Q1539="A","B",IF(Q1539="B","C",IF(Q1539="C","D",IF(Q1539="D","E",IF(Q1539="E","F",IF(Q1539="F","G",IF(Q1539="G","H",IF(Q1539="H","I",IF(Q1539="K","L",IF(Q1539="L","M",IF(Q1539="M","N",IF(Q1539="N","O",IF(Q1539="O","P",IF(Q1539="P","Q"))))))))))))))))</f>
        <v/>
      </c>
      <c r="R1540" s="282" t="str">
        <f t="shared" si="119"/>
        <v/>
      </c>
      <c r="S1540" s="283" t="str">
        <f t="shared" si="120"/>
        <v/>
      </c>
      <c r="T1540" s="284" t="str">
        <f t="shared" ca="1" si="121"/>
        <v/>
      </c>
      <c r="U1540" s="419"/>
      <c r="V1540" s="421" t="str">
        <f>IFERROR(IF(Table9[[#This Row],[Data de nascimento 
(aaaa-mm-dd)]]="","",(IF(B1540="","",DATEDIF(J1540,VLOOKUP(Table9[[#This Row],[Código do agregado
'[Entidade']]],Table8[[Código do agregado '[Entidade']]:[Denominação do ficheiro pdf correspondente ao documento]],25,FALSE),"y")))),"")</f>
        <v/>
      </c>
      <c r="W1540" s="410">
        <f t="shared" si="122"/>
        <v>0</v>
      </c>
      <c r="AC1540" s="280"/>
    </row>
    <row r="1541" spans="1:29" s="263" customFormat="1" ht="25.05" hidden="1" customHeight="1" x14ac:dyDescent="0.3">
      <c r="A1541" s="274" t="str">
        <f>CONCATENATE(+IF(Table9[[#This Row],[Código do agregado
'[Entidade']]]="","",VLOOKUP(Table9[[#This Row],[Código do agregado
'[Entidade']]],Table8[[#All],[Código do agregado '[Entidade']]:[Código do agregado
'[1º Direito']]],6,FALSE)),Table9[[#This Row],[Membro]])</f>
        <v/>
      </c>
      <c r="B1541" s="403"/>
      <c r="C1541" s="404" t="str">
        <f>IF(Table9[[#This Row],[Código do agregado
'[Entidade']]]="","",(CONCATENATE(VLOOKUP(Table9[[#This Row],[Código do agregado
'[Entidade']]],Table8[[Código do agregado '[Entidade']]:[Código do agregado
'[1º Direito']]],8,FALSE),".",Table9[[#This Row],[Membro]])))</f>
        <v/>
      </c>
      <c r="D1541" s="430"/>
      <c r="E1541" s="431"/>
      <c r="F1541" s="430"/>
      <c r="G1541" s="430"/>
      <c r="H1541" s="435"/>
      <c r="I1541" s="432"/>
      <c r="J1541" s="433"/>
      <c r="K1541" s="404" t="str">
        <f ca="1">IF(Table9[[#This Row],[Data de nascimento 
(aaaa-mm-dd)]]="","",(IF(B1541="","",DATEDIF(J1541,NOW(),"y"))))</f>
        <v/>
      </c>
      <c r="L1541" s="401"/>
      <c r="M1541" s="405"/>
      <c r="N1541" s="407"/>
      <c r="O1541" s="405"/>
      <c r="P1541" s="275" t="str">
        <f t="shared" si="118"/>
        <v>NÃO</v>
      </c>
      <c r="Q1541" s="281" t="str">
        <f>IF(Table9[[#This Row],[Código do agregado
'[Entidade']]]="","",IF(B1541&lt;&gt;B1540,"A",IF(Q1540="A","B",IF(Q1540="B","C",IF(Q1540="C","D",IF(Q1540="D","E",IF(Q1540="E","F",IF(Q1540="F","G",IF(Q1540="G","H",IF(Q1540="H","I",IF(Q1540="K","L",IF(Q1540="L","M",IF(Q1540="M","N",IF(Q1540="N","O",IF(Q1540="O","P",IF(Q1540="P","Q"))))))))))))))))</f>
        <v/>
      </c>
      <c r="R1541" s="282" t="str">
        <f t="shared" si="119"/>
        <v/>
      </c>
      <c r="S1541" s="283" t="str">
        <f t="shared" si="120"/>
        <v/>
      </c>
      <c r="T1541" s="284" t="str">
        <f t="shared" ca="1" si="121"/>
        <v/>
      </c>
      <c r="U1541" s="419"/>
      <c r="V1541" s="421" t="str">
        <f>IFERROR(IF(Table9[[#This Row],[Data de nascimento 
(aaaa-mm-dd)]]="","",(IF(B1541="","",DATEDIF(J1541,VLOOKUP(Table9[[#This Row],[Código do agregado
'[Entidade']]],Table8[[Código do agregado '[Entidade']]:[Denominação do ficheiro pdf correspondente ao documento]],25,FALSE),"y")))),"")</f>
        <v/>
      </c>
      <c r="W1541" s="410">
        <f t="shared" si="122"/>
        <v>0</v>
      </c>
      <c r="AC1541" s="280"/>
    </row>
    <row r="1542" spans="1:29" s="263" customFormat="1" ht="25.05" hidden="1" customHeight="1" x14ac:dyDescent="0.3">
      <c r="A1542" s="274" t="str">
        <f>CONCATENATE(+IF(Table9[[#This Row],[Código do agregado
'[Entidade']]]="","",VLOOKUP(Table9[[#This Row],[Código do agregado
'[Entidade']]],Table8[[#All],[Código do agregado '[Entidade']]:[Código do agregado
'[1º Direito']]],6,FALSE)),Table9[[#This Row],[Membro]])</f>
        <v/>
      </c>
      <c r="B1542" s="403"/>
      <c r="C1542" s="404" t="str">
        <f>IF(Table9[[#This Row],[Código do agregado
'[Entidade']]]="","",(CONCATENATE(VLOOKUP(Table9[[#This Row],[Código do agregado
'[Entidade']]],Table8[[Código do agregado '[Entidade']]:[Código do agregado
'[1º Direito']]],8,FALSE),".",Table9[[#This Row],[Membro]])))</f>
        <v/>
      </c>
      <c r="D1542" s="430"/>
      <c r="E1542" s="431"/>
      <c r="F1542" s="430"/>
      <c r="G1542" s="430"/>
      <c r="H1542" s="435"/>
      <c r="I1542" s="432"/>
      <c r="J1542" s="433"/>
      <c r="K1542" s="404" t="str">
        <f ca="1">IF(Table9[[#This Row],[Data de nascimento 
(aaaa-mm-dd)]]="","",(IF(B1542="","",DATEDIF(J1542,NOW(),"y"))))</f>
        <v/>
      </c>
      <c r="L1542" s="401"/>
      <c r="M1542" s="405"/>
      <c r="N1542" s="407"/>
      <c r="O1542" s="405"/>
      <c r="P1542" s="275" t="str">
        <f t="shared" ref="P1542:P1594" si="123">IF(B1542&lt;&gt;"",IF(AND(B1542&lt;&gt;"",OR(I1542="",J1542="",M1542="",N1542="",AND(O1542="",S1542="Rend"))),"NÃO","SIM"),"NÃO")</f>
        <v>NÃO</v>
      </c>
      <c r="Q1542" s="281" t="str">
        <f>IF(Table9[[#This Row],[Código do agregado
'[Entidade']]]="","",IF(B1542&lt;&gt;B1541,"A",IF(Q1541="A","B",IF(Q1541="B","C",IF(Q1541="C","D",IF(Q1541="D","E",IF(Q1541="E","F",IF(Q1541="F","G",IF(Q1541="G","H",IF(Q1541="H","I",IF(Q1541="K","L",IF(Q1541="L","M",IF(Q1541="M","N",IF(Q1541="N","O",IF(Q1541="O","P",IF(Q1541="P","Q"))))))))))))))))</f>
        <v/>
      </c>
      <c r="R1542" s="282" t="str">
        <f t="shared" ref="R1542:R1594" si="124">IFERROR(IF(OR(RIGHT(I1542,1)-(11-((9*LEFT(I1542,1)+8*MID(I1542,2,1)+7*MID(I1542,3,1)+6*MID(I1542,4,1)+5*MID(I1542,5,1)+4*MID(I1542,6,1)+3*MID(I1542,7,1)+2*MID(I1542,8,1))-(11*INT((9*LEFT(I1542,1)+8*MID(I1542,2,1)+7*MID(I1542,3,1)+6*MID(I1542,4,1)+5*MID(I1542,5,1)+4*MID(I1542,6,1)+3*MID(I1542,7,1)+2*MID(I1542,8,1))/11))))=0,RIGHT(I1542,1)-(11-((9*LEFT(I1542,1)+8*MID(I1542,2,1)+7*MID(I1542,3,1)+6*MID(I1542,4,1)+5*MID(I1542,5,1)+4*MID(I1542,6,1)+3*MID(I1542,7,1)+2*MID(I1542,8,1))-(11*INT((9*LEFT(I1542,1)+8*MID(I1542,2,1)+7*MID(I1542,3,1)+6*MID(I1542,4,1)+5*MID(I1542,5,1)+4*MID(I1542,6,1)+3*MID(I1542,7,1)+2*MID(I1542,8,1))/11))))=-11,RIGHT(I1542,1)-(11-((9*LEFT(I1542,1)+8*MID(I1542,2,1)+7*MID(I1542,3,1)+6*MID(I1542,4,1)+5*MID(I1542,5,1)+4*MID(I1542,6,1)+3*MID(I1542,7,1)+2*MID(I1542,8,1))-(11*INT((9*LEFT(I1542,1)+8*MID(I1542,2,1)+7*MID(I1542,3,1)+6*MID(I1542,4,1)+5*MID(I1542,5,1)+4*MID(I1542,6,1)+3*MID(I1542,7,1)+2*MID(I1542,8,1))/11))))=-10),"","X"),"")</f>
        <v/>
      </c>
      <c r="S1542" s="283" t="str">
        <f t="shared" ref="S1542:S1594" si="125">IF(RIGHT(C1542,1)="A","",IF(C1542="","",IF(OR(K1542&gt;65,AND(K1542&gt;17,K1542&lt;26)),"Rend","")))</f>
        <v/>
      </c>
      <c r="T1542" s="284" t="str">
        <f t="shared" ref="T1542:T1594" ca="1" si="126">IF(OR(K1542&lt;18,AND(O1542="Não",S1542="Rend")),"Dep","")</f>
        <v/>
      </c>
      <c r="U1542" s="419"/>
      <c r="V1542" s="421" t="str">
        <f>IFERROR(IF(Table9[[#This Row],[Data de nascimento 
(aaaa-mm-dd)]]="","",(IF(B1542="","",DATEDIF(J1542,VLOOKUP(Table9[[#This Row],[Código do agregado
'[Entidade']]],Table8[[Código do agregado '[Entidade']]:[Denominação do ficheiro pdf correspondente ao documento]],25,FALSE),"y")))),"")</f>
        <v/>
      </c>
      <c r="W1542" s="410">
        <f t="shared" ref="W1542:W1605" si="127">IF(AND(V1542&gt;=15,V1542&lt;=29),1,0)</f>
        <v>0</v>
      </c>
      <c r="AC1542" s="280"/>
    </row>
    <row r="1543" spans="1:29" s="263" customFormat="1" ht="25.05" hidden="1" customHeight="1" x14ac:dyDescent="0.3">
      <c r="A1543" s="274" t="str">
        <f>CONCATENATE(+IF(Table9[[#This Row],[Código do agregado
'[Entidade']]]="","",VLOOKUP(Table9[[#This Row],[Código do agregado
'[Entidade']]],Table8[[#All],[Código do agregado '[Entidade']]:[Código do agregado
'[1º Direito']]],6,FALSE)),Table9[[#This Row],[Membro]])</f>
        <v/>
      </c>
      <c r="B1543" s="403"/>
      <c r="C1543" s="404" t="str">
        <f>IF(Table9[[#This Row],[Código do agregado
'[Entidade']]]="","",(CONCATENATE(VLOOKUP(Table9[[#This Row],[Código do agregado
'[Entidade']]],Table8[[Código do agregado '[Entidade']]:[Código do agregado
'[1º Direito']]],8,FALSE),".",Table9[[#This Row],[Membro]])))</f>
        <v/>
      </c>
      <c r="D1543" s="430"/>
      <c r="E1543" s="431"/>
      <c r="F1543" s="430"/>
      <c r="G1543" s="430"/>
      <c r="H1543" s="435"/>
      <c r="I1543" s="432"/>
      <c r="J1543" s="433"/>
      <c r="K1543" s="404" t="str">
        <f ca="1">IF(Table9[[#This Row],[Data de nascimento 
(aaaa-mm-dd)]]="","",(IF(B1543="","",DATEDIF(J1543,NOW(),"y"))))</f>
        <v/>
      </c>
      <c r="L1543" s="401"/>
      <c r="M1543" s="405"/>
      <c r="N1543" s="407"/>
      <c r="O1543" s="405"/>
      <c r="P1543" s="275" t="str">
        <f t="shared" si="123"/>
        <v>NÃO</v>
      </c>
      <c r="Q1543" s="281" t="str">
        <f>IF(Table9[[#This Row],[Código do agregado
'[Entidade']]]="","",IF(B1543&lt;&gt;B1542,"A",IF(Q1542="A","B",IF(Q1542="B","C",IF(Q1542="C","D",IF(Q1542="D","E",IF(Q1542="E","F",IF(Q1542="F","G",IF(Q1542="G","H",IF(Q1542="H","I",IF(Q1542="K","L",IF(Q1542="L","M",IF(Q1542="M","N",IF(Q1542="N","O",IF(Q1542="O","P",IF(Q1542="P","Q"))))))))))))))))</f>
        <v/>
      </c>
      <c r="R1543" s="282" t="str">
        <f t="shared" si="124"/>
        <v/>
      </c>
      <c r="S1543" s="283" t="str">
        <f t="shared" si="125"/>
        <v/>
      </c>
      <c r="T1543" s="284" t="str">
        <f t="shared" ca="1" si="126"/>
        <v/>
      </c>
      <c r="U1543" s="419"/>
      <c r="V1543" s="421" t="str">
        <f>IFERROR(IF(Table9[[#This Row],[Data de nascimento 
(aaaa-mm-dd)]]="","",(IF(B1543="","",DATEDIF(J1543,VLOOKUP(Table9[[#This Row],[Código do agregado
'[Entidade']]],Table8[[Código do agregado '[Entidade']]:[Denominação do ficheiro pdf correspondente ao documento]],25,FALSE),"y")))),"")</f>
        <v/>
      </c>
      <c r="W1543" s="410">
        <f t="shared" si="127"/>
        <v>0</v>
      </c>
      <c r="AC1543" s="280"/>
    </row>
    <row r="1544" spans="1:29" s="263" customFormat="1" ht="25.05" hidden="1" customHeight="1" x14ac:dyDescent="0.3">
      <c r="A1544" s="274" t="str">
        <f>CONCATENATE(+IF(Table9[[#This Row],[Código do agregado
'[Entidade']]]="","",VLOOKUP(Table9[[#This Row],[Código do agregado
'[Entidade']]],Table8[[#All],[Código do agregado '[Entidade']]:[Código do agregado
'[1º Direito']]],6,FALSE)),Table9[[#This Row],[Membro]])</f>
        <v/>
      </c>
      <c r="B1544" s="403"/>
      <c r="C1544" s="404" t="str">
        <f>IF(Table9[[#This Row],[Código do agregado
'[Entidade']]]="","",(CONCATENATE(VLOOKUP(Table9[[#This Row],[Código do agregado
'[Entidade']]],Table8[[Código do agregado '[Entidade']]:[Código do agregado
'[1º Direito']]],8,FALSE),".",Table9[[#This Row],[Membro]])))</f>
        <v/>
      </c>
      <c r="D1544" s="430"/>
      <c r="E1544" s="431"/>
      <c r="F1544" s="430"/>
      <c r="G1544" s="430"/>
      <c r="H1544" s="435"/>
      <c r="I1544" s="432"/>
      <c r="J1544" s="433"/>
      <c r="K1544" s="404" t="str">
        <f ca="1">IF(Table9[[#This Row],[Data de nascimento 
(aaaa-mm-dd)]]="","",(IF(B1544="","",DATEDIF(J1544,NOW(),"y"))))</f>
        <v/>
      </c>
      <c r="L1544" s="401"/>
      <c r="M1544" s="405"/>
      <c r="N1544" s="407"/>
      <c r="O1544" s="405"/>
      <c r="P1544" s="275" t="str">
        <f t="shared" si="123"/>
        <v>NÃO</v>
      </c>
      <c r="Q1544" s="281" t="str">
        <f>IF(Table9[[#This Row],[Código do agregado
'[Entidade']]]="","",IF(B1544&lt;&gt;B1543,"A",IF(Q1543="A","B",IF(Q1543="B","C",IF(Q1543="C","D",IF(Q1543="D","E",IF(Q1543="E","F",IF(Q1543="F","G",IF(Q1543="G","H",IF(Q1543="H","I",IF(Q1543="K","L",IF(Q1543="L","M",IF(Q1543="M","N",IF(Q1543="N","O",IF(Q1543="O","P",IF(Q1543="P","Q"))))))))))))))))</f>
        <v/>
      </c>
      <c r="R1544" s="282" t="str">
        <f t="shared" si="124"/>
        <v/>
      </c>
      <c r="S1544" s="283" t="str">
        <f t="shared" si="125"/>
        <v/>
      </c>
      <c r="T1544" s="284" t="str">
        <f t="shared" ca="1" si="126"/>
        <v/>
      </c>
      <c r="U1544" s="419"/>
      <c r="V1544" s="421" t="str">
        <f>IFERROR(IF(Table9[[#This Row],[Data de nascimento 
(aaaa-mm-dd)]]="","",(IF(B1544="","",DATEDIF(J1544,VLOOKUP(Table9[[#This Row],[Código do agregado
'[Entidade']]],Table8[[Código do agregado '[Entidade']]:[Denominação do ficheiro pdf correspondente ao documento]],25,FALSE),"y")))),"")</f>
        <v/>
      </c>
      <c r="W1544" s="410">
        <f t="shared" si="127"/>
        <v>0</v>
      </c>
      <c r="AC1544" s="280"/>
    </row>
    <row r="1545" spans="1:29" s="263" customFormat="1" ht="25.05" hidden="1" customHeight="1" x14ac:dyDescent="0.3">
      <c r="A1545" s="274" t="str">
        <f>CONCATENATE(+IF(Table9[[#This Row],[Código do agregado
'[Entidade']]]="","",VLOOKUP(Table9[[#This Row],[Código do agregado
'[Entidade']]],Table8[[#All],[Código do agregado '[Entidade']]:[Código do agregado
'[1º Direito']]],6,FALSE)),Table9[[#This Row],[Membro]])</f>
        <v/>
      </c>
      <c r="B1545" s="403"/>
      <c r="C1545" s="404" t="str">
        <f>IF(Table9[[#This Row],[Código do agregado
'[Entidade']]]="","",(CONCATENATE(VLOOKUP(Table9[[#This Row],[Código do agregado
'[Entidade']]],Table8[[Código do agregado '[Entidade']]:[Código do agregado
'[1º Direito']]],8,FALSE),".",Table9[[#This Row],[Membro]])))</f>
        <v/>
      </c>
      <c r="D1545" s="430"/>
      <c r="E1545" s="431"/>
      <c r="F1545" s="430"/>
      <c r="G1545" s="430"/>
      <c r="H1545" s="435"/>
      <c r="I1545" s="432"/>
      <c r="J1545" s="433"/>
      <c r="K1545" s="404" t="str">
        <f ca="1">IF(Table9[[#This Row],[Data de nascimento 
(aaaa-mm-dd)]]="","",(IF(B1545="","",DATEDIF(J1545,NOW(),"y"))))</f>
        <v/>
      </c>
      <c r="L1545" s="401"/>
      <c r="M1545" s="405"/>
      <c r="N1545" s="407"/>
      <c r="O1545" s="405"/>
      <c r="P1545" s="275" t="str">
        <f t="shared" si="123"/>
        <v>NÃO</v>
      </c>
      <c r="Q1545" s="281" t="str">
        <f>IF(Table9[[#This Row],[Código do agregado
'[Entidade']]]="","",IF(B1545&lt;&gt;B1544,"A",IF(Q1544="A","B",IF(Q1544="B","C",IF(Q1544="C","D",IF(Q1544="D","E",IF(Q1544="E","F",IF(Q1544="F","G",IF(Q1544="G","H",IF(Q1544="H","I",IF(Q1544="K","L",IF(Q1544="L","M",IF(Q1544="M","N",IF(Q1544="N","O",IF(Q1544="O","P",IF(Q1544="P","Q"))))))))))))))))</f>
        <v/>
      </c>
      <c r="R1545" s="282" t="str">
        <f t="shared" si="124"/>
        <v/>
      </c>
      <c r="S1545" s="283" t="str">
        <f t="shared" si="125"/>
        <v/>
      </c>
      <c r="T1545" s="284" t="str">
        <f t="shared" ca="1" si="126"/>
        <v/>
      </c>
      <c r="U1545" s="419"/>
      <c r="V1545" s="421" t="str">
        <f>IFERROR(IF(Table9[[#This Row],[Data de nascimento 
(aaaa-mm-dd)]]="","",(IF(B1545="","",DATEDIF(J1545,VLOOKUP(Table9[[#This Row],[Código do agregado
'[Entidade']]],Table8[[Código do agregado '[Entidade']]:[Denominação do ficheiro pdf correspondente ao documento]],25,FALSE),"y")))),"")</f>
        <v/>
      </c>
      <c r="W1545" s="410">
        <f t="shared" si="127"/>
        <v>0</v>
      </c>
      <c r="AC1545" s="280"/>
    </row>
    <row r="1546" spans="1:29" s="263" customFormat="1" ht="25.05" hidden="1" customHeight="1" x14ac:dyDescent="0.3">
      <c r="A1546" s="274" t="str">
        <f>CONCATENATE(+IF(Table9[[#This Row],[Código do agregado
'[Entidade']]]="","",VLOOKUP(Table9[[#This Row],[Código do agregado
'[Entidade']]],Table8[[#All],[Código do agregado '[Entidade']]:[Código do agregado
'[1º Direito']]],6,FALSE)),Table9[[#This Row],[Membro]])</f>
        <v/>
      </c>
      <c r="B1546" s="403"/>
      <c r="C1546" s="404" t="str">
        <f>IF(Table9[[#This Row],[Código do agregado
'[Entidade']]]="","",(CONCATENATE(VLOOKUP(Table9[[#This Row],[Código do agregado
'[Entidade']]],Table8[[Código do agregado '[Entidade']]:[Código do agregado
'[1º Direito']]],8,FALSE),".",Table9[[#This Row],[Membro]])))</f>
        <v/>
      </c>
      <c r="D1546" s="430"/>
      <c r="E1546" s="431"/>
      <c r="F1546" s="430"/>
      <c r="G1546" s="430"/>
      <c r="H1546" s="435"/>
      <c r="I1546" s="432"/>
      <c r="J1546" s="433"/>
      <c r="K1546" s="404" t="str">
        <f ca="1">IF(Table9[[#This Row],[Data de nascimento 
(aaaa-mm-dd)]]="","",(IF(B1546="","",DATEDIF(J1546,NOW(),"y"))))</f>
        <v/>
      </c>
      <c r="L1546" s="401"/>
      <c r="M1546" s="405"/>
      <c r="N1546" s="407"/>
      <c r="O1546" s="405"/>
      <c r="P1546" s="275" t="str">
        <f t="shared" si="123"/>
        <v>NÃO</v>
      </c>
      <c r="Q1546" s="281" t="str">
        <f>IF(Table9[[#This Row],[Código do agregado
'[Entidade']]]="","",IF(B1546&lt;&gt;B1545,"A",IF(Q1545="A","B",IF(Q1545="B","C",IF(Q1545="C","D",IF(Q1545="D","E",IF(Q1545="E","F",IF(Q1545="F","G",IF(Q1545="G","H",IF(Q1545="H","I",IF(Q1545="K","L",IF(Q1545="L","M",IF(Q1545="M","N",IF(Q1545="N","O",IF(Q1545="O","P",IF(Q1545="P","Q"))))))))))))))))</f>
        <v/>
      </c>
      <c r="R1546" s="282" t="str">
        <f t="shared" si="124"/>
        <v/>
      </c>
      <c r="S1546" s="283" t="str">
        <f t="shared" si="125"/>
        <v/>
      </c>
      <c r="T1546" s="284" t="str">
        <f t="shared" ca="1" si="126"/>
        <v/>
      </c>
      <c r="U1546" s="419"/>
      <c r="V1546" s="421" t="str">
        <f>IFERROR(IF(Table9[[#This Row],[Data de nascimento 
(aaaa-mm-dd)]]="","",(IF(B1546="","",DATEDIF(J1546,VLOOKUP(Table9[[#This Row],[Código do agregado
'[Entidade']]],Table8[[Código do agregado '[Entidade']]:[Denominação do ficheiro pdf correspondente ao documento]],25,FALSE),"y")))),"")</f>
        <v/>
      </c>
      <c r="W1546" s="410">
        <f t="shared" si="127"/>
        <v>0</v>
      </c>
      <c r="AC1546" s="280"/>
    </row>
    <row r="1547" spans="1:29" s="263" customFormat="1" ht="25.05" hidden="1" customHeight="1" x14ac:dyDescent="0.3">
      <c r="A1547" s="274" t="str">
        <f>CONCATENATE(+IF(Table9[[#This Row],[Código do agregado
'[Entidade']]]="","",VLOOKUP(Table9[[#This Row],[Código do agregado
'[Entidade']]],Table8[[#All],[Código do agregado '[Entidade']]:[Código do agregado
'[1º Direito']]],6,FALSE)),Table9[[#This Row],[Membro]])</f>
        <v/>
      </c>
      <c r="B1547" s="403"/>
      <c r="C1547" s="404" t="str">
        <f>IF(Table9[[#This Row],[Código do agregado
'[Entidade']]]="","",(CONCATENATE(VLOOKUP(Table9[[#This Row],[Código do agregado
'[Entidade']]],Table8[[Código do agregado '[Entidade']]:[Código do agregado
'[1º Direito']]],8,FALSE),".",Table9[[#This Row],[Membro]])))</f>
        <v/>
      </c>
      <c r="D1547" s="430"/>
      <c r="E1547" s="431"/>
      <c r="F1547" s="430"/>
      <c r="G1547" s="430"/>
      <c r="H1547" s="435"/>
      <c r="I1547" s="432"/>
      <c r="J1547" s="433"/>
      <c r="K1547" s="404" t="str">
        <f ca="1">IF(Table9[[#This Row],[Data de nascimento 
(aaaa-mm-dd)]]="","",(IF(B1547="","",DATEDIF(J1547,NOW(),"y"))))</f>
        <v/>
      </c>
      <c r="L1547" s="401"/>
      <c r="M1547" s="405"/>
      <c r="N1547" s="407"/>
      <c r="O1547" s="405"/>
      <c r="P1547" s="275" t="str">
        <f t="shared" si="123"/>
        <v>NÃO</v>
      </c>
      <c r="Q1547" s="281" t="str">
        <f>IF(Table9[[#This Row],[Código do agregado
'[Entidade']]]="","",IF(B1547&lt;&gt;B1546,"A",IF(Q1546="A","B",IF(Q1546="B","C",IF(Q1546="C","D",IF(Q1546="D","E",IF(Q1546="E","F",IF(Q1546="F","G",IF(Q1546="G","H",IF(Q1546="H","I",IF(Q1546="K","L",IF(Q1546="L","M",IF(Q1546="M","N",IF(Q1546="N","O",IF(Q1546="O","P",IF(Q1546="P","Q"))))))))))))))))</f>
        <v/>
      </c>
      <c r="R1547" s="282" t="str">
        <f t="shared" si="124"/>
        <v/>
      </c>
      <c r="S1547" s="283" t="str">
        <f t="shared" si="125"/>
        <v/>
      </c>
      <c r="T1547" s="284" t="str">
        <f t="shared" ca="1" si="126"/>
        <v/>
      </c>
      <c r="U1547" s="419"/>
      <c r="V1547" s="421" t="str">
        <f>IFERROR(IF(Table9[[#This Row],[Data de nascimento 
(aaaa-mm-dd)]]="","",(IF(B1547="","",DATEDIF(J1547,VLOOKUP(Table9[[#This Row],[Código do agregado
'[Entidade']]],Table8[[Código do agregado '[Entidade']]:[Denominação do ficheiro pdf correspondente ao documento]],25,FALSE),"y")))),"")</f>
        <v/>
      </c>
      <c r="W1547" s="410">
        <f t="shared" si="127"/>
        <v>0</v>
      </c>
      <c r="AC1547" s="280"/>
    </row>
    <row r="1548" spans="1:29" s="263" customFormat="1" ht="25.05" hidden="1" customHeight="1" x14ac:dyDescent="0.3">
      <c r="A1548" s="274" t="str">
        <f>CONCATENATE(+IF(Table9[[#This Row],[Código do agregado
'[Entidade']]]="","",VLOOKUP(Table9[[#This Row],[Código do agregado
'[Entidade']]],Table8[[#All],[Código do agregado '[Entidade']]:[Código do agregado
'[1º Direito']]],6,FALSE)),Table9[[#This Row],[Membro]])</f>
        <v/>
      </c>
      <c r="B1548" s="403"/>
      <c r="C1548" s="404" t="str">
        <f>IF(Table9[[#This Row],[Código do agregado
'[Entidade']]]="","",(CONCATENATE(VLOOKUP(Table9[[#This Row],[Código do agregado
'[Entidade']]],Table8[[Código do agregado '[Entidade']]:[Código do agregado
'[1º Direito']]],8,FALSE),".",Table9[[#This Row],[Membro]])))</f>
        <v/>
      </c>
      <c r="D1548" s="430"/>
      <c r="E1548" s="431"/>
      <c r="F1548" s="430"/>
      <c r="G1548" s="430"/>
      <c r="H1548" s="435"/>
      <c r="I1548" s="432"/>
      <c r="J1548" s="433"/>
      <c r="K1548" s="404" t="str">
        <f ca="1">IF(Table9[[#This Row],[Data de nascimento 
(aaaa-mm-dd)]]="","",(IF(B1548="","",DATEDIF(J1548,NOW(),"y"))))</f>
        <v/>
      </c>
      <c r="L1548" s="401"/>
      <c r="M1548" s="405"/>
      <c r="N1548" s="407"/>
      <c r="O1548" s="405"/>
      <c r="P1548" s="275" t="str">
        <f t="shared" si="123"/>
        <v>NÃO</v>
      </c>
      <c r="Q1548" s="281" t="str">
        <f>IF(Table9[[#This Row],[Código do agregado
'[Entidade']]]="","",IF(B1548&lt;&gt;B1547,"A",IF(Q1547="A","B",IF(Q1547="B","C",IF(Q1547="C","D",IF(Q1547="D","E",IF(Q1547="E","F",IF(Q1547="F","G",IF(Q1547="G","H",IF(Q1547="H","I",IF(Q1547="K","L",IF(Q1547="L","M",IF(Q1547="M","N",IF(Q1547="N","O",IF(Q1547="O","P",IF(Q1547="P","Q"))))))))))))))))</f>
        <v/>
      </c>
      <c r="R1548" s="282" t="str">
        <f t="shared" si="124"/>
        <v/>
      </c>
      <c r="S1548" s="283" t="str">
        <f t="shared" si="125"/>
        <v/>
      </c>
      <c r="T1548" s="284" t="str">
        <f t="shared" ca="1" si="126"/>
        <v/>
      </c>
      <c r="U1548" s="419"/>
      <c r="V1548" s="421" t="str">
        <f>IFERROR(IF(Table9[[#This Row],[Data de nascimento 
(aaaa-mm-dd)]]="","",(IF(B1548="","",DATEDIF(J1548,VLOOKUP(Table9[[#This Row],[Código do agregado
'[Entidade']]],Table8[[Código do agregado '[Entidade']]:[Denominação do ficheiro pdf correspondente ao documento]],25,FALSE),"y")))),"")</f>
        <v/>
      </c>
      <c r="W1548" s="410">
        <f t="shared" si="127"/>
        <v>0</v>
      </c>
      <c r="AC1548" s="280"/>
    </row>
    <row r="1549" spans="1:29" s="263" customFormat="1" ht="25.05" hidden="1" customHeight="1" x14ac:dyDescent="0.3">
      <c r="A1549" s="274" t="str">
        <f>CONCATENATE(+IF(Table9[[#This Row],[Código do agregado
'[Entidade']]]="","",VLOOKUP(Table9[[#This Row],[Código do agregado
'[Entidade']]],Table8[[#All],[Código do agregado '[Entidade']]:[Código do agregado
'[1º Direito']]],6,FALSE)),Table9[[#This Row],[Membro]])</f>
        <v/>
      </c>
      <c r="B1549" s="403"/>
      <c r="C1549" s="404" t="str">
        <f>IF(Table9[[#This Row],[Código do agregado
'[Entidade']]]="","",(CONCATENATE(VLOOKUP(Table9[[#This Row],[Código do agregado
'[Entidade']]],Table8[[Código do agregado '[Entidade']]:[Código do agregado
'[1º Direito']]],8,FALSE),".",Table9[[#This Row],[Membro]])))</f>
        <v/>
      </c>
      <c r="D1549" s="430"/>
      <c r="E1549" s="431"/>
      <c r="F1549" s="430"/>
      <c r="G1549" s="430"/>
      <c r="H1549" s="435"/>
      <c r="I1549" s="432"/>
      <c r="J1549" s="433"/>
      <c r="K1549" s="404" t="str">
        <f ca="1">IF(Table9[[#This Row],[Data de nascimento 
(aaaa-mm-dd)]]="","",(IF(B1549="","",DATEDIF(J1549,NOW(),"y"))))</f>
        <v/>
      </c>
      <c r="L1549" s="401"/>
      <c r="M1549" s="405"/>
      <c r="N1549" s="407"/>
      <c r="O1549" s="405"/>
      <c r="P1549" s="275" t="str">
        <f t="shared" si="123"/>
        <v>NÃO</v>
      </c>
      <c r="Q1549" s="281" t="str">
        <f>IF(Table9[[#This Row],[Código do agregado
'[Entidade']]]="","",IF(B1549&lt;&gt;B1548,"A",IF(Q1548="A","B",IF(Q1548="B","C",IF(Q1548="C","D",IF(Q1548="D","E",IF(Q1548="E","F",IF(Q1548="F","G",IF(Q1548="G","H",IF(Q1548="H","I",IF(Q1548="K","L",IF(Q1548="L","M",IF(Q1548="M","N",IF(Q1548="N","O",IF(Q1548="O","P",IF(Q1548="P","Q"))))))))))))))))</f>
        <v/>
      </c>
      <c r="R1549" s="282" t="str">
        <f t="shared" si="124"/>
        <v/>
      </c>
      <c r="S1549" s="283" t="str">
        <f t="shared" si="125"/>
        <v/>
      </c>
      <c r="T1549" s="284" t="str">
        <f t="shared" ca="1" si="126"/>
        <v/>
      </c>
      <c r="U1549" s="419"/>
      <c r="V1549" s="421" t="str">
        <f>IFERROR(IF(Table9[[#This Row],[Data de nascimento 
(aaaa-mm-dd)]]="","",(IF(B1549="","",DATEDIF(J1549,VLOOKUP(Table9[[#This Row],[Código do agregado
'[Entidade']]],Table8[[Código do agregado '[Entidade']]:[Denominação do ficheiro pdf correspondente ao documento]],25,FALSE),"y")))),"")</f>
        <v/>
      </c>
      <c r="W1549" s="410">
        <f t="shared" si="127"/>
        <v>0</v>
      </c>
      <c r="AC1549" s="280"/>
    </row>
    <row r="1550" spans="1:29" s="263" customFormat="1" ht="25.05" hidden="1" customHeight="1" x14ac:dyDescent="0.3">
      <c r="A1550" s="274" t="str">
        <f>CONCATENATE(+IF(Table9[[#This Row],[Código do agregado
'[Entidade']]]="","",VLOOKUP(Table9[[#This Row],[Código do agregado
'[Entidade']]],Table8[[#All],[Código do agregado '[Entidade']]:[Código do agregado
'[1º Direito']]],6,FALSE)),Table9[[#This Row],[Membro]])</f>
        <v/>
      </c>
      <c r="B1550" s="403"/>
      <c r="C1550" s="404" t="str">
        <f>IF(Table9[[#This Row],[Código do agregado
'[Entidade']]]="","",(CONCATENATE(VLOOKUP(Table9[[#This Row],[Código do agregado
'[Entidade']]],Table8[[Código do agregado '[Entidade']]:[Código do agregado
'[1º Direito']]],8,FALSE),".",Table9[[#This Row],[Membro]])))</f>
        <v/>
      </c>
      <c r="D1550" s="430"/>
      <c r="E1550" s="431"/>
      <c r="F1550" s="430"/>
      <c r="G1550" s="430"/>
      <c r="H1550" s="435"/>
      <c r="I1550" s="432"/>
      <c r="J1550" s="433"/>
      <c r="K1550" s="404" t="str">
        <f ca="1">IF(Table9[[#This Row],[Data de nascimento 
(aaaa-mm-dd)]]="","",(IF(B1550="","",DATEDIF(J1550,NOW(),"y"))))</f>
        <v/>
      </c>
      <c r="L1550" s="401"/>
      <c r="M1550" s="405"/>
      <c r="N1550" s="407"/>
      <c r="O1550" s="405"/>
      <c r="P1550" s="275" t="str">
        <f t="shared" si="123"/>
        <v>NÃO</v>
      </c>
      <c r="Q1550" s="281" t="str">
        <f>IF(Table9[[#This Row],[Código do agregado
'[Entidade']]]="","",IF(B1550&lt;&gt;B1549,"A",IF(Q1549="A","B",IF(Q1549="B","C",IF(Q1549="C","D",IF(Q1549="D","E",IF(Q1549="E","F",IF(Q1549="F","G",IF(Q1549="G","H",IF(Q1549="H","I",IF(Q1549="K","L",IF(Q1549="L","M",IF(Q1549="M","N",IF(Q1549="N","O",IF(Q1549="O","P",IF(Q1549="P","Q"))))))))))))))))</f>
        <v/>
      </c>
      <c r="R1550" s="282" t="str">
        <f t="shared" si="124"/>
        <v/>
      </c>
      <c r="S1550" s="283" t="str">
        <f t="shared" si="125"/>
        <v/>
      </c>
      <c r="T1550" s="284" t="str">
        <f t="shared" ca="1" si="126"/>
        <v/>
      </c>
      <c r="U1550" s="419"/>
      <c r="V1550" s="421" t="str">
        <f>IFERROR(IF(Table9[[#This Row],[Data de nascimento 
(aaaa-mm-dd)]]="","",(IF(B1550="","",DATEDIF(J1550,VLOOKUP(Table9[[#This Row],[Código do agregado
'[Entidade']]],Table8[[Código do agregado '[Entidade']]:[Denominação do ficheiro pdf correspondente ao documento]],25,FALSE),"y")))),"")</f>
        <v/>
      </c>
      <c r="W1550" s="410">
        <f t="shared" si="127"/>
        <v>0</v>
      </c>
      <c r="AC1550" s="280"/>
    </row>
    <row r="1551" spans="1:29" s="263" customFormat="1" ht="25.05" hidden="1" customHeight="1" x14ac:dyDescent="0.3">
      <c r="A1551" s="274" t="str">
        <f>CONCATENATE(+IF(Table9[[#This Row],[Código do agregado
'[Entidade']]]="","",VLOOKUP(Table9[[#This Row],[Código do agregado
'[Entidade']]],Table8[[#All],[Código do agregado '[Entidade']]:[Código do agregado
'[1º Direito']]],6,FALSE)),Table9[[#This Row],[Membro]])</f>
        <v/>
      </c>
      <c r="B1551" s="403"/>
      <c r="C1551" s="404" t="str">
        <f>IF(Table9[[#This Row],[Código do agregado
'[Entidade']]]="","",(CONCATENATE(VLOOKUP(Table9[[#This Row],[Código do agregado
'[Entidade']]],Table8[[Código do agregado '[Entidade']]:[Código do agregado
'[1º Direito']]],8,FALSE),".",Table9[[#This Row],[Membro]])))</f>
        <v/>
      </c>
      <c r="D1551" s="430"/>
      <c r="E1551" s="431"/>
      <c r="F1551" s="430"/>
      <c r="G1551" s="430"/>
      <c r="H1551" s="435"/>
      <c r="I1551" s="432"/>
      <c r="J1551" s="433"/>
      <c r="K1551" s="404" t="str">
        <f ca="1">IF(Table9[[#This Row],[Data de nascimento 
(aaaa-mm-dd)]]="","",(IF(B1551="","",DATEDIF(J1551,NOW(),"y"))))</f>
        <v/>
      </c>
      <c r="L1551" s="401"/>
      <c r="M1551" s="405"/>
      <c r="N1551" s="407"/>
      <c r="O1551" s="405"/>
      <c r="P1551" s="275" t="str">
        <f t="shared" si="123"/>
        <v>NÃO</v>
      </c>
      <c r="Q1551" s="281" t="str">
        <f>IF(Table9[[#This Row],[Código do agregado
'[Entidade']]]="","",IF(B1551&lt;&gt;B1550,"A",IF(Q1550="A","B",IF(Q1550="B","C",IF(Q1550="C","D",IF(Q1550="D","E",IF(Q1550="E","F",IF(Q1550="F","G",IF(Q1550="G","H",IF(Q1550="H","I",IF(Q1550="K","L",IF(Q1550="L","M",IF(Q1550="M","N",IF(Q1550="N","O",IF(Q1550="O","P",IF(Q1550="P","Q"))))))))))))))))</f>
        <v/>
      </c>
      <c r="R1551" s="282" t="str">
        <f t="shared" si="124"/>
        <v/>
      </c>
      <c r="S1551" s="283" t="str">
        <f t="shared" si="125"/>
        <v/>
      </c>
      <c r="T1551" s="284" t="str">
        <f t="shared" ca="1" si="126"/>
        <v/>
      </c>
      <c r="U1551" s="419"/>
      <c r="V1551" s="421" t="str">
        <f>IFERROR(IF(Table9[[#This Row],[Data de nascimento 
(aaaa-mm-dd)]]="","",(IF(B1551="","",DATEDIF(J1551,VLOOKUP(Table9[[#This Row],[Código do agregado
'[Entidade']]],Table8[[Código do agregado '[Entidade']]:[Denominação do ficheiro pdf correspondente ao documento]],25,FALSE),"y")))),"")</f>
        <v/>
      </c>
      <c r="W1551" s="410">
        <f t="shared" si="127"/>
        <v>0</v>
      </c>
      <c r="AC1551" s="280"/>
    </row>
    <row r="1552" spans="1:29" s="263" customFormat="1" ht="25.05" hidden="1" customHeight="1" x14ac:dyDescent="0.3">
      <c r="A1552" s="274" t="str">
        <f>CONCATENATE(+IF(Table9[[#This Row],[Código do agregado
'[Entidade']]]="","",VLOOKUP(Table9[[#This Row],[Código do agregado
'[Entidade']]],Table8[[#All],[Código do agregado '[Entidade']]:[Código do agregado
'[1º Direito']]],6,FALSE)),Table9[[#This Row],[Membro]])</f>
        <v/>
      </c>
      <c r="B1552" s="403"/>
      <c r="C1552" s="404" t="str">
        <f>IF(Table9[[#This Row],[Código do agregado
'[Entidade']]]="","",(CONCATENATE(VLOOKUP(Table9[[#This Row],[Código do agregado
'[Entidade']]],Table8[[Código do agregado '[Entidade']]:[Código do agregado
'[1º Direito']]],8,FALSE),".",Table9[[#This Row],[Membro]])))</f>
        <v/>
      </c>
      <c r="D1552" s="430"/>
      <c r="E1552" s="431"/>
      <c r="F1552" s="430"/>
      <c r="G1552" s="430"/>
      <c r="H1552" s="435"/>
      <c r="I1552" s="432"/>
      <c r="J1552" s="433"/>
      <c r="K1552" s="404" t="str">
        <f ca="1">IF(Table9[[#This Row],[Data de nascimento 
(aaaa-mm-dd)]]="","",(IF(B1552="","",DATEDIF(J1552,NOW(),"y"))))</f>
        <v/>
      </c>
      <c r="L1552" s="401"/>
      <c r="M1552" s="405"/>
      <c r="N1552" s="407"/>
      <c r="O1552" s="405"/>
      <c r="P1552" s="275" t="str">
        <f t="shared" si="123"/>
        <v>NÃO</v>
      </c>
      <c r="Q1552" s="281" t="str">
        <f>IF(Table9[[#This Row],[Código do agregado
'[Entidade']]]="","",IF(B1552&lt;&gt;B1551,"A",IF(Q1551="A","B",IF(Q1551="B","C",IF(Q1551="C","D",IF(Q1551="D","E",IF(Q1551="E","F",IF(Q1551="F","G",IF(Q1551="G","H",IF(Q1551="H","I",IF(Q1551="K","L",IF(Q1551="L","M",IF(Q1551="M","N",IF(Q1551="N","O",IF(Q1551="O","P",IF(Q1551="P","Q"))))))))))))))))</f>
        <v/>
      </c>
      <c r="R1552" s="282" t="str">
        <f t="shared" si="124"/>
        <v/>
      </c>
      <c r="S1552" s="283" t="str">
        <f t="shared" si="125"/>
        <v/>
      </c>
      <c r="T1552" s="284" t="str">
        <f t="shared" ca="1" si="126"/>
        <v/>
      </c>
      <c r="U1552" s="419"/>
      <c r="V1552" s="421" t="str">
        <f>IFERROR(IF(Table9[[#This Row],[Data de nascimento 
(aaaa-mm-dd)]]="","",(IF(B1552="","",DATEDIF(J1552,VLOOKUP(Table9[[#This Row],[Código do agregado
'[Entidade']]],Table8[[Código do agregado '[Entidade']]:[Denominação do ficheiro pdf correspondente ao documento]],25,FALSE),"y")))),"")</f>
        <v/>
      </c>
      <c r="W1552" s="410">
        <f t="shared" si="127"/>
        <v>0</v>
      </c>
      <c r="AC1552" s="280"/>
    </row>
    <row r="1553" spans="1:29" s="263" customFormat="1" ht="25.05" hidden="1" customHeight="1" x14ac:dyDescent="0.3">
      <c r="A1553" s="274" t="str">
        <f>CONCATENATE(+IF(Table9[[#This Row],[Código do agregado
'[Entidade']]]="","",VLOOKUP(Table9[[#This Row],[Código do agregado
'[Entidade']]],Table8[[#All],[Código do agregado '[Entidade']]:[Código do agregado
'[1º Direito']]],6,FALSE)),Table9[[#This Row],[Membro]])</f>
        <v/>
      </c>
      <c r="B1553" s="403"/>
      <c r="C1553" s="404" t="str">
        <f>IF(Table9[[#This Row],[Código do agregado
'[Entidade']]]="","",(CONCATENATE(VLOOKUP(Table9[[#This Row],[Código do agregado
'[Entidade']]],Table8[[Código do agregado '[Entidade']]:[Código do agregado
'[1º Direito']]],8,FALSE),".",Table9[[#This Row],[Membro]])))</f>
        <v/>
      </c>
      <c r="D1553" s="430"/>
      <c r="E1553" s="431"/>
      <c r="F1553" s="430"/>
      <c r="G1553" s="430"/>
      <c r="H1553" s="435"/>
      <c r="I1553" s="432"/>
      <c r="J1553" s="433"/>
      <c r="K1553" s="404" t="str">
        <f ca="1">IF(Table9[[#This Row],[Data de nascimento 
(aaaa-mm-dd)]]="","",(IF(B1553="","",DATEDIF(J1553,NOW(),"y"))))</f>
        <v/>
      </c>
      <c r="L1553" s="401"/>
      <c r="M1553" s="405"/>
      <c r="N1553" s="407"/>
      <c r="O1553" s="405"/>
      <c r="P1553" s="275" t="str">
        <f t="shared" si="123"/>
        <v>NÃO</v>
      </c>
      <c r="Q1553" s="281" t="str">
        <f>IF(Table9[[#This Row],[Código do agregado
'[Entidade']]]="","",IF(B1553&lt;&gt;B1552,"A",IF(Q1552="A","B",IF(Q1552="B","C",IF(Q1552="C","D",IF(Q1552="D","E",IF(Q1552="E","F",IF(Q1552="F","G",IF(Q1552="G","H",IF(Q1552="H","I",IF(Q1552="K","L",IF(Q1552="L","M",IF(Q1552="M","N",IF(Q1552="N","O",IF(Q1552="O","P",IF(Q1552="P","Q"))))))))))))))))</f>
        <v/>
      </c>
      <c r="R1553" s="282" t="str">
        <f t="shared" si="124"/>
        <v/>
      </c>
      <c r="S1553" s="283" t="str">
        <f t="shared" si="125"/>
        <v/>
      </c>
      <c r="T1553" s="284" t="str">
        <f t="shared" ca="1" si="126"/>
        <v/>
      </c>
      <c r="U1553" s="419"/>
      <c r="V1553" s="421" t="str">
        <f>IFERROR(IF(Table9[[#This Row],[Data de nascimento 
(aaaa-mm-dd)]]="","",(IF(B1553="","",DATEDIF(J1553,VLOOKUP(Table9[[#This Row],[Código do agregado
'[Entidade']]],Table8[[Código do agregado '[Entidade']]:[Denominação do ficheiro pdf correspondente ao documento]],25,FALSE),"y")))),"")</f>
        <v/>
      </c>
      <c r="W1553" s="410">
        <f t="shared" si="127"/>
        <v>0</v>
      </c>
      <c r="AC1553" s="280"/>
    </row>
    <row r="1554" spans="1:29" s="263" customFormat="1" ht="25.05" hidden="1" customHeight="1" x14ac:dyDescent="0.3">
      <c r="A1554" s="274" t="str">
        <f>CONCATENATE(+IF(Table9[[#This Row],[Código do agregado
'[Entidade']]]="","",VLOOKUP(Table9[[#This Row],[Código do agregado
'[Entidade']]],Table8[[#All],[Código do agregado '[Entidade']]:[Código do agregado
'[1º Direito']]],6,FALSE)),Table9[[#This Row],[Membro]])</f>
        <v/>
      </c>
      <c r="B1554" s="403"/>
      <c r="C1554" s="404" t="str">
        <f>IF(Table9[[#This Row],[Código do agregado
'[Entidade']]]="","",(CONCATENATE(VLOOKUP(Table9[[#This Row],[Código do agregado
'[Entidade']]],Table8[[Código do agregado '[Entidade']]:[Código do agregado
'[1º Direito']]],8,FALSE),".",Table9[[#This Row],[Membro]])))</f>
        <v/>
      </c>
      <c r="D1554" s="430"/>
      <c r="E1554" s="431"/>
      <c r="F1554" s="430"/>
      <c r="G1554" s="430"/>
      <c r="H1554" s="435"/>
      <c r="I1554" s="432"/>
      <c r="J1554" s="433"/>
      <c r="K1554" s="404" t="str">
        <f ca="1">IF(Table9[[#This Row],[Data de nascimento 
(aaaa-mm-dd)]]="","",(IF(B1554="","",DATEDIF(J1554,NOW(),"y"))))</f>
        <v/>
      </c>
      <c r="L1554" s="401"/>
      <c r="M1554" s="405"/>
      <c r="N1554" s="407"/>
      <c r="O1554" s="405"/>
      <c r="P1554" s="275" t="str">
        <f t="shared" si="123"/>
        <v>NÃO</v>
      </c>
      <c r="Q1554" s="281" t="str">
        <f>IF(Table9[[#This Row],[Código do agregado
'[Entidade']]]="","",IF(B1554&lt;&gt;B1553,"A",IF(Q1553="A","B",IF(Q1553="B","C",IF(Q1553="C","D",IF(Q1553="D","E",IF(Q1553="E","F",IF(Q1553="F","G",IF(Q1553="G","H",IF(Q1553="H","I",IF(Q1553="K","L",IF(Q1553="L","M",IF(Q1553="M","N",IF(Q1553="N","O",IF(Q1553="O","P",IF(Q1553="P","Q"))))))))))))))))</f>
        <v/>
      </c>
      <c r="R1554" s="282" t="str">
        <f t="shared" si="124"/>
        <v/>
      </c>
      <c r="S1554" s="283" t="str">
        <f t="shared" si="125"/>
        <v/>
      </c>
      <c r="T1554" s="284" t="str">
        <f t="shared" ca="1" si="126"/>
        <v/>
      </c>
      <c r="U1554" s="419"/>
      <c r="V1554" s="421" t="str">
        <f>IFERROR(IF(Table9[[#This Row],[Data de nascimento 
(aaaa-mm-dd)]]="","",(IF(B1554="","",DATEDIF(J1554,VLOOKUP(Table9[[#This Row],[Código do agregado
'[Entidade']]],Table8[[Código do agregado '[Entidade']]:[Denominação do ficheiro pdf correspondente ao documento]],25,FALSE),"y")))),"")</f>
        <v/>
      </c>
      <c r="W1554" s="410">
        <f t="shared" si="127"/>
        <v>0</v>
      </c>
      <c r="AC1554" s="280"/>
    </row>
    <row r="1555" spans="1:29" s="263" customFormat="1" ht="25.05" hidden="1" customHeight="1" x14ac:dyDescent="0.3">
      <c r="A1555" s="274" t="str">
        <f>CONCATENATE(+IF(Table9[[#This Row],[Código do agregado
'[Entidade']]]="","",VLOOKUP(Table9[[#This Row],[Código do agregado
'[Entidade']]],Table8[[#All],[Código do agregado '[Entidade']]:[Código do agregado
'[1º Direito']]],6,FALSE)),Table9[[#This Row],[Membro]])</f>
        <v/>
      </c>
      <c r="B1555" s="403"/>
      <c r="C1555" s="404" t="str">
        <f>IF(Table9[[#This Row],[Código do agregado
'[Entidade']]]="","",(CONCATENATE(VLOOKUP(Table9[[#This Row],[Código do agregado
'[Entidade']]],Table8[[Código do agregado '[Entidade']]:[Código do agregado
'[1º Direito']]],8,FALSE),".",Table9[[#This Row],[Membro]])))</f>
        <v/>
      </c>
      <c r="D1555" s="430"/>
      <c r="E1555" s="431"/>
      <c r="F1555" s="430"/>
      <c r="G1555" s="430"/>
      <c r="H1555" s="435"/>
      <c r="I1555" s="432"/>
      <c r="J1555" s="433"/>
      <c r="K1555" s="404" t="str">
        <f ca="1">IF(Table9[[#This Row],[Data de nascimento 
(aaaa-mm-dd)]]="","",(IF(B1555="","",DATEDIF(J1555,NOW(),"y"))))</f>
        <v/>
      </c>
      <c r="L1555" s="401"/>
      <c r="M1555" s="405"/>
      <c r="N1555" s="407"/>
      <c r="O1555" s="405"/>
      <c r="P1555" s="275" t="str">
        <f t="shared" si="123"/>
        <v>NÃO</v>
      </c>
      <c r="Q1555" s="281" t="str">
        <f>IF(Table9[[#This Row],[Código do agregado
'[Entidade']]]="","",IF(B1555&lt;&gt;B1554,"A",IF(Q1554="A","B",IF(Q1554="B","C",IF(Q1554="C","D",IF(Q1554="D","E",IF(Q1554="E","F",IF(Q1554="F","G",IF(Q1554="G","H",IF(Q1554="H","I",IF(Q1554="K","L",IF(Q1554="L","M",IF(Q1554="M","N",IF(Q1554="N","O",IF(Q1554="O","P",IF(Q1554="P","Q"))))))))))))))))</f>
        <v/>
      </c>
      <c r="R1555" s="282" t="str">
        <f t="shared" si="124"/>
        <v/>
      </c>
      <c r="S1555" s="283" t="str">
        <f t="shared" si="125"/>
        <v/>
      </c>
      <c r="T1555" s="284" t="str">
        <f t="shared" ca="1" si="126"/>
        <v/>
      </c>
      <c r="U1555" s="419"/>
      <c r="V1555" s="421" t="str">
        <f>IFERROR(IF(Table9[[#This Row],[Data de nascimento 
(aaaa-mm-dd)]]="","",(IF(B1555="","",DATEDIF(J1555,VLOOKUP(Table9[[#This Row],[Código do agregado
'[Entidade']]],Table8[[Código do agregado '[Entidade']]:[Denominação do ficheiro pdf correspondente ao documento]],25,FALSE),"y")))),"")</f>
        <v/>
      </c>
      <c r="W1555" s="410">
        <f t="shared" si="127"/>
        <v>0</v>
      </c>
      <c r="AC1555" s="280"/>
    </row>
    <row r="1556" spans="1:29" s="263" customFormat="1" ht="25.05" hidden="1" customHeight="1" x14ac:dyDescent="0.3">
      <c r="A1556" s="274" t="str">
        <f>CONCATENATE(+IF(Table9[[#This Row],[Código do agregado
'[Entidade']]]="","",VLOOKUP(Table9[[#This Row],[Código do agregado
'[Entidade']]],Table8[[#All],[Código do agregado '[Entidade']]:[Código do agregado
'[1º Direito']]],6,FALSE)),Table9[[#This Row],[Membro]])</f>
        <v/>
      </c>
      <c r="B1556" s="403"/>
      <c r="C1556" s="404" t="str">
        <f>IF(Table9[[#This Row],[Código do agregado
'[Entidade']]]="","",(CONCATENATE(VLOOKUP(Table9[[#This Row],[Código do agregado
'[Entidade']]],Table8[[Código do agregado '[Entidade']]:[Código do agregado
'[1º Direito']]],8,FALSE),".",Table9[[#This Row],[Membro]])))</f>
        <v/>
      </c>
      <c r="D1556" s="430"/>
      <c r="E1556" s="431"/>
      <c r="F1556" s="430"/>
      <c r="G1556" s="430"/>
      <c r="H1556" s="435"/>
      <c r="I1556" s="432"/>
      <c r="J1556" s="433"/>
      <c r="K1556" s="404" t="str">
        <f ca="1">IF(Table9[[#This Row],[Data de nascimento 
(aaaa-mm-dd)]]="","",(IF(B1556="","",DATEDIF(J1556,NOW(),"y"))))</f>
        <v/>
      </c>
      <c r="L1556" s="401"/>
      <c r="M1556" s="405"/>
      <c r="N1556" s="407"/>
      <c r="O1556" s="405"/>
      <c r="P1556" s="275" t="str">
        <f t="shared" si="123"/>
        <v>NÃO</v>
      </c>
      <c r="Q1556" s="281" t="str">
        <f>IF(Table9[[#This Row],[Código do agregado
'[Entidade']]]="","",IF(B1556&lt;&gt;B1555,"A",IF(Q1555="A","B",IF(Q1555="B","C",IF(Q1555="C","D",IF(Q1555="D","E",IF(Q1555="E","F",IF(Q1555="F","G",IF(Q1555="G","H",IF(Q1555="H","I",IF(Q1555="K","L",IF(Q1555="L","M",IF(Q1555="M","N",IF(Q1555="N","O",IF(Q1555="O","P",IF(Q1555="P","Q"))))))))))))))))</f>
        <v/>
      </c>
      <c r="R1556" s="282" t="str">
        <f t="shared" si="124"/>
        <v/>
      </c>
      <c r="S1556" s="283" t="str">
        <f t="shared" si="125"/>
        <v/>
      </c>
      <c r="T1556" s="284" t="str">
        <f t="shared" ca="1" si="126"/>
        <v/>
      </c>
      <c r="U1556" s="419"/>
      <c r="V1556" s="421" t="str">
        <f>IFERROR(IF(Table9[[#This Row],[Data de nascimento 
(aaaa-mm-dd)]]="","",(IF(B1556="","",DATEDIF(J1556,VLOOKUP(Table9[[#This Row],[Código do agregado
'[Entidade']]],Table8[[Código do agregado '[Entidade']]:[Denominação do ficheiro pdf correspondente ao documento]],25,FALSE),"y")))),"")</f>
        <v/>
      </c>
      <c r="W1556" s="410">
        <f t="shared" si="127"/>
        <v>0</v>
      </c>
      <c r="AC1556" s="280"/>
    </row>
    <row r="1557" spans="1:29" s="263" customFormat="1" ht="25.05" hidden="1" customHeight="1" x14ac:dyDescent="0.3">
      <c r="A1557" s="274" t="str">
        <f>CONCATENATE(+IF(Table9[[#This Row],[Código do agregado
'[Entidade']]]="","",VLOOKUP(Table9[[#This Row],[Código do agregado
'[Entidade']]],Table8[[#All],[Código do agregado '[Entidade']]:[Código do agregado
'[1º Direito']]],6,FALSE)),Table9[[#This Row],[Membro]])</f>
        <v/>
      </c>
      <c r="B1557" s="403"/>
      <c r="C1557" s="404" t="str">
        <f>IF(Table9[[#This Row],[Código do agregado
'[Entidade']]]="","",(CONCATENATE(VLOOKUP(Table9[[#This Row],[Código do agregado
'[Entidade']]],Table8[[Código do agregado '[Entidade']]:[Código do agregado
'[1º Direito']]],8,FALSE),".",Table9[[#This Row],[Membro]])))</f>
        <v/>
      </c>
      <c r="D1557" s="430"/>
      <c r="E1557" s="431"/>
      <c r="F1557" s="430"/>
      <c r="G1557" s="430"/>
      <c r="H1557" s="435"/>
      <c r="I1557" s="432"/>
      <c r="J1557" s="433"/>
      <c r="K1557" s="404" t="str">
        <f ca="1">IF(Table9[[#This Row],[Data de nascimento 
(aaaa-mm-dd)]]="","",(IF(B1557="","",DATEDIF(J1557,NOW(),"y"))))</f>
        <v/>
      </c>
      <c r="L1557" s="401"/>
      <c r="M1557" s="405"/>
      <c r="N1557" s="407"/>
      <c r="O1557" s="405"/>
      <c r="P1557" s="275" t="str">
        <f t="shared" si="123"/>
        <v>NÃO</v>
      </c>
      <c r="Q1557" s="281" t="str">
        <f>IF(Table9[[#This Row],[Código do agregado
'[Entidade']]]="","",IF(B1557&lt;&gt;B1556,"A",IF(Q1556="A","B",IF(Q1556="B","C",IF(Q1556="C","D",IF(Q1556="D","E",IF(Q1556="E","F",IF(Q1556="F","G",IF(Q1556="G","H",IF(Q1556="H","I",IF(Q1556="K","L",IF(Q1556="L","M",IF(Q1556="M","N",IF(Q1556="N","O",IF(Q1556="O","P",IF(Q1556="P","Q"))))))))))))))))</f>
        <v/>
      </c>
      <c r="R1557" s="282" t="str">
        <f t="shared" si="124"/>
        <v/>
      </c>
      <c r="S1557" s="283" t="str">
        <f t="shared" si="125"/>
        <v/>
      </c>
      <c r="T1557" s="284" t="str">
        <f t="shared" ca="1" si="126"/>
        <v/>
      </c>
      <c r="U1557" s="419"/>
      <c r="V1557" s="421" t="str">
        <f>IFERROR(IF(Table9[[#This Row],[Data de nascimento 
(aaaa-mm-dd)]]="","",(IF(B1557="","",DATEDIF(J1557,VLOOKUP(Table9[[#This Row],[Código do agregado
'[Entidade']]],Table8[[Código do agregado '[Entidade']]:[Denominação do ficheiro pdf correspondente ao documento]],25,FALSE),"y")))),"")</f>
        <v/>
      </c>
      <c r="W1557" s="410">
        <f t="shared" si="127"/>
        <v>0</v>
      </c>
      <c r="AC1557" s="280"/>
    </row>
    <row r="1558" spans="1:29" s="263" customFormat="1" ht="25.05" hidden="1" customHeight="1" x14ac:dyDescent="0.3">
      <c r="A1558" s="274" t="str">
        <f>CONCATENATE(+IF(Table9[[#This Row],[Código do agregado
'[Entidade']]]="","",VLOOKUP(Table9[[#This Row],[Código do agregado
'[Entidade']]],Table8[[#All],[Código do agregado '[Entidade']]:[Código do agregado
'[1º Direito']]],6,FALSE)),Table9[[#This Row],[Membro]])</f>
        <v/>
      </c>
      <c r="B1558" s="403"/>
      <c r="C1558" s="404" t="str">
        <f>IF(Table9[[#This Row],[Código do agregado
'[Entidade']]]="","",(CONCATENATE(VLOOKUP(Table9[[#This Row],[Código do agregado
'[Entidade']]],Table8[[Código do agregado '[Entidade']]:[Código do agregado
'[1º Direito']]],8,FALSE),".",Table9[[#This Row],[Membro]])))</f>
        <v/>
      </c>
      <c r="D1558" s="430"/>
      <c r="E1558" s="431"/>
      <c r="F1558" s="430"/>
      <c r="G1558" s="430"/>
      <c r="H1558" s="435"/>
      <c r="I1558" s="432"/>
      <c r="J1558" s="433"/>
      <c r="K1558" s="404" t="str">
        <f ca="1">IF(Table9[[#This Row],[Data de nascimento 
(aaaa-mm-dd)]]="","",(IF(B1558="","",DATEDIF(J1558,NOW(),"y"))))</f>
        <v/>
      </c>
      <c r="L1558" s="401"/>
      <c r="M1558" s="405"/>
      <c r="N1558" s="407"/>
      <c r="O1558" s="405"/>
      <c r="P1558" s="275" t="str">
        <f t="shared" si="123"/>
        <v>NÃO</v>
      </c>
      <c r="Q1558" s="281" t="str">
        <f>IF(Table9[[#This Row],[Código do agregado
'[Entidade']]]="","",IF(B1558&lt;&gt;B1557,"A",IF(Q1557="A","B",IF(Q1557="B","C",IF(Q1557="C","D",IF(Q1557="D","E",IF(Q1557="E","F",IF(Q1557="F","G",IF(Q1557="G","H",IF(Q1557="H","I",IF(Q1557="K","L",IF(Q1557="L","M",IF(Q1557="M","N",IF(Q1557="N","O",IF(Q1557="O","P",IF(Q1557="P","Q"))))))))))))))))</f>
        <v/>
      </c>
      <c r="R1558" s="282" t="str">
        <f t="shared" si="124"/>
        <v/>
      </c>
      <c r="S1558" s="283" t="str">
        <f t="shared" si="125"/>
        <v/>
      </c>
      <c r="T1558" s="284" t="str">
        <f t="shared" ca="1" si="126"/>
        <v/>
      </c>
      <c r="U1558" s="419"/>
      <c r="V1558" s="421" t="str">
        <f>IFERROR(IF(Table9[[#This Row],[Data de nascimento 
(aaaa-mm-dd)]]="","",(IF(B1558="","",DATEDIF(J1558,VLOOKUP(Table9[[#This Row],[Código do agregado
'[Entidade']]],Table8[[Código do agregado '[Entidade']]:[Denominação do ficheiro pdf correspondente ao documento]],25,FALSE),"y")))),"")</f>
        <v/>
      </c>
      <c r="W1558" s="410">
        <f t="shared" si="127"/>
        <v>0</v>
      </c>
      <c r="AC1558" s="280"/>
    </row>
    <row r="1559" spans="1:29" s="263" customFormat="1" ht="25.05" hidden="1" customHeight="1" x14ac:dyDescent="0.3">
      <c r="A1559" s="274" t="str">
        <f>CONCATENATE(+IF(Table9[[#This Row],[Código do agregado
'[Entidade']]]="","",VLOOKUP(Table9[[#This Row],[Código do agregado
'[Entidade']]],Table8[[#All],[Código do agregado '[Entidade']]:[Código do agregado
'[1º Direito']]],6,FALSE)),Table9[[#This Row],[Membro]])</f>
        <v/>
      </c>
      <c r="B1559" s="403"/>
      <c r="C1559" s="404" t="str">
        <f>IF(Table9[[#This Row],[Código do agregado
'[Entidade']]]="","",(CONCATENATE(VLOOKUP(Table9[[#This Row],[Código do agregado
'[Entidade']]],Table8[[Código do agregado '[Entidade']]:[Código do agregado
'[1º Direito']]],8,FALSE),".",Table9[[#This Row],[Membro]])))</f>
        <v/>
      </c>
      <c r="D1559" s="430"/>
      <c r="E1559" s="431"/>
      <c r="F1559" s="430"/>
      <c r="G1559" s="430"/>
      <c r="H1559" s="435"/>
      <c r="I1559" s="432"/>
      <c r="J1559" s="433"/>
      <c r="K1559" s="404" t="str">
        <f ca="1">IF(Table9[[#This Row],[Data de nascimento 
(aaaa-mm-dd)]]="","",(IF(B1559="","",DATEDIF(J1559,NOW(),"y"))))</f>
        <v/>
      </c>
      <c r="L1559" s="401"/>
      <c r="M1559" s="405"/>
      <c r="N1559" s="407"/>
      <c r="O1559" s="405"/>
      <c r="P1559" s="275" t="str">
        <f t="shared" si="123"/>
        <v>NÃO</v>
      </c>
      <c r="Q1559" s="281" t="str">
        <f>IF(Table9[[#This Row],[Código do agregado
'[Entidade']]]="","",IF(B1559&lt;&gt;B1558,"A",IF(Q1558="A","B",IF(Q1558="B","C",IF(Q1558="C","D",IF(Q1558="D","E",IF(Q1558="E","F",IF(Q1558="F","G",IF(Q1558="G","H",IF(Q1558="H","I",IF(Q1558="K","L",IF(Q1558="L","M",IF(Q1558="M","N",IF(Q1558="N","O",IF(Q1558="O","P",IF(Q1558="P","Q"))))))))))))))))</f>
        <v/>
      </c>
      <c r="R1559" s="282" t="str">
        <f t="shared" si="124"/>
        <v/>
      </c>
      <c r="S1559" s="283" t="str">
        <f t="shared" si="125"/>
        <v/>
      </c>
      <c r="T1559" s="284" t="str">
        <f t="shared" ca="1" si="126"/>
        <v/>
      </c>
      <c r="U1559" s="419"/>
      <c r="V1559" s="421" t="str">
        <f>IFERROR(IF(Table9[[#This Row],[Data de nascimento 
(aaaa-mm-dd)]]="","",(IF(B1559="","",DATEDIF(J1559,VLOOKUP(Table9[[#This Row],[Código do agregado
'[Entidade']]],Table8[[Código do agregado '[Entidade']]:[Denominação do ficheiro pdf correspondente ao documento]],25,FALSE),"y")))),"")</f>
        <v/>
      </c>
      <c r="W1559" s="410">
        <f t="shared" si="127"/>
        <v>0</v>
      </c>
      <c r="AC1559" s="280"/>
    </row>
    <row r="1560" spans="1:29" s="263" customFormat="1" ht="25.05" hidden="1" customHeight="1" x14ac:dyDescent="0.3">
      <c r="A1560" s="274" t="str">
        <f>CONCATENATE(+IF(Table9[[#This Row],[Código do agregado
'[Entidade']]]="","",VLOOKUP(Table9[[#This Row],[Código do agregado
'[Entidade']]],Table8[[#All],[Código do agregado '[Entidade']]:[Código do agregado
'[1º Direito']]],6,FALSE)),Table9[[#This Row],[Membro]])</f>
        <v/>
      </c>
      <c r="B1560" s="403"/>
      <c r="C1560" s="404" t="str">
        <f>IF(Table9[[#This Row],[Código do agregado
'[Entidade']]]="","",(CONCATENATE(VLOOKUP(Table9[[#This Row],[Código do agregado
'[Entidade']]],Table8[[Código do agregado '[Entidade']]:[Código do agregado
'[1º Direito']]],8,FALSE),".",Table9[[#This Row],[Membro]])))</f>
        <v/>
      </c>
      <c r="D1560" s="430"/>
      <c r="E1560" s="431"/>
      <c r="F1560" s="430"/>
      <c r="G1560" s="430"/>
      <c r="H1560" s="435"/>
      <c r="I1560" s="432"/>
      <c r="J1560" s="433"/>
      <c r="K1560" s="404" t="str">
        <f ca="1">IF(Table9[[#This Row],[Data de nascimento 
(aaaa-mm-dd)]]="","",(IF(B1560="","",DATEDIF(J1560,NOW(),"y"))))</f>
        <v/>
      </c>
      <c r="L1560" s="401"/>
      <c r="M1560" s="405"/>
      <c r="N1560" s="407"/>
      <c r="O1560" s="405"/>
      <c r="P1560" s="275" t="str">
        <f t="shared" si="123"/>
        <v>NÃO</v>
      </c>
      <c r="Q1560" s="281" t="str">
        <f>IF(Table9[[#This Row],[Código do agregado
'[Entidade']]]="","",IF(B1560&lt;&gt;B1559,"A",IF(Q1559="A","B",IF(Q1559="B","C",IF(Q1559="C","D",IF(Q1559="D","E",IF(Q1559="E","F",IF(Q1559="F","G",IF(Q1559="G","H",IF(Q1559="H","I",IF(Q1559="K","L",IF(Q1559="L","M",IF(Q1559="M","N",IF(Q1559="N","O",IF(Q1559="O","P",IF(Q1559="P","Q"))))))))))))))))</f>
        <v/>
      </c>
      <c r="R1560" s="282" t="str">
        <f t="shared" si="124"/>
        <v/>
      </c>
      <c r="S1560" s="283" t="str">
        <f t="shared" si="125"/>
        <v/>
      </c>
      <c r="T1560" s="284" t="str">
        <f t="shared" ca="1" si="126"/>
        <v/>
      </c>
      <c r="U1560" s="419"/>
      <c r="V1560" s="421" t="str">
        <f>IFERROR(IF(Table9[[#This Row],[Data de nascimento 
(aaaa-mm-dd)]]="","",(IF(B1560="","",DATEDIF(J1560,VLOOKUP(Table9[[#This Row],[Código do agregado
'[Entidade']]],Table8[[Código do agregado '[Entidade']]:[Denominação do ficheiro pdf correspondente ao documento]],25,FALSE),"y")))),"")</f>
        <v/>
      </c>
      <c r="W1560" s="410">
        <f t="shared" si="127"/>
        <v>0</v>
      </c>
      <c r="AC1560" s="280"/>
    </row>
    <row r="1561" spans="1:29" s="263" customFormat="1" ht="25.05" hidden="1" customHeight="1" x14ac:dyDescent="0.3">
      <c r="A1561" s="274" t="str">
        <f>CONCATENATE(+IF(Table9[[#This Row],[Código do agregado
'[Entidade']]]="","",VLOOKUP(Table9[[#This Row],[Código do agregado
'[Entidade']]],Table8[[#All],[Código do agregado '[Entidade']]:[Código do agregado
'[1º Direito']]],6,FALSE)),Table9[[#This Row],[Membro]])</f>
        <v/>
      </c>
      <c r="B1561" s="403"/>
      <c r="C1561" s="404" t="str">
        <f>IF(Table9[[#This Row],[Código do agregado
'[Entidade']]]="","",(CONCATENATE(VLOOKUP(Table9[[#This Row],[Código do agregado
'[Entidade']]],Table8[[Código do agregado '[Entidade']]:[Código do agregado
'[1º Direito']]],8,FALSE),".",Table9[[#This Row],[Membro]])))</f>
        <v/>
      </c>
      <c r="D1561" s="430"/>
      <c r="E1561" s="431"/>
      <c r="F1561" s="430"/>
      <c r="G1561" s="430"/>
      <c r="H1561" s="435"/>
      <c r="I1561" s="432"/>
      <c r="J1561" s="433"/>
      <c r="K1561" s="404" t="str">
        <f ca="1">IF(Table9[[#This Row],[Data de nascimento 
(aaaa-mm-dd)]]="","",(IF(B1561="","",DATEDIF(J1561,NOW(),"y"))))</f>
        <v/>
      </c>
      <c r="L1561" s="401"/>
      <c r="M1561" s="405"/>
      <c r="N1561" s="407"/>
      <c r="O1561" s="405"/>
      <c r="P1561" s="275" t="str">
        <f t="shared" si="123"/>
        <v>NÃO</v>
      </c>
      <c r="Q1561" s="281" t="str">
        <f>IF(Table9[[#This Row],[Código do agregado
'[Entidade']]]="","",IF(B1561&lt;&gt;B1560,"A",IF(Q1560="A","B",IF(Q1560="B","C",IF(Q1560="C","D",IF(Q1560="D","E",IF(Q1560="E","F",IF(Q1560="F","G",IF(Q1560="G","H",IF(Q1560="H","I",IF(Q1560="K","L",IF(Q1560="L","M",IF(Q1560="M","N",IF(Q1560="N","O",IF(Q1560="O","P",IF(Q1560="P","Q"))))))))))))))))</f>
        <v/>
      </c>
      <c r="R1561" s="282" t="str">
        <f t="shared" si="124"/>
        <v/>
      </c>
      <c r="S1561" s="283" t="str">
        <f t="shared" si="125"/>
        <v/>
      </c>
      <c r="T1561" s="284" t="str">
        <f t="shared" ca="1" si="126"/>
        <v/>
      </c>
      <c r="U1561" s="419"/>
      <c r="V1561" s="421" t="str">
        <f>IFERROR(IF(Table9[[#This Row],[Data de nascimento 
(aaaa-mm-dd)]]="","",(IF(B1561="","",DATEDIF(J1561,VLOOKUP(Table9[[#This Row],[Código do agregado
'[Entidade']]],Table8[[Código do agregado '[Entidade']]:[Denominação do ficheiro pdf correspondente ao documento]],25,FALSE),"y")))),"")</f>
        <v/>
      </c>
      <c r="W1561" s="410">
        <f t="shared" si="127"/>
        <v>0</v>
      </c>
      <c r="AC1561" s="280"/>
    </row>
    <row r="1562" spans="1:29" s="263" customFormat="1" ht="25.05" hidden="1" customHeight="1" x14ac:dyDescent="0.3">
      <c r="A1562" s="274" t="str">
        <f>CONCATENATE(+IF(Table9[[#This Row],[Código do agregado
'[Entidade']]]="","",VLOOKUP(Table9[[#This Row],[Código do agregado
'[Entidade']]],Table8[[#All],[Código do agregado '[Entidade']]:[Código do agregado
'[1º Direito']]],6,FALSE)),Table9[[#This Row],[Membro]])</f>
        <v/>
      </c>
      <c r="B1562" s="403"/>
      <c r="C1562" s="404" t="str">
        <f>IF(Table9[[#This Row],[Código do agregado
'[Entidade']]]="","",(CONCATENATE(VLOOKUP(Table9[[#This Row],[Código do agregado
'[Entidade']]],Table8[[Código do agregado '[Entidade']]:[Código do agregado
'[1º Direito']]],8,FALSE),".",Table9[[#This Row],[Membro]])))</f>
        <v/>
      </c>
      <c r="D1562" s="430"/>
      <c r="E1562" s="431"/>
      <c r="F1562" s="430"/>
      <c r="G1562" s="430"/>
      <c r="H1562" s="435"/>
      <c r="I1562" s="432"/>
      <c r="J1562" s="433"/>
      <c r="K1562" s="404" t="str">
        <f ca="1">IF(Table9[[#This Row],[Data de nascimento 
(aaaa-mm-dd)]]="","",(IF(B1562="","",DATEDIF(J1562,NOW(),"y"))))</f>
        <v/>
      </c>
      <c r="L1562" s="401"/>
      <c r="M1562" s="405"/>
      <c r="N1562" s="407"/>
      <c r="O1562" s="405"/>
      <c r="P1562" s="275" t="str">
        <f t="shared" si="123"/>
        <v>NÃO</v>
      </c>
      <c r="Q1562" s="281" t="str">
        <f>IF(Table9[[#This Row],[Código do agregado
'[Entidade']]]="","",IF(B1562&lt;&gt;B1561,"A",IF(Q1561="A","B",IF(Q1561="B","C",IF(Q1561="C","D",IF(Q1561="D","E",IF(Q1561="E","F",IF(Q1561="F","G",IF(Q1561="G","H",IF(Q1561="H","I",IF(Q1561="K","L",IF(Q1561="L","M",IF(Q1561="M","N",IF(Q1561="N","O",IF(Q1561="O","P",IF(Q1561="P","Q"))))))))))))))))</f>
        <v/>
      </c>
      <c r="R1562" s="282" t="str">
        <f t="shared" si="124"/>
        <v/>
      </c>
      <c r="S1562" s="283" t="str">
        <f t="shared" si="125"/>
        <v/>
      </c>
      <c r="T1562" s="284" t="str">
        <f t="shared" ca="1" si="126"/>
        <v/>
      </c>
      <c r="U1562" s="419"/>
      <c r="V1562" s="421" t="str">
        <f>IFERROR(IF(Table9[[#This Row],[Data de nascimento 
(aaaa-mm-dd)]]="","",(IF(B1562="","",DATEDIF(J1562,VLOOKUP(Table9[[#This Row],[Código do agregado
'[Entidade']]],Table8[[Código do agregado '[Entidade']]:[Denominação do ficheiro pdf correspondente ao documento]],25,FALSE),"y")))),"")</f>
        <v/>
      </c>
      <c r="W1562" s="410">
        <f t="shared" si="127"/>
        <v>0</v>
      </c>
      <c r="AC1562" s="280"/>
    </row>
    <row r="1563" spans="1:29" s="263" customFormat="1" ht="25.05" hidden="1" customHeight="1" x14ac:dyDescent="0.3">
      <c r="A1563" s="274" t="str">
        <f>CONCATENATE(+IF(Table9[[#This Row],[Código do agregado
'[Entidade']]]="","",VLOOKUP(Table9[[#This Row],[Código do agregado
'[Entidade']]],Table8[[#All],[Código do agregado '[Entidade']]:[Código do agregado
'[1º Direito']]],6,FALSE)),Table9[[#This Row],[Membro]])</f>
        <v/>
      </c>
      <c r="B1563" s="403"/>
      <c r="C1563" s="404" t="str">
        <f>IF(Table9[[#This Row],[Código do agregado
'[Entidade']]]="","",(CONCATENATE(VLOOKUP(Table9[[#This Row],[Código do agregado
'[Entidade']]],Table8[[Código do agregado '[Entidade']]:[Código do agregado
'[1º Direito']]],8,FALSE),".",Table9[[#This Row],[Membro]])))</f>
        <v/>
      </c>
      <c r="D1563" s="430"/>
      <c r="E1563" s="431"/>
      <c r="F1563" s="430"/>
      <c r="G1563" s="430"/>
      <c r="H1563" s="435"/>
      <c r="I1563" s="432"/>
      <c r="J1563" s="433"/>
      <c r="K1563" s="404" t="str">
        <f ca="1">IF(Table9[[#This Row],[Data de nascimento 
(aaaa-mm-dd)]]="","",(IF(B1563="","",DATEDIF(J1563,NOW(),"y"))))</f>
        <v/>
      </c>
      <c r="L1563" s="401"/>
      <c r="M1563" s="405"/>
      <c r="N1563" s="407"/>
      <c r="O1563" s="405"/>
      <c r="P1563" s="275" t="str">
        <f t="shared" si="123"/>
        <v>NÃO</v>
      </c>
      <c r="Q1563" s="281" t="str">
        <f>IF(Table9[[#This Row],[Código do agregado
'[Entidade']]]="","",IF(B1563&lt;&gt;B1562,"A",IF(Q1562="A","B",IF(Q1562="B","C",IF(Q1562="C","D",IF(Q1562="D","E",IF(Q1562="E","F",IF(Q1562="F","G",IF(Q1562="G","H",IF(Q1562="H","I",IF(Q1562="K","L",IF(Q1562="L","M",IF(Q1562="M","N",IF(Q1562="N","O",IF(Q1562="O","P",IF(Q1562="P","Q"))))))))))))))))</f>
        <v/>
      </c>
      <c r="R1563" s="282" t="str">
        <f t="shared" si="124"/>
        <v/>
      </c>
      <c r="S1563" s="283" t="str">
        <f t="shared" si="125"/>
        <v/>
      </c>
      <c r="T1563" s="284" t="str">
        <f t="shared" ca="1" si="126"/>
        <v/>
      </c>
      <c r="U1563" s="419"/>
      <c r="V1563" s="421" t="str">
        <f>IFERROR(IF(Table9[[#This Row],[Data de nascimento 
(aaaa-mm-dd)]]="","",(IF(B1563="","",DATEDIF(J1563,VLOOKUP(Table9[[#This Row],[Código do agregado
'[Entidade']]],Table8[[Código do agregado '[Entidade']]:[Denominação do ficheiro pdf correspondente ao documento]],25,FALSE),"y")))),"")</f>
        <v/>
      </c>
      <c r="W1563" s="410">
        <f t="shared" si="127"/>
        <v>0</v>
      </c>
      <c r="AC1563" s="280"/>
    </row>
    <row r="1564" spans="1:29" s="263" customFormat="1" ht="25.05" hidden="1" customHeight="1" x14ac:dyDescent="0.3">
      <c r="A1564" s="274" t="str">
        <f>CONCATENATE(+IF(Table9[[#This Row],[Código do agregado
'[Entidade']]]="","",VLOOKUP(Table9[[#This Row],[Código do agregado
'[Entidade']]],Table8[[#All],[Código do agregado '[Entidade']]:[Código do agregado
'[1º Direito']]],6,FALSE)),Table9[[#This Row],[Membro]])</f>
        <v/>
      </c>
      <c r="B1564" s="403"/>
      <c r="C1564" s="404" t="str">
        <f>IF(Table9[[#This Row],[Código do agregado
'[Entidade']]]="","",(CONCATENATE(VLOOKUP(Table9[[#This Row],[Código do agregado
'[Entidade']]],Table8[[Código do agregado '[Entidade']]:[Código do agregado
'[1º Direito']]],8,FALSE),".",Table9[[#This Row],[Membro]])))</f>
        <v/>
      </c>
      <c r="D1564" s="430"/>
      <c r="E1564" s="431"/>
      <c r="F1564" s="430"/>
      <c r="G1564" s="430"/>
      <c r="H1564" s="435"/>
      <c r="I1564" s="432"/>
      <c r="J1564" s="433"/>
      <c r="K1564" s="404" t="str">
        <f ca="1">IF(Table9[[#This Row],[Data de nascimento 
(aaaa-mm-dd)]]="","",(IF(B1564="","",DATEDIF(J1564,NOW(),"y"))))</f>
        <v/>
      </c>
      <c r="L1564" s="401"/>
      <c r="M1564" s="405"/>
      <c r="N1564" s="407"/>
      <c r="O1564" s="405"/>
      <c r="P1564" s="275" t="str">
        <f t="shared" si="123"/>
        <v>NÃO</v>
      </c>
      <c r="Q1564" s="281" t="str">
        <f>IF(Table9[[#This Row],[Código do agregado
'[Entidade']]]="","",IF(B1564&lt;&gt;B1563,"A",IF(Q1563="A","B",IF(Q1563="B","C",IF(Q1563="C","D",IF(Q1563="D","E",IF(Q1563="E","F",IF(Q1563="F","G",IF(Q1563="G","H",IF(Q1563="H","I",IF(Q1563="K","L",IF(Q1563="L","M",IF(Q1563="M","N",IF(Q1563="N","O",IF(Q1563="O","P",IF(Q1563="P","Q"))))))))))))))))</f>
        <v/>
      </c>
      <c r="R1564" s="282" t="str">
        <f t="shared" si="124"/>
        <v/>
      </c>
      <c r="S1564" s="283" t="str">
        <f t="shared" si="125"/>
        <v/>
      </c>
      <c r="T1564" s="284" t="str">
        <f t="shared" ca="1" si="126"/>
        <v/>
      </c>
      <c r="U1564" s="419"/>
      <c r="V1564" s="421" t="str">
        <f>IFERROR(IF(Table9[[#This Row],[Data de nascimento 
(aaaa-mm-dd)]]="","",(IF(B1564="","",DATEDIF(J1564,VLOOKUP(Table9[[#This Row],[Código do agregado
'[Entidade']]],Table8[[Código do agregado '[Entidade']]:[Denominação do ficheiro pdf correspondente ao documento]],25,FALSE),"y")))),"")</f>
        <v/>
      </c>
      <c r="W1564" s="410">
        <f t="shared" si="127"/>
        <v>0</v>
      </c>
      <c r="AC1564" s="280"/>
    </row>
    <row r="1565" spans="1:29" s="263" customFormat="1" ht="25.05" hidden="1" customHeight="1" x14ac:dyDescent="0.3">
      <c r="A1565" s="274" t="str">
        <f>CONCATENATE(+IF(Table9[[#This Row],[Código do agregado
'[Entidade']]]="","",VLOOKUP(Table9[[#This Row],[Código do agregado
'[Entidade']]],Table8[[#All],[Código do agregado '[Entidade']]:[Código do agregado
'[1º Direito']]],6,FALSE)),Table9[[#This Row],[Membro]])</f>
        <v/>
      </c>
      <c r="B1565" s="403"/>
      <c r="C1565" s="404" t="str">
        <f>IF(Table9[[#This Row],[Código do agregado
'[Entidade']]]="","",(CONCATENATE(VLOOKUP(Table9[[#This Row],[Código do agregado
'[Entidade']]],Table8[[Código do agregado '[Entidade']]:[Código do agregado
'[1º Direito']]],8,FALSE),".",Table9[[#This Row],[Membro]])))</f>
        <v/>
      </c>
      <c r="D1565" s="430"/>
      <c r="E1565" s="431"/>
      <c r="F1565" s="430"/>
      <c r="G1565" s="430"/>
      <c r="H1565" s="435"/>
      <c r="I1565" s="432"/>
      <c r="J1565" s="433"/>
      <c r="K1565" s="404" t="str">
        <f ca="1">IF(Table9[[#This Row],[Data de nascimento 
(aaaa-mm-dd)]]="","",(IF(B1565="","",DATEDIF(J1565,NOW(),"y"))))</f>
        <v/>
      </c>
      <c r="L1565" s="401"/>
      <c r="M1565" s="405"/>
      <c r="N1565" s="407"/>
      <c r="O1565" s="405"/>
      <c r="P1565" s="275" t="str">
        <f t="shared" si="123"/>
        <v>NÃO</v>
      </c>
      <c r="Q1565" s="281" t="str">
        <f>IF(Table9[[#This Row],[Código do agregado
'[Entidade']]]="","",IF(B1565&lt;&gt;B1564,"A",IF(Q1564="A","B",IF(Q1564="B","C",IF(Q1564="C","D",IF(Q1564="D","E",IF(Q1564="E","F",IF(Q1564="F","G",IF(Q1564="G","H",IF(Q1564="H","I",IF(Q1564="K","L",IF(Q1564="L","M",IF(Q1564="M","N",IF(Q1564="N","O",IF(Q1564="O","P",IF(Q1564="P","Q"))))))))))))))))</f>
        <v/>
      </c>
      <c r="R1565" s="282" t="str">
        <f t="shared" si="124"/>
        <v/>
      </c>
      <c r="S1565" s="283" t="str">
        <f t="shared" si="125"/>
        <v/>
      </c>
      <c r="T1565" s="284" t="str">
        <f t="shared" ca="1" si="126"/>
        <v/>
      </c>
      <c r="U1565" s="419"/>
      <c r="V1565" s="421" t="str">
        <f>IFERROR(IF(Table9[[#This Row],[Data de nascimento 
(aaaa-mm-dd)]]="","",(IF(B1565="","",DATEDIF(J1565,VLOOKUP(Table9[[#This Row],[Código do agregado
'[Entidade']]],Table8[[Código do agregado '[Entidade']]:[Denominação do ficheiro pdf correspondente ao documento]],25,FALSE),"y")))),"")</f>
        <v/>
      </c>
      <c r="W1565" s="410">
        <f t="shared" si="127"/>
        <v>0</v>
      </c>
      <c r="AC1565" s="280"/>
    </row>
    <row r="1566" spans="1:29" s="263" customFormat="1" ht="25.05" hidden="1" customHeight="1" x14ac:dyDescent="0.3">
      <c r="A1566" s="274" t="str">
        <f>CONCATENATE(+IF(Table9[[#This Row],[Código do agregado
'[Entidade']]]="","",VLOOKUP(Table9[[#This Row],[Código do agregado
'[Entidade']]],Table8[[#All],[Código do agregado '[Entidade']]:[Código do agregado
'[1º Direito']]],6,FALSE)),Table9[[#This Row],[Membro]])</f>
        <v/>
      </c>
      <c r="B1566" s="403"/>
      <c r="C1566" s="404" t="str">
        <f>IF(Table9[[#This Row],[Código do agregado
'[Entidade']]]="","",(CONCATENATE(VLOOKUP(Table9[[#This Row],[Código do agregado
'[Entidade']]],Table8[[Código do agregado '[Entidade']]:[Código do agregado
'[1º Direito']]],8,FALSE),".",Table9[[#This Row],[Membro]])))</f>
        <v/>
      </c>
      <c r="D1566" s="430"/>
      <c r="E1566" s="431"/>
      <c r="F1566" s="430"/>
      <c r="G1566" s="430"/>
      <c r="H1566" s="435"/>
      <c r="I1566" s="432"/>
      <c r="J1566" s="433"/>
      <c r="K1566" s="404" t="str">
        <f ca="1">IF(Table9[[#This Row],[Data de nascimento 
(aaaa-mm-dd)]]="","",(IF(B1566="","",DATEDIF(J1566,NOW(),"y"))))</f>
        <v/>
      </c>
      <c r="L1566" s="401"/>
      <c r="M1566" s="405"/>
      <c r="N1566" s="407"/>
      <c r="O1566" s="405"/>
      <c r="P1566" s="275" t="str">
        <f t="shared" si="123"/>
        <v>NÃO</v>
      </c>
      <c r="Q1566" s="281" t="str">
        <f>IF(Table9[[#This Row],[Código do agregado
'[Entidade']]]="","",IF(B1566&lt;&gt;B1565,"A",IF(Q1565="A","B",IF(Q1565="B","C",IF(Q1565="C","D",IF(Q1565="D","E",IF(Q1565="E","F",IF(Q1565="F","G",IF(Q1565="G","H",IF(Q1565="H","I",IF(Q1565="K","L",IF(Q1565="L","M",IF(Q1565="M","N",IF(Q1565="N","O",IF(Q1565="O","P",IF(Q1565="P","Q"))))))))))))))))</f>
        <v/>
      </c>
      <c r="R1566" s="282" t="str">
        <f t="shared" si="124"/>
        <v/>
      </c>
      <c r="S1566" s="283" t="str">
        <f t="shared" si="125"/>
        <v/>
      </c>
      <c r="T1566" s="284" t="str">
        <f t="shared" ca="1" si="126"/>
        <v/>
      </c>
      <c r="U1566" s="419"/>
      <c r="V1566" s="421" t="str">
        <f>IFERROR(IF(Table9[[#This Row],[Data de nascimento 
(aaaa-mm-dd)]]="","",(IF(B1566="","",DATEDIF(J1566,VLOOKUP(Table9[[#This Row],[Código do agregado
'[Entidade']]],Table8[[Código do agregado '[Entidade']]:[Denominação do ficheiro pdf correspondente ao documento]],25,FALSE),"y")))),"")</f>
        <v/>
      </c>
      <c r="W1566" s="410">
        <f t="shared" si="127"/>
        <v>0</v>
      </c>
      <c r="AC1566" s="280"/>
    </row>
    <row r="1567" spans="1:29" s="263" customFormat="1" ht="25.05" hidden="1" customHeight="1" x14ac:dyDescent="0.3">
      <c r="A1567" s="274" t="str">
        <f>CONCATENATE(+IF(Table9[[#This Row],[Código do agregado
'[Entidade']]]="","",VLOOKUP(Table9[[#This Row],[Código do agregado
'[Entidade']]],Table8[[#All],[Código do agregado '[Entidade']]:[Código do agregado
'[1º Direito']]],6,FALSE)),Table9[[#This Row],[Membro]])</f>
        <v/>
      </c>
      <c r="B1567" s="403"/>
      <c r="C1567" s="404" t="str">
        <f>IF(Table9[[#This Row],[Código do agregado
'[Entidade']]]="","",(CONCATENATE(VLOOKUP(Table9[[#This Row],[Código do agregado
'[Entidade']]],Table8[[Código do agregado '[Entidade']]:[Código do agregado
'[1º Direito']]],8,FALSE),".",Table9[[#This Row],[Membro]])))</f>
        <v/>
      </c>
      <c r="D1567" s="430"/>
      <c r="E1567" s="431"/>
      <c r="F1567" s="430"/>
      <c r="G1567" s="430"/>
      <c r="H1567" s="435"/>
      <c r="I1567" s="432"/>
      <c r="J1567" s="433"/>
      <c r="K1567" s="404" t="str">
        <f ca="1">IF(Table9[[#This Row],[Data de nascimento 
(aaaa-mm-dd)]]="","",(IF(B1567="","",DATEDIF(J1567,NOW(),"y"))))</f>
        <v/>
      </c>
      <c r="L1567" s="401"/>
      <c r="M1567" s="405"/>
      <c r="N1567" s="407"/>
      <c r="O1567" s="405"/>
      <c r="P1567" s="275" t="str">
        <f t="shared" si="123"/>
        <v>NÃO</v>
      </c>
      <c r="Q1567" s="281" t="str">
        <f>IF(Table9[[#This Row],[Código do agregado
'[Entidade']]]="","",IF(B1567&lt;&gt;B1566,"A",IF(Q1566="A","B",IF(Q1566="B","C",IF(Q1566="C","D",IF(Q1566="D","E",IF(Q1566="E","F",IF(Q1566="F","G",IF(Q1566="G","H",IF(Q1566="H","I",IF(Q1566="K","L",IF(Q1566="L","M",IF(Q1566="M","N",IF(Q1566="N","O",IF(Q1566="O","P",IF(Q1566="P","Q"))))))))))))))))</f>
        <v/>
      </c>
      <c r="R1567" s="282" t="str">
        <f t="shared" si="124"/>
        <v/>
      </c>
      <c r="S1567" s="283" t="str">
        <f t="shared" si="125"/>
        <v/>
      </c>
      <c r="T1567" s="284" t="str">
        <f t="shared" ca="1" si="126"/>
        <v/>
      </c>
      <c r="U1567" s="419"/>
      <c r="V1567" s="421" t="str">
        <f>IFERROR(IF(Table9[[#This Row],[Data de nascimento 
(aaaa-mm-dd)]]="","",(IF(B1567="","",DATEDIF(J1567,VLOOKUP(Table9[[#This Row],[Código do agregado
'[Entidade']]],Table8[[Código do agregado '[Entidade']]:[Denominação do ficheiro pdf correspondente ao documento]],25,FALSE),"y")))),"")</f>
        <v/>
      </c>
      <c r="W1567" s="410">
        <f t="shared" si="127"/>
        <v>0</v>
      </c>
      <c r="AC1567" s="280"/>
    </row>
    <row r="1568" spans="1:29" s="263" customFormat="1" ht="25.05" hidden="1" customHeight="1" x14ac:dyDescent="0.3">
      <c r="A1568" s="274" t="str">
        <f>CONCATENATE(+IF(Table9[[#This Row],[Código do agregado
'[Entidade']]]="","",VLOOKUP(Table9[[#This Row],[Código do agregado
'[Entidade']]],Table8[[#All],[Código do agregado '[Entidade']]:[Código do agregado
'[1º Direito']]],6,FALSE)),Table9[[#This Row],[Membro]])</f>
        <v/>
      </c>
      <c r="B1568" s="403"/>
      <c r="C1568" s="404" t="str">
        <f>IF(Table9[[#This Row],[Código do agregado
'[Entidade']]]="","",(CONCATENATE(VLOOKUP(Table9[[#This Row],[Código do agregado
'[Entidade']]],Table8[[Código do agregado '[Entidade']]:[Código do agregado
'[1º Direito']]],8,FALSE),".",Table9[[#This Row],[Membro]])))</f>
        <v/>
      </c>
      <c r="D1568" s="430"/>
      <c r="E1568" s="431"/>
      <c r="F1568" s="430"/>
      <c r="G1568" s="430"/>
      <c r="H1568" s="435"/>
      <c r="I1568" s="432"/>
      <c r="J1568" s="433"/>
      <c r="K1568" s="404" t="str">
        <f ca="1">IF(Table9[[#This Row],[Data de nascimento 
(aaaa-mm-dd)]]="","",(IF(B1568="","",DATEDIF(J1568,NOW(),"y"))))</f>
        <v/>
      </c>
      <c r="L1568" s="401"/>
      <c r="M1568" s="405"/>
      <c r="N1568" s="407"/>
      <c r="O1568" s="405"/>
      <c r="P1568" s="275" t="str">
        <f t="shared" si="123"/>
        <v>NÃO</v>
      </c>
      <c r="Q1568" s="281" t="str">
        <f>IF(Table9[[#This Row],[Código do agregado
'[Entidade']]]="","",IF(B1568&lt;&gt;B1567,"A",IF(Q1567="A","B",IF(Q1567="B","C",IF(Q1567="C","D",IF(Q1567="D","E",IF(Q1567="E","F",IF(Q1567="F","G",IF(Q1567="G","H",IF(Q1567="H","I",IF(Q1567="K","L",IF(Q1567="L","M",IF(Q1567="M","N",IF(Q1567="N","O",IF(Q1567="O","P",IF(Q1567="P","Q"))))))))))))))))</f>
        <v/>
      </c>
      <c r="R1568" s="282" t="str">
        <f t="shared" si="124"/>
        <v/>
      </c>
      <c r="S1568" s="283" t="str">
        <f t="shared" si="125"/>
        <v/>
      </c>
      <c r="T1568" s="284" t="str">
        <f t="shared" ca="1" si="126"/>
        <v/>
      </c>
      <c r="U1568" s="419"/>
      <c r="V1568" s="421" t="str">
        <f>IFERROR(IF(Table9[[#This Row],[Data de nascimento 
(aaaa-mm-dd)]]="","",(IF(B1568="","",DATEDIF(J1568,VLOOKUP(Table9[[#This Row],[Código do agregado
'[Entidade']]],Table8[[Código do agregado '[Entidade']]:[Denominação do ficheiro pdf correspondente ao documento]],25,FALSE),"y")))),"")</f>
        <v/>
      </c>
      <c r="W1568" s="410">
        <f t="shared" si="127"/>
        <v>0</v>
      </c>
      <c r="AC1568" s="280"/>
    </row>
    <row r="1569" spans="1:29" s="263" customFormat="1" ht="25.05" hidden="1" customHeight="1" x14ac:dyDescent="0.3">
      <c r="A1569" s="274" t="str">
        <f>CONCATENATE(+IF(Table9[[#This Row],[Código do agregado
'[Entidade']]]="","",VLOOKUP(Table9[[#This Row],[Código do agregado
'[Entidade']]],Table8[[#All],[Código do agregado '[Entidade']]:[Código do agregado
'[1º Direito']]],6,FALSE)),Table9[[#This Row],[Membro]])</f>
        <v/>
      </c>
      <c r="B1569" s="403"/>
      <c r="C1569" s="404" t="str">
        <f>IF(Table9[[#This Row],[Código do agregado
'[Entidade']]]="","",(CONCATENATE(VLOOKUP(Table9[[#This Row],[Código do agregado
'[Entidade']]],Table8[[Código do agregado '[Entidade']]:[Código do agregado
'[1º Direito']]],8,FALSE),".",Table9[[#This Row],[Membro]])))</f>
        <v/>
      </c>
      <c r="D1569" s="430"/>
      <c r="E1569" s="431"/>
      <c r="F1569" s="430"/>
      <c r="G1569" s="430"/>
      <c r="H1569" s="435"/>
      <c r="I1569" s="432"/>
      <c r="J1569" s="433"/>
      <c r="K1569" s="404" t="str">
        <f ca="1">IF(Table9[[#This Row],[Data de nascimento 
(aaaa-mm-dd)]]="","",(IF(B1569="","",DATEDIF(J1569,NOW(),"y"))))</f>
        <v/>
      </c>
      <c r="L1569" s="401"/>
      <c r="M1569" s="405"/>
      <c r="N1569" s="407"/>
      <c r="O1569" s="405"/>
      <c r="P1569" s="275" t="str">
        <f t="shared" si="123"/>
        <v>NÃO</v>
      </c>
      <c r="Q1569" s="281" t="str">
        <f>IF(Table9[[#This Row],[Código do agregado
'[Entidade']]]="","",IF(B1569&lt;&gt;B1568,"A",IF(Q1568="A","B",IF(Q1568="B","C",IF(Q1568="C","D",IF(Q1568="D","E",IF(Q1568="E","F",IF(Q1568="F","G",IF(Q1568="G","H",IF(Q1568="H","I",IF(Q1568="K","L",IF(Q1568="L","M",IF(Q1568="M","N",IF(Q1568="N","O",IF(Q1568="O","P",IF(Q1568="P","Q"))))))))))))))))</f>
        <v/>
      </c>
      <c r="R1569" s="282" t="str">
        <f t="shared" si="124"/>
        <v/>
      </c>
      <c r="S1569" s="283" t="str">
        <f t="shared" si="125"/>
        <v/>
      </c>
      <c r="T1569" s="284" t="str">
        <f t="shared" ca="1" si="126"/>
        <v/>
      </c>
      <c r="U1569" s="419"/>
      <c r="V1569" s="421" t="str">
        <f>IFERROR(IF(Table9[[#This Row],[Data de nascimento 
(aaaa-mm-dd)]]="","",(IF(B1569="","",DATEDIF(J1569,VLOOKUP(Table9[[#This Row],[Código do agregado
'[Entidade']]],Table8[[Código do agregado '[Entidade']]:[Denominação do ficheiro pdf correspondente ao documento]],25,FALSE),"y")))),"")</f>
        <v/>
      </c>
      <c r="W1569" s="410">
        <f t="shared" si="127"/>
        <v>0</v>
      </c>
      <c r="AC1569" s="280"/>
    </row>
    <row r="1570" spans="1:29" s="263" customFormat="1" ht="25.05" hidden="1" customHeight="1" x14ac:dyDescent="0.3">
      <c r="A1570" s="274" t="str">
        <f>CONCATENATE(+IF(Table9[[#This Row],[Código do agregado
'[Entidade']]]="","",VLOOKUP(Table9[[#This Row],[Código do agregado
'[Entidade']]],Table8[[#All],[Código do agregado '[Entidade']]:[Código do agregado
'[1º Direito']]],6,FALSE)),Table9[[#This Row],[Membro]])</f>
        <v/>
      </c>
      <c r="B1570" s="403"/>
      <c r="C1570" s="404" t="str">
        <f>IF(Table9[[#This Row],[Código do agregado
'[Entidade']]]="","",(CONCATENATE(VLOOKUP(Table9[[#This Row],[Código do agregado
'[Entidade']]],Table8[[Código do agregado '[Entidade']]:[Código do agregado
'[1º Direito']]],8,FALSE),".",Table9[[#This Row],[Membro]])))</f>
        <v/>
      </c>
      <c r="D1570" s="430"/>
      <c r="E1570" s="431"/>
      <c r="F1570" s="430"/>
      <c r="G1570" s="430"/>
      <c r="H1570" s="435"/>
      <c r="I1570" s="432"/>
      <c r="J1570" s="433"/>
      <c r="K1570" s="404" t="str">
        <f ca="1">IF(Table9[[#This Row],[Data de nascimento 
(aaaa-mm-dd)]]="","",(IF(B1570="","",DATEDIF(J1570,NOW(),"y"))))</f>
        <v/>
      </c>
      <c r="L1570" s="401"/>
      <c r="M1570" s="405"/>
      <c r="N1570" s="407"/>
      <c r="O1570" s="405"/>
      <c r="P1570" s="275" t="str">
        <f t="shared" si="123"/>
        <v>NÃO</v>
      </c>
      <c r="Q1570" s="281" t="str">
        <f>IF(Table9[[#This Row],[Código do agregado
'[Entidade']]]="","",IF(B1570&lt;&gt;B1569,"A",IF(Q1569="A","B",IF(Q1569="B","C",IF(Q1569="C","D",IF(Q1569="D","E",IF(Q1569="E","F",IF(Q1569="F","G",IF(Q1569="G","H",IF(Q1569="H","I",IF(Q1569="K","L",IF(Q1569="L","M",IF(Q1569="M","N",IF(Q1569="N","O",IF(Q1569="O","P",IF(Q1569="P","Q"))))))))))))))))</f>
        <v/>
      </c>
      <c r="R1570" s="282" t="str">
        <f t="shared" si="124"/>
        <v/>
      </c>
      <c r="S1570" s="283" t="str">
        <f t="shared" si="125"/>
        <v/>
      </c>
      <c r="T1570" s="284" t="str">
        <f t="shared" ca="1" si="126"/>
        <v/>
      </c>
      <c r="U1570" s="419"/>
      <c r="V1570" s="421" t="str">
        <f>IFERROR(IF(Table9[[#This Row],[Data de nascimento 
(aaaa-mm-dd)]]="","",(IF(B1570="","",DATEDIF(J1570,VLOOKUP(Table9[[#This Row],[Código do agregado
'[Entidade']]],Table8[[Código do agregado '[Entidade']]:[Denominação do ficheiro pdf correspondente ao documento]],25,FALSE),"y")))),"")</f>
        <v/>
      </c>
      <c r="W1570" s="410">
        <f t="shared" si="127"/>
        <v>0</v>
      </c>
      <c r="AC1570" s="280"/>
    </row>
    <row r="1571" spans="1:29" s="263" customFormat="1" ht="25.05" hidden="1" customHeight="1" x14ac:dyDescent="0.3">
      <c r="A1571" s="274" t="str">
        <f>CONCATENATE(+IF(Table9[[#This Row],[Código do agregado
'[Entidade']]]="","",VLOOKUP(Table9[[#This Row],[Código do agregado
'[Entidade']]],Table8[[#All],[Código do agregado '[Entidade']]:[Código do agregado
'[1º Direito']]],6,FALSE)),Table9[[#This Row],[Membro]])</f>
        <v/>
      </c>
      <c r="B1571" s="403"/>
      <c r="C1571" s="404" t="str">
        <f>IF(Table9[[#This Row],[Código do agregado
'[Entidade']]]="","",(CONCATENATE(VLOOKUP(Table9[[#This Row],[Código do agregado
'[Entidade']]],Table8[[Código do agregado '[Entidade']]:[Código do agregado
'[1º Direito']]],8,FALSE),".",Table9[[#This Row],[Membro]])))</f>
        <v/>
      </c>
      <c r="D1571" s="430"/>
      <c r="E1571" s="431"/>
      <c r="F1571" s="430"/>
      <c r="G1571" s="430"/>
      <c r="H1571" s="435"/>
      <c r="I1571" s="432"/>
      <c r="J1571" s="433"/>
      <c r="K1571" s="404" t="str">
        <f ca="1">IF(Table9[[#This Row],[Data de nascimento 
(aaaa-mm-dd)]]="","",(IF(B1571="","",DATEDIF(J1571,NOW(),"y"))))</f>
        <v/>
      </c>
      <c r="L1571" s="401"/>
      <c r="M1571" s="405"/>
      <c r="N1571" s="407"/>
      <c r="O1571" s="405"/>
      <c r="P1571" s="275" t="str">
        <f t="shared" si="123"/>
        <v>NÃO</v>
      </c>
      <c r="Q1571" s="281" t="str">
        <f>IF(Table9[[#This Row],[Código do agregado
'[Entidade']]]="","",IF(B1571&lt;&gt;B1570,"A",IF(Q1570="A","B",IF(Q1570="B","C",IF(Q1570="C","D",IF(Q1570="D","E",IF(Q1570="E","F",IF(Q1570="F","G",IF(Q1570="G","H",IF(Q1570="H","I",IF(Q1570="K","L",IF(Q1570="L","M",IF(Q1570="M","N",IF(Q1570="N","O",IF(Q1570="O","P",IF(Q1570="P","Q"))))))))))))))))</f>
        <v/>
      </c>
      <c r="R1571" s="282" t="str">
        <f t="shared" si="124"/>
        <v/>
      </c>
      <c r="S1571" s="283" t="str">
        <f t="shared" si="125"/>
        <v/>
      </c>
      <c r="T1571" s="284" t="str">
        <f t="shared" ca="1" si="126"/>
        <v/>
      </c>
      <c r="U1571" s="419"/>
      <c r="V1571" s="421" t="str">
        <f>IFERROR(IF(Table9[[#This Row],[Data de nascimento 
(aaaa-mm-dd)]]="","",(IF(B1571="","",DATEDIF(J1571,VLOOKUP(Table9[[#This Row],[Código do agregado
'[Entidade']]],Table8[[Código do agregado '[Entidade']]:[Denominação do ficheiro pdf correspondente ao documento]],25,FALSE),"y")))),"")</f>
        <v/>
      </c>
      <c r="W1571" s="410">
        <f t="shared" si="127"/>
        <v>0</v>
      </c>
      <c r="AC1571" s="280"/>
    </row>
    <row r="1572" spans="1:29" s="263" customFormat="1" ht="25.05" hidden="1" customHeight="1" x14ac:dyDescent="0.3">
      <c r="A1572" s="274" t="str">
        <f>CONCATENATE(+IF(Table9[[#This Row],[Código do agregado
'[Entidade']]]="","",VLOOKUP(Table9[[#This Row],[Código do agregado
'[Entidade']]],Table8[[#All],[Código do agregado '[Entidade']]:[Código do agregado
'[1º Direito']]],6,FALSE)),Table9[[#This Row],[Membro]])</f>
        <v/>
      </c>
      <c r="B1572" s="403"/>
      <c r="C1572" s="404" t="str">
        <f>IF(Table9[[#This Row],[Código do agregado
'[Entidade']]]="","",(CONCATENATE(VLOOKUP(Table9[[#This Row],[Código do agregado
'[Entidade']]],Table8[[Código do agregado '[Entidade']]:[Código do agregado
'[1º Direito']]],8,FALSE),".",Table9[[#This Row],[Membro]])))</f>
        <v/>
      </c>
      <c r="D1572" s="430"/>
      <c r="E1572" s="431"/>
      <c r="F1572" s="430"/>
      <c r="G1572" s="430"/>
      <c r="H1572" s="435"/>
      <c r="I1572" s="432"/>
      <c r="J1572" s="433"/>
      <c r="K1572" s="404" t="str">
        <f ca="1">IF(Table9[[#This Row],[Data de nascimento 
(aaaa-mm-dd)]]="","",(IF(B1572="","",DATEDIF(J1572,NOW(),"y"))))</f>
        <v/>
      </c>
      <c r="L1572" s="401"/>
      <c r="M1572" s="405"/>
      <c r="N1572" s="407"/>
      <c r="O1572" s="405"/>
      <c r="P1572" s="275" t="str">
        <f t="shared" si="123"/>
        <v>NÃO</v>
      </c>
      <c r="Q1572" s="281" t="str">
        <f>IF(Table9[[#This Row],[Código do agregado
'[Entidade']]]="","",IF(B1572&lt;&gt;B1571,"A",IF(Q1571="A","B",IF(Q1571="B","C",IF(Q1571="C","D",IF(Q1571="D","E",IF(Q1571="E","F",IF(Q1571="F","G",IF(Q1571="G","H",IF(Q1571="H","I",IF(Q1571="K","L",IF(Q1571="L","M",IF(Q1571="M","N",IF(Q1571="N","O",IF(Q1571="O","P",IF(Q1571="P","Q"))))))))))))))))</f>
        <v/>
      </c>
      <c r="R1572" s="282" t="str">
        <f t="shared" si="124"/>
        <v/>
      </c>
      <c r="S1572" s="283" t="str">
        <f t="shared" si="125"/>
        <v/>
      </c>
      <c r="T1572" s="284" t="str">
        <f t="shared" ca="1" si="126"/>
        <v/>
      </c>
      <c r="U1572" s="419"/>
      <c r="V1572" s="421" t="str">
        <f>IFERROR(IF(Table9[[#This Row],[Data de nascimento 
(aaaa-mm-dd)]]="","",(IF(B1572="","",DATEDIF(J1572,VLOOKUP(Table9[[#This Row],[Código do agregado
'[Entidade']]],Table8[[Código do agregado '[Entidade']]:[Denominação do ficheiro pdf correspondente ao documento]],25,FALSE),"y")))),"")</f>
        <v/>
      </c>
      <c r="W1572" s="410">
        <f t="shared" si="127"/>
        <v>0</v>
      </c>
      <c r="AC1572" s="280"/>
    </row>
    <row r="1573" spans="1:29" s="263" customFormat="1" ht="25.05" hidden="1" customHeight="1" x14ac:dyDescent="0.3">
      <c r="A1573" s="274" t="str">
        <f>CONCATENATE(+IF(Table9[[#This Row],[Código do agregado
'[Entidade']]]="","",VLOOKUP(Table9[[#This Row],[Código do agregado
'[Entidade']]],Table8[[#All],[Código do agregado '[Entidade']]:[Código do agregado
'[1º Direito']]],6,FALSE)),Table9[[#This Row],[Membro]])</f>
        <v/>
      </c>
      <c r="B1573" s="403"/>
      <c r="C1573" s="404" t="str">
        <f>IF(Table9[[#This Row],[Código do agregado
'[Entidade']]]="","",(CONCATENATE(VLOOKUP(Table9[[#This Row],[Código do agregado
'[Entidade']]],Table8[[Código do agregado '[Entidade']]:[Código do agregado
'[1º Direito']]],8,FALSE),".",Table9[[#This Row],[Membro]])))</f>
        <v/>
      </c>
      <c r="D1573" s="430"/>
      <c r="E1573" s="431"/>
      <c r="F1573" s="430"/>
      <c r="G1573" s="430"/>
      <c r="H1573" s="435"/>
      <c r="I1573" s="432"/>
      <c r="J1573" s="433"/>
      <c r="K1573" s="404" t="str">
        <f ca="1">IF(Table9[[#This Row],[Data de nascimento 
(aaaa-mm-dd)]]="","",(IF(B1573="","",DATEDIF(J1573,NOW(),"y"))))</f>
        <v/>
      </c>
      <c r="L1573" s="401"/>
      <c r="M1573" s="405"/>
      <c r="N1573" s="407"/>
      <c r="O1573" s="405"/>
      <c r="P1573" s="275" t="str">
        <f t="shared" si="123"/>
        <v>NÃO</v>
      </c>
      <c r="Q1573" s="281" t="str">
        <f>IF(Table9[[#This Row],[Código do agregado
'[Entidade']]]="","",IF(B1573&lt;&gt;B1572,"A",IF(Q1572="A","B",IF(Q1572="B","C",IF(Q1572="C","D",IF(Q1572="D","E",IF(Q1572="E","F",IF(Q1572="F","G",IF(Q1572="G","H",IF(Q1572="H","I",IF(Q1572="K","L",IF(Q1572="L","M",IF(Q1572="M","N",IF(Q1572="N","O",IF(Q1572="O","P",IF(Q1572="P","Q"))))))))))))))))</f>
        <v/>
      </c>
      <c r="R1573" s="282" t="str">
        <f t="shared" si="124"/>
        <v/>
      </c>
      <c r="S1573" s="283" t="str">
        <f t="shared" si="125"/>
        <v/>
      </c>
      <c r="T1573" s="284" t="str">
        <f t="shared" ca="1" si="126"/>
        <v/>
      </c>
      <c r="U1573" s="419"/>
      <c r="V1573" s="421" t="str">
        <f>IFERROR(IF(Table9[[#This Row],[Data de nascimento 
(aaaa-mm-dd)]]="","",(IF(B1573="","",DATEDIF(J1573,VLOOKUP(Table9[[#This Row],[Código do agregado
'[Entidade']]],Table8[[Código do agregado '[Entidade']]:[Denominação do ficheiro pdf correspondente ao documento]],25,FALSE),"y")))),"")</f>
        <v/>
      </c>
      <c r="W1573" s="410">
        <f t="shared" si="127"/>
        <v>0</v>
      </c>
      <c r="AC1573" s="280"/>
    </row>
    <row r="1574" spans="1:29" s="263" customFormat="1" ht="25.05" hidden="1" customHeight="1" x14ac:dyDescent="0.3">
      <c r="A1574" s="274" t="str">
        <f>CONCATENATE(+IF(Table9[[#This Row],[Código do agregado
'[Entidade']]]="","",VLOOKUP(Table9[[#This Row],[Código do agregado
'[Entidade']]],Table8[[#All],[Código do agregado '[Entidade']]:[Código do agregado
'[1º Direito']]],6,FALSE)),Table9[[#This Row],[Membro]])</f>
        <v/>
      </c>
      <c r="B1574" s="403"/>
      <c r="C1574" s="404" t="str">
        <f>IF(Table9[[#This Row],[Código do agregado
'[Entidade']]]="","",(CONCATENATE(VLOOKUP(Table9[[#This Row],[Código do agregado
'[Entidade']]],Table8[[Código do agregado '[Entidade']]:[Código do agregado
'[1º Direito']]],8,FALSE),".",Table9[[#This Row],[Membro]])))</f>
        <v/>
      </c>
      <c r="D1574" s="430"/>
      <c r="E1574" s="431"/>
      <c r="F1574" s="430"/>
      <c r="G1574" s="430"/>
      <c r="H1574" s="435"/>
      <c r="I1574" s="432"/>
      <c r="J1574" s="433"/>
      <c r="K1574" s="404" t="str">
        <f ca="1">IF(Table9[[#This Row],[Data de nascimento 
(aaaa-mm-dd)]]="","",(IF(B1574="","",DATEDIF(J1574,NOW(),"y"))))</f>
        <v/>
      </c>
      <c r="L1574" s="401"/>
      <c r="M1574" s="405"/>
      <c r="N1574" s="407"/>
      <c r="O1574" s="405"/>
      <c r="P1574" s="275" t="str">
        <f t="shared" si="123"/>
        <v>NÃO</v>
      </c>
      <c r="Q1574" s="281" t="str">
        <f>IF(Table9[[#This Row],[Código do agregado
'[Entidade']]]="","",IF(B1574&lt;&gt;B1573,"A",IF(Q1573="A","B",IF(Q1573="B","C",IF(Q1573="C","D",IF(Q1573="D","E",IF(Q1573="E","F",IF(Q1573="F","G",IF(Q1573="G","H",IF(Q1573="H","I",IF(Q1573="K","L",IF(Q1573="L","M",IF(Q1573="M","N",IF(Q1573="N","O",IF(Q1573="O","P",IF(Q1573="P","Q"))))))))))))))))</f>
        <v/>
      </c>
      <c r="R1574" s="282" t="str">
        <f t="shared" si="124"/>
        <v/>
      </c>
      <c r="S1574" s="283" t="str">
        <f t="shared" si="125"/>
        <v/>
      </c>
      <c r="T1574" s="284" t="str">
        <f t="shared" ca="1" si="126"/>
        <v/>
      </c>
      <c r="U1574" s="419"/>
      <c r="V1574" s="421" t="str">
        <f>IFERROR(IF(Table9[[#This Row],[Data de nascimento 
(aaaa-mm-dd)]]="","",(IF(B1574="","",DATEDIF(J1574,VLOOKUP(Table9[[#This Row],[Código do agregado
'[Entidade']]],Table8[[Código do agregado '[Entidade']]:[Denominação do ficheiro pdf correspondente ao documento]],25,FALSE),"y")))),"")</f>
        <v/>
      </c>
      <c r="W1574" s="410">
        <f t="shared" si="127"/>
        <v>0</v>
      </c>
      <c r="AC1574" s="280"/>
    </row>
    <row r="1575" spans="1:29" s="263" customFormat="1" ht="25.05" hidden="1" customHeight="1" x14ac:dyDescent="0.3">
      <c r="A1575" s="274" t="str">
        <f>CONCATENATE(+IF(Table9[[#This Row],[Código do agregado
'[Entidade']]]="","",VLOOKUP(Table9[[#This Row],[Código do agregado
'[Entidade']]],Table8[[#All],[Código do agregado '[Entidade']]:[Código do agregado
'[1º Direito']]],6,FALSE)),Table9[[#This Row],[Membro]])</f>
        <v/>
      </c>
      <c r="B1575" s="403"/>
      <c r="C1575" s="404" t="str">
        <f>IF(Table9[[#This Row],[Código do agregado
'[Entidade']]]="","",(CONCATENATE(VLOOKUP(Table9[[#This Row],[Código do agregado
'[Entidade']]],Table8[[Código do agregado '[Entidade']]:[Código do agregado
'[1º Direito']]],8,FALSE),".",Table9[[#This Row],[Membro]])))</f>
        <v/>
      </c>
      <c r="D1575" s="430"/>
      <c r="E1575" s="431"/>
      <c r="F1575" s="430"/>
      <c r="G1575" s="430"/>
      <c r="H1575" s="435"/>
      <c r="I1575" s="432"/>
      <c r="J1575" s="433"/>
      <c r="K1575" s="404" t="str">
        <f ca="1">IF(Table9[[#This Row],[Data de nascimento 
(aaaa-mm-dd)]]="","",(IF(B1575="","",DATEDIF(J1575,NOW(),"y"))))</f>
        <v/>
      </c>
      <c r="L1575" s="401"/>
      <c r="M1575" s="405"/>
      <c r="N1575" s="407"/>
      <c r="O1575" s="405"/>
      <c r="P1575" s="275" t="str">
        <f t="shared" si="123"/>
        <v>NÃO</v>
      </c>
      <c r="Q1575" s="281" t="str">
        <f>IF(Table9[[#This Row],[Código do agregado
'[Entidade']]]="","",IF(B1575&lt;&gt;B1574,"A",IF(Q1574="A","B",IF(Q1574="B","C",IF(Q1574="C","D",IF(Q1574="D","E",IF(Q1574="E","F",IF(Q1574="F","G",IF(Q1574="G","H",IF(Q1574="H","I",IF(Q1574="K","L",IF(Q1574="L","M",IF(Q1574="M","N",IF(Q1574="N","O",IF(Q1574="O","P",IF(Q1574="P","Q"))))))))))))))))</f>
        <v/>
      </c>
      <c r="R1575" s="282" t="str">
        <f t="shared" si="124"/>
        <v/>
      </c>
      <c r="S1575" s="283" t="str">
        <f t="shared" si="125"/>
        <v/>
      </c>
      <c r="T1575" s="284" t="str">
        <f t="shared" ca="1" si="126"/>
        <v/>
      </c>
      <c r="U1575" s="419"/>
      <c r="V1575" s="421" t="str">
        <f>IFERROR(IF(Table9[[#This Row],[Data de nascimento 
(aaaa-mm-dd)]]="","",(IF(B1575="","",DATEDIF(J1575,VLOOKUP(Table9[[#This Row],[Código do agregado
'[Entidade']]],Table8[[Código do agregado '[Entidade']]:[Denominação do ficheiro pdf correspondente ao documento]],25,FALSE),"y")))),"")</f>
        <v/>
      </c>
      <c r="W1575" s="410">
        <f t="shared" si="127"/>
        <v>0</v>
      </c>
      <c r="AC1575" s="280"/>
    </row>
    <row r="1576" spans="1:29" s="263" customFormat="1" ht="25.05" hidden="1" customHeight="1" x14ac:dyDescent="0.3">
      <c r="A1576" s="274" t="str">
        <f>CONCATENATE(+IF(Table9[[#This Row],[Código do agregado
'[Entidade']]]="","",VLOOKUP(Table9[[#This Row],[Código do agregado
'[Entidade']]],Table8[[#All],[Código do agregado '[Entidade']]:[Código do agregado
'[1º Direito']]],6,FALSE)),Table9[[#This Row],[Membro]])</f>
        <v/>
      </c>
      <c r="B1576" s="403"/>
      <c r="C1576" s="404" t="str">
        <f>IF(Table9[[#This Row],[Código do agregado
'[Entidade']]]="","",(CONCATENATE(VLOOKUP(Table9[[#This Row],[Código do agregado
'[Entidade']]],Table8[[Código do agregado '[Entidade']]:[Código do agregado
'[1º Direito']]],8,FALSE),".",Table9[[#This Row],[Membro]])))</f>
        <v/>
      </c>
      <c r="D1576" s="430"/>
      <c r="E1576" s="431"/>
      <c r="F1576" s="430"/>
      <c r="G1576" s="430"/>
      <c r="H1576" s="435"/>
      <c r="I1576" s="432"/>
      <c r="J1576" s="433"/>
      <c r="K1576" s="404" t="str">
        <f ca="1">IF(Table9[[#This Row],[Data de nascimento 
(aaaa-mm-dd)]]="","",(IF(B1576="","",DATEDIF(J1576,NOW(),"y"))))</f>
        <v/>
      </c>
      <c r="L1576" s="401"/>
      <c r="M1576" s="405"/>
      <c r="N1576" s="407"/>
      <c r="O1576" s="405"/>
      <c r="P1576" s="275" t="str">
        <f t="shared" si="123"/>
        <v>NÃO</v>
      </c>
      <c r="Q1576" s="281" t="str">
        <f>IF(Table9[[#This Row],[Código do agregado
'[Entidade']]]="","",IF(B1576&lt;&gt;B1575,"A",IF(Q1575="A","B",IF(Q1575="B","C",IF(Q1575="C","D",IF(Q1575="D","E",IF(Q1575="E","F",IF(Q1575="F","G",IF(Q1575="G","H",IF(Q1575="H","I",IF(Q1575="K","L",IF(Q1575="L","M",IF(Q1575="M","N",IF(Q1575="N","O",IF(Q1575="O","P",IF(Q1575="P","Q"))))))))))))))))</f>
        <v/>
      </c>
      <c r="R1576" s="282" t="str">
        <f t="shared" si="124"/>
        <v/>
      </c>
      <c r="S1576" s="283" t="str">
        <f t="shared" si="125"/>
        <v/>
      </c>
      <c r="T1576" s="284" t="str">
        <f t="shared" ca="1" si="126"/>
        <v/>
      </c>
      <c r="U1576" s="419"/>
      <c r="V1576" s="421" t="str">
        <f>IFERROR(IF(Table9[[#This Row],[Data de nascimento 
(aaaa-mm-dd)]]="","",(IF(B1576="","",DATEDIF(J1576,VLOOKUP(Table9[[#This Row],[Código do agregado
'[Entidade']]],Table8[[Código do agregado '[Entidade']]:[Denominação do ficheiro pdf correspondente ao documento]],25,FALSE),"y")))),"")</f>
        <v/>
      </c>
      <c r="W1576" s="410">
        <f t="shared" si="127"/>
        <v>0</v>
      </c>
      <c r="AC1576" s="280"/>
    </row>
    <row r="1577" spans="1:29" s="263" customFormat="1" ht="25.05" hidden="1" customHeight="1" x14ac:dyDescent="0.3">
      <c r="A1577" s="274" t="str">
        <f>CONCATENATE(+IF(Table9[[#This Row],[Código do agregado
'[Entidade']]]="","",VLOOKUP(Table9[[#This Row],[Código do agregado
'[Entidade']]],Table8[[#All],[Código do agregado '[Entidade']]:[Código do agregado
'[1º Direito']]],6,FALSE)),Table9[[#This Row],[Membro]])</f>
        <v/>
      </c>
      <c r="B1577" s="403"/>
      <c r="C1577" s="404" t="str">
        <f>IF(Table9[[#This Row],[Código do agregado
'[Entidade']]]="","",(CONCATENATE(VLOOKUP(Table9[[#This Row],[Código do agregado
'[Entidade']]],Table8[[Código do agregado '[Entidade']]:[Código do agregado
'[1º Direito']]],8,FALSE),".",Table9[[#This Row],[Membro]])))</f>
        <v/>
      </c>
      <c r="D1577" s="430"/>
      <c r="E1577" s="431"/>
      <c r="F1577" s="430"/>
      <c r="G1577" s="430"/>
      <c r="H1577" s="435"/>
      <c r="I1577" s="432"/>
      <c r="J1577" s="433"/>
      <c r="K1577" s="404" t="str">
        <f ca="1">IF(Table9[[#This Row],[Data de nascimento 
(aaaa-mm-dd)]]="","",(IF(B1577="","",DATEDIF(J1577,NOW(),"y"))))</f>
        <v/>
      </c>
      <c r="L1577" s="401"/>
      <c r="M1577" s="405"/>
      <c r="N1577" s="407"/>
      <c r="O1577" s="405"/>
      <c r="P1577" s="275" t="str">
        <f t="shared" si="123"/>
        <v>NÃO</v>
      </c>
      <c r="Q1577" s="281" t="str">
        <f>IF(Table9[[#This Row],[Código do agregado
'[Entidade']]]="","",IF(B1577&lt;&gt;B1576,"A",IF(Q1576="A","B",IF(Q1576="B","C",IF(Q1576="C","D",IF(Q1576="D","E",IF(Q1576="E","F",IF(Q1576="F","G",IF(Q1576="G","H",IF(Q1576="H","I",IF(Q1576="K","L",IF(Q1576="L","M",IF(Q1576="M","N",IF(Q1576="N","O",IF(Q1576="O","P",IF(Q1576="P","Q"))))))))))))))))</f>
        <v/>
      </c>
      <c r="R1577" s="282" t="str">
        <f t="shared" si="124"/>
        <v/>
      </c>
      <c r="S1577" s="283" t="str">
        <f t="shared" si="125"/>
        <v/>
      </c>
      <c r="T1577" s="284" t="str">
        <f t="shared" ca="1" si="126"/>
        <v/>
      </c>
      <c r="U1577" s="419"/>
      <c r="V1577" s="421" t="str">
        <f>IFERROR(IF(Table9[[#This Row],[Data de nascimento 
(aaaa-mm-dd)]]="","",(IF(B1577="","",DATEDIF(J1577,VLOOKUP(Table9[[#This Row],[Código do agregado
'[Entidade']]],Table8[[Código do agregado '[Entidade']]:[Denominação do ficheiro pdf correspondente ao documento]],25,FALSE),"y")))),"")</f>
        <v/>
      </c>
      <c r="W1577" s="410">
        <f t="shared" si="127"/>
        <v>0</v>
      </c>
      <c r="AC1577" s="280"/>
    </row>
    <row r="1578" spans="1:29" s="263" customFormat="1" ht="25.05" hidden="1" customHeight="1" x14ac:dyDescent="0.3">
      <c r="A1578" s="274" t="str">
        <f>CONCATENATE(+IF(Table9[[#This Row],[Código do agregado
'[Entidade']]]="","",VLOOKUP(Table9[[#This Row],[Código do agregado
'[Entidade']]],Table8[[#All],[Código do agregado '[Entidade']]:[Código do agregado
'[1º Direito']]],6,FALSE)),Table9[[#This Row],[Membro]])</f>
        <v/>
      </c>
      <c r="B1578" s="403"/>
      <c r="C1578" s="404" t="str">
        <f>IF(Table9[[#This Row],[Código do agregado
'[Entidade']]]="","",(CONCATENATE(VLOOKUP(Table9[[#This Row],[Código do agregado
'[Entidade']]],Table8[[Código do agregado '[Entidade']]:[Código do agregado
'[1º Direito']]],8,FALSE),".",Table9[[#This Row],[Membro]])))</f>
        <v/>
      </c>
      <c r="D1578" s="430"/>
      <c r="E1578" s="431"/>
      <c r="F1578" s="430"/>
      <c r="G1578" s="430"/>
      <c r="H1578" s="435"/>
      <c r="I1578" s="432"/>
      <c r="J1578" s="433"/>
      <c r="K1578" s="404" t="str">
        <f ca="1">IF(Table9[[#This Row],[Data de nascimento 
(aaaa-mm-dd)]]="","",(IF(B1578="","",DATEDIF(J1578,NOW(),"y"))))</f>
        <v/>
      </c>
      <c r="L1578" s="401"/>
      <c r="M1578" s="405"/>
      <c r="N1578" s="407"/>
      <c r="O1578" s="405"/>
      <c r="P1578" s="275" t="str">
        <f t="shared" si="123"/>
        <v>NÃO</v>
      </c>
      <c r="Q1578" s="281" t="str">
        <f>IF(Table9[[#This Row],[Código do agregado
'[Entidade']]]="","",IF(B1578&lt;&gt;B1577,"A",IF(Q1577="A","B",IF(Q1577="B","C",IF(Q1577="C","D",IF(Q1577="D","E",IF(Q1577="E","F",IF(Q1577="F","G",IF(Q1577="G","H",IF(Q1577="H","I",IF(Q1577="K","L",IF(Q1577="L","M",IF(Q1577="M","N",IF(Q1577="N","O",IF(Q1577="O","P",IF(Q1577="P","Q"))))))))))))))))</f>
        <v/>
      </c>
      <c r="R1578" s="282" t="str">
        <f t="shared" si="124"/>
        <v/>
      </c>
      <c r="S1578" s="283" t="str">
        <f t="shared" si="125"/>
        <v/>
      </c>
      <c r="T1578" s="284" t="str">
        <f t="shared" ca="1" si="126"/>
        <v/>
      </c>
      <c r="U1578" s="419"/>
      <c r="V1578" s="421" t="str">
        <f>IFERROR(IF(Table9[[#This Row],[Data de nascimento 
(aaaa-mm-dd)]]="","",(IF(B1578="","",DATEDIF(J1578,VLOOKUP(Table9[[#This Row],[Código do agregado
'[Entidade']]],Table8[[Código do agregado '[Entidade']]:[Denominação do ficheiro pdf correspondente ao documento]],25,FALSE),"y")))),"")</f>
        <v/>
      </c>
      <c r="W1578" s="410">
        <f t="shared" si="127"/>
        <v>0</v>
      </c>
      <c r="AC1578" s="280"/>
    </row>
    <row r="1579" spans="1:29" s="263" customFormat="1" ht="25.05" hidden="1" customHeight="1" x14ac:dyDescent="0.3">
      <c r="A1579" s="274" t="str">
        <f>CONCATENATE(+IF(Table9[[#This Row],[Código do agregado
'[Entidade']]]="","",VLOOKUP(Table9[[#This Row],[Código do agregado
'[Entidade']]],Table8[[#All],[Código do agregado '[Entidade']]:[Código do agregado
'[1º Direito']]],6,FALSE)),Table9[[#This Row],[Membro]])</f>
        <v/>
      </c>
      <c r="B1579" s="403"/>
      <c r="C1579" s="404" t="str">
        <f>IF(Table9[[#This Row],[Código do agregado
'[Entidade']]]="","",(CONCATENATE(VLOOKUP(Table9[[#This Row],[Código do agregado
'[Entidade']]],Table8[[Código do agregado '[Entidade']]:[Código do agregado
'[1º Direito']]],8,FALSE),".",Table9[[#This Row],[Membro]])))</f>
        <v/>
      </c>
      <c r="D1579" s="430"/>
      <c r="E1579" s="431"/>
      <c r="F1579" s="430"/>
      <c r="G1579" s="430"/>
      <c r="H1579" s="435"/>
      <c r="I1579" s="432"/>
      <c r="J1579" s="433"/>
      <c r="K1579" s="404" t="str">
        <f ca="1">IF(Table9[[#This Row],[Data de nascimento 
(aaaa-mm-dd)]]="","",(IF(B1579="","",DATEDIF(J1579,NOW(),"y"))))</f>
        <v/>
      </c>
      <c r="L1579" s="401"/>
      <c r="M1579" s="405"/>
      <c r="N1579" s="407"/>
      <c r="O1579" s="405"/>
      <c r="P1579" s="275" t="str">
        <f t="shared" si="123"/>
        <v>NÃO</v>
      </c>
      <c r="Q1579" s="281" t="str">
        <f>IF(Table9[[#This Row],[Código do agregado
'[Entidade']]]="","",IF(B1579&lt;&gt;B1578,"A",IF(Q1578="A","B",IF(Q1578="B","C",IF(Q1578="C","D",IF(Q1578="D","E",IF(Q1578="E","F",IF(Q1578="F","G",IF(Q1578="G","H",IF(Q1578="H","I",IF(Q1578="K","L",IF(Q1578="L","M",IF(Q1578="M","N",IF(Q1578="N","O",IF(Q1578="O","P",IF(Q1578="P","Q"))))))))))))))))</f>
        <v/>
      </c>
      <c r="R1579" s="282" t="str">
        <f t="shared" si="124"/>
        <v/>
      </c>
      <c r="S1579" s="283" t="str">
        <f t="shared" si="125"/>
        <v/>
      </c>
      <c r="T1579" s="284" t="str">
        <f t="shared" ca="1" si="126"/>
        <v/>
      </c>
      <c r="U1579" s="419"/>
      <c r="V1579" s="421" t="str">
        <f>IFERROR(IF(Table9[[#This Row],[Data de nascimento 
(aaaa-mm-dd)]]="","",(IF(B1579="","",DATEDIF(J1579,VLOOKUP(Table9[[#This Row],[Código do agregado
'[Entidade']]],Table8[[Código do agregado '[Entidade']]:[Denominação do ficheiro pdf correspondente ao documento]],25,FALSE),"y")))),"")</f>
        <v/>
      </c>
      <c r="W1579" s="410">
        <f t="shared" si="127"/>
        <v>0</v>
      </c>
      <c r="AC1579" s="280"/>
    </row>
    <row r="1580" spans="1:29" s="263" customFormat="1" ht="25.05" hidden="1" customHeight="1" x14ac:dyDescent="0.3">
      <c r="A1580" s="274" t="str">
        <f>CONCATENATE(+IF(Table9[[#This Row],[Código do agregado
'[Entidade']]]="","",VLOOKUP(Table9[[#This Row],[Código do agregado
'[Entidade']]],Table8[[#All],[Código do agregado '[Entidade']]:[Código do agregado
'[1º Direito']]],6,FALSE)),Table9[[#This Row],[Membro]])</f>
        <v/>
      </c>
      <c r="B1580" s="403"/>
      <c r="C1580" s="404" t="str">
        <f>IF(Table9[[#This Row],[Código do agregado
'[Entidade']]]="","",(CONCATENATE(VLOOKUP(Table9[[#This Row],[Código do agregado
'[Entidade']]],Table8[[Código do agregado '[Entidade']]:[Código do agregado
'[1º Direito']]],8,FALSE),".",Table9[[#This Row],[Membro]])))</f>
        <v/>
      </c>
      <c r="D1580" s="430"/>
      <c r="E1580" s="431"/>
      <c r="F1580" s="430"/>
      <c r="G1580" s="430"/>
      <c r="H1580" s="435"/>
      <c r="I1580" s="432"/>
      <c r="J1580" s="433"/>
      <c r="K1580" s="404" t="str">
        <f ca="1">IF(Table9[[#This Row],[Data de nascimento 
(aaaa-mm-dd)]]="","",(IF(B1580="","",DATEDIF(J1580,NOW(),"y"))))</f>
        <v/>
      </c>
      <c r="L1580" s="401"/>
      <c r="M1580" s="405"/>
      <c r="N1580" s="407"/>
      <c r="O1580" s="405"/>
      <c r="P1580" s="275" t="str">
        <f t="shared" si="123"/>
        <v>NÃO</v>
      </c>
      <c r="Q1580" s="281" t="str">
        <f>IF(Table9[[#This Row],[Código do agregado
'[Entidade']]]="","",IF(B1580&lt;&gt;B1579,"A",IF(Q1579="A","B",IF(Q1579="B","C",IF(Q1579="C","D",IF(Q1579="D","E",IF(Q1579="E","F",IF(Q1579="F","G",IF(Q1579="G","H",IF(Q1579="H","I",IF(Q1579="K","L",IF(Q1579="L","M",IF(Q1579="M","N",IF(Q1579="N","O",IF(Q1579="O","P",IF(Q1579="P","Q"))))))))))))))))</f>
        <v/>
      </c>
      <c r="R1580" s="282" t="str">
        <f t="shared" si="124"/>
        <v/>
      </c>
      <c r="S1580" s="283" t="str">
        <f t="shared" si="125"/>
        <v/>
      </c>
      <c r="T1580" s="284" t="str">
        <f t="shared" ca="1" si="126"/>
        <v/>
      </c>
      <c r="U1580" s="419"/>
      <c r="V1580" s="421" t="str">
        <f>IFERROR(IF(Table9[[#This Row],[Data de nascimento 
(aaaa-mm-dd)]]="","",(IF(B1580="","",DATEDIF(J1580,VLOOKUP(Table9[[#This Row],[Código do agregado
'[Entidade']]],Table8[[Código do agregado '[Entidade']]:[Denominação do ficheiro pdf correspondente ao documento]],25,FALSE),"y")))),"")</f>
        <v/>
      </c>
      <c r="W1580" s="410">
        <f t="shared" si="127"/>
        <v>0</v>
      </c>
      <c r="AC1580" s="280"/>
    </row>
    <row r="1581" spans="1:29" s="263" customFormat="1" ht="25.05" hidden="1" customHeight="1" x14ac:dyDescent="0.3">
      <c r="A1581" s="274" t="str">
        <f>CONCATENATE(+IF(Table9[[#This Row],[Código do agregado
'[Entidade']]]="","",VLOOKUP(Table9[[#This Row],[Código do agregado
'[Entidade']]],Table8[[#All],[Código do agregado '[Entidade']]:[Código do agregado
'[1º Direito']]],6,FALSE)),Table9[[#This Row],[Membro]])</f>
        <v/>
      </c>
      <c r="B1581" s="403"/>
      <c r="C1581" s="404" t="str">
        <f>IF(Table9[[#This Row],[Código do agregado
'[Entidade']]]="","",(CONCATENATE(VLOOKUP(Table9[[#This Row],[Código do agregado
'[Entidade']]],Table8[[Código do agregado '[Entidade']]:[Código do agregado
'[1º Direito']]],8,FALSE),".",Table9[[#This Row],[Membro]])))</f>
        <v/>
      </c>
      <c r="D1581" s="430"/>
      <c r="E1581" s="431"/>
      <c r="F1581" s="430"/>
      <c r="G1581" s="430"/>
      <c r="H1581" s="435"/>
      <c r="I1581" s="432"/>
      <c r="J1581" s="433"/>
      <c r="K1581" s="404" t="str">
        <f ca="1">IF(Table9[[#This Row],[Data de nascimento 
(aaaa-mm-dd)]]="","",(IF(B1581="","",DATEDIF(J1581,NOW(),"y"))))</f>
        <v/>
      </c>
      <c r="L1581" s="401"/>
      <c r="M1581" s="405"/>
      <c r="N1581" s="407"/>
      <c r="O1581" s="405"/>
      <c r="P1581" s="275" t="str">
        <f t="shared" si="123"/>
        <v>NÃO</v>
      </c>
      <c r="Q1581" s="281" t="str">
        <f>IF(Table9[[#This Row],[Código do agregado
'[Entidade']]]="","",IF(B1581&lt;&gt;B1580,"A",IF(Q1580="A","B",IF(Q1580="B","C",IF(Q1580="C","D",IF(Q1580="D","E",IF(Q1580="E","F",IF(Q1580="F","G",IF(Q1580="G","H",IF(Q1580="H","I",IF(Q1580="K","L",IF(Q1580="L","M",IF(Q1580="M","N",IF(Q1580="N","O",IF(Q1580="O","P",IF(Q1580="P","Q"))))))))))))))))</f>
        <v/>
      </c>
      <c r="R1581" s="282" t="str">
        <f t="shared" si="124"/>
        <v/>
      </c>
      <c r="S1581" s="283" t="str">
        <f t="shared" si="125"/>
        <v/>
      </c>
      <c r="T1581" s="284" t="str">
        <f t="shared" ca="1" si="126"/>
        <v/>
      </c>
      <c r="U1581" s="419"/>
      <c r="V1581" s="421" t="str">
        <f>IFERROR(IF(Table9[[#This Row],[Data de nascimento 
(aaaa-mm-dd)]]="","",(IF(B1581="","",DATEDIF(J1581,VLOOKUP(Table9[[#This Row],[Código do agregado
'[Entidade']]],Table8[[Código do agregado '[Entidade']]:[Denominação do ficheiro pdf correspondente ao documento]],25,FALSE),"y")))),"")</f>
        <v/>
      </c>
      <c r="W1581" s="410">
        <f t="shared" si="127"/>
        <v>0</v>
      </c>
      <c r="AC1581" s="280"/>
    </row>
    <row r="1582" spans="1:29" s="263" customFormat="1" ht="25.05" hidden="1" customHeight="1" x14ac:dyDescent="0.3">
      <c r="A1582" s="274" t="str">
        <f>CONCATENATE(+IF(Table9[[#This Row],[Código do agregado
'[Entidade']]]="","",VLOOKUP(Table9[[#This Row],[Código do agregado
'[Entidade']]],Table8[[#All],[Código do agregado '[Entidade']]:[Código do agregado
'[1º Direito']]],6,FALSE)),Table9[[#This Row],[Membro]])</f>
        <v/>
      </c>
      <c r="B1582" s="403"/>
      <c r="C1582" s="404" t="str">
        <f>IF(Table9[[#This Row],[Código do agregado
'[Entidade']]]="","",(CONCATENATE(VLOOKUP(Table9[[#This Row],[Código do agregado
'[Entidade']]],Table8[[Código do agregado '[Entidade']]:[Código do agregado
'[1º Direito']]],8,FALSE),".",Table9[[#This Row],[Membro]])))</f>
        <v/>
      </c>
      <c r="D1582" s="430"/>
      <c r="E1582" s="431"/>
      <c r="F1582" s="430"/>
      <c r="G1582" s="430"/>
      <c r="H1582" s="435"/>
      <c r="I1582" s="432"/>
      <c r="J1582" s="433"/>
      <c r="K1582" s="404" t="str">
        <f ca="1">IF(Table9[[#This Row],[Data de nascimento 
(aaaa-mm-dd)]]="","",(IF(B1582="","",DATEDIF(J1582,NOW(),"y"))))</f>
        <v/>
      </c>
      <c r="L1582" s="401"/>
      <c r="M1582" s="405"/>
      <c r="N1582" s="407"/>
      <c r="O1582" s="405"/>
      <c r="P1582" s="275" t="str">
        <f t="shared" si="123"/>
        <v>NÃO</v>
      </c>
      <c r="Q1582" s="281" t="str">
        <f>IF(Table9[[#This Row],[Código do agregado
'[Entidade']]]="","",IF(B1582&lt;&gt;B1581,"A",IF(Q1581="A","B",IF(Q1581="B","C",IF(Q1581="C","D",IF(Q1581="D","E",IF(Q1581="E","F",IF(Q1581="F","G",IF(Q1581="G","H",IF(Q1581="H","I",IF(Q1581="K","L",IF(Q1581="L","M",IF(Q1581="M","N",IF(Q1581="N","O",IF(Q1581="O","P",IF(Q1581="P","Q"))))))))))))))))</f>
        <v/>
      </c>
      <c r="R1582" s="282" t="str">
        <f t="shared" si="124"/>
        <v/>
      </c>
      <c r="S1582" s="283" t="str">
        <f t="shared" si="125"/>
        <v/>
      </c>
      <c r="T1582" s="284" t="str">
        <f t="shared" ca="1" si="126"/>
        <v/>
      </c>
      <c r="U1582" s="419"/>
      <c r="V1582" s="421" t="str">
        <f>IFERROR(IF(Table9[[#This Row],[Data de nascimento 
(aaaa-mm-dd)]]="","",(IF(B1582="","",DATEDIF(J1582,VLOOKUP(Table9[[#This Row],[Código do agregado
'[Entidade']]],Table8[[Código do agregado '[Entidade']]:[Denominação do ficheiro pdf correspondente ao documento]],25,FALSE),"y")))),"")</f>
        <v/>
      </c>
      <c r="W1582" s="410">
        <f t="shared" si="127"/>
        <v>0</v>
      </c>
      <c r="AC1582" s="280"/>
    </row>
    <row r="1583" spans="1:29" s="263" customFormat="1" ht="25.05" hidden="1" customHeight="1" x14ac:dyDescent="0.3">
      <c r="A1583" s="274" t="str">
        <f>CONCATENATE(+IF(Table9[[#This Row],[Código do agregado
'[Entidade']]]="","",VLOOKUP(Table9[[#This Row],[Código do agregado
'[Entidade']]],Table8[[#All],[Código do agregado '[Entidade']]:[Código do agregado
'[1º Direito']]],6,FALSE)),Table9[[#This Row],[Membro]])</f>
        <v/>
      </c>
      <c r="B1583" s="403"/>
      <c r="C1583" s="404" t="str">
        <f>IF(Table9[[#This Row],[Código do agregado
'[Entidade']]]="","",(CONCATENATE(VLOOKUP(Table9[[#This Row],[Código do agregado
'[Entidade']]],Table8[[Código do agregado '[Entidade']]:[Código do agregado
'[1º Direito']]],8,FALSE),".",Table9[[#This Row],[Membro]])))</f>
        <v/>
      </c>
      <c r="D1583" s="430"/>
      <c r="E1583" s="431"/>
      <c r="F1583" s="430"/>
      <c r="G1583" s="430"/>
      <c r="H1583" s="435"/>
      <c r="I1583" s="432"/>
      <c r="J1583" s="433"/>
      <c r="K1583" s="404" t="str">
        <f ca="1">IF(Table9[[#This Row],[Data de nascimento 
(aaaa-mm-dd)]]="","",(IF(B1583="","",DATEDIF(J1583,NOW(),"y"))))</f>
        <v/>
      </c>
      <c r="L1583" s="401"/>
      <c r="M1583" s="405"/>
      <c r="N1583" s="407"/>
      <c r="O1583" s="405"/>
      <c r="P1583" s="275" t="str">
        <f t="shared" si="123"/>
        <v>NÃO</v>
      </c>
      <c r="Q1583" s="281" t="str">
        <f>IF(Table9[[#This Row],[Código do agregado
'[Entidade']]]="","",IF(B1583&lt;&gt;B1582,"A",IF(Q1582="A","B",IF(Q1582="B","C",IF(Q1582="C","D",IF(Q1582="D","E",IF(Q1582="E","F",IF(Q1582="F","G",IF(Q1582="G","H",IF(Q1582="H","I",IF(Q1582="K","L",IF(Q1582="L","M",IF(Q1582="M","N",IF(Q1582="N","O",IF(Q1582="O","P",IF(Q1582="P","Q"))))))))))))))))</f>
        <v/>
      </c>
      <c r="R1583" s="282" t="str">
        <f t="shared" si="124"/>
        <v/>
      </c>
      <c r="S1583" s="283" t="str">
        <f t="shared" si="125"/>
        <v/>
      </c>
      <c r="T1583" s="284" t="str">
        <f t="shared" ca="1" si="126"/>
        <v/>
      </c>
      <c r="U1583" s="419"/>
      <c r="V1583" s="421" t="str">
        <f>IFERROR(IF(Table9[[#This Row],[Data de nascimento 
(aaaa-mm-dd)]]="","",(IF(B1583="","",DATEDIF(J1583,VLOOKUP(Table9[[#This Row],[Código do agregado
'[Entidade']]],Table8[[Código do agregado '[Entidade']]:[Denominação do ficheiro pdf correspondente ao documento]],25,FALSE),"y")))),"")</f>
        <v/>
      </c>
      <c r="W1583" s="410">
        <f t="shared" si="127"/>
        <v>0</v>
      </c>
      <c r="AC1583" s="280"/>
    </row>
    <row r="1584" spans="1:29" s="263" customFormat="1" ht="25.05" hidden="1" customHeight="1" x14ac:dyDescent="0.3">
      <c r="A1584" s="274" t="str">
        <f>CONCATENATE(+IF(Table9[[#This Row],[Código do agregado
'[Entidade']]]="","",VLOOKUP(Table9[[#This Row],[Código do agregado
'[Entidade']]],Table8[[#All],[Código do agregado '[Entidade']]:[Código do agregado
'[1º Direito']]],6,FALSE)),Table9[[#This Row],[Membro]])</f>
        <v/>
      </c>
      <c r="B1584" s="403"/>
      <c r="C1584" s="404" t="str">
        <f>IF(Table9[[#This Row],[Código do agregado
'[Entidade']]]="","",(CONCATENATE(VLOOKUP(Table9[[#This Row],[Código do agregado
'[Entidade']]],Table8[[Código do agregado '[Entidade']]:[Código do agregado
'[1º Direito']]],8,FALSE),".",Table9[[#This Row],[Membro]])))</f>
        <v/>
      </c>
      <c r="D1584" s="430"/>
      <c r="E1584" s="431"/>
      <c r="F1584" s="430"/>
      <c r="G1584" s="430"/>
      <c r="H1584" s="435"/>
      <c r="I1584" s="432"/>
      <c r="J1584" s="433"/>
      <c r="K1584" s="404" t="str">
        <f ca="1">IF(Table9[[#This Row],[Data de nascimento 
(aaaa-mm-dd)]]="","",(IF(B1584="","",DATEDIF(J1584,NOW(),"y"))))</f>
        <v/>
      </c>
      <c r="L1584" s="401"/>
      <c r="M1584" s="405"/>
      <c r="N1584" s="407"/>
      <c r="O1584" s="405"/>
      <c r="P1584" s="275" t="str">
        <f t="shared" si="123"/>
        <v>NÃO</v>
      </c>
      <c r="Q1584" s="281" t="str">
        <f>IF(Table9[[#This Row],[Código do agregado
'[Entidade']]]="","",IF(B1584&lt;&gt;B1583,"A",IF(Q1583="A","B",IF(Q1583="B","C",IF(Q1583="C","D",IF(Q1583="D","E",IF(Q1583="E","F",IF(Q1583="F","G",IF(Q1583="G","H",IF(Q1583="H","I",IF(Q1583="K","L",IF(Q1583="L","M",IF(Q1583="M","N",IF(Q1583="N","O",IF(Q1583="O","P",IF(Q1583="P","Q"))))))))))))))))</f>
        <v/>
      </c>
      <c r="R1584" s="282" t="str">
        <f t="shared" si="124"/>
        <v/>
      </c>
      <c r="S1584" s="283" t="str">
        <f t="shared" si="125"/>
        <v/>
      </c>
      <c r="T1584" s="284" t="str">
        <f t="shared" ca="1" si="126"/>
        <v/>
      </c>
      <c r="U1584" s="419"/>
      <c r="V1584" s="421" t="str">
        <f>IFERROR(IF(Table9[[#This Row],[Data de nascimento 
(aaaa-mm-dd)]]="","",(IF(B1584="","",DATEDIF(J1584,VLOOKUP(Table9[[#This Row],[Código do agregado
'[Entidade']]],Table8[[Código do agregado '[Entidade']]:[Denominação do ficheiro pdf correspondente ao documento]],25,FALSE),"y")))),"")</f>
        <v/>
      </c>
      <c r="W1584" s="410">
        <f t="shared" si="127"/>
        <v>0</v>
      </c>
      <c r="AC1584" s="280"/>
    </row>
    <row r="1585" spans="1:29" s="263" customFormat="1" ht="25.05" hidden="1" customHeight="1" x14ac:dyDescent="0.3">
      <c r="A1585" s="274" t="str">
        <f>CONCATENATE(+IF(Table9[[#This Row],[Código do agregado
'[Entidade']]]="","",VLOOKUP(Table9[[#This Row],[Código do agregado
'[Entidade']]],Table8[[#All],[Código do agregado '[Entidade']]:[Código do agregado
'[1º Direito']]],6,FALSE)),Table9[[#This Row],[Membro]])</f>
        <v/>
      </c>
      <c r="B1585" s="403"/>
      <c r="C1585" s="404" t="str">
        <f>IF(Table9[[#This Row],[Código do agregado
'[Entidade']]]="","",(CONCATENATE(VLOOKUP(Table9[[#This Row],[Código do agregado
'[Entidade']]],Table8[[Código do agregado '[Entidade']]:[Código do agregado
'[1º Direito']]],8,FALSE),".",Table9[[#This Row],[Membro]])))</f>
        <v/>
      </c>
      <c r="D1585" s="430"/>
      <c r="E1585" s="431"/>
      <c r="F1585" s="430"/>
      <c r="G1585" s="430"/>
      <c r="H1585" s="435"/>
      <c r="I1585" s="432"/>
      <c r="J1585" s="433"/>
      <c r="K1585" s="404" t="str">
        <f ca="1">IF(Table9[[#This Row],[Data de nascimento 
(aaaa-mm-dd)]]="","",(IF(B1585="","",DATEDIF(J1585,NOW(),"y"))))</f>
        <v/>
      </c>
      <c r="L1585" s="401"/>
      <c r="M1585" s="405"/>
      <c r="N1585" s="407"/>
      <c r="O1585" s="405"/>
      <c r="P1585" s="275" t="str">
        <f t="shared" si="123"/>
        <v>NÃO</v>
      </c>
      <c r="Q1585" s="281" t="str">
        <f>IF(Table9[[#This Row],[Código do agregado
'[Entidade']]]="","",IF(B1585&lt;&gt;B1584,"A",IF(Q1584="A","B",IF(Q1584="B","C",IF(Q1584="C","D",IF(Q1584="D","E",IF(Q1584="E","F",IF(Q1584="F","G",IF(Q1584="G","H",IF(Q1584="H","I",IF(Q1584="K","L",IF(Q1584="L","M",IF(Q1584="M","N",IF(Q1584="N","O",IF(Q1584="O","P",IF(Q1584="P","Q"))))))))))))))))</f>
        <v/>
      </c>
      <c r="R1585" s="282" t="str">
        <f t="shared" si="124"/>
        <v/>
      </c>
      <c r="S1585" s="283" t="str">
        <f t="shared" si="125"/>
        <v/>
      </c>
      <c r="T1585" s="284" t="str">
        <f t="shared" ca="1" si="126"/>
        <v/>
      </c>
      <c r="U1585" s="419"/>
      <c r="V1585" s="421" t="str">
        <f>IFERROR(IF(Table9[[#This Row],[Data de nascimento 
(aaaa-mm-dd)]]="","",(IF(B1585="","",DATEDIF(J1585,VLOOKUP(Table9[[#This Row],[Código do agregado
'[Entidade']]],Table8[[Código do agregado '[Entidade']]:[Denominação do ficheiro pdf correspondente ao documento]],25,FALSE),"y")))),"")</f>
        <v/>
      </c>
      <c r="W1585" s="410">
        <f t="shared" si="127"/>
        <v>0</v>
      </c>
      <c r="AC1585" s="280"/>
    </row>
    <row r="1586" spans="1:29" s="263" customFormat="1" ht="25.05" hidden="1" customHeight="1" x14ac:dyDescent="0.3">
      <c r="A1586" s="274" t="str">
        <f>CONCATENATE(+IF(Table9[[#This Row],[Código do agregado
'[Entidade']]]="","",VLOOKUP(Table9[[#This Row],[Código do agregado
'[Entidade']]],Table8[[#All],[Código do agregado '[Entidade']]:[Código do agregado
'[1º Direito']]],6,FALSE)),Table9[[#This Row],[Membro]])</f>
        <v/>
      </c>
      <c r="B1586" s="403"/>
      <c r="C1586" s="404" t="str">
        <f>IF(Table9[[#This Row],[Código do agregado
'[Entidade']]]="","",(CONCATENATE(VLOOKUP(Table9[[#This Row],[Código do agregado
'[Entidade']]],Table8[[Código do agregado '[Entidade']]:[Código do agregado
'[1º Direito']]],8,FALSE),".",Table9[[#This Row],[Membro]])))</f>
        <v/>
      </c>
      <c r="D1586" s="430"/>
      <c r="E1586" s="431"/>
      <c r="F1586" s="430"/>
      <c r="G1586" s="430"/>
      <c r="H1586" s="435"/>
      <c r="I1586" s="432"/>
      <c r="J1586" s="433"/>
      <c r="K1586" s="404" t="str">
        <f ca="1">IF(Table9[[#This Row],[Data de nascimento 
(aaaa-mm-dd)]]="","",(IF(B1586="","",DATEDIF(J1586,NOW(),"y"))))</f>
        <v/>
      </c>
      <c r="L1586" s="401"/>
      <c r="M1586" s="405"/>
      <c r="N1586" s="407"/>
      <c r="O1586" s="405"/>
      <c r="P1586" s="275" t="str">
        <f t="shared" si="123"/>
        <v>NÃO</v>
      </c>
      <c r="Q1586" s="281" t="str">
        <f>IF(Table9[[#This Row],[Código do agregado
'[Entidade']]]="","",IF(B1586&lt;&gt;B1585,"A",IF(Q1585="A","B",IF(Q1585="B","C",IF(Q1585="C","D",IF(Q1585="D","E",IF(Q1585="E","F",IF(Q1585="F","G",IF(Q1585="G","H",IF(Q1585="H","I",IF(Q1585="K","L",IF(Q1585="L","M",IF(Q1585="M","N",IF(Q1585="N","O",IF(Q1585="O","P",IF(Q1585="P","Q"))))))))))))))))</f>
        <v/>
      </c>
      <c r="R1586" s="282" t="str">
        <f t="shared" si="124"/>
        <v/>
      </c>
      <c r="S1586" s="283" t="str">
        <f t="shared" si="125"/>
        <v/>
      </c>
      <c r="T1586" s="284" t="str">
        <f t="shared" ca="1" si="126"/>
        <v/>
      </c>
      <c r="U1586" s="419"/>
      <c r="V1586" s="421" t="str">
        <f>IFERROR(IF(Table9[[#This Row],[Data de nascimento 
(aaaa-mm-dd)]]="","",(IF(B1586="","",DATEDIF(J1586,VLOOKUP(Table9[[#This Row],[Código do agregado
'[Entidade']]],Table8[[Código do agregado '[Entidade']]:[Denominação do ficheiro pdf correspondente ao documento]],25,FALSE),"y")))),"")</f>
        <v/>
      </c>
      <c r="W1586" s="410">
        <f t="shared" si="127"/>
        <v>0</v>
      </c>
      <c r="AC1586" s="280"/>
    </row>
    <row r="1587" spans="1:29" s="263" customFormat="1" ht="25.05" hidden="1" customHeight="1" x14ac:dyDescent="0.3">
      <c r="A1587" s="274" t="str">
        <f>CONCATENATE(+IF(Table9[[#This Row],[Código do agregado
'[Entidade']]]="","",VLOOKUP(Table9[[#This Row],[Código do agregado
'[Entidade']]],Table8[[#All],[Código do agregado '[Entidade']]:[Código do agregado
'[1º Direito']]],6,FALSE)),Table9[[#This Row],[Membro]])</f>
        <v/>
      </c>
      <c r="B1587" s="403"/>
      <c r="C1587" s="404" t="str">
        <f>IF(Table9[[#This Row],[Código do agregado
'[Entidade']]]="","",(CONCATENATE(VLOOKUP(Table9[[#This Row],[Código do agregado
'[Entidade']]],Table8[[Código do agregado '[Entidade']]:[Código do agregado
'[1º Direito']]],8,FALSE),".",Table9[[#This Row],[Membro]])))</f>
        <v/>
      </c>
      <c r="D1587" s="430"/>
      <c r="E1587" s="431"/>
      <c r="F1587" s="430"/>
      <c r="G1587" s="430"/>
      <c r="H1587" s="435"/>
      <c r="I1587" s="432"/>
      <c r="J1587" s="433"/>
      <c r="K1587" s="404" t="str">
        <f ca="1">IF(Table9[[#This Row],[Data de nascimento 
(aaaa-mm-dd)]]="","",(IF(B1587="","",DATEDIF(J1587,NOW(),"y"))))</f>
        <v/>
      </c>
      <c r="L1587" s="401"/>
      <c r="M1587" s="405"/>
      <c r="N1587" s="407"/>
      <c r="O1587" s="405"/>
      <c r="P1587" s="275" t="str">
        <f t="shared" si="123"/>
        <v>NÃO</v>
      </c>
      <c r="Q1587" s="281" t="str">
        <f>IF(Table9[[#This Row],[Código do agregado
'[Entidade']]]="","",IF(B1587&lt;&gt;B1586,"A",IF(Q1586="A","B",IF(Q1586="B","C",IF(Q1586="C","D",IF(Q1586="D","E",IF(Q1586="E","F",IF(Q1586="F","G",IF(Q1586="G","H",IF(Q1586="H","I",IF(Q1586="K","L",IF(Q1586="L","M",IF(Q1586="M","N",IF(Q1586="N","O",IF(Q1586="O","P",IF(Q1586="P","Q"))))))))))))))))</f>
        <v/>
      </c>
      <c r="R1587" s="282" t="str">
        <f t="shared" si="124"/>
        <v/>
      </c>
      <c r="S1587" s="283" t="str">
        <f t="shared" si="125"/>
        <v/>
      </c>
      <c r="T1587" s="284" t="str">
        <f t="shared" ca="1" si="126"/>
        <v/>
      </c>
      <c r="U1587" s="419"/>
      <c r="V1587" s="421" t="str">
        <f>IFERROR(IF(Table9[[#This Row],[Data de nascimento 
(aaaa-mm-dd)]]="","",(IF(B1587="","",DATEDIF(J1587,VLOOKUP(Table9[[#This Row],[Código do agregado
'[Entidade']]],Table8[[Código do agregado '[Entidade']]:[Denominação do ficheiro pdf correspondente ao documento]],25,FALSE),"y")))),"")</f>
        <v/>
      </c>
      <c r="W1587" s="410">
        <f t="shared" si="127"/>
        <v>0</v>
      </c>
      <c r="AC1587" s="280"/>
    </row>
    <row r="1588" spans="1:29" s="263" customFormat="1" ht="25.05" hidden="1" customHeight="1" x14ac:dyDescent="0.3">
      <c r="A1588" s="274" t="str">
        <f>CONCATENATE(+IF(Table9[[#This Row],[Código do agregado
'[Entidade']]]="","",VLOOKUP(Table9[[#This Row],[Código do agregado
'[Entidade']]],Table8[[#All],[Código do agregado '[Entidade']]:[Código do agregado
'[1º Direito']]],6,FALSE)),Table9[[#This Row],[Membro]])</f>
        <v/>
      </c>
      <c r="B1588" s="403"/>
      <c r="C1588" s="404" t="str">
        <f>IF(Table9[[#This Row],[Código do agregado
'[Entidade']]]="","",(CONCATENATE(VLOOKUP(Table9[[#This Row],[Código do agregado
'[Entidade']]],Table8[[Código do agregado '[Entidade']]:[Código do agregado
'[1º Direito']]],8,FALSE),".",Table9[[#This Row],[Membro]])))</f>
        <v/>
      </c>
      <c r="D1588" s="430"/>
      <c r="E1588" s="431"/>
      <c r="F1588" s="430"/>
      <c r="G1588" s="430"/>
      <c r="H1588" s="435"/>
      <c r="I1588" s="432"/>
      <c r="J1588" s="433"/>
      <c r="K1588" s="404" t="str">
        <f ca="1">IF(Table9[[#This Row],[Data de nascimento 
(aaaa-mm-dd)]]="","",(IF(B1588="","",DATEDIF(J1588,NOW(),"y"))))</f>
        <v/>
      </c>
      <c r="L1588" s="401"/>
      <c r="M1588" s="405"/>
      <c r="N1588" s="407"/>
      <c r="O1588" s="405"/>
      <c r="P1588" s="275" t="str">
        <f t="shared" si="123"/>
        <v>NÃO</v>
      </c>
      <c r="Q1588" s="281" t="str">
        <f>IF(Table9[[#This Row],[Código do agregado
'[Entidade']]]="","",IF(B1588&lt;&gt;B1587,"A",IF(Q1587="A","B",IF(Q1587="B","C",IF(Q1587="C","D",IF(Q1587="D","E",IF(Q1587="E","F",IF(Q1587="F","G",IF(Q1587="G","H",IF(Q1587="H","I",IF(Q1587="K","L",IF(Q1587="L","M",IF(Q1587="M","N",IF(Q1587="N","O",IF(Q1587="O","P",IF(Q1587="P","Q"))))))))))))))))</f>
        <v/>
      </c>
      <c r="R1588" s="282" t="str">
        <f t="shared" si="124"/>
        <v/>
      </c>
      <c r="S1588" s="283" t="str">
        <f t="shared" si="125"/>
        <v/>
      </c>
      <c r="T1588" s="284" t="str">
        <f t="shared" ca="1" si="126"/>
        <v/>
      </c>
      <c r="U1588" s="419"/>
      <c r="V1588" s="421" t="str">
        <f>IFERROR(IF(Table9[[#This Row],[Data de nascimento 
(aaaa-mm-dd)]]="","",(IF(B1588="","",DATEDIF(J1588,VLOOKUP(Table9[[#This Row],[Código do agregado
'[Entidade']]],Table8[[Código do agregado '[Entidade']]:[Denominação do ficheiro pdf correspondente ao documento]],25,FALSE),"y")))),"")</f>
        <v/>
      </c>
      <c r="W1588" s="410">
        <f t="shared" si="127"/>
        <v>0</v>
      </c>
      <c r="AC1588" s="280"/>
    </row>
    <row r="1589" spans="1:29" s="263" customFormat="1" ht="25.05" hidden="1" customHeight="1" x14ac:dyDescent="0.3">
      <c r="A1589" s="274" t="str">
        <f>CONCATENATE(+IF(Table9[[#This Row],[Código do agregado
'[Entidade']]]="","",VLOOKUP(Table9[[#This Row],[Código do agregado
'[Entidade']]],Table8[[#All],[Código do agregado '[Entidade']]:[Código do agregado
'[1º Direito']]],6,FALSE)),Table9[[#This Row],[Membro]])</f>
        <v/>
      </c>
      <c r="B1589" s="403"/>
      <c r="C1589" s="404" t="str">
        <f>IF(Table9[[#This Row],[Código do agregado
'[Entidade']]]="","",(CONCATENATE(VLOOKUP(Table9[[#This Row],[Código do agregado
'[Entidade']]],Table8[[Código do agregado '[Entidade']]:[Código do agregado
'[1º Direito']]],8,FALSE),".",Table9[[#This Row],[Membro]])))</f>
        <v/>
      </c>
      <c r="D1589" s="430"/>
      <c r="E1589" s="431"/>
      <c r="F1589" s="430"/>
      <c r="G1589" s="430"/>
      <c r="H1589" s="435"/>
      <c r="I1589" s="432"/>
      <c r="J1589" s="433"/>
      <c r="K1589" s="404" t="str">
        <f ca="1">IF(Table9[[#This Row],[Data de nascimento 
(aaaa-mm-dd)]]="","",(IF(B1589="","",DATEDIF(J1589,NOW(),"y"))))</f>
        <v/>
      </c>
      <c r="L1589" s="401"/>
      <c r="M1589" s="405"/>
      <c r="N1589" s="407"/>
      <c r="O1589" s="405"/>
      <c r="P1589" s="275" t="str">
        <f t="shared" si="123"/>
        <v>NÃO</v>
      </c>
      <c r="Q1589" s="281" t="str">
        <f>IF(Table9[[#This Row],[Código do agregado
'[Entidade']]]="","",IF(B1589&lt;&gt;B1588,"A",IF(Q1588="A","B",IF(Q1588="B","C",IF(Q1588="C","D",IF(Q1588="D","E",IF(Q1588="E","F",IF(Q1588="F","G",IF(Q1588="G","H",IF(Q1588="H","I",IF(Q1588="K","L",IF(Q1588="L","M",IF(Q1588="M","N",IF(Q1588="N","O",IF(Q1588="O","P",IF(Q1588="P","Q"))))))))))))))))</f>
        <v/>
      </c>
      <c r="R1589" s="282" t="str">
        <f t="shared" si="124"/>
        <v/>
      </c>
      <c r="S1589" s="283" t="str">
        <f t="shared" si="125"/>
        <v/>
      </c>
      <c r="T1589" s="284" t="str">
        <f t="shared" ca="1" si="126"/>
        <v/>
      </c>
      <c r="U1589" s="419"/>
      <c r="V1589" s="421" t="str">
        <f>IFERROR(IF(Table9[[#This Row],[Data de nascimento 
(aaaa-mm-dd)]]="","",(IF(B1589="","",DATEDIF(J1589,VLOOKUP(Table9[[#This Row],[Código do agregado
'[Entidade']]],Table8[[Código do agregado '[Entidade']]:[Denominação do ficheiro pdf correspondente ao documento]],25,FALSE),"y")))),"")</f>
        <v/>
      </c>
      <c r="W1589" s="410">
        <f t="shared" si="127"/>
        <v>0</v>
      </c>
      <c r="AC1589" s="280"/>
    </row>
    <row r="1590" spans="1:29" s="263" customFormat="1" ht="25.05" hidden="1" customHeight="1" x14ac:dyDescent="0.3">
      <c r="A1590" s="274" t="str">
        <f>CONCATENATE(+IF(Table9[[#This Row],[Código do agregado
'[Entidade']]]="","",VLOOKUP(Table9[[#This Row],[Código do agregado
'[Entidade']]],Table8[[#All],[Código do agregado '[Entidade']]:[Código do agregado
'[1º Direito']]],6,FALSE)),Table9[[#This Row],[Membro]])</f>
        <v/>
      </c>
      <c r="B1590" s="403"/>
      <c r="C1590" s="404" t="str">
        <f>IF(Table9[[#This Row],[Código do agregado
'[Entidade']]]="","",(CONCATENATE(VLOOKUP(Table9[[#This Row],[Código do agregado
'[Entidade']]],Table8[[Código do agregado '[Entidade']]:[Código do agregado
'[1º Direito']]],8,FALSE),".",Table9[[#This Row],[Membro]])))</f>
        <v/>
      </c>
      <c r="D1590" s="430"/>
      <c r="E1590" s="431"/>
      <c r="F1590" s="430"/>
      <c r="G1590" s="430"/>
      <c r="H1590" s="435"/>
      <c r="I1590" s="432"/>
      <c r="J1590" s="433"/>
      <c r="K1590" s="404" t="str">
        <f ca="1">IF(Table9[[#This Row],[Data de nascimento 
(aaaa-mm-dd)]]="","",(IF(B1590="","",DATEDIF(J1590,NOW(),"y"))))</f>
        <v/>
      </c>
      <c r="L1590" s="401"/>
      <c r="M1590" s="405"/>
      <c r="N1590" s="407"/>
      <c r="O1590" s="405"/>
      <c r="P1590" s="275" t="str">
        <f t="shared" si="123"/>
        <v>NÃO</v>
      </c>
      <c r="Q1590" s="281" t="str">
        <f>IF(Table9[[#This Row],[Código do agregado
'[Entidade']]]="","",IF(B1590&lt;&gt;B1589,"A",IF(Q1589="A","B",IF(Q1589="B","C",IF(Q1589="C","D",IF(Q1589="D","E",IF(Q1589="E","F",IF(Q1589="F","G",IF(Q1589="G","H",IF(Q1589="H","I",IF(Q1589="K","L",IF(Q1589="L","M",IF(Q1589="M","N",IF(Q1589="N","O",IF(Q1589="O","P",IF(Q1589="P","Q"))))))))))))))))</f>
        <v/>
      </c>
      <c r="R1590" s="282" t="str">
        <f t="shared" si="124"/>
        <v/>
      </c>
      <c r="S1590" s="283" t="str">
        <f t="shared" si="125"/>
        <v/>
      </c>
      <c r="T1590" s="284" t="str">
        <f t="shared" ca="1" si="126"/>
        <v/>
      </c>
      <c r="U1590" s="419"/>
      <c r="V1590" s="421" t="str">
        <f>IFERROR(IF(Table9[[#This Row],[Data de nascimento 
(aaaa-mm-dd)]]="","",(IF(B1590="","",DATEDIF(J1590,VLOOKUP(Table9[[#This Row],[Código do agregado
'[Entidade']]],Table8[[Código do agregado '[Entidade']]:[Denominação do ficheiro pdf correspondente ao documento]],25,FALSE),"y")))),"")</f>
        <v/>
      </c>
      <c r="W1590" s="410">
        <f t="shared" si="127"/>
        <v>0</v>
      </c>
      <c r="AC1590" s="280"/>
    </row>
    <row r="1591" spans="1:29" s="263" customFormat="1" ht="25.05" hidden="1" customHeight="1" x14ac:dyDescent="0.3">
      <c r="A1591" s="274" t="str">
        <f>CONCATENATE(+IF(Table9[[#This Row],[Código do agregado
'[Entidade']]]="","",VLOOKUP(Table9[[#This Row],[Código do agregado
'[Entidade']]],Table8[[#All],[Código do agregado '[Entidade']]:[Código do agregado
'[1º Direito']]],6,FALSE)),Table9[[#This Row],[Membro]])</f>
        <v/>
      </c>
      <c r="B1591" s="403"/>
      <c r="C1591" s="404" t="str">
        <f>IF(Table9[[#This Row],[Código do agregado
'[Entidade']]]="","",(CONCATENATE(VLOOKUP(Table9[[#This Row],[Código do agregado
'[Entidade']]],Table8[[Código do agregado '[Entidade']]:[Código do agregado
'[1º Direito']]],8,FALSE),".",Table9[[#This Row],[Membro]])))</f>
        <v/>
      </c>
      <c r="D1591" s="430"/>
      <c r="E1591" s="431"/>
      <c r="F1591" s="430"/>
      <c r="G1591" s="430"/>
      <c r="H1591" s="435"/>
      <c r="I1591" s="432"/>
      <c r="J1591" s="433"/>
      <c r="K1591" s="404" t="str">
        <f ca="1">IF(Table9[[#This Row],[Data de nascimento 
(aaaa-mm-dd)]]="","",(IF(B1591="","",DATEDIF(J1591,NOW(),"y"))))</f>
        <v/>
      </c>
      <c r="L1591" s="401"/>
      <c r="M1591" s="405"/>
      <c r="N1591" s="407"/>
      <c r="O1591" s="405"/>
      <c r="P1591" s="275" t="str">
        <f t="shared" si="123"/>
        <v>NÃO</v>
      </c>
      <c r="Q1591" s="281" t="str">
        <f>IF(Table9[[#This Row],[Código do agregado
'[Entidade']]]="","",IF(B1591&lt;&gt;B1590,"A",IF(Q1590="A","B",IF(Q1590="B","C",IF(Q1590="C","D",IF(Q1590="D","E",IF(Q1590="E","F",IF(Q1590="F","G",IF(Q1590="G","H",IF(Q1590="H","I",IF(Q1590="K","L",IF(Q1590="L","M",IF(Q1590="M","N",IF(Q1590="N","O",IF(Q1590="O","P",IF(Q1590="P","Q"))))))))))))))))</f>
        <v/>
      </c>
      <c r="R1591" s="282" t="str">
        <f t="shared" si="124"/>
        <v/>
      </c>
      <c r="S1591" s="283" t="str">
        <f t="shared" si="125"/>
        <v/>
      </c>
      <c r="T1591" s="284" t="str">
        <f t="shared" ca="1" si="126"/>
        <v/>
      </c>
      <c r="U1591" s="419"/>
      <c r="V1591" s="421" t="str">
        <f>IFERROR(IF(Table9[[#This Row],[Data de nascimento 
(aaaa-mm-dd)]]="","",(IF(B1591="","",DATEDIF(J1591,VLOOKUP(Table9[[#This Row],[Código do agregado
'[Entidade']]],Table8[[Código do agregado '[Entidade']]:[Denominação do ficheiro pdf correspondente ao documento]],25,FALSE),"y")))),"")</f>
        <v/>
      </c>
      <c r="W1591" s="410">
        <f t="shared" si="127"/>
        <v>0</v>
      </c>
      <c r="AC1591" s="280"/>
    </row>
    <row r="1592" spans="1:29" s="263" customFormat="1" ht="25.05" hidden="1" customHeight="1" x14ac:dyDescent="0.3">
      <c r="A1592" s="274" t="str">
        <f>CONCATENATE(+IF(Table9[[#This Row],[Código do agregado
'[Entidade']]]="","",VLOOKUP(Table9[[#This Row],[Código do agregado
'[Entidade']]],Table8[[#All],[Código do agregado '[Entidade']]:[Código do agregado
'[1º Direito']]],6,FALSE)),Table9[[#This Row],[Membro]])</f>
        <v/>
      </c>
      <c r="B1592" s="403"/>
      <c r="C1592" s="404" t="str">
        <f>IF(Table9[[#This Row],[Código do agregado
'[Entidade']]]="","",(CONCATENATE(VLOOKUP(Table9[[#This Row],[Código do agregado
'[Entidade']]],Table8[[Código do agregado '[Entidade']]:[Código do agregado
'[1º Direito']]],8,FALSE),".",Table9[[#This Row],[Membro]])))</f>
        <v/>
      </c>
      <c r="D1592" s="430"/>
      <c r="E1592" s="431"/>
      <c r="F1592" s="430"/>
      <c r="G1592" s="430"/>
      <c r="H1592" s="435"/>
      <c r="I1592" s="432"/>
      <c r="J1592" s="433"/>
      <c r="K1592" s="404" t="str">
        <f ca="1">IF(Table9[[#This Row],[Data de nascimento 
(aaaa-mm-dd)]]="","",(IF(B1592="","",DATEDIF(J1592,NOW(),"y"))))</f>
        <v/>
      </c>
      <c r="L1592" s="401"/>
      <c r="M1592" s="405"/>
      <c r="N1592" s="407"/>
      <c r="O1592" s="405"/>
      <c r="P1592" s="275" t="str">
        <f t="shared" si="123"/>
        <v>NÃO</v>
      </c>
      <c r="Q1592" s="281" t="str">
        <f>IF(Table9[[#This Row],[Código do agregado
'[Entidade']]]="","",IF(B1592&lt;&gt;B1591,"A",IF(Q1591="A","B",IF(Q1591="B","C",IF(Q1591="C","D",IF(Q1591="D","E",IF(Q1591="E","F",IF(Q1591="F","G",IF(Q1591="G","H",IF(Q1591="H","I",IF(Q1591="K","L",IF(Q1591="L","M",IF(Q1591="M","N",IF(Q1591="N","O",IF(Q1591="O","P",IF(Q1591="P","Q"))))))))))))))))</f>
        <v/>
      </c>
      <c r="R1592" s="282" t="str">
        <f t="shared" si="124"/>
        <v/>
      </c>
      <c r="S1592" s="283" t="str">
        <f t="shared" si="125"/>
        <v/>
      </c>
      <c r="T1592" s="284" t="str">
        <f t="shared" ca="1" si="126"/>
        <v/>
      </c>
      <c r="U1592" s="419"/>
      <c r="V1592" s="421" t="str">
        <f>IFERROR(IF(Table9[[#This Row],[Data de nascimento 
(aaaa-mm-dd)]]="","",(IF(B1592="","",DATEDIF(J1592,VLOOKUP(Table9[[#This Row],[Código do agregado
'[Entidade']]],Table8[[Código do agregado '[Entidade']]:[Denominação do ficheiro pdf correspondente ao documento]],25,FALSE),"y")))),"")</f>
        <v/>
      </c>
      <c r="W1592" s="410">
        <f t="shared" si="127"/>
        <v>0</v>
      </c>
      <c r="AC1592" s="280"/>
    </row>
    <row r="1593" spans="1:29" s="263" customFormat="1" ht="25.05" hidden="1" customHeight="1" x14ac:dyDescent="0.3">
      <c r="A1593" s="274" t="str">
        <f>CONCATENATE(+IF(Table9[[#This Row],[Código do agregado
'[Entidade']]]="","",VLOOKUP(Table9[[#This Row],[Código do agregado
'[Entidade']]],Table8[[#All],[Código do agregado '[Entidade']]:[Código do agregado
'[1º Direito']]],6,FALSE)),Table9[[#This Row],[Membro]])</f>
        <v/>
      </c>
      <c r="B1593" s="403"/>
      <c r="C1593" s="404" t="str">
        <f>IF(Table9[[#This Row],[Código do agregado
'[Entidade']]]="","",(CONCATENATE(VLOOKUP(Table9[[#This Row],[Código do agregado
'[Entidade']]],Table8[[Código do agregado '[Entidade']]:[Código do agregado
'[1º Direito']]],8,FALSE),".",Table9[[#This Row],[Membro]])))</f>
        <v/>
      </c>
      <c r="D1593" s="430"/>
      <c r="E1593" s="431"/>
      <c r="F1593" s="430"/>
      <c r="G1593" s="430"/>
      <c r="H1593" s="435"/>
      <c r="I1593" s="432"/>
      <c r="J1593" s="433"/>
      <c r="K1593" s="404" t="str">
        <f ca="1">IF(Table9[[#This Row],[Data de nascimento 
(aaaa-mm-dd)]]="","",(IF(B1593="","",DATEDIF(J1593,NOW(),"y"))))</f>
        <v/>
      </c>
      <c r="L1593" s="401"/>
      <c r="M1593" s="405"/>
      <c r="N1593" s="407"/>
      <c r="O1593" s="405"/>
      <c r="P1593" s="275" t="str">
        <f t="shared" si="123"/>
        <v>NÃO</v>
      </c>
      <c r="Q1593" s="281" t="str">
        <f>IF(Table9[[#This Row],[Código do agregado
'[Entidade']]]="","",IF(B1593&lt;&gt;B1592,"A",IF(Q1592="A","B",IF(Q1592="B","C",IF(Q1592="C","D",IF(Q1592="D","E",IF(Q1592="E","F",IF(Q1592="F","G",IF(Q1592="G","H",IF(Q1592="H","I",IF(Q1592="K","L",IF(Q1592="L","M",IF(Q1592="M","N",IF(Q1592="N","O",IF(Q1592="O","P",IF(Q1592="P","Q"))))))))))))))))</f>
        <v/>
      </c>
      <c r="R1593" s="282" t="str">
        <f t="shared" si="124"/>
        <v/>
      </c>
      <c r="S1593" s="283" t="str">
        <f t="shared" si="125"/>
        <v/>
      </c>
      <c r="T1593" s="284" t="str">
        <f t="shared" ca="1" si="126"/>
        <v/>
      </c>
      <c r="U1593" s="419"/>
      <c r="V1593" s="421" t="str">
        <f>IFERROR(IF(Table9[[#This Row],[Data de nascimento 
(aaaa-mm-dd)]]="","",(IF(B1593="","",DATEDIF(J1593,VLOOKUP(Table9[[#This Row],[Código do agregado
'[Entidade']]],Table8[[Código do agregado '[Entidade']]:[Denominação do ficheiro pdf correspondente ao documento]],25,FALSE),"y")))),"")</f>
        <v/>
      </c>
      <c r="W1593" s="410">
        <f t="shared" si="127"/>
        <v>0</v>
      </c>
      <c r="AC1593" s="280"/>
    </row>
    <row r="1594" spans="1:29" s="263" customFormat="1" ht="25.05" hidden="1" customHeight="1" x14ac:dyDescent="0.3">
      <c r="A1594" s="274" t="str">
        <f>CONCATENATE(+IF(Table9[[#This Row],[Código do agregado
'[Entidade']]]="","",VLOOKUP(Table9[[#This Row],[Código do agregado
'[Entidade']]],Table8[[#All],[Código do agregado '[Entidade']]:[Código do agregado
'[1º Direito']]],6,FALSE)),Table9[[#This Row],[Membro]])</f>
        <v/>
      </c>
      <c r="B1594" s="403"/>
      <c r="C1594" s="404" t="str">
        <f>IF(Table9[[#This Row],[Código do agregado
'[Entidade']]]="","",(CONCATENATE(VLOOKUP(Table9[[#This Row],[Código do agregado
'[Entidade']]],Table8[[Código do agregado '[Entidade']]:[Código do agregado
'[1º Direito']]],8,FALSE),".",Table9[[#This Row],[Membro]])))</f>
        <v/>
      </c>
      <c r="D1594" s="430"/>
      <c r="E1594" s="431"/>
      <c r="F1594" s="430"/>
      <c r="G1594" s="430"/>
      <c r="H1594" s="435"/>
      <c r="I1594" s="432"/>
      <c r="J1594" s="433"/>
      <c r="K1594" s="404" t="str">
        <f ca="1">IF(Table9[[#This Row],[Data de nascimento 
(aaaa-mm-dd)]]="","",(IF(B1594="","",DATEDIF(J1594,NOW(),"y"))))</f>
        <v/>
      </c>
      <c r="L1594" s="401"/>
      <c r="M1594" s="405"/>
      <c r="N1594" s="407"/>
      <c r="O1594" s="405"/>
      <c r="P1594" s="275" t="str">
        <f t="shared" si="123"/>
        <v>NÃO</v>
      </c>
      <c r="Q1594" s="281" t="str">
        <f>IF(Table9[[#This Row],[Código do agregado
'[Entidade']]]="","",IF(B1594&lt;&gt;B1593,"A",IF(Q1593="A","B",IF(Q1593="B","C",IF(Q1593="C","D",IF(Q1593="D","E",IF(Q1593="E","F",IF(Q1593="F","G",IF(Q1593="G","H",IF(Q1593="H","I",IF(Q1593="K","L",IF(Q1593="L","M",IF(Q1593="M","N",IF(Q1593="N","O",IF(Q1593="O","P",IF(Q1593="P","Q"))))))))))))))))</f>
        <v/>
      </c>
      <c r="R1594" s="282" t="str">
        <f t="shared" si="124"/>
        <v/>
      </c>
      <c r="S1594" s="283" t="str">
        <f t="shared" si="125"/>
        <v/>
      </c>
      <c r="T1594" s="284" t="str">
        <f t="shared" ca="1" si="126"/>
        <v/>
      </c>
      <c r="U1594" s="419"/>
      <c r="V1594" s="421" t="str">
        <f>IFERROR(IF(Table9[[#This Row],[Data de nascimento 
(aaaa-mm-dd)]]="","",(IF(B1594="","",DATEDIF(J1594,VLOOKUP(Table9[[#This Row],[Código do agregado
'[Entidade']]],Table8[[Código do agregado '[Entidade']]:[Denominação do ficheiro pdf correspondente ao documento]],25,FALSE),"y")))),"")</f>
        <v/>
      </c>
      <c r="W1594" s="410">
        <f t="shared" si="127"/>
        <v>0</v>
      </c>
      <c r="AC1594" s="280"/>
    </row>
    <row r="1595" spans="1:29" s="263" customFormat="1" ht="25.05" hidden="1" customHeight="1" x14ac:dyDescent="0.3">
      <c r="A1595" s="274" t="str">
        <f>CONCATENATE(+IF(Table9[[#This Row],[Código do agregado
'[Entidade']]]="","",VLOOKUP(Table9[[#This Row],[Código do agregado
'[Entidade']]],Table8[[#All],[Código do agregado '[Entidade']]:[Código do agregado
'[1º Direito']]],6,FALSE)),Table9[[#This Row],[Membro]])</f>
        <v/>
      </c>
      <c r="B1595" s="403"/>
      <c r="C1595" s="404" t="str">
        <f>IF(Table9[[#This Row],[Código do agregado
'[Entidade']]]="","",(CONCATENATE(VLOOKUP(Table9[[#This Row],[Código do agregado
'[Entidade']]],Table8[[Código do agregado '[Entidade']]:[Código do agregado
'[1º Direito']]],8,FALSE),".",Table9[[#This Row],[Membro]])))</f>
        <v/>
      </c>
      <c r="D1595" s="430"/>
      <c r="E1595" s="431"/>
      <c r="F1595" s="430"/>
      <c r="G1595" s="430"/>
      <c r="H1595" s="435"/>
      <c r="I1595" s="432"/>
      <c r="J1595" s="433"/>
      <c r="K1595" s="404" t="str">
        <f ca="1">IF(Table9[[#This Row],[Data de nascimento 
(aaaa-mm-dd)]]="","",(IF(B1595="","",DATEDIF(J1595,NOW(),"y"))))</f>
        <v/>
      </c>
      <c r="L1595" s="401"/>
      <c r="M1595" s="405"/>
      <c r="N1595" s="407"/>
      <c r="O1595" s="405"/>
      <c r="P1595" s="275" t="str">
        <f t="shared" ref="P1595:P1647" si="128">IF(B1595&lt;&gt;"",IF(AND(B1595&lt;&gt;"",OR(I1595="",J1595="",M1595="",N1595="",AND(O1595="",S1595="Rend"))),"NÃO","SIM"),"NÃO")</f>
        <v>NÃO</v>
      </c>
      <c r="Q1595" s="281" t="str">
        <f>IF(Table9[[#This Row],[Código do agregado
'[Entidade']]]="","",IF(B1595&lt;&gt;B1594,"A",IF(Q1594="A","B",IF(Q1594="B","C",IF(Q1594="C","D",IF(Q1594="D","E",IF(Q1594="E","F",IF(Q1594="F","G",IF(Q1594="G","H",IF(Q1594="H","I",IF(Q1594="K","L",IF(Q1594="L","M",IF(Q1594="M","N",IF(Q1594="N","O",IF(Q1594="O","P",IF(Q1594="P","Q"))))))))))))))))</f>
        <v/>
      </c>
      <c r="R1595" s="282" t="str">
        <f t="shared" ref="R1595:R1647" si="129">IFERROR(IF(OR(RIGHT(I1595,1)-(11-((9*LEFT(I1595,1)+8*MID(I1595,2,1)+7*MID(I1595,3,1)+6*MID(I1595,4,1)+5*MID(I1595,5,1)+4*MID(I1595,6,1)+3*MID(I1595,7,1)+2*MID(I1595,8,1))-(11*INT((9*LEFT(I1595,1)+8*MID(I1595,2,1)+7*MID(I1595,3,1)+6*MID(I1595,4,1)+5*MID(I1595,5,1)+4*MID(I1595,6,1)+3*MID(I1595,7,1)+2*MID(I1595,8,1))/11))))=0,RIGHT(I1595,1)-(11-((9*LEFT(I1595,1)+8*MID(I1595,2,1)+7*MID(I1595,3,1)+6*MID(I1595,4,1)+5*MID(I1595,5,1)+4*MID(I1595,6,1)+3*MID(I1595,7,1)+2*MID(I1595,8,1))-(11*INT((9*LEFT(I1595,1)+8*MID(I1595,2,1)+7*MID(I1595,3,1)+6*MID(I1595,4,1)+5*MID(I1595,5,1)+4*MID(I1595,6,1)+3*MID(I1595,7,1)+2*MID(I1595,8,1))/11))))=-11,RIGHT(I1595,1)-(11-((9*LEFT(I1595,1)+8*MID(I1595,2,1)+7*MID(I1595,3,1)+6*MID(I1595,4,1)+5*MID(I1595,5,1)+4*MID(I1595,6,1)+3*MID(I1595,7,1)+2*MID(I1595,8,1))-(11*INT((9*LEFT(I1595,1)+8*MID(I1595,2,1)+7*MID(I1595,3,1)+6*MID(I1595,4,1)+5*MID(I1595,5,1)+4*MID(I1595,6,1)+3*MID(I1595,7,1)+2*MID(I1595,8,1))/11))))=-10),"","X"),"")</f>
        <v/>
      </c>
      <c r="S1595" s="283" t="str">
        <f t="shared" ref="S1595:S1647" si="130">IF(RIGHT(C1595,1)="A","",IF(C1595="","",IF(OR(K1595&gt;65,AND(K1595&gt;17,K1595&lt;26)),"Rend","")))</f>
        <v/>
      </c>
      <c r="T1595" s="284" t="str">
        <f t="shared" ref="T1595:T1647" ca="1" si="131">IF(OR(K1595&lt;18,AND(O1595="Não",S1595="Rend")),"Dep","")</f>
        <v/>
      </c>
      <c r="U1595" s="419"/>
      <c r="V1595" s="421" t="str">
        <f>IFERROR(IF(Table9[[#This Row],[Data de nascimento 
(aaaa-mm-dd)]]="","",(IF(B1595="","",DATEDIF(J1595,VLOOKUP(Table9[[#This Row],[Código do agregado
'[Entidade']]],Table8[[Código do agregado '[Entidade']]:[Denominação do ficheiro pdf correspondente ao documento]],25,FALSE),"y")))),"")</f>
        <v/>
      </c>
      <c r="W1595" s="410">
        <f t="shared" si="127"/>
        <v>0</v>
      </c>
      <c r="AC1595" s="264"/>
    </row>
    <row r="1596" spans="1:29" s="263" customFormat="1" ht="25.05" hidden="1" customHeight="1" x14ac:dyDescent="0.3">
      <c r="A1596" s="274" t="str">
        <f>CONCATENATE(+IF(Table9[[#This Row],[Código do agregado
'[Entidade']]]="","",VLOOKUP(Table9[[#This Row],[Código do agregado
'[Entidade']]],Table8[[#All],[Código do agregado '[Entidade']]:[Código do agregado
'[1º Direito']]],6,FALSE)),Table9[[#This Row],[Membro]])</f>
        <v/>
      </c>
      <c r="B1596" s="403"/>
      <c r="C1596" s="404" t="str">
        <f>IF(Table9[[#This Row],[Código do agregado
'[Entidade']]]="","",(CONCATENATE(VLOOKUP(Table9[[#This Row],[Código do agregado
'[Entidade']]],Table8[[Código do agregado '[Entidade']]:[Código do agregado
'[1º Direito']]],8,FALSE),".",Table9[[#This Row],[Membro]])))</f>
        <v/>
      </c>
      <c r="D1596" s="430"/>
      <c r="E1596" s="431"/>
      <c r="F1596" s="430"/>
      <c r="G1596" s="430"/>
      <c r="H1596" s="435"/>
      <c r="I1596" s="432"/>
      <c r="J1596" s="433"/>
      <c r="K1596" s="404" t="str">
        <f ca="1">IF(Table9[[#This Row],[Data de nascimento 
(aaaa-mm-dd)]]="","",(IF(B1596="","",DATEDIF(J1596,NOW(),"y"))))</f>
        <v/>
      </c>
      <c r="L1596" s="401"/>
      <c r="M1596" s="405"/>
      <c r="N1596" s="407"/>
      <c r="O1596" s="405"/>
      <c r="P1596" s="275" t="str">
        <f t="shared" si="128"/>
        <v>NÃO</v>
      </c>
      <c r="Q1596" s="281" t="str">
        <f>IF(Table9[[#This Row],[Código do agregado
'[Entidade']]]="","",IF(B1596&lt;&gt;B1595,"A",IF(Q1595="A","B",IF(Q1595="B","C",IF(Q1595="C","D",IF(Q1595="D","E",IF(Q1595="E","F",IF(Q1595="F","G",IF(Q1595="G","H",IF(Q1595="H","I",IF(Q1595="K","L",IF(Q1595="L","M",IF(Q1595="M","N",IF(Q1595="N","O",IF(Q1595="O","P",IF(Q1595="P","Q"))))))))))))))))</f>
        <v/>
      </c>
      <c r="R1596" s="282" t="str">
        <f t="shared" si="129"/>
        <v/>
      </c>
      <c r="S1596" s="283" t="str">
        <f t="shared" si="130"/>
        <v/>
      </c>
      <c r="T1596" s="284" t="str">
        <f t="shared" ca="1" si="131"/>
        <v/>
      </c>
      <c r="U1596" s="419"/>
      <c r="V1596" s="421" t="str">
        <f>IFERROR(IF(Table9[[#This Row],[Data de nascimento 
(aaaa-mm-dd)]]="","",(IF(B1596="","",DATEDIF(J1596,VLOOKUP(Table9[[#This Row],[Código do agregado
'[Entidade']]],Table8[[Código do agregado '[Entidade']]:[Denominação do ficheiro pdf correspondente ao documento]],25,FALSE),"y")))),"")</f>
        <v/>
      </c>
      <c r="W1596" s="410">
        <f t="shared" si="127"/>
        <v>0</v>
      </c>
      <c r="AC1596" s="264"/>
    </row>
    <row r="1597" spans="1:29" s="263" customFormat="1" ht="25.05" hidden="1" customHeight="1" x14ac:dyDescent="0.3">
      <c r="A1597" s="274" t="str">
        <f>CONCATENATE(+IF(Table9[[#This Row],[Código do agregado
'[Entidade']]]="","",VLOOKUP(Table9[[#This Row],[Código do agregado
'[Entidade']]],Table8[[#All],[Código do agregado '[Entidade']]:[Código do agregado
'[1º Direito']]],6,FALSE)),Table9[[#This Row],[Membro]])</f>
        <v/>
      </c>
      <c r="B1597" s="403"/>
      <c r="C1597" s="404" t="str">
        <f>IF(Table9[[#This Row],[Código do agregado
'[Entidade']]]="","",(CONCATENATE(VLOOKUP(Table9[[#This Row],[Código do agregado
'[Entidade']]],Table8[[Código do agregado '[Entidade']]:[Código do agregado
'[1º Direito']]],8,FALSE),".",Table9[[#This Row],[Membro]])))</f>
        <v/>
      </c>
      <c r="D1597" s="430"/>
      <c r="E1597" s="431"/>
      <c r="F1597" s="430"/>
      <c r="G1597" s="430"/>
      <c r="H1597" s="435"/>
      <c r="I1597" s="432"/>
      <c r="J1597" s="433"/>
      <c r="K1597" s="404" t="str">
        <f ca="1">IF(Table9[[#This Row],[Data de nascimento 
(aaaa-mm-dd)]]="","",(IF(B1597="","",DATEDIF(J1597,NOW(),"y"))))</f>
        <v/>
      </c>
      <c r="L1597" s="401"/>
      <c r="M1597" s="405"/>
      <c r="N1597" s="407"/>
      <c r="O1597" s="405"/>
      <c r="P1597" s="275" t="str">
        <f t="shared" si="128"/>
        <v>NÃO</v>
      </c>
      <c r="Q1597" s="281" t="str">
        <f>IF(Table9[[#This Row],[Código do agregado
'[Entidade']]]="","",IF(B1597&lt;&gt;B1596,"A",IF(Q1596="A","B",IF(Q1596="B","C",IF(Q1596="C","D",IF(Q1596="D","E",IF(Q1596="E","F",IF(Q1596="F","G",IF(Q1596="G","H",IF(Q1596="H","I",IF(Q1596="K","L",IF(Q1596="L","M",IF(Q1596="M","N",IF(Q1596="N","O",IF(Q1596="O","P",IF(Q1596="P","Q"))))))))))))))))</f>
        <v/>
      </c>
      <c r="R1597" s="282" t="str">
        <f t="shared" si="129"/>
        <v/>
      </c>
      <c r="S1597" s="283" t="str">
        <f t="shared" si="130"/>
        <v/>
      </c>
      <c r="T1597" s="284" t="str">
        <f t="shared" ca="1" si="131"/>
        <v/>
      </c>
      <c r="U1597" s="419"/>
      <c r="V1597" s="421" t="str">
        <f>IFERROR(IF(Table9[[#This Row],[Data de nascimento 
(aaaa-mm-dd)]]="","",(IF(B1597="","",DATEDIF(J1597,VLOOKUP(Table9[[#This Row],[Código do agregado
'[Entidade']]],Table8[[Código do agregado '[Entidade']]:[Denominação do ficheiro pdf correspondente ao documento]],25,FALSE),"y")))),"")</f>
        <v/>
      </c>
      <c r="W1597" s="410">
        <f t="shared" si="127"/>
        <v>0</v>
      </c>
      <c r="AC1597" s="264"/>
    </row>
    <row r="1598" spans="1:29" s="263" customFormat="1" ht="25.05" hidden="1" customHeight="1" x14ac:dyDescent="0.3">
      <c r="A1598" s="274" t="str">
        <f>CONCATENATE(+IF(Table9[[#This Row],[Código do agregado
'[Entidade']]]="","",VLOOKUP(Table9[[#This Row],[Código do agregado
'[Entidade']]],Table8[[#All],[Código do agregado '[Entidade']]:[Código do agregado
'[1º Direito']]],6,FALSE)),Table9[[#This Row],[Membro]])</f>
        <v/>
      </c>
      <c r="B1598" s="403"/>
      <c r="C1598" s="404" t="str">
        <f>IF(Table9[[#This Row],[Código do agregado
'[Entidade']]]="","",(CONCATENATE(VLOOKUP(Table9[[#This Row],[Código do agregado
'[Entidade']]],Table8[[Código do agregado '[Entidade']]:[Código do agregado
'[1º Direito']]],8,FALSE),".",Table9[[#This Row],[Membro]])))</f>
        <v/>
      </c>
      <c r="D1598" s="430"/>
      <c r="E1598" s="431"/>
      <c r="F1598" s="430"/>
      <c r="G1598" s="430"/>
      <c r="H1598" s="435"/>
      <c r="I1598" s="432"/>
      <c r="J1598" s="433"/>
      <c r="K1598" s="404" t="str">
        <f ca="1">IF(Table9[[#This Row],[Data de nascimento 
(aaaa-mm-dd)]]="","",(IF(B1598="","",DATEDIF(J1598,NOW(),"y"))))</f>
        <v/>
      </c>
      <c r="L1598" s="401"/>
      <c r="M1598" s="405"/>
      <c r="N1598" s="407"/>
      <c r="O1598" s="405"/>
      <c r="P1598" s="275" t="str">
        <f t="shared" si="128"/>
        <v>NÃO</v>
      </c>
      <c r="Q1598" s="281" t="str">
        <f>IF(Table9[[#This Row],[Código do agregado
'[Entidade']]]="","",IF(B1598&lt;&gt;B1597,"A",IF(Q1597="A","B",IF(Q1597="B","C",IF(Q1597="C","D",IF(Q1597="D","E",IF(Q1597="E","F",IF(Q1597="F","G",IF(Q1597="G","H",IF(Q1597="H","I",IF(Q1597="K","L",IF(Q1597="L","M",IF(Q1597="M","N",IF(Q1597="N","O",IF(Q1597="O","P",IF(Q1597="P","Q"))))))))))))))))</f>
        <v/>
      </c>
      <c r="R1598" s="282" t="str">
        <f t="shared" si="129"/>
        <v/>
      </c>
      <c r="S1598" s="283" t="str">
        <f t="shared" si="130"/>
        <v/>
      </c>
      <c r="T1598" s="284" t="str">
        <f t="shared" ca="1" si="131"/>
        <v/>
      </c>
      <c r="U1598" s="419"/>
      <c r="V1598" s="421" t="str">
        <f>IFERROR(IF(Table9[[#This Row],[Data de nascimento 
(aaaa-mm-dd)]]="","",(IF(B1598="","",DATEDIF(J1598,VLOOKUP(Table9[[#This Row],[Código do agregado
'[Entidade']]],Table8[[Código do agregado '[Entidade']]:[Denominação do ficheiro pdf correspondente ao documento]],25,FALSE),"y")))),"")</f>
        <v/>
      </c>
      <c r="W1598" s="410">
        <f t="shared" si="127"/>
        <v>0</v>
      </c>
      <c r="AC1598" s="264"/>
    </row>
    <row r="1599" spans="1:29" s="263" customFormat="1" ht="25.05" hidden="1" customHeight="1" x14ac:dyDescent="0.3">
      <c r="A1599" s="274" t="str">
        <f>CONCATENATE(+IF(Table9[[#This Row],[Código do agregado
'[Entidade']]]="","",VLOOKUP(Table9[[#This Row],[Código do agregado
'[Entidade']]],Table8[[#All],[Código do agregado '[Entidade']]:[Código do agregado
'[1º Direito']]],6,FALSE)),Table9[[#This Row],[Membro]])</f>
        <v/>
      </c>
      <c r="B1599" s="403"/>
      <c r="C1599" s="404" t="str">
        <f>IF(Table9[[#This Row],[Código do agregado
'[Entidade']]]="","",(CONCATENATE(VLOOKUP(Table9[[#This Row],[Código do agregado
'[Entidade']]],Table8[[Código do agregado '[Entidade']]:[Código do agregado
'[1º Direito']]],8,FALSE),".",Table9[[#This Row],[Membro]])))</f>
        <v/>
      </c>
      <c r="D1599" s="430"/>
      <c r="E1599" s="431"/>
      <c r="F1599" s="430"/>
      <c r="G1599" s="430"/>
      <c r="H1599" s="435"/>
      <c r="I1599" s="432"/>
      <c r="J1599" s="433"/>
      <c r="K1599" s="404" t="str">
        <f ca="1">IF(Table9[[#This Row],[Data de nascimento 
(aaaa-mm-dd)]]="","",(IF(B1599="","",DATEDIF(J1599,NOW(),"y"))))</f>
        <v/>
      </c>
      <c r="L1599" s="401"/>
      <c r="M1599" s="405"/>
      <c r="N1599" s="407"/>
      <c r="O1599" s="405"/>
      <c r="P1599" s="275" t="str">
        <f t="shared" si="128"/>
        <v>NÃO</v>
      </c>
      <c r="Q1599" s="281" t="str">
        <f>IF(Table9[[#This Row],[Código do agregado
'[Entidade']]]="","",IF(B1599&lt;&gt;B1598,"A",IF(Q1598="A","B",IF(Q1598="B","C",IF(Q1598="C","D",IF(Q1598="D","E",IF(Q1598="E","F",IF(Q1598="F","G",IF(Q1598="G","H",IF(Q1598="H","I",IF(Q1598="K","L",IF(Q1598="L","M",IF(Q1598="M","N",IF(Q1598="N","O",IF(Q1598="O","P",IF(Q1598="P","Q"))))))))))))))))</f>
        <v/>
      </c>
      <c r="R1599" s="282" t="str">
        <f t="shared" si="129"/>
        <v/>
      </c>
      <c r="S1599" s="283" t="str">
        <f t="shared" si="130"/>
        <v/>
      </c>
      <c r="T1599" s="284" t="str">
        <f t="shared" ca="1" si="131"/>
        <v/>
      </c>
      <c r="U1599" s="419"/>
      <c r="V1599" s="421" t="str">
        <f>IFERROR(IF(Table9[[#This Row],[Data de nascimento 
(aaaa-mm-dd)]]="","",(IF(B1599="","",DATEDIF(J1599,VLOOKUP(Table9[[#This Row],[Código do agregado
'[Entidade']]],Table8[[Código do agregado '[Entidade']]:[Denominação do ficheiro pdf correspondente ao documento]],25,FALSE),"y")))),"")</f>
        <v/>
      </c>
      <c r="W1599" s="410">
        <f t="shared" si="127"/>
        <v>0</v>
      </c>
      <c r="AC1599" s="264"/>
    </row>
    <row r="1600" spans="1:29" s="263" customFormat="1" ht="25.05" hidden="1" customHeight="1" x14ac:dyDescent="0.3">
      <c r="A1600" s="274" t="str">
        <f>CONCATENATE(+IF(Table9[[#This Row],[Código do agregado
'[Entidade']]]="","",VLOOKUP(Table9[[#This Row],[Código do agregado
'[Entidade']]],Table8[[#All],[Código do agregado '[Entidade']]:[Código do agregado
'[1º Direito']]],6,FALSE)),Table9[[#This Row],[Membro]])</f>
        <v/>
      </c>
      <c r="B1600" s="403"/>
      <c r="C1600" s="404" t="str">
        <f>IF(Table9[[#This Row],[Código do agregado
'[Entidade']]]="","",(CONCATENATE(VLOOKUP(Table9[[#This Row],[Código do agregado
'[Entidade']]],Table8[[Código do agregado '[Entidade']]:[Código do agregado
'[1º Direito']]],8,FALSE),".",Table9[[#This Row],[Membro]])))</f>
        <v/>
      </c>
      <c r="D1600" s="430"/>
      <c r="E1600" s="431"/>
      <c r="F1600" s="430"/>
      <c r="G1600" s="430"/>
      <c r="H1600" s="435"/>
      <c r="I1600" s="432"/>
      <c r="J1600" s="433"/>
      <c r="K1600" s="404" t="str">
        <f ca="1">IF(Table9[[#This Row],[Data de nascimento 
(aaaa-mm-dd)]]="","",(IF(B1600="","",DATEDIF(J1600,NOW(),"y"))))</f>
        <v/>
      </c>
      <c r="L1600" s="401"/>
      <c r="M1600" s="405"/>
      <c r="N1600" s="407"/>
      <c r="O1600" s="405"/>
      <c r="P1600" s="275" t="str">
        <f t="shared" si="128"/>
        <v>NÃO</v>
      </c>
      <c r="Q1600" s="281" t="str">
        <f>IF(Table9[[#This Row],[Código do agregado
'[Entidade']]]="","",IF(B1600&lt;&gt;B1599,"A",IF(Q1599="A","B",IF(Q1599="B","C",IF(Q1599="C","D",IF(Q1599="D","E",IF(Q1599="E","F",IF(Q1599="F","G",IF(Q1599="G","H",IF(Q1599="H","I",IF(Q1599="K","L",IF(Q1599="L","M",IF(Q1599="M","N",IF(Q1599="N","O",IF(Q1599="O","P",IF(Q1599="P","Q"))))))))))))))))</f>
        <v/>
      </c>
      <c r="R1600" s="282" t="str">
        <f t="shared" si="129"/>
        <v/>
      </c>
      <c r="S1600" s="283" t="str">
        <f t="shared" si="130"/>
        <v/>
      </c>
      <c r="T1600" s="284" t="str">
        <f t="shared" ca="1" si="131"/>
        <v/>
      </c>
      <c r="U1600" s="419"/>
      <c r="V1600" s="421" t="str">
        <f>IFERROR(IF(Table9[[#This Row],[Data de nascimento 
(aaaa-mm-dd)]]="","",(IF(B1600="","",DATEDIF(J1600,VLOOKUP(Table9[[#This Row],[Código do agregado
'[Entidade']]],Table8[[Código do agregado '[Entidade']]:[Denominação do ficheiro pdf correspondente ao documento]],25,FALSE),"y")))),"")</f>
        <v/>
      </c>
      <c r="W1600" s="410">
        <f t="shared" si="127"/>
        <v>0</v>
      </c>
      <c r="AC1600" s="264"/>
    </row>
    <row r="1601" spans="1:29" s="263" customFormat="1" ht="25.05" hidden="1" customHeight="1" x14ac:dyDescent="0.3">
      <c r="A1601" s="274" t="str">
        <f>CONCATENATE(+IF(Table9[[#This Row],[Código do agregado
'[Entidade']]]="","",VLOOKUP(Table9[[#This Row],[Código do agregado
'[Entidade']]],Table8[[#All],[Código do agregado '[Entidade']]:[Código do agregado
'[1º Direito']]],6,FALSE)),Table9[[#This Row],[Membro]])</f>
        <v/>
      </c>
      <c r="B1601" s="403"/>
      <c r="C1601" s="404" t="str">
        <f>IF(Table9[[#This Row],[Código do agregado
'[Entidade']]]="","",(CONCATENATE(VLOOKUP(Table9[[#This Row],[Código do agregado
'[Entidade']]],Table8[[Código do agregado '[Entidade']]:[Código do agregado
'[1º Direito']]],8,FALSE),".",Table9[[#This Row],[Membro]])))</f>
        <v/>
      </c>
      <c r="D1601" s="430"/>
      <c r="E1601" s="431"/>
      <c r="F1601" s="430"/>
      <c r="G1601" s="430"/>
      <c r="H1601" s="435"/>
      <c r="I1601" s="432"/>
      <c r="J1601" s="433"/>
      <c r="K1601" s="404" t="str">
        <f ca="1">IF(Table9[[#This Row],[Data de nascimento 
(aaaa-mm-dd)]]="","",(IF(B1601="","",DATEDIF(J1601,NOW(),"y"))))</f>
        <v/>
      </c>
      <c r="L1601" s="401"/>
      <c r="M1601" s="405"/>
      <c r="N1601" s="407"/>
      <c r="O1601" s="405"/>
      <c r="P1601" s="275" t="str">
        <f t="shared" si="128"/>
        <v>NÃO</v>
      </c>
      <c r="Q1601" s="281" t="str">
        <f>IF(Table9[[#This Row],[Código do agregado
'[Entidade']]]="","",IF(B1601&lt;&gt;B1600,"A",IF(Q1600="A","B",IF(Q1600="B","C",IF(Q1600="C","D",IF(Q1600="D","E",IF(Q1600="E","F",IF(Q1600="F","G",IF(Q1600="G","H",IF(Q1600="H","I",IF(Q1600="K","L",IF(Q1600="L","M",IF(Q1600="M","N",IF(Q1600="N","O",IF(Q1600="O","P",IF(Q1600="P","Q"))))))))))))))))</f>
        <v/>
      </c>
      <c r="R1601" s="282" t="str">
        <f t="shared" si="129"/>
        <v/>
      </c>
      <c r="S1601" s="283" t="str">
        <f t="shared" si="130"/>
        <v/>
      </c>
      <c r="T1601" s="284" t="str">
        <f t="shared" ca="1" si="131"/>
        <v/>
      </c>
      <c r="U1601" s="419"/>
      <c r="V1601" s="421" t="str">
        <f>IFERROR(IF(Table9[[#This Row],[Data de nascimento 
(aaaa-mm-dd)]]="","",(IF(B1601="","",DATEDIF(J1601,VLOOKUP(Table9[[#This Row],[Código do agregado
'[Entidade']]],Table8[[Código do agregado '[Entidade']]:[Denominação do ficheiro pdf correspondente ao documento]],25,FALSE),"y")))),"")</f>
        <v/>
      </c>
      <c r="W1601" s="410">
        <f t="shared" si="127"/>
        <v>0</v>
      </c>
      <c r="AC1601" s="264"/>
    </row>
    <row r="1602" spans="1:29" s="263" customFormat="1" ht="25.05" hidden="1" customHeight="1" x14ac:dyDescent="0.3">
      <c r="A1602" s="274" t="str">
        <f>CONCATENATE(+IF(Table9[[#This Row],[Código do agregado
'[Entidade']]]="","",VLOOKUP(Table9[[#This Row],[Código do agregado
'[Entidade']]],Table8[[#All],[Código do agregado '[Entidade']]:[Código do agregado
'[1º Direito']]],6,FALSE)),Table9[[#This Row],[Membro]])</f>
        <v/>
      </c>
      <c r="B1602" s="403"/>
      <c r="C1602" s="404" t="str">
        <f>IF(Table9[[#This Row],[Código do agregado
'[Entidade']]]="","",(CONCATENATE(VLOOKUP(Table9[[#This Row],[Código do agregado
'[Entidade']]],Table8[[Código do agregado '[Entidade']]:[Código do agregado
'[1º Direito']]],8,FALSE),".",Table9[[#This Row],[Membro]])))</f>
        <v/>
      </c>
      <c r="D1602" s="430"/>
      <c r="E1602" s="431"/>
      <c r="F1602" s="430"/>
      <c r="G1602" s="430"/>
      <c r="H1602" s="435"/>
      <c r="I1602" s="432"/>
      <c r="J1602" s="433"/>
      <c r="K1602" s="404" t="str">
        <f ca="1">IF(Table9[[#This Row],[Data de nascimento 
(aaaa-mm-dd)]]="","",(IF(B1602="","",DATEDIF(J1602,NOW(),"y"))))</f>
        <v/>
      </c>
      <c r="L1602" s="401"/>
      <c r="M1602" s="405"/>
      <c r="N1602" s="407"/>
      <c r="O1602" s="405"/>
      <c r="P1602" s="275" t="str">
        <f t="shared" si="128"/>
        <v>NÃO</v>
      </c>
      <c r="Q1602" s="281" t="str">
        <f>IF(Table9[[#This Row],[Código do agregado
'[Entidade']]]="","",IF(B1602&lt;&gt;B1601,"A",IF(Q1601="A","B",IF(Q1601="B","C",IF(Q1601="C","D",IF(Q1601="D","E",IF(Q1601="E","F",IF(Q1601="F","G",IF(Q1601="G","H",IF(Q1601="H","I",IF(Q1601="K","L",IF(Q1601="L","M",IF(Q1601="M","N",IF(Q1601="N","O",IF(Q1601="O","P",IF(Q1601="P","Q"))))))))))))))))</f>
        <v/>
      </c>
      <c r="R1602" s="282" t="str">
        <f t="shared" si="129"/>
        <v/>
      </c>
      <c r="S1602" s="283" t="str">
        <f t="shared" si="130"/>
        <v/>
      </c>
      <c r="T1602" s="284" t="str">
        <f t="shared" ca="1" si="131"/>
        <v/>
      </c>
      <c r="U1602" s="419"/>
      <c r="V1602" s="421" t="str">
        <f>IFERROR(IF(Table9[[#This Row],[Data de nascimento 
(aaaa-mm-dd)]]="","",(IF(B1602="","",DATEDIF(J1602,VLOOKUP(Table9[[#This Row],[Código do agregado
'[Entidade']]],Table8[[Código do agregado '[Entidade']]:[Denominação do ficheiro pdf correspondente ao documento]],25,FALSE),"y")))),"")</f>
        <v/>
      </c>
      <c r="W1602" s="410">
        <f t="shared" si="127"/>
        <v>0</v>
      </c>
      <c r="AC1602" s="264"/>
    </row>
    <row r="1603" spans="1:29" s="263" customFormat="1" ht="25.05" hidden="1" customHeight="1" x14ac:dyDescent="0.3">
      <c r="A1603" s="274" t="str">
        <f>CONCATENATE(+IF(Table9[[#This Row],[Código do agregado
'[Entidade']]]="","",VLOOKUP(Table9[[#This Row],[Código do agregado
'[Entidade']]],Table8[[#All],[Código do agregado '[Entidade']]:[Código do agregado
'[1º Direito']]],6,FALSE)),Table9[[#This Row],[Membro]])</f>
        <v/>
      </c>
      <c r="B1603" s="403"/>
      <c r="C1603" s="404" t="str">
        <f>IF(Table9[[#This Row],[Código do agregado
'[Entidade']]]="","",(CONCATENATE(VLOOKUP(Table9[[#This Row],[Código do agregado
'[Entidade']]],Table8[[Código do agregado '[Entidade']]:[Código do agregado
'[1º Direito']]],8,FALSE),".",Table9[[#This Row],[Membro]])))</f>
        <v/>
      </c>
      <c r="D1603" s="430"/>
      <c r="E1603" s="431"/>
      <c r="F1603" s="430"/>
      <c r="G1603" s="430"/>
      <c r="H1603" s="435"/>
      <c r="I1603" s="432"/>
      <c r="J1603" s="433"/>
      <c r="K1603" s="404" t="str">
        <f ca="1">IF(Table9[[#This Row],[Data de nascimento 
(aaaa-mm-dd)]]="","",(IF(B1603="","",DATEDIF(J1603,NOW(),"y"))))</f>
        <v/>
      </c>
      <c r="L1603" s="401"/>
      <c r="M1603" s="405"/>
      <c r="N1603" s="407"/>
      <c r="O1603" s="405"/>
      <c r="P1603" s="275" t="str">
        <f t="shared" si="128"/>
        <v>NÃO</v>
      </c>
      <c r="Q1603" s="281" t="str">
        <f>IF(Table9[[#This Row],[Código do agregado
'[Entidade']]]="","",IF(B1603&lt;&gt;B1602,"A",IF(Q1602="A","B",IF(Q1602="B","C",IF(Q1602="C","D",IF(Q1602="D","E",IF(Q1602="E","F",IF(Q1602="F","G",IF(Q1602="G","H",IF(Q1602="H","I",IF(Q1602="K","L",IF(Q1602="L","M",IF(Q1602="M","N",IF(Q1602="N","O",IF(Q1602="O","P",IF(Q1602="P","Q"))))))))))))))))</f>
        <v/>
      </c>
      <c r="R1603" s="282" t="str">
        <f t="shared" si="129"/>
        <v/>
      </c>
      <c r="S1603" s="283" t="str">
        <f t="shared" si="130"/>
        <v/>
      </c>
      <c r="T1603" s="284" t="str">
        <f t="shared" ca="1" si="131"/>
        <v/>
      </c>
      <c r="U1603" s="419"/>
      <c r="V1603" s="421" t="str">
        <f>IFERROR(IF(Table9[[#This Row],[Data de nascimento 
(aaaa-mm-dd)]]="","",(IF(B1603="","",DATEDIF(J1603,VLOOKUP(Table9[[#This Row],[Código do agregado
'[Entidade']]],Table8[[Código do agregado '[Entidade']]:[Denominação do ficheiro pdf correspondente ao documento]],25,FALSE),"y")))),"")</f>
        <v/>
      </c>
      <c r="W1603" s="410">
        <f t="shared" si="127"/>
        <v>0</v>
      </c>
      <c r="AC1603" s="264"/>
    </row>
    <row r="1604" spans="1:29" s="263" customFormat="1" ht="25.05" hidden="1" customHeight="1" x14ac:dyDescent="0.3">
      <c r="A1604" s="274" t="str">
        <f>CONCATENATE(+IF(Table9[[#This Row],[Código do agregado
'[Entidade']]]="","",VLOOKUP(Table9[[#This Row],[Código do agregado
'[Entidade']]],Table8[[#All],[Código do agregado '[Entidade']]:[Código do agregado
'[1º Direito']]],6,FALSE)),Table9[[#This Row],[Membro]])</f>
        <v/>
      </c>
      <c r="B1604" s="403"/>
      <c r="C1604" s="404" t="str">
        <f>IF(Table9[[#This Row],[Código do agregado
'[Entidade']]]="","",(CONCATENATE(VLOOKUP(Table9[[#This Row],[Código do agregado
'[Entidade']]],Table8[[Código do agregado '[Entidade']]:[Código do agregado
'[1º Direito']]],8,FALSE),".",Table9[[#This Row],[Membro]])))</f>
        <v/>
      </c>
      <c r="D1604" s="430"/>
      <c r="E1604" s="431"/>
      <c r="F1604" s="430"/>
      <c r="G1604" s="430"/>
      <c r="H1604" s="435"/>
      <c r="I1604" s="432"/>
      <c r="J1604" s="433"/>
      <c r="K1604" s="404" t="str">
        <f ca="1">IF(Table9[[#This Row],[Data de nascimento 
(aaaa-mm-dd)]]="","",(IF(B1604="","",DATEDIF(J1604,NOW(),"y"))))</f>
        <v/>
      </c>
      <c r="L1604" s="401"/>
      <c r="M1604" s="405"/>
      <c r="N1604" s="407"/>
      <c r="O1604" s="405"/>
      <c r="P1604" s="275" t="str">
        <f t="shared" si="128"/>
        <v>NÃO</v>
      </c>
      <c r="Q1604" s="281" t="str">
        <f>IF(Table9[[#This Row],[Código do agregado
'[Entidade']]]="","",IF(B1604&lt;&gt;B1603,"A",IF(Q1603="A","B",IF(Q1603="B","C",IF(Q1603="C","D",IF(Q1603="D","E",IF(Q1603="E","F",IF(Q1603="F","G",IF(Q1603="G","H",IF(Q1603="H","I",IF(Q1603="K","L",IF(Q1603="L","M",IF(Q1603="M","N",IF(Q1603="N","O",IF(Q1603="O","P",IF(Q1603="P","Q"))))))))))))))))</f>
        <v/>
      </c>
      <c r="R1604" s="282" t="str">
        <f t="shared" si="129"/>
        <v/>
      </c>
      <c r="S1604" s="283" t="str">
        <f t="shared" si="130"/>
        <v/>
      </c>
      <c r="T1604" s="284" t="str">
        <f t="shared" ca="1" si="131"/>
        <v/>
      </c>
      <c r="U1604" s="419"/>
      <c r="V1604" s="421" t="str">
        <f>IFERROR(IF(Table9[[#This Row],[Data de nascimento 
(aaaa-mm-dd)]]="","",(IF(B1604="","",DATEDIF(J1604,VLOOKUP(Table9[[#This Row],[Código do agregado
'[Entidade']]],Table8[[Código do agregado '[Entidade']]:[Denominação do ficheiro pdf correspondente ao documento]],25,FALSE),"y")))),"")</f>
        <v/>
      </c>
      <c r="W1604" s="410">
        <f t="shared" si="127"/>
        <v>0</v>
      </c>
      <c r="AC1604" s="264"/>
    </row>
    <row r="1605" spans="1:29" s="263" customFormat="1" ht="25.05" hidden="1" customHeight="1" x14ac:dyDescent="0.3">
      <c r="A1605" s="274" t="str">
        <f>CONCATENATE(+IF(Table9[[#This Row],[Código do agregado
'[Entidade']]]="","",VLOOKUP(Table9[[#This Row],[Código do agregado
'[Entidade']]],Table8[[#All],[Código do agregado '[Entidade']]:[Código do agregado
'[1º Direito']]],6,FALSE)),Table9[[#This Row],[Membro]])</f>
        <v/>
      </c>
      <c r="B1605" s="403"/>
      <c r="C1605" s="404" t="str">
        <f>IF(Table9[[#This Row],[Código do agregado
'[Entidade']]]="","",(CONCATENATE(VLOOKUP(Table9[[#This Row],[Código do agregado
'[Entidade']]],Table8[[Código do agregado '[Entidade']]:[Código do agregado
'[1º Direito']]],8,FALSE),".",Table9[[#This Row],[Membro]])))</f>
        <v/>
      </c>
      <c r="D1605" s="430"/>
      <c r="E1605" s="431"/>
      <c r="F1605" s="430"/>
      <c r="G1605" s="430"/>
      <c r="H1605" s="435"/>
      <c r="I1605" s="432"/>
      <c r="J1605" s="433"/>
      <c r="K1605" s="404" t="str">
        <f ca="1">IF(Table9[[#This Row],[Data de nascimento 
(aaaa-mm-dd)]]="","",(IF(B1605="","",DATEDIF(J1605,NOW(),"y"))))</f>
        <v/>
      </c>
      <c r="L1605" s="401"/>
      <c r="M1605" s="405"/>
      <c r="N1605" s="407"/>
      <c r="O1605" s="405"/>
      <c r="P1605" s="275" t="str">
        <f t="shared" si="128"/>
        <v>NÃO</v>
      </c>
      <c r="Q1605" s="281" t="str">
        <f>IF(Table9[[#This Row],[Código do agregado
'[Entidade']]]="","",IF(B1605&lt;&gt;B1604,"A",IF(Q1604="A","B",IF(Q1604="B","C",IF(Q1604="C","D",IF(Q1604="D","E",IF(Q1604="E","F",IF(Q1604="F","G",IF(Q1604="G","H",IF(Q1604="H","I",IF(Q1604="K","L",IF(Q1604="L","M",IF(Q1604="M","N",IF(Q1604="N","O",IF(Q1604="O","P",IF(Q1604="P","Q"))))))))))))))))</f>
        <v/>
      </c>
      <c r="R1605" s="282" t="str">
        <f t="shared" si="129"/>
        <v/>
      </c>
      <c r="S1605" s="283" t="str">
        <f t="shared" si="130"/>
        <v/>
      </c>
      <c r="T1605" s="284" t="str">
        <f t="shared" ca="1" si="131"/>
        <v/>
      </c>
      <c r="U1605" s="419"/>
      <c r="V1605" s="421" t="str">
        <f>IFERROR(IF(Table9[[#This Row],[Data de nascimento 
(aaaa-mm-dd)]]="","",(IF(B1605="","",DATEDIF(J1605,VLOOKUP(Table9[[#This Row],[Código do agregado
'[Entidade']]],Table8[[Código do agregado '[Entidade']]:[Denominação do ficheiro pdf correspondente ao documento]],25,FALSE),"y")))),"")</f>
        <v/>
      </c>
      <c r="W1605" s="410">
        <f t="shared" si="127"/>
        <v>0</v>
      </c>
      <c r="AC1605" s="264"/>
    </row>
    <row r="1606" spans="1:29" s="263" customFormat="1" ht="25.05" hidden="1" customHeight="1" x14ac:dyDescent="0.3">
      <c r="A1606" s="274" t="str">
        <f>CONCATENATE(+IF(Table9[[#This Row],[Código do agregado
'[Entidade']]]="","",VLOOKUP(Table9[[#This Row],[Código do agregado
'[Entidade']]],Table8[[#All],[Código do agregado '[Entidade']]:[Código do agregado
'[1º Direito']]],6,FALSE)),Table9[[#This Row],[Membro]])</f>
        <v/>
      </c>
      <c r="B1606" s="403"/>
      <c r="C1606" s="404" t="str">
        <f>IF(Table9[[#This Row],[Código do agregado
'[Entidade']]]="","",(CONCATENATE(VLOOKUP(Table9[[#This Row],[Código do agregado
'[Entidade']]],Table8[[Código do agregado '[Entidade']]:[Código do agregado
'[1º Direito']]],8,FALSE),".",Table9[[#This Row],[Membro]])))</f>
        <v/>
      </c>
      <c r="D1606" s="430"/>
      <c r="E1606" s="431"/>
      <c r="F1606" s="430"/>
      <c r="G1606" s="430"/>
      <c r="H1606" s="435"/>
      <c r="I1606" s="432"/>
      <c r="J1606" s="433"/>
      <c r="K1606" s="404" t="str">
        <f ca="1">IF(Table9[[#This Row],[Data de nascimento 
(aaaa-mm-dd)]]="","",(IF(B1606="","",DATEDIF(J1606,NOW(),"y"))))</f>
        <v/>
      </c>
      <c r="L1606" s="401"/>
      <c r="M1606" s="405"/>
      <c r="N1606" s="407"/>
      <c r="O1606" s="405"/>
      <c r="P1606" s="275" t="str">
        <f t="shared" si="128"/>
        <v>NÃO</v>
      </c>
      <c r="Q1606" s="281" t="str">
        <f>IF(Table9[[#This Row],[Código do agregado
'[Entidade']]]="","",IF(B1606&lt;&gt;B1605,"A",IF(Q1605="A","B",IF(Q1605="B","C",IF(Q1605="C","D",IF(Q1605="D","E",IF(Q1605="E","F",IF(Q1605="F","G",IF(Q1605="G","H",IF(Q1605="H","I",IF(Q1605="K","L",IF(Q1605="L","M",IF(Q1605="M","N",IF(Q1605="N","O",IF(Q1605="O","P",IF(Q1605="P","Q"))))))))))))))))</f>
        <v/>
      </c>
      <c r="R1606" s="282" t="str">
        <f t="shared" si="129"/>
        <v/>
      </c>
      <c r="S1606" s="283" t="str">
        <f t="shared" si="130"/>
        <v/>
      </c>
      <c r="T1606" s="284" t="str">
        <f t="shared" ca="1" si="131"/>
        <v/>
      </c>
      <c r="U1606" s="419"/>
      <c r="V1606" s="421" t="str">
        <f>IFERROR(IF(Table9[[#This Row],[Data de nascimento 
(aaaa-mm-dd)]]="","",(IF(B1606="","",DATEDIF(J1606,VLOOKUP(Table9[[#This Row],[Código do agregado
'[Entidade']]],Table8[[Código do agregado '[Entidade']]:[Denominação do ficheiro pdf correspondente ao documento]],25,FALSE),"y")))),"")</f>
        <v/>
      </c>
      <c r="W1606" s="410">
        <f t="shared" ref="W1606:W1669" si="132">IF(AND(V1606&gt;=15,V1606&lt;=29),1,0)</f>
        <v>0</v>
      </c>
      <c r="AC1606" s="264"/>
    </row>
    <row r="1607" spans="1:29" s="263" customFormat="1" ht="25.05" hidden="1" customHeight="1" x14ac:dyDescent="0.3">
      <c r="A1607" s="274" t="str">
        <f>CONCATENATE(+IF(Table9[[#This Row],[Código do agregado
'[Entidade']]]="","",VLOOKUP(Table9[[#This Row],[Código do agregado
'[Entidade']]],Table8[[#All],[Código do agregado '[Entidade']]:[Código do agregado
'[1º Direito']]],6,FALSE)),Table9[[#This Row],[Membro]])</f>
        <v/>
      </c>
      <c r="B1607" s="403"/>
      <c r="C1607" s="404" t="str">
        <f>IF(Table9[[#This Row],[Código do agregado
'[Entidade']]]="","",(CONCATENATE(VLOOKUP(Table9[[#This Row],[Código do agregado
'[Entidade']]],Table8[[Código do agregado '[Entidade']]:[Código do agregado
'[1º Direito']]],8,FALSE),".",Table9[[#This Row],[Membro]])))</f>
        <v/>
      </c>
      <c r="D1607" s="430"/>
      <c r="E1607" s="431"/>
      <c r="F1607" s="430"/>
      <c r="G1607" s="430"/>
      <c r="H1607" s="435"/>
      <c r="I1607" s="432"/>
      <c r="J1607" s="433"/>
      <c r="K1607" s="404" t="str">
        <f ca="1">IF(Table9[[#This Row],[Data de nascimento 
(aaaa-mm-dd)]]="","",(IF(B1607="","",DATEDIF(J1607,NOW(),"y"))))</f>
        <v/>
      </c>
      <c r="L1607" s="401"/>
      <c r="M1607" s="405"/>
      <c r="N1607" s="407"/>
      <c r="O1607" s="405"/>
      <c r="P1607" s="275" t="str">
        <f t="shared" si="128"/>
        <v>NÃO</v>
      </c>
      <c r="Q1607" s="281" t="str">
        <f>IF(Table9[[#This Row],[Código do agregado
'[Entidade']]]="","",IF(B1607&lt;&gt;B1606,"A",IF(Q1606="A","B",IF(Q1606="B","C",IF(Q1606="C","D",IF(Q1606="D","E",IF(Q1606="E","F",IF(Q1606="F","G",IF(Q1606="G","H",IF(Q1606="H","I",IF(Q1606="K","L",IF(Q1606="L","M",IF(Q1606="M","N",IF(Q1606="N","O",IF(Q1606="O","P",IF(Q1606="P","Q"))))))))))))))))</f>
        <v/>
      </c>
      <c r="R1607" s="282" t="str">
        <f t="shared" si="129"/>
        <v/>
      </c>
      <c r="S1607" s="283" t="str">
        <f t="shared" si="130"/>
        <v/>
      </c>
      <c r="T1607" s="284" t="str">
        <f t="shared" ca="1" si="131"/>
        <v/>
      </c>
      <c r="U1607" s="419"/>
      <c r="V1607" s="421" t="str">
        <f>IFERROR(IF(Table9[[#This Row],[Data de nascimento 
(aaaa-mm-dd)]]="","",(IF(B1607="","",DATEDIF(J1607,VLOOKUP(Table9[[#This Row],[Código do agregado
'[Entidade']]],Table8[[Código do agregado '[Entidade']]:[Denominação do ficheiro pdf correspondente ao documento]],25,FALSE),"y")))),"")</f>
        <v/>
      </c>
      <c r="W1607" s="410">
        <f t="shared" si="132"/>
        <v>0</v>
      </c>
      <c r="AC1607" s="264"/>
    </row>
    <row r="1608" spans="1:29" s="263" customFormat="1" ht="25.05" hidden="1" customHeight="1" x14ac:dyDescent="0.3">
      <c r="A1608" s="274" t="str">
        <f>CONCATENATE(+IF(Table9[[#This Row],[Código do agregado
'[Entidade']]]="","",VLOOKUP(Table9[[#This Row],[Código do agregado
'[Entidade']]],Table8[[#All],[Código do agregado '[Entidade']]:[Código do agregado
'[1º Direito']]],6,FALSE)),Table9[[#This Row],[Membro]])</f>
        <v/>
      </c>
      <c r="B1608" s="403"/>
      <c r="C1608" s="404" t="str">
        <f>IF(Table9[[#This Row],[Código do agregado
'[Entidade']]]="","",(CONCATENATE(VLOOKUP(Table9[[#This Row],[Código do agregado
'[Entidade']]],Table8[[Código do agregado '[Entidade']]:[Código do agregado
'[1º Direito']]],8,FALSE),".",Table9[[#This Row],[Membro]])))</f>
        <v/>
      </c>
      <c r="D1608" s="430"/>
      <c r="E1608" s="431"/>
      <c r="F1608" s="430"/>
      <c r="G1608" s="430"/>
      <c r="H1608" s="435"/>
      <c r="I1608" s="432"/>
      <c r="J1608" s="433"/>
      <c r="K1608" s="404" t="str">
        <f ca="1">IF(Table9[[#This Row],[Data de nascimento 
(aaaa-mm-dd)]]="","",(IF(B1608="","",DATEDIF(J1608,NOW(),"y"))))</f>
        <v/>
      </c>
      <c r="L1608" s="401"/>
      <c r="M1608" s="405"/>
      <c r="N1608" s="407"/>
      <c r="O1608" s="405"/>
      <c r="P1608" s="275" t="str">
        <f t="shared" si="128"/>
        <v>NÃO</v>
      </c>
      <c r="Q1608" s="281" t="str">
        <f>IF(Table9[[#This Row],[Código do agregado
'[Entidade']]]="","",IF(B1608&lt;&gt;B1607,"A",IF(Q1607="A","B",IF(Q1607="B","C",IF(Q1607="C","D",IF(Q1607="D","E",IF(Q1607="E","F",IF(Q1607="F","G",IF(Q1607="G","H",IF(Q1607="H","I",IF(Q1607="K","L",IF(Q1607="L","M",IF(Q1607="M","N",IF(Q1607="N","O",IF(Q1607="O","P",IF(Q1607="P","Q"))))))))))))))))</f>
        <v/>
      </c>
      <c r="R1608" s="282" t="str">
        <f t="shared" si="129"/>
        <v/>
      </c>
      <c r="S1608" s="283" t="str">
        <f t="shared" si="130"/>
        <v/>
      </c>
      <c r="T1608" s="284" t="str">
        <f t="shared" ca="1" si="131"/>
        <v/>
      </c>
      <c r="U1608" s="419"/>
      <c r="V1608" s="421" t="str">
        <f>IFERROR(IF(Table9[[#This Row],[Data de nascimento 
(aaaa-mm-dd)]]="","",(IF(B1608="","",DATEDIF(J1608,VLOOKUP(Table9[[#This Row],[Código do agregado
'[Entidade']]],Table8[[Código do agregado '[Entidade']]:[Denominação do ficheiro pdf correspondente ao documento]],25,FALSE),"y")))),"")</f>
        <v/>
      </c>
      <c r="W1608" s="410">
        <f t="shared" si="132"/>
        <v>0</v>
      </c>
      <c r="AC1608" s="264"/>
    </row>
    <row r="1609" spans="1:29" s="263" customFormat="1" ht="25.05" hidden="1" customHeight="1" x14ac:dyDescent="0.3">
      <c r="A1609" s="274" t="str">
        <f>CONCATENATE(+IF(Table9[[#This Row],[Código do agregado
'[Entidade']]]="","",VLOOKUP(Table9[[#This Row],[Código do agregado
'[Entidade']]],Table8[[#All],[Código do agregado '[Entidade']]:[Código do agregado
'[1º Direito']]],6,FALSE)),Table9[[#This Row],[Membro]])</f>
        <v/>
      </c>
      <c r="B1609" s="403"/>
      <c r="C1609" s="404" t="str">
        <f>IF(Table9[[#This Row],[Código do agregado
'[Entidade']]]="","",(CONCATENATE(VLOOKUP(Table9[[#This Row],[Código do agregado
'[Entidade']]],Table8[[Código do agregado '[Entidade']]:[Código do agregado
'[1º Direito']]],8,FALSE),".",Table9[[#This Row],[Membro]])))</f>
        <v/>
      </c>
      <c r="D1609" s="430"/>
      <c r="E1609" s="431"/>
      <c r="F1609" s="430"/>
      <c r="G1609" s="430"/>
      <c r="H1609" s="435"/>
      <c r="I1609" s="432"/>
      <c r="J1609" s="433"/>
      <c r="K1609" s="404" t="str">
        <f ca="1">IF(Table9[[#This Row],[Data de nascimento 
(aaaa-mm-dd)]]="","",(IF(B1609="","",DATEDIF(J1609,NOW(),"y"))))</f>
        <v/>
      </c>
      <c r="L1609" s="401"/>
      <c r="M1609" s="405"/>
      <c r="N1609" s="407"/>
      <c r="O1609" s="405"/>
      <c r="P1609" s="275" t="str">
        <f t="shared" si="128"/>
        <v>NÃO</v>
      </c>
      <c r="Q1609" s="281" t="str">
        <f>IF(Table9[[#This Row],[Código do agregado
'[Entidade']]]="","",IF(B1609&lt;&gt;B1608,"A",IF(Q1608="A","B",IF(Q1608="B","C",IF(Q1608="C","D",IF(Q1608="D","E",IF(Q1608="E","F",IF(Q1608="F","G",IF(Q1608="G","H",IF(Q1608="H","I",IF(Q1608="K","L",IF(Q1608="L","M",IF(Q1608="M","N",IF(Q1608="N","O",IF(Q1608="O","P",IF(Q1608="P","Q"))))))))))))))))</f>
        <v/>
      </c>
      <c r="R1609" s="282" t="str">
        <f t="shared" si="129"/>
        <v/>
      </c>
      <c r="S1609" s="283" t="str">
        <f t="shared" si="130"/>
        <v/>
      </c>
      <c r="T1609" s="284" t="str">
        <f t="shared" ca="1" si="131"/>
        <v/>
      </c>
      <c r="U1609" s="419"/>
      <c r="V1609" s="421" t="str">
        <f>IFERROR(IF(Table9[[#This Row],[Data de nascimento 
(aaaa-mm-dd)]]="","",(IF(B1609="","",DATEDIF(J1609,VLOOKUP(Table9[[#This Row],[Código do agregado
'[Entidade']]],Table8[[Código do agregado '[Entidade']]:[Denominação do ficheiro pdf correspondente ao documento]],25,FALSE),"y")))),"")</f>
        <v/>
      </c>
      <c r="W1609" s="410">
        <f t="shared" si="132"/>
        <v>0</v>
      </c>
      <c r="AC1609" s="264"/>
    </row>
    <row r="1610" spans="1:29" s="263" customFormat="1" ht="25.05" hidden="1" customHeight="1" x14ac:dyDescent="0.3">
      <c r="A1610" s="274" t="str">
        <f>CONCATENATE(+IF(Table9[[#This Row],[Código do agregado
'[Entidade']]]="","",VLOOKUP(Table9[[#This Row],[Código do agregado
'[Entidade']]],Table8[[#All],[Código do agregado '[Entidade']]:[Código do agregado
'[1º Direito']]],6,FALSE)),Table9[[#This Row],[Membro]])</f>
        <v/>
      </c>
      <c r="B1610" s="403"/>
      <c r="C1610" s="404" t="str">
        <f>IF(Table9[[#This Row],[Código do agregado
'[Entidade']]]="","",(CONCATENATE(VLOOKUP(Table9[[#This Row],[Código do agregado
'[Entidade']]],Table8[[Código do agregado '[Entidade']]:[Código do agregado
'[1º Direito']]],8,FALSE),".",Table9[[#This Row],[Membro]])))</f>
        <v/>
      </c>
      <c r="D1610" s="430"/>
      <c r="E1610" s="431"/>
      <c r="F1610" s="430"/>
      <c r="G1610" s="430"/>
      <c r="H1610" s="435"/>
      <c r="I1610" s="432"/>
      <c r="J1610" s="433"/>
      <c r="K1610" s="404" t="str">
        <f ca="1">IF(Table9[[#This Row],[Data de nascimento 
(aaaa-mm-dd)]]="","",(IF(B1610="","",DATEDIF(J1610,NOW(),"y"))))</f>
        <v/>
      </c>
      <c r="L1610" s="401"/>
      <c r="M1610" s="405"/>
      <c r="N1610" s="407"/>
      <c r="O1610" s="405"/>
      <c r="P1610" s="275" t="str">
        <f t="shared" si="128"/>
        <v>NÃO</v>
      </c>
      <c r="Q1610" s="281" t="str">
        <f>IF(Table9[[#This Row],[Código do agregado
'[Entidade']]]="","",IF(B1610&lt;&gt;B1609,"A",IF(Q1609="A","B",IF(Q1609="B","C",IF(Q1609="C","D",IF(Q1609="D","E",IF(Q1609="E","F",IF(Q1609="F","G",IF(Q1609="G","H",IF(Q1609="H","I",IF(Q1609="K","L",IF(Q1609="L","M",IF(Q1609="M","N",IF(Q1609="N","O",IF(Q1609="O","P",IF(Q1609="P","Q"))))))))))))))))</f>
        <v/>
      </c>
      <c r="R1610" s="282" t="str">
        <f t="shared" si="129"/>
        <v/>
      </c>
      <c r="S1610" s="283" t="str">
        <f t="shared" si="130"/>
        <v/>
      </c>
      <c r="T1610" s="284" t="str">
        <f t="shared" ca="1" si="131"/>
        <v/>
      </c>
      <c r="U1610" s="419"/>
      <c r="V1610" s="421" t="str">
        <f>IFERROR(IF(Table9[[#This Row],[Data de nascimento 
(aaaa-mm-dd)]]="","",(IF(B1610="","",DATEDIF(J1610,VLOOKUP(Table9[[#This Row],[Código do agregado
'[Entidade']]],Table8[[Código do agregado '[Entidade']]:[Denominação do ficheiro pdf correspondente ao documento]],25,FALSE),"y")))),"")</f>
        <v/>
      </c>
      <c r="W1610" s="410">
        <f t="shared" si="132"/>
        <v>0</v>
      </c>
      <c r="AC1610" s="264"/>
    </row>
    <row r="1611" spans="1:29" s="263" customFormat="1" ht="25.05" hidden="1" customHeight="1" x14ac:dyDescent="0.3">
      <c r="A1611" s="274" t="str">
        <f>CONCATENATE(+IF(Table9[[#This Row],[Código do agregado
'[Entidade']]]="","",VLOOKUP(Table9[[#This Row],[Código do agregado
'[Entidade']]],Table8[[#All],[Código do agregado '[Entidade']]:[Código do agregado
'[1º Direito']]],6,FALSE)),Table9[[#This Row],[Membro]])</f>
        <v/>
      </c>
      <c r="B1611" s="403"/>
      <c r="C1611" s="404" t="str">
        <f>IF(Table9[[#This Row],[Código do agregado
'[Entidade']]]="","",(CONCATENATE(VLOOKUP(Table9[[#This Row],[Código do agregado
'[Entidade']]],Table8[[Código do agregado '[Entidade']]:[Código do agregado
'[1º Direito']]],8,FALSE),".",Table9[[#This Row],[Membro]])))</f>
        <v/>
      </c>
      <c r="D1611" s="430"/>
      <c r="E1611" s="431"/>
      <c r="F1611" s="430"/>
      <c r="G1611" s="430"/>
      <c r="H1611" s="435"/>
      <c r="I1611" s="432"/>
      <c r="J1611" s="433"/>
      <c r="K1611" s="404" t="str">
        <f ca="1">IF(Table9[[#This Row],[Data de nascimento 
(aaaa-mm-dd)]]="","",(IF(B1611="","",DATEDIF(J1611,NOW(),"y"))))</f>
        <v/>
      </c>
      <c r="L1611" s="401"/>
      <c r="M1611" s="405"/>
      <c r="N1611" s="407"/>
      <c r="O1611" s="405"/>
      <c r="P1611" s="275" t="str">
        <f t="shared" si="128"/>
        <v>NÃO</v>
      </c>
      <c r="Q1611" s="281" t="str">
        <f>IF(Table9[[#This Row],[Código do agregado
'[Entidade']]]="","",IF(B1611&lt;&gt;B1610,"A",IF(Q1610="A","B",IF(Q1610="B","C",IF(Q1610="C","D",IF(Q1610="D","E",IF(Q1610="E","F",IF(Q1610="F","G",IF(Q1610="G","H",IF(Q1610="H","I",IF(Q1610="K","L",IF(Q1610="L","M",IF(Q1610="M","N",IF(Q1610="N","O",IF(Q1610="O","P",IF(Q1610="P","Q"))))))))))))))))</f>
        <v/>
      </c>
      <c r="R1611" s="282" t="str">
        <f t="shared" si="129"/>
        <v/>
      </c>
      <c r="S1611" s="283" t="str">
        <f t="shared" si="130"/>
        <v/>
      </c>
      <c r="T1611" s="284" t="str">
        <f t="shared" ca="1" si="131"/>
        <v/>
      </c>
      <c r="U1611" s="419"/>
      <c r="V1611" s="421" t="str">
        <f>IFERROR(IF(Table9[[#This Row],[Data de nascimento 
(aaaa-mm-dd)]]="","",(IF(B1611="","",DATEDIF(J1611,VLOOKUP(Table9[[#This Row],[Código do agregado
'[Entidade']]],Table8[[Código do agregado '[Entidade']]:[Denominação do ficheiro pdf correspondente ao documento]],25,FALSE),"y")))),"")</f>
        <v/>
      </c>
      <c r="W1611" s="410">
        <f t="shared" si="132"/>
        <v>0</v>
      </c>
      <c r="AC1611" s="264"/>
    </row>
    <row r="1612" spans="1:29" s="263" customFormat="1" ht="25.05" hidden="1" customHeight="1" x14ac:dyDescent="0.3">
      <c r="A1612" s="274" t="str">
        <f>CONCATENATE(+IF(Table9[[#This Row],[Código do agregado
'[Entidade']]]="","",VLOOKUP(Table9[[#This Row],[Código do agregado
'[Entidade']]],Table8[[#All],[Código do agregado '[Entidade']]:[Código do agregado
'[1º Direito']]],6,FALSE)),Table9[[#This Row],[Membro]])</f>
        <v/>
      </c>
      <c r="B1612" s="403"/>
      <c r="C1612" s="404" t="str">
        <f>IF(Table9[[#This Row],[Código do agregado
'[Entidade']]]="","",(CONCATENATE(VLOOKUP(Table9[[#This Row],[Código do agregado
'[Entidade']]],Table8[[Código do agregado '[Entidade']]:[Código do agregado
'[1º Direito']]],8,FALSE),".",Table9[[#This Row],[Membro]])))</f>
        <v/>
      </c>
      <c r="D1612" s="430"/>
      <c r="E1612" s="431"/>
      <c r="F1612" s="430"/>
      <c r="G1612" s="430"/>
      <c r="H1612" s="435"/>
      <c r="I1612" s="432"/>
      <c r="J1612" s="433"/>
      <c r="K1612" s="404" t="str">
        <f ca="1">IF(Table9[[#This Row],[Data de nascimento 
(aaaa-mm-dd)]]="","",(IF(B1612="","",DATEDIF(J1612,NOW(),"y"))))</f>
        <v/>
      </c>
      <c r="L1612" s="401"/>
      <c r="M1612" s="405"/>
      <c r="N1612" s="407"/>
      <c r="O1612" s="405"/>
      <c r="P1612" s="275" t="str">
        <f t="shared" si="128"/>
        <v>NÃO</v>
      </c>
      <c r="Q1612" s="281" t="str">
        <f>IF(Table9[[#This Row],[Código do agregado
'[Entidade']]]="","",IF(B1612&lt;&gt;B1611,"A",IF(Q1611="A","B",IF(Q1611="B","C",IF(Q1611="C","D",IF(Q1611="D","E",IF(Q1611="E","F",IF(Q1611="F","G",IF(Q1611="G","H",IF(Q1611="H","I",IF(Q1611="K","L",IF(Q1611="L","M",IF(Q1611="M","N",IF(Q1611="N","O",IF(Q1611="O","P",IF(Q1611="P","Q"))))))))))))))))</f>
        <v/>
      </c>
      <c r="R1612" s="282" t="str">
        <f t="shared" si="129"/>
        <v/>
      </c>
      <c r="S1612" s="283" t="str">
        <f t="shared" si="130"/>
        <v/>
      </c>
      <c r="T1612" s="284" t="str">
        <f t="shared" ca="1" si="131"/>
        <v/>
      </c>
      <c r="U1612" s="419"/>
      <c r="V1612" s="421" t="str">
        <f>IFERROR(IF(Table9[[#This Row],[Data de nascimento 
(aaaa-mm-dd)]]="","",(IF(B1612="","",DATEDIF(J1612,VLOOKUP(Table9[[#This Row],[Código do agregado
'[Entidade']]],Table8[[Código do agregado '[Entidade']]:[Denominação do ficheiro pdf correspondente ao documento]],25,FALSE),"y")))),"")</f>
        <v/>
      </c>
      <c r="W1612" s="410">
        <f t="shared" si="132"/>
        <v>0</v>
      </c>
      <c r="AC1612" s="264"/>
    </row>
    <row r="1613" spans="1:29" s="263" customFormat="1" ht="25.05" hidden="1" customHeight="1" x14ac:dyDescent="0.3">
      <c r="A1613" s="274" t="str">
        <f>CONCATENATE(+IF(Table9[[#This Row],[Código do agregado
'[Entidade']]]="","",VLOOKUP(Table9[[#This Row],[Código do agregado
'[Entidade']]],Table8[[#All],[Código do agregado '[Entidade']]:[Código do agregado
'[1º Direito']]],6,FALSE)),Table9[[#This Row],[Membro]])</f>
        <v/>
      </c>
      <c r="B1613" s="403"/>
      <c r="C1613" s="404" t="str">
        <f>IF(Table9[[#This Row],[Código do agregado
'[Entidade']]]="","",(CONCATENATE(VLOOKUP(Table9[[#This Row],[Código do agregado
'[Entidade']]],Table8[[Código do agregado '[Entidade']]:[Código do agregado
'[1º Direito']]],8,FALSE),".",Table9[[#This Row],[Membro]])))</f>
        <v/>
      </c>
      <c r="D1613" s="430"/>
      <c r="E1613" s="431"/>
      <c r="F1613" s="430"/>
      <c r="G1613" s="430"/>
      <c r="H1613" s="435"/>
      <c r="I1613" s="432"/>
      <c r="J1613" s="433"/>
      <c r="K1613" s="404" t="str">
        <f ca="1">IF(Table9[[#This Row],[Data de nascimento 
(aaaa-mm-dd)]]="","",(IF(B1613="","",DATEDIF(J1613,NOW(),"y"))))</f>
        <v/>
      </c>
      <c r="L1613" s="401"/>
      <c r="M1613" s="405"/>
      <c r="N1613" s="407"/>
      <c r="O1613" s="405"/>
      <c r="P1613" s="275" t="str">
        <f t="shared" si="128"/>
        <v>NÃO</v>
      </c>
      <c r="Q1613" s="281" t="str">
        <f>IF(Table9[[#This Row],[Código do agregado
'[Entidade']]]="","",IF(B1613&lt;&gt;B1612,"A",IF(Q1612="A","B",IF(Q1612="B","C",IF(Q1612="C","D",IF(Q1612="D","E",IF(Q1612="E","F",IF(Q1612="F","G",IF(Q1612="G","H",IF(Q1612="H","I",IF(Q1612="K","L",IF(Q1612="L","M",IF(Q1612="M","N",IF(Q1612="N","O",IF(Q1612="O","P",IF(Q1612="P","Q"))))))))))))))))</f>
        <v/>
      </c>
      <c r="R1613" s="282" t="str">
        <f t="shared" si="129"/>
        <v/>
      </c>
      <c r="S1613" s="283" t="str">
        <f t="shared" si="130"/>
        <v/>
      </c>
      <c r="T1613" s="284" t="str">
        <f t="shared" ca="1" si="131"/>
        <v/>
      </c>
      <c r="U1613" s="419"/>
      <c r="V1613" s="421" t="str">
        <f>IFERROR(IF(Table9[[#This Row],[Data de nascimento 
(aaaa-mm-dd)]]="","",(IF(B1613="","",DATEDIF(J1613,VLOOKUP(Table9[[#This Row],[Código do agregado
'[Entidade']]],Table8[[Código do agregado '[Entidade']]:[Denominação do ficheiro pdf correspondente ao documento]],25,FALSE),"y")))),"")</f>
        <v/>
      </c>
      <c r="W1613" s="410">
        <f t="shared" si="132"/>
        <v>0</v>
      </c>
      <c r="AC1613" s="264"/>
    </row>
    <row r="1614" spans="1:29" s="263" customFormat="1" ht="25.05" hidden="1" customHeight="1" x14ac:dyDescent="0.3">
      <c r="A1614" s="274" t="str">
        <f>CONCATENATE(+IF(Table9[[#This Row],[Código do agregado
'[Entidade']]]="","",VLOOKUP(Table9[[#This Row],[Código do agregado
'[Entidade']]],Table8[[#All],[Código do agregado '[Entidade']]:[Código do agregado
'[1º Direito']]],6,FALSE)),Table9[[#This Row],[Membro]])</f>
        <v/>
      </c>
      <c r="B1614" s="403"/>
      <c r="C1614" s="404" t="str">
        <f>IF(Table9[[#This Row],[Código do agregado
'[Entidade']]]="","",(CONCATENATE(VLOOKUP(Table9[[#This Row],[Código do agregado
'[Entidade']]],Table8[[Código do agregado '[Entidade']]:[Código do agregado
'[1º Direito']]],8,FALSE),".",Table9[[#This Row],[Membro]])))</f>
        <v/>
      </c>
      <c r="D1614" s="430"/>
      <c r="E1614" s="431"/>
      <c r="F1614" s="430"/>
      <c r="G1614" s="430"/>
      <c r="H1614" s="435"/>
      <c r="I1614" s="432"/>
      <c r="J1614" s="433"/>
      <c r="K1614" s="404" t="str">
        <f ca="1">IF(Table9[[#This Row],[Data de nascimento 
(aaaa-mm-dd)]]="","",(IF(B1614="","",DATEDIF(J1614,NOW(),"y"))))</f>
        <v/>
      </c>
      <c r="L1614" s="401"/>
      <c r="M1614" s="405"/>
      <c r="N1614" s="407"/>
      <c r="O1614" s="405"/>
      <c r="P1614" s="275" t="str">
        <f t="shared" si="128"/>
        <v>NÃO</v>
      </c>
      <c r="Q1614" s="281" t="str">
        <f>IF(Table9[[#This Row],[Código do agregado
'[Entidade']]]="","",IF(B1614&lt;&gt;B1613,"A",IF(Q1613="A","B",IF(Q1613="B","C",IF(Q1613="C","D",IF(Q1613="D","E",IF(Q1613="E","F",IF(Q1613="F","G",IF(Q1613="G","H",IF(Q1613="H","I",IF(Q1613="K","L",IF(Q1613="L","M",IF(Q1613="M","N",IF(Q1613="N","O",IF(Q1613="O","P",IF(Q1613="P","Q"))))))))))))))))</f>
        <v/>
      </c>
      <c r="R1614" s="282" t="str">
        <f t="shared" si="129"/>
        <v/>
      </c>
      <c r="S1614" s="283" t="str">
        <f t="shared" si="130"/>
        <v/>
      </c>
      <c r="T1614" s="284" t="str">
        <f t="shared" ca="1" si="131"/>
        <v/>
      </c>
      <c r="U1614" s="419"/>
      <c r="V1614" s="421" t="str">
        <f>IFERROR(IF(Table9[[#This Row],[Data de nascimento 
(aaaa-mm-dd)]]="","",(IF(B1614="","",DATEDIF(J1614,VLOOKUP(Table9[[#This Row],[Código do agregado
'[Entidade']]],Table8[[Código do agregado '[Entidade']]:[Denominação do ficheiro pdf correspondente ao documento]],25,FALSE),"y")))),"")</f>
        <v/>
      </c>
      <c r="W1614" s="410">
        <f t="shared" si="132"/>
        <v>0</v>
      </c>
      <c r="AC1614" s="264"/>
    </row>
    <row r="1615" spans="1:29" s="263" customFormat="1" ht="25.05" hidden="1" customHeight="1" x14ac:dyDescent="0.3">
      <c r="A1615" s="274" t="str">
        <f>CONCATENATE(+IF(Table9[[#This Row],[Código do agregado
'[Entidade']]]="","",VLOOKUP(Table9[[#This Row],[Código do agregado
'[Entidade']]],Table8[[#All],[Código do agregado '[Entidade']]:[Código do agregado
'[1º Direito']]],6,FALSE)),Table9[[#This Row],[Membro]])</f>
        <v/>
      </c>
      <c r="B1615" s="403"/>
      <c r="C1615" s="404" t="str">
        <f>IF(Table9[[#This Row],[Código do agregado
'[Entidade']]]="","",(CONCATENATE(VLOOKUP(Table9[[#This Row],[Código do agregado
'[Entidade']]],Table8[[Código do agregado '[Entidade']]:[Código do agregado
'[1º Direito']]],8,FALSE),".",Table9[[#This Row],[Membro]])))</f>
        <v/>
      </c>
      <c r="D1615" s="430"/>
      <c r="E1615" s="431"/>
      <c r="F1615" s="430"/>
      <c r="G1615" s="430"/>
      <c r="H1615" s="435"/>
      <c r="I1615" s="432"/>
      <c r="J1615" s="433"/>
      <c r="K1615" s="404" t="str">
        <f ca="1">IF(Table9[[#This Row],[Data de nascimento 
(aaaa-mm-dd)]]="","",(IF(B1615="","",DATEDIF(J1615,NOW(),"y"))))</f>
        <v/>
      </c>
      <c r="L1615" s="401"/>
      <c r="M1615" s="405"/>
      <c r="N1615" s="407"/>
      <c r="O1615" s="405"/>
      <c r="P1615" s="275" t="str">
        <f t="shared" si="128"/>
        <v>NÃO</v>
      </c>
      <c r="Q1615" s="281" t="str">
        <f>IF(Table9[[#This Row],[Código do agregado
'[Entidade']]]="","",IF(B1615&lt;&gt;B1614,"A",IF(Q1614="A","B",IF(Q1614="B","C",IF(Q1614="C","D",IF(Q1614="D","E",IF(Q1614="E","F",IF(Q1614="F","G",IF(Q1614="G","H",IF(Q1614="H","I",IF(Q1614="K","L",IF(Q1614="L","M",IF(Q1614="M","N",IF(Q1614="N","O",IF(Q1614="O","P",IF(Q1614="P","Q"))))))))))))))))</f>
        <v/>
      </c>
      <c r="R1615" s="282" t="str">
        <f t="shared" si="129"/>
        <v/>
      </c>
      <c r="S1615" s="283" t="str">
        <f t="shared" si="130"/>
        <v/>
      </c>
      <c r="T1615" s="284" t="str">
        <f t="shared" ca="1" si="131"/>
        <v/>
      </c>
      <c r="U1615" s="419"/>
      <c r="V1615" s="421" t="str">
        <f>IFERROR(IF(Table9[[#This Row],[Data de nascimento 
(aaaa-mm-dd)]]="","",(IF(B1615="","",DATEDIF(J1615,VLOOKUP(Table9[[#This Row],[Código do agregado
'[Entidade']]],Table8[[Código do agregado '[Entidade']]:[Denominação do ficheiro pdf correspondente ao documento]],25,FALSE),"y")))),"")</f>
        <v/>
      </c>
      <c r="W1615" s="410">
        <f t="shared" si="132"/>
        <v>0</v>
      </c>
      <c r="AC1615" s="264"/>
    </row>
    <row r="1616" spans="1:29" s="263" customFormat="1" ht="25.05" hidden="1" customHeight="1" x14ac:dyDescent="0.3">
      <c r="A1616" s="274" t="str">
        <f>CONCATENATE(+IF(Table9[[#This Row],[Código do agregado
'[Entidade']]]="","",VLOOKUP(Table9[[#This Row],[Código do agregado
'[Entidade']]],Table8[[#All],[Código do agregado '[Entidade']]:[Código do agregado
'[1º Direito']]],6,FALSE)),Table9[[#This Row],[Membro]])</f>
        <v/>
      </c>
      <c r="B1616" s="403"/>
      <c r="C1616" s="404" t="str">
        <f>IF(Table9[[#This Row],[Código do agregado
'[Entidade']]]="","",(CONCATENATE(VLOOKUP(Table9[[#This Row],[Código do agregado
'[Entidade']]],Table8[[Código do agregado '[Entidade']]:[Código do agregado
'[1º Direito']]],8,FALSE),".",Table9[[#This Row],[Membro]])))</f>
        <v/>
      </c>
      <c r="D1616" s="430"/>
      <c r="E1616" s="431"/>
      <c r="F1616" s="430"/>
      <c r="G1616" s="430"/>
      <c r="H1616" s="435"/>
      <c r="I1616" s="432"/>
      <c r="J1616" s="433"/>
      <c r="K1616" s="404" t="str">
        <f ca="1">IF(Table9[[#This Row],[Data de nascimento 
(aaaa-mm-dd)]]="","",(IF(B1616="","",DATEDIF(J1616,NOW(),"y"))))</f>
        <v/>
      </c>
      <c r="L1616" s="401"/>
      <c r="M1616" s="405"/>
      <c r="N1616" s="407"/>
      <c r="O1616" s="405"/>
      <c r="P1616" s="275" t="str">
        <f t="shared" si="128"/>
        <v>NÃO</v>
      </c>
      <c r="Q1616" s="281" t="str">
        <f>IF(Table9[[#This Row],[Código do agregado
'[Entidade']]]="","",IF(B1616&lt;&gt;B1615,"A",IF(Q1615="A","B",IF(Q1615="B","C",IF(Q1615="C","D",IF(Q1615="D","E",IF(Q1615="E","F",IF(Q1615="F","G",IF(Q1615="G","H",IF(Q1615="H","I",IF(Q1615="K","L",IF(Q1615="L","M",IF(Q1615="M","N",IF(Q1615="N","O",IF(Q1615="O","P",IF(Q1615="P","Q"))))))))))))))))</f>
        <v/>
      </c>
      <c r="R1616" s="282" t="str">
        <f t="shared" si="129"/>
        <v/>
      </c>
      <c r="S1616" s="283" t="str">
        <f t="shared" si="130"/>
        <v/>
      </c>
      <c r="T1616" s="284" t="str">
        <f t="shared" ca="1" si="131"/>
        <v/>
      </c>
      <c r="U1616" s="419"/>
      <c r="V1616" s="421" t="str">
        <f>IFERROR(IF(Table9[[#This Row],[Data de nascimento 
(aaaa-mm-dd)]]="","",(IF(B1616="","",DATEDIF(J1616,VLOOKUP(Table9[[#This Row],[Código do agregado
'[Entidade']]],Table8[[Código do agregado '[Entidade']]:[Denominação do ficheiro pdf correspondente ao documento]],25,FALSE),"y")))),"")</f>
        <v/>
      </c>
      <c r="W1616" s="410">
        <f t="shared" si="132"/>
        <v>0</v>
      </c>
      <c r="AC1616" s="264"/>
    </row>
    <row r="1617" spans="1:29" s="263" customFormat="1" ht="25.05" hidden="1" customHeight="1" x14ac:dyDescent="0.3">
      <c r="A1617" s="274" t="str">
        <f>CONCATENATE(+IF(Table9[[#This Row],[Código do agregado
'[Entidade']]]="","",VLOOKUP(Table9[[#This Row],[Código do agregado
'[Entidade']]],Table8[[#All],[Código do agregado '[Entidade']]:[Código do agregado
'[1º Direito']]],6,FALSE)),Table9[[#This Row],[Membro]])</f>
        <v/>
      </c>
      <c r="B1617" s="403"/>
      <c r="C1617" s="404" t="str">
        <f>IF(Table9[[#This Row],[Código do agregado
'[Entidade']]]="","",(CONCATENATE(VLOOKUP(Table9[[#This Row],[Código do agregado
'[Entidade']]],Table8[[Código do agregado '[Entidade']]:[Código do agregado
'[1º Direito']]],8,FALSE),".",Table9[[#This Row],[Membro]])))</f>
        <v/>
      </c>
      <c r="D1617" s="430"/>
      <c r="E1617" s="431"/>
      <c r="F1617" s="430"/>
      <c r="G1617" s="430"/>
      <c r="H1617" s="435"/>
      <c r="I1617" s="432"/>
      <c r="J1617" s="433"/>
      <c r="K1617" s="404" t="str">
        <f ca="1">IF(Table9[[#This Row],[Data de nascimento 
(aaaa-mm-dd)]]="","",(IF(B1617="","",DATEDIF(J1617,NOW(),"y"))))</f>
        <v/>
      </c>
      <c r="L1617" s="401"/>
      <c r="M1617" s="405"/>
      <c r="N1617" s="407"/>
      <c r="O1617" s="405"/>
      <c r="P1617" s="275" t="str">
        <f t="shared" si="128"/>
        <v>NÃO</v>
      </c>
      <c r="Q1617" s="281" t="str">
        <f>IF(Table9[[#This Row],[Código do agregado
'[Entidade']]]="","",IF(B1617&lt;&gt;B1616,"A",IF(Q1616="A","B",IF(Q1616="B","C",IF(Q1616="C","D",IF(Q1616="D","E",IF(Q1616="E","F",IF(Q1616="F","G",IF(Q1616="G","H",IF(Q1616="H","I",IF(Q1616="K","L",IF(Q1616="L","M",IF(Q1616="M","N",IF(Q1616="N","O",IF(Q1616="O","P",IF(Q1616="P","Q"))))))))))))))))</f>
        <v/>
      </c>
      <c r="R1617" s="282" t="str">
        <f t="shared" si="129"/>
        <v/>
      </c>
      <c r="S1617" s="283" t="str">
        <f t="shared" si="130"/>
        <v/>
      </c>
      <c r="T1617" s="284" t="str">
        <f t="shared" ca="1" si="131"/>
        <v/>
      </c>
      <c r="U1617" s="419"/>
      <c r="V1617" s="421" t="str">
        <f>IFERROR(IF(Table9[[#This Row],[Data de nascimento 
(aaaa-mm-dd)]]="","",(IF(B1617="","",DATEDIF(J1617,VLOOKUP(Table9[[#This Row],[Código do agregado
'[Entidade']]],Table8[[Código do agregado '[Entidade']]:[Denominação do ficheiro pdf correspondente ao documento]],25,FALSE),"y")))),"")</f>
        <v/>
      </c>
      <c r="W1617" s="410">
        <f t="shared" si="132"/>
        <v>0</v>
      </c>
      <c r="AC1617" s="264"/>
    </row>
    <row r="1618" spans="1:29" s="263" customFormat="1" ht="25.05" hidden="1" customHeight="1" x14ac:dyDescent="0.3">
      <c r="A1618" s="274" t="str">
        <f>CONCATENATE(+IF(Table9[[#This Row],[Código do agregado
'[Entidade']]]="","",VLOOKUP(Table9[[#This Row],[Código do agregado
'[Entidade']]],Table8[[#All],[Código do agregado '[Entidade']]:[Código do agregado
'[1º Direito']]],6,FALSE)),Table9[[#This Row],[Membro]])</f>
        <v/>
      </c>
      <c r="B1618" s="403"/>
      <c r="C1618" s="404" t="str">
        <f>IF(Table9[[#This Row],[Código do agregado
'[Entidade']]]="","",(CONCATENATE(VLOOKUP(Table9[[#This Row],[Código do agregado
'[Entidade']]],Table8[[Código do agregado '[Entidade']]:[Código do agregado
'[1º Direito']]],8,FALSE),".",Table9[[#This Row],[Membro]])))</f>
        <v/>
      </c>
      <c r="D1618" s="430"/>
      <c r="E1618" s="431"/>
      <c r="F1618" s="430"/>
      <c r="G1618" s="430"/>
      <c r="H1618" s="435"/>
      <c r="I1618" s="432"/>
      <c r="J1618" s="433"/>
      <c r="K1618" s="404" t="str">
        <f ca="1">IF(Table9[[#This Row],[Data de nascimento 
(aaaa-mm-dd)]]="","",(IF(B1618="","",DATEDIF(J1618,NOW(),"y"))))</f>
        <v/>
      </c>
      <c r="L1618" s="401"/>
      <c r="M1618" s="405"/>
      <c r="N1618" s="407"/>
      <c r="O1618" s="405"/>
      <c r="P1618" s="275" t="str">
        <f t="shared" si="128"/>
        <v>NÃO</v>
      </c>
      <c r="Q1618" s="281" t="str">
        <f>IF(Table9[[#This Row],[Código do agregado
'[Entidade']]]="","",IF(B1618&lt;&gt;B1617,"A",IF(Q1617="A","B",IF(Q1617="B","C",IF(Q1617="C","D",IF(Q1617="D","E",IF(Q1617="E","F",IF(Q1617="F","G",IF(Q1617="G","H",IF(Q1617="H","I",IF(Q1617="K","L",IF(Q1617="L","M",IF(Q1617="M","N",IF(Q1617="N","O",IF(Q1617="O","P",IF(Q1617="P","Q"))))))))))))))))</f>
        <v/>
      </c>
      <c r="R1618" s="282" t="str">
        <f t="shared" si="129"/>
        <v/>
      </c>
      <c r="S1618" s="283" t="str">
        <f t="shared" si="130"/>
        <v/>
      </c>
      <c r="T1618" s="284" t="str">
        <f t="shared" ca="1" si="131"/>
        <v/>
      </c>
      <c r="U1618" s="419"/>
      <c r="V1618" s="421" t="str">
        <f>IFERROR(IF(Table9[[#This Row],[Data de nascimento 
(aaaa-mm-dd)]]="","",(IF(B1618="","",DATEDIF(J1618,VLOOKUP(Table9[[#This Row],[Código do agregado
'[Entidade']]],Table8[[Código do agregado '[Entidade']]:[Denominação do ficheiro pdf correspondente ao documento]],25,FALSE),"y")))),"")</f>
        <v/>
      </c>
      <c r="W1618" s="410">
        <f t="shared" si="132"/>
        <v>0</v>
      </c>
      <c r="AC1618" s="264"/>
    </row>
    <row r="1619" spans="1:29" s="263" customFormat="1" ht="25.05" hidden="1" customHeight="1" x14ac:dyDescent="0.3">
      <c r="A1619" s="274" t="str">
        <f>CONCATENATE(+IF(Table9[[#This Row],[Código do agregado
'[Entidade']]]="","",VLOOKUP(Table9[[#This Row],[Código do agregado
'[Entidade']]],Table8[[#All],[Código do agregado '[Entidade']]:[Código do agregado
'[1º Direito']]],6,FALSE)),Table9[[#This Row],[Membro]])</f>
        <v/>
      </c>
      <c r="B1619" s="403"/>
      <c r="C1619" s="404" t="str">
        <f>IF(Table9[[#This Row],[Código do agregado
'[Entidade']]]="","",(CONCATENATE(VLOOKUP(Table9[[#This Row],[Código do agregado
'[Entidade']]],Table8[[Código do agregado '[Entidade']]:[Código do agregado
'[1º Direito']]],8,FALSE),".",Table9[[#This Row],[Membro]])))</f>
        <v/>
      </c>
      <c r="D1619" s="430"/>
      <c r="E1619" s="431"/>
      <c r="F1619" s="430"/>
      <c r="G1619" s="430"/>
      <c r="H1619" s="435"/>
      <c r="I1619" s="432"/>
      <c r="J1619" s="433"/>
      <c r="K1619" s="404" t="str">
        <f ca="1">IF(Table9[[#This Row],[Data de nascimento 
(aaaa-mm-dd)]]="","",(IF(B1619="","",DATEDIF(J1619,NOW(),"y"))))</f>
        <v/>
      </c>
      <c r="L1619" s="401"/>
      <c r="M1619" s="405"/>
      <c r="N1619" s="407"/>
      <c r="O1619" s="405"/>
      <c r="P1619" s="275" t="str">
        <f t="shared" si="128"/>
        <v>NÃO</v>
      </c>
      <c r="Q1619" s="281" t="str">
        <f>IF(Table9[[#This Row],[Código do agregado
'[Entidade']]]="","",IF(B1619&lt;&gt;B1618,"A",IF(Q1618="A","B",IF(Q1618="B","C",IF(Q1618="C","D",IF(Q1618="D","E",IF(Q1618="E","F",IF(Q1618="F","G",IF(Q1618="G","H",IF(Q1618="H","I",IF(Q1618="K","L",IF(Q1618="L","M",IF(Q1618="M","N",IF(Q1618="N","O",IF(Q1618="O","P",IF(Q1618="P","Q"))))))))))))))))</f>
        <v/>
      </c>
      <c r="R1619" s="282" t="str">
        <f t="shared" si="129"/>
        <v/>
      </c>
      <c r="S1619" s="283" t="str">
        <f t="shared" si="130"/>
        <v/>
      </c>
      <c r="T1619" s="284" t="str">
        <f t="shared" ca="1" si="131"/>
        <v/>
      </c>
      <c r="U1619" s="419"/>
      <c r="V1619" s="421" t="str">
        <f>IFERROR(IF(Table9[[#This Row],[Data de nascimento 
(aaaa-mm-dd)]]="","",(IF(B1619="","",DATEDIF(J1619,VLOOKUP(Table9[[#This Row],[Código do agregado
'[Entidade']]],Table8[[Código do agregado '[Entidade']]:[Denominação do ficheiro pdf correspondente ao documento]],25,FALSE),"y")))),"")</f>
        <v/>
      </c>
      <c r="W1619" s="410">
        <f t="shared" si="132"/>
        <v>0</v>
      </c>
      <c r="AC1619" s="264"/>
    </row>
    <row r="1620" spans="1:29" s="263" customFormat="1" ht="25.05" hidden="1" customHeight="1" x14ac:dyDescent="0.3">
      <c r="A1620" s="274" t="str">
        <f>CONCATENATE(+IF(Table9[[#This Row],[Código do agregado
'[Entidade']]]="","",VLOOKUP(Table9[[#This Row],[Código do agregado
'[Entidade']]],Table8[[#All],[Código do agregado '[Entidade']]:[Código do agregado
'[1º Direito']]],6,FALSE)),Table9[[#This Row],[Membro]])</f>
        <v/>
      </c>
      <c r="B1620" s="403"/>
      <c r="C1620" s="404" t="str">
        <f>IF(Table9[[#This Row],[Código do agregado
'[Entidade']]]="","",(CONCATENATE(VLOOKUP(Table9[[#This Row],[Código do agregado
'[Entidade']]],Table8[[Código do agregado '[Entidade']]:[Código do agregado
'[1º Direito']]],8,FALSE),".",Table9[[#This Row],[Membro]])))</f>
        <v/>
      </c>
      <c r="D1620" s="430"/>
      <c r="E1620" s="431"/>
      <c r="F1620" s="430"/>
      <c r="G1620" s="430"/>
      <c r="H1620" s="435"/>
      <c r="I1620" s="432"/>
      <c r="J1620" s="433"/>
      <c r="K1620" s="404" t="str">
        <f ca="1">IF(Table9[[#This Row],[Data de nascimento 
(aaaa-mm-dd)]]="","",(IF(B1620="","",DATEDIF(J1620,NOW(),"y"))))</f>
        <v/>
      </c>
      <c r="L1620" s="401"/>
      <c r="M1620" s="405"/>
      <c r="N1620" s="407"/>
      <c r="O1620" s="405"/>
      <c r="P1620" s="275" t="str">
        <f t="shared" si="128"/>
        <v>NÃO</v>
      </c>
      <c r="Q1620" s="281" t="str">
        <f>IF(Table9[[#This Row],[Código do agregado
'[Entidade']]]="","",IF(B1620&lt;&gt;B1619,"A",IF(Q1619="A","B",IF(Q1619="B","C",IF(Q1619="C","D",IF(Q1619="D","E",IF(Q1619="E","F",IF(Q1619="F","G",IF(Q1619="G","H",IF(Q1619="H","I",IF(Q1619="K","L",IF(Q1619="L","M",IF(Q1619="M","N",IF(Q1619="N","O",IF(Q1619="O","P",IF(Q1619="P","Q"))))))))))))))))</f>
        <v/>
      </c>
      <c r="R1620" s="282" t="str">
        <f t="shared" si="129"/>
        <v/>
      </c>
      <c r="S1620" s="283" t="str">
        <f t="shared" si="130"/>
        <v/>
      </c>
      <c r="T1620" s="284" t="str">
        <f t="shared" ca="1" si="131"/>
        <v/>
      </c>
      <c r="U1620" s="419"/>
      <c r="V1620" s="421" t="str">
        <f>IFERROR(IF(Table9[[#This Row],[Data de nascimento 
(aaaa-mm-dd)]]="","",(IF(B1620="","",DATEDIF(J1620,VLOOKUP(Table9[[#This Row],[Código do agregado
'[Entidade']]],Table8[[Código do agregado '[Entidade']]:[Denominação do ficheiro pdf correspondente ao documento]],25,FALSE),"y")))),"")</f>
        <v/>
      </c>
      <c r="W1620" s="410">
        <f t="shared" si="132"/>
        <v>0</v>
      </c>
      <c r="AC1620" s="264"/>
    </row>
    <row r="1621" spans="1:29" s="263" customFormat="1" ht="25.05" hidden="1" customHeight="1" x14ac:dyDescent="0.3">
      <c r="A1621" s="274" t="str">
        <f>CONCATENATE(+IF(Table9[[#This Row],[Código do agregado
'[Entidade']]]="","",VLOOKUP(Table9[[#This Row],[Código do agregado
'[Entidade']]],Table8[[#All],[Código do agregado '[Entidade']]:[Código do agregado
'[1º Direito']]],6,FALSE)),Table9[[#This Row],[Membro]])</f>
        <v/>
      </c>
      <c r="B1621" s="403"/>
      <c r="C1621" s="404" t="str">
        <f>IF(Table9[[#This Row],[Código do agregado
'[Entidade']]]="","",(CONCATENATE(VLOOKUP(Table9[[#This Row],[Código do agregado
'[Entidade']]],Table8[[Código do agregado '[Entidade']]:[Código do agregado
'[1º Direito']]],8,FALSE),".",Table9[[#This Row],[Membro]])))</f>
        <v/>
      </c>
      <c r="D1621" s="430"/>
      <c r="E1621" s="431"/>
      <c r="F1621" s="430"/>
      <c r="G1621" s="430"/>
      <c r="H1621" s="435"/>
      <c r="I1621" s="432"/>
      <c r="J1621" s="433"/>
      <c r="K1621" s="404" t="str">
        <f ca="1">IF(Table9[[#This Row],[Data de nascimento 
(aaaa-mm-dd)]]="","",(IF(B1621="","",DATEDIF(J1621,NOW(),"y"))))</f>
        <v/>
      </c>
      <c r="L1621" s="401"/>
      <c r="M1621" s="405"/>
      <c r="N1621" s="407"/>
      <c r="O1621" s="405"/>
      <c r="P1621" s="275" t="str">
        <f t="shared" si="128"/>
        <v>NÃO</v>
      </c>
      <c r="Q1621" s="281" t="str">
        <f>IF(Table9[[#This Row],[Código do agregado
'[Entidade']]]="","",IF(B1621&lt;&gt;B1620,"A",IF(Q1620="A","B",IF(Q1620="B","C",IF(Q1620="C","D",IF(Q1620="D","E",IF(Q1620="E","F",IF(Q1620="F","G",IF(Q1620="G","H",IF(Q1620="H","I",IF(Q1620="K","L",IF(Q1620="L","M",IF(Q1620="M","N",IF(Q1620="N","O",IF(Q1620="O","P",IF(Q1620="P","Q"))))))))))))))))</f>
        <v/>
      </c>
      <c r="R1621" s="282" t="str">
        <f t="shared" si="129"/>
        <v/>
      </c>
      <c r="S1621" s="283" t="str">
        <f t="shared" si="130"/>
        <v/>
      </c>
      <c r="T1621" s="284" t="str">
        <f t="shared" ca="1" si="131"/>
        <v/>
      </c>
      <c r="U1621" s="419"/>
      <c r="V1621" s="421" t="str">
        <f>IFERROR(IF(Table9[[#This Row],[Data de nascimento 
(aaaa-mm-dd)]]="","",(IF(B1621="","",DATEDIF(J1621,VLOOKUP(Table9[[#This Row],[Código do agregado
'[Entidade']]],Table8[[Código do agregado '[Entidade']]:[Denominação do ficheiro pdf correspondente ao documento]],25,FALSE),"y")))),"")</f>
        <v/>
      </c>
      <c r="W1621" s="410">
        <f t="shared" si="132"/>
        <v>0</v>
      </c>
      <c r="AC1621" s="264"/>
    </row>
    <row r="1622" spans="1:29" s="263" customFormat="1" ht="25.05" hidden="1" customHeight="1" x14ac:dyDescent="0.3">
      <c r="A1622" s="274" t="str">
        <f>CONCATENATE(+IF(Table9[[#This Row],[Código do agregado
'[Entidade']]]="","",VLOOKUP(Table9[[#This Row],[Código do agregado
'[Entidade']]],Table8[[#All],[Código do agregado '[Entidade']]:[Código do agregado
'[1º Direito']]],6,FALSE)),Table9[[#This Row],[Membro]])</f>
        <v/>
      </c>
      <c r="B1622" s="403"/>
      <c r="C1622" s="404" t="str">
        <f>IF(Table9[[#This Row],[Código do agregado
'[Entidade']]]="","",(CONCATENATE(VLOOKUP(Table9[[#This Row],[Código do agregado
'[Entidade']]],Table8[[Código do agregado '[Entidade']]:[Código do agregado
'[1º Direito']]],8,FALSE),".",Table9[[#This Row],[Membro]])))</f>
        <v/>
      </c>
      <c r="D1622" s="430"/>
      <c r="E1622" s="431"/>
      <c r="F1622" s="430"/>
      <c r="G1622" s="430"/>
      <c r="H1622" s="435"/>
      <c r="I1622" s="432"/>
      <c r="J1622" s="433"/>
      <c r="K1622" s="404" t="str">
        <f ca="1">IF(Table9[[#This Row],[Data de nascimento 
(aaaa-mm-dd)]]="","",(IF(B1622="","",DATEDIF(J1622,NOW(),"y"))))</f>
        <v/>
      </c>
      <c r="L1622" s="401"/>
      <c r="M1622" s="405"/>
      <c r="N1622" s="407"/>
      <c r="O1622" s="405"/>
      <c r="P1622" s="275" t="str">
        <f t="shared" si="128"/>
        <v>NÃO</v>
      </c>
      <c r="Q1622" s="281" t="str">
        <f>IF(Table9[[#This Row],[Código do agregado
'[Entidade']]]="","",IF(B1622&lt;&gt;B1621,"A",IF(Q1621="A","B",IF(Q1621="B","C",IF(Q1621="C","D",IF(Q1621="D","E",IF(Q1621="E","F",IF(Q1621="F","G",IF(Q1621="G","H",IF(Q1621="H","I",IF(Q1621="K","L",IF(Q1621="L","M",IF(Q1621="M","N",IF(Q1621="N","O",IF(Q1621="O","P",IF(Q1621="P","Q"))))))))))))))))</f>
        <v/>
      </c>
      <c r="R1622" s="282" t="str">
        <f t="shared" si="129"/>
        <v/>
      </c>
      <c r="S1622" s="283" t="str">
        <f t="shared" si="130"/>
        <v/>
      </c>
      <c r="T1622" s="284" t="str">
        <f t="shared" ca="1" si="131"/>
        <v/>
      </c>
      <c r="U1622" s="419"/>
      <c r="V1622" s="421" t="str">
        <f>IFERROR(IF(Table9[[#This Row],[Data de nascimento 
(aaaa-mm-dd)]]="","",(IF(B1622="","",DATEDIF(J1622,VLOOKUP(Table9[[#This Row],[Código do agregado
'[Entidade']]],Table8[[Código do agregado '[Entidade']]:[Denominação do ficheiro pdf correspondente ao documento]],25,FALSE),"y")))),"")</f>
        <v/>
      </c>
      <c r="W1622" s="410">
        <f t="shared" si="132"/>
        <v>0</v>
      </c>
      <c r="AC1622" s="264"/>
    </row>
    <row r="1623" spans="1:29" s="263" customFormat="1" ht="25.05" hidden="1" customHeight="1" x14ac:dyDescent="0.3">
      <c r="A1623" s="274" t="str">
        <f>CONCATENATE(+IF(Table9[[#This Row],[Código do agregado
'[Entidade']]]="","",VLOOKUP(Table9[[#This Row],[Código do agregado
'[Entidade']]],Table8[[#All],[Código do agregado '[Entidade']]:[Código do agregado
'[1º Direito']]],6,FALSE)),Table9[[#This Row],[Membro]])</f>
        <v/>
      </c>
      <c r="B1623" s="403"/>
      <c r="C1623" s="404" t="str">
        <f>IF(Table9[[#This Row],[Código do agregado
'[Entidade']]]="","",(CONCATENATE(VLOOKUP(Table9[[#This Row],[Código do agregado
'[Entidade']]],Table8[[Código do agregado '[Entidade']]:[Código do agregado
'[1º Direito']]],8,FALSE),".",Table9[[#This Row],[Membro]])))</f>
        <v/>
      </c>
      <c r="D1623" s="430"/>
      <c r="E1623" s="431"/>
      <c r="F1623" s="430"/>
      <c r="G1623" s="430"/>
      <c r="H1623" s="435"/>
      <c r="I1623" s="432"/>
      <c r="J1623" s="433"/>
      <c r="K1623" s="404" t="str">
        <f ca="1">IF(Table9[[#This Row],[Data de nascimento 
(aaaa-mm-dd)]]="","",(IF(B1623="","",DATEDIF(J1623,NOW(),"y"))))</f>
        <v/>
      </c>
      <c r="L1623" s="401"/>
      <c r="M1623" s="405"/>
      <c r="N1623" s="407"/>
      <c r="O1623" s="405"/>
      <c r="P1623" s="275" t="str">
        <f t="shared" si="128"/>
        <v>NÃO</v>
      </c>
      <c r="Q1623" s="281" t="str">
        <f>IF(Table9[[#This Row],[Código do agregado
'[Entidade']]]="","",IF(B1623&lt;&gt;B1622,"A",IF(Q1622="A","B",IF(Q1622="B","C",IF(Q1622="C","D",IF(Q1622="D","E",IF(Q1622="E","F",IF(Q1622="F","G",IF(Q1622="G","H",IF(Q1622="H","I",IF(Q1622="K","L",IF(Q1622="L","M",IF(Q1622="M","N",IF(Q1622="N","O",IF(Q1622="O","P",IF(Q1622="P","Q"))))))))))))))))</f>
        <v/>
      </c>
      <c r="R1623" s="282" t="str">
        <f t="shared" si="129"/>
        <v/>
      </c>
      <c r="S1623" s="283" t="str">
        <f t="shared" si="130"/>
        <v/>
      </c>
      <c r="T1623" s="284" t="str">
        <f t="shared" ca="1" si="131"/>
        <v/>
      </c>
      <c r="U1623" s="419"/>
      <c r="V1623" s="421" t="str">
        <f>IFERROR(IF(Table9[[#This Row],[Data de nascimento 
(aaaa-mm-dd)]]="","",(IF(B1623="","",DATEDIF(J1623,VLOOKUP(Table9[[#This Row],[Código do agregado
'[Entidade']]],Table8[[Código do agregado '[Entidade']]:[Denominação do ficheiro pdf correspondente ao documento]],25,FALSE),"y")))),"")</f>
        <v/>
      </c>
      <c r="W1623" s="410">
        <f t="shared" si="132"/>
        <v>0</v>
      </c>
      <c r="AC1623" s="264"/>
    </row>
    <row r="1624" spans="1:29" s="263" customFormat="1" ht="25.05" hidden="1" customHeight="1" x14ac:dyDescent="0.3">
      <c r="A1624" s="274" t="str">
        <f>CONCATENATE(+IF(Table9[[#This Row],[Código do agregado
'[Entidade']]]="","",VLOOKUP(Table9[[#This Row],[Código do agregado
'[Entidade']]],Table8[[#All],[Código do agregado '[Entidade']]:[Código do agregado
'[1º Direito']]],6,FALSE)),Table9[[#This Row],[Membro]])</f>
        <v/>
      </c>
      <c r="B1624" s="403"/>
      <c r="C1624" s="404" t="str">
        <f>IF(Table9[[#This Row],[Código do agregado
'[Entidade']]]="","",(CONCATENATE(VLOOKUP(Table9[[#This Row],[Código do agregado
'[Entidade']]],Table8[[Código do agregado '[Entidade']]:[Código do agregado
'[1º Direito']]],8,FALSE),".",Table9[[#This Row],[Membro]])))</f>
        <v/>
      </c>
      <c r="D1624" s="430"/>
      <c r="E1624" s="431"/>
      <c r="F1624" s="430"/>
      <c r="G1624" s="430"/>
      <c r="H1624" s="435"/>
      <c r="I1624" s="432"/>
      <c r="J1624" s="433"/>
      <c r="K1624" s="404" t="str">
        <f ca="1">IF(Table9[[#This Row],[Data de nascimento 
(aaaa-mm-dd)]]="","",(IF(B1624="","",DATEDIF(J1624,NOW(),"y"))))</f>
        <v/>
      </c>
      <c r="L1624" s="401"/>
      <c r="M1624" s="405"/>
      <c r="N1624" s="407"/>
      <c r="O1624" s="405"/>
      <c r="P1624" s="275" t="str">
        <f t="shared" si="128"/>
        <v>NÃO</v>
      </c>
      <c r="Q1624" s="281" t="str">
        <f>IF(Table9[[#This Row],[Código do agregado
'[Entidade']]]="","",IF(B1624&lt;&gt;B1623,"A",IF(Q1623="A","B",IF(Q1623="B","C",IF(Q1623="C","D",IF(Q1623="D","E",IF(Q1623="E","F",IF(Q1623="F","G",IF(Q1623="G","H",IF(Q1623="H","I",IF(Q1623="K","L",IF(Q1623="L","M",IF(Q1623="M","N",IF(Q1623="N","O",IF(Q1623="O","P",IF(Q1623="P","Q"))))))))))))))))</f>
        <v/>
      </c>
      <c r="R1624" s="282" t="str">
        <f t="shared" si="129"/>
        <v/>
      </c>
      <c r="S1624" s="283" t="str">
        <f t="shared" si="130"/>
        <v/>
      </c>
      <c r="T1624" s="284" t="str">
        <f t="shared" ca="1" si="131"/>
        <v/>
      </c>
      <c r="U1624" s="419"/>
      <c r="V1624" s="421" t="str">
        <f>IFERROR(IF(Table9[[#This Row],[Data de nascimento 
(aaaa-mm-dd)]]="","",(IF(B1624="","",DATEDIF(J1624,VLOOKUP(Table9[[#This Row],[Código do agregado
'[Entidade']]],Table8[[Código do agregado '[Entidade']]:[Denominação do ficheiro pdf correspondente ao documento]],25,FALSE),"y")))),"")</f>
        <v/>
      </c>
      <c r="W1624" s="410">
        <f t="shared" si="132"/>
        <v>0</v>
      </c>
      <c r="AC1624" s="264"/>
    </row>
    <row r="1625" spans="1:29" s="263" customFormat="1" ht="25.05" hidden="1" customHeight="1" x14ac:dyDescent="0.3">
      <c r="A1625" s="274" t="str">
        <f>CONCATENATE(+IF(Table9[[#This Row],[Código do agregado
'[Entidade']]]="","",VLOOKUP(Table9[[#This Row],[Código do agregado
'[Entidade']]],Table8[[#All],[Código do agregado '[Entidade']]:[Código do agregado
'[1º Direito']]],6,FALSE)),Table9[[#This Row],[Membro]])</f>
        <v/>
      </c>
      <c r="B1625" s="403"/>
      <c r="C1625" s="404" t="str">
        <f>IF(Table9[[#This Row],[Código do agregado
'[Entidade']]]="","",(CONCATENATE(VLOOKUP(Table9[[#This Row],[Código do agregado
'[Entidade']]],Table8[[Código do agregado '[Entidade']]:[Código do agregado
'[1º Direito']]],8,FALSE),".",Table9[[#This Row],[Membro]])))</f>
        <v/>
      </c>
      <c r="D1625" s="430"/>
      <c r="E1625" s="431"/>
      <c r="F1625" s="430"/>
      <c r="G1625" s="430"/>
      <c r="H1625" s="435"/>
      <c r="I1625" s="432"/>
      <c r="J1625" s="433"/>
      <c r="K1625" s="404" t="str">
        <f ca="1">IF(Table9[[#This Row],[Data de nascimento 
(aaaa-mm-dd)]]="","",(IF(B1625="","",DATEDIF(J1625,NOW(),"y"))))</f>
        <v/>
      </c>
      <c r="L1625" s="401"/>
      <c r="M1625" s="405"/>
      <c r="N1625" s="407"/>
      <c r="O1625" s="405"/>
      <c r="P1625" s="275" t="str">
        <f t="shared" si="128"/>
        <v>NÃO</v>
      </c>
      <c r="Q1625" s="281" t="str">
        <f>IF(Table9[[#This Row],[Código do agregado
'[Entidade']]]="","",IF(B1625&lt;&gt;B1624,"A",IF(Q1624="A","B",IF(Q1624="B","C",IF(Q1624="C","D",IF(Q1624="D","E",IF(Q1624="E","F",IF(Q1624="F","G",IF(Q1624="G","H",IF(Q1624="H","I",IF(Q1624="K","L",IF(Q1624="L","M",IF(Q1624="M","N",IF(Q1624="N","O",IF(Q1624="O","P",IF(Q1624="P","Q"))))))))))))))))</f>
        <v/>
      </c>
      <c r="R1625" s="282" t="str">
        <f t="shared" si="129"/>
        <v/>
      </c>
      <c r="S1625" s="283" t="str">
        <f t="shared" si="130"/>
        <v/>
      </c>
      <c r="T1625" s="284" t="str">
        <f t="shared" ca="1" si="131"/>
        <v/>
      </c>
      <c r="U1625" s="419"/>
      <c r="V1625" s="421" t="str">
        <f>IFERROR(IF(Table9[[#This Row],[Data de nascimento 
(aaaa-mm-dd)]]="","",(IF(B1625="","",DATEDIF(J1625,VLOOKUP(Table9[[#This Row],[Código do agregado
'[Entidade']]],Table8[[Código do agregado '[Entidade']]:[Denominação do ficheiro pdf correspondente ao documento]],25,FALSE),"y")))),"")</f>
        <v/>
      </c>
      <c r="W1625" s="410">
        <f t="shared" si="132"/>
        <v>0</v>
      </c>
      <c r="AC1625" s="264"/>
    </row>
    <row r="1626" spans="1:29" s="263" customFormat="1" ht="25.05" hidden="1" customHeight="1" x14ac:dyDescent="0.3">
      <c r="A1626" s="274" t="str">
        <f>CONCATENATE(+IF(Table9[[#This Row],[Código do agregado
'[Entidade']]]="","",VLOOKUP(Table9[[#This Row],[Código do agregado
'[Entidade']]],Table8[[#All],[Código do agregado '[Entidade']]:[Código do agregado
'[1º Direito']]],6,FALSE)),Table9[[#This Row],[Membro]])</f>
        <v/>
      </c>
      <c r="B1626" s="403"/>
      <c r="C1626" s="404" t="str">
        <f>IF(Table9[[#This Row],[Código do agregado
'[Entidade']]]="","",(CONCATENATE(VLOOKUP(Table9[[#This Row],[Código do agregado
'[Entidade']]],Table8[[Código do agregado '[Entidade']]:[Código do agregado
'[1º Direito']]],8,FALSE),".",Table9[[#This Row],[Membro]])))</f>
        <v/>
      </c>
      <c r="D1626" s="430"/>
      <c r="E1626" s="431"/>
      <c r="F1626" s="430"/>
      <c r="G1626" s="430"/>
      <c r="H1626" s="435"/>
      <c r="I1626" s="432"/>
      <c r="J1626" s="433"/>
      <c r="K1626" s="404" t="str">
        <f ca="1">IF(Table9[[#This Row],[Data de nascimento 
(aaaa-mm-dd)]]="","",(IF(B1626="","",DATEDIF(J1626,NOW(),"y"))))</f>
        <v/>
      </c>
      <c r="L1626" s="401"/>
      <c r="M1626" s="405"/>
      <c r="N1626" s="407"/>
      <c r="O1626" s="405"/>
      <c r="P1626" s="275" t="str">
        <f t="shared" si="128"/>
        <v>NÃO</v>
      </c>
      <c r="Q1626" s="281" t="str">
        <f>IF(Table9[[#This Row],[Código do agregado
'[Entidade']]]="","",IF(B1626&lt;&gt;B1625,"A",IF(Q1625="A","B",IF(Q1625="B","C",IF(Q1625="C","D",IF(Q1625="D","E",IF(Q1625="E","F",IF(Q1625="F","G",IF(Q1625="G","H",IF(Q1625="H","I",IF(Q1625="K","L",IF(Q1625="L","M",IF(Q1625="M","N",IF(Q1625="N","O",IF(Q1625="O","P",IF(Q1625="P","Q"))))))))))))))))</f>
        <v/>
      </c>
      <c r="R1626" s="282" t="str">
        <f t="shared" si="129"/>
        <v/>
      </c>
      <c r="S1626" s="283" t="str">
        <f t="shared" si="130"/>
        <v/>
      </c>
      <c r="T1626" s="284" t="str">
        <f t="shared" ca="1" si="131"/>
        <v/>
      </c>
      <c r="U1626" s="419"/>
      <c r="V1626" s="421" t="str">
        <f>IFERROR(IF(Table9[[#This Row],[Data de nascimento 
(aaaa-mm-dd)]]="","",(IF(B1626="","",DATEDIF(J1626,VLOOKUP(Table9[[#This Row],[Código do agregado
'[Entidade']]],Table8[[Código do agregado '[Entidade']]:[Denominação do ficheiro pdf correspondente ao documento]],25,FALSE),"y")))),"")</f>
        <v/>
      </c>
      <c r="W1626" s="410">
        <f t="shared" si="132"/>
        <v>0</v>
      </c>
      <c r="AC1626" s="264"/>
    </row>
    <row r="1627" spans="1:29" s="263" customFormat="1" ht="25.05" hidden="1" customHeight="1" x14ac:dyDescent="0.3">
      <c r="A1627" s="274" t="str">
        <f>CONCATENATE(+IF(Table9[[#This Row],[Código do agregado
'[Entidade']]]="","",VLOOKUP(Table9[[#This Row],[Código do agregado
'[Entidade']]],Table8[[#All],[Código do agregado '[Entidade']]:[Código do agregado
'[1º Direito']]],6,FALSE)),Table9[[#This Row],[Membro]])</f>
        <v/>
      </c>
      <c r="B1627" s="403"/>
      <c r="C1627" s="404" t="str">
        <f>IF(Table9[[#This Row],[Código do agregado
'[Entidade']]]="","",(CONCATENATE(VLOOKUP(Table9[[#This Row],[Código do agregado
'[Entidade']]],Table8[[Código do agregado '[Entidade']]:[Código do agregado
'[1º Direito']]],8,FALSE),".",Table9[[#This Row],[Membro]])))</f>
        <v/>
      </c>
      <c r="D1627" s="430"/>
      <c r="E1627" s="431"/>
      <c r="F1627" s="430"/>
      <c r="G1627" s="430"/>
      <c r="H1627" s="435"/>
      <c r="I1627" s="432"/>
      <c r="J1627" s="433"/>
      <c r="K1627" s="404" t="str">
        <f ca="1">IF(Table9[[#This Row],[Data de nascimento 
(aaaa-mm-dd)]]="","",(IF(B1627="","",DATEDIF(J1627,NOW(),"y"))))</f>
        <v/>
      </c>
      <c r="L1627" s="401"/>
      <c r="M1627" s="405"/>
      <c r="N1627" s="407"/>
      <c r="O1627" s="405"/>
      <c r="P1627" s="275" t="str">
        <f t="shared" si="128"/>
        <v>NÃO</v>
      </c>
      <c r="Q1627" s="281" t="str">
        <f>IF(Table9[[#This Row],[Código do agregado
'[Entidade']]]="","",IF(B1627&lt;&gt;B1626,"A",IF(Q1626="A","B",IF(Q1626="B","C",IF(Q1626="C","D",IF(Q1626="D","E",IF(Q1626="E","F",IF(Q1626="F","G",IF(Q1626="G","H",IF(Q1626="H","I",IF(Q1626="K","L",IF(Q1626="L","M",IF(Q1626="M","N",IF(Q1626="N","O",IF(Q1626="O","P",IF(Q1626="P","Q"))))))))))))))))</f>
        <v/>
      </c>
      <c r="R1627" s="282" t="str">
        <f t="shared" si="129"/>
        <v/>
      </c>
      <c r="S1627" s="283" t="str">
        <f t="shared" si="130"/>
        <v/>
      </c>
      <c r="T1627" s="284" t="str">
        <f t="shared" ca="1" si="131"/>
        <v/>
      </c>
      <c r="U1627" s="419"/>
      <c r="V1627" s="421" t="str">
        <f>IFERROR(IF(Table9[[#This Row],[Data de nascimento 
(aaaa-mm-dd)]]="","",(IF(B1627="","",DATEDIF(J1627,VLOOKUP(Table9[[#This Row],[Código do agregado
'[Entidade']]],Table8[[Código do agregado '[Entidade']]:[Denominação do ficheiro pdf correspondente ao documento]],25,FALSE),"y")))),"")</f>
        <v/>
      </c>
      <c r="W1627" s="410">
        <f t="shared" si="132"/>
        <v>0</v>
      </c>
      <c r="AC1627" s="264"/>
    </row>
    <row r="1628" spans="1:29" s="263" customFormat="1" ht="25.05" hidden="1" customHeight="1" x14ac:dyDescent="0.3">
      <c r="A1628" s="274" t="str">
        <f>CONCATENATE(+IF(Table9[[#This Row],[Código do agregado
'[Entidade']]]="","",VLOOKUP(Table9[[#This Row],[Código do agregado
'[Entidade']]],Table8[[#All],[Código do agregado '[Entidade']]:[Código do agregado
'[1º Direito']]],6,FALSE)),Table9[[#This Row],[Membro]])</f>
        <v/>
      </c>
      <c r="B1628" s="403"/>
      <c r="C1628" s="404" t="str">
        <f>IF(Table9[[#This Row],[Código do agregado
'[Entidade']]]="","",(CONCATENATE(VLOOKUP(Table9[[#This Row],[Código do agregado
'[Entidade']]],Table8[[Código do agregado '[Entidade']]:[Código do agregado
'[1º Direito']]],8,FALSE),".",Table9[[#This Row],[Membro]])))</f>
        <v/>
      </c>
      <c r="D1628" s="430"/>
      <c r="E1628" s="431"/>
      <c r="F1628" s="430"/>
      <c r="G1628" s="430"/>
      <c r="H1628" s="435"/>
      <c r="I1628" s="432"/>
      <c r="J1628" s="433"/>
      <c r="K1628" s="404" t="str">
        <f ca="1">IF(Table9[[#This Row],[Data de nascimento 
(aaaa-mm-dd)]]="","",(IF(B1628="","",DATEDIF(J1628,NOW(),"y"))))</f>
        <v/>
      </c>
      <c r="L1628" s="401"/>
      <c r="M1628" s="405"/>
      <c r="N1628" s="407"/>
      <c r="O1628" s="405"/>
      <c r="P1628" s="275" t="str">
        <f t="shared" si="128"/>
        <v>NÃO</v>
      </c>
      <c r="Q1628" s="281" t="str">
        <f>IF(Table9[[#This Row],[Código do agregado
'[Entidade']]]="","",IF(B1628&lt;&gt;B1627,"A",IF(Q1627="A","B",IF(Q1627="B","C",IF(Q1627="C","D",IF(Q1627="D","E",IF(Q1627="E","F",IF(Q1627="F","G",IF(Q1627="G","H",IF(Q1627="H","I",IF(Q1627="K","L",IF(Q1627="L","M",IF(Q1627="M","N",IF(Q1627="N","O",IF(Q1627="O","P",IF(Q1627="P","Q"))))))))))))))))</f>
        <v/>
      </c>
      <c r="R1628" s="282" t="str">
        <f t="shared" si="129"/>
        <v/>
      </c>
      <c r="S1628" s="283" t="str">
        <f t="shared" si="130"/>
        <v/>
      </c>
      <c r="T1628" s="284" t="str">
        <f t="shared" ca="1" si="131"/>
        <v/>
      </c>
      <c r="U1628" s="419"/>
      <c r="V1628" s="421" t="str">
        <f>IFERROR(IF(Table9[[#This Row],[Data de nascimento 
(aaaa-mm-dd)]]="","",(IF(B1628="","",DATEDIF(J1628,VLOOKUP(Table9[[#This Row],[Código do agregado
'[Entidade']]],Table8[[Código do agregado '[Entidade']]:[Denominação do ficheiro pdf correspondente ao documento]],25,FALSE),"y")))),"")</f>
        <v/>
      </c>
      <c r="W1628" s="410">
        <f t="shared" si="132"/>
        <v>0</v>
      </c>
      <c r="AC1628" s="264"/>
    </row>
    <row r="1629" spans="1:29" s="263" customFormat="1" ht="25.05" hidden="1" customHeight="1" x14ac:dyDescent="0.3">
      <c r="A1629" s="274" t="str">
        <f>CONCATENATE(+IF(Table9[[#This Row],[Código do agregado
'[Entidade']]]="","",VLOOKUP(Table9[[#This Row],[Código do agregado
'[Entidade']]],Table8[[#All],[Código do agregado '[Entidade']]:[Código do agregado
'[1º Direito']]],6,FALSE)),Table9[[#This Row],[Membro]])</f>
        <v/>
      </c>
      <c r="B1629" s="403"/>
      <c r="C1629" s="404" t="str">
        <f>IF(Table9[[#This Row],[Código do agregado
'[Entidade']]]="","",(CONCATENATE(VLOOKUP(Table9[[#This Row],[Código do agregado
'[Entidade']]],Table8[[Código do agregado '[Entidade']]:[Código do agregado
'[1º Direito']]],8,FALSE),".",Table9[[#This Row],[Membro]])))</f>
        <v/>
      </c>
      <c r="D1629" s="430"/>
      <c r="E1629" s="431"/>
      <c r="F1629" s="430"/>
      <c r="G1629" s="430"/>
      <c r="H1629" s="435"/>
      <c r="I1629" s="432"/>
      <c r="J1629" s="433"/>
      <c r="K1629" s="404" t="str">
        <f ca="1">IF(Table9[[#This Row],[Data de nascimento 
(aaaa-mm-dd)]]="","",(IF(B1629="","",DATEDIF(J1629,NOW(),"y"))))</f>
        <v/>
      </c>
      <c r="L1629" s="401"/>
      <c r="M1629" s="405"/>
      <c r="N1629" s="407"/>
      <c r="O1629" s="405"/>
      <c r="P1629" s="275" t="str">
        <f t="shared" si="128"/>
        <v>NÃO</v>
      </c>
      <c r="Q1629" s="281" t="str">
        <f>IF(Table9[[#This Row],[Código do agregado
'[Entidade']]]="","",IF(B1629&lt;&gt;B1628,"A",IF(Q1628="A","B",IF(Q1628="B","C",IF(Q1628="C","D",IF(Q1628="D","E",IF(Q1628="E","F",IF(Q1628="F","G",IF(Q1628="G","H",IF(Q1628="H","I",IF(Q1628="K","L",IF(Q1628="L","M",IF(Q1628="M","N",IF(Q1628="N","O",IF(Q1628="O","P",IF(Q1628="P","Q"))))))))))))))))</f>
        <v/>
      </c>
      <c r="R1629" s="282" t="str">
        <f t="shared" si="129"/>
        <v/>
      </c>
      <c r="S1629" s="283" t="str">
        <f t="shared" si="130"/>
        <v/>
      </c>
      <c r="T1629" s="284" t="str">
        <f t="shared" ca="1" si="131"/>
        <v/>
      </c>
      <c r="U1629" s="419"/>
      <c r="V1629" s="421" t="str">
        <f>IFERROR(IF(Table9[[#This Row],[Data de nascimento 
(aaaa-mm-dd)]]="","",(IF(B1629="","",DATEDIF(J1629,VLOOKUP(Table9[[#This Row],[Código do agregado
'[Entidade']]],Table8[[Código do agregado '[Entidade']]:[Denominação do ficheiro pdf correspondente ao documento]],25,FALSE),"y")))),"")</f>
        <v/>
      </c>
      <c r="W1629" s="410">
        <f t="shared" si="132"/>
        <v>0</v>
      </c>
      <c r="AC1629" s="264"/>
    </row>
    <row r="1630" spans="1:29" s="263" customFormat="1" ht="25.05" hidden="1" customHeight="1" x14ac:dyDescent="0.3">
      <c r="A1630" s="274" t="str">
        <f>CONCATENATE(+IF(Table9[[#This Row],[Código do agregado
'[Entidade']]]="","",VLOOKUP(Table9[[#This Row],[Código do agregado
'[Entidade']]],Table8[[#All],[Código do agregado '[Entidade']]:[Código do agregado
'[1º Direito']]],6,FALSE)),Table9[[#This Row],[Membro]])</f>
        <v/>
      </c>
      <c r="B1630" s="403"/>
      <c r="C1630" s="404" t="str">
        <f>IF(Table9[[#This Row],[Código do agregado
'[Entidade']]]="","",(CONCATENATE(VLOOKUP(Table9[[#This Row],[Código do agregado
'[Entidade']]],Table8[[Código do agregado '[Entidade']]:[Código do agregado
'[1º Direito']]],8,FALSE),".",Table9[[#This Row],[Membro]])))</f>
        <v/>
      </c>
      <c r="D1630" s="430"/>
      <c r="E1630" s="431"/>
      <c r="F1630" s="430"/>
      <c r="G1630" s="430"/>
      <c r="H1630" s="435"/>
      <c r="I1630" s="432"/>
      <c r="J1630" s="433"/>
      <c r="K1630" s="404" t="str">
        <f ca="1">IF(Table9[[#This Row],[Data de nascimento 
(aaaa-mm-dd)]]="","",(IF(B1630="","",DATEDIF(J1630,NOW(),"y"))))</f>
        <v/>
      </c>
      <c r="L1630" s="401"/>
      <c r="M1630" s="405"/>
      <c r="N1630" s="407"/>
      <c r="O1630" s="405"/>
      <c r="P1630" s="275" t="str">
        <f t="shared" si="128"/>
        <v>NÃO</v>
      </c>
      <c r="Q1630" s="281" t="str">
        <f>IF(Table9[[#This Row],[Código do agregado
'[Entidade']]]="","",IF(B1630&lt;&gt;B1629,"A",IF(Q1629="A","B",IF(Q1629="B","C",IF(Q1629="C","D",IF(Q1629="D","E",IF(Q1629="E","F",IF(Q1629="F","G",IF(Q1629="G","H",IF(Q1629="H","I",IF(Q1629="K","L",IF(Q1629="L","M",IF(Q1629="M","N",IF(Q1629="N","O",IF(Q1629="O","P",IF(Q1629="P","Q"))))))))))))))))</f>
        <v/>
      </c>
      <c r="R1630" s="282" t="str">
        <f t="shared" si="129"/>
        <v/>
      </c>
      <c r="S1630" s="283" t="str">
        <f t="shared" si="130"/>
        <v/>
      </c>
      <c r="T1630" s="284" t="str">
        <f t="shared" ca="1" si="131"/>
        <v/>
      </c>
      <c r="U1630" s="419"/>
      <c r="V1630" s="421" t="str">
        <f>IFERROR(IF(Table9[[#This Row],[Data de nascimento 
(aaaa-mm-dd)]]="","",(IF(B1630="","",DATEDIF(J1630,VLOOKUP(Table9[[#This Row],[Código do agregado
'[Entidade']]],Table8[[Código do agregado '[Entidade']]:[Denominação do ficheiro pdf correspondente ao documento]],25,FALSE),"y")))),"")</f>
        <v/>
      </c>
      <c r="W1630" s="410">
        <f t="shared" si="132"/>
        <v>0</v>
      </c>
      <c r="AC1630" s="264"/>
    </row>
    <row r="1631" spans="1:29" s="263" customFormat="1" ht="25.05" hidden="1" customHeight="1" x14ac:dyDescent="0.3">
      <c r="A1631" s="274" t="str">
        <f>CONCATENATE(+IF(Table9[[#This Row],[Código do agregado
'[Entidade']]]="","",VLOOKUP(Table9[[#This Row],[Código do agregado
'[Entidade']]],Table8[[#All],[Código do agregado '[Entidade']]:[Código do agregado
'[1º Direito']]],6,FALSE)),Table9[[#This Row],[Membro]])</f>
        <v/>
      </c>
      <c r="B1631" s="403"/>
      <c r="C1631" s="404" t="str">
        <f>IF(Table9[[#This Row],[Código do agregado
'[Entidade']]]="","",(CONCATENATE(VLOOKUP(Table9[[#This Row],[Código do agregado
'[Entidade']]],Table8[[Código do agregado '[Entidade']]:[Código do agregado
'[1º Direito']]],8,FALSE),".",Table9[[#This Row],[Membro]])))</f>
        <v/>
      </c>
      <c r="D1631" s="430"/>
      <c r="E1631" s="431"/>
      <c r="F1631" s="430"/>
      <c r="G1631" s="430"/>
      <c r="H1631" s="435"/>
      <c r="I1631" s="432"/>
      <c r="J1631" s="433"/>
      <c r="K1631" s="404" t="str">
        <f ca="1">IF(Table9[[#This Row],[Data de nascimento 
(aaaa-mm-dd)]]="","",(IF(B1631="","",DATEDIF(J1631,NOW(),"y"))))</f>
        <v/>
      </c>
      <c r="L1631" s="401"/>
      <c r="M1631" s="405"/>
      <c r="N1631" s="407"/>
      <c r="O1631" s="405"/>
      <c r="P1631" s="275" t="str">
        <f t="shared" si="128"/>
        <v>NÃO</v>
      </c>
      <c r="Q1631" s="281" t="str">
        <f>IF(Table9[[#This Row],[Código do agregado
'[Entidade']]]="","",IF(B1631&lt;&gt;B1630,"A",IF(Q1630="A","B",IF(Q1630="B","C",IF(Q1630="C","D",IF(Q1630="D","E",IF(Q1630="E","F",IF(Q1630="F","G",IF(Q1630="G","H",IF(Q1630="H","I",IF(Q1630="K","L",IF(Q1630="L","M",IF(Q1630="M","N",IF(Q1630="N","O",IF(Q1630="O","P",IF(Q1630="P","Q"))))))))))))))))</f>
        <v/>
      </c>
      <c r="R1631" s="282" t="str">
        <f t="shared" si="129"/>
        <v/>
      </c>
      <c r="S1631" s="283" t="str">
        <f t="shared" si="130"/>
        <v/>
      </c>
      <c r="T1631" s="284" t="str">
        <f t="shared" ca="1" si="131"/>
        <v/>
      </c>
      <c r="U1631" s="419"/>
      <c r="V1631" s="421" t="str">
        <f>IFERROR(IF(Table9[[#This Row],[Data de nascimento 
(aaaa-mm-dd)]]="","",(IF(B1631="","",DATEDIF(J1631,VLOOKUP(Table9[[#This Row],[Código do agregado
'[Entidade']]],Table8[[Código do agregado '[Entidade']]:[Denominação do ficheiro pdf correspondente ao documento]],25,FALSE),"y")))),"")</f>
        <v/>
      </c>
      <c r="W1631" s="410">
        <f t="shared" si="132"/>
        <v>0</v>
      </c>
      <c r="AC1631" s="264"/>
    </row>
    <row r="1632" spans="1:29" s="263" customFormat="1" ht="25.05" hidden="1" customHeight="1" x14ac:dyDescent="0.3">
      <c r="A1632" s="274" t="str">
        <f>CONCATENATE(+IF(Table9[[#This Row],[Código do agregado
'[Entidade']]]="","",VLOOKUP(Table9[[#This Row],[Código do agregado
'[Entidade']]],Table8[[#All],[Código do agregado '[Entidade']]:[Código do agregado
'[1º Direito']]],6,FALSE)),Table9[[#This Row],[Membro]])</f>
        <v/>
      </c>
      <c r="B1632" s="403"/>
      <c r="C1632" s="404" t="str">
        <f>IF(Table9[[#This Row],[Código do agregado
'[Entidade']]]="","",(CONCATENATE(VLOOKUP(Table9[[#This Row],[Código do agregado
'[Entidade']]],Table8[[Código do agregado '[Entidade']]:[Código do agregado
'[1º Direito']]],8,FALSE),".",Table9[[#This Row],[Membro]])))</f>
        <v/>
      </c>
      <c r="D1632" s="430"/>
      <c r="E1632" s="431"/>
      <c r="F1632" s="430"/>
      <c r="G1632" s="430"/>
      <c r="H1632" s="435"/>
      <c r="I1632" s="432"/>
      <c r="J1632" s="433"/>
      <c r="K1632" s="404" t="str">
        <f ca="1">IF(Table9[[#This Row],[Data de nascimento 
(aaaa-mm-dd)]]="","",(IF(B1632="","",DATEDIF(J1632,NOW(),"y"))))</f>
        <v/>
      </c>
      <c r="L1632" s="401"/>
      <c r="M1632" s="405"/>
      <c r="N1632" s="407"/>
      <c r="O1632" s="405"/>
      <c r="P1632" s="275" t="str">
        <f t="shared" si="128"/>
        <v>NÃO</v>
      </c>
      <c r="Q1632" s="281" t="str">
        <f>IF(Table9[[#This Row],[Código do agregado
'[Entidade']]]="","",IF(B1632&lt;&gt;B1631,"A",IF(Q1631="A","B",IF(Q1631="B","C",IF(Q1631="C","D",IF(Q1631="D","E",IF(Q1631="E","F",IF(Q1631="F","G",IF(Q1631="G","H",IF(Q1631="H","I",IF(Q1631="K","L",IF(Q1631="L","M",IF(Q1631="M","N",IF(Q1631="N","O",IF(Q1631="O","P",IF(Q1631="P","Q"))))))))))))))))</f>
        <v/>
      </c>
      <c r="R1632" s="282" t="str">
        <f t="shared" si="129"/>
        <v/>
      </c>
      <c r="S1632" s="283" t="str">
        <f t="shared" si="130"/>
        <v/>
      </c>
      <c r="T1632" s="284" t="str">
        <f t="shared" ca="1" si="131"/>
        <v/>
      </c>
      <c r="U1632" s="419"/>
      <c r="V1632" s="421" t="str">
        <f>IFERROR(IF(Table9[[#This Row],[Data de nascimento 
(aaaa-mm-dd)]]="","",(IF(B1632="","",DATEDIF(J1632,VLOOKUP(Table9[[#This Row],[Código do agregado
'[Entidade']]],Table8[[Código do agregado '[Entidade']]:[Denominação do ficheiro pdf correspondente ao documento]],25,FALSE),"y")))),"")</f>
        <v/>
      </c>
      <c r="W1632" s="410">
        <f t="shared" si="132"/>
        <v>0</v>
      </c>
      <c r="AC1632" s="264"/>
    </row>
    <row r="1633" spans="1:29" s="263" customFormat="1" ht="25.05" hidden="1" customHeight="1" x14ac:dyDescent="0.3">
      <c r="A1633" s="274" t="str">
        <f>CONCATENATE(+IF(Table9[[#This Row],[Código do agregado
'[Entidade']]]="","",VLOOKUP(Table9[[#This Row],[Código do agregado
'[Entidade']]],Table8[[#All],[Código do agregado '[Entidade']]:[Código do agregado
'[1º Direito']]],6,FALSE)),Table9[[#This Row],[Membro]])</f>
        <v/>
      </c>
      <c r="B1633" s="403"/>
      <c r="C1633" s="404" t="str">
        <f>IF(Table9[[#This Row],[Código do agregado
'[Entidade']]]="","",(CONCATENATE(VLOOKUP(Table9[[#This Row],[Código do agregado
'[Entidade']]],Table8[[Código do agregado '[Entidade']]:[Código do agregado
'[1º Direito']]],8,FALSE),".",Table9[[#This Row],[Membro]])))</f>
        <v/>
      </c>
      <c r="D1633" s="430"/>
      <c r="E1633" s="431"/>
      <c r="F1633" s="430"/>
      <c r="G1633" s="430"/>
      <c r="H1633" s="435"/>
      <c r="I1633" s="432"/>
      <c r="J1633" s="433"/>
      <c r="K1633" s="404" t="str">
        <f ca="1">IF(Table9[[#This Row],[Data de nascimento 
(aaaa-mm-dd)]]="","",(IF(B1633="","",DATEDIF(J1633,NOW(),"y"))))</f>
        <v/>
      </c>
      <c r="L1633" s="401"/>
      <c r="M1633" s="405"/>
      <c r="N1633" s="407"/>
      <c r="O1633" s="405"/>
      <c r="P1633" s="275" t="str">
        <f t="shared" si="128"/>
        <v>NÃO</v>
      </c>
      <c r="Q1633" s="281" t="str">
        <f>IF(Table9[[#This Row],[Código do agregado
'[Entidade']]]="","",IF(B1633&lt;&gt;B1632,"A",IF(Q1632="A","B",IF(Q1632="B","C",IF(Q1632="C","D",IF(Q1632="D","E",IF(Q1632="E","F",IF(Q1632="F","G",IF(Q1632="G","H",IF(Q1632="H","I",IF(Q1632="K","L",IF(Q1632="L","M",IF(Q1632="M","N",IF(Q1632="N","O",IF(Q1632="O","P",IF(Q1632="P","Q"))))))))))))))))</f>
        <v/>
      </c>
      <c r="R1633" s="282" t="str">
        <f t="shared" si="129"/>
        <v/>
      </c>
      <c r="S1633" s="283" t="str">
        <f t="shared" si="130"/>
        <v/>
      </c>
      <c r="T1633" s="284" t="str">
        <f t="shared" ca="1" si="131"/>
        <v/>
      </c>
      <c r="U1633" s="419"/>
      <c r="V1633" s="421" t="str">
        <f>IFERROR(IF(Table9[[#This Row],[Data de nascimento 
(aaaa-mm-dd)]]="","",(IF(B1633="","",DATEDIF(J1633,VLOOKUP(Table9[[#This Row],[Código do agregado
'[Entidade']]],Table8[[Código do agregado '[Entidade']]:[Denominação do ficheiro pdf correspondente ao documento]],25,FALSE),"y")))),"")</f>
        <v/>
      </c>
      <c r="W1633" s="410">
        <f t="shared" si="132"/>
        <v>0</v>
      </c>
      <c r="AC1633" s="264"/>
    </row>
    <row r="1634" spans="1:29" s="263" customFormat="1" ht="25.05" hidden="1" customHeight="1" x14ac:dyDescent="0.3">
      <c r="A1634" s="274" t="str">
        <f>CONCATENATE(+IF(Table9[[#This Row],[Código do agregado
'[Entidade']]]="","",VLOOKUP(Table9[[#This Row],[Código do agregado
'[Entidade']]],Table8[[#All],[Código do agregado '[Entidade']]:[Código do agregado
'[1º Direito']]],6,FALSE)),Table9[[#This Row],[Membro]])</f>
        <v/>
      </c>
      <c r="B1634" s="403"/>
      <c r="C1634" s="404" t="str">
        <f>IF(Table9[[#This Row],[Código do agregado
'[Entidade']]]="","",(CONCATENATE(VLOOKUP(Table9[[#This Row],[Código do agregado
'[Entidade']]],Table8[[Código do agregado '[Entidade']]:[Código do agregado
'[1º Direito']]],8,FALSE),".",Table9[[#This Row],[Membro]])))</f>
        <v/>
      </c>
      <c r="D1634" s="430"/>
      <c r="E1634" s="431"/>
      <c r="F1634" s="430"/>
      <c r="G1634" s="430"/>
      <c r="H1634" s="435"/>
      <c r="I1634" s="432"/>
      <c r="J1634" s="433"/>
      <c r="K1634" s="404" t="str">
        <f ca="1">IF(Table9[[#This Row],[Data de nascimento 
(aaaa-mm-dd)]]="","",(IF(B1634="","",DATEDIF(J1634,NOW(),"y"))))</f>
        <v/>
      </c>
      <c r="L1634" s="401"/>
      <c r="M1634" s="405"/>
      <c r="N1634" s="407"/>
      <c r="O1634" s="405"/>
      <c r="P1634" s="275" t="str">
        <f t="shared" si="128"/>
        <v>NÃO</v>
      </c>
      <c r="Q1634" s="281" t="str">
        <f>IF(Table9[[#This Row],[Código do agregado
'[Entidade']]]="","",IF(B1634&lt;&gt;B1633,"A",IF(Q1633="A","B",IF(Q1633="B","C",IF(Q1633="C","D",IF(Q1633="D","E",IF(Q1633="E","F",IF(Q1633="F","G",IF(Q1633="G","H",IF(Q1633="H","I",IF(Q1633="K","L",IF(Q1633="L","M",IF(Q1633="M","N",IF(Q1633="N","O",IF(Q1633="O","P",IF(Q1633="P","Q"))))))))))))))))</f>
        <v/>
      </c>
      <c r="R1634" s="282" t="str">
        <f t="shared" si="129"/>
        <v/>
      </c>
      <c r="S1634" s="283" t="str">
        <f t="shared" si="130"/>
        <v/>
      </c>
      <c r="T1634" s="284" t="str">
        <f t="shared" ca="1" si="131"/>
        <v/>
      </c>
      <c r="U1634" s="419"/>
      <c r="V1634" s="421" t="str">
        <f>IFERROR(IF(Table9[[#This Row],[Data de nascimento 
(aaaa-mm-dd)]]="","",(IF(B1634="","",DATEDIF(J1634,VLOOKUP(Table9[[#This Row],[Código do agregado
'[Entidade']]],Table8[[Código do agregado '[Entidade']]:[Denominação do ficheiro pdf correspondente ao documento]],25,FALSE),"y")))),"")</f>
        <v/>
      </c>
      <c r="W1634" s="410">
        <f t="shared" si="132"/>
        <v>0</v>
      </c>
      <c r="AC1634" s="264"/>
    </row>
    <row r="1635" spans="1:29" s="263" customFormat="1" ht="25.05" hidden="1" customHeight="1" x14ac:dyDescent="0.3">
      <c r="A1635" s="274" t="str">
        <f>CONCATENATE(+IF(Table9[[#This Row],[Código do agregado
'[Entidade']]]="","",VLOOKUP(Table9[[#This Row],[Código do agregado
'[Entidade']]],Table8[[#All],[Código do agregado '[Entidade']]:[Código do agregado
'[1º Direito']]],6,FALSE)),Table9[[#This Row],[Membro]])</f>
        <v/>
      </c>
      <c r="B1635" s="403"/>
      <c r="C1635" s="404" t="str">
        <f>IF(Table9[[#This Row],[Código do agregado
'[Entidade']]]="","",(CONCATENATE(VLOOKUP(Table9[[#This Row],[Código do agregado
'[Entidade']]],Table8[[Código do agregado '[Entidade']]:[Código do agregado
'[1º Direito']]],8,FALSE),".",Table9[[#This Row],[Membro]])))</f>
        <v/>
      </c>
      <c r="D1635" s="430"/>
      <c r="E1635" s="431"/>
      <c r="F1635" s="430"/>
      <c r="G1635" s="430"/>
      <c r="H1635" s="435"/>
      <c r="I1635" s="432"/>
      <c r="J1635" s="433"/>
      <c r="K1635" s="404" t="str">
        <f ca="1">IF(Table9[[#This Row],[Data de nascimento 
(aaaa-mm-dd)]]="","",(IF(B1635="","",DATEDIF(J1635,NOW(),"y"))))</f>
        <v/>
      </c>
      <c r="L1635" s="401"/>
      <c r="M1635" s="405"/>
      <c r="N1635" s="407"/>
      <c r="O1635" s="405"/>
      <c r="P1635" s="275" t="str">
        <f t="shared" si="128"/>
        <v>NÃO</v>
      </c>
      <c r="Q1635" s="281" t="str">
        <f>IF(Table9[[#This Row],[Código do agregado
'[Entidade']]]="","",IF(B1635&lt;&gt;B1634,"A",IF(Q1634="A","B",IF(Q1634="B","C",IF(Q1634="C","D",IF(Q1634="D","E",IF(Q1634="E","F",IF(Q1634="F","G",IF(Q1634="G","H",IF(Q1634="H","I",IF(Q1634="K","L",IF(Q1634="L","M",IF(Q1634="M","N",IF(Q1634="N","O",IF(Q1634="O","P",IF(Q1634="P","Q"))))))))))))))))</f>
        <v/>
      </c>
      <c r="R1635" s="282" t="str">
        <f t="shared" si="129"/>
        <v/>
      </c>
      <c r="S1635" s="283" t="str">
        <f t="shared" si="130"/>
        <v/>
      </c>
      <c r="T1635" s="284" t="str">
        <f t="shared" ca="1" si="131"/>
        <v/>
      </c>
      <c r="U1635" s="419"/>
      <c r="V1635" s="421" t="str">
        <f>IFERROR(IF(Table9[[#This Row],[Data de nascimento 
(aaaa-mm-dd)]]="","",(IF(B1635="","",DATEDIF(J1635,VLOOKUP(Table9[[#This Row],[Código do agregado
'[Entidade']]],Table8[[Código do agregado '[Entidade']]:[Denominação do ficheiro pdf correspondente ao documento]],25,FALSE),"y")))),"")</f>
        <v/>
      </c>
      <c r="W1635" s="410">
        <f t="shared" si="132"/>
        <v>0</v>
      </c>
      <c r="AC1635" s="264"/>
    </row>
    <row r="1636" spans="1:29" s="263" customFormat="1" ht="25.05" hidden="1" customHeight="1" x14ac:dyDescent="0.3">
      <c r="A1636" s="274" t="str">
        <f>CONCATENATE(+IF(Table9[[#This Row],[Código do agregado
'[Entidade']]]="","",VLOOKUP(Table9[[#This Row],[Código do agregado
'[Entidade']]],Table8[[#All],[Código do agregado '[Entidade']]:[Código do agregado
'[1º Direito']]],6,FALSE)),Table9[[#This Row],[Membro]])</f>
        <v/>
      </c>
      <c r="B1636" s="403"/>
      <c r="C1636" s="404" t="str">
        <f>IF(Table9[[#This Row],[Código do agregado
'[Entidade']]]="","",(CONCATENATE(VLOOKUP(Table9[[#This Row],[Código do agregado
'[Entidade']]],Table8[[Código do agregado '[Entidade']]:[Código do agregado
'[1º Direito']]],8,FALSE),".",Table9[[#This Row],[Membro]])))</f>
        <v/>
      </c>
      <c r="D1636" s="430"/>
      <c r="E1636" s="431"/>
      <c r="F1636" s="430"/>
      <c r="G1636" s="430"/>
      <c r="H1636" s="435"/>
      <c r="I1636" s="432"/>
      <c r="J1636" s="433"/>
      <c r="K1636" s="404" t="str">
        <f ca="1">IF(Table9[[#This Row],[Data de nascimento 
(aaaa-mm-dd)]]="","",(IF(B1636="","",DATEDIF(J1636,NOW(),"y"))))</f>
        <v/>
      </c>
      <c r="L1636" s="401"/>
      <c r="M1636" s="405"/>
      <c r="N1636" s="407"/>
      <c r="O1636" s="405"/>
      <c r="P1636" s="275" t="str">
        <f t="shared" si="128"/>
        <v>NÃO</v>
      </c>
      <c r="Q1636" s="281" t="str">
        <f>IF(Table9[[#This Row],[Código do agregado
'[Entidade']]]="","",IF(B1636&lt;&gt;B1635,"A",IF(Q1635="A","B",IF(Q1635="B","C",IF(Q1635="C","D",IF(Q1635="D","E",IF(Q1635="E","F",IF(Q1635="F","G",IF(Q1635="G","H",IF(Q1635="H","I",IF(Q1635="K","L",IF(Q1635="L","M",IF(Q1635="M","N",IF(Q1635="N","O",IF(Q1635="O","P",IF(Q1635="P","Q"))))))))))))))))</f>
        <v/>
      </c>
      <c r="R1636" s="282" t="str">
        <f t="shared" si="129"/>
        <v/>
      </c>
      <c r="S1636" s="283" t="str">
        <f t="shared" si="130"/>
        <v/>
      </c>
      <c r="T1636" s="284" t="str">
        <f t="shared" ca="1" si="131"/>
        <v/>
      </c>
      <c r="U1636" s="419"/>
      <c r="V1636" s="421" t="str">
        <f>IFERROR(IF(Table9[[#This Row],[Data de nascimento 
(aaaa-mm-dd)]]="","",(IF(B1636="","",DATEDIF(J1636,VLOOKUP(Table9[[#This Row],[Código do agregado
'[Entidade']]],Table8[[Código do agregado '[Entidade']]:[Denominação do ficheiro pdf correspondente ao documento]],25,FALSE),"y")))),"")</f>
        <v/>
      </c>
      <c r="W1636" s="410">
        <f t="shared" si="132"/>
        <v>0</v>
      </c>
      <c r="AC1636" s="264"/>
    </row>
    <row r="1637" spans="1:29" s="263" customFormat="1" ht="25.05" hidden="1" customHeight="1" x14ac:dyDescent="0.3">
      <c r="A1637" s="274" t="str">
        <f>CONCATENATE(+IF(Table9[[#This Row],[Código do agregado
'[Entidade']]]="","",VLOOKUP(Table9[[#This Row],[Código do agregado
'[Entidade']]],Table8[[#All],[Código do agregado '[Entidade']]:[Código do agregado
'[1º Direito']]],6,FALSE)),Table9[[#This Row],[Membro]])</f>
        <v/>
      </c>
      <c r="B1637" s="403"/>
      <c r="C1637" s="404" t="str">
        <f>IF(Table9[[#This Row],[Código do agregado
'[Entidade']]]="","",(CONCATENATE(VLOOKUP(Table9[[#This Row],[Código do agregado
'[Entidade']]],Table8[[Código do agregado '[Entidade']]:[Código do agregado
'[1º Direito']]],8,FALSE),".",Table9[[#This Row],[Membro]])))</f>
        <v/>
      </c>
      <c r="D1637" s="430"/>
      <c r="E1637" s="431"/>
      <c r="F1637" s="430"/>
      <c r="G1637" s="430"/>
      <c r="H1637" s="435"/>
      <c r="I1637" s="432"/>
      <c r="J1637" s="433"/>
      <c r="K1637" s="404" t="str">
        <f ca="1">IF(Table9[[#This Row],[Data de nascimento 
(aaaa-mm-dd)]]="","",(IF(B1637="","",DATEDIF(J1637,NOW(),"y"))))</f>
        <v/>
      </c>
      <c r="L1637" s="401"/>
      <c r="M1637" s="405"/>
      <c r="N1637" s="407"/>
      <c r="O1637" s="405"/>
      <c r="P1637" s="275" t="str">
        <f t="shared" si="128"/>
        <v>NÃO</v>
      </c>
      <c r="Q1637" s="281" t="str">
        <f>IF(Table9[[#This Row],[Código do agregado
'[Entidade']]]="","",IF(B1637&lt;&gt;B1636,"A",IF(Q1636="A","B",IF(Q1636="B","C",IF(Q1636="C","D",IF(Q1636="D","E",IF(Q1636="E","F",IF(Q1636="F","G",IF(Q1636="G","H",IF(Q1636="H","I",IF(Q1636="K","L",IF(Q1636="L","M",IF(Q1636="M","N",IF(Q1636="N","O",IF(Q1636="O","P",IF(Q1636="P","Q"))))))))))))))))</f>
        <v/>
      </c>
      <c r="R1637" s="282" t="str">
        <f t="shared" si="129"/>
        <v/>
      </c>
      <c r="S1637" s="283" t="str">
        <f t="shared" si="130"/>
        <v/>
      </c>
      <c r="T1637" s="284" t="str">
        <f t="shared" ca="1" si="131"/>
        <v/>
      </c>
      <c r="U1637" s="419"/>
      <c r="V1637" s="421" t="str">
        <f>IFERROR(IF(Table9[[#This Row],[Data de nascimento 
(aaaa-mm-dd)]]="","",(IF(B1637="","",DATEDIF(J1637,VLOOKUP(Table9[[#This Row],[Código do agregado
'[Entidade']]],Table8[[Código do agregado '[Entidade']]:[Denominação do ficheiro pdf correspondente ao documento]],25,FALSE),"y")))),"")</f>
        <v/>
      </c>
      <c r="W1637" s="410">
        <f t="shared" si="132"/>
        <v>0</v>
      </c>
      <c r="AC1637" s="264"/>
    </row>
    <row r="1638" spans="1:29" s="263" customFormat="1" ht="25.05" hidden="1" customHeight="1" x14ac:dyDescent="0.3">
      <c r="A1638" s="274" t="str">
        <f>CONCATENATE(+IF(Table9[[#This Row],[Código do agregado
'[Entidade']]]="","",VLOOKUP(Table9[[#This Row],[Código do agregado
'[Entidade']]],Table8[[#All],[Código do agregado '[Entidade']]:[Código do agregado
'[1º Direito']]],6,FALSE)),Table9[[#This Row],[Membro]])</f>
        <v/>
      </c>
      <c r="B1638" s="403"/>
      <c r="C1638" s="404" t="str">
        <f>IF(Table9[[#This Row],[Código do agregado
'[Entidade']]]="","",(CONCATENATE(VLOOKUP(Table9[[#This Row],[Código do agregado
'[Entidade']]],Table8[[Código do agregado '[Entidade']]:[Código do agregado
'[1º Direito']]],8,FALSE),".",Table9[[#This Row],[Membro]])))</f>
        <v/>
      </c>
      <c r="D1638" s="430"/>
      <c r="E1638" s="431"/>
      <c r="F1638" s="430"/>
      <c r="G1638" s="430"/>
      <c r="H1638" s="435"/>
      <c r="I1638" s="432"/>
      <c r="J1638" s="433"/>
      <c r="K1638" s="404" t="str">
        <f ca="1">IF(Table9[[#This Row],[Data de nascimento 
(aaaa-mm-dd)]]="","",(IF(B1638="","",DATEDIF(J1638,NOW(),"y"))))</f>
        <v/>
      </c>
      <c r="L1638" s="401"/>
      <c r="M1638" s="405"/>
      <c r="N1638" s="407"/>
      <c r="O1638" s="405"/>
      <c r="P1638" s="275" t="str">
        <f t="shared" si="128"/>
        <v>NÃO</v>
      </c>
      <c r="Q1638" s="281" t="str">
        <f>IF(Table9[[#This Row],[Código do agregado
'[Entidade']]]="","",IF(B1638&lt;&gt;B1637,"A",IF(Q1637="A","B",IF(Q1637="B","C",IF(Q1637="C","D",IF(Q1637="D","E",IF(Q1637="E","F",IF(Q1637="F","G",IF(Q1637="G","H",IF(Q1637="H","I",IF(Q1637="K","L",IF(Q1637="L","M",IF(Q1637="M","N",IF(Q1637="N","O",IF(Q1637="O","P",IF(Q1637="P","Q"))))))))))))))))</f>
        <v/>
      </c>
      <c r="R1638" s="282" t="str">
        <f t="shared" si="129"/>
        <v/>
      </c>
      <c r="S1638" s="283" t="str">
        <f t="shared" si="130"/>
        <v/>
      </c>
      <c r="T1638" s="284" t="str">
        <f t="shared" ca="1" si="131"/>
        <v/>
      </c>
      <c r="U1638" s="419"/>
      <c r="V1638" s="421" t="str">
        <f>IFERROR(IF(Table9[[#This Row],[Data de nascimento 
(aaaa-mm-dd)]]="","",(IF(B1638="","",DATEDIF(J1638,VLOOKUP(Table9[[#This Row],[Código do agregado
'[Entidade']]],Table8[[Código do agregado '[Entidade']]:[Denominação do ficheiro pdf correspondente ao documento]],25,FALSE),"y")))),"")</f>
        <v/>
      </c>
      <c r="W1638" s="410">
        <f t="shared" si="132"/>
        <v>0</v>
      </c>
      <c r="AC1638" s="264"/>
    </row>
    <row r="1639" spans="1:29" s="263" customFormat="1" ht="25.05" hidden="1" customHeight="1" x14ac:dyDescent="0.3">
      <c r="A1639" s="274" t="str">
        <f>CONCATENATE(+IF(Table9[[#This Row],[Código do agregado
'[Entidade']]]="","",VLOOKUP(Table9[[#This Row],[Código do agregado
'[Entidade']]],Table8[[#All],[Código do agregado '[Entidade']]:[Código do agregado
'[1º Direito']]],6,FALSE)),Table9[[#This Row],[Membro]])</f>
        <v/>
      </c>
      <c r="B1639" s="403"/>
      <c r="C1639" s="404" t="str">
        <f>IF(Table9[[#This Row],[Código do agregado
'[Entidade']]]="","",(CONCATENATE(VLOOKUP(Table9[[#This Row],[Código do agregado
'[Entidade']]],Table8[[Código do agregado '[Entidade']]:[Código do agregado
'[1º Direito']]],8,FALSE),".",Table9[[#This Row],[Membro]])))</f>
        <v/>
      </c>
      <c r="D1639" s="430"/>
      <c r="E1639" s="431"/>
      <c r="F1639" s="430"/>
      <c r="G1639" s="430"/>
      <c r="H1639" s="435"/>
      <c r="I1639" s="432"/>
      <c r="J1639" s="433"/>
      <c r="K1639" s="404" t="str">
        <f ca="1">IF(Table9[[#This Row],[Data de nascimento 
(aaaa-mm-dd)]]="","",(IF(B1639="","",DATEDIF(J1639,NOW(),"y"))))</f>
        <v/>
      </c>
      <c r="L1639" s="401"/>
      <c r="M1639" s="405"/>
      <c r="N1639" s="407"/>
      <c r="O1639" s="405"/>
      <c r="P1639" s="275" t="str">
        <f t="shared" si="128"/>
        <v>NÃO</v>
      </c>
      <c r="Q1639" s="281" t="str">
        <f>IF(Table9[[#This Row],[Código do agregado
'[Entidade']]]="","",IF(B1639&lt;&gt;B1638,"A",IF(Q1638="A","B",IF(Q1638="B","C",IF(Q1638="C","D",IF(Q1638="D","E",IF(Q1638="E","F",IF(Q1638="F","G",IF(Q1638="G","H",IF(Q1638="H","I",IF(Q1638="K","L",IF(Q1638="L","M",IF(Q1638="M","N",IF(Q1638="N","O",IF(Q1638="O","P",IF(Q1638="P","Q"))))))))))))))))</f>
        <v/>
      </c>
      <c r="R1639" s="282" t="str">
        <f t="shared" si="129"/>
        <v/>
      </c>
      <c r="S1639" s="283" t="str">
        <f t="shared" si="130"/>
        <v/>
      </c>
      <c r="T1639" s="284" t="str">
        <f t="shared" ca="1" si="131"/>
        <v/>
      </c>
      <c r="U1639" s="419"/>
      <c r="V1639" s="421" t="str">
        <f>IFERROR(IF(Table9[[#This Row],[Data de nascimento 
(aaaa-mm-dd)]]="","",(IF(B1639="","",DATEDIF(J1639,VLOOKUP(Table9[[#This Row],[Código do agregado
'[Entidade']]],Table8[[Código do agregado '[Entidade']]:[Denominação do ficheiro pdf correspondente ao documento]],25,FALSE),"y")))),"")</f>
        <v/>
      </c>
      <c r="W1639" s="410">
        <f t="shared" si="132"/>
        <v>0</v>
      </c>
      <c r="AC1639" s="264"/>
    </row>
    <row r="1640" spans="1:29" s="263" customFormat="1" ht="25.05" hidden="1" customHeight="1" x14ac:dyDescent="0.3">
      <c r="A1640" s="274" t="str">
        <f>CONCATENATE(+IF(Table9[[#This Row],[Código do agregado
'[Entidade']]]="","",VLOOKUP(Table9[[#This Row],[Código do agregado
'[Entidade']]],Table8[[#All],[Código do agregado '[Entidade']]:[Código do agregado
'[1º Direito']]],6,FALSE)),Table9[[#This Row],[Membro]])</f>
        <v/>
      </c>
      <c r="B1640" s="403"/>
      <c r="C1640" s="404" t="str">
        <f>IF(Table9[[#This Row],[Código do agregado
'[Entidade']]]="","",(CONCATENATE(VLOOKUP(Table9[[#This Row],[Código do agregado
'[Entidade']]],Table8[[Código do agregado '[Entidade']]:[Código do agregado
'[1º Direito']]],8,FALSE),".",Table9[[#This Row],[Membro]])))</f>
        <v/>
      </c>
      <c r="D1640" s="430"/>
      <c r="E1640" s="431"/>
      <c r="F1640" s="430"/>
      <c r="G1640" s="430"/>
      <c r="H1640" s="435"/>
      <c r="I1640" s="432"/>
      <c r="J1640" s="433"/>
      <c r="K1640" s="404" t="str">
        <f ca="1">IF(Table9[[#This Row],[Data de nascimento 
(aaaa-mm-dd)]]="","",(IF(B1640="","",DATEDIF(J1640,NOW(),"y"))))</f>
        <v/>
      </c>
      <c r="L1640" s="401"/>
      <c r="M1640" s="405"/>
      <c r="N1640" s="407"/>
      <c r="O1640" s="405"/>
      <c r="P1640" s="275" t="str">
        <f t="shared" si="128"/>
        <v>NÃO</v>
      </c>
      <c r="Q1640" s="281" t="str">
        <f>IF(Table9[[#This Row],[Código do agregado
'[Entidade']]]="","",IF(B1640&lt;&gt;B1639,"A",IF(Q1639="A","B",IF(Q1639="B","C",IF(Q1639="C","D",IF(Q1639="D","E",IF(Q1639="E","F",IF(Q1639="F","G",IF(Q1639="G","H",IF(Q1639="H","I",IF(Q1639="K","L",IF(Q1639="L","M",IF(Q1639="M","N",IF(Q1639="N","O",IF(Q1639="O","P",IF(Q1639="P","Q"))))))))))))))))</f>
        <v/>
      </c>
      <c r="R1640" s="282" t="str">
        <f t="shared" si="129"/>
        <v/>
      </c>
      <c r="S1640" s="283" t="str">
        <f t="shared" si="130"/>
        <v/>
      </c>
      <c r="T1640" s="284" t="str">
        <f t="shared" ca="1" si="131"/>
        <v/>
      </c>
      <c r="U1640" s="419"/>
      <c r="V1640" s="421" t="str">
        <f>IFERROR(IF(Table9[[#This Row],[Data de nascimento 
(aaaa-mm-dd)]]="","",(IF(B1640="","",DATEDIF(J1640,VLOOKUP(Table9[[#This Row],[Código do agregado
'[Entidade']]],Table8[[Código do agregado '[Entidade']]:[Denominação do ficheiro pdf correspondente ao documento]],25,FALSE),"y")))),"")</f>
        <v/>
      </c>
      <c r="W1640" s="410">
        <f t="shared" si="132"/>
        <v>0</v>
      </c>
      <c r="AC1640" s="264"/>
    </row>
    <row r="1641" spans="1:29" s="263" customFormat="1" ht="25.05" hidden="1" customHeight="1" x14ac:dyDescent="0.3">
      <c r="A1641" s="274" t="str">
        <f>CONCATENATE(+IF(Table9[[#This Row],[Código do agregado
'[Entidade']]]="","",VLOOKUP(Table9[[#This Row],[Código do agregado
'[Entidade']]],Table8[[#All],[Código do agregado '[Entidade']]:[Código do agregado
'[1º Direito']]],6,FALSE)),Table9[[#This Row],[Membro]])</f>
        <v/>
      </c>
      <c r="B1641" s="403"/>
      <c r="C1641" s="404" t="str">
        <f>IF(Table9[[#This Row],[Código do agregado
'[Entidade']]]="","",(CONCATENATE(VLOOKUP(Table9[[#This Row],[Código do agregado
'[Entidade']]],Table8[[Código do agregado '[Entidade']]:[Código do agregado
'[1º Direito']]],8,FALSE),".",Table9[[#This Row],[Membro]])))</f>
        <v/>
      </c>
      <c r="D1641" s="430"/>
      <c r="E1641" s="431"/>
      <c r="F1641" s="430"/>
      <c r="G1641" s="430"/>
      <c r="H1641" s="435"/>
      <c r="I1641" s="432"/>
      <c r="J1641" s="433"/>
      <c r="K1641" s="404" t="str">
        <f ca="1">IF(Table9[[#This Row],[Data de nascimento 
(aaaa-mm-dd)]]="","",(IF(B1641="","",DATEDIF(J1641,NOW(),"y"))))</f>
        <v/>
      </c>
      <c r="L1641" s="401"/>
      <c r="M1641" s="405"/>
      <c r="N1641" s="407"/>
      <c r="O1641" s="405"/>
      <c r="P1641" s="275" t="str">
        <f t="shared" si="128"/>
        <v>NÃO</v>
      </c>
      <c r="Q1641" s="281" t="str">
        <f>IF(Table9[[#This Row],[Código do agregado
'[Entidade']]]="","",IF(B1641&lt;&gt;B1640,"A",IF(Q1640="A","B",IF(Q1640="B","C",IF(Q1640="C","D",IF(Q1640="D","E",IF(Q1640="E","F",IF(Q1640="F","G",IF(Q1640="G","H",IF(Q1640="H","I",IF(Q1640="K","L",IF(Q1640="L","M",IF(Q1640="M","N",IF(Q1640="N","O",IF(Q1640="O","P",IF(Q1640="P","Q"))))))))))))))))</f>
        <v/>
      </c>
      <c r="R1641" s="282" t="str">
        <f t="shared" si="129"/>
        <v/>
      </c>
      <c r="S1641" s="283" t="str">
        <f t="shared" si="130"/>
        <v/>
      </c>
      <c r="T1641" s="284" t="str">
        <f t="shared" ca="1" si="131"/>
        <v/>
      </c>
      <c r="U1641" s="419"/>
      <c r="V1641" s="421" t="str">
        <f>IFERROR(IF(Table9[[#This Row],[Data de nascimento 
(aaaa-mm-dd)]]="","",(IF(B1641="","",DATEDIF(J1641,VLOOKUP(Table9[[#This Row],[Código do agregado
'[Entidade']]],Table8[[Código do agregado '[Entidade']]:[Denominação do ficheiro pdf correspondente ao documento]],25,FALSE),"y")))),"")</f>
        <v/>
      </c>
      <c r="W1641" s="410">
        <f t="shared" si="132"/>
        <v>0</v>
      </c>
      <c r="AC1641" s="264"/>
    </row>
    <row r="1642" spans="1:29" s="263" customFormat="1" ht="25.05" hidden="1" customHeight="1" x14ac:dyDescent="0.3">
      <c r="A1642" s="274" t="str">
        <f>CONCATENATE(+IF(Table9[[#This Row],[Código do agregado
'[Entidade']]]="","",VLOOKUP(Table9[[#This Row],[Código do agregado
'[Entidade']]],Table8[[#All],[Código do agregado '[Entidade']]:[Código do agregado
'[1º Direito']]],6,FALSE)),Table9[[#This Row],[Membro]])</f>
        <v/>
      </c>
      <c r="B1642" s="403"/>
      <c r="C1642" s="404" t="str">
        <f>IF(Table9[[#This Row],[Código do agregado
'[Entidade']]]="","",(CONCATENATE(VLOOKUP(Table9[[#This Row],[Código do agregado
'[Entidade']]],Table8[[Código do agregado '[Entidade']]:[Código do agregado
'[1º Direito']]],8,FALSE),".",Table9[[#This Row],[Membro]])))</f>
        <v/>
      </c>
      <c r="D1642" s="430"/>
      <c r="E1642" s="431"/>
      <c r="F1642" s="430"/>
      <c r="G1642" s="430"/>
      <c r="H1642" s="435"/>
      <c r="I1642" s="432"/>
      <c r="J1642" s="433"/>
      <c r="K1642" s="404" t="str">
        <f ca="1">IF(Table9[[#This Row],[Data de nascimento 
(aaaa-mm-dd)]]="","",(IF(B1642="","",DATEDIF(J1642,NOW(),"y"))))</f>
        <v/>
      </c>
      <c r="L1642" s="401"/>
      <c r="M1642" s="405"/>
      <c r="N1642" s="407"/>
      <c r="O1642" s="405"/>
      <c r="P1642" s="275" t="str">
        <f t="shared" si="128"/>
        <v>NÃO</v>
      </c>
      <c r="Q1642" s="281" t="str">
        <f>IF(Table9[[#This Row],[Código do agregado
'[Entidade']]]="","",IF(B1642&lt;&gt;B1641,"A",IF(Q1641="A","B",IF(Q1641="B","C",IF(Q1641="C","D",IF(Q1641="D","E",IF(Q1641="E","F",IF(Q1641="F","G",IF(Q1641="G","H",IF(Q1641="H","I",IF(Q1641="K","L",IF(Q1641="L","M",IF(Q1641="M","N",IF(Q1641="N","O",IF(Q1641="O","P",IF(Q1641="P","Q"))))))))))))))))</f>
        <v/>
      </c>
      <c r="R1642" s="282" t="str">
        <f t="shared" si="129"/>
        <v/>
      </c>
      <c r="S1642" s="283" t="str">
        <f t="shared" si="130"/>
        <v/>
      </c>
      <c r="T1642" s="284" t="str">
        <f t="shared" ca="1" si="131"/>
        <v/>
      </c>
      <c r="U1642" s="419"/>
      <c r="V1642" s="421" t="str">
        <f>IFERROR(IF(Table9[[#This Row],[Data de nascimento 
(aaaa-mm-dd)]]="","",(IF(B1642="","",DATEDIF(J1642,VLOOKUP(Table9[[#This Row],[Código do agregado
'[Entidade']]],Table8[[Código do agregado '[Entidade']]:[Denominação do ficheiro pdf correspondente ao documento]],25,FALSE),"y")))),"")</f>
        <v/>
      </c>
      <c r="W1642" s="410">
        <f t="shared" si="132"/>
        <v>0</v>
      </c>
      <c r="AC1642" s="264"/>
    </row>
    <row r="1643" spans="1:29" s="263" customFormat="1" ht="25.05" hidden="1" customHeight="1" x14ac:dyDescent="0.3">
      <c r="A1643" s="274" t="str">
        <f>CONCATENATE(+IF(Table9[[#This Row],[Código do agregado
'[Entidade']]]="","",VLOOKUP(Table9[[#This Row],[Código do agregado
'[Entidade']]],Table8[[#All],[Código do agregado '[Entidade']]:[Código do agregado
'[1º Direito']]],6,FALSE)),Table9[[#This Row],[Membro]])</f>
        <v/>
      </c>
      <c r="B1643" s="403"/>
      <c r="C1643" s="404" t="str">
        <f>IF(Table9[[#This Row],[Código do agregado
'[Entidade']]]="","",(CONCATENATE(VLOOKUP(Table9[[#This Row],[Código do agregado
'[Entidade']]],Table8[[Código do agregado '[Entidade']]:[Código do agregado
'[1º Direito']]],8,FALSE),".",Table9[[#This Row],[Membro]])))</f>
        <v/>
      </c>
      <c r="D1643" s="430"/>
      <c r="E1643" s="431"/>
      <c r="F1643" s="430"/>
      <c r="G1643" s="430"/>
      <c r="H1643" s="435"/>
      <c r="I1643" s="432"/>
      <c r="J1643" s="433"/>
      <c r="K1643" s="404" t="str">
        <f ca="1">IF(Table9[[#This Row],[Data de nascimento 
(aaaa-mm-dd)]]="","",(IF(B1643="","",DATEDIF(J1643,NOW(),"y"))))</f>
        <v/>
      </c>
      <c r="L1643" s="401"/>
      <c r="M1643" s="405"/>
      <c r="N1643" s="407"/>
      <c r="O1643" s="405"/>
      <c r="P1643" s="275" t="str">
        <f t="shared" si="128"/>
        <v>NÃO</v>
      </c>
      <c r="Q1643" s="281" t="str">
        <f>IF(Table9[[#This Row],[Código do agregado
'[Entidade']]]="","",IF(B1643&lt;&gt;B1642,"A",IF(Q1642="A","B",IF(Q1642="B","C",IF(Q1642="C","D",IF(Q1642="D","E",IF(Q1642="E","F",IF(Q1642="F","G",IF(Q1642="G","H",IF(Q1642="H","I",IF(Q1642="K","L",IF(Q1642="L","M",IF(Q1642="M","N",IF(Q1642="N","O",IF(Q1642="O","P",IF(Q1642="P","Q"))))))))))))))))</f>
        <v/>
      </c>
      <c r="R1643" s="282" t="str">
        <f t="shared" si="129"/>
        <v/>
      </c>
      <c r="S1643" s="283" t="str">
        <f t="shared" si="130"/>
        <v/>
      </c>
      <c r="T1643" s="284" t="str">
        <f t="shared" ca="1" si="131"/>
        <v/>
      </c>
      <c r="U1643" s="419"/>
      <c r="V1643" s="421" t="str">
        <f>IFERROR(IF(Table9[[#This Row],[Data de nascimento 
(aaaa-mm-dd)]]="","",(IF(B1643="","",DATEDIF(J1643,VLOOKUP(Table9[[#This Row],[Código do agregado
'[Entidade']]],Table8[[Código do agregado '[Entidade']]:[Denominação do ficheiro pdf correspondente ao documento]],25,FALSE),"y")))),"")</f>
        <v/>
      </c>
      <c r="W1643" s="410">
        <f t="shared" si="132"/>
        <v>0</v>
      </c>
      <c r="AC1643" s="264"/>
    </row>
    <row r="1644" spans="1:29" s="263" customFormat="1" ht="25.05" hidden="1" customHeight="1" x14ac:dyDescent="0.3">
      <c r="A1644" s="274" t="str">
        <f>CONCATENATE(+IF(Table9[[#This Row],[Código do agregado
'[Entidade']]]="","",VLOOKUP(Table9[[#This Row],[Código do agregado
'[Entidade']]],Table8[[#All],[Código do agregado '[Entidade']]:[Código do agregado
'[1º Direito']]],6,FALSE)),Table9[[#This Row],[Membro]])</f>
        <v/>
      </c>
      <c r="B1644" s="403"/>
      <c r="C1644" s="404" t="str">
        <f>IF(Table9[[#This Row],[Código do agregado
'[Entidade']]]="","",(CONCATENATE(VLOOKUP(Table9[[#This Row],[Código do agregado
'[Entidade']]],Table8[[Código do agregado '[Entidade']]:[Código do agregado
'[1º Direito']]],8,FALSE),".",Table9[[#This Row],[Membro]])))</f>
        <v/>
      </c>
      <c r="D1644" s="430"/>
      <c r="E1644" s="431"/>
      <c r="F1644" s="430"/>
      <c r="G1644" s="430"/>
      <c r="H1644" s="435"/>
      <c r="I1644" s="432"/>
      <c r="J1644" s="433"/>
      <c r="K1644" s="404" t="str">
        <f ca="1">IF(Table9[[#This Row],[Data de nascimento 
(aaaa-mm-dd)]]="","",(IF(B1644="","",DATEDIF(J1644,NOW(),"y"))))</f>
        <v/>
      </c>
      <c r="L1644" s="401"/>
      <c r="M1644" s="405"/>
      <c r="N1644" s="407"/>
      <c r="O1644" s="405"/>
      <c r="P1644" s="275" t="str">
        <f t="shared" si="128"/>
        <v>NÃO</v>
      </c>
      <c r="Q1644" s="281" t="str">
        <f>IF(Table9[[#This Row],[Código do agregado
'[Entidade']]]="","",IF(B1644&lt;&gt;B1643,"A",IF(Q1643="A","B",IF(Q1643="B","C",IF(Q1643="C","D",IF(Q1643="D","E",IF(Q1643="E","F",IF(Q1643="F","G",IF(Q1643="G","H",IF(Q1643="H","I",IF(Q1643="K","L",IF(Q1643="L","M",IF(Q1643="M","N",IF(Q1643="N","O",IF(Q1643="O","P",IF(Q1643="P","Q"))))))))))))))))</f>
        <v/>
      </c>
      <c r="R1644" s="282" t="str">
        <f t="shared" si="129"/>
        <v/>
      </c>
      <c r="S1644" s="283" t="str">
        <f t="shared" si="130"/>
        <v/>
      </c>
      <c r="T1644" s="284" t="str">
        <f t="shared" ca="1" si="131"/>
        <v/>
      </c>
      <c r="U1644" s="419"/>
      <c r="V1644" s="421" t="str">
        <f>IFERROR(IF(Table9[[#This Row],[Data de nascimento 
(aaaa-mm-dd)]]="","",(IF(B1644="","",DATEDIF(J1644,VLOOKUP(Table9[[#This Row],[Código do agregado
'[Entidade']]],Table8[[Código do agregado '[Entidade']]:[Denominação do ficheiro pdf correspondente ao documento]],25,FALSE),"y")))),"")</f>
        <v/>
      </c>
      <c r="W1644" s="410">
        <f t="shared" si="132"/>
        <v>0</v>
      </c>
      <c r="AC1644" s="264"/>
    </row>
    <row r="1645" spans="1:29" s="263" customFormat="1" ht="25.05" hidden="1" customHeight="1" x14ac:dyDescent="0.3">
      <c r="A1645" s="274" t="str">
        <f>CONCATENATE(+IF(Table9[[#This Row],[Código do agregado
'[Entidade']]]="","",VLOOKUP(Table9[[#This Row],[Código do agregado
'[Entidade']]],Table8[[#All],[Código do agregado '[Entidade']]:[Código do agregado
'[1º Direito']]],6,FALSE)),Table9[[#This Row],[Membro]])</f>
        <v/>
      </c>
      <c r="B1645" s="403"/>
      <c r="C1645" s="404" t="str">
        <f>IF(Table9[[#This Row],[Código do agregado
'[Entidade']]]="","",(CONCATENATE(VLOOKUP(Table9[[#This Row],[Código do agregado
'[Entidade']]],Table8[[Código do agregado '[Entidade']]:[Código do agregado
'[1º Direito']]],8,FALSE),".",Table9[[#This Row],[Membro]])))</f>
        <v/>
      </c>
      <c r="D1645" s="430"/>
      <c r="E1645" s="431"/>
      <c r="F1645" s="430"/>
      <c r="G1645" s="430"/>
      <c r="H1645" s="435"/>
      <c r="I1645" s="432"/>
      <c r="J1645" s="433"/>
      <c r="K1645" s="404" t="str">
        <f ca="1">IF(Table9[[#This Row],[Data de nascimento 
(aaaa-mm-dd)]]="","",(IF(B1645="","",DATEDIF(J1645,NOW(),"y"))))</f>
        <v/>
      </c>
      <c r="L1645" s="401"/>
      <c r="M1645" s="405"/>
      <c r="N1645" s="407"/>
      <c r="O1645" s="405"/>
      <c r="P1645" s="275" t="str">
        <f t="shared" si="128"/>
        <v>NÃO</v>
      </c>
      <c r="Q1645" s="281" t="str">
        <f>IF(Table9[[#This Row],[Código do agregado
'[Entidade']]]="","",IF(B1645&lt;&gt;B1644,"A",IF(Q1644="A","B",IF(Q1644="B","C",IF(Q1644="C","D",IF(Q1644="D","E",IF(Q1644="E","F",IF(Q1644="F","G",IF(Q1644="G","H",IF(Q1644="H","I",IF(Q1644="K","L",IF(Q1644="L","M",IF(Q1644="M","N",IF(Q1644="N","O",IF(Q1644="O","P",IF(Q1644="P","Q"))))))))))))))))</f>
        <v/>
      </c>
      <c r="R1645" s="282" t="str">
        <f t="shared" si="129"/>
        <v/>
      </c>
      <c r="S1645" s="283" t="str">
        <f t="shared" si="130"/>
        <v/>
      </c>
      <c r="T1645" s="284" t="str">
        <f t="shared" ca="1" si="131"/>
        <v/>
      </c>
      <c r="U1645" s="419"/>
      <c r="V1645" s="421" t="str">
        <f>IFERROR(IF(Table9[[#This Row],[Data de nascimento 
(aaaa-mm-dd)]]="","",(IF(B1645="","",DATEDIF(J1645,VLOOKUP(Table9[[#This Row],[Código do agregado
'[Entidade']]],Table8[[Código do agregado '[Entidade']]:[Denominação do ficheiro pdf correspondente ao documento]],25,FALSE),"y")))),"")</f>
        <v/>
      </c>
      <c r="W1645" s="410">
        <f t="shared" si="132"/>
        <v>0</v>
      </c>
      <c r="AC1645" s="264"/>
    </row>
    <row r="1646" spans="1:29" s="263" customFormat="1" ht="25.05" hidden="1" customHeight="1" x14ac:dyDescent="0.3">
      <c r="A1646" s="274" t="str">
        <f>CONCATENATE(+IF(Table9[[#This Row],[Código do agregado
'[Entidade']]]="","",VLOOKUP(Table9[[#This Row],[Código do agregado
'[Entidade']]],Table8[[#All],[Código do agregado '[Entidade']]:[Código do agregado
'[1º Direito']]],6,FALSE)),Table9[[#This Row],[Membro]])</f>
        <v/>
      </c>
      <c r="B1646" s="403"/>
      <c r="C1646" s="404" t="str">
        <f>IF(Table9[[#This Row],[Código do agregado
'[Entidade']]]="","",(CONCATENATE(VLOOKUP(Table9[[#This Row],[Código do agregado
'[Entidade']]],Table8[[Código do agregado '[Entidade']]:[Código do agregado
'[1º Direito']]],8,FALSE),".",Table9[[#This Row],[Membro]])))</f>
        <v/>
      </c>
      <c r="D1646" s="430"/>
      <c r="E1646" s="431"/>
      <c r="F1646" s="430"/>
      <c r="G1646" s="430"/>
      <c r="H1646" s="435"/>
      <c r="I1646" s="432"/>
      <c r="J1646" s="433"/>
      <c r="K1646" s="404" t="str">
        <f ca="1">IF(Table9[[#This Row],[Data de nascimento 
(aaaa-mm-dd)]]="","",(IF(B1646="","",DATEDIF(J1646,NOW(),"y"))))</f>
        <v/>
      </c>
      <c r="L1646" s="401"/>
      <c r="M1646" s="405"/>
      <c r="N1646" s="407"/>
      <c r="O1646" s="405"/>
      <c r="P1646" s="275" t="str">
        <f t="shared" si="128"/>
        <v>NÃO</v>
      </c>
      <c r="Q1646" s="281" t="str">
        <f>IF(Table9[[#This Row],[Código do agregado
'[Entidade']]]="","",IF(B1646&lt;&gt;B1645,"A",IF(Q1645="A","B",IF(Q1645="B","C",IF(Q1645="C","D",IF(Q1645="D","E",IF(Q1645="E","F",IF(Q1645="F","G",IF(Q1645="G","H",IF(Q1645="H","I",IF(Q1645="K","L",IF(Q1645="L","M",IF(Q1645="M","N",IF(Q1645="N","O",IF(Q1645="O","P",IF(Q1645="P","Q"))))))))))))))))</f>
        <v/>
      </c>
      <c r="R1646" s="282" t="str">
        <f t="shared" si="129"/>
        <v/>
      </c>
      <c r="S1646" s="283" t="str">
        <f t="shared" si="130"/>
        <v/>
      </c>
      <c r="T1646" s="284" t="str">
        <f t="shared" ca="1" si="131"/>
        <v/>
      </c>
      <c r="U1646" s="419"/>
      <c r="V1646" s="421" t="str">
        <f>IFERROR(IF(Table9[[#This Row],[Data de nascimento 
(aaaa-mm-dd)]]="","",(IF(B1646="","",DATEDIF(J1646,VLOOKUP(Table9[[#This Row],[Código do agregado
'[Entidade']]],Table8[[Código do agregado '[Entidade']]:[Denominação do ficheiro pdf correspondente ao documento]],25,FALSE),"y")))),"")</f>
        <v/>
      </c>
      <c r="W1646" s="410">
        <f t="shared" si="132"/>
        <v>0</v>
      </c>
      <c r="AC1646" s="264"/>
    </row>
    <row r="1647" spans="1:29" s="263" customFormat="1" ht="25.05" hidden="1" customHeight="1" x14ac:dyDescent="0.3">
      <c r="A1647" s="274" t="str">
        <f>CONCATENATE(+IF(Table9[[#This Row],[Código do agregado
'[Entidade']]]="","",VLOOKUP(Table9[[#This Row],[Código do agregado
'[Entidade']]],Table8[[#All],[Código do agregado '[Entidade']]:[Código do agregado
'[1º Direito']]],6,FALSE)),Table9[[#This Row],[Membro]])</f>
        <v/>
      </c>
      <c r="B1647" s="403"/>
      <c r="C1647" s="404" t="str">
        <f>IF(Table9[[#This Row],[Código do agregado
'[Entidade']]]="","",(CONCATENATE(VLOOKUP(Table9[[#This Row],[Código do agregado
'[Entidade']]],Table8[[Código do agregado '[Entidade']]:[Código do agregado
'[1º Direito']]],8,FALSE),".",Table9[[#This Row],[Membro]])))</f>
        <v/>
      </c>
      <c r="D1647" s="430"/>
      <c r="E1647" s="431"/>
      <c r="F1647" s="430"/>
      <c r="G1647" s="430"/>
      <c r="H1647" s="435"/>
      <c r="I1647" s="432"/>
      <c r="J1647" s="433"/>
      <c r="K1647" s="404" t="str">
        <f ca="1">IF(Table9[[#This Row],[Data de nascimento 
(aaaa-mm-dd)]]="","",(IF(B1647="","",DATEDIF(J1647,NOW(),"y"))))</f>
        <v/>
      </c>
      <c r="L1647" s="401"/>
      <c r="M1647" s="405"/>
      <c r="N1647" s="407"/>
      <c r="O1647" s="405"/>
      <c r="P1647" s="275" t="str">
        <f t="shared" si="128"/>
        <v>NÃO</v>
      </c>
      <c r="Q1647" s="281" t="str">
        <f>IF(Table9[[#This Row],[Código do agregado
'[Entidade']]]="","",IF(B1647&lt;&gt;B1646,"A",IF(Q1646="A","B",IF(Q1646="B","C",IF(Q1646="C","D",IF(Q1646="D","E",IF(Q1646="E","F",IF(Q1646="F","G",IF(Q1646="G","H",IF(Q1646="H","I",IF(Q1646="K","L",IF(Q1646="L","M",IF(Q1646="M","N",IF(Q1646="N","O",IF(Q1646="O","P",IF(Q1646="P","Q"))))))))))))))))</f>
        <v/>
      </c>
      <c r="R1647" s="282" t="str">
        <f t="shared" si="129"/>
        <v/>
      </c>
      <c r="S1647" s="283" t="str">
        <f t="shared" si="130"/>
        <v/>
      </c>
      <c r="T1647" s="284" t="str">
        <f t="shared" ca="1" si="131"/>
        <v/>
      </c>
      <c r="U1647" s="419"/>
      <c r="V1647" s="421" t="str">
        <f>IFERROR(IF(Table9[[#This Row],[Data de nascimento 
(aaaa-mm-dd)]]="","",(IF(B1647="","",DATEDIF(J1647,VLOOKUP(Table9[[#This Row],[Código do agregado
'[Entidade']]],Table8[[Código do agregado '[Entidade']]:[Denominação do ficheiro pdf correspondente ao documento]],25,FALSE),"y")))),"")</f>
        <v/>
      </c>
      <c r="W1647" s="410">
        <f t="shared" si="132"/>
        <v>0</v>
      </c>
      <c r="AC1647" s="264"/>
    </row>
    <row r="1648" spans="1:29" s="263" customFormat="1" ht="25.05" hidden="1" customHeight="1" x14ac:dyDescent="0.3">
      <c r="A1648" s="274" t="str">
        <f>CONCATENATE(+IF(Table9[[#This Row],[Código do agregado
'[Entidade']]]="","",VLOOKUP(Table9[[#This Row],[Código do agregado
'[Entidade']]],Table8[[#All],[Código do agregado '[Entidade']]:[Código do agregado
'[1º Direito']]],6,FALSE)),Table9[[#This Row],[Membro]])</f>
        <v/>
      </c>
      <c r="B1648" s="403"/>
      <c r="C1648" s="404" t="str">
        <f>IF(Table9[[#This Row],[Código do agregado
'[Entidade']]]="","",(CONCATENATE(VLOOKUP(Table9[[#This Row],[Código do agregado
'[Entidade']]],Table8[[Código do agregado '[Entidade']]:[Código do agregado
'[1º Direito']]],8,FALSE),".",Table9[[#This Row],[Membro]])))</f>
        <v/>
      </c>
      <c r="D1648" s="430"/>
      <c r="E1648" s="431"/>
      <c r="F1648" s="430"/>
      <c r="G1648" s="430"/>
      <c r="H1648" s="435"/>
      <c r="I1648" s="432"/>
      <c r="J1648" s="433"/>
      <c r="K1648" s="404" t="str">
        <f ca="1">IF(Table9[[#This Row],[Data de nascimento 
(aaaa-mm-dd)]]="","",(IF(B1648="","",DATEDIF(J1648,NOW(),"y"))))</f>
        <v/>
      </c>
      <c r="L1648" s="401"/>
      <c r="M1648" s="405"/>
      <c r="N1648" s="407"/>
      <c r="O1648" s="405"/>
      <c r="P1648" s="275" t="str">
        <f t="shared" ref="P1648:P1711" si="133">IF(B1648&lt;&gt;"",IF(AND(B1648&lt;&gt;"",OR(I1648="",J1648="",M1648="",N1648="",AND(O1648="",S1648="Rend"))),"NÃO","SIM"),"NÃO")</f>
        <v>NÃO</v>
      </c>
      <c r="Q1648" s="281" t="str">
        <f>IF(Table9[[#This Row],[Código do agregado
'[Entidade']]]="","",IF(B1648&lt;&gt;B1647,"A",IF(Q1647="A","B",IF(Q1647="B","C",IF(Q1647="C","D",IF(Q1647="D","E",IF(Q1647="E","F",IF(Q1647="F","G",IF(Q1647="G","H",IF(Q1647="H","I",IF(Q1647="K","L",IF(Q1647="L","M",IF(Q1647="M","N",IF(Q1647="N","O",IF(Q1647="O","P",IF(Q1647="P","Q"))))))))))))))))</f>
        <v/>
      </c>
      <c r="R1648" s="282" t="str">
        <f t="shared" ref="R1648:R1711" si="134">IFERROR(IF(OR(RIGHT(I1648,1)-(11-((9*LEFT(I1648,1)+8*MID(I1648,2,1)+7*MID(I1648,3,1)+6*MID(I1648,4,1)+5*MID(I1648,5,1)+4*MID(I1648,6,1)+3*MID(I1648,7,1)+2*MID(I1648,8,1))-(11*INT((9*LEFT(I1648,1)+8*MID(I1648,2,1)+7*MID(I1648,3,1)+6*MID(I1648,4,1)+5*MID(I1648,5,1)+4*MID(I1648,6,1)+3*MID(I1648,7,1)+2*MID(I1648,8,1))/11))))=0,RIGHT(I1648,1)-(11-((9*LEFT(I1648,1)+8*MID(I1648,2,1)+7*MID(I1648,3,1)+6*MID(I1648,4,1)+5*MID(I1648,5,1)+4*MID(I1648,6,1)+3*MID(I1648,7,1)+2*MID(I1648,8,1))-(11*INT((9*LEFT(I1648,1)+8*MID(I1648,2,1)+7*MID(I1648,3,1)+6*MID(I1648,4,1)+5*MID(I1648,5,1)+4*MID(I1648,6,1)+3*MID(I1648,7,1)+2*MID(I1648,8,1))/11))))=-11,RIGHT(I1648,1)-(11-((9*LEFT(I1648,1)+8*MID(I1648,2,1)+7*MID(I1648,3,1)+6*MID(I1648,4,1)+5*MID(I1648,5,1)+4*MID(I1648,6,1)+3*MID(I1648,7,1)+2*MID(I1648,8,1))-(11*INT((9*LEFT(I1648,1)+8*MID(I1648,2,1)+7*MID(I1648,3,1)+6*MID(I1648,4,1)+5*MID(I1648,5,1)+4*MID(I1648,6,1)+3*MID(I1648,7,1)+2*MID(I1648,8,1))/11))))=-10),"","X"),"")</f>
        <v/>
      </c>
      <c r="S1648" s="283" t="str">
        <f t="shared" ref="S1648:S1711" si="135">IF(RIGHT(C1648,1)="A","",IF(C1648="","",IF(OR(K1648&gt;65,AND(K1648&gt;17,K1648&lt;26)),"Rend","")))</f>
        <v/>
      </c>
      <c r="T1648" s="284" t="str">
        <f t="shared" ref="T1648:T1711" ca="1" si="136">IF(OR(K1648&lt;18,AND(O1648="Não",S1648="Rend")),"Dep","")</f>
        <v/>
      </c>
      <c r="U1648" s="419"/>
      <c r="V1648" s="421" t="str">
        <f>IFERROR(IF(Table9[[#This Row],[Data de nascimento 
(aaaa-mm-dd)]]="","",(IF(B1648="","",DATEDIF(J1648,VLOOKUP(Table9[[#This Row],[Código do agregado
'[Entidade']]],Table8[[Código do agregado '[Entidade']]:[Denominação do ficheiro pdf correspondente ao documento]],25,FALSE),"y")))),"")</f>
        <v/>
      </c>
      <c r="W1648" s="410">
        <f t="shared" si="132"/>
        <v>0</v>
      </c>
      <c r="AC1648" s="264"/>
    </row>
    <row r="1649" spans="1:29" s="263" customFormat="1" ht="25.05" hidden="1" customHeight="1" x14ac:dyDescent="0.3">
      <c r="A1649" s="274" t="str">
        <f>CONCATENATE(+IF(Table9[[#This Row],[Código do agregado
'[Entidade']]]="","",VLOOKUP(Table9[[#This Row],[Código do agregado
'[Entidade']]],Table8[[#All],[Código do agregado '[Entidade']]:[Código do agregado
'[1º Direito']]],6,FALSE)),Table9[[#This Row],[Membro]])</f>
        <v/>
      </c>
      <c r="B1649" s="403"/>
      <c r="C1649" s="404" t="str">
        <f>IF(Table9[[#This Row],[Código do agregado
'[Entidade']]]="","",(CONCATENATE(VLOOKUP(Table9[[#This Row],[Código do agregado
'[Entidade']]],Table8[[Código do agregado '[Entidade']]:[Código do agregado
'[1º Direito']]],8,FALSE),".",Table9[[#This Row],[Membro]])))</f>
        <v/>
      </c>
      <c r="D1649" s="430"/>
      <c r="E1649" s="431"/>
      <c r="F1649" s="430"/>
      <c r="G1649" s="430"/>
      <c r="H1649" s="435"/>
      <c r="I1649" s="432"/>
      <c r="J1649" s="433"/>
      <c r="K1649" s="404" t="str">
        <f ca="1">IF(Table9[[#This Row],[Data de nascimento 
(aaaa-mm-dd)]]="","",(IF(B1649="","",DATEDIF(J1649,NOW(),"y"))))</f>
        <v/>
      </c>
      <c r="L1649" s="401"/>
      <c r="M1649" s="405"/>
      <c r="N1649" s="407"/>
      <c r="O1649" s="405"/>
      <c r="P1649" s="275" t="str">
        <f t="shared" si="133"/>
        <v>NÃO</v>
      </c>
      <c r="Q1649" s="281" t="str">
        <f>IF(Table9[[#This Row],[Código do agregado
'[Entidade']]]="","",IF(B1649&lt;&gt;B1648,"A",IF(Q1648="A","B",IF(Q1648="B","C",IF(Q1648="C","D",IF(Q1648="D","E",IF(Q1648="E","F",IF(Q1648="F","G",IF(Q1648="G","H",IF(Q1648="H","I",IF(Q1648="K","L",IF(Q1648="L","M",IF(Q1648="M","N",IF(Q1648="N","O",IF(Q1648="O","P",IF(Q1648="P","Q"))))))))))))))))</f>
        <v/>
      </c>
      <c r="R1649" s="282" t="str">
        <f t="shared" si="134"/>
        <v/>
      </c>
      <c r="S1649" s="283" t="str">
        <f t="shared" si="135"/>
        <v/>
      </c>
      <c r="T1649" s="284" t="str">
        <f t="shared" ca="1" si="136"/>
        <v/>
      </c>
      <c r="U1649" s="419"/>
      <c r="V1649" s="421" t="str">
        <f>IFERROR(IF(Table9[[#This Row],[Data de nascimento 
(aaaa-mm-dd)]]="","",(IF(B1649="","",DATEDIF(J1649,VLOOKUP(Table9[[#This Row],[Código do agregado
'[Entidade']]],Table8[[Código do agregado '[Entidade']]:[Denominação do ficheiro pdf correspondente ao documento]],25,FALSE),"y")))),"")</f>
        <v/>
      </c>
      <c r="W1649" s="410">
        <f t="shared" si="132"/>
        <v>0</v>
      </c>
      <c r="AC1649" s="264"/>
    </row>
    <row r="1650" spans="1:29" s="263" customFormat="1" ht="25.05" hidden="1" customHeight="1" x14ac:dyDescent="0.3">
      <c r="A1650" s="274" t="str">
        <f>CONCATENATE(+IF(Table9[[#This Row],[Código do agregado
'[Entidade']]]="","",VLOOKUP(Table9[[#This Row],[Código do agregado
'[Entidade']]],Table8[[#All],[Código do agregado '[Entidade']]:[Código do agregado
'[1º Direito']]],6,FALSE)),Table9[[#This Row],[Membro]])</f>
        <v/>
      </c>
      <c r="B1650" s="403"/>
      <c r="C1650" s="404" t="str">
        <f>IF(Table9[[#This Row],[Código do agregado
'[Entidade']]]="","",(CONCATENATE(VLOOKUP(Table9[[#This Row],[Código do agregado
'[Entidade']]],Table8[[Código do agregado '[Entidade']]:[Código do agregado
'[1º Direito']]],8,FALSE),".",Table9[[#This Row],[Membro]])))</f>
        <v/>
      </c>
      <c r="D1650" s="430"/>
      <c r="E1650" s="431"/>
      <c r="F1650" s="430"/>
      <c r="G1650" s="430"/>
      <c r="H1650" s="435"/>
      <c r="I1650" s="432"/>
      <c r="J1650" s="433"/>
      <c r="K1650" s="404" t="str">
        <f ca="1">IF(Table9[[#This Row],[Data de nascimento 
(aaaa-mm-dd)]]="","",(IF(B1650="","",DATEDIF(J1650,NOW(),"y"))))</f>
        <v/>
      </c>
      <c r="L1650" s="401"/>
      <c r="M1650" s="405"/>
      <c r="N1650" s="407"/>
      <c r="O1650" s="405"/>
      <c r="P1650" s="275" t="str">
        <f t="shared" si="133"/>
        <v>NÃO</v>
      </c>
      <c r="Q1650" s="281" t="str">
        <f>IF(Table9[[#This Row],[Código do agregado
'[Entidade']]]="","",IF(B1650&lt;&gt;B1649,"A",IF(Q1649="A","B",IF(Q1649="B","C",IF(Q1649="C","D",IF(Q1649="D","E",IF(Q1649="E","F",IF(Q1649="F","G",IF(Q1649="G","H",IF(Q1649="H","I",IF(Q1649="K","L",IF(Q1649="L","M",IF(Q1649="M","N",IF(Q1649="N","O",IF(Q1649="O","P",IF(Q1649="P","Q"))))))))))))))))</f>
        <v/>
      </c>
      <c r="R1650" s="282" t="str">
        <f t="shared" si="134"/>
        <v/>
      </c>
      <c r="S1650" s="283" t="str">
        <f t="shared" si="135"/>
        <v/>
      </c>
      <c r="T1650" s="284" t="str">
        <f t="shared" ca="1" si="136"/>
        <v/>
      </c>
      <c r="U1650" s="419"/>
      <c r="V1650" s="421" t="str">
        <f>IFERROR(IF(Table9[[#This Row],[Data de nascimento 
(aaaa-mm-dd)]]="","",(IF(B1650="","",DATEDIF(J1650,VLOOKUP(Table9[[#This Row],[Código do agregado
'[Entidade']]],Table8[[Código do agregado '[Entidade']]:[Denominação do ficheiro pdf correspondente ao documento]],25,FALSE),"y")))),"")</f>
        <v/>
      </c>
      <c r="W1650" s="410">
        <f t="shared" si="132"/>
        <v>0</v>
      </c>
      <c r="AC1650" s="264"/>
    </row>
    <row r="1651" spans="1:29" s="263" customFormat="1" ht="25.05" hidden="1" customHeight="1" x14ac:dyDescent="0.3">
      <c r="A1651" s="274" t="str">
        <f>CONCATENATE(+IF(Table9[[#This Row],[Código do agregado
'[Entidade']]]="","",VLOOKUP(Table9[[#This Row],[Código do agregado
'[Entidade']]],Table8[[#All],[Código do agregado '[Entidade']]:[Código do agregado
'[1º Direito']]],6,FALSE)),Table9[[#This Row],[Membro]])</f>
        <v/>
      </c>
      <c r="B1651" s="403"/>
      <c r="C1651" s="404" t="str">
        <f>IF(Table9[[#This Row],[Código do agregado
'[Entidade']]]="","",(CONCATENATE(VLOOKUP(Table9[[#This Row],[Código do agregado
'[Entidade']]],Table8[[Código do agregado '[Entidade']]:[Código do agregado
'[1º Direito']]],8,FALSE),".",Table9[[#This Row],[Membro]])))</f>
        <v/>
      </c>
      <c r="D1651" s="430"/>
      <c r="E1651" s="431"/>
      <c r="F1651" s="430"/>
      <c r="G1651" s="430"/>
      <c r="H1651" s="435"/>
      <c r="I1651" s="432"/>
      <c r="J1651" s="433"/>
      <c r="K1651" s="404" t="str">
        <f ca="1">IF(Table9[[#This Row],[Data de nascimento 
(aaaa-mm-dd)]]="","",(IF(B1651="","",DATEDIF(J1651,NOW(),"y"))))</f>
        <v/>
      </c>
      <c r="L1651" s="401"/>
      <c r="M1651" s="405"/>
      <c r="N1651" s="407"/>
      <c r="O1651" s="405"/>
      <c r="P1651" s="275" t="str">
        <f t="shared" si="133"/>
        <v>NÃO</v>
      </c>
      <c r="Q1651" s="281" t="str">
        <f>IF(Table9[[#This Row],[Código do agregado
'[Entidade']]]="","",IF(B1651&lt;&gt;B1650,"A",IF(Q1650="A","B",IF(Q1650="B","C",IF(Q1650="C","D",IF(Q1650="D","E",IF(Q1650="E","F",IF(Q1650="F","G",IF(Q1650="G","H",IF(Q1650="H","I",IF(Q1650="K","L",IF(Q1650="L","M",IF(Q1650="M","N",IF(Q1650="N","O",IF(Q1650="O","P",IF(Q1650="P","Q"))))))))))))))))</f>
        <v/>
      </c>
      <c r="R1651" s="282" t="str">
        <f t="shared" si="134"/>
        <v/>
      </c>
      <c r="S1651" s="283" t="str">
        <f t="shared" si="135"/>
        <v/>
      </c>
      <c r="T1651" s="284" t="str">
        <f t="shared" ca="1" si="136"/>
        <v/>
      </c>
      <c r="U1651" s="419"/>
      <c r="V1651" s="421" t="str">
        <f>IFERROR(IF(Table9[[#This Row],[Data de nascimento 
(aaaa-mm-dd)]]="","",(IF(B1651="","",DATEDIF(J1651,VLOOKUP(Table9[[#This Row],[Código do agregado
'[Entidade']]],Table8[[Código do agregado '[Entidade']]:[Denominação do ficheiro pdf correspondente ao documento]],25,FALSE),"y")))),"")</f>
        <v/>
      </c>
      <c r="W1651" s="410">
        <f t="shared" si="132"/>
        <v>0</v>
      </c>
      <c r="AC1651" s="264"/>
    </row>
    <row r="1652" spans="1:29" s="263" customFormat="1" ht="25.05" hidden="1" customHeight="1" x14ac:dyDescent="0.3">
      <c r="A1652" s="274" t="str">
        <f>CONCATENATE(+IF(Table9[[#This Row],[Código do agregado
'[Entidade']]]="","",VLOOKUP(Table9[[#This Row],[Código do agregado
'[Entidade']]],Table8[[#All],[Código do agregado '[Entidade']]:[Código do agregado
'[1º Direito']]],6,FALSE)),Table9[[#This Row],[Membro]])</f>
        <v/>
      </c>
      <c r="B1652" s="403"/>
      <c r="C1652" s="404" t="str">
        <f>IF(Table9[[#This Row],[Código do agregado
'[Entidade']]]="","",(CONCATENATE(VLOOKUP(Table9[[#This Row],[Código do agregado
'[Entidade']]],Table8[[Código do agregado '[Entidade']]:[Código do agregado
'[1º Direito']]],8,FALSE),".",Table9[[#This Row],[Membro]])))</f>
        <v/>
      </c>
      <c r="D1652" s="430"/>
      <c r="E1652" s="431"/>
      <c r="F1652" s="430"/>
      <c r="G1652" s="430"/>
      <c r="H1652" s="435"/>
      <c r="I1652" s="432"/>
      <c r="J1652" s="433"/>
      <c r="K1652" s="404" t="str">
        <f ca="1">IF(Table9[[#This Row],[Data de nascimento 
(aaaa-mm-dd)]]="","",(IF(B1652="","",DATEDIF(J1652,NOW(),"y"))))</f>
        <v/>
      </c>
      <c r="L1652" s="401"/>
      <c r="M1652" s="405"/>
      <c r="N1652" s="407"/>
      <c r="O1652" s="405"/>
      <c r="P1652" s="275" t="str">
        <f t="shared" si="133"/>
        <v>NÃO</v>
      </c>
      <c r="Q1652" s="281" t="str">
        <f>IF(Table9[[#This Row],[Código do agregado
'[Entidade']]]="","",IF(B1652&lt;&gt;B1651,"A",IF(Q1651="A","B",IF(Q1651="B","C",IF(Q1651="C","D",IF(Q1651="D","E",IF(Q1651="E","F",IF(Q1651="F","G",IF(Q1651="G","H",IF(Q1651="H","I",IF(Q1651="K","L",IF(Q1651="L","M",IF(Q1651="M","N",IF(Q1651="N","O",IF(Q1651="O","P",IF(Q1651="P","Q"))))))))))))))))</f>
        <v/>
      </c>
      <c r="R1652" s="282" t="str">
        <f t="shared" si="134"/>
        <v/>
      </c>
      <c r="S1652" s="283" t="str">
        <f t="shared" si="135"/>
        <v/>
      </c>
      <c r="T1652" s="284" t="str">
        <f t="shared" ca="1" si="136"/>
        <v/>
      </c>
      <c r="U1652" s="419"/>
      <c r="V1652" s="421" t="str">
        <f>IFERROR(IF(Table9[[#This Row],[Data de nascimento 
(aaaa-mm-dd)]]="","",(IF(B1652="","",DATEDIF(J1652,VLOOKUP(Table9[[#This Row],[Código do agregado
'[Entidade']]],Table8[[Código do agregado '[Entidade']]:[Denominação do ficheiro pdf correspondente ao documento]],25,FALSE),"y")))),"")</f>
        <v/>
      </c>
      <c r="W1652" s="410">
        <f t="shared" si="132"/>
        <v>0</v>
      </c>
      <c r="AC1652" s="264"/>
    </row>
    <row r="1653" spans="1:29" s="263" customFormat="1" ht="25.05" hidden="1" customHeight="1" x14ac:dyDescent="0.3">
      <c r="A1653" s="274" t="str">
        <f>CONCATENATE(+IF(Table9[[#This Row],[Código do agregado
'[Entidade']]]="","",VLOOKUP(Table9[[#This Row],[Código do agregado
'[Entidade']]],Table8[[#All],[Código do agregado '[Entidade']]:[Código do agregado
'[1º Direito']]],6,FALSE)),Table9[[#This Row],[Membro]])</f>
        <v/>
      </c>
      <c r="B1653" s="403"/>
      <c r="C1653" s="404" t="str">
        <f>IF(Table9[[#This Row],[Código do agregado
'[Entidade']]]="","",(CONCATENATE(VLOOKUP(Table9[[#This Row],[Código do agregado
'[Entidade']]],Table8[[Código do agregado '[Entidade']]:[Código do agregado
'[1º Direito']]],8,FALSE),".",Table9[[#This Row],[Membro]])))</f>
        <v/>
      </c>
      <c r="D1653" s="430"/>
      <c r="E1653" s="431"/>
      <c r="F1653" s="430"/>
      <c r="G1653" s="430"/>
      <c r="H1653" s="435"/>
      <c r="I1653" s="432"/>
      <c r="J1653" s="433"/>
      <c r="K1653" s="404" t="str">
        <f ca="1">IF(Table9[[#This Row],[Data de nascimento 
(aaaa-mm-dd)]]="","",(IF(B1653="","",DATEDIF(J1653,NOW(),"y"))))</f>
        <v/>
      </c>
      <c r="L1653" s="401"/>
      <c r="M1653" s="405"/>
      <c r="N1653" s="407"/>
      <c r="O1653" s="405"/>
      <c r="P1653" s="275" t="str">
        <f t="shared" si="133"/>
        <v>NÃO</v>
      </c>
      <c r="Q1653" s="281" t="str">
        <f>IF(Table9[[#This Row],[Código do agregado
'[Entidade']]]="","",IF(B1653&lt;&gt;B1652,"A",IF(Q1652="A","B",IF(Q1652="B","C",IF(Q1652="C","D",IF(Q1652="D","E",IF(Q1652="E","F",IF(Q1652="F","G",IF(Q1652="G","H",IF(Q1652="H","I",IF(Q1652="K","L",IF(Q1652="L","M",IF(Q1652="M","N",IF(Q1652="N","O",IF(Q1652="O","P",IF(Q1652="P","Q"))))))))))))))))</f>
        <v/>
      </c>
      <c r="R1653" s="282" t="str">
        <f t="shared" si="134"/>
        <v/>
      </c>
      <c r="S1653" s="283" t="str">
        <f t="shared" si="135"/>
        <v/>
      </c>
      <c r="T1653" s="284" t="str">
        <f t="shared" ca="1" si="136"/>
        <v/>
      </c>
      <c r="U1653" s="419"/>
      <c r="V1653" s="421" t="str">
        <f>IFERROR(IF(Table9[[#This Row],[Data de nascimento 
(aaaa-mm-dd)]]="","",(IF(B1653="","",DATEDIF(J1653,VLOOKUP(Table9[[#This Row],[Código do agregado
'[Entidade']]],Table8[[Código do agregado '[Entidade']]:[Denominação do ficheiro pdf correspondente ao documento]],25,FALSE),"y")))),"")</f>
        <v/>
      </c>
      <c r="W1653" s="410">
        <f t="shared" si="132"/>
        <v>0</v>
      </c>
      <c r="AC1653" s="264"/>
    </row>
    <row r="1654" spans="1:29" s="263" customFormat="1" ht="25.05" hidden="1" customHeight="1" x14ac:dyDescent="0.3">
      <c r="A1654" s="274" t="str">
        <f>CONCATENATE(+IF(Table9[[#This Row],[Código do agregado
'[Entidade']]]="","",VLOOKUP(Table9[[#This Row],[Código do agregado
'[Entidade']]],Table8[[#All],[Código do agregado '[Entidade']]:[Código do agregado
'[1º Direito']]],6,FALSE)),Table9[[#This Row],[Membro]])</f>
        <v/>
      </c>
      <c r="B1654" s="403"/>
      <c r="C1654" s="404" t="str">
        <f>IF(Table9[[#This Row],[Código do agregado
'[Entidade']]]="","",(CONCATENATE(VLOOKUP(Table9[[#This Row],[Código do agregado
'[Entidade']]],Table8[[Código do agregado '[Entidade']]:[Código do agregado
'[1º Direito']]],8,FALSE),".",Table9[[#This Row],[Membro]])))</f>
        <v/>
      </c>
      <c r="D1654" s="430"/>
      <c r="E1654" s="431"/>
      <c r="F1654" s="430"/>
      <c r="G1654" s="430"/>
      <c r="H1654" s="435"/>
      <c r="I1654" s="432"/>
      <c r="J1654" s="433"/>
      <c r="K1654" s="404" t="str">
        <f ca="1">IF(Table9[[#This Row],[Data de nascimento 
(aaaa-mm-dd)]]="","",(IF(B1654="","",DATEDIF(J1654,NOW(),"y"))))</f>
        <v/>
      </c>
      <c r="L1654" s="401"/>
      <c r="M1654" s="405"/>
      <c r="N1654" s="407"/>
      <c r="O1654" s="405"/>
      <c r="P1654" s="275" t="str">
        <f t="shared" si="133"/>
        <v>NÃO</v>
      </c>
      <c r="Q1654" s="281" t="str">
        <f>IF(Table9[[#This Row],[Código do agregado
'[Entidade']]]="","",IF(B1654&lt;&gt;B1653,"A",IF(Q1653="A","B",IF(Q1653="B","C",IF(Q1653="C","D",IF(Q1653="D","E",IF(Q1653="E","F",IF(Q1653="F","G",IF(Q1653="G","H",IF(Q1653="H","I",IF(Q1653="K","L",IF(Q1653="L","M",IF(Q1653="M","N",IF(Q1653="N","O",IF(Q1653="O","P",IF(Q1653="P","Q"))))))))))))))))</f>
        <v/>
      </c>
      <c r="R1654" s="282" t="str">
        <f t="shared" si="134"/>
        <v/>
      </c>
      <c r="S1654" s="283" t="str">
        <f t="shared" si="135"/>
        <v/>
      </c>
      <c r="T1654" s="284" t="str">
        <f t="shared" ca="1" si="136"/>
        <v/>
      </c>
      <c r="U1654" s="419"/>
      <c r="V1654" s="421" t="str">
        <f>IFERROR(IF(Table9[[#This Row],[Data de nascimento 
(aaaa-mm-dd)]]="","",(IF(B1654="","",DATEDIF(J1654,VLOOKUP(Table9[[#This Row],[Código do agregado
'[Entidade']]],Table8[[Código do agregado '[Entidade']]:[Denominação do ficheiro pdf correspondente ao documento]],25,FALSE),"y")))),"")</f>
        <v/>
      </c>
      <c r="W1654" s="410">
        <f t="shared" si="132"/>
        <v>0</v>
      </c>
      <c r="AC1654" s="264"/>
    </row>
    <row r="1655" spans="1:29" s="263" customFormat="1" ht="25.05" hidden="1" customHeight="1" x14ac:dyDescent="0.3">
      <c r="A1655" s="274" t="str">
        <f>CONCATENATE(+IF(Table9[[#This Row],[Código do agregado
'[Entidade']]]="","",VLOOKUP(Table9[[#This Row],[Código do agregado
'[Entidade']]],Table8[[#All],[Código do agregado '[Entidade']]:[Código do agregado
'[1º Direito']]],6,FALSE)),Table9[[#This Row],[Membro]])</f>
        <v/>
      </c>
      <c r="B1655" s="403"/>
      <c r="C1655" s="404" t="str">
        <f>IF(Table9[[#This Row],[Código do agregado
'[Entidade']]]="","",(CONCATENATE(VLOOKUP(Table9[[#This Row],[Código do agregado
'[Entidade']]],Table8[[Código do agregado '[Entidade']]:[Código do agregado
'[1º Direito']]],8,FALSE),".",Table9[[#This Row],[Membro]])))</f>
        <v/>
      </c>
      <c r="D1655" s="430"/>
      <c r="E1655" s="431"/>
      <c r="F1655" s="430"/>
      <c r="G1655" s="430"/>
      <c r="H1655" s="435"/>
      <c r="I1655" s="432"/>
      <c r="J1655" s="433"/>
      <c r="K1655" s="404" t="str">
        <f ca="1">IF(Table9[[#This Row],[Data de nascimento 
(aaaa-mm-dd)]]="","",(IF(B1655="","",DATEDIF(J1655,NOW(),"y"))))</f>
        <v/>
      </c>
      <c r="L1655" s="401"/>
      <c r="M1655" s="405"/>
      <c r="N1655" s="407"/>
      <c r="O1655" s="405"/>
      <c r="P1655" s="275" t="str">
        <f t="shared" si="133"/>
        <v>NÃO</v>
      </c>
      <c r="Q1655" s="281" t="str">
        <f>IF(Table9[[#This Row],[Código do agregado
'[Entidade']]]="","",IF(B1655&lt;&gt;B1654,"A",IF(Q1654="A","B",IF(Q1654="B","C",IF(Q1654="C","D",IF(Q1654="D","E",IF(Q1654="E","F",IF(Q1654="F","G",IF(Q1654="G","H",IF(Q1654="H","I",IF(Q1654="K","L",IF(Q1654="L","M",IF(Q1654="M","N",IF(Q1654="N","O",IF(Q1654="O","P",IF(Q1654="P","Q"))))))))))))))))</f>
        <v/>
      </c>
      <c r="R1655" s="282" t="str">
        <f t="shared" si="134"/>
        <v/>
      </c>
      <c r="S1655" s="283" t="str">
        <f t="shared" si="135"/>
        <v/>
      </c>
      <c r="T1655" s="284" t="str">
        <f t="shared" ca="1" si="136"/>
        <v/>
      </c>
      <c r="U1655" s="419"/>
      <c r="V1655" s="421" t="str">
        <f>IFERROR(IF(Table9[[#This Row],[Data de nascimento 
(aaaa-mm-dd)]]="","",(IF(B1655="","",DATEDIF(J1655,VLOOKUP(Table9[[#This Row],[Código do agregado
'[Entidade']]],Table8[[Código do agregado '[Entidade']]:[Denominação do ficheiro pdf correspondente ao documento]],25,FALSE),"y")))),"")</f>
        <v/>
      </c>
      <c r="W1655" s="410">
        <f t="shared" si="132"/>
        <v>0</v>
      </c>
      <c r="AC1655" s="264"/>
    </row>
    <row r="1656" spans="1:29" s="263" customFormat="1" ht="25.05" hidden="1" customHeight="1" x14ac:dyDescent="0.3">
      <c r="A1656" s="274" t="str">
        <f>CONCATENATE(+IF(Table9[[#This Row],[Código do agregado
'[Entidade']]]="","",VLOOKUP(Table9[[#This Row],[Código do agregado
'[Entidade']]],Table8[[#All],[Código do agregado '[Entidade']]:[Código do agregado
'[1º Direito']]],6,FALSE)),Table9[[#This Row],[Membro]])</f>
        <v/>
      </c>
      <c r="B1656" s="403"/>
      <c r="C1656" s="404" t="str">
        <f>IF(Table9[[#This Row],[Código do agregado
'[Entidade']]]="","",(CONCATENATE(VLOOKUP(Table9[[#This Row],[Código do agregado
'[Entidade']]],Table8[[Código do agregado '[Entidade']]:[Código do agregado
'[1º Direito']]],8,FALSE),".",Table9[[#This Row],[Membro]])))</f>
        <v/>
      </c>
      <c r="D1656" s="430"/>
      <c r="E1656" s="431"/>
      <c r="F1656" s="430"/>
      <c r="G1656" s="430"/>
      <c r="H1656" s="435"/>
      <c r="I1656" s="432"/>
      <c r="J1656" s="433"/>
      <c r="K1656" s="404" t="str">
        <f ca="1">IF(Table9[[#This Row],[Data de nascimento 
(aaaa-mm-dd)]]="","",(IF(B1656="","",DATEDIF(J1656,NOW(),"y"))))</f>
        <v/>
      </c>
      <c r="L1656" s="401"/>
      <c r="M1656" s="405"/>
      <c r="N1656" s="407"/>
      <c r="O1656" s="405"/>
      <c r="P1656" s="275" t="str">
        <f t="shared" si="133"/>
        <v>NÃO</v>
      </c>
      <c r="Q1656" s="281" t="str">
        <f>IF(Table9[[#This Row],[Código do agregado
'[Entidade']]]="","",IF(B1656&lt;&gt;B1655,"A",IF(Q1655="A","B",IF(Q1655="B","C",IF(Q1655="C","D",IF(Q1655="D","E",IF(Q1655="E","F",IF(Q1655="F","G",IF(Q1655="G","H",IF(Q1655="H","I",IF(Q1655="K","L",IF(Q1655="L","M",IF(Q1655="M","N",IF(Q1655="N","O",IF(Q1655="O","P",IF(Q1655="P","Q"))))))))))))))))</f>
        <v/>
      </c>
      <c r="R1656" s="282" t="str">
        <f t="shared" si="134"/>
        <v/>
      </c>
      <c r="S1656" s="283" t="str">
        <f t="shared" si="135"/>
        <v/>
      </c>
      <c r="T1656" s="284" t="str">
        <f t="shared" ca="1" si="136"/>
        <v/>
      </c>
      <c r="U1656" s="419"/>
      <c r="V1656" s="421" t="str">
        <f>IFERROR(IF(Table9[[#This Row],[Data de nascimento 
(aaaa-mm-dd)]]="","",(IF(B1656="","",DATEDIF(J1656,VLOOKUP(Table9[[#This Row],[Código do agregado
'[Entidade']]],Table8[[Código do agregado '[Entidade']]:[Denominação do ficheiro pdf correspondente ao documento]],25,FALSE),"y")))),"")</f>
        <v/>
      </c>
      <c r="W1656" s="410">
        <f t="shared" si="132"/>
        <v>0</v>
      </c>
      <c r="AC1656" s="264"/>
    </row>
    <row r="1657" spans="1:29" s="263" customFormat="1" ht="25.05" hidden="1" customHeight="1" x14ac:dyDescent="0.3">
      <c r="A1657" s="274" t="str">
        <f>CONCATENATE(+IF(Table9[[#This Row],[Código do agregado
'[Entidade']]]="","",VLOOKUP(Table9[[#This Row],[Código do agregado
'[Entidade']]],Table8[[#All],[Código do agregado '[Entidade']]:[Código do agregado
'[1º Direito']]],6,FALSE)),Table9[[#This Row],[Membro]])</f>
        <v/>
      </c>
      <c r="B1657" s="403"/>
      <c r="C1657" s="404" t="str">
        <f>IF(Table9[[#This Row],[Código do agregado
'[Entidade']]]="","",(CONCATENATE(VLOOKUP(Table9[[#This Row],[Código do agregado
'[Entidade']]],Table8[[Código do agregado '[Entidade']]:[Código do agregado
'[1º Direito']]],8,FALSE),".",Table9[[#This Row],[Membro]])))</f>
        <v/>
      </c>
      <c r="D1657" s="430"/>
      <c r="E1657" s="431"/>
      <c r="F1657" s="430"/>
      <c r="G1657" s="430"/>
      <c r="H1657" s="435"/>
      <c r="I1657" s="432"/>
      <c r="J1657" s="433"/>
      <c r="K1657" s="404" t="str">
        <f ca="1">IF(Table9[[#This Row],[Data de nascimento 
(aaaa-mm-dd)]]="","",(IF(B1657="","",DATEDIF(J1657,NOW(),"y"))))</f>
        <v/>
      </c>
      <c r="L1657" s="401"/>
      <c r="M1657" s="405"/>
      <c r="N1657" s="407"/>
      <c r="O1657" s="405"/>
      <c r="P1657" s="275" t="str">
        <f t="shared" si="133"/>
        <v>NÃO</v>
      </c>
      <c r="Q1657" s="281" t="str">
        <f>IF(Table9[[#This Row],[Código do agregado
'[Entidade']]]="","",IF(B1657&lt;&gt;B1656,"A",IF(Q1656="A","B",IF(Q1656="B","C",IF(Q1656="C","D",IF(Q1656="D","E",IF(Q1656="E","F",IF(Q1656="F","G",IF(Q1656="G","H",IF(Q1656="H","I",IF(Q1656="K","L",IF(Q1656="L","M",IF(Q1656="M","N",IF(Q1656="N","O",IF(Q1656="O","P",IF(Q1656="P","Q"))))))))))))))))</f>
        <v/>
      </c>
      <c r="R1657" s="282" t="str">
        <f t="shared" si="134"/>
        <v/>
      </c>
      <c r="S1657" s="283" t="str">
        <f t="shared" si="135"/>
        <v/>
      </c>
      <c r="T1657" s="284" t="str">
        <f t="shared" ca="1" si="136"/>
        <v/>
      </c>
      <c r="U1657" s="419"/>
      <c r="V1657" s="421" t="str">
        <f>IFERROR(IF(Table9[[#This Row],[Data de nascimento 
(aaaa-mm-dd)]]="","",(IF(B1657="","",DATEDIF(J1657,VLOOKUP(Table9[[#This Row],[Código do agregado
'[Entidade']]],Table8[[Código do agregado '[Entidade']]:[Denominação do ficheiro pdf correspondente ao documento]],25,FALSE),"y")))),"")</f>
        <v/>
      </c>
      <c r="W1657" s="410">
        <f t="shared" si="132"/>
        <v>0</v>
      </c>
      <c r="AC1657" s="264"/>
    </row>
    <row r="1658" spans="1:29" s="263" customFormat="1" ht="25.05" hidden="1" customHeight="1" x14ac:dyDescent="0.3">
      <c r="A1658" s="274" t="str">
        <f>CONCATENATE(+IF(Table9[[#This Row],[Código do agregado
'[Entidade']]]="","",VLOOKUP(Table9[[#This Row],[Código do agregado
'[Entidade']]],Table8[[#All],[Código do agregado '[Entidade']]:[Código do agregado
'[1º Direito']]],6,FALSE)),Table9[[#This Row],[Membro]])</f>
        <v/>
      </c>
      <c r="B1658" s="403"/>
      <c r="C1658" s="404" t="str">
        <f>IF(Table9[[#This Row],[Código do agregado
'[Entidade']]]="","",(CONCATENATE(VLOOKUP(Table9[[#This Row],[Código do agregado
'[Entidade']]],Table8[[Código do agregado '[Entidade']]:[Código do agregado
'[1º Direito']]],8,FALSE),".",Table9[[#This Row],[Membro]])))</f>
        <v/>
      </c>
      <c r="D1658" s="430"/>
      <c r="E1658" s="431"/>
      <c r="F1658" s="430"/>
      <c r="G1658" s="430"/>
      <c r="H1658" s="435"/>
      <c r="I1658" s="432"/>
      <c r="J1658" s="433"/>
      <c r="K1658" s="404" t="str">
        <f ca="1">IF(Table9[[#This Row],[Data de nascimento 
(aaaa-mm-dd)]]="","",(IF(B1658="","",DATEDIF(J1658,NOW(),"y"))))</f>
        <v/>
      </c>
      <c r="L1658" s="401"/>
      <c r="M1658" s="405"/>
      <c r="N1658" s="407"/>
      <c r="O1658" s="405"/>
      <c r="P1658" s="275" t="str">
        <f t="shared" si="133"/>
        <v>NÃO</v>
      </c>
      <c r="Q1658" s="281" t="str">
        <f>IF(Table9[[#This Row],[Código do agregado
'[Entidade']]]="","",IF(B1658&lt;&gt;B1657,"A",IF(Q1657="A","B",IF(Q1657="B","C",IF(Q1657="C","D",IF(Q1657="D","E",IF(Q1657="E","F",IF(Q1657="F","G",IF(Q1657="G","H",IF(Q1657="H","I",IF(Q1657="K","L",IF(Q1657="L","M",IF(Q1657="M","N",IF(Q1657="N","O",IF(Q1657="O","P",IF(Q1657="P","Q"))))))))))))))))</f>
        <v/>
      </c>
      <c r="R1658" s="282" t="str">
        <f t="shared" si="134"/>
        <v/>
      </c>
      <c r="S1658" s="283" t="str">
        <f t="shared" si="135"/>
        <v/>
      </c>
      <c r="T1658" s="284" t="str">
        <f t="shared" ca="1" si="136"/>
        <v/>
      </c>
      <c r="U1658" s="419"/>
      <c r="V1658" s="421" t="str">
        <f>IFERROR(IF(Table9[[#This Row],[Data de nascimento 
(aaaa-mm-dd)]]="","",(IF(B1658="","",DATEDIF(J1658,VLOOKUP(Table9[[#This Row],[Código do agregado
'[Entidade']]],Table8[[Código do agregado '[Entidade']]:[Denominação do ficheiro pdf correspondente ao documento]],25,FALSE),"y")))),"")</f>
        <v/>
      </c>
      <c r="W1658" s="410">
        <f t="shared" si="132"/>
        <v>0</v>
      </c>
      <c r="AC1658" s="264"/>
    </row>
    <row r="1659" spans="1:29" s="263" customFormat="1" ht="25.05" hidden="1" customHeight="1" x14ac:dyDescent="0.3">
      <c r="A1659" s="274" t="str">
        <f>CONCATENATE(+IF(Table9[[#This Row],[Código do agregado
'[Entidade']]]="","",VLOOKUP(Table9[[#This Row],[Código do agregado
'[Entidade']]],Table8[[#All],[Código do agregado '[Entidade']]:[Código do agregado
'[1º Direito']]],6,FALSE)),Table9[[#This Row],[Membro]])</f>
        <v/>
      </c>
      <c r="B1659" s="403"/>
      <c r="C1659" s="404" t="str">
        <f>IF(Table9[[#This Row],[Código do agregado
'[Entidade']]]="","",(CONCATENATE(VLOOKUP(Table9[[#This Row],[Código do agregado
'[Entidade']]],Table8[[Código do agregado '[Entidade']]:[Código do agregado
'[1º Direito']]],8,FALSE),".",Table9[[#This Row],[Membro]])))</f>
        <v/>
      </c>
      <c r="D1659" s="430"/>
      <c r="E1659" s="431"/>
      <c r="F1659" s="430"/>
      <c r="G1659" s="430"/>
      <c r="H1659" s="435"/>
      <c r="I1659" s="432"/>
      <c r="J1659" s="433"/>
      <c r="K1659" s="404" t="str">
        <f ca="1">IF(Table9[[#This Row],[Data de nascimento 
(aaaa-mm-dd)]]="","",(IF(B1659="","",DATEDIF(J1659,NOW(),"y"))))</f>
        <v/>
      </c>
      <c r="L1659" s="401"/>
      <c r="M1659" s="405"/>
      <c r="N1659" s="407"/>
      <c r="O1659" s="405"/>
      <c r="P1659" s="275" t="str">
        <f t="shared" si="133"/>
        <v>NÃO</v>
      </c>
      <c r="Q1659" s="281" t="str">
        <f>IF(Table9[[#This Row],[Código do agregado
'[Entidade']]]="","",IF(B1659&lt;&gt;B1658,"A",IF(Q1658="A","B",IF(Q1658="B","C",IF(Q1658="C","D",IF(Q1658="D","E",IF(Q1658="E","F",IF(Q1658="F","G",IF(Q1658="G","H",IF(Q1658="H","I",IF(Q1658="K","L",IF(Q1658="L","M",IF(Q1658="M","N",IF(Q1658="N","O",IF(Q1658="O","P",IF(Q1658="P","Q"))))))))))))))))</f>
        <v/>
      </c>
      <c r="R1659" s="282" t="str">
        <f t="shared" si="134"/>
        <v/>
      </c>
      <c r="S1659" s="283" t="str">
        <f t="shared" si="135"/>
        <v/>
      </c>
      <c r="T1659" s="284" t="str">
        <f t="shared" ca="1" si="136"/>
        <v/>
      </c>
      <c r="U1659" s="419"/>
      <c r="V1659" s="421" t="str">
        <f>IFERROR(IF(Table9[[#This Row],[Data de nascimento 
(aaaa-mm-dd)]]="","",(IF(B1659="","",DATEDIF(J1659,VLOOKUP(Table9[[#This Row],[Código do agregado
'[Entidade']]],Table8[[Código do agregado '[Entidade']]:[Denominação do ficheiro pdf correspondente ao documento]],25,FALSE),"y")))),"")</f>
        <v/>
      </c>
      <c r="W1659" s="410">
        <f t="shared" si="132"/>
        <v>0</v>
      </c>
      <c r="AC1659" s="264"/>
    </row>
    <row r="1660" spans="1:29" s="263" customFormat="1" ht="25.05" hidden="1" customHeight="1" x14ac:dyDescent="0.3">
      <c r="A1660" s="274" t="str">
        <f>CONCATENATE(+IF(Table9[[#This Row],[Código do agregado
'[Entidade']]]="","",VLOOKUP(Table9[[#This Row],[Código do agregado
'[Entidade']]],Table8[[#All],[Código do agregado '[Entidade']]:[Código do agregado
'[1º Direito']]],6,FALSE)),Table9[[#This Row],[Membro]])</f>
        <v/>
      </c>
      <c r="B1660" s="403"/>
      <c r="C1660" s="404" t="str">
        <f>IF(Table9[[#This Row],[Código do agregado
'[Entidade']]]="","",(CONCATENATE(VLOOKUP(Table9[[#This Row],[Código do agregado
'[Entidade']]],Table8[[Código do agregado '[Entidade']]:[Código do agregado
'[1º Direito']]],8,FALSE),".",Table9[[#This Row],[Membro]])))</f>
        <v/>
      </c>
      <c r="D1660" s="430"/>
      <c r="E1660" s="431"/>
      <c r="F1660" s="430"/>
      <c r="G1660" s="430"/>
      <c r="H1660" s="435"/>
      <c r="I1660" s="432"/>
      <c r="J1660" s="433"/>
      <c r="K1660" s="404" t="str">
        <f ca="1">IF(Table9[[#This Row],[Data de nascimento 
(aaaa-mm-dd)]]="","",(IF(B1660="","",DATEDIF(J1660,NOW(),"y"))))</f>
        <v/>
      </c>
      <c r="L1660" s="401"/>
      <c r="M1660" s="405"/>
      <c r="N1660" s="407"/>
      <c r="O1660" s="405"/>
      <c r="P1660" s="275" t="str">
        <f t="shared" si="133"/>
        <v>NÃO</v>
      </c>
      <c r="Q1660" s="281" t="str">
        <f>IF(Table9[[#This Row],[Código do agregado
'[Entidade']]]="","",IF(B1660&lt;&gt;B1659,"A",IF(Q1659="A","B",IF(Q1659="B","C",IF(Q1659="C","D",IF(Q1659="D","E",IF(Q1659="E","F",IF(Q1659="F","G",IF(Q1659="G","H",IF(Q1659="H","I",IF(Q1659="K","L",IF(Q1659="L","M",IF(Q1659="M","N",IF(Q1659="N","O",IF(Q1659="O","P",IF(Q1659="P","Q"))))))))))))))))</f>
        <v/>
      </c>
      <c r="R1660" s="282" t="str">
        <f t="shared" si="134"/>
        <v/>
      </c>
      <c r="S1660" s="283" t="str">
        <f t="shared" si="135"/>
        <v/>
      </c>
      <c r="T1660" s="284" t="str">
        <f t="shared" ca="1" si="136"/>
        <v/>
      </c>
      <c r="U1660" s="419"/>
      <c r="V1660" s="421" t="str">
        <f>IFERROR(IF(Table9[[#This Row],[Data de nascimento 
(aaaa-mm-dd)]]="","",(IF(B1660="","",DATEDIF(J1660,VLOOKUP(Table9[[#This Row],[Código do agregado
'[Entidade']]],Table8[[Código do agregado '[Entidade']]:[Denominação do ficheiro pdf correspondente ao documento]],25,FALSE),"y")))),"")</f>
        <v/>
      </c>
      <c r="W1660" s="410">
        <f t="shared" si="132"/>
        <v>0</v>
      </c>
      <c r="AC1660" s="264"/>
    </row>
    <row r="1661" spans="1:29" s="263" customFormat="1" ht="25.05" hidden="1" customHeight="1" x14ac:dyDescent="0.3">
      <c r="A1661" s="274" t="str">
        <f>CONCATENATE(+IF(Table9[[#This Row],[Código do agregado
'[Entidade']]]="","",VLOOKUP(Table9[[#This Row],[Código do agregado
'[Entidade']]],Table8[[#All],[Código do agregado '[Entidade']]:[Código do agregado
'[1º Direito']]],6,FALSE)),Table9[[#This Row],[Membro]])</f>
        <v/>
      </c>
      <c r="B1661" s="403"/>
      <c r="C1661" s="404" t="str">
        <f>IF(Table9[[#This Row],[Código do agregado
'[Entidade']]]="","",(CONCATENATE(VLOOKUP(Table9[[#This Row],[Código do agregado
'[Entidade']]],Table8[[Código do agregado '[Entidade']]:[Código do agregado
'[1º Direito']]],8,FALSE),".",Table9[[#This Row],[Membro]])))</f>
        <v/>
      </c>
      <c r="D1661" s="430"/>
      <c r="E1661" s="431"/>
      <c r="F1661" s="430"/>
      <c r="G1661" s="430"/>
      <c r="H1661" s="435"/>
      <c r="I1661" s="432"/>
      <c r="J1661" s="433"/>
      <c r="K1661" s="404" t="str">
        <f ca="1">IF(Table9[[#This Row],[Data de nascimento 
(aaaa-mm-dd)]]="","",(IF(B1661="","",DATEDIF(J1661,NOW(),"y"))))</f>
        <v/>
      </c>
      <c r="L1661" s="401"/>
      <c r="M1661" s="405"/>
      <c r="N1661" s="407"/>
      <c r="O1661" s="405"/>
      <c r="P1661" s="275" t="str">
        <f t="shared" si="133"/>
        <v>NÃO</v>
      </c>
      <c r="Q1661" s="281" t="str">
        <f>IF(Table9[[#This Row],[Código do agregado
'[Entidade']]]="","",IF(B1661&lt;&gt;B1660,"A",IF(Q1660="A","B",IF(Q1660="B","C",IF(Q1660="C","D",IF(Q1660="D","E",IF(Q1660="E","F",IF(Q1660="F","G",IF(Q1660="G","H",IF(Q1660="H","I",IF(Q1660="K","L",IF(Q1660="L","M",IF(Q1660="M","N",IF(Q1660="N","O",IF(Q1660="O","P",IF(Q1660="P","Q"))))))))))))))))</f>
        <v/>
      </c>
      <c r="R1661" s="282" t="str">
        <f t="shared" si="134"/>
        <v/>
      </c>
      <c r="S1661" s="283" t="str">
        <f t="shared" si="135"/>
        <v/>
      </c>
      <c r="T1661" s="284" t="str">
        <f t="shared" ca="1" si="136"/>
        <v/>
      </c>
      <c r="U1661" s="419"/>
      <c r="V1661" s="421" t="str">
        <f>IFERROR(IF(Table9[[#This Row],[Data de nascimento 
(aaaa-mm-dd)]]="","",(IF(B1661="","",DATEDIF(J1661,VLOOKUP(Table9[[#This Row],[Código do agregado
'[Entidade']]],Table8[[Código do agregado '[Entidade']]:[Denominação do ficheiro pdf correspondente ao documento]],25,FALSE),"y")))),"")</f>
        <v/>
      </c>
      <c r="W1661" s="410">
        <f t="shared" si="132"/>
        <v>0</v>
      </c>
      <c r="AC1661" s="264"/>
    </row>
    <row r="1662" spans="1:29" s="263" customFormat="1" ht="25.05" hidden="1" customHeight="1" x14ac:dyDescent="0.3">
      <c r="A1662" s="274" t="str">
        <f>CONCATENATE(+IF(Table9[[#This Row],[Código do agregado
'[Entidade']]]="","",VLOOKUP(Table9[[#This Row],[Código do agregado
'[Entidade']]],Table8[[#All],[Código do agregado '[Entidade']]:[Código do agregado
'[1º Direito']]],6,FALSE)),Table9[[#This Row],[Membro]])</f>
        <v/>
      </c>
      <c r="B1662" s="403"/>
      <c r="C1662" s="404" t="str">
        <f>IF(Table9[[#This Row],[Código do agregado
'[Entidade']]]="","",(CONCATENATE(VLOOKUP(Table9[[#This Row],[Código do agregado
'[Entidade']]],Table8[[Código do agregado '[Entidade']]:[Código do agregado
'[1º Direito']]],8,FALSE),".",Table9[[#This Row],[Membro]])))</f>
        <v/>
      </c>
      <c r="D1662" s="430"/>
      <c r="E1662" s="431"/>
      <c r="F1662" s="430"/>
      <c r="G1662" s="430"/>
      <c r="H1662" s="435"/>
      <c r="I1662" s="432"/>
      <c r="J1662" s="433"/>
      <c r="K1662" s="404" t="str">
        <f ca="1">IF(Table9[[#This Row],[Data de nascimento 
(aaaa-mm-dd)]]="","",(IF(B1662="","",DATEDIF(J1662,NOW(),"y"))))</f>
        <v/>
      </c>
      <c r="L1662" s="401"/>
      <c r="M1662" s="405"/>
      <c r="N1662" s="407"/>
      <c r="O1662" s="405"/>
      <c r="P1662" s="275" t="str">
        <f t="shared" si="133"/>
        <v>NÃO</v>
      </c>
      <c r="Q1662" s="281" t="str">
        <f>IF(Table9[[#This Row],[Código do agregado
'[Entidade']]]="","",IF(B1662&lt;&gt;B1661,"A",IF(Q1661="A","B",IF(Q1661="B","C",IF(Q1661="C","D",IF(Q1661="D","E",IF(Q1661="E","F",IF(Q1661="F","G",IF(Q1661="G","H",IF(Q1661="H","I",IF(Q1661="K","L",IF(Q1661="L","M",IF(Q1661="M","N",IF(Q1661="N","O",IF(Q1661="O","P",IF(Q1661="P","Q"))))))))))))))))</f>
        <v/>
      </c>
      <c r="R1662" s="282" t="str">
        <f t="shared" si="134"/>
        <v/>
      </c>
      <c r="S1662" s="283" t="str">
        <f t="shared" si="135"/>
        <v/>
      </c>
      <c r="T1662" s="284" t="str">
        <f t="shared" ca="1" si="136"/>
        <v/>
      </c>
      <c r="U1662" s="419"/>
      <c r="V1662" s="421" t="str">
        <f>IFERROR(IF(Table9[[#This Row],[Data de nascimento 
(aaaa-mm-dd)]]="","",(IF(B1662="","",DATEDIF(J1662,VLOOKUP(Table9[[#This Row],[Código do agregado
'[Entidade']]],Table8[[Código do agregado '[Entidade']]:[Denominação do ficheiro pdf correspondente ao documento]],25,FALSE),"y")))),"")</f>
        <v/>
      </c>
      <c r="W1662" s="410">
        <f t="shared" si="132"/>
        <v>0</v>
      </c>
      <c r="AC1662" s="264"/>
    </row>
    <row r="1663" spans="1:29" s="263" customFormat="1" ht="25.05" hidden="1" customHeight="1" x14ac:dyDescent="0.3">
      <c r="A1663" s="274" t="str">
        <f>CONCATENATE(+IF(Table9[[#This Row],[Código do agregado
'[Entidade']]]="","",VLOOKUP(Table9[[#This Row],[Código do agregado
'[Entidade']]],Table8[[#All],[Código do agregado '[Entidade']]:[Código do agregado
'[1º Direito']]],6,FALSE)),Table9[[#This Row],[Membro]])</f>
        <v/>
      </c>
      <c r="B1663" s="403"/>
      <c r="C1663" s="404" t="str">
        <f>IF(Table9[[#This Row],[Código do agregado
'[Entidade']]]="","",(CONCATENATE(VLOOKUP(Table9[[#This Row],[Código do agregado
'[Entidade']]],Table8[[Código do agregado '[Entidade']]:[Código do agregado
'[1º Direito']]],8,FALSE),".",Table9[[#This Row],[Membro]])))</f>
        <v/>
      </c>
      <c r="D1663" s="430"/>
      <c r="E1663" s="431"/>
      <c r="F1663" s="430"/>
      <c r="G1663" s="430"/>
      <c r="H1663" s="435"/>
      <c r="I1663" s="432"/>
      <c r="J1663" s="433"/>
      <c r="K1663" s="404" t="str">
        <f ca="1">IF(Table9[[#This Row],[Data de nascimento 
(aaaa-mm-dd)]]="","",(IF(B1663="","",DATEDIF(J1663,NOW(),"y"))))</f>
        <v/>
      </c>
      <c r="L1663" s="401"/>
      <c r="M1663" s="405"/>
      <c r="N1663" s="407"/>
      <c r="O1663" s="405"/>
      <c r="P1663" s="275" t="str">
        <f t="shared" si="133"/>
        <v>NÃO</v>
      </c>
      <c r="Q1663" s="281" t="str">
        <f>IF(Table9[[#This Row],[Código do agregado
'[Entidade']]]="","",IF(B1663&lt;&gt;B1662,"A",IF(Q1662="A","B",IF(Q1662="B","C",IF(Q1662="C","D",IF(Q1662="D","E",IF(Q1662="E","F",IF(Q1662="F","G",IF(Q1662="G","H",IF(Q1662="H","I",IF(Q1662="K","L",IF(Q1662="L","M",IF(Q1662="M","N",IF(Q1662="N","O",IF(Q1662="O","P",IF(Q1662="P","Q"))))))))))))))))</f>
        <v/>
      </c>
      <c r="R1663" s="282" t="str">
        <f t="shared" si="134"/>
        <v/>
      </c>
      <c r="S1663" s="283" t="str">
        <f t="shared" si="135"/>
        <v/>
      </c>
      <c r="T1663" s="284" t="str">
        <f t="shared" ca="1" si="136"/>
        <v/>
      </c>
      <c r="U1663" s="419"/>
      <c r="V1663" s="421" t="str">
        <f>IFERROR(IF(Table9[[#This Row],[Data de nascimento 
(aaaa-mm-dd)]]="","",(IF(B1663="","",DATEDIF(J1663,VLOOKUP(Table9[[#This Row],[Código do agregado
'[Entidade']]],Table8[[Código do agregado '[Entidade']]:[Denominação do ficheiro pdf correspondente ao documento]],25,FALSE),"y")))),"")</f>
        <v/>
      </c>
      <c r="W1663" s="410">
        <f t="shared" si="132"/>
        <v>0</v>
      </c>
      <c r="AC1663" s="264"/>
    </row>
    <row r="1664" spans="1:29" s="263" customFormat="1" ht="25.05" hidden="1" customHeight="1" x14ac:dyDescent="0.3">
      <c r="A1664" s="274" t="str">
        <f>CONCATENATE(+IF(Table9[[#This Row],[Código do agregado
'[Entidade']]]="","",VLOOKUP(Table9[[#This Row],[Código do agregado
'[Entidade']]],Table8[[#All],[Código do agregado '[Entidade']]:[Código do agregado
'[1º Direito']]],6,FALSE)),Table9[[#This Row],[Membro]])</f>
        <v/>
      </c>
      <c r="B1664" s="403"/>
      <c r="C1664" s="404" t="str">
        <f>IF(Table9[[#This Row],[Código do agregado
'[Entidade']]]="","",(CONCATENATE(VLOOKUP(Table9[[#This Row],[Código do agregado
'[Entidade']]],Table8[[Código do agregado '[Entidade']]:[Código do agregado
'[1º Direito']]],8,FALSE),".",Table9[[#This Row],[Membro]])))</f>
        <v/>
      </c>
      <c r="D1664" s="430"/>
      <c r="E1664" s="431"/>
      <c r="F1664" s="430"/>
      <c r="G1664" s="430"/>
      <c r="H1664" s="435"/>
      <c r="I1664" s="432"/>
      <c r="J1664" s="433"/>
      <c r="K1664" s="404" t="str">
        <f ca="1">IF(Table9[[#This Row],[Data de nascimento 
(aaaa-mm-dd)]]="","",(IF(B1664="","",DATEDIF(J1664,NOW(),"y"))))</f>
        <v/>
      </c>
      <c r="L1664" s="401"/>
      <c r="M1664" s="405"/>
      <c r="N1664" s="407"/>
      <c r="O1664" s="405"/>
      <c r="P1664" s="275" t="str">
        <f t="shared" si="133"/>
        <v>NÃO</v>
      </c>
      <c r="Q1664" s="281" t="str">
        <f>IF(Table9[[#This Row],[Código do agregado
'[Entidade']]]="","",IF(B1664&lt;&gt;B1663,"A",IF(Q1663="A","B",IF(Q1663="B","C",IF(Q1663="C","D",IF(Q1663="D","E",IF(Q1663="E","F",IF(Q1663="F","G",IF(Q1663="G","H",IF(Q1663="H","I",IF(Q1663="K","L",IF(Q1663="L","M",IF(Q1663="M","N",IF(Q1663="N","O",IF(Q1663="O","P",IF(Q1663="P","Q"))))))))))))))))</f>
        <v/>
      </c>
      <c r="R1664" s="282" t="str">
        <f t="shared" si="134"/>
        <v/>
      </c>
      <c r="S1664" s="283" t="str">
        <f t="shared" si="135"/>
        <v/>
      </c>
      <c r="T1664" s="284" t="str">
        <f t="shared" ca="1" si="136"/>
        <v/>
      </c>
      <c r="U1664" s="419"/>
      <c r="V1664" s="421" t="str">
        <f>IFERROR(IF(Table9[[#This Row],[Data de nascimento 
(aaaa-mm-dd)]]="","",(IF(B1664="","",DATEDIF(J1664,VLOOKUP(Table9[[#This Row],[Código do agregado
'[Entidade']]],Table8[[Código do agregado '[Entidade']]:[Denominação do ficheiro pdf correspondente ao documento]],25,FALSE),"y")))),"")</f>
        <v/>
      </c>
      <c r="W1664" s="410">
        <f t="shared" si="132"/>
        <v>0</v>
      </c>
      <c r="AC1664" s="264"/>
    </row>
    <row r="1665" spans="1:29" s="263" customFormat="1" ht="25.05" hidden="1" customHeight="1" x14ac:dyDescent="0.3">
      <c r="A1665" s="274" t="str">
        <f>CONCATENATE(+IF(Table9[[#This Row],[Código do agregado
'[Entidade']]]="","",VLOOKUP(Table9[[#This Row],[Código do agregado
'[Entidade']]],Table8[[#All],[Código do agregado '[Entidade']]:[Código do agregado
'[1º Direito']]],6,FALSE)),Table9[[#This Row],[Membro]])</f>
        <v/>
      </c>
      <c r="B1665" s="403"/>
      <c r="C1665" s="404" t="str">
        <f>IF(Table9[[#This Row],[Código do agregado
'[Entidade']]]="","",(CONCATENATE(VLOOKUP(Table9[[#This Row],[Código do agregado
'[Entidade']]],Table8[[Código do agregado '[Entidade']]:[Código do agregado
'[1º Direito']]],8,FALSE),".",Table9[[#This Row],[Membro]])))</f>
        <v/>
      </c>
      <c r="D1665" s="430"/>
      <c r="E1665" s="431"/>
      <c r="F1665" s="430"/>
      <c r="G1665" s="430"/>
      <c r="H1665" s="435"/>
      <c r="I1665" s="432"/>
      <c r="J1665" s="433"/>
      <c r="K1665" s="404" t="str">
        <f ca="1">IF(Table9[[#This Row],[Data de nascimento 
(aaaa-mm-dd)]]="","",(IF(B1665="","",DATEDIF(J1665,NOW(),"y"))))</f>
        <v/>
      </c>
      <c r="L1665" s="401"/>
      <c r="M1665" s="405"/>
      <c r="N1665" s="407"/>
      <c r="O1665" s="405"/>
      <c r="P1665" s="275" t="str">
        <f t="shared" si="133"/>
        <v>NÃO</v>
      </c>
      <c r="Q1665" s="281" t="str">
        <f>IF(Table9[[#This Row],[Código do agregado
'[Entidade']]]="","",IF(B1665&lt;&gt;B1664,"A",IF(Q1664="A","B",IF(Q1664="B","C",IF(Q1664="C","D",IF(Q1664="D","E",IF(Q1664="E","F",IF(Q1664="F","G",IF(Q1664="G","H",IF(Q1664="H","I",IF(Q1664="K","L",IF(Q1664="L","M",IF(Q1664="M","N",IF(Q1664="N","O",IF(Q1664="O","P",IF(Q1664="P","Q"))))))))))))))))</f>
        <v/>
      </c>
      <c r="R1665" s="282" t="str">
        <f t="shared" si="134"/>
        <v/>
      </c>
      <c r="S1665" s="283" t="str">
        <f t="shared" si="135"/>
        <v/>
      </c>
      <c r="T1665" s="284" t="str">
        <f t="shared" ca="1" si="136"/>
        <v/>
      </c>
      <c r="U1665" s="419"/>
      <c r="V1665" s="421" t="str">
        <f>IFERROR(IF(Table9[[#This Row],[Data de nascimento 
(aaaa-mm-dd)]]="","",(IF(B1665="","",DATEDIF(J1665,VLOOKUP(Table9[[#This Row],[Código do agregado
'[Entidade']]],Table8[[Código do agregado '[Entidade']]:[Denominação do ficheiro pdf correspondente ao documento]],25,FALSE),"y")))),"")</f>
        <v/>
      </c>
      <c r="W1665" s="410">
        <f t="shared" si="132"/>
        <v>0</v>
      </c>
      <c r="AC1665" s="264"/>
    </row>
    <row r="1666" spans="1:29" s="263" customFormat="1" ht="25.05" hidden="1" customHeight="1" x14ac:dyDescent="0.3">
      <c r="A1666" s="274" t="str">
        <f>CONCATENATE(+IF(Table9[[#This Row],[Código do agregado
'[Entidade']]]="","",VLOOKUP(Table9[[#This Row],[Código do agregado
'[Entidade']]],Table8[[#All],[Código do agregado '[Entidade']]:[Código do agregado
'[1º Direito']]],6,FALSE)),Table9[[#This Row],[Membro]])</f>
        <v/>
      </c>
      <c r="B1666" s="403"/>
      <c r="C1666" s="404" t="str">
        <f>IF(Table9[[#This Row],[Código do agregado
'[Entidade']]]="","",(CONCATENATE(VLOOKUP(Table9[[#This Row],[Código do agregado
'[Entidade']]],Table8[[Código do agregado '[Entidade']]:[Código do agregado
'[1º Direito']]],8,FALSE),".",Table9[[#This Row],[Membro]])))</f>
        <v/>
      </c>
      <c r="D1666" s="430"/>
      <c r="E1666" s="431"/>
      <c r="F1666" s="430"/>
      <c r="G1666" s="430"/>
      <c r="H1666" s="435"/>
      <c r="I1666" s="432"/>
      <c r="J1666" s="433"/>
      <c r="K1666" s="404" t="str">
        <f ca="1">IF(Table9[[#This Row],[Data de nascimento 
(aaaa-mm-dd)]]="","",(IF(B1666="","",DATEDIF(J1666,NOW(),"y"))))</f>
        <v/>
      </c>
      <c r="L1666" s="401"/>
      <c r="M1666" s="405"/>
      <c r="N1666" s="407"/>
      <c r="O1666" s="405"/>
      <c r="P1666" s="275" t="str">
        <f t="shared" si="133"/>
        <v>NÃO</v>
      </c>
      <c r="Q1666" s="281" t="str">
        <f>IF(Table9[[#This Row],[Código do agregado
'[Entidade']]]="","",IF(B1666&lt;&gt;B1665,"A",IF(Q1665="A","B",IF(Q1665="B","C",IF(Q1665="C","D",IF(Q1665="D","E",IF(Q1665="E","F",IF(Q1665="F","G",IF(Q1665="G","H",IF(Q1665="H","I",IF(Q1665="K","L",IF(Q1665="L","M",IF(Q1665="M","N",IF(Q1665="N","O",IF(Q1665="O","P",IF(Q1665="P","Q"))))))))))))))))</f>
        <v/>
      </c>
      <c r="R1666" s="282" t="str">
        <f t="shared" si="134"/>
        <v/>
      </c>
      <c r="S1666" s="283" t="str">
        <f t="shared" si="135"/>
        <v/>
      </c>
      <c r="T1666" s="284" t="str">
        <f t="shared" ca="1" si="136"/>
        <v/>
      </c>
      <c r="U1666" s="419"/>
      <c r="V1666" s="421" t="str">
        <f>IFERROR(IF(Table9[[#This Row],[Data de nascimento 
(aaaa-mm-dd)]]="","",(IF(B1666="","",DATEDIF(J1666,VLOOKUP(Table9[[#This Row],[Código do agregado
'[Entidade']]],Table8[[Código do agregado '[Entidade']]:[Denominação do ficheiro pdf correspondente ao documento]],25,FALSE),"y")))),"")</f>
        <v/>
      </c>
      <c r="W1666" s="410">
        <f t="shared" si="132"/>
        <v>0</v>
      </c>
      <c r="AC1666" s="264"/>
    </row>
    <row r="1667" spans="1:29" s="263" customFormat="1" ht="25.05" hidden="1" customHeight="1" x14ac:dyDescent="0.3">
      <c r="A1667" s="274" t="str">
        <f>CONCATENATE(+IF(Table9[[#This Row],[Código do agregado
'[Entidade']]]="","",VLOOKUP(Table9[[#This Row],[Código do agregado
'[Entidade']]],Table8[[#All],[Código do agregado '[Entidade']]:[Código do agregado
'[1º Direito']]],6,FALSE)),Table9[[#This Row],[Membro]])</f>
        <v/>
      </c>
      <c r="B1667" s="403"/>
      <c r="C1667" s="404" t="str">
        <f>IF(Table9[[#This Row],[Código do agregado
'[Entidade']]]="","",(CONCATENATE(VLOOKUP(Table9[[#This Row],[Código do agregado
'[Entidade']]],Table8[[Código do agregado '[Entidade']]:[Código do agregado
'[1º Direito']]],8,FALSE),".",Table9[[#This Row],[Membro]])))</f>
        <v/>
      </c>
      <c r="D1667" s="430"/>
      <c r="E1667" s="431"/>
      <c r="F1667" s="430"/>
      <c r="G1667" s="430"/>
      <c r="H1667" s="435"/>
      <c r="I1667" s="432"/>
      <c r="J1667" s="433"/>
      <c r="K1667" s="404" t="str">
        <f ca="1">IF(Table9[[#This Row],[Data de nascimento 
(aaaa-mm-dd)]]="","",(IF(B1667="","",DATEDIF(J1667,NOW(),"y"))))</f>
        <v/>
      </c>
      <c r="L1667" s="401"/>
      <c r="M1667" s="405"/>
      <c r="N1667" s="407"/>
      <c r="O1667" s="405"/>
      <c r="P1667" s="275" t="str">
        <f t="shared" si="133"/>
        <v>NÃO</v>
      </c>
      <c r="Q1667" s="281" t="str">
        <f>IF(Table9[[#This Row],[Código do agregado
'[Entidade']]]="","",IF(B1667&lt;&gt;B1666,"A",IF(Q1666="A","B",IF(Q1666="B","C",IF(Q1666="C","D",IF(Q1666="D","E",IF(Q1666="E","F",IF(Q1666="F","G",IF(Q1666="G","H",IF(Q1666="H","I",IF(Q1666="K","L",IF(Q1666="L","M",IF(Q1666="M","N",IF(Q1666="N","O",IF(Q1666="O","P",IF(Q1666="P","Q"))))))))))))))))</f>
        <v/>
      </c>
      <c r="R1667" s="282" t="str">
        <f t="shared" si="134"/>
        <v/>
      </c>
      <c r="S1667" s="283" t="str">
        <f t="shared" si="135"/>
        <v/>
      </c>
      <c r="T1667" s="284" t="str">
        <f t="shared" ca="1" si="136"/>
        <v/>
      </c>
      <c r="U1667" s="419"/>
      <c r="V1667" s="421" t="str">
        <f>IFERROR(IF(Table9[[#This Row],[Data de nascimento 
(aaaa-mm-dd)]]="","",(IF(B1667="","",DATEDIF(J1667,VLOOKUP(Table9[[#This Row],[Código do agregado
'[Entidade']]],Table8[[Código do agregado '[Entidade']]:[Denominação do ficheiro pdf correspondente ao documento]],25,FALSE),"y")))),"")</f>
        <v/>
      </c>
      <c r="W1667" s="410">
        <f t="shared" si="132"/>
        <v>0</v>
      </c>
      <c r="AC1667" s="264"/>
    </row>
    <row r="1668" spans="1:29" s="263" customFormat="1" ht="25.05" hidden="1" customHeight="1" x14ac:dyDescent="0.3">
      <c r="A1668" s="274" t="str">
        <f>CONCATENATE(+IF(Table9[[#This Row],[Código do agregado
'[Entidade']]]="","",VLOOKUP(Table9[[#This Row],[Código do agregado
'[Entidade']]],Table8[[#All],[Código do agregado '[Entidade']]:[Código do agregado
'[1º Direito']]],6,FALSE)),Table9[[#This Row],[Membro]])</f>
        <v/>
      </c>
      <c r="B1668" s="403"/>
      <c r="C1668" s="404" t="str">
        <f>IF(Table9[[#This Row],[Código do agregado
'[Entidade']]]="","",(CONCATENATE(VLOOKUP(Table9[[#This Row],[Código do agregado
'[Entidade']]],Table8[[Código do agregado '[Entidade']]:[Código do agregado
'[1º Direito']]],8,FALSE),".",Table9[[#This Row],[Membro]])))</f>
        <v/>
      </c>
      <c r="D1668" s="430"/>
      <c r="E1668" s="431"/>
      <c r="F1668" s="430"/>
      <c r="G1668" s="430"/>
      <c r="H1668" s="435"/>
      <c r="I1668" s="432"/>
      <c r="J1668" s="433"/>
      <c r="K1668" s="404" t="str">
        <f ca="1">IF(Table9[[#This Row],[Data de nascimento 
(aaaa-mm-dd)]]="","",(IF(B1668="","",DATEDIF(J1668,NOW(),"y"))))</f>
        <v/>
      </c>
      <c r="L1668" s="401"/>
      <c r="M1668" s="405"/>
      <c r="N1668" s="407"/>
      <c r="O1668" s="405"/>
      <c r="P1668" s="275" t="str">
        <f t="shared" si="133"/>
        <v>NÃO</v>
      </c>
      <c r="Q1668" s="281" t="str">
        <f>IF(Table9[[#This Row],[Código do agregado
'[Entidade']]]="","",IF(B1668&lt;&gt;B1667,"A",IF(Q1667="A","B",IF(Q1667="B","C",IF(Q1667="C","D",IF(Q1667="D","E",IF(Q1667="E","F",IF(Q1667="F","G",IF(Q1667="G","H",IF(Q1667="H","I",IF(Q1667="K","L",IF(Q1667="L","M",IF(Q1667="M","N",IF(Q1667="N","O",IF(Q1667="O","P",IF(Q1667="P","Q"))))))))))))))))</f>
        <v/>
      </c>
      <c r="R1668" s="282" t="str">
        <f t="shared" si="134"/>
        <v/>
      </c>
      <c r="S1668" s="283" t="str">
        <f t="shared" si="135"/>
        <v/>
      </c>
      <c r="T1668" s="284" t="str">
        <f t="shared" ca="1" si="136"/>
        <v/>
      </c>
      <c r="U1668" s="419"/>
      <c r="V1668" s="421" t="str">
        <f>IFERROR(IF(Table9[[#This Row],[Data de nascimento 
(aaaa-mm-dd)]]="","",(IF(B1668="","",DATEDIF(J1668,VLOOKUP(Table9[[#This Row],[Código do agregado
'[Entidade']]],Table8[[Código do agregado '[Entidade']]:[Denominação do ficheiro pdf correspondente ao documento]],25,FALSE),"y")))),"")</f>
        <v/>
      </c>
      <c r="W1668" s="410">
        <f t="shared" si="132"/>
        <v>0</v>
      </c>
      <c r="AC1668" s="264"/>
    </row>
    <row r="1669" spans="1:29" s="263" customFormat="1" ht="25.05" hidden="1" customHeight="1" x14ac:dyDescent="0.3">
      <c r="A1669" s="274" t="str">
        <f>CONCATENATE(+IF(Table9[[#This Row],[Código do agregado
'[Entidade']]]="","",VLOOKUP(Table9[[#This Row],[Código do agregado
'[Entidade']]],Table8[[#All],[Código do agregado '[Entidade']]:[Código do agregado
'[1º Direito']]],6,FALSE)),Table9[[#This Row],[Membro]])</f>
        <v/>
      </c>
      <c r="B1669" s="403"/>
      <c r="C1669" s="404" t="str">
        <f>IF(Table9[[#This Row],[Código do agregado
'[Entidade']]]="","",(CONCATENATE(VLOOKUP(Table9[[#This Row],[Código do agregado
'[Entidade']]],Table8[[Código do agregado '[Entidade']]:[Código do agregado
'[1º Direito']]],8,FALSE),".",Table9[[#This Row],[Membro]])))</f>
        <v/>
      </c>
      <c r="D1669" s="430"/>
      <c r="E1669" s="431"/>
      <c r="F1669" s="430"/>
      <c r="G1669" s="430"/>
      <c r="H1669" s="435"/>
      <c r="I1669" s="432"/>
      <c r="J1669" s="433"/>
      <c r="K1669" s="404" t="str">
        <f ca="1">IF(Table9[[#This Row],[Data de nascimento 
(aaaa-mm-dd)]]="","",(IF(B1669="","",DATEDIF(J1669,NOW(),"y"))))</f>
        <v/>
      </c>
      <c r="L1669" s="401"/>
      <c r="M1669" s="405"/>
      <c r="N1669" s="407"/>
      <c r="O1669" s="405"/>
      <c r="P1669" s="275" t="str">
        <f t="shared" si="133"/>
        <v>NÃO</v>
      </c>
      <c r="Q1669" s="281" t="str">
        <f>IF(Table9[[#This Row],[Código do agregado
'[Entidade']]]="","",IF(B1669&lt;&gt;B1668,"A",IF(Q1668="A","B",IF(Q1668="B","C",IF(Q1668="C","D",IF(Q1668="D","E",IF(Q1668="E","F",IF(Q1668="F","G",IF(Q1668="G","H",IF(Q1668="H","I",IF(Q1668="K","L",IF(Q1668="L","M",IF(Q1668="M","N",IF(Q1668="N","O",IF(Q1668="O","P",IF(Q1668="P","Q"))))))))))))))))</f>
        <v/>
      </c>
      <c r="R1669" s="282" t="str">
        <f t="shared" si="134"/>
        <v/>
      </c>
      <c r="S1669" s="283" t="str">
        <f t="shared" si="135"/>
        <v/>
      </c>
      <c r="T1669" s="284" t="str">
        <f t="shared" ca="1" si="136"/>
        <v/>
      </c>
      <c r="U1669" s="419"/>
      <c r="V1669" s="421" t="str">
        <f>IFERROR(IF(Table9[[#This Row],[Data de nascimento 
(aaaa-mm-dd)]]="","",(IF(B1669="","",DATEDIF(J1669,VLOOKUP(Table9[[#This Row],[Código do agregado
'[Entidade']]],Table8[[Código do agregado '[Entidade']]:[Denominação do ficheiro pdf correspondente ao documento]],25,FALSE),"y")))),"")</f>
        <v/>
      </c>
      <c r="W1669" s="410">
        <f t="shared" si="132"/>
        <v>0</v>
      </c>
      <c r="AC1669" s="264"/>
    </row>
    <row r="1670" spans="1:29" s="263" customFormat="1" ht="25.05" hidden="1" customHeight="1" x14ac:dyDescent="0.3">
      <c r="A1670" s="274" t="str">
        <f>CONCATENATE(+IF(Table9[[#This Row],[Código do agregado
'[Entidade']]]="","",VLOOKUP(Table9[[#This Row],[Código do agregado
'[Entidade']]],Table8[[#All],[Código do agregado '[Entidade']]:[Código do agregado
'[1º Direito']]],6,FALSE)),Table9[[#This Row],[Membro]])</f>
        <v/>
      </c>
      <c r="B1670" s="403"/>
      <c r="C1670" s="404" t="str">
        <f>IF(Table9[[#This Row],[Código do agregado
'[Entidade']]]="","",(CONCATENATE(VLOOKUP(Table9[[#This Row],[Código do agregado
'[Entidade']]],Table8[[Código do agregado '[Entidade']]:[Código do agregado
'[1º Direito']]],8,FALSE),".",Table9[[#This Row],[Membro]])))</f>
        <v/>
      </c>
      <c r="D1670" s="430"/>
      <c r="E1670" s="431"/>
      <c r="F1670" s="430"/>
      <c r="G1670" s="430"/>
      <c r="H1670" s="435"/>
      <c r="I1670" s="432"/>
      <c r="J1670" s="433"/>
      <c r="K1670" s="404" t="str">
        <f ca="1">IF(Table9[[#This Row],[Data de nascimento 
(aaaa-mm-dd)]]="","",(IF(B1670="","",DATEDIF(J1670,NOW(),"y"))))</f>
        <v/>
      </c>
      <c r="L1670" s="401"/>
      <c r="M1670" s="405"/>
      <c r="N1670" s="407"/>
      <c r="O1670" s="405"/>
      <c r="P1670" s="275" t="str">
        <f t="shared" si="133"/>
        <v>NÃO</v>
      </c>
      <c r="Q1670" s="281" t="str">
        <f>IF(Table9[[#This Row],[Código do agregado
'[Entidade']]]="","",IF(B1670&lt;&gt;B1669,"A",IF(Q1669="A","B",IF(Q1669="B","C",IF(Q1669="C","D",IF(Q1669="D","E",IF(Q1669="E","F",IF(Q1669="F","G",IF(Q1669="G","H",IF(Q1669="H","I",IF(Q1669="K","L",IF(Q1669="L","M",IF(Q1669="M","N",IF(Q1669="N","O",IF(Q1669="O","P",IF(Q1669="P","Q"))))))))))))))))</f>
        <v/>
      </c>
      <c r="R1670" s="282" t="str">
        <f t="shared" si="134"/>
        <v/>
      </c>
      <c r="S1670" s="283" t="str">
        <f t="shared" si="135"/>
        <v/>
      </c>
      <c r="T1670" s="284" t="str">
        <f t="shared" ca="1" si="136"/>
        <v/>
      </c>
      <c r="U1670" s="419"/>
      <c r="V1670" s="421" t="str">
        <f>IFERROR(IF(Table9[[#This Row],[Data de nascimento 
(aaaa-mm-dd)]]="","",(IF(B1670="","",DATEDIF(J1670,VLOOKUP(Table9[[#This Row],[Código do agregado
'[Entidade']]],Table8[[Código do agregado '[Entidade']]:[Denominação do ficheiro pdf correspondente ao documento]],25,FALSE),"y")))),"")</f>
        <v/>
      </c>
      <c r="W1670" s="410">
        <f t="shared" ref="W1670:W1733" si="137">IF(AND(V1670&gt;=15,V1670&lt;=29),1,0)</f>
        <v>0</v>
      </c>
      <c r="AC1670" s="264"/>
    </row>
    <row r="1671" spans="1:29" s="263" customFormat="1" ht="25.05" hidden="1" customHeight="1" x14ac:dyDescent="0.3">
      <c r="A1671" s="274" t="str">
        <f>CONCATENATE(+IF(Table9[[#This Row],[Código do agregado
'[Entidade']]]="","",VLOOKUP(Table9[[#This Row],[Código do agregado
'[Entidade']]],Table8[[#All],[Código do agregado '[Entidade']]:[Código do agregado
'[1º Direito']]],6,FALSE)),Table9[[#This Row],[Membro]])</f>
        <v/>
      </c>
      <c r="B1671" s="403"/>
      <c r="C1671" s="404" t="str">
        <f>IF(Table9[[#This Row],[Código do agregado
'[Entidade']]]="","",(CONCATENATE(VLOOKUP(Table9[[#This Row],[Código do agregado
'[Entidade']]],Table8[[Código do agregado '[Entidade']]:[Código do agregado
'[1º Direito']]],8,FALSE),".",Table9[[#This Row],[Membro]])))</f>
        <v/>
      </c>
      <c r="D1671" s="430"/>
      <c r="E1671" s="431"/>
      <c r="F1671" s="430"/>
      <c r="G1671" s="430"/>
      <c r="H1671" s="435"/>
      <c r="I1671" s="432"/>
      <c r="J1671" s="433"/>
      <c r="K1671" s="404" t="str">
        <f ca="1">IF(Table9[[#This Row],[Data de nascimento 
(aaaa-mm-dd)]]="","",(IF(B1671="","",DATEDIF(J1671,NOW(),"y"))))</f>
        <v/>
      </c>
      <c r="L1671" s="401"/>
      <c r="M1671" s="405"/>
      <c r="N1671" s="407"/>
      <c r="O1671" s="405"/>
      <c r="P1671" s="275" t="str">
        <f t="shared" si="133"/>
        <v>NÃO</v>
      </c>
      <c r="Q1671" s="281" t="str">
        <f>IF(Table9[[#This Row],[Código do agregado
'[Entidade']]]="","",IF(B1671&lt;&gt;B1670,"A",IF(Q1670="A","B",IF(Q1670="B","C",IF(Q1670="C","D",IF(Q1670="D","E",IF(Q1670="E","F",IF(Q1670="F","G",IF(Q1670="G","H",IF(Q1670="H","I",IF(Q1670="K","L",IF(Q1670="L","M",IF(Q1670="M","N",IF(Q1670="N","O",IF(Q1670="O","P",IF(Q1670="P","Q"))))))))))))))))</f>
        <v/>
      </c>
      <c r="R1671" s="282" t="str">
        <f t="shared" si="134"/>
        <v/>
      </c>
      <c r="S1671" s="283" t="str">
        <f t="shared" si="135"/>
        <v/>
      </c>
      <c r="T1671" s="284" t="str">
        <f t="shared" ca="1" si="136"/>
        <v/>
      </c>
      <c r="U1671" s="419"/>
      <c r="V1671" s="421" t="str">
        <f>IFERROR(IF(Table9[[#This Row],[Data de nascimento 
(aaaa-mm-dd)]]="","",(IF(B1671="","",DATEDIF(J1671,VLOOKUP(Table9[[#This Row],[Código do agregado
'[Entidade']]],Table8[[Código do agregado '[Entidade']]:[Denominação do ficheiro pdf correspondente ao documento]],25,FALSE),"y")))),"")</f>
        <v/>
      </c>
      <c r="W1671" s="410">
        <f t="shared" si="137"/>
        <v>0</v>
      </c>
      <c r="AC1671" s="264"/>
    </row>
    <row r="1672" spans="1:29" s="263" customFormat="1" ht="25.05" hidden="1" customHeight="1" x14ac:dyDescent="0.3">
      <c r="A1672" s="274" t="str">
        <f>CONCATENATE(+IF(Table9[[#This Row],[Código do agregado
'[Entidade']]]="","",VLOOKUP(Table9[[#This Row],[Código do agregado
'[Entidade']]],Table8[[#All],[Código do agregado '[Entidade']]:[Código do agregado
'[1º Direito']]],6,FALSE)),Table9[[#This Row],[Membro]])</f>
        <v/>
      </c>
      <c r="B1672" s="403"/>
      <c r="C1672" s="404" t="str">
        <f>IF(Table9[[#This Row],[Código do agregado
'[Entidade']]]="","",(CONCATENATE(VLOOKUP(Table9[[#This Row],[Código do agregado
'[Entidade']]],Table8[[Código do agregado '[Entidade']]:[Código do agregado
'[1º Direito']]],8,FALSE),".",Table9[[#This Row],[Membro]])))</f>
        <v/>
      </c>
      <c r="D1672" s="430"/>
      <c r="E1672" s="431"/>
      <c r="F1672" s="430"/>
      <c r="G1672" s="430"/>
      <c r="H1672" s="435"/>
      <c r="I1672" s="432"/>
      <c r="J1672" s="433"/>
      <c r="K1672" s="404" t="str">
        <f ca="1">IF(Table9[[#This Row],[Data de nascimento 
(aaaa-mm-dd)]]="","",(IF(B1672="","",DATEDIF(J1672,NOW(),"y"))))</f>
        <v/>
      </c>
      <c r="L1672" s="401"/>
      <c r="M1672" s="405"/>
      <c r="N1672" s="407"/>
      <c r="O1672" s="405"/>
      <c r="P1672" s="275" t="str">
        <f t="shared" si="133"/>
        <v>NÃO</v>
      </c>
      <c r="Q1672" s="281" t="str">
        <f>IF(Table9[[#This Row],[Código do agregado
'[Entidade']]]="","",IF(B1672&lt;&gt;B1671,"A",IF(Q1671="A","B",IF(Q1671="B","C",IF(Q1671="C","D",IF(Q1671="D","E",IF(Q1671="E","F",IF(Q1671="F","G",IF(Q1671="G","H",IF(Q1671="H","I",IF(Q1671="K","L",IF(Q1671="L","M",IF(Q1671="M","N",IF(Q1671="N","O",IF(Q1671="O","P",IF(Q1671="P","Q"))))))))))))))))</f>
        <v/>
      </c>
      <c r="R1672" s="282" t="str">
        <f t="shared" si="134"/>
        <v/>
      </c>
      <c r="S1672" s="283" t="str">
        <f t="shared" si="135"/>
        <v/>
      </c>
      <c r="T1672" s="284" t="str">
        <f t="shared" ca="1" si="136"/>
        <v/>
      </c>
      <c r="U1672" s="419"/>
      <c r="V1672" s="421" t="str">
        <f>IFERROR(IF(Table9[[#This Row],[Data de nascimento 
(aaaa-mm-dd)]]="","",(IF(B1672="","",DATEDIF(J1672,VLOOKUP(Table9[[#This Row],[Código do agregado
'[Entidade']]],Table8[[Código do agregado '[Entidade']]:[Denominação do ficheiro pdf correspondente ao documento]],25,FALSE),"y")))),"")</f>
        <v/>
      </c>
      <c r="W1672" s="410">
        <f t="shared" si="137"/>
        <v>0</v>
      </c>
      <c r="AC1672" s="264"/>
    </row>
    <row r="1673" spans="1:29" s="263" customFormat="1" ht="25.05" hidden="1" customHeight="1" x14ac:dyDescent="0.3">
      <c r="A1673" s="274" t="str">
        <f>CONCATENATE(+IF(Table9[[#This Row],[Código do agregado
'[Entidade']]]="","",VLOOKUP(Table9[[#This Row],[Código do agregado
'[Entidade']]],Table8[[#All],[Código do agregado '[Entidade']]:[Código do agregado
'[1º Direito']]],6,FALSE)),Table9[[#This Row],[Membro]])</f>
        <v/>
      </c>
      <c r="B1673" s="403"/>
      <c r="C1673" s="404" t="str">
        <f>IF(Table9[[#This Row],[Código do agregado
'[Entidade']]]="","",(CONCATENATE(VLOOKUP(Table9[[#This Row],[Código do agregado
'[Entidade']]],Table8[[Código do agregado '[Entidade']]:[Código do agregado
'[1º Direito']]],8,FALSE),".",Table9[[#This Row],[Membro]])))</f>
        <v/>
      </c>
      <c r="D1673" s="430"/>
      <c r="E1673" s="431"/>
      <c r="F1673" s="430"/>
      <c r="G1673" s="430"/>
      <c r="H1673" s="435"/>
      <c r="I1673" s="432"/>
      <c r="J1673" s="433"/>
      <c r="K1673" s="404" t="str">
        <f ca="1">IF(Table9[[#This Row],[Data de nascimento 
(aaaa-mm-dd)]]="","",(IF(B1673="","",DATEDIF(J1673,NOW(),"y"))))</f>
        <v/>
      </c>
      <c r="L1673" s="401"/>
      <c r="M1673" s="405"/>
      <c r="N1673" s="407"/>
      <c r="O1673" s="405"/>
      <c r="P1673" s="275" t="str">
        <f t="shared" si="133"/>
        <v>NÃO</v>
      </c>
      <c r="Q1673" s="281" t="str">
        <f>IF(Table9[[#This Row],[Código do agregado
'[Entidade']]]="","",IF(B1673&lt;&gt;B1672,"A",IF(Q1672="A","B",IF(Q1672="B","C",IF(Q1672="C","D",IF(Q1672="D","E",IF(Q1672="E","F",IF(Q1672="F","G",IF(Q1672="G","H",IF(Q1672="H","I",IF(Q1672="K","L",IF(Q1672="L","M",IF(Q1672="M","N",IF(Q1672="N","O",IF(Q1672="O","P",IF(Q1672="P","Q"))))))))))))))))</f>
        <v/>
      </c>
      <c r="R1673" s="282" t="str">
        <f t="shared" si="134"/>
        <v/>
      </c>
      <c r="S1673" s="283" t="str">
        <f t="shared" si="135"/>
        <v/>
      </c>
      <c r="T1673" s="284" t="str">
        <f t="shared" ca="1" si="136"/>
        <v/>
      </c>
      <c r="U1673" s="419"/>
      <c r="V1673" s="421" t="str">
        <f>IFERROR(IF(Table9[[#This Row],[Data de nascimento 
(aaaa-mm-dd)]]="","",(IF(B1673="","",DATEDIF(J1673,VLOOKUP(Table9[[#This Row],[Código do agregado
'[Entidade']]],Table8[[Código do agregado '[Entidade']]:[Denominação do ficheiro pdf correspondente ao documento]],25,FALSE),"y")))),"")</f>
        <v/>
      </c>
      <c r="W1673" s="410">
        <f t="shared" si="137"/>
        <v>0</v>
      </c>
      <c r="AC1673" s="264"/>
    </row>
    <row r="1674" spans="1:29" s="263" customFormat="1" ht="25.05" hidden="1" customHeight="1" x14ac:dyDescent="0.3">
      <c r="A1674" s="274" t="str">
        <f>CONCATENATE(+IF(Table9[[#This Row],[Código do agregado
'[Entidade']]]="","",VLOOKUP(Table9[[#This Row],[Código do agregado
'[Entidade']]],Table8[[#All],[Código do agregado '[Entidade']]:[Código do agregado
'[1º Direito']]],6,FALSE)),Table9[[#This Row],[Membro]])</f>
        <v/>
      </c>
      <c r="B1674" s="403"/>
      <c r="C1674" s="404" t="str">
        <f>IF(Table9[[#This Row],[Código do agregado
'[Entidade']]]="","",(CONCATENATE(VLOOKUP(Table9[[#This Row],[Código do agregado
'[Entidade']]],Table8[[Código do agregado '[Entidade']]:[Código do agregado
'[1º Direito']]],8,FALSE),".",Table9[[#This Row],[Membro]])))</f>
        <v/>
      </c>
      <c r="D1674" s="430"/>
      <c r="E1674" s="431"/>
      <c r="F1674" s="430"/>
      <c r="G1674" s="430"/>
      <c r="H1674" s="435"/>
      <c r="I1674" s="432"/>
      <c r="J1674" s="433"/>
      <c r="K1674" s="404" t="str">
        <f ca="1">IF(Table9[[#This Row],[Data de nascimento 
(aaaa-mm-dd)]]="","",(IF(B1674="","",DATEDIF(J1674,NOW(),"y"))))</f>
        <v/>
      </c>
      <c r="L1674" s="401"/>
      <c r="M1674" s="405"/>
      <c r="N1674" s="407"/>
      <c r="O1674" s="405"/>
      <c r="P1674" s="275" t="str">
        <f t="shared" si="133"/>
        <v>NÃO</v>
      </c>
      <c r="Q1674" s="281" t="str">
        <f>IF(Table9[[#This Row],[Código do agregado
'[Entidade']]]="","",IF(B1674&lt;&gt;B1673,"A",IF(Q1673="A","B",IF(Q1673="B","C",IF(Q1673="C","D",IF(Q1673="D","E",IF(Q1673="E","F",IF(Q1673="F","G",IF(Q1673="G","H",IF(Q1673="H","I",IF(Q1673="K","L",IF(Q1673="L","M",IF(Q1673="M","N",IF(Q1673="N","O",IF(Q1673="O","P",IF(Q1673="P","Q"))))))))))))))))</f>
        <v/>
      </c>
      <c r="R1674" s="282" t="str">
        <f t="shared" si="134"/>
        <v/>
      </c>
      <c r="S1674" s="283" t="str">
        <f t="shared" si="135"/>
        <v/>
      </c>
      <c r="T1674" s="284" t="str">
        <f t="shared" ca="1" si="136"/>
        <v/>
      </c>
      <c r="U1674" s="419"/>
      <c r="V1674" s="421" t="str">
        <f>IFERROR(IF(Table9[[#This Row],[Data de nascimento 
(aaaa-mm-dd)]]="","",(IF(B1674="","",DATEDIF(J1674,VLOOKUP(Table9[[#This Row],[Código do agregado
'[Entidade']]],Table8[[Código do agregado '[Entidade']]:[Denominação do ficheiro pdf correspondente ao documento]],25,FALSE),"y")))),"")</f>
        <v/>
      </c>
      <c r="W1674" s="410">
        <f t="shared" si="137"/>
        <v>0</v>
      </c>
      <c r="AC1674" s="264"/>
    </row>
    <row r="1675" spans="1:29" s="263" customFormat="1" ht="25.05" hidden="1" customHeight="1" x14ac:dyDescent="0.3">
      <c r="A1675" s="274" t="str">
        <f>CONCATENATE(+IF(Table9[[#This Row],[Código do agregado
'[Entidade']]]="","",VLOOKUP(Table9[[#This Row],[Código do agregado
'[Entidade']]],Table8[[#All],[Código do agregado '[Entidade']]:[Código do agregado
'[1º Direito']]],6,FALSE)),Table9[[#This Row],[Membro]])</f>
        <v/>
      </c>
      <c r="B1675" s="403"/>
      <c r="C1675" s="404" t="str">
        <f>IF(Table9[[#This Row],[Código do agregado
'[Entidade']]]="","",(CONCATENATE(VLOOKUP(Table9[[#This Row],[Código do agregado
'[Entidade']]],Table8[[Código do agregado '[Entidade']]:[Código do agregado
'[1º Direito']]],8,FALSE),".",Table9[[#This Row],[Membro]])))</f>
        <v/>
      </c>
      <c r="D1675" s="430"/>
      <c r="E1675" s="431"/>
      <c r="F1675" s="430"/>
      <c r="G1675" s="430"/>
      <c r="H1675" s="435"/>
      <c r="I1675" s="432"/>
      <c r="J1675" s="433"/>
      <c r="K1675" s="404" t="str">
        <f ca="1">IF(Table9[[#This Row],[Data de nascimento 
(aaaa-mm-dd)]]="","",(IF(B1675="","",DATEDIF(J1675,NOW(),"y"))))</f>
        <v/>
      </c>
      <c r="L1675" s="401"/>
      <c r="M1675" s="405"/>
      <c r="N1675" s="407"/>
      <c r="O1675" s="405"/>
      <c r="P1675" s="275" t="str">
        <f t="shared" si="133"/>
        <v>NÃO</v>
      </c>
      <c r="Q1675" s="281" t="str">
        <f>IF(Table9[[#This Row],[Código do agregado
'[Entidade']]]="","",IF(B1675&lt;&gt;B1674,"A",IF(Q1674="A","B",IF(Q1674="B","C",IF(Q1674="C","D",IF(Q1674="D","E",IF(Q1674="E","F",IF(Q1674="F","G",IF(Q1674="G","H",IF(Q1674="H","I",IF(Q1674="K","L",IF(Q1674="L","M",IF(Q1674="M","N",IF(Q1674="N","O",IF(Q1674="O","P",IF(Q1674="P","Q"))))))))))))))))</f>
        <v/>
      </c>
      <c r="R1675" s="282" t="str">
        <f t="shared" si="134"/>
        <v/>
      </c>
      <c r="S1675" s="283" t="str">
        <f t="shared" si="135"/>
        <v/>
      </c>
      <c r="T1675" s="284" t="str">
        <f t="shared" ca="1" si="136"/>
        <v/>
      </c>
      <c r="U1675" s="419"/>
      <c r="V1675" s="421" t="str">
        <f>IFERROR(IF(Table9[[#This Row],[Data de nascimento 
(aaaa-mm-dd)]]="","",(IF(B1675="","",DATEDIF(J1675,VLOOKUP(Table9[[#This Row],[Código do agregado
'[Entidade']]],Table8[[Código do agregado '[Entidade']]:[Denominação do ficheiro pdf correspondente ao documento]],25,FALSE),"y")))),"")</f>
        <v/>
      </c>
      <c r="W1675" s="410">
        <f t="shared" si="137"/>
        <v>0</v>
      </c>
      <c r="AC1675" s="264"/>
    </row>
    <row r="1676" spans="1:29" s="263" customFormat="1" ht="25.05" hidden="1" customHeight="1" x14ac:dyDescent="0.3">
      <c r="A1676" s="274" t="str">
        <f>CONCATENATE(+IF(Table9[[#This Row],[Código do agregado
'[Entidade']]]="","",VLOOKUP(Table9[[#This Row],[Código do agregado
'[Entidade']]],Table8[[#All],[Código do agregado '[Entidade']]:[Código do agregado
'[1º Direito']]],6,FALSE)),Table9[[#This Row],[Membro]])</f>
        <v/>
      </c>
      <c r="B1676" s="403"/>
      <c r="C1676" s="404" t="str">
        <f>IF(Table9[[#This Row],[Código do agregado
'[Entidade']]]="","",(CONCATENATE(VLOOKUP(Table9[[#This Row],[Código do agregado
'[Entidade']]],Table8[[Código do agregado '[Entidade']]:[Código do agregado
'[1º Direito']]],8,FALSE),".",Table9[[#This Row],[Membro]])))</f>
        <v/>
      </c>
      <c r="D1676" s="430"/>
      <c r="E1676" s="431"/>
      <c r="F1676" s="430"/>
      <c r="G1676" s="430"/>
      <c r="H1676" s="435"/>
      <c r="I1676" s="432"/>
      <c r="J1676" s="433"/>
      <c r="K1676" s="404" t="str">
        <f ca="1">IF(Table9[[#This Row],[Data de nascimento 
(aaaa-mm-dd)]]="","",(IF(B1676="","",DATEDIF(J1676,NOW(),"y"))))</f>
        <v/>
      </c>
      <c r="L1676" s="401"/>
      <c r="M1676" s="405"/>
      <c r="N1676" s="407"/>
      <c r="O1676" s="405"/>
      <c r="P1676" s="275" t="str">
        <f t="shared" si="133"/>
        <v>NÃO</v>
      </c>
      <c r="Q1676" s="281" t="str">
        <f>IF(Table9[[#This Row],[Código do agregado
'[Entidade']]]="","",IF(B1676&lt;&gt;B1675,"A",IF(Q1675="A","B",IF(Q1675="B","C",IF(Q1675="C","D",IF(Q1675="D","E",IF(Q1675="E","F",IF(Q1675="F","G",IF(Q1675="G","H",IF(Q1675="H","I",IF(Q1675="K","L",IF(Q1675="L","M",IF(Q1675="M","N",IF(Q1675="N","O",IF(Q1675="O","P",IF(Q1675="P","Q"))))))))))))))))</f>
        <v/>
      </c>
      <c r="R1676" s="282" t="str">
        <f t="shared" si="134"/>
        <v/>
      </c>
      <c r="S1676" s="283" t="str">
        <f t="shared" si="135"/>
        <v/>
      </c>
      <c r="T1676" s="284" t="str">
        <f t="shared" ca="1" si="136"/>
        <v/>
      </c>
      <c r="U1676" s="419"/>
      <c r="V1676" s="421" t="str">
        <f>IFERROR(IF(Table9[[#This Row],[Data de nascimento 
(aaaa-mm-dd)]]="","",(IF(B1676="","",DATEDIF(J1676,VLOOKUP(Table9[[#This Row],[Código do agregado
'[Entidade']]],Table8[[Código do agregado '[Entidade']]:[Denominação do ficheiro pdf correspondente ao documento]],25,FALSE),"y")))),"")</f>
        <v/>
      </c>
      <c r="W1676" s="410">
        <f t="shared" si="137"/>
        <v>0</v>
      </c>
      <c r="AC1676" s="264"/>
    </row>
    <row r="1677" spans="1:29" s="263" customFormat="1" ht="25.05" hidden="1" customHeight="1" x14ac:dyDescent="0.3">
      <c r="A1677" s="274" t="str">
        <f>CONCATENATE(+IF(Table9[[#This Row],[Código do agregado
'[Entidade']]]="","",VLOOKUP(Table9[[#This Row],[Código do agregado
'[Entidade']]],Table8[[#All],[Código do agregado '[Entidade']]:[Código do agregado
'[1º Direito']]],6,FALSE)),Table9[[#This Row],[Membro]])</f>
        <v/>
      </c>
      <c r="B1677" s="403"/>
      <c r="C1677" s="404" t="str">
        <f>IF(Table9[[#This Row],[Código do agregado
'[Entidade']]]="","",(CONCATENATE(VLOOKUP(Table9[[#This Row],[Código do agregado
'[Entidade']]],Table8[[Código do agregado '[Entidade']]:[Código do agregado
'[1º Direito']]],8,FALSE),".",Table9[[#This Row],[Membro]])))</f>
        <v/>
      </c>
      <c r="D1677" s="430"/>
      <c r="E1677" s="431"/>
      <c r="F1677" s="430"/>
      <c r="G1677" s="430"/>
      <c r="H1677" s="435"/>
      <c r="I1677" s="432"/>
      <c r="J1677" s="433"/>
      <c r="K1677" s="404" t="str">
        <f ca="1">IF(Table9[[#This Row],[Data de nascimento 
(aaaa-mm-dd)]]="","",(IF(B1677="","",DATEDIF(J1677,NOW(),"y"))))</f>
        <v/>
      </c>
      <c r="L1677" s="401"/>
      <c r="M1677" s="405"/>
      <c r="N1677" s="407"/>
      <c r="O1677" s="405"/>
      <c r="P1677" s="275" t="str">
        <f t="shared" si="133"/>
        <v>NÃO</v>
      </c>
      <c r="Q1677" s="281" t="str">
        <f>IF(Table9[[#This Row],[Código do agregado
'[Entidade']]]="","",IF(B1677&lt;&gt;B1676,"A",IF(Q1676="A","B",IF(Q1676="B","C",IF(Q1676="C","D",IF(Q1676="D","E",IF(Q1676="E","F",IF(Q1676="F","G",IF(Q1676="G","H",IF(Q1676="H","I",IF(Q1676="K","L",IF(Q1676="L","M",IF(Q1676="M","N",IF(Q1676="N","O",IF(Q1676="O","P",IF(Q1676="P","Q"))))))))))))))))</f>
        <v/>
      </c>
      <c r="R1677" s="282" t="str">
        <f t="shared" si="134"/>
        <v/>
      </c>
      <c r="S1677" s="283" t="str">
        <f t="shared" si="135"/>
        <v/>
      </c>
      <c r="T1677" s="284" t="str">
        <f t="shared" ca="1" si="136"/>
        <v/>
      </c>
      <c r="U1677" s="419"/>
      <c r="V1677" s="421" t="str">
        <f>IFERROR(IF(Table9[[#This Row],[Data de nascimento 
(aaaa-mm-dd)]]="","",(IF(B1677="","",DATEDIF(J1677,VLOOKUP(Table9[[#This Row],[Código do agregado
'[Entidade']]],Table8[[Código do agregado '[Entidade']]:[Denominação do ficheiro pdf correspondente ao documento]],25,FALSE),"y")))),"")</f>
        <v/>
      </c>
      <c r="W1677" s="410">
        <f t="shared" si="137"/>
        <v>0</v>
      </c>
      <c r="AC1677" s="264"/>
    </row>
    <row r="1678" spans="1:29" s="263" customFormat="1" ht="25.05" hidden="1" customHeight="1" x14ac:dyDescent="0.3">
      <c r="A1678" s="274" t="str">
        <f>CONCATENATE(+IF(Table9[[#This Row],[Código do agregado
'[Entidade']]]="","",VLOOKUP(Table9[[#This Row],[Código do agregado
'[Entidade']]],Table8[[#All],[Código do agregado '[Entidade']]:[Código do agregado
'[1º Direito']]],6,FALSE)),Table9[[#This Row],[Membro]])</f>
        <v/>
      </c>
      <c r="B1678" s="403"/>
      <c r="C1678" s="404" t="str">
        <f>IF(Table9[[#This Row],[Código do agregado
'[Entidade']]]="","",(CONCATENATE(VLOOKUP(Table9[[#This Row],[Código do agregado
'[Entidade']]],Table8[[Código do agregado '[Entidade']]:[Código do agregado
'[1º Direito']]],8,FALSE),".",Table9[[#This Row],[Membro]])))</f>
        <v/>
      </c>
      <c r="D1678" s="430"/>
      <c r="E1678" s="431"/>
      <c r="F1678" s="430"/>
      <c r="G1678" s="430"/>
      <c r="H1678" s="435"/>
      <c r="I1678" s="432"/>
      <c r="J1678" s="433"/>
      <c r="K1678" s="404" t="str">
        <f ca="1">IF(Table9[[#This Row],[Data de nascimento 
(aaaa-mm-dd)]]="","",(IF(B1678="","",DATEDIF(J1678,NOW(),"y"))))</f>
        <v/>
      </c>
      <c r="L1678" s="401"/>
      <c r="M1678" s="405"/>
      <c r="N1678" s="407"/>
      <c r="O1678" s="405"/>
      <c r="P1678" s="275" t="str">
        <f t="shared" si="133"/>
        <v>NÃO</v>
      </c>
      <c r="Q1678" s="281" t="str">
        <f>IF(Table9[[#This Row],[Código do agregado
'[Entidade']]]="","",IF(B1678&lt;&gt;B1677,"A",IF(Q1677="A","B",IF(Q1677="B","C",IF(Q1677="C","D",IF(Q1677="D","E",IF(Q1677="E","F",IF(Q1677="F","G",IF(Q1677="G","H",IF(Q1677="H","I",IF(Q1677="K","L",IF(Q1677="L","M",IF(Q1677="M","N",IF(Q1677="N","O",IF(Q1677="O","P",IF(Q1677="P","Q"))))))))))))))))</f>
        <v/>
      </c>
      <c r="R1678" s="282" t="str">
        <f t="shared" si="134"/>
        <v/>
      </c>
      <c r="S1678" s="283" t="str">
        <f t="shared" si="135"/>
        <v/>
      </c>
      <c r="T1678" s="284" t="str">
        <f t="shared" ca="1" si="136"/>
        <v/>
      </c>
      <c r="U1678" s="419"/>
      <c r="V1678" s="421" t="str">
        <f>IFERROR(IF(Table9[[#This Row],[Data de nascimento 
(aaaa-mm-dd)]]="","",(IF(B1678="","",DATEDIF(J1678,VLOOKUP(Table9[[#This Row],[Código do agregado
'[Entidade']]],Table8[[Código do agregado '[Entidade']]:[Denominação do ficheiro pdf correspondente ao documento]],25,FALSE),"y")))),"")</f>
        <v/>
      </c>
      <c r="W1678" s="410">
        <f t="shared" si="137"/>
        <v>0</v>
      </c>
      <c r="AC1678" s="264"/>
    </row>
    <row r="1679" spans="1:29" s="263" customFormat="1" ht="25.05" hidden="1" customHeight="1" x14ac:dyDescent="0.3">
      <c r="A1679" s="274" t="str">
        <f>CONCATENATE(+IF(Table9[[#This Row],[Código do agregado
'[Entidade']]]="","",VLOOKUP(Table9[[#This Row],[Código do agregado
'[Entidade']]],Table8[[#All],[Código do agregado '[Entidade']]:[Código do agregado
'[1º Direito']]],6,FALSE)),Table9[[#This Row],[Membro]])</f>
        <v/>
      </c>
      <c r="B1679" s="403"/>
      <c r="C1679" s="404" t="str">
        <f>IF(Table9[[#This Row],[Código do agregado
'[Entidade']]]="","",(CONCATENATE(VLOOKUP(Table9[[#This Row],[Código do agregado
'[Entidade']]],Table8[[Código do agregado '[Entidade']]:[Código do agregado
'[1º Direito']]],8,FALSE),".",Table9[[#This Row],[Membro]])))</f>
        <v/>
      </c>
      <c r="D1679" s="430"/>
      <c r="E1679" s="431"/>
      <c r="F1679" s="430"/>
      <c r="G1679" s="430"/>
      <c r="H1679" s="435"/>
      <c r="I1679" s="432"/>
      <c r="J1679" s="433"/>
      <c r="K1679" s="404" t="str">
        <f ca="1">IF(Table9[[#This Row],[Data de nascimento 
(aaaa-mm-dd)]]="","",(IF(B1679="","",DATEDIF(J1679,NOW(),"y"))))</f>
        <v/>
      </c>
      <c r="L1679" s="401"/>
      <c r="M1679" s="405"/>
      <c r="N1679" s="407"/>
      <c r="O1679" s="405"/>
      <c r="P1679" s="275" t="str">
        <f t="shared" si="133"/>
        <v>NÃO</v>
      </c>
      <c r="Q1679" s="281" t="str">
        <f>IF(Table9[[#This Row],[Código do agregado
'[Entidade']]]="","",IF(B1679&lt;&gt;B1678,"A",IF(Q1678="A","B",IF(Q1678="B","C",IF(Q1678="C","D",IF(Q1678="D","E",IF(Q1678="E","F",IF(Q1678="F","G",IF(Q1678="G","H",IF(Q1678="H","I",IF(Q1678="K","L",IF(Q1678="L","M",IF(Q1678="M","N",IF(Q1678="N","O",IF(Q1678="O","P",IF(Q1678="P","Q"))))))))))))))))</f>
        <v/>
      </c>
      <c r="R1679" s="282" t="str">
        <f t="shared" si="134"/>
        <v/>
      </c>
      <c r="S1679" s="283" t="str">
        <f t="shared" si="135"/>
        <v/>
      </c>
      <c r="T1679" s="284" t="str">
        <f t="shared" ca="1" si="136"/>
        <v/>
      </c>
      <c r="U1679" s="419"/>
      <c r="V1679" s="421" t="str">
        <f>IFERROR(IF(Table9[[#This Row],[Data de nascimento 
(aaaa-mm-dd)]]="","",(IF(B1679="","",DATEDIF(J1679,VLOOKUP(Table9[[#This Row],[Código do agregado
'[Entidade']]],Table8[[Código do agregado '[Entidade']]:[Denominação do ficheiro pdf correspondente ao documento]],25,FALSE),"y")))),"")</f>
        <v/>
      </c>
      <c r="W1679" s="410">
        <f t="shared" si="137"/>
        <v>0</v>
      </c>
      <c r="AC1679" s="264"/>
    </row>
    <row r="1680" spans="1:29" s="263" customFormat="1" ht="25.05" hidden="1" customHeight="1" x14ac:dyDescent="0.3">
      <c r="A1680" s="274" t="str">
        <f>CONCATENATE(+IF(Table9[[#This Row],[Código do agregado
'[Entidade']]]="","",VLOOKUP(Table9[[#This Row],[Código do agregado
'[Entidade']]],Table8[[#All],[Código do agregado '[Entidade']]:[Código do agregado
'[1º Direito']]],6,FALSE)),Table9[[#This Row],[Membro]])</f>
        <v/>
      </c>
      <c r="B1680" s="403"/>
      <c r="C1680" s="404" t="str">
        <f>IF(Table9[[#This Row],[Código do agregado
'[Entidade']]]="","",(CONCATENATE(VLOOKUP(Table9[[#This Row],[Código do agregado
'[Entidade']]],Table8[[Código do agregado '[Entidade']]:[Código do agregado
'[1º Direito']]],8,FALSE),".",Table9[[#This Row],[Membro]])))</f>
        <v/>
      </c>
      <c r="D1680" s="430"/>
      <c r="E1680" s="431"/>
      <c r="F1680" s="430"/>
      <c r="G1680" s="430"/>
      <c r="H1680" s="435"/>
      <c r="I1680" s="432"/>
      <c r="J1680" s="433"/>
      <c r="K1680" s="404" t="str">
        <f ca="1">IF(Table9[[#This Row],[Data de nascimento 
(aaaa-mm-dd)]]="","",(IF(B1680="","",DATEDIF(J1680,NOW(),"y"))))</f>
        <v/>
      </c>
      <c r="L1680" s="401"/>
      <c r="M1680" s="405"/>
      <c r="N1680" s="407"/>
      <c r="O1680" s="405"/>
      <c r="P1680" s="275" t="str">
        <f t="shared" si="133"/>
        <v>NÃO</v>
      </c>
      <c r="Q1680" s="281" t="str">
        <f>IF(Table9[[#This Row],[Código do agregado
'[Entidade']]]="","",IF(B1680&lt;&gt;B1679,"A",IF(Q1679="A","B",IF(Q1679="B","C",IF(Q1679="C","D",IF(Q1679="D","E",IF(Q1679="E","F",IF(Q1679="F","G",IF(Q1679="G","H",IF(Q1679="H","I",IF(Q1679="K","L",IF(Q1679="L","M",IF(Q1679="M","N",IF(Q1679="N","O",IF(Q1679="O","P",IF(Q1679="P","Q"))))))))))))))))</f>
        <v/>
      </c>
      <c r="R1680" s="282" t="str">
        <f t="shared" si="134"/>
        <v/>
      </c>
      <c r="S1680" s="283" t="str">
        <f t="shared" si="135"/>
        <v/>
      </c>
      <c r="T1680" s="284" t="str">
        <f t="shared" ca="1" si="136"/>
        <v/>
      </c>
      <c r="U1680" s="419"/>
      <c r="V1680" s="421" t="str">
        <f>IFERROR(IF(Table9[[#This Row],[Data de nascimento 
(aaaa-mm-dd)]]="","",(IF(B1680="","",DATEDIF(J1680,VLOOKUP(Table9[[#This Row],[Código do agregado
'[Entidade']]],Table8[[Código do agregado '[Entidade']]:[Denominação do ficheiro pdf correspondente ao documento]],25,FALSE),"y")))),"")</f>
        <v/>
      </c>
      <c r="W1680" s="410">
        <f t="shared" si="137"/>
        <v>0</v>
      </c>
      <c r="AC1680" s="264"/>
    </row>
    <row r="1681" spans="1:29" s="263" customFormat="1" ht="25.05" hidden="1" customHeight="1" x14ac:dyDescent="0.3">
      <c r="A1681" s="274" t="str">
        <f>CONCATENATE(+IF(Table9[[#This Row],[Código do agregado
'[Entidade']]]="","",VLOOKUP(Table9[[#This Row],[Código do agregado
'[Entidade']]],Table8[[#All],[Código do agregado '[Entidade']]:[Código do agregado
'[1º Direito']]],6,FALSE)),Table9[[#This Row],[Membro]])</f>
        <v/>
      </c>
      <c r="B1681" s="403"/>
      <c r="C1681" s="404" t="str">
        <f>IF(Table9[[#This Row],[Código do agregado
'[Entidade']]]="","",(CONCATENATE(VLOOKUP(Table9[[#This Row],[Código do agregado
'[Entidade']]],Table8[[Código do agregado '[Entidade']]:[Código do agregado
'[1º Direito']]],8,FALSE),".",Table9[[#This Row],[Membro]])))</f>
        <v/>
      </c>
      <c r="D1681" s="430"/>
      <c r="E1681" s="431"/>
      <c r="F1681" s="430"/>
      <c r="G1681" s="430"/>
      <c r="H1681" s="435"/>
      <c r="I1681" s="432"/>
      <c r="J1681" s="433"/>
      <c r="K1681" s="404" t="str">
        <f ca="1">IF(Table9[[#This Row],[Data de nascimento 
(aaaa-mm-dd)]]="","",(IF(B1681="","",DATEDIF(J1681,NOW(),"y"))))</f>
        <v/>
      </c>
      <c r="L1681" s="401"/>
      <c r="M1681" s="405"/>
      <c r="N1681" s="407"/>
      <c r="O1681" s="405"/>
      <c r="P1681" s="275" t="str">
        <f t="shared" si="133"/>
        <v>NÃO</v>
      </c>
      <c r="Q1681" s="281" t="str">
        <f>IF(Table9[[#This Row],[Código do agregado
'[Entidade']]]="","",IF(B1681&lt;&gt;B1680,"A",IF(Q1680="A","B",IF(Q1680="B","C",IF(Q1680="C","D",IF(Q1680="D","E",IF(Q1680="E","F",IF(Q1680="F","G",IF(Q1680="G","H",IF(Q1680="H","I",IF(Q1680="K","L",IF(Q1680="L","M",IF(Q1680="M","N",IF(Q1680="N","O",IF(Q1680="O","P",IF(Q1680="P","Q"))))))))))))))))</f>
        <v/>
      </c>
      <c r="R1681" s="282" t="str">
        <f t="shared" si="134"/>
        <v/>
      </c>
      <c r="S1681" s="283" t="str">
        <f t="shared" si="135"/>
        <v/>
      </c>
      <c r="T1681" s="284" t="str">
        <f t="shared" ca="1" si="136"/>
        <v/>
      </c>
      <c r="U1681" s="419"/>
      <c r="V1681" s="421" t="str">
        <f>IFERROR(IF(Table9[[#This Row],[Data de nascimento 
(aaaa-mm-dd)]]="","",(IF(B1681="","",DATEDIF(J1681,VLOOKUP(Table9[[#This Row],[Código do agregado
'[Entidade']]],Table8[[Código do agregado '[Entidade']]:[Denominação do ficheiro pdf correspondente ao documento]],25,FALSE),"y")))),"")</f>
        <v/>
      </c>
      <c r="W1681" s="410">
        <f t="shared" si="137"/>
        <v>0</v>
      </c>
      <c r="AC1681" s="264"/>
    </row>
    <row r="1682" spans="1:29" s="263" customFormat="1" ht="25.05" hidden="1" customHeight="1" x14ac:dyDescent="0.3">
      <c r="A1682" s="274" t="str">
        <f>CONCATENATE(+IF(Table9[[#This Row],[Código do agregado
'[Entidade']]]="","",VLOOKUP(Table9[[#This Row],[Código do agregado
'[Entidade']]],Table8[[#All],[Código do agregado '[Entidade']]:[Código do agregado
'[1º Direito']]],6,FALSE)),Table9[[#This Row],[Membro]])</f>
        <v/>
      </c>
      <c r="B1682" s="403"/>
      <c r="C1682" s="404" t="str">
        <f>IF(Table9[[#This Row],[Código do agregado
'[Entidade']]]="","",(CONCATENATE(VLOOKUP(Table9[[#This Row],[Código do agregado
'[Entidade']]],Table8[[Código do agregado '[Entidade']]:[Código do agregado
'[1º Direito']]],8,FALSE),".",Table9[[#This Row],[Membro]])))</f>
        <v/>
      </c>
      <c r="D1682" s="430"/>
      <c r="E1682" s="431"/>
      <c r="F1682" s="430"/>
      <c r="G1682" s="430"/>
      <c r="H1682" s="435"/>
      <c r="I1682" s="432"/>
      <c r="J1682" s="433"/>
      <c r="K1682" s="404" t="str">
        <f ca="1">IF(Table9[[#This Row],[Data de nascimento 
(aaaa-mm-dd)]]="","",(IF(B1682="","",DATEDIF(J1682,NOW(),"y"))))</f>
        <v/>
      </c>
      <c r="L1682" s="401"/>
      <c r="M1682" s="405"/>
      <c r="N1682" s="407"/>
      <c r="O1682" s="405"/>
      <c r="P1682" s="275" t="str">
        <f t="shared" si="133"/>
        <v>NÃO</v>
      </c>
      <c r="Q1682" s="281" t="str">
        <f>IF(Table9[[#This Row],[Código do agregado
'[Entidade']]]="","",IF(B1682&lt;&gt;B1681,"A",IF(Q1681="A","B",IF(Q1681="B","C",IF(Q1681="C","D",IF(Q1681="D","E",IF(Q1681="E","F",IF(Q1681="F","G",IF(Q1681="G","H",IF(Q1681="H","I",IF(Q1681="K","L",IF(Q1681="L","M",IF(Q1681="M","N",IF(Q1681="N","O",IF(Q1681="O","P",IF(Q1681="P","Q"))))))))))))))))</f>
        <v/>
      </c>
      <c r="R1682" s="282" t="str">
        <f t="shared" si="134"/>
        <v/>
      </c>
      <c r="S1682" s="283" t="str">
        <f t="shared" si="135"/>
        <v/>
      </c>
      <c r="T1682" s="284" t="str">
        <f t="shared" ca="1" si="136"/>
        <v/>
      </c>
      <c r="U1682" s="419"/>
      <c r="V1682" s="421" t="str">
        <f>IFERROR(IF(Table9[[#This Row],[Data de nascimento 
(aaaa-mm-dd)]]="","",(IF(B1682="","",DATEDIF(J1682,VLOOKUP(Table9[[#This Row],[Código do agregado
'[Entidade']]],Table8[[Código do agregado '[Entidade']]:[Denominação do ficheiro pdf correspondente ao documento]],25,FALSE),"y")))),"")</f>
        <v/>
      </c>
      <c r="W1682" s="410">
        <f t="shared" si="137"/>
        <v>0</v>
      </c>
      <c r="AC1682" s="264"/>
    </row>
    <row r="1683" spans="1:29" s="263" customFormat="1" ht="25.05" hidden="1" customHeight="1" x14ac:dyDescent="0.3">
      <c r="A1683" s="274" t="str">
        <f>CONCATENATE(+IF(Table9[[#This Row],[Código do agregado
'[Entidade']]]="","",VLOOKUP(Table9[[#This Row],[Código do agregado
'[Entidade']]],Table8[[#All],[Código do agregado '[Entidade']]:[Código do agregado
'[1º Direito']]],6,FALSE)),Table9[[#This Row],[Membro]])</f>
        <v/>
      </c>
      <c r="B1683" s="403"/>
      <c r="C1683" s="404" t="str">
        <f>IF(Table9[[#This Row],[Código do agregado
'[Entidade']]]="","",(CONCATENATE(VLOOKUP(Table9[[#This Row],[Código do agregado
'[Entidade']]],Table8[[Código do agregado '[Entidade']]:[Código do agregado
'[1º Direito']]],8,FALSE),".",Table9[[#This Row],[Membro]])))</f>
        <v/>
      </c>
      <c r="D1683" s="430"/>
      <c r="E1683" s="431"/>
      <c r="F1683" s="430"/>
      <c r="G1683" s="430"/>
      <c r="H1683" s="435"/>
      <c r="I1683" s="432"/>
      <c r="J1683" s="433"/>
      <c r="K1683" s="404" t="str">
        <f ca="1">IF(Table9[[#This Row],[Data de nascimento 
(aaaa-mm-dd)]]="","",(IF(B1683="","",DATEDIF(J1683,NOW(),"y"))))</f>
        <v/>
      </c>
      <c r="L1683" s="401"/>
      <c r="M1683" s="405"/>
      <c r="N1683" s="407"/>
      <c r="O1683" s="405"/>
      <c r="P1683" s="275" t="str">
        <f t="shared" si="133"/>
        <v>NÃO</v>
      </c>
      <c r="Q1683" s="281" t="str">
        <f>IF(Table9[[#This Row],[Código do agregado
'[Entidade']]]="","",IF(B1683&lt;&gt;B1682,"A",IF(Q1682="A","B",IF(Q1682="B","C",IF(Q1682="C","D",IF(Q1682="D","E",IF(Q1682="E","F",IF(Q1682="F","G",IF(Q1682="G","H",IF(Q1682="H","I",IF(Q1682="K","L",IF(Q1682="L","M",IF(Q1682="M","N",IF(Q1682="N","O",IF(Q1682="O","P",IF(Q1682="P","Q"))))))))))))))))</f>
        <v/>
      </c>
      <c r="R1683" s="282" t="str">
        <f t="shared" si="134"/>
        <v/>
      </c>
      <c r="S1683" s="283" t="str">
        <f t="shared" si="135"/>
        <v/>
      </c>
      <c r="T1683" s="284" t="str">
        <f t="shared" ca="1" si="136"/>
        <v/>
      </c>
      <c r="U1683" s="419"/>
      <c r="V1683" s="421" t="str">
        <f>IFERROR(IF(Table9[[#This Row],[Data de nascimento 
(aaaa-mm-dd)]]="","",(IF(B1683="","",DATEDIF(J1683,VLOOKUP(Table9[[#This Row],[Código do agregado
'[Entidade']]],Table8[[Código do agregado '[Entidade']]:[Denominação do ficheiro pdf correspondente ao documento]],25,FALSE),"y")))),"")</f>
        <v/>
      </c>
      <c r="W1683" s="410">
        <f t="shared" si="137"/>
        <v>0</v>
      </c>
      <c r="AC1683" s="264"/>
    </row>
    <row r="1684" spans="1:29" s="263" customFormat="1" ht="25.05" hidden="1" customHeight="1" x14ac:dyDescent="0.3">
      <c r="A1684" s="274" t="str">
        <f>CONCATENATE(+IF(Table9[[#This Row],[Código do agregado
'[Entidade']]]="","",VLOOKUP(Table9[[#This Row],[Código do agregado
'[Entidade']]],Table8[[#All],[Código do agregado '[Entidade']]:[Código do agregado
'[1º Direito']]],6,FALSE)),Table9[[#This Row],[Membro]])</f>
        <v/>
      </c>
      <c r="B1684" s="403"/>
      <c r="C1684" s="404" t="str">
        <f>IF(Table9[[#This Row],[Código do agregado
'[Entidade']]]="","",(CONCATENATE(VLOOKUP(Table9[[#This Row],[Código do agregado
'[Entidade']]],Table8[[Código do agregado '[Entidade']]:[Código do agregado
'[1º Direito']]],8,FALSE),".",Table9[[#This Row],[Membro]])))</f>
        <v/>
      </c>
      <c r="D1684" s="430"/>
      <c r="E1684" s="431"/>
      <c r="F1684" s="430"/>
      <c r="G1684" s="430"/>
      <c r="H1684" s="435"/>
      <c r="I1684" s="432"/>
      <c r="J1684" s="433"/>
      <c r="K1684" s="404" t="str">
        <f ca="1">IF(Table9[[#This Row],[Data de nascimento 
(aaaa-mm-dd)]]="","",(IF(B1684="","",DATEDIF(J1684,NOW(),"y"))))</f>
        <v/>
      </c>
      <c r="L1684" s="401"/>
      <c r="M1684" s="405"/>
      <c r="N1684" s="407"/>
      <c r="O1684" s="405"/>
      <c r="P1684" s="275" t="str">
        <f t="shared" si="133"/>
        <v>NÃO</v>
      </c>
      <c r="Q1684" s="281" t="str">
        <f>IF(Table9[[#This Row],[Código do agregado
'[Entidade']]]="","",IF(B1684&lt;&gt;B1683,"A",IF(Q1683="A","B",IF(Q1683="B","C",IF(Q1683="C","D",IF(Q1683="D","E",IF(Q1683="E","F",IF(Q1683="F","G",IF(Q1683="G","H",IF(Q1683="H","I",IF(Q1683="K","L",IF(Q1683="L","M",IF(Q1683="M","N",IF(Q1683="N","O",IF(Q1683="O","P",IF(Q1683="P","Q"))))))))))))))))</f>
        <v/>
      </c>
      <c r="R1684" s="282" t="str">
        <f t="shared" si="134"/>
        <v/>
      </c>
      <c r="S1684" s="283" t="str">
        <f t="shared" si="135"/>
        <v/>
      </c>
      <c r="T1684" s="284" t="str">
        <f t="shared" ca="1" si="136"/>
        <v/>
      </c>
      <c r="U1684" s="419"/>
      <c r="V1684" s="421" t="str">
        <f>IFERROR(IF(Table9[[#This Row],[Data de nascimento 
(aaaa-mm-dd)]]="","",(IF(B1684="","",DATEDIF(J1684,VLOOKUP(Table9[[#This Row],[Código do agregado
'[Entidade']]],Table8[[Código do agregado '[Entidade']]:[Denominação do ficheiro pdf correspondente ao documento]],25,FALSE),"y")))),"")</f>
        <v/>
      </c>
      <c r="W1684" s="410">
        <f t="shared" si="137"/>
        <v>0</v>
      </c>
      <c r="AC1684" s="264"/>
    </row>
    <row r="1685" spans="1:29" s="263" customFormat="1" ht="25.05" hidden="1" customHeight="1" x14ac:dyDescent="0.3">
      <c r="A1685" s="274" t="str">
        <f>CONCATENATE(+IF(Table9[[#This Row],[Código do agregado
'[Entidade']]]="","",VLOOKUP(Table9[[#This Row],[Código do agregado
'[Entidade']]],Table8[[#All],[Código do agregado '[Entidade']]:[Código do agregado
'[1º Direito']]],6,FALSE)),Table9[[#This Row],[Membro]])</f>
        <v/>
      </c>
      <c r="B1685" s="403"/>
      <c r="C1685" s="404" t="str">
        <f>IF(Table9[[#This Row],[Código do agregado
'[Entidade']]]="","",(CONCATENATE(VLOOKUP(Table9[[#This Row],[Código do agregado
'[Entidade']]],Table8[[Código do agregado '[Entidade']]:[Código do agregado
'[1º Direito']]],8,FALSE),".",Table9[[#This Row],[Membro]])))</f>
        <v/>
      </c>
      <c r="D1685" s="430"/>
      <c r="E1685" s="431"/>
      <c r="F1685" s="430"/>
      <c r="G1685" s="430"/>
      <c r="H1685" s="435"/>
      <c r="I1685" s="432"/>
      <c r="J1685" s="433"/>
      <c r="K1685" s="404" t="str">
        <f ca="1">IF(Table9[[#This Row],[Data de nascimento 
(aaaa-mm-dd)]]="","",(IF(B1685="","",DATEDIF(J1685,NOW(),"y"))))</f>
        <v/>
      </c>
      <c r="L1685" s="401"/>
      <c r="M1685" s="405"/>
      <c r="N1685" s="407"/>
      <c r="O1685" s="405"/>
      <c r="P1685" s="275" t="str">
        <f t="shared" si="133"/>
        <v>NÃO</v>
      </c>
      <c r="Q1685" s="281" t="str">
        <f>IF(Table9[[#This Row],[Código do agregado
'[Entidade']]]="","",IF(B1685&lt;&gt;B1684,"A",IF(Q1684="A","B",IF(Q1684="B","C",IF(Q1684="C","D",IF(Q1684="D","E",IF(Q1684="E","F",IF(Q1684="F","G",IF(Q1684="G","H",IF(Q1684="H","I",IF(Q1684="K","L",IF(Q1684="L","M",IF(Q1684="M","N",IF(Q1684="N","O",IF(Q1684="O","P",IF(Q1684="P","Q"))))))))))))))))</f>
        <v/>
      </c>
      <c r="R1685" s="282" t="str">
        <f t="shared" si="134"/>
        <v/>
      </c>
      <c r="S1685" s="283" t="str">
        <f t="shared" si="135"/>
        <v/>
      </c>
      <c r="T1685" s="284" t="str">
        <f t="shared" ca="1" si="136"/>
        <v/>
      </c>
      <c r="U1685" s="419"/>
      <c r="V1685" s="421" t="str">
        <f>IFERROR(IF(Table9[[#This Row],[Data de nascimento 
(aaaa-mm-dd)]]="","",(IF(B1685="","",DATEDIF(J1685,VLOOKUP(Table9[[#This Row],[Código do agregado
'[Entidade']]],Table8[[Código do agregado '[Entidade']]:[Denominação do ficheiro pdf correspondente ao documento]],25,FALSE),"y")))),"")</f>
        <v/>
      </c>
      <c r="W1685" s="410">
        <f t="shared" si="137"/>
        <v>0</v>
      </c>
      <c r="AC1685" s="264"/>
    </row>
    <row r="1686" spans="1:29" s="263" customFormat="1" ht="25.05" hidden="1" customHeight="1" x14ac:dyDescent="0.3">
      <c r="A1686" s="274" t="str">
        <f>CONCATENATE(+IF(Table9[[#This Row],[Código do agregado
'[Entidade']]]="","",VLOOKUP(Table9[[#This Row],[Código do agregado
'[Entidade']]],Table8[[#All],[Código do agregado '[Entidade']]:[Código do agregado
'[1º Direito']]],6,FALSE)),Table9[[#This Row],[Membro]])</f>
        <v/>
      </c>
      <c r="B1686" s="403"/>
      <c r="C1686" s="404" t="str">
        <f>IF(Table9[[#This Row],[Código do agregado
'[Entidade']]]="","",(CONCATENATE(VLOOKUP(Table9[[#This Row],[Código do agregado
'[Entidade']]],Table8[[Código do agregado '[Entidade']]:[Código do agregado
'[1º Direito']]],8,FALSE),".",Table9[[#This Row],[Membro]])))</f>
        <v/>
      </c>
      <c r="D1686" s="430"/>
      <c r="E1686" s="431"/>
      <c r="F1686" s="430"/>
      <c r="G1686" s="430"/>
      <c r="H1686" s="435"/>
      <c r="I1686" s="432"/>
      <c r="J1686" s="433"/>
      <c r="K1686" s="404" t="str">
        <f ca="1">IF(Table9[[#This Row],[Data de nascimento 
(aaaa-mm-dd)]]="","",(IF(B1686="","",DATEDIF(J1686,NOW(),"y"))))</f>
        <v/>
      </c>
      <c r="L1686" s="401"/>
      <c r="M1686" s="405"/>
      <c r="N1686" s="407"/>
      <c r="O1686" s="405"/>
      <c r="P1686" s="275" t="str">
        <f t="shared" si="133"/>
        <v>NÃO</v>
      </c>
      <c r="Q1686" s="281" t="str">
        <f>IF(Table9[[#This Row],[Código do agregado
'[Entidade']]]="","",IF(B1686&lt;&gt;B1685,"A",IF(Q1685="A","B",IF(Q1685="B","C",IF(Q1685="C","D",IF(Q1685="D","E",IF(Q1685="E","F",IF(Q1685="F","G",IF(Q1685="G","H",IF(Q1685="H","I",IF(Q1685="K","L",IF(Q1685="L","M",IF(Q1685="M","N",IF(Q1685="N","O",IF(Q1685="O","P",IF(Q1685="P","Q"))))))))))))))))</f>
        <v/>
      </c>
      <c r="R1686" s="282" t="str">
        <f t="shared" si="134"/>
        <v/>
      </c>
      <c r="S1686" s="283" t="str">
        <f t="shared" si="135"/>
        <v/>
      </c>
      <c r="T1686" s="284" t="str">
        <f t="shared" ca="1" si="136"/>
        <v/>
      </c>
      <c r="U1686" s="419"/>
      <c r="V1686" s="421" t="str">
        <f>IFERROR(IF(Table9[[#This Row],[Data de nascimento 
(aaaa-mm-dd)]]="","",(IF(B1686="","",DATEDIF(J1686,VLOOKUP(Table9[[#This Row],[Código do agregado
'[Entidade']]],Table8[[Código do agregado '[Entidade']]:[Denominação do ficheiro pdf correspondente ao documento]],25,FALSE),"y")))),"")</f>
        <v/>
      </c>
      <c r="W1686" s="410">
        <f t="shared" si="137"/>
        <v>0</v>
      </c>
      <c r="AC1686" s="264"/>
    </row>
    <row r="1687" spans="1:29" s="263" customFormat="1" ht="25.05" hidden="1" customHeight="1" x14ac:dyDescent="0.3">
      <c r="A1687" s="274" t="str">
        <f>CONCATENATE(+IF(Table9[[#This Row],[Código do agregado
'[Entidade']]]="","",VLOOKUP(Table9[[#This Row],[Código do agregado
'[Entidade']]],Table8[[#All],[Código do agregado '[Entidade']]:[Código do agregado
'[1º Direito']]],6,FALSE)),Table9[[#This Row],[Membro]])</f>
        <v/>
      </c>
      <c r="B1687" s="403"/>
      <c r="C1687" s="404" t="str">
        <f>IF(Table9[[#This Row],[Código do agregado
'[Entidade']]]="","",(CONCATENATE(VLOOKUP(Table9[[#This Row],[Código do agregado
'[Entidade']]],Table8[[Código do agregado '[Entidade']]:[Código do agregado
'[1º Direito']]],8,FALSE),".",Table9[[#This Row],[Membro]])))</f>
        <v/>
      </c>
      <c r="D1687" s="430"/>
      <c r="E1687" s="431"/>
      <c r="F1687" s="430"/>
      <c r="G1687" s="430"/>
      <c r="H1687" s="435"/>
      <c r="I1687" s="432"/>
      <c r="J1687" s="433"/>
      <c r="K1687" s="404" t="str">
        <f ca="1">IF(Table9[[#This Row],[Data de nascimento 
(aaaa-mm-dd)]]="","",(IF(B1687="","",DATEDIF(J1687,NOW(),"y"))))</f>
        <v/>
      </c>
      <c r="L1687" s="401"/>
      <c r="M1687" s="405"/>
      <c r="N1687" s="407"/>
      <c r="O1687" s="405"/>
      <c r="P1687" s="275" t="str">
        <f t="shared" si="133"/>
        <v>NÃO</v>
      </c>
      <c r="Q1687" s="281" t="str">
        <f>IF(Table9[[#This Row],[Código do agregado
'[Entidade']]]="","",IF(B1687&lt;&gt;B1686,"A",IF(Q1686="A","B",IF(Q1686="B","C",IF(Q1686="C","D",IF(Q1686="D","E",IF(Q1686="E","F",IF(Q1686="F","G",IF(Q1686="G","H",IF(Q1686="H","I",IF(Q1686="K","L",IF(Q1686="L","M",IF(Q1686="M","N",IF(Q1686="N","O",IF(Q1686="O","P",IF(Q1686="P","Q"))))))))))))))))</f>
        <v/>
      </c>
      <c r="R1687" s="282" t="str">
        <f t="shared" si="134"/>
        <v/>
      </c>
      <c r="S1687" s="283" t="str">
        <f t="shared" si="135"/>
        <v/>
      </c>
      <c r="T1687" s="284" t="str">
        <f t="shared" ca="1" si="136"/>
        <v/>
      </c>
      <c r="U1687" s="419"/>
      <c r="V1687" s="421" t="str">
        <f>IFERROR(IF(Table9[[#This Row],[Data de nascimento 
(aaaa-mm-dd)]]="","",(IF(B1687="","",DATEDIF(J1687,VLOOKUP(Table9[[#This Row],[Código do agregado
'[Entidade']]],Table8[[Código do agregado '[Entidade']]:[Denominação do ficheiro pdf correspondente ao documento]],25,FALSE),"y")))),"")</f>
        <v/>
      </c>
      <c r="W1687" s="410">
        <f t="shared" si="137"/>
        <v>0</v>
      </c>
      <c r="AC1687" s="264"/>
    </row>
    <row r="1688" spans="1:29" s="263" customFormat="1" ht="25.05" hidden="1" customHeight="1" x14ac:dyDescent="0.3">
      <c r="A1688" s="274" t="str">
        <f>CONCATENATE(+IF(Table9[[#This Row],[Código do agregado
'[Entidade']]]="","",VLOOKUP(Table9[[#This Row],[Código do agregado
'[Entidade']]],Table8[[#All],[Código do agregado '[Entidade']]:[Código do agregado
'[1º Direito']]],6,FALSE)),Table9[[#This Row],[Membro]])</f>
        <v/>
      </c>
      <c r="B1688" s="403"/>
      <c r="C1688" s="404" t="str">
        <f>IF(Table9[[#This Row],[Código do agregado
'[Entidade']]]="","",(CONCATENATE(VLOOKUP(Table9[[#This Row],[Código do agregado
'[Entidade']]],Table8[[Código do agregado '[Entidade']]:[Código do agregado
'[1º Direito']]],8,FALSE),".",Table9[[#This Row],[Membro]])))</f>
        <v/>
      </c>
      <c r="D1688" s="430"/>
      <c r="E1688" s="431"/>
      <c r="F1688" s="430"/>
      <c r="G1688" s="430"/>
      <c r="H1688" s="435"/>
      <c r="I1688" s="432"/>
      <c r="J1688" s="433"/>
      <c r="K1688" s="404" t="str">
        <f ca="1">IF(Table9[[#This Row],[Data de nascimento 
(aaaa-mm-dd)]]="","",(IF(B1688="","",DATEDIF(J1688,NOW(),"y"))))</f>
        <v/>
      </c>
      <c r="L1688" s="401"/>
      <c r="M1688" s="405"/>
      <c r="N1688" s="407"/>
      <c r="O1688" s="405"/>
      <c r="P1688" s="275" t="str">
        <f t="shared" si="133"/>
        <v>NÃO</v>
      </c>
      <c r="Q1688" s="281" t="str">
        <f>IF(Table9[[#This Row],[Código do agregado
'[Entidade']]]="","",IF(B1688&lt;&gt;B1687,"A",IF(Q1687="A","B",IF(Q1687="B","C",IF(Q1687="C","D",IF(Q1687="D","E",IF(Q1687="E","F",IF(Q1687="F","G",IF(Q1687="G","H",IF(Q1687="H","I",IF(Q1687="K","L",IF(Q1687="L","M",IF(Q1687="M","N",IF(Q1687="N","O",IF(Q1687="O","P",IF(Q1687="P","Q"))))))))))))))))</f>
        <v/>
      </c>
      <c r="R1688" s="282" t="str">
        <f t="shared" si="134"/>
        <v/>
      </c>
      <c r="S1688" s="283" t="str">
        <f t="shared" si="135"/>
        <v/>
      </c>
      <c r="T1688" s="284" t="str">
        <f t="shared" ca="1" si="136"/>
        <v/>
      </c>
      <c r="U1688" s="419"/>
      <c r="V1688" s="421" t="str">
        <f>IFERROR(IF(Table9[[#This Row],[Data de nascimento 
(aaaa-mm-dd)]]="","",(IF(B1688="","",DATEDIF(J1688,VLOOKUP(Table9[[#This Row],[Código do agregado
'[Entidade']]],Table8[[Código do agregado '[Entidade']]:[Denominação do ficheiro pdf correspondente ao documento]],25,FALSE),"y")))),"")</f>
        <v/>
      </c>
      <c r="W1688" s="410">
        <f t="shared" si="137"/>
        <v>0</v>
      </c>
      <c r="AC1688" s="264"/>
    </row>
    <row r="1689" spans="1:29" s="263" customFormat="1" ht="25.05" hidden="1" customHeight="1" x14ac:dyDescent="0.3">
      <c r="A1689" s="274" t="str">
        <f>CONCATENATE(+IF(Table9[[#This Row],[Código do agregado
'[Entidade']]]="","",VLOOKUP(Table9[[#This Row],[Código do agregado
'[Entidade']]],Table8[[#All],[Código do agregado '[Entidade']]:[Código do agregado
'[1º Direito']]],6,FALSE)),Table9[[#This Row],[Membro]])</f>
        <v/>
      </c>
      <c r="B1689" s="403"/>
      <c r="C1689" s="404" t="str">
        <f>IF(Table9[[#This Row],[Código do agregado
'[Entidade']]]="","",(CONCATENATE(VLOOKUP(Table9[[#This Row],[Código do agregado
'[Entidade']]],Table8[[Código do agregado '[Entidade']]:[Código do agregado
'[1º Direito']]],8,FALSE),".",Table9[[#This Row],[Membro]])))</f>
        <v/>
      </c>
      <c r="D1689" s="430"/>
      <c r="E1689" s="431"/>
      <c r="F1689" s="430"/>
      <c r="G1689" s="430"/>
      <c r="H1689" s="435"/>
      <c r="I1689" s="432"/>
      <c r="J1689" s="433"/>
      <c r="K1689" s="404" t="str">
        <f ca="1">IF(Table9[[#This Row],[Data de nascimento 
(aaaa-mm-dd)]]="","",(IF(B1689="","",DATEDIF(J1689,NOW(),"y"))))</f>
        <v/>
      </c>
      <c r="L1689" s="401"/>
      <c r="M1689" s="405"/>
      <c r="N1689" s="407"/>
      <c r="O1689" s="405"/>
      <c r="P1689" s="275" t="str">
        <f t="shared" si="133"/>
        <v>NÃO</v>
      </c>
      <c r="Q1689" s="281" t="str">
        <f>IF(Table9[[#This Row],[Código do agregado
'[Entidade']]]="","",IF(B1689&lt;&gt;B1688,"A",IF(Q1688="A","B",IF(Q1688="B","C",IF(Q1688="C","D",IF(Q1688="D","E",IF(Q1688="E","F",IF(Q1688="F","G",IF(Q1688="G","H",IF(Q1688="H","I",IF(Q1688="K","L",IF(Q1688="L","M",IF(Q1688="M","N",IF(Q1688="N","O",IF(Q1688="O","P",IF(Q1688="P","Q"))))))))))))))))</f>
        <v/>
      </c>
      <c r="R1689" s="282" t="str">
        <f t="shared" si="134"/>
        <v/>
      </c>
      <c r="S1689" s="283" t="str">
        <f t="shared" si="135"/>
        <v/>
      </c>
      <c r="T1689" s="284" t="str">
        <f t="shared" ca="1" si="136"/>
        <v/>
      </c>
      <c r="U1689" s="419"/>
      <c r="V1689" s="421" t="str">
        <f>IFERROR(IF(Table9[[#This Row],[Data de nascimento 
(aaaa-mm-dd)]]="","",(IF(B1689="","",DATEDIF(J1689,VLOOKUP(Table9[[#This Row],[Código do agregado
'[Entidade']]],Table8[[Código do agregado '[Entidade']]:[Denominação do ficheiro pdf correspondente ao documento]],25,FALSE),"y")))),"")</f>
        <v/>
      </c>
      <c r="W1689" s="410">
        <f t="shared" si="137"/>
        <v>0</v>
      </c>
      <c r="AC1689" s="264"/>
    </row>
    <row r="1690" spans="1:29" s="263" customFormat="1" ht="25.05" hidden="1" customHeight="1" x14ac:dyDescent="0.3">
      <c r="A1690" s="274" t="str">
        <f>CONCATENATE(+IF(Table9[[#This Row],[Código do agregado
'[Entidade']]]="","",VLOOKUP(Table9[[#This Row],[Código do agregado
'[Entidade']]],Table8[[#All],[Código do agregado '[Entidade']]:[Código do agregado
'[1º Direito']]],6,FALSE)),Table9[[#This Row],[Membro]])</f>
        <v/>
      </c>
      <c r="B1690" s="403"/>
      <c r="C1690" s="404" t="str">
        <f>IF(Table9[[#This Row],[Código do agregado
'[Entidade']]]="","",(CONCATENATE(VLOOKUP(Table9[[#This Row],[Código do agregado
'[Entidade']]],Table8[[Código do agregado '[Entidade']]:[Código do agregado
'[1º Direito']]],8,FALSE),".",Table9[[#This Row],[Membro]])))</f>
        <v/>
      </c>
      <c r="D1690" s="430"/>
      <c r="E1690" s="431"/>
      <c r="F1690" s="430"/>
      <c r="G1690" s="430"/>
      <c r="H1690" s="435"/>
      <c r="I1690" s="432"/>
      <c r="J1690" s="433"/>
      <c r="K1690" s="404" t="str">
        <f ca="1">IF(Table9[[#This Row],[Data de nascimento 
(aaaa-mm-dd)]]="","",(IF(B1690="","",DATEDIF(J1690,NOW(),"y"))))</f>
        <v/>
      </c>
      <c r="L1690" s="401"/>
      <c r="M1690" s="405"/>
      <c r="N1690" s="407"/>
      <c r="O1690" s="405"/>
      <c r="P1690" s="275" t="str">
        <f t="shared" si="133"/>
        <v>NÃO</v>
      </c>
      <c r="Q1690" s="281" t="str">
        <f>IF(Table9[[#This Row],[Código do agregado
'[Entidade']]]="","",IF(B1690&lt;&gt;B1689,"A",IF(Q1689="A","B",IF(Q1689="B","C",IF(Q1689="C","D",IF(Q1689="D","E",IF(Q1689="E","F",IF(Q1689="F","G",IF(Q1689="G","H",IF(Q1689="H","I",IF(Q1689="K","L",IF(Q1689="L","M",IF(Q1689="M","N",IF(Q1689="N","O",IF(Q1689="O","P",IF(Q1689="P","Q"))))))))))))))))</f>
        <v/>
      </c>
      <c r="R1690" s="282" t="str">
        <f t="shared" si="134"/>
        <v/>
      </c>
      <c r="S1690" s="283" t="str">
        <f t="shared" si="135"/>
        <v/>
      </c>
      <c r="T1690" s="284" t="str">
        <f t="shared" ca="1" si="136"/>
        <v/>
      </c>
      <c r="U1690" s="419"/>
      <c r="V1690" s="421" t="str">
        <f>IFERROR(IF(Table9[[#This Row],[Data de nascimento 
(aaaa-mm-dd)]]="","",(IF(B1690="","",DATEDIF(J1690,VLOOKUP(Table9[[#This Row],[Código do agregado
'[Entidade']]],Table8[[Código do agregado '[Entidade']]:[Denominação do ficheiro pdf correspondente ao documento]],25,FALSE),"y")))),"")</f>
        <v/>
      </c>
      <c r="W1690" s="410">
        <f t="shared" si="137"/>
        <v>0</v>
      </c>
      <c r="AC1690" s="264"/>
    </row>
    <row r="1691" spans="1:29" s="263" customFormat="1" ht="25.05" hidden="1" customHeight="1" x14ac:dyDescent="0.3">
      <c r="A1691" s="274" t="str">
        <f>CONCATENATE(+IF(Table9[[#This Row],[Código do agregado
'[Entidade']]]="","",VLOOKUP(Table9[[#This Row],[Código do agregado
'[Entidade']]],Table8[[#All],[Código do agregado '[Entidade']]:[Código do agregado
'[1º Direito']]],6,FALSE)),Table9[[#This Row],[Membro]])</f>
        <v/>
      </c>
      <c r="B1691" s="403"/>
      <c r="C1691" s="404" t="str">
        <f>IF(Table9[[#This Row],[Código do agregado
'[Entidade']]]="","",(CONCATENATE(VLOOKUP(Table9[[#This Row],[Código do agregado
'[Entidade']]],Table8[[Código do agregado '[Entidade']]:[Código do agregado
'[1º Direito']]],8,FALSE),".",Table9[[#This Row],[Membro]])))</f>
        <v/>
      </c>
      <c r="D1691" s="430"/>
      <c r="E1691" s="431"/>
      <c r="F1691" s="430"/>
      <c r="G1691" s="430"/>
      <c r="H1691" s="435"/>
      <c r="I1691" s="432"/>
      <c r="J1691" s="433"/>
      <c r="K1691" s="404" t="str">
        <f ca="1">IF(Table9[[#This Row],[Data de nascimento 
(aaaa-mm-dd)]]="","",(IF(B1691="","",DATEDIF(J1691,NOW(),"y"))))</f>
        <v/>
      </c>
      <c r="L1691" s="401"/>
      <c r="M1691" s="405"/>
      <c r="N1691" s="407"/>
      <c r="O1691" s="405"/>
      <c r="P1691" s="275" t="str">
        <f t="shared" si="133"/>
        <v>NÃO</v>
      </c>
      <c r="Q1691" s="281" t="str">
        <f>IF(Table9[[#This Row],[Código do agregado
'[Entidade']]]="","",IF(B1691&lt;&gt;B1690,"A",IF(Q1690="A","B",IF(Q1690="B","C",IF(Q1690="C","D",IF(Q1690="D","E",IF(Q1690="E","F",IF(Q1690="F","G",IF(Q1690="G","H",IF(Q1690="H","I",IF(Q1690="K","L",IF(Q1690="L","M",IF(Q1690="M","N",IF(Q1690="N","O",IF(Q1690="O","P",IF(Q1690="P","Q"))))))))))))))))</f>
        <v/>
      </c>
      <c r="R1691" s="282" t="str">
        <f t="shared" si="134"/>
        <v/>
      </c>
      <c r="S1691" s="283" t="str">
        <f t="shared" si="135"/>
        <v/>
      </c>
      <c r="T1691" s="284" t="str">
        <f t="shared" ca="1" si="136"/>
        <v/>
      </c>
      <c r="U1691" s="419"/>
      <c r="V1691" s="421" t="str">
        <f>IFERROR(IF(Table9[[#This Row],[Data de nascimento 
(aaaa-mm-dd)]]="","",(IF(B1691="","",DATEDIF(J1691,VLOOKUP(Table9[[#This Row],[Código do agregado
'[Entidade']]],Table8[[Código do agregado '[Entidade']]:[Denominação do ficheiro pdf correspondente ao documento]],25,FALSE),"y")))),"")</f>
        <v/>
      </c>
      <c r="W1691" s="410">
        <f t="shared" si="137"/>
        <v>0</v>
      </c>
      <c r="AC1691" s="264"/>
    </row>
    <row r="1692" spans="1:29" s="263" customFormat="1" ht="25.05" hidden="1" customHeight="1" x14ac:dyDescent="0.3">
      <c r="A1692" s="274" t="str">
        <f>CONCATENATE(+IF(Table9[[#This Row],[Código do agregado
'[Entidade']]]="","",VLOOKUP(Table9[[#This Row],[Código do agregado
'[Entidade']]],Table8[[#All],[Código do agregado '[Entidade']]:[Código do agregado
'[1º Direito']]],6,FALSE)),Table9[[#This Row],[Membro]])</f>
        <v/>
      </c>
      <c r="B1692" s="403"/>
      <c r="C1692" s="404" t="str">
        <f>IF(Table9[[#This Row],[Código do agregado
'[Entidade']]]="","",(CONCATENATE(VLOOKUP(Table9[[#This Row],[Código do agregado
'[Entidade']]],Table8[[Código do agregado '[Entidade']]:[Código do agregado
'[1º Direito']]],8,FALSE),".",Table9[[#This Row],[Membro]])))</f>
        <v/>
      </c>
      <c r="D1692" s="430"/>
      <c r="E1692" s="431"/>
      <c r="F1692" s="430"/>
      <c r="G1692" s="430"/>
      <c r="H1692" s="435"/>
      <c r="I1692" s="432"/>
      <c r="J1692" s="433"/>
      <c r="K1692" s="404" t="str">
        <f ca="1">IF(Table9[[#This Row],[Data de nascimento 
(aaaa-mm-dd)]]="","",(IF(B1692="","",DATEDIF(J1692,NOW(),"y"))))</f>
        <v/>
      </c>
      <c r="L1692" s="401"/>
      <c r="M1692" s="405"/>
      <c r="N1692" s="407"/>
      <c r="O1692" s="405"/>
      <c r="P1692" s="275" t="str">
        <f t="shared" si="133"/>
        <v>NÃO</v>
      </c>
      <c r="Q1692" s="281" t="str">
        <f>IF(Table9[[#This Row],[Código do agregado
'[Entidade']]]="","",IF(B1692&lt;&gt;B1691,"A",IF(Q1691="A","B",IF(Q1691="B","C",IF(Q1691="C","D",IF(Q1691="D","E",IF(Q1691="E","F",IF(Q1691="F","G",IF(Q1691="G","H",IF(Q1691="H","I",IF(Q1691="K","L",IF(Q1691="L","M",IF(Q1691="M","N",IF(Q1691="N","O",IF(Q1691="O","P",IF(Q1691="P","Q"))))))))))))))))</f>
        <v/>
      </c>
      <c r="R1692" s="282" t="str">
        <f t="shared" si="134"/>
        <v/>
      </c>
      <c r="S1692" s="283" t="str">
        <f t="shared" si="135"/>
        <v/>
      </c>
      <c r="T1692" s="284" t="str">
        <f t="shared" ca="1" si="136"/>
        <v/>
      </c>
      <c r="U1692" s="419"/>
      <c r="V1692" s="421" t="str">
        <f>IFERROR(IF(Table9[[#This Row],[Data de nascimento 
(aaaa-mm-dd)]]="","",(IF(B1692="","",DATEDIF(J1692,VLOOKUP(Table9[[#This Row],[Código do agregado
'[Entidade']]],Table8[[Código do agregado '[Entidade']]:[Denominação do ficheiro pdf correspondente ao documento]],25,FALSE),"y")))),"")</f>
        <v/>
      </c>
      <c r="W1692" s="410">
        <f t="shared" si="137"/>
        <v>0</v>
      </c>
      <c r="AC1692" s="264"/>
    </row>
    <row r="1693" spans="1:29" s="263" customFormat="1" ht="25.05" hidden="1" customHeight="1" x14ac:dyDescent="0.3">
      <c r="A1693" s="274" t="str">
        <f>CONCATENATE(+IF(Table9[[#This Row],[Código do agregado
'[Entidade']]]="","",VLOOKUP(Table9[[#This Row],[Código do agregado
'[Entidade']]],Table8[[#All],[Código do agregado '[Entidade']]:[Código do agregado
'[1º Direito']]],6,FALSE)),Table9[[#This Row],[Membro]])</f>
        <v/>
      </c>
      <c r="B1693" s="403"/>
      <c r="C1693" s="404" t="str">
        <f>IF(Table9[[#This Row],[Código do agregado
'[Entidade']]]="","",(CONCATENATE(VLOOKUP(Table9[[#This Row],[Código do agregado
'[Entidade']]],Table8[[Código do agregado '[Entidade']]:[Código do agregado
'[1º Direito']]],8,FALSE),".",Table9[[#This Row],[Membro]])))</f>
        <v/>
      </c>
      <c r="D1693" s="430"/>
      <c r="E1693" s="431"/>
      <c r="F1693" s="430"/>
      <c r="G1693" s="430"/>
      <c r="H1693" s="435"/>
      <c r="I1693" s="432"/>
      <c r="J1693" s="433"/>
      <c r="K1693" s="404" t="str">
        <f ca="1">IF(Table9[[#This Row],[Data de nascimento 
(aaaa-mm-dd)]]="","",(IF(B1693="","",DATEDIF(J1693,NOW(),"y"))))</f>
        <v/>
      </c>
      <c r="L1693" s="401"/>
      <c r="M1693" s="405"/>
      <c r="N1693" s="407"/>
      <c r="O1693" s="405"/>
      <c r="P1693" s="275" t="str">
        <f t="shared" si="133"/>
        <v>NÃO</v>
      </c>
      <c r="Q1693" s="281" t="str">
        <f>IF(Table9[[#This Row],[Código do agregado
'[Entidade']]]="","",IF(B1693&lt;&gt;B1692,"A",IF(Q1692="A","B",IF(Q1692="B","C",IF(Q1692="C","D",IF(Q1692="D","E",IF(Q1692="E","F",IF(Q1692="F","G",IF(Q1692="G","H",IF(Q1692="H","I",IF(Q1692="K","L",IF(Q1692="L","M",IF(Q1692="M","N",IF(Q1692="N","O",IF(Q1692="O","P",IF(Q1692="P","Q"))))))))))))))))</f>
        <v/>
      </c>
      <c r="R1693" s="282" t="str">
        <f t="shared" si="134"/>
        <v/>
      </c>
      <c r="S1693" s="283" t="str">
        <f t="shared" si="135"/>
        <v/>
      </c>
      <c r="T1693" s="284" t="str">
        <f t="shared" ca="1" si="136"/>
        <v/>
      </c>
      <c r="U1693" s="419"/>
      <c r="V1693" s="421" t="str">
        <f>IFERROR(IF(Table9[[#This Row],[Data de nascimento 
(aaaa-mm-dd)]]="","",(IF(B1693="","",DATEDIF(J1693,VLOOKUP(Table9[[#This Row],[Código do agregado
'[Entidade']]],Table8[[Código do agregado '[Entidade']]:[Denominação do ficheiro pdf correspondente ao documento]],25,FALSE),"y")))),"")</f>
        <v/>
      </c>
      <c r="W1693" s="410">
        <f t="shared" si="137"/>
        <v>0</v>
      </c>
      <c r="AC1693" s="264"/>
    </row>
    <row r="1694" spans="1:29" s="263" customFormat="1" ht="25.05" hidden="1" customHeight="1" x14ac:dyDescent="0.3">
      <c r="A1694" s="274" t="str">
        <f>CONCATENATE(+IF(Table9[[#This Row],[Código do agregado
'[Entidade']]]="","",VLOOKUP(Table9[[#This Row],[Código do agregado
'[Entidade']]],Table8[[#All],[Código do agregado '[Entidade']]:[Código do agregado
'[1º Direito']]],6,FALSE)),Table9[[#This Row],[Membro]])</f>
        <v/>
      </c>
      <c r="B1694" s="403"/>
      <c r="C1694" s="404" t="str">
        <f>IF(Table9[[#This Row],[Código do agregado
'[Entidade']]]="","",(CONCATENATE(VLOOKUP(Table9[[#This Row],[Código do agregado
'[Entidade']]],Table8[[Código do agregado '[Entidade']]:[Código do agregado
'[1º Direito']]],8,FALSE),".",Table9[[#This Row],[Membro]])))</f>
        <v/>
      </c>
      <c r="D1694" s="430"/>
      <c r="E1694" s="431"/>
      <c r="F1694" s="430"/>
      <c r="G1694" s="430"/>
      <c r="H1694" s="435"/>
      <c r="I1694" s="432"/>
      <c r="J1694" s="433"/>
      <c r="K1694" s="404" t="str">
        <f ca="1">IF(Table9[[#This Row],[Data de nascimento 
(aaaa-mm-dd)]]="","",(IF(B1694="","",DATEDIF(J1694,NOW(),"y"))))</f>
        <v/>
      </c>
      <c r="L1694" s="401"/>
      <c r="M1694" s="405"/>
      <c r="N1694" s="407"/>
      <c r="O1694" s="405"/>
      <c r="P1694" s="275" t="str">
        <f t="shared" si="133"/>
        <v>NÃO</v>
      </c>
      <c r="Q1694" s="281" t="str">
        <f>IF(Table9[[#This Row],[Código do agregado
'[Entidade']]]="","",IF(B1694&lt;&gt;B1693,"A",IF(Q1693="A","B",IF(Q1693="B","C",IF(Q1693="C","D",IF(Q1693="D","E",IF(Q1693="E","F",IF(Q1693="F","G",IF(Q1693="G","H",IF(Q1693="H","I",IF(Q1693="K","L",IF(Q1693="L","M",IF(Q1693="M","N",IF(Q1693="N","O",IF(Q1693="O","P",IF(Q1693="P","Q"))))))))))))))))</f>
        <v/>
      </c>
      <c r="R1694" s="282" t="str">
        <f t="shared" si="134"/>
        <v/>
      </c>
      <c r="S1694" s="283" t="str">
        <f t="shared" si="135"/>
        <v/>
      </c>
      <c r="T1694" s="284" t="str">
        <f t="shared" ca="1" si="136"/>
        <v/>
      </c>
      <c r="U1694" s="419"/>
      <c r="V1694" s="421" t="str">
        <f>IFERROR(IF(Table9[[#This Row],[Data de nascimento 
(aaaa-mm-dd)]]="","",(IF(B1694="","",DATEDIF(J1694,VLOOKUP(Table9[[#This Row],[Código do agregado
'[Entidade']]],Table8[[Código do agregado '[Entidade']]:[Denominação do ficheiro pdf correspondente ao documento]],25,FALSE),"y")))),"")</f>
        <v/>
      </c>
      <c r="W1694" s="410">
        <f t="shared" si="137"/>
        <v>0</v>
      </c>
      <c r="AC1694" s="264"/>
    </row>
    <row r="1695" spans="1:29" s="263" customFormat="1" ht="25.05" hidden="1" customHeight="1" x14ac:dyDescent="0.3">
      <c r="A1695" s="274" t="str">
        <f>CONCATENATE(+IF(Table9[[#This Row],[Código do agregado
'[Entidade']]]="","",VLOOKUP(Table9[[#This Row],[Código do agregado
'[Entidade']]],Table8[[#All],[Código do agregado '[Entidade']]:[Código do agregado
'[1º Direito']]],6,FALSE)),Table9[[#This Row],[Membro]])</f>
        <v/>
      </c>
      <c r="B1695" s="403"/>
      <c r="C1695" s="404" t="str">
        <f>IF(Table9[[#This Row],[Código do agregado
'[Entidade']]]="","",(CONCATENATE(VLOOKUP(Table9[[#This Row],[Código do agregado
'[Entidade']]],Table8[[Código do agregado '[Entidade']]:[Código do agregado
'[1º Direito']]],8,FALSE),".",Table9[[#This Row],[Membro]])))</f>
        <v/>
      </c>
      <c r="D1695" s="430"/>
      <c r="E1695" s="431"/>
      <c r="F1695" s="430"/>
      <c r="G1695" s="430"/>
      <c r="H1695" s="435"/>
      <c r="I1695" s="432"/>
      <c r="J1695" s="433"/>
      <c r="K1695" s="404" t="str">
        <f ca="1">IF(Table9[[#This Row],[Data de nascimento 
(aaaa-mm-dd)]]="","",(IF(B1695="","",DATEDIF(J1695,NOW(),"y"))))</f>
        <v/>
      </c>
      <c r="L1695" s="401"/>
      <c r="M1695" s="405"/>
      <c r="N1695" s="407"/>
      <c r="O1695" s="405"/>
      <c r="P1695" s="275" t="str">
        <f t="shared" si="133"/>
        <v>NÃO</v>
      </c>
      <c r="Q1695" s="281" t="str">
        <f>IF(Table9[[#This Row],[Código do agregado
'[Entidade']]]="","",IF(B1695&lt;&gt;B1694,"A",IF(Q1694="A","B",IF(Q1694="B","C",IF(Q1694="C","D",IF(Q1694="D","E",IF(Q1694="E","F",IF(Q1694="F","G",IF(Q1694="G","H",IF(Q1694="H","I",IF(Q1694="K","L",IF(Q1694="L","M",IF(Q1694="M","N",IF(Q1694="N","O",IF(Q1694="O","P",IF(Q1694="P","Q"))))))))))))))))</f>
        <v/>
      </c>
      <c r="R1695" s="282" t="str">
        <f t="shared" si="134"/>
        <v/>
      </c>
      <c r="S1695" s="283" t="str">
        <f t="shared" si="135"/>
        <v/>
      </c>
      <c r="T1695" s="284" t="str">
        <f t="shared" ca="1" si="136"/>
        <v/>
      </c>
      <c r="U1695" s="419"/>
      <c r="V1695" s="421" t="str">
        <f>IFERROR(IF(Table9[[#This Row],[Data de nascimento 
(aaaa-mm-dd)]]="","",(IF(B1695="","",DATEDIF(J1695,VLOOKUP(Table9[[#This Row],[Código do agregado
'[Entidade']]],Table8[[Código do agregado '[Entidade']]:[Denominação do ficheiro pdf correspondente ao documento]],25,FALSE),"y")))),"")</f>
        <v/>
      </c>
      <c r="W1695" s="410">
        <f t="shared" si="137"/>
        <v>0</v>
      </c>
      <c r="AC1695" s="264"/>
    </row>
    <row r="1696" spans="1:29" s="263" customFormat="1" ht="25.05" hidden="1" customHeight="1" x14ac:dyDescent="0.3">
      <c r="A1696" s="274" t="str">
        <f>CONCATENATE(+IF(Table9[[#This Row],[Código do agregado
'[Entidade']]]="","",VLOOKUP(Table9[[#This Row],[Código do agregado
'[Entidade']]],Table8[[#All],[Código do agregado '[Entidade']]:[Código do agregado
'[1º Direito']]],6,FALSE)),Table9[[#This Row],[Membro]])</f>
        <v/>
      </c>
      <c r="B1696" s="403"/>
      <c r="C1696" s="404" t="str">
        <f>IF(Table9[[#This Row],[Código do agregado
'[Entidade']]]="","",(CONCATENATE(VLOOKUP(Table9[[#This Row],[Código do agregado
'[Entidade']]],Table8[[Código do agregado '[Entidade']]:[Código do agregado
'[1º Direito']]],8,FALSE),".",Table9[[#This Row],[Membro]])))</f>
        <v/>
      </c>
      <c r="D1696" s="430"/>
      <c r="E1696" s="431"/>
      <c r="F1696" s="430"/>
      <c r="G1696" s="430"/>
      <c r="H1696" s="435"/>
      <c r="I1696" s="432"/>
      <c r="J1696" s="433"/>
      <c r="K1696" s="404" t="str">
        <f ca="1">IF(Table9[[#This Row],[Data de nascimento 
(aaaa-mm-dd)]]="","",(IF(B1696="","",DATEDIF(J1696,NOW(),"y"))))</f>
        <v/>
      </c>
      <c r="L1696" s="401"/>
      <c r="M1696" s="405"/>
      <c r="N1696" s="407"/>
      <c r="O1696" s="405"/>
      <c r="P1696" s="275" t="str">
        <f t="shared" si="133"/>
        <v>NÃO</v>
      </c>
      <c r="Q1696" s="281" t="str">
        <f>IF(Table9[[#This Row],[Código do agregado
'[Entidade']]]="","",IF(B1696&lt;&gt;B1695,"A",IF(Q1695="A","B",IF(Q1695="B","C",IF(Q1695="C","D",IF(Q1695="D","E",IF(Q1695="E","F",IF(Q1695="F","G",IF(Q1695="G","H",IF(Q1695="H","I",IF(Q1695="K","L",IF(Q1695="L","M",IF(Q1695="M","N",IF(Q1695="N","O",IF(Q1695="O","P",IF(Q1695="P","Q"))))))))))))))))</f>
        <v/>
      </c>
      <c r="R1696" s="282" t="str">
        <f t="shared" si="134"/>
        <v/>
      </c>
      <c r="S1696" s="283" t="str">
        <f t="shared" si="135"/>
        <v/>
      </c>
      <c r="T1696" s="284" t="str">
        <f t="shared" ca="1" si="136"/>
        <v/>
      </c>
      <c r="U1696" s="419"/>
      <c r="V1696" s="421" t="str">
        <f>IFERROR(IF(Table9[[#This Row],[Data de nascimento 
(aaaa-mm-dd)]]="","",(IF(B1696="","",DATEDIF(J1696,VLOOKUP(Table9[[#This Row],[Código do agregado
'[Entidade']]],Table8[[Código do agregado '[Entidade']]:[Denominação do ficheiro pdf correspondente ao documento]],25,FALSE),"y")))),"")</f>
        <v/>
      </c>
      <c r="W1696" s="410">
        <f t="shared" si="137"/>
        <v>0</v>
      </c>
      <c r="AC1696" s="264"/>
    </row>
    <row r="1697" spans="1:29" s="263" customFormat="1" ht="25.05" hidden="1" customHeight="1" x14ac:dyDescent="0.3">
      <c r="A1697" s="274" t="str">
        <f>CONCATENATE(+IF(Table9[[#This Row],[Código do agregado
'[Entidade']]]="","",VLOOKUP(Table9[[#This Row],[Código do agregado
'[Entidade']]],Table8[[#All],[Código do agregado '[Entidade']]:[Código do agregado
'[1º Direito']]],6,FALSE)),Table9[[#This Row],[Membro]])</f>
        <v/>
      </c>
      <c r="B1697" s="403"/>
      <c r="C1697" s="404" t="str">
        <f>IF(Table9[[#This Row],[Código do agregado
'[Entidade']]]="","",(CONCATENATE(VLOOKUP(Table9[[#This Row],[Código do agregado
'[Entidade']]],Table8[[Código do agregado '[Entidade']]:[Código do agregado
'[1º Direito']]],8,FALSE),".",Table9[[#This Row],[Membro]])))</f>
        <v/>
      </c>
      <c r="D1697" s="430"/>
      <c r="E1697" s="431"/>
      <c r="F1697" s="430"/>
      <c r="G1697" s="430"/>
      <c r="H1697" s="435"/>
      <c r="I1697" s="432"/>
      <c r="J1697" s="433"/>
      <c r="K1697" s="404" t="str">
        <f ca="1">IF(Table9[[#This Row],[Data de nascimento 
(aaaa-mm-dd)]]="","",(IF(B1697="","",DATEDIF(J1697,NOW(),"y"))))</f>
        <v/>
      </c>
      <c r="L1697" s="401"/>
      <c r="M1697" s="405"/>
      <c r="N1697" s="407"/>
      <c r="O1697" s="405"/>
      <c r="P1697" s="275" t="str">
        <f t="shared" si="133"/>
        <v>NÃO</v>
      </c>
      <c r="Q1697" s="281" t="str">
        <f>IF(Table9[[#This Row],[Código do agregado
'[Entidade']]]="","",IF(B1697&lt;&gt;B1696,"A",IF(Q1696="A","B",IF(Q1696="B","C",IF(Q1696="C","D",IF(Q1696="D","E",IF(Q1696="E","F",IF(Q1696="F","G",IF(Q1696="G","H",IF(Q1696="H","I",IF(Q1696="K","L",IF(Q1696="L","M",IF(Q1696="M","N",IF(Q1696="N","O",IF(Q1696="O","P",IF(Q1696="P","Q"))))))))))))))))</f>
        <v/>
      </c>
      <c r="R1697" s="282" t="str">
        <f t="shared" si="134"/>
        <v/>
      </c>
      <c r="S1697" s="283" t="str">
        <f t="shared" si="135"/>
        <v/>
      </c>
      <c r="T1697" s="284" t="str">
        <f t="shared" ca="1" si="136"/>
        <v/>
      </c>
      <c r="U1697" s="419"/>
      <c r="V1697" s="421" t="str">
        <f>IFERROR(IF(Table9[[#This Row],[Data de nascimento 
(aaaa-mm-dd)]]="","",(IF(B1697="","",DATEDIF(J1697,VLOOKUP(Table9[[#This Row],[Código do agregado
'[Entidade']]],Table8[[Código do agregado '[Entidade']]:[Denominação do ficheiro pdf correspondente ao documento]],25,FALSE),"y")))),"")</f>
        <v/>
      </c>
      <c r="W1697" s="410">
        <f t="shared" si="137"/>
        <v>0</v>
      </c>
      <c r="AC1697" s="264"/>
    </row>
    <row r="1698" spans="1:29" s="263" customFormat="1" ht="25.05" hidden="1" customHeight="1" x14ac:dyDescent="0.3">
      <c r="A1698" s="274" t="str">
        <f>CONCATENATE(+IF(Table9[[#This Row],[Código do agregado
'[Entidade']]]="","",VLOOKUP(Table9[[#This Row],[Código do agregado
'[Entidade']]],Table8[[#All],[Código do agregado '[Entidade']]:[Código do agregado
'[1º Direito']]],6,FALSE)),Table9[[#This Row],[Membro]])</f>
        <v/>
      </c>
      <c r="B1698" s="403"/>
      <c r="C1698" s="404" t="str">
        <f>IF(Table9[[#This Row],[Código do agregado
'[Entidade']]]="","",(CONCATENATE(VLOOKUP(Table9[[#This Row],[Código do agregado
'[Entidade']]],Table8[[Código do agregado '[Entidade']]:[Código do agregado
'[1º Direito']]],8,FALSE),".",Table9[[#This Row],[Membro]])))</f>
        <v/>
      </c>
      <c r="D1698" s="430"/>
      <c r="E1698" s="431"/>
      <c r="F1698" s="430"/>
      <c r="G1698" s="430"/>
      <c r="H1698" s="435"/>
      <c r="I1698" s="432"/>
      <c r="J1698" s="433"/>
      <c r="K1698" s="404" t="str">
        <f ca="1">IF(Table9[[#This Row],[Data de nascimento 
(aaaa-mm-dd)]]="","",(IF(B1698="","",DATEDIF(J1698,NOW(),"y"))))</f>
        <v/>
      </c>
      <c r="L1698" s="401"/>
      <c r="M1698" s="405"/>
      <c r="N1698" s="407"/>
      <c r="O1698" s="405"/>
      <c r="P1698" s="275" t="str">
        <f t="shared" si="133"/>
        <v>NÃO</v>
      </c>
      <c r="Q1698" s="281" t="str">
        <f>IF(Table9[[#This Row],[Código do agregado
'[Entidade']]]="","",IF(B1698&lt;&gt;B1697,"A",IF(Q1697="A","B",IF(Q1697="B","C",IF(Q1697="C","D",IF(Q1697="D","E",IF(Q1697="E","F",IF(Q1697="F","G",IF(Q1697="G","H",IF(Q1697="H","I",IF(Q1697="K","L",IF(Q1697="L","M",IF(Q1697="M","N",IF(Q1697="N","O",IF(Q1697="O","P",IF(Q1697="P","Q"))))))))))))))))</f>
        <v/>
      </c>
      <c r="R1698" s="282" t="str">
        <f t="shared" si="134"/>
        <v/>
      </c>
      <c r="S1698" s="283" t="str">
        <f t="shared" si="135"/>
        <v/>
      </c>
      <c r="T1698" s="284" t="str">
        <f t="shared" ca="1" si="136"/>
        <v/>
      </c>
      <c r="U1698" s="419"/>
      <c r="V1698" s="421" t="str">
        <f>IFERROR(IF(Table9[[#This Row],[Data de nascimento 
(aaaa-mm-dd)]]="","",(IF(B1698="","",DATEDIF(J1698,VLOOKUP(Table9[[#This Row],[Código do agregado
'[Entidade']]],Table8[[Código do agregado '[Entidade']]:[Denominação do ficheiro pdf correspondente ao documento]],25,FALSE),"y")))),"")</f>
        <v/>
      </c>
      <c r="W1698" s="410">
        <f t="shared" si="137"/>
        <v>0</v>
      </c>
      <c r="AC1698" s="264"/>
    </row>
    <row r="1699" spans="1:29" s="263" customFormat="1" ht="25.05" hidden="1" customHeight="1" x14ac:dyDescent="0.3">
      <c r="A1699" s="274" t="str">
        <f>CONCATENATE(+IF(Table9[[#This Row],[Código do agregado
'[Entidade']]]="","",VLOOKUP(Table9[[#This Row],[Código do agregado
'[Entidade']]],Table8[[#All],[Código do agregado '[Entidade']]:[Código do agregado
'[1º Direito']]],6,FALSE)),Table9[[#This Row],[Membro]])</f>
        <v/>
      </c>
      <c r="B1699" s="403"/>
      <c r="C1699" s="404" t="str">
        <f>IF(Table9[[#This Row],[Código do agregado
'[Entidade']]]="","",(CONCATENATE(VLOOKUP(Table9[[#This Row],[Código do agregado
'[Entidade']]],Table8[[Código do agregado '[Entidade']]:[Código do agregado
'[1º Direito']]],8,FALSE),".",Table9[[#This Row],[Membro]])))</f>
        <v/>
      </c>
      <c r="D1699" s="430"/>
      <c r="E1699" s="431"/>
      <c r="F1699" s="430"/>
      <c r="G1699" s="430"/>
      <c r="H1699" s="435"/>
      <c r="I1699" s="432"/>
      <c r="J1699" s="433"/>
      <c r="K1699" s="404" t="str">
        <f ca="1">IF(Table9[[#This Row],[Data de nascimento 
(aaaa-mm-dd)]]="","",(IF(B1699="","",DATEDIF(J1699,NOW(),"y"))))</f>
        <v/>
      </c>
      <c r="L1699" s="401"/>
      <c r="M1699" s="405"/>
      <c r="N1699" s="407"/>
      <c r="O1699" s="405"/>
      <c r="P1699" s="275" t="str">
        <f t="shared" si="133"/>
        <v>NÃO</v>
      </c>
      <c r="Q1699" s="281" t="str">
        <f>IF(Table9[[#This Row],[Código do agregado
'[Entidade']]]="","",IF(B1699&lt;&gt;B1698,"A",IF(Q1698="A","B",IF(Q1698="B","C",IF(Q1698="C","D",IF(Q1698="D","E",IF(Q1698="E","F",IF(Q1698="F","G",IF(Q1698="G","H",IF(Q1698="H","I",IF(Q1698="K","L",IF(Q1698="L","M",IF(Q1698="M","N",IF(Q1698="N","O",IF(Q1698="O","P",IF(Q1698="P","Q"))))))))))))))))</f>
        <v/>
      </c>
      <c r="R1699" s="282" t="str">
        <f t="shared" si="134"/>
        <v/>
      </c>
      <c r="S1699" s="283" t="str">
        <f t="shared" si="135"/>
        <v/>
      </c>
      <c r="T1699" s="284" t="str">
        <f t="shared" ca="1" si="136"/>
        <v/>
      </c>
      <c r="U1699" s="419"/>
      <c r="V1699" s="421" t="str">
        <f>IFERROR(IF(Table9[[#This Row],[Data de nascimento 
(aaaa-mm-dd)]]="","",(IF(B1699="","",DATEDIF(J1699,VLOOKUP(Table9[[#This Row],[Código do agregado
'[Entidade']]],Table8[[Código do agregado '[Entidade']]:[Denominação do ficheiro pdf correspondente ao documento]],25,FALSE),"y")))),"")</f>
        <v/>
      </c>
      <c r="W1699" s="410">
        <f t="shared" si="137"/>
        <v>0</v>
      </c>
      <c r="AC1699" s="264"/>
    </row>
    <row r="1700" spans="1:29" s="263" customFormat="1" ht="25.05" hidden="1" customHeight="1" x14ac:dyDescent="0.3">
      <c r="A1700" s="274" t="str">
        <f>CONCATENATE(+IF(Table9[[#This Row],[Código do agregado
'[Entidade']]]="","",VLOOKUP(Table9[[#This Row],[Código do agregado
'[Entidade']]],Table8[[#All],[Código do agregado '[Entidade']]:[Código do agregado
'[1º Direito']]],6,FALSE)),Table9[[#This Row],[Membro]])</f>
        <v/>
      </c>
      <c r="B1700" s="403"/>
      <c r="C1700" s="404" t="str">
        <f>IF(Table9[[#This Row],[Código do agregado
'[Entidade']]]="","",(CONCATENATE(VLOOKUP(Table9[[#This Row],[Código do agregado
'[Entidade']]],Table8[[Código do agregado '[Entidade']]:[Código do agregado
'[1º Direito']]],8,FALSE),".",Table9[[#This Row],[Membro]])))</f>
        <v/>
      </c>
      <c r="D1700" s="430"/>
      <c r="E1700" s="431"/>
      <c r="F1700" s="430"/>
      <c r="G1700" s="430"/>
      <c r="H1700" s="435"/>
      <c r="I1700" s="432"/>
      <c r="J1700" s="433"/>
      <c r="K1700" s="404" t="str">
        <f ca="1">IF(Table9[[#This Row],[Data de nascimento 
(aaaa-mm-dd)]]="","",(IF(B1700="","",DATEDIF(J1700,NOW(),"y"))))</f>
        <v/>
      </c>
      <c r="L1700" s="401"/>
      <c r="M1700" s="405"/>
      <c r="N1700" s="407"/>
      <c r="O1700" s="405"/>
      <c r="P1700" s="275" t="str">
        <f t="shared" si="133"/>
        <v>NÃO</v>
      </c>
      <c r="Q1700" s="281" t="str">
        <f>IF(Table9[[#This Row],[Código do agregado
'[Entidade']]]="","",IF(B1700&lt;&gt;B1699,"A",IF(Q1699="A","B",IF(Q1699="B","C",IF(Q1699="C","D",IF(Q1699="D","E",IF(Q1699="E","F",IF(Q1699="F","G",IF(Q1699="G","H",IF(Q1699="H","I",IF(Q1699="K","L",IF(Q1699="L","M",IF(Q1699="M","N",IF(Q1699="N","O",IF(Q1699="O","P",IF(Q1699="P","Q"))))))))))))))))</f>
        <v/>
      </c>
      <c r="R1700" s="282" t="str">
        <f t="shared" si="134"/>
        <v/>
      </c>
      <c r="S1700" s="283" t="str">
        <f t="shared" si="135"/>
        <v/>
      </c>
      <c r="T1700" s="284" t="str">
        <f t="shared" ca="1" si="136"/>
        <v/>
      </c>
      <c r="U1700" s="419"/>
      <c r="V1700" s="421" t="str">
        <f>IFERROR(IF(Table9[[#This Row],[Data de nascimento 
(aaaa-mm-dd)]]="","",(IF(B1700="","",DATEDIF(J1700,VLOOKUP(Table9[[#This Row],[Código do agregado
'[Entidade']]],Table8[[Código do agregado '[Entidade']]:[Denominação do ficheiro pdf correspondente ao documento]],25,FALSE),"y")))),"")</f>
        <v/>
      </c>
      <c r="W1700" s="410">
        <f t="shared" si="137"/>
        <v>0</v>
      </c>
      <c r="AC1700" s="264"/>
    </row>
    <row r="1701" spans="1:29" s="263" customFormat="1" ht="25.05" hidden="1" customHeight="1" x14ac:dyDescent="0.3">
      <c r="A1701" s="274" t="str">
        <f>CONCATENATE(+IF(Table9[[#This Row],[Código do agregado
'[Entidade']]]="","",VLOOKUP(Table9[[#This Row],[Código do agregado
'[Entidade']]],Table8[[#All],[Código do agregado '[Entidade']]:[Código do agregado
'[1º Direito']]],6,FALSE)),Table9[[#This Row],[Membro]])</f>
        <v/>
      </c>
      <c r="B1701" s="403"/>
      <c r="C1701" s="404" t="str">
        <f>IF(Table9[[#This Row],[Código do agregado
'[Entidade']]]="","",(CONCATENATE(VLOOKUP(Table9[[#This Row],[Código do agregado
'[Entidade']]],Table8[[Código do agregado '[Entidade']]:[Código do agregado
'[1º Direito']]],8,FALSE),".",Table9[[#This Row],[Membro]])))</f>
        <v/>
      </c>
      <c r="D1701" s="430"/>
      <c r="E1701" s="431"/>
      <c r="F1701" s="430"/>
      <c r="G1701" s="430"/>
      <c r="H1701" s="435"/>
      <c r="I1701" s="432"/>
      <c r="J1701" s="433"/>
      <c r="K1701" s="404" t="str">
        <f ca="1">IF(Table9[[#This Row],[Data de nascimento 
(aaaa-mm-dd)]]="","",(IF(B1701="","",DATEDIF(J1701,NOW(),"y"))))</f>
        <v/>
      </c>
      <c r="L1701" s="401"/>
      <c r="M1701" s="405"/>
      <c r="N1701" s="407"/>
      <c r="O1701" s="405"/>
      <c r="P1701" s="275" t="str">
        <f t="shared" si="133"/>
        <v>NÃO</v>
      </c>
      <c r="Q1701" s="281" t="str">
        <f>IF(Table9[[#This Row],[Código do agregado
'[Entidade']]]="","",IF(B1701&lt;&gt;B1700,"A",IF(Q1700="A","B",IF(Q1700="B","C",IF(Q1700="C","D",IF(Q1700="D","E",IF(Q1700="E","F",IF(Q1700="F","G",IF(Q1700="G","H",IF(Q1700="H","I",IF(Q1700="K","L",IF(Q1700="L","M",IF(Q1700="M","N",IF(Q1700="N","O",IF(Q1700="O","P",IF(Q1700="P","Q"))))))))))))))))</f>
        <v/>
      </c>
      <c r="R1701" s="282" t="str">
        <f t="shared" si="134"/>
        <v/>
      </c>
      <c r="S1701" s="283" t="str">
        <f t="shared" si="135"/>
        <v/>
      </c>
      <c r="T1701" s="284" t="str">
        <f t="shared" ca="1" si="136"/>
        <v/>
      </c>
      <c r="U1701" s="419"/>
      <c r="V1701" s="421" t="str">
        <f>IFERROR(IF(Table9[[#This Row],[Data de nascimento 
(aaaa-mm-dd)]]="","",(IF(B1701="","",DATEDIF(J1701,VLOOKUP(Table9[[#This Row],[Código do agregado
'[Entidade']]],Table8[[Código do agregado '[Entidade']]:[Denominação do ficheiro pdf correspondente ao documento]],25,FALSE),"y")))),"")</f>
        <v/>
      </c>
      <c r="W1701" s="410">
        <f t="shared" si="137"/>
        <v>0</v>
      </c>
      <c r="AC1701" s="264"/>
    </row>
    <row r="1702" spans="1:29" s="263" customFormat="1" ht="25.05" hidden="1" customHeight="1" x14ac:dyDescent="0.3">
      <c r="A1702" s="274" t="str">
        <f>CONCATENATE(+IF(Table9[[#This Row],[Código do agregado
'[Entidade']]]="","",VLOOKUP(Table9[[#This Row],[Código do agregado
'[Entidade']]],Table8[[#All],[Código do agregado '[Entidade']]:[Código do agregado
'[1º Direito']]],6,FALSE)),Table9[[#This Row],[Membro]])</f>
        <v/>
      </c>
      <c r="B1702" s="403"/>
      <c r="C1702" s="404" t="str">
        <f>IF(Table9[[#This Row],[Código do agregado
'[Entidade']]]="","",(CONCATENATE(VLOOKUP(Table9[[#This Row],[Código do agregado
'[Entidade']]],Table8[[Código do agregado '[Entidade']]:[Código do agregado
'[1º Direito']]],8,FALSE),".",Table9[[#This Row],[Membro]])))</f>
        <v/>
      </c>
      <c r="D1702" s="430"/>
      <c r="E1702" s="431"/>
      <c r="F1702" s="430"/>
      <c r="G1702" s="430"/>
      <c r="H1702" s="435"/>
      <c r="I1702" s="432"/>
      <c r="J1702" s="433"/>
      <c r="K1702" s="404" t="str">
        <f ca="1">IF(Table9[[#This Row],[Data de nascimento 
(aaaa-mm-dd)]]="","",(IF(B1702="","",DATEDIF(J1702,NOW(),"y"))))</f>
        <v/>
      </c>
      <c r="L1702" s="401"/>
      <c r="M1702" s="405"/>
      <c r="N1702" s="407"/>
      <c r="O1702" s="405"/>
      <c r="P1702" s="275" t="str">
        <f t="shared" si="133"/>
        <v>NÃO</v>
      </c>
      <c r="Q1702" s="281" t="str">
        <f>IF(Table9[[#This Row],[Código do agregado
'[Entidade']]]="","",IF(B1702&lt;&gt;B1701,"A",IF(Q1701="A","B",IF(Q1701="B","C",IF(Q1701="C","D",IF(Q1701="D","E",IF(Q1701="E","F",IF(Q1701="F","G",IF(Q1701="G","H",IF(Q1701="H","I",IF(Q1701="K","L",IF(Q1701="L","M",IF(Q1701="M","N",IF(Q1701="N","O",IF(Q1701="O","P",IF(Q1701="P","Q"))))))))))))))))</f>
        <v/>
      </c>
      <c r="R1702" s="282" t="str">
        <f t="shared" si="134"/>
        <v/>
      </c>
      <c r="S1702" s="283" t="str">
        <f t="shared" si="135"/>
        <v/>
      </c>
      <c r="T1702" s="284" t="str">
        <f t="shared" ca="1" si="136"/>
        <v/>
      </c>
      <c r="U1702" s="419"/>
      <c r="V1702" s="421" t="str">
        <f>IFERROR(IF(Table9[[#This Row],[Data de nascimento 
(aaaa-mm-dd)]]="","",(IF(B1702="","",DATEDIF(J1702,VLOOKUP(Table9[[#This Row],[Código do agregado
'[Entidade']]],Table8[[Código do agregado '[Entidade']]:[Denominação do ficheiro pdf correspondente ao documento]],25,FALSE),"y")))),"")</f>
        <v/>
      </c>
      <c r="W1702" s="410">
        <f t="shared" si="137"/>
        <v>0</v>
      </c>
      <c r="AC1702" s="264"/>
    </row>
    <row r="1703" spans="1:29" s="263" customFormat="1" ht="25.05" hidden="1" customHeight="1" x14ac:dyDescent="0.3">
      <c r="A1703" s="274" t="str">
        <f>CONCATENATE(+IF(Table9[[#This Row],[Código do agregado
'[Entidade']]]="","",VLOOKUP(Table9[[#This Row],[Código do agregado
'[Entidade']]],Table8[[#All],[Código do agregado '[Entidade']]:[Código do agregado
'[1º Direito']]],6,FALSE)),Table9[[#This Row],[Membro]])</f>
        <v/>
      </c>
      <c r="B1703" s="403"/>
      <c r="C1703" s="404" t="str">
        <f>IF(Table9[[#This Row],[Código do agregado
'[Entidade']]]="","",(CONCATENATE(VLOOKUP(Table9[[#This Row],[Código do agregado
'[Entidade']]],Table8[[Código do agregado '[Entidade']]:[Código do agregado
'[1º Direito']]],8,FALSE),".",Table9[[#This Row],[Membro]])))</f>
        <v/>
      </c>
      <c r="D1703" s="430"/>
      <c r="E1703" s="431"/>
      <c r="F1703" s="430"/>
      <c r="G1703" s="430"/>
      <c r="H1703" s="435"/>
      <c r="I1703" s="432"/>
      <c r="J1703" s="433"/>
      <c r="K1703" s="404" t="str">
        <f ca="1">IF(Table9[[#This Row],[Data de nascimento 
(aaaa-mm-dd)]]="","",(IF(B1703="","",DATEDIF(J1703,NOW(),"y"))))</f>
        <v/>
      </c>
      <c r="L1703" s="401"/>
      <c r="M1703" s="405"/>
      <c r="N1703" s="407"/>
      <c r="O1703" s="405"/>
      <c r="P1703" s="275" t="str">
        <f t="shared" si="133"/>
        <v>NÃO</v>
      </c>
      <c r="Q1703" s="281" t="str">
        <f>IF(Table9[[#This Row],[Código do agregado
'[Entidade']]]="","",IF(B1703&lt;&gt;B1702,"A",IF(Q1702="A","B",IF(Q1702="B","C",IF(Q1702="C","D",IF(Q1702="D","E",IF(Q1702="E","F",IF(Q1702="F","G",IF(Q1702="G","H",IF(Q1702="H","I",IF(Q1702="K","L",IF(Q1702="L","M",IF(Q1702="M","N",IF(Q1702="N","O",IF(Q1702="O","P",IF(Q1702="P","Q"))))))))))))))))</f>
        <v/>
      </c>
      <c r="R1703" s="282" t="str">
        <f t="shared" si="134"/>
        <v/>
      </c>
      <c r="S1703" s="283" t="str">
        <f t="shared" si="135"/>
        <v/>
      </c>
      <c r="T1703" s="284" t="str">
        <f t="shared" ca="1" si="136"/>
        <v/>
      </c>
      <c r="U1703" s="419"/>
      <c r="V1703" s="421" t="str">
        <f>IFERROR(IF(Table9[[#This Row],[Data de nascimento 
(aaaa-mm-dd)]]="","",(IF(B1703="","",DATEDIF(J1703,VLOOKUP(Table9[[#This Row],[Código do agregado
'[Entidade']]],Table8[[Código do agregado '[Entidade']]:[Denominação do ficheiro pdf correspondente ao documento]],25,FALSE),"y")))),"")</f>
        <v/>
      </c>
      <c r="W1703" s="410">
        <f t="shared" si="137"/>
        <v>0</v>
      </c>
      <c r="AC1703" s="264"/>
    </row>
    <row r="1704" spans="1:29" s="263" customFormat="1" ht="25.05" hidden="1" customHeight="1" x14ac:dyDescent="0.3">
      <c r="A1704" s="274" t="str">
        <f>CONCATENATE(+IF(Table9[[#This Row],[Código do agregado
'[Entidade']]]="","",VLOOKUP(Table9[[#This Row],[Código do agregado
'[Entidade']]],Table8[[#All],[Código do agregado '[Entidade']]:[Código do agregado
'[1º Direito']]],6,FALSE)),Table9[[#This Row],[Membro]])</f>
        <v/>
      </c>
      <c r="B1704" s="403"/>
      <c r="C1704" s="404" t="str">
        <f>IF(Table9[[#This Row],[Código do agregado
'[Entidade']]]="","",(CONCATENATE(VLOOKUP(Table9[[#This Row],[Código do agregado
'[Entidade']]],Table8[[Código do agregado '[Entidade']]:[Código do agregado
'[1º Direito']]],8,FALSE),".",Table9[[#This Row],[Membro]])))</f>
        <v/>
      </c>
      <c r="D1704" s="430"/>
      <c r="E1704" s="431"/>
      <c r="F1704" s="430"/>
      <c r="G1704" s="430"/>
      <c r="H1704" s="435"/>
      <c r="I1704" s="432"/>
      <c r="J1704" s="433"/>
      <c r="K1704" s="404" t="str">
        <f ca="1">IF(Table9[[#This Row],[Data de nascimento 
(aaaa-mm-dd)]]="","",(IF(B1704="","",DATEDIF(J1704,NOW(),"y"))))</f>
        <v/>
      </c>
      <c r="L1704" s="401"/>
      <c r="M1704" s="405"/>
      <c r="N1704" s="407"/>
      <c r="O1704" s="405"/>
      <c r="P1704" s="275" t="str">
        <f t="shared" si="133"/>
        <v>NÃO</v>
      </c>
      <c r="Q1704" s="281" t="str">
        <f>IF(Table9[[#This Row],[Código do agregado
'[Entidade']]]="","",IF(B1704&lt;&gt;B1703,"A",IF(Q1703="A","B",IF(Q1703="B","C",IF(Q1703="C","D",IF(Q1703="D","E",IF(Q1703="E","F",IF(Q1703="F","G",IF(Q1703="G","H",IF(Q1703="H","I",IF(Q1703="K","L",IF(Q1703="L","M",IF(Q1703="M","N",IF(Q1703="N","O",IF(Q1703="O","P",IF(Q1703="P","Q"))))))))))))))))</f>
        <v/>
      </c>
      <c r="R1704" s="282" t="str">
        <f t="shared" si="134"/>
        <v/>
      </c>
      <c r="S1704" s="283" t="str">
        <f t="shared" si="135"/>
        <v/>
      </c>
      <c r="T1704" s="284" t="str">
        <f t="shared" ca="1" si="136"/>
        <v/>
      </c>
      <c r="U1704" s="419"/>
      <c r="V1704" s="421" t="str">
        <f>IFERROR(IF(Table9[[#This Row],[Data de nascimento 
(aaaa-mm-dd)]]="","",(IF(B1704="","",DATEDIF(J1704,VLOOKUP(Table9[[#This Row],[Código do agregado
'[Entidade']]],Table8[[Código do agregado '[Entidade']]:[Denominação do ficheiro pdf correspondente ao documento]],25,FALSE),"y")))),"")</f>
        <v/>
      </c>
      <c r="W1704" s="410">
        <f t="shared" si="137"/>
        <v>0</v>
      </c>
      <c r="AC1704" s="264"/>
    </row>
    <row r="1705" spans="1:29" s="263" customFormat="1" ht="25.05" hidden="1" customHeight="1" x14ac:dyDescent="0.3">
      <c r="A1705" s="274" t="str">
        <f>CONCATENATE(+IF(Table9[[#This Row],[Código do agregado
'[Entidade']]]="","",VLOOKUP(Table9[[#This Row],[Código do agregado
'[Entidade']]],Table8[[#All],[Código do agregado '[Entidade']]:[Código do agregado
'[1º Direito']]],6,FALSE)),Table9[[#This Row],[Membro]])</f>
        <v/>
      </c>
      <c r="B1705" s="403"/>
      <c r="C1705" s="404" t="str">
        <f>IF(Table9[[#This Row],[Código do agregado
'[Entidade']]]="","",(CONCATENATE(VLOOKUP(Table9[[#This Row],[Código do agregado
'[Entidade']]],Table8[[Código do agregado '[Entidade']]:[Código do agregado
'[1º Direito']]],8,FALSE),".",Table9[[#This Row],[Membro]])))</f>
        <v/>
      </c>
      <c r="D1705" s="430"/>
      <c r="E1705" s="431"/>
      <c r="F1705" s="430"/>
      <c r="G1705" s="430"/>
      <c r="H1705" s="435"/>
      <c r="I1705" s="432"/>
      <c r="J1705" s="433"/>
      <c r="K1705" s="404" t="str">
        <f ca="1">IF(Table9[[#This Row],[Data de nascimento 
(aaaa-mm-dd)]]="","",(IF(B1705="","",DATEDIF(J1705,NOW(),"y"))))</f>
        <v/>
      </c>
      <c r="L1705" s="401"/>
      <c r="M1705" s="405"/>
      <c r="N1705" s="407"/>
      <c r="O1705" s="405"/>
      <c r="P1705" s="275" t="str">
        <f t="shared" si="133"/>
        <v>NÃO</v>
      </c>
      <c r="Q1705" s="281" t="str">
        <f>IF(Table9[[#This Row],[Código do agregado
'[Entidade']]]="","",IF(B1705&lt;&gt;B1704,"A",IF(Q1704="A","B",IF(Q1704="B","C",IF(Q1704="C","D",IF(Q1704="D","E",IF(Q1704="E","F",IF(Q1704="F","G",IF(Q1704="G","H",IF(Q1704="H","I",IF(Q1704="K","L",IF(Q1704="L","M",IF(Q1704="M","N",IF(Q1704="N","O",IF(Q1704="O","P",IF(Q1704="P","Q"))))))))))))))))</f>
        <v/>
      </c>
      <c r="R1705" s="282" t="str">
        <f t="shared" si="134"/>
        <v/>
      </c>
      <c r="S1705" s="283" t="str">
        <f t="shared" si="135"/>
        <v/>
      </c>
      <c r="T1705" s="284" t="str">
        <f t="shared" ca="1" si="136"/>
        <v/>
      </c>
      <c r="U1705" s="419"/>
      <c r="V1705" s="421" t="str">
        <f>IFERROR(IF(Table9[[#This Row],[Data de nascimento 
(aaaa-mm-dd)]]="","",(IF(B1705="","",DATEDIF(J1705,VLOOKUP(Table9[[#This Row],[Código do agregado
'[Entidade']]],Table8[[Código do agregado '[Entidade']]:[Denominação do ficheiro pdf correspondente ao documento]],25,FALSE),"y")))),"")</f>
        <v/>
      </c>
      <c r="W1705" s="410">
        <f t="shared" si="137"/>
        <v>0</v>
      </c>
      <c r="AC1705" s="264"/>
    </row>
    <row r="1706" spans="1:29" s="263" customFormat="1" ht="25.05" hidden="1" customHeight="1" x14ac:dyDescent="0.3">
      <c r="A1706" s="274" t="str">
        <f>CONCATENATE(+IF(Table9[[#This Row],[Código do agregado
'[Entidade']]]="","",VLOOKUP(Table9[[#This Row],[Código do agregado
'[Entidade']]],Table8[[#All],[Código do agregado '[Entidade']]:[Código do agregado
'[1º Direito']]],6,FALSE)),Table9[[#This Row],[Membro]])</f>
        <v/>
      </c>
      <c r="B1706" s="403"/>
      <c r="C1706" s="404" t="str">
        <f>IF(Table9[[#This Row],[Código do agregado
'[Entidade']]]="","",(CONCATENATE(VLOOKUP(Table9[[#This Row],[Código do agregado
'[Entidade']]],Table8[[Código do agregado '[Entidade']]:[Código do agregado
'[1º Direito']]],8,FALSE),".",Table9[[#This Row],[Membro]])))</f>
        <v/>
      </c>
      <c r="D1706" s="430"/>
      <c r="E1706" s="431"/>
      <c r="F1706" s="430"/>
      <c r="G1706" s="430"/>
      <c r="H1706" s="435"/>
      <c r="I1706" s="432"/>
      <c r="J1706" s="433"/>
      <c r="K1706" s="404" t="str">
        <f ca="1">IF(Table9[[#This Row],[Data de nascimento 
(aaaa-mm-dd)]]="","",(IF(B1706="","",DATEDIF(J1706,NOW(),"y"))))</f>
        <v/>
      </c>
      <c r="L1706" s="401"/>
      <c r="M1706" s="405"/>
      <c r="N1706" s="407"/>
      <c r="O1706" s="405"/>
      <c r="P1706" s="275" t="str">
        <f t="shared" si="133"/>
        <v>NÃO</v>
      </c>
      <c r="Q1706" s="281" t="str">
        <f>IF(Table9[[#This Row],[Código do agregado
'[Entidade']]]="","",IF(B1706&lt;&gt;B1705,"A",IF(Q1705="A","B",IF(Q1705="B","C",IF(Q1705="C","D",IF(Q1705="D","E",IF(Q1705="E","F",IF(Q1705="F","G",IF(Q1705="G","H",IF(Q1705="H","I",IF(Q1705="K","L",IF(Q1705="L","M",IF(Q1705="M","N",IF(Q1705="N","O",IF(Q1705="O","P",IF(Q1705="P","Q"))))))))))))))))</f>
        <v/>
      </c>
      <c r="R1706" s="282" t="str">
        <f t="shared" si="134"/>
        <v/>
      </c>
      <c r="S1706" s="283" t="str">
        <f t="shared" si="135"/>
        <v/>
      </c>
      <c r="T1706" s="284" t="str">
        <f t="shared" ca="1" si="136"/>
        <v/>
      </c>
      <c r="U1706" s="419"/>
      <c r="V1706" s="421" t="str">
        <f>IFERROR(IF(Table9[[#This Row],[Data de nascimento 
(aaaa-mm-dd)]]="","",(IF(B1706="","",DATEDIF(J1706,VLOOKUP(Table9[[#This Row],[Código do agregado
'[Entidade']]],Table8[[Código do agregado '[Entidade']]:[Denominação do ficheiro pdf correspondente ao documento]],25,FALSE),"y")))),"")</f>
        <v/>
      </c>
      <c r="W1706" s="410">
        <f t="shared" si="137"/>
        <v>0</v>
      </c>
      <c r="AC1706" s="264"/>
    </row>
    <row r="1707" spans="1:29" s="263" customFormat="1" ht="25.05" hidden="1" customHeight="1" x14ac:dyDescent="0.3">
      <c r="A1707" s="274" t="str">
        <f>CONCATENATE(+IF(Table9[[#This Row],[Código do agregado
'[Entidade']]]="","",VLOOKUP(Table9[[#This Row],[Código do agregado
'[Entidade']]],Table8[[#All],[Código do agregado '[Entidade']]:[Código do agregado
'[1º Direito']]],6,FALSE)),Table9[[#This Row],[Membro]])</f>
        <v/>
      </c>
      <c r="B1707" s="403"/>
      <c r="C1707" s="404" t="str">
        <f>IF(Table9[[#This Row],[Código do agregado
'[Entidade']]]="","",(CONCATENATE(VLOOKUP(Table9[[#This Row],[Código do agregado
'[Entidade']]],Table8[[Código do agregado '[Entidade']]:[Código do agregado
'[1º Direito']]],8,FALSE),".",Table9[[#This Row],[Membro]])))</f>
        <v/>
      </c>
      <c r="D1707" s="430"/>
      <c r="E1707" s="431"/>
      <c r="F1707" s="430"/>
      <c r="G1707" s="430"/>
      <c r="H1707" s="435"/>
      <c r="I1707" s="432"/>
      <c r="J1707" s="433"/>
      <c r="K1707" s="404" t="str">
        <f ca="1">IF(Table9[[#This Row],[Data de nascimento 
(aaaa-mm-dd)]]="","",(IF(B1707="","",DATEDIF(J1707,NOW(),"y"))))</f>
        <v/>
      </c>
      <c r="L1707" s="401"/>
      <c r="M1707" s="405"/>
      <c r="N1707" s="407"/>
      <c r="O1707" s="405"/>
      <c r="P1707" s="275" t="str">
        <f t="shared" si="133"/>
        <v>NÃO</v>
      </c>
      <c r="Q1707" s="281" t="str">
        <f>IF(Table9[[#This Row],[Código do agregado
'[Entidade']]]="","",IF(B1707&lt;&gt;B1706,"A",IF(Q1706="A","B",IF(Q1706="B","C",IF(Q1706="C","D",IF(Q1706="D","E",IF(Q1706="E","F",IF(Q1706="F","G",IF(Q1706="G","H",IF(Q1706="H","I",IF(Q1706="K","L",IF(Q1706="L","M",IF(Q1706="M","N",IF(Q1706="N","O",IF(Q1706="O","P",IF(Q1706="P","Q"))))))))))))))))</f>
        <v/>
      </c>
      <c r="R1707" s="282" t="str">
        <f t="shared" si="134"/>
        <v/>
      </c>
      <c r="S1707" s="283" t="str">
        <f t="shared" si="135"/>
        <v/>
      </c>
      <c r="T1707" s="284" t="str">
        <f t="shared" ca="1" si="136"/>
        <v/>
      </c>
      <c r="U1707" s="419"/>
      <c r="V1707" s="421" t="str">
        <f>IFERROR(IF(Table9[[#This Row],[Data de nascimento 
(aaaa-mm-dd)]]="","",(IF(B1707="","",DATEDIF(J1707,VLOOKUP(Table9[[#This Row],[Código do agregado
'[Entidade']]],Table8[[Código do agregado '[Entidade']]:[Denominação do ficheiro pdf correspondente ao documento]],25,FALSE),"y")))),"")</f>
        <v/>
      </c>
      <c r="W1707" s="410">
        <f t="shared" si="137"/>
        <v>0</v>
      </c>
      <c r="AC1707" s="264"/>
    </row>
    <row r="1708" spans="1:29" s="263" customFormat="1" ht="25.05" hidden="1" customHeight="1" x14ac:dyDescent="0.3">
      <c r="A1708" s="274" t="str">
        <f>CONCATENATE(+IF(Table9[[#This Row],[Código do agregado
'[Entidade']]]="","",VLOOKUP(Table9[[#This Row],[Código do agregado
'[Entidade']]],Table8[[#All],[Código do agregado '[Entidade']]:[Código do agregado
'[1º Direito']]],6,FALSE)),Table9[[#This Row],[Membro]])</f>
        <v/>
      </c>
      <c r="B1708" s="403"/>
      <c r="C1708" s="404" t="str">
        <f>IF(Table9[[#This Row],[Código do agregado
'[Entidade']]]="","",(CONCATENATE(VLOOKUP(Table9[[#This Row],[Código do agregado
'[Entidade']]],Table8[[Código do agregado '[Entidade']]:[Código do agregado
'[1º Direito']]],8,FALSE),".",Table9[[#This Row],[Membro]])))</f>
        <v/>
      </c>
      <c r="D1708" s="430"/>
      <c r="E1708" s="431"/>
      <c r="F1708" s="430"/>
      <c r="G1708" s="430"/>
      <c r="H1708" s="435"/>
      <c r="I1708" s="432"/>
      <c r="J1708" s="433"/>
      <c r="K1708" s="404" t="str">
        <f ca="1">IF(Table9[[#This Row],[Data de nascimento 
(aaaa-mm-dd)]]="","",(IF(B1708="","",DATEDIF(J1708,NOW(),"y"))))</f>
        <v/>
      </c>
      <c r="L1708" s="401"/>
      <c r="M1708" s="405"/>
      <c r="N1708" s="407"/>
      <c r="O1708" s="405"/>
      <c r="P1708" s="275" t="str">
        <f t="shared" si="133"/>
        <v>NÃO</v>
      </c>
      <c r="Q1708" s="281" t="str">
        <f>IF(Table9[[#This Row],[Código do agregado
'[Entidade']]]="","",IF(B1708&lt;&gt;B1707,"A",IF(Q1707="A","B",IF(Q1707="B","C",IF(Q1707="C","D",IF(Q1707="D","E",IF(Q1707="E","F",IF(Q1707="F","G",IF(Q1707="G","H",IF(Q1707="H","I",IF(Q1707="K","L",IF(Q1707="L","M",IF(Q1707="M","N",IF(Q1707="N","O",IF(Q1707="O","P",IF(Q1707="P","Q"))))))))))))))))</f>
        <v/>
      </c>
      <c r="R1708" s="282" t="str">
        <f t="shared" si="134"/>
        <v/>
      </c>
      <c r="S1708" s="283" t="str">
        <f t="shared" si="135"/>
        <v/>
      </c>
      <c r="T1708" s="284" t="str">
        <f t="shared" ca="1" si="136"/>
        <v/>
      </c>
      <c r="U1708" s="419"/>
      <c r="V1708" s="421" t="str">
        <f>IFERROR(IF(Table9[[#This Row],[Data de nascimento 
(aaaa-mm-dd)]]="","",(IF(B1708="","",DATEDIF(J1708,VLOOKUP(Table9[[#This Row],[Código do agregado
'[Entidade']]],Table8[[Código do agregado '[Entidade']]:[Denominação do ficheiro pdf correspondente ao documento]],25,FALSE),"y")))),"")</f>
        <v/>
      </c>
      <c r="W1708" s="410">
        <f t="shared" si="137"/>
        <v>0</v>
      </c>
      <c r="AC1708" s="264"/>
    </row>
    <row r="1709" spans="1:29" s="263" customFormat="1" ht="25.05" hidden="1" customHeight="1" x14ac:dyDescent="0.3">
      <c r="A1709" s="274" t="str">
        <f>CONCATENATE(+IF(Table9[[#This Row],[Código do agregado
'[Entidade']]]="","",VLOOKUP(Table9[[#This Row],[Código do agregado
'[Entidade']]],Table8[[#All],[Código do agregado '[Entidade']]:[Código do agregado
'[1º Direito']]],6,FALSE)),Table9[[#This Row],[Membro]])</f>
        <v/>
      </c>
      <c r="B1709" s="403"/>
      <c r="C1709" s="404" t="str">
        <f>IF(Table9[[#This Row],[Código do agregado
'[Entidade']]]="","",(CONCATENATE(VLOOKUP(Table9[[#This Row],[Código do agregado
'[Entidade']]],Table8[[Código do agregado '[Entidade']]:[Código do agregado
'[1º Direito']]],8,FALSE),".",Table9[[#This Row],[Membro]])))</f>
        <v/>
      </c>
      <c r="D1709" s="430"/>
      <c r="E1709" s="431"/>
      <c r="F1709" s="430"/>
      <c r="G1709" s="430"/>
      <c r="H1709" s="435"/>
      <c r="I1709" s="432"/>
      <c r="J1709" s="433"/>
      <c r="K1709" s="404" t="str">
        <f ca="1">IF(Table9[[#This Row],[Data de nascimento 
(aaaa-mm-dd)]]="","",(IF(B1709="","",DATEDIF(J1709,NOW(),"y"))))</f>
        <v/>
      </c>
      <c r="L1709" s="401"/>
      <c r="M1709" s="405"/>
      <c r="N1709" s="407"/>
      <c r="O1709" s="405"/>
      <c r="P1709" s="275" t="str">
        <f t="shared" si="133"/>
        <v>NÃO</v>
      </c>
      <c r="Q1709" s="281" t="str">
        <f>IF(Table9[[#This Row],[Código do agregado
'[Entidade']]]="","",IF(B1709&lt;&gt;B1708,"A",IF(Q1708="A","B",IF(Q1708="B","C",IF(Q1708="C","D",IF(Q1708="D","E",IF(Q1708="E","F",IF(Q1708="F","G",IF(Q1708="G","H",IF(Q1708="H","I",IF(Q1708="K","L",IF(Q1708="L","M",IF(Q1708="M","N",IF(Q1708="N","O",IF(Q1708="O","P",IF(Q1708="P","Q"))))))))))))))))</f>
        <v/>
      </c>
      <c r="R1709" s="282" t="str">
        <f t="shared" si="134"/>
        <v/>
      </c>
      <c r="S1709" s="283" t="str">
        <f t="shared" si="135"/>
        <v/>
      </c>
      <c r="T1709" s="284" t="str">
        <f t="shared" ca="1" si="136"/>
        <v/>
      </c>
      <c r="U1709" s="419"/>
      <c r="V1709" s="421" t="str">
        <f>IFERROR(IF(Table9[[#This Row],[Data de nascimento 
(aaaa-mm-dd)]]="","",(IF(B1709="","",DATEDIF(J1709,VLOOKUP(Table9[[#This Row],[Código do agregado
'[Entidade']]],Table8[[Código do agregado '[Entidade']]:[Denominação do ficheiro pdf correspondente ao documento]],25,FALSE),"y")))),"")</f>
        <v/>
      </c>
      <c r="W1709" s="410">
        <f t="shared" si="137"/>
        <v>0</v>
      </c>
      <c r="AC1709" s="264"/>
    </row>
    <row r="1710" spans="1:29" s="263" customFormat="1" ht="25.05" hidden="1" customHeight="1" x14ac:dyDescent="0.3">
      <c r="A1710" s="274" t="str">
        <f>CONCATENATE(+IF(Table9[[#This Row],[Código do agregado
'[Entidade']]]="","",VLOOKUP(Table9[[#This Row],[Código do agregado
'[Entidade']]],Table8[[#All],[Código do agregado '[Entidade']]:[Código do agregado
'[1º Direito']]],6,FALSE)),Table9[[#This Row],[Membro]])</f>
        <v/>
      </c>
      <c r="B1710" s="403"/>
      <c r="C1710" s="404" t="str">
        <f>IF(Table9[[#This Row],[Código do agregado
'[Entidade']]]="","",(CONCATENATE(VLOOKUP(Table9[[#This Row],[Código do agregado
'[Entidade']]],Table8[[Código do agregado '[Entidade']]:[Código do agregado
'[1º Direito']]],8,FALSE),".",Table9[[#This Row],[Membro]])))</f>
        <v/>
      </c>
      <c r="D1710" s="430"/>
      <c r="E1710" s="431"/>
      <c r="F1710" s="430"/>
      <c r="G1710" s="430"/>
      <c r="H1710" s="435"/>
      <c r="I1710" s="432"/>
      <c r="J1710" s="433"/>
      <c r="K1710" s="404" t="str">
        <f ca="1">IF(Table9[[#This Row],[Data de nascimento 
(aaaa-mm-dd)]]="","",(IF(B1710="","",DATEDIF(J1710,NOW(),"y"))))</f>
        <v/>
      </c>
      <c r="L1710" s="401"/>
      <c r="M1710" s="405"/>
      <c r="N1710" s="407"/>
      <c r="O1710" s="405"/>
      <c r="P1710" s="275" t="str">
        <f t="shared" si="133"/>
        <v>NÃO</v>
      </c>
      <c r="Q1710" s="281" t="str">
        <f>IF(Table9[[#This Row],[Código do agregado
'[Entidade']]]="","",IF(B1710&lt;&gt;B1709,"A",IF(Q1709="A","B",IF(Q1709="B","C",IF(Q1709="C","D",IF(Q1709="D","E",IF(Q1709="E","F",IF(Q1709="F","G",IF(Q1709="G","H",IF(Q1709="H","I",IF(Q1709="K","L",IF(Q1709="L","M",IF(Q1709="M","N",IF(Q1709="N","O",IF(Q1709="O","P",IF(Q1709="P","Q"))))))))))))))))</f>
        <v/>
      </c>
      <c r="R1710" s="282" t="str">
        <f t="shared" si="134"/>
        <v/>
      </c>
      <c r="S1710" s="283" t="str">
        <f t="shared" si="135"/>
        <v/>
      </c>
      <c r="T1710" s="284" t="str">
        <f t="shared" ca="1" si="136"/>
        <v/>
      </c>
      <c r="U1710" s="419"/>
      <c r="V1710" s="421" t="str">
        <f>IFERROR(IF(Table9[[#This Row],[Data de nascimento 
(aaaa-mm-dd)]]="","",(IF(B1710="","",DATEDIF(J1710,VLOOKUP(Table9[[#This Row],[Código do agregado
'[Entidade']]],Table8[[Código do agregado '[Entidade']]:[Denominação do ficheiro pdf correspondente ao documento]],25,FALSE),"y")))),"")</f>
        <v/>
      </c>
      <c r="W1710" s="410">
        <f t="shared" si="137"/>
        <v>0</v>
      </c>
      <c r="AC1710" s="264"/>
    </row>
    <row r="1711" spans="1:29" s="263" customFormat="1" ht="25.05" hidden="1" customHeight="1" x14ac:dyDescent="0.3">
      <c r="A1711" s="274" t="str">
        <f>CONCATENATE(+IF(Table9[[#This Row],[Código do agregado
'[Entidade']]]="","",VLOOKUP(Table9[[#This Row],[Código do agregado
'[Entidade']]],Table8[[#All],[Código do agregado '[Entidade']]:[Código do agregado
'[1º Direito']]],6,FALSE)),Table9[[#This Row],[Membro]])</f>
        <v/>
      </c>
      <c r="B1711" s="403"/>
      <c r="C1711" s="404" t="str">
        <f>IF(Table9[[#This Row],[Código do agregado
'[Entidade']]]="","",(CONCATENATE(VLOOKUP(Table9[[#This Row],[Código do agregado
'[Entidade']]],Table8[[Código do agregado '[Entidade']]:[Código do agregado
'[1º Direito']]],8,FALSE),".",Table9[[#This Row],[Membro]])))</f>
        <v/>
      </c>
      <c r="D1711" s="430"/>
      <c r="E1711" s="431"/>
      <c r="F1711" s="430"/>
      <c r="G1711" s="430"/>
      <c r="H1711" s="435"/>
      <c r="I1711" s="432"/>
      <c r="J1711" s="433"/>
      <c r="K1711" s="404" t="str">
        <f ca="1">IF(Table9[[#This Row],[Data de nascimento 
(aaaa-mm-dd)]]="","",(IF(B1711="","",DATEDIF(J1711,NOW(),"y"))))</f>
        <v/>
      </c>
      <c r="L1711" s="401"/>
      <c r="M1711" s="405"/>
      <c r="N1711" s="407"/>
      <c r="O1711" s="405"/>
      <c r="P1711" s="275" t="str">
        <f t="shared" si="133"/>
        <v>NÃO</v>
      </c>
      <c r="Q1711" s="281" t="str">
        <f>IF(Table9[[#This Row],[Código do agregado
'[Entidade']]]="","",IF(B1711&lt;&gt;B1710,"A",IF(Q1710="A","B",IF(Q1710="B","C",IF(Q1710="C","D",IF(Q1710="D","E",IF(Q1710="E","F",IF(Q1710="F","G",IF(Q1710="G","H",IF(Q1710="H","I",IF(Q1710="K","L",IF(Q1710="L","M",IF(Q1710="M","N",IF(Q1710="N","O",IF(Q1710="O","P",IF(Q1710="P","Q"))))))))))))))))</f>
        <v/>
      </c>
      <c r="R1711" s="282" t="str">
        <f t="shared" si="134"/>
        <v/>
      </c>
      <c r="S1711" s="283" t="str">
        <f t="shared" si="135"/>
        <v/>
      </c>
      <c r="T1711" s="284" t="str">
        <f t="shared" ca="1" si="136"/>
        <v/>
      </c>
      <c r="U1711" s="419"/>
      <c r="V1711" s="421" t="str">
        <f>IFERROR(IF(Table9[[#This Row],[Data de nascimento 
(aaaa-mm-dd)]]="","",(IF(B1711="","",DATEDIF(J1711,VLOOKUP(Table9[[#This Row],[Código do agregado
'[Entidade']]],Table8[[Código do agregado '[Entidade']]:[Denominação do ficheiro pdf correspondente ao documento]],25,FALSE),"y")))),"")</f>
        <v/>
      </c>
      <c r="W1711" s="410">
        <f t="shared" si="137"/>
        <v>0</v>
      </c>
      <c r="AC1711" s="264"/>
    </row>
    <row r="1712" spans="1:29" s="263" customFormat="1" ht="25.05" hidden="1" customHeight="1" x14ac:dyDescent="0.3">
      <c r="A1712" s="274" t="str">
        <f>CONCATENATE(+IF(Table9[[#This Row],[Código do agregado
'[Entidade']]]="","",VLOOKUP(Table9[[#This Row],[Código do agregado
'[Entidade']]],Table8[[#All],[Código do agregado '[Entidade']]:[Código do agregado
'[1º Direito']]],6,FALSE)),Table9[[#This Row],[Membro]])</f>
        <v/>
      </c>
      <c r="B1712" s="403"/>
      <c r="C1712" s="404" t="str">
        <f>IF(Table9[[#This Row],[Código do agregado
'[Entidade']]]="","",(CONCATENATE(VLOOKUP(Table9[[#This Row],[Código do agregado
'[Entidade']]],Table8[[Código do agregado '[Entidade']]:[Código do agregado
'[1º Direito']]],8,FALSE),".",Table9[[#This Row],[Membro]])))</f>
        <v/>
      </c>
      <c r="D1712" s="430"/>
      <c r="E1712" s="431"/>
      <c r="F1712" s="430"/>
      <c r="G1712" s="430"/>
      <c r="H1712" s="435"/>
      <c r="I1712" s="432"/>
      <c r="J1712" s="433"/>
      <c r="K1712" s="404" t="str">
        <f ca="1">IF(Table9[[#This Row],[Data de nascimento 
(aaaa-mm-dd)]]="","",(IF(B1712="","",DATEDIF(J1712,NOW(),"y"))))</f>
        <v/>
      </c>
      <c r="L1712" s="401"/>
      <c r="M1712" s="405"/>
      <c r="N1712" s="407"/>
      <c r="O1712" s="405"/>
      <c r="P1712" s="275" t="str">
        <f t="shared" ref="P1712:P1775" si="138">IF(B1712&lt;&gt;"",IF(AND(B1712&lt;&gt;"",OR(I1712="",J1712="",M1712="",N1712="",AND(O1712="",S1712="Rend"))),"NÃO","SIM"),"NÃO")</f>
        <v>NÃO</v>
      </c>
      <c r="Q1712" s="281" t="str">
        <f>IF(Table9[[#This Row],[Código do agregado
'[Entidade']]]="","",IF(B1712&lt;&gt;B1711,"A",IF(Q1711="A","B",IF(Q1711="B","C",IF(Q1711="C","D",IF(Q1711="D","E",IF(Q1711="E","F",IF(Q1711="F","G",IF(Q1711="G","H",IF(Q1711="H","I",IF(Q1711="K","L",IF(Q1711="L","M",IF(Q1711="M","N",IF(Q1711="N","O",IF(Q1711="O","P",IF(Q1711="P","Q"))))))))))))))))</f>
        <v/>
      </c>
      <c r="R1712" s="282" t="str">
        <f t="shared" ref="R1712:R1775" si="139">IFERROR(IF(OR(RIGHT(I1712,1)-(11-((9*LEFT(I1712,1)+8*MID(I1712,2,1)+7*MID(I1712,3,1)+6*MID(I1712,4,1)+5*MID(I1712,5,1)+4*MID(I1712,6,1)+3*MID(I1712,7,1)+2*MID(I1712,8,1))-(11*INT((9*LEFT(I1712,1)+8*MID(I1712,2,1)+7*MID(I1712,3,1)+6*MID(I1712,4,1)+5*MID(I1712,5,1)+4*MID(I1712,6,1)+3*MID(I1712,7,1)+2*MID(I1712,8,1))/11))))=0,RIGHT(I1712,1)-(11-((9*LEFT(I1712,1)+8*MID(I1712,2,1)+7*MID(I1712,3,1)+6*MID(I1712,4,1)+5*MID(I1712,5,1)+4*MID(I1712,6,1)+3*MID(I1712,7,1)+2*MID(I1712,8,1))-(11*INT((9*LEFT(I1712,1)+8*MID(I1712,2,1)+7*MID(I1712,3,1)+6*MID(I1712,4,1)+5*MID(I1712,5,1)+4*MID(I1712,6,1)+3*MID(I1712,7,1)+2*MID(I1712,8,1))/11))))=-11,RIGHT(I1712,1)-(11-((9*LEFT(I1712,1)+8*MID(I1712,2,1)+7*MID(I1712,3,1)+6*MID(I1712,4,1)+5*MID(I1712,5,1)+4*MID(I1712,6,1)+3*MID(I1712,7,1)+2*MID(I1712,8,1))-(11*INT((9*LEFT(I1712,1)+8*MID(I1712,2,1)+7*MID(I1712,3,1)+6*MID(I1712,4,1)+5*MID(I1712,5,1)+4*MID(I1712,6,1)+3*MID(I1712,7,1)+2*MID(I1712,8,1))/11))))=-10),"","X"),"")</f>
        <v/>
      </c>
      <c r="S1712" s="283" t="str">
        <f t="shared" ref="S1712:S1775" si="140">IF(RIGHT(C1712,1)="A","",IF(C1712="","",IF(OR(K1712&gt;65,AND(K1712&gt;17,K1712&lt;26)),"Rend","")))</f>
        <v/>
      </c>
      <c r="T1712" s="284" t="str">
        <f t="shared" ref="T1712:T1775" ca="1" si="141">IF(OR(K1712&lt;18,AND(O1712="Não",S1712="Rend")),"Dep","")</f>
        <v/>
      </c>
      <c r="U1712" s="419"/>
      <c r="V1712" s="421" t="str">
        <f>IFERROR(IF(Table9[[#This Row],[Data de nascimento 
(aaaa-mm-dd)]]="","",(IF(B1712="","",DATEDIF(J1712,VLOOKUP(Table9[[#This Row],[Código do agregado
'[Entidade']]],Table8[[Código do agregado '[Entidade']]:[Denominação do ficheiro pdf correspondente ao documento]],25,FALSE),"y")))),"")</f>
        <v/>
      </c>
      <c r="W1712" s="410">
        <f t="shared" si="137"/>
        <v>0</v>
      </c>
      <c r="AC1712" s="264"/>
    </row>
    <row r="1713" spans="1:29" s="263" customFormat="1" ht="25.05" hidden="1" customHeight="1" x14ac:dyDescent="0.3">
      <c r="A1713" s="274" t="str">
        <f>CONCATENATE(+IF(Table9[[#This Row],[Código do agregado
'[Entidade']]]="","",VLOOKUP(Table9[[#This Row],[Código do agregado
'[Entidade']]],Table8[[#All],[Código do agregado '[Entidade']]:[Código do agregado
'[1º Direito']]],6,FALSE)),Table9[[#This Row],[Membro]])</f>
        <v/>
      </c>
      <c r="B1713" s="403"/>
      <c r="C1713" s="404" t="str">
        <f>IF(Table9[[#This Row],[Código do agregado
'[Entidade']]]="","",(CONCATENATE(VLOOKUP(Table9[[#This Row],[Código do agregado
'[Entidade']]],Table8[[Código do agregado '[Entidade']]:[Código do agregado
'[1º Direito']]],8,FALSE),".",Table9[[#This Row],[Membro]])))</f>
        <v/>
      </c>
      <c r="D1713" s="430"/>
      <c r="E1713" s="431"/>
      <c r="F1713" s="430"/>
      <c r="G1713" s="430"/>
      <c r="H1713" s="435"/>
      <c r="I1713" s="432"/>
      <c r="J1713" s="433"/>
      <c r="K1713" s="404" t="str">
        <f ca="1">IF(Table9[[#This Row],[Data de nascimento 
(aaaa-mm-dd)]]="","",(IF(B1713="","",DATEDIF(J1713,NOW(),"y"))))</f>
        <v/>
      </c>
      <c r="L1713" s="401"/>
      <c r="M1713" s="405"/>
      <c r="N1713" s="407"/>
      <c r="O1713" s="405"/>
      <c r="P1713" s="275" t="str">
        <f t="shared" si="138"/>
        <v>NÃO</v>
      </c>
      <c r="Q1713" s="281" t="str">
        <f>IF(Table9[[#This Row],[Código do agregado
'[Entidade']]]="","",IF(B1713&lt;&gt;B1712,"A",IF(Q1712="A","B",IF(Q1712="B","C",IF(Q1712="C","D",IF(Q1712="D","E",IF(Q1712="E","F",IF(Q1712="F","G",IF(Q1712="G","H",IF(Q1712="H","I",IF(Q1712="K","L",IF(Q1712="L","M",IF(Q1712="M","N",IF(Q1712="N","O",IF(Q1712="O","P",IF(Q1712="P","Q"))))))))))))))))</f>
        <v/>
      </c>
      <c r="R1713" s="282" t="str">
        <f t="shared" si="139"/>
        <v/>
      </c>
      <c r="S1713" s="283" t="str">
        <f t="shared" si="140"/>
        <v/>
      </c>
      <c r="T1713" s="284" t="str">
        <f t="shared" ca="1" si="141"/>
        <v/>
      </c>
      <c r="U1713" s="419"/>
      <c r="V1713" s="421" t="str">
        <f>IFERROR(IF(Table9[[#This Row],[Data de nascimento 
(aaaa-mm-dd)]]="","",(IF(B1713="","",DATEDIF(J1713,VLOOKUP(Table9[[#This Row],[Código do agregado
'[Entidade']]],Table8[[Código do agregado '[Entidade']]:[Denominação do ficheiro pdf correspondente ao documento]],25,FALSE),"y")))),"")</f>
        <v/>
      </c>
      <c r="W1713" s="410">
        <f t="shared" si="137"/>
        <v>0</v>
      </c>
      <c r="AC1713" s="264"/>
    </row>
    <row r="1714" spans="1:29" s="263" customFormat="1" ht="25.05" hidden="1" customHeight="1" x14ac:dyDescent="0.3">
      <c r="A1714" s="274" t="str">
        <f>CONCATENATE(+IF(Table9[[#This Row],[Código do agregado
'[Entidade']]]="","",VLOOKUP(Table9[[#This Row],[Código do agregado
'[Entidade']]],Table8[[#All],[Código do agregado '[Entidade']]:[Código do agregado
'[1º Direito']]],6,FALSE)),Table9[[#This Row],[Membro]])</f>
        <v/>
      </c>
      <c r="B1714" s="403"/>
      <c r="C1714" s="404" t="str">
        <f>IF(Table9[[#This Row],[Código do agregado
'[Entidade']]]="","",(CONCATENATE(VLOOKUP(Table9[[#This Row],[Código do agregado
'[Entidade']]],Table8[[Código do agregado '[Entidade']]:[Código do agregado
'[1º Direito']]],8,FALSE),".",Table9[[#This Row],[Membro]])))</f>
        <v/>
      </c>
      <c r="D1714" s="430"/>
      <c r="E1714" s="431"/>
      <c r="F1714" s="430"/>
      <c r="G1714" s="430"/>
      <c r="H1714" s="435"/>
      <c r="I1714" s="432"/>
      <c r="J1714" s="433"/>
      <c r="K1714" s="404" t="str">
        <f ca="1">IF(Table9[[#This Row],[Data de nascimento 
(aaaa-mm-dd)]]="","",(IF(B1714="","",DATEDIF(J1714,NOW(),"y"))))</f>
        <v/>
      </c>
      <c r="L1714" s="401"/>
      <c r="M1714" s="405"/>
      <c r="N1714" s="407"/>
      <c r="O1714" s="405"/>
      <c r="P1714" s="275" t="str">
        <f t="shared" si="138"/>
        <v>NÃO</v>
      </c>
      <c r="Q1714" s="281" t="str">
        <f>IF(Table9[[#This Row],[Código do agregado
'[Entidade']]]="","",IF(B1714&lt;&gt;B1713,"A",IF(Q1713="A","B",IF(Q1713="B","C",IF(Q1713="C","D",IF(Q1713="D","E",IF(Q1713="E","F",IF(Q1713="F","G",IF(Q1713="G","H",IF(Q1713="H","I",IF(Q1713="K","L",IF(Q1713="L","M",IF(Q1713="M","N",IF(Q1713="N","O",IF(Q1713="O","P",IF(Q1713="P","Q"))))))))))))))))</f>
        <v/>
      </c>
      <c r="R1714" s="282" t="str">
        <f t="shared" si="139"/>
        <v/>
      </c>
      <c r="S1714" s="283" t="str">
        <f t="shared" si="140"/>
        <v/>
      </c>
      <c r="T1714" s="284" t="str">
        <f t="shared" ca="1" si="141"/>
        <v/>
      </c>
      <c r="U1714" s="419"/>
      <c r="V1714" s="421" t="str">
        <f>IFERROR(IF(Table9[[#This Row],[Data de nascimento 
(aaaa-mm-dd)]]="","",(IF(B1714="","",DATEDIF(J1714,VLOOKUP(Table9[[#This Row],[Código do agregado
'[Entidade']]],Table8[[Código do agregado '[Entidade']]:[Denominação do ficheiro pdf correspondente ao documento]],25,FALSE),"y")))),"")</f>
        <v/>
      </c>
      <c r="W1714" s="410">
        <f t="shared" si="137"/>
        <v>0</v>
      </c>
      <c r="AC1714" s="264"/>
    </row>
    <row r="1715" spans="1:29" s="263" customFormat="1" ht="25.05" hidden="1" customHeight="1" x14ac:dyDescent="0.3">
      <c r="A1715" s="274" t="str">
        <f>CONCATENATE(+IF(Table9[[#This Row],[Código do agregado
'[Entidade']]]="","",VLOOKUP(Table9[[#This Row],[Código do agregado
'[Entidade']]],Table8[[#All],[Código do agregado '[Entidade']]:[Código do agregado
'[1º Direito']]],6,FALSE)),Table9[[#This Row],[Membro]])</f>
        <v/>
      </c>
      <c r="B1715" s="403"/>
      <c r="C1715" s="404" t="str">
        <f>IF(Table9[[#This Row],[Código do agregado
'[Entidade']]]="","",(CONCATENATE(VLOOKUP(Table9[[#This Row],[Código do agregado
'[Entidade']]],Table8[[Código do agregado '[Entidade']]:[Código do agregado
'[1º Direito']]],8,FALSE),".",Table9[[#This Row],[Membro]])))</f>
        <v/>
      </c>
      <c r="D1715" s="430"/>
      <c r="E1715" s="431"/>
      <c r="F1715" s="430"/>
      <c r="G1715" s="430"/>
      <c r="H1715" s="435"/>
      <c r="I1715" s="432"/>
      <c r="J1715" s="433"/>
      <c r="K1715" s="404" t="str">
        <f ca="1">IF(Table9[[#This Row],[Data de nascimento 
(aaaa-mm-dd)]]="","",(IF(B1715="","",DATEDIF(J1715,NOW(),"y"))))</f>
        <v/>
      </c>
      <c r="L1715" s="401"/>
      <c r="M1715" s="405"/>
      <c r="N1715" s="407"/>
      <c r="O1715" s="405"/>
      <c r="P1715" s="275" t="str">
        <f t="shared" si="138"/>
        <v>NÃO</v>
      </c>
      <c r="Q1715" s="281" t="str">
        <f>IF(Table9[[#This Row],[Código do agregado
'[Entidade']]]="","",IF(B1715&lt;&gt;B1714,"A",IF(Q1714="A","B",IF(Q1714="B","C",IF(Q1714="C","D",IF(Q1714="D","E",IF(Q1714="E","F",IF(Q1714="F","G",IF(Q1714="G","H",IF(Q1714="H","I",IF(Q1714="K","L",IF(Q1714="L","M",IF(Q1714="M","N",IF(Q1714="N","O",IF(Q1714="O","P",IF(Q1714="P","Q"))))))))))))))))</f>
        <v/>
      </c>
      <c r="R1715" s="282" t="str">
        <f t="shared" si="139"/>
        <v/>
      </c>
      <c r="S1715" s="283" t="str">
        <f t="shared" si="140"/>
        <v/>
      </c>
      <c r="T1715" s="284" t="str">
        <f t="shared" ca="1" si="141"/>
        <v/>
      </c>
      <c r="U1715" s="419"/>
      <c r="V1715" s="421" t="str">
        <f>IFERROR(IF(Table9[[#This Row],[Data de nascimento 
(aaaa-mm-dd)]]="","",(IF(B1715="","",DATEDIF(J1715,VLOOKUP(Table9[[#This Row],[Código do agregado
'[Entidade']]],Table8[[Código do agregado '[Entidade']]:[Denominação do ficheiro pdf correspondente ao documento]],25,FALSE),"y")))),"")</f>
        <v/>
      </c>
      <c r="W1715" s="410">
        <f t="shared" si="137"/>
        <v>0</v>
      </c>
      <c r="AC1715" s="264"/>
    </row>
    <row r="1716" spans="1:29" s="263" customFormat="1" ht="25.05" hidden="1" customHeight="1" x14ac:dyDescent="0.3">
      <c r="A1716" s="274" t="str">
        <f>CONCATENATE(+IF(Table9[[#This Row],[Código do agregado
'[Entidade']]]="","",VLOOKUP(Table9[[#This Row],[Código do agregado
'[Entidade']]],Table8[[#All],[Código do agregado '[Entidade']]:[Código do agregado
'[1º Direito']]],6,FALSE)),Table9[[#This Row],[Membro]])</f>
        <v/>
      </c>
      <c r="B1716" s="403"/>
      <c r="C1716" s="404" t="str">
        <f>IF(Table9[[#This Row],[Código do agregado
'[Entidade']]]="","",(CONCATENATE(VLOOKUP(Table9[[#This Row],[Código do agregado
'[Entidade']]],Table8[[Código do agregado '[Entidade']]:[Código do agregado
'[1º Direito']]],8,FALSE),".",Table9[[#This Row],[Membro]])))</f>
        <v/>
      </c>
      <c r="D1716" s="430"/>
      <c r="E1716" s="431"/>
      <c r="F1716" s="430"/>
      <c r="G1716" s="430"/>
      <c r="H1716" s="435"/>
      <c r="I1716" s="432"/>
      <c r="J1716" s="433"/>
      <c r="K1716" s="404" t="str">
        <f ca="1">IF(Table9[[#This Row],[Data de nascimento 
(aaaa-mm-dd)]]="","",(IF(B1716="","",DATEDIF(J1716,NOW(),"y"))))</f>
        <v/>
      </c>
      <c r="L1716" s="401"/>
      <c r="M1716" s="405"/>
      <c r="N1716" s="407"/>
      <c r="O1716" s="405"/>
      <c r="P1716" s="275" t="str">
        <f t="shared" si="138"/>
        <v>NÃO</v>
      </c>
      <c r="Q1716" s="281" t="str">
        <f>IF(Table9[[#This Row],[Código do agregado
'[Entidade']]]="","",IF(B1716&lt;&gt;B1715,"A",IF(Q1715="A","B",IF(Q1715="B","C",IF(Q1715="C","D",IF(Q1715="D","E",IF(Q1715="E","F",IF(Q1715="F","G",IF(Q1715="G","H",IF(Q1715="H","I",IF(Q1715="K","L",IF(Q1715="L","M",IF(Q1715="M","N",IF(Q1715="N","O",IF(Q1715="O","P",IF(Q1715="P","Q"))))))))))))))))</f>
        <v/>
      </c>
      <c r="R1716" s="282" t="str">
        <f t="shared" si="139"/>
        <v/>
      </c>
      <c r="S1716" s="283" t="str">
        <f t="shared" si="140"/>
        <v/>
      </c>
      <c r="T1716" s="284" t="str">
        <f t="shared" ca="1" si="141"/>
        <v/>
      </c>
      <c r="U1716" s="419"/>
      <c r="V1716" s="421" t="str">
        <f>IFERROR(IF(Table9[[#This Row],[Data de nascimento 
(aaaa-mm-dd)]]="","",(IF(B1716="","",DATEDIF(J1716,VLOOKUP(Table9[[#This Row],[Código do agregado
'[Entidade']]],Table8[[Código do agregado '[Entidade']]:[Denominação do ficheiro pdf correspondente ao documento]],25,FALSE),"y")))),"")</f>
        <v/>
      </c>
      <c r="W1716" s="410">
        <f t="shared" si="137"/>
        <v>0</v>
      </c>
      <c r="AC1716" s="264"/>
    </row>
    <row r="1717" spans="1:29" s="263" customFormat="1" ht="25.05" hidden="1" customHeight="1" x14ac:dyDescent="0.3">
      <c r="A1717" s="274" t="str">
        <f>CONCATENATE(+IF(Table9[[#This Row],[Código do agregado
'[Entidade']]]="","",VLOOKUP(Table9[[#This Row],[Código do agregado
'[Entidade']]],Table8[[#All],[Código do agregado '[Entidade']]:[Código do agregado
'[1º Direito']]],6,FALSE)),Table9[[#This Row],[Membro]])</f>
        <v/>
      </c>
      <c r="B1717" s="403"/>
      <c r="C1717" s="404" t="str">
        <f>IF(Table9[[#This Row],[Código do agregado
'[Entidade']]]="","",(CONCATENATE(VLOOKUP(Table9[[#This Row],[Código do agregado
'[Entidade']]],Table8[[Código do agregado '[Entidade']]:[Código do agregado
'[1º Direito']]],8,FALSE),".",Table9[[#This Row],[Membro]])))</f>
        <v/>
      </c>
      <c r="D1717" s="430"/>
      <c r="E1717" s="431"/>
      <c r="F1717" s="430"/>
      <c r="G1717" s="430"/>
      <c r="H1717" s="435"/>
      <c r="I1717" s="432"/>
      <c r="J1717" s="433"/>
      <c r="K1717" s="404" t="str">
        <f ca="1">IF(Table9[[#This Row],[Data de nascimento 
(aaaa-mm-dd)]]="","",(IF(B1717="","",DATEDIF(J1717,NOW(),"y"))))</f>
        <v/>
      </c>
      <c r="L1717" s="401"/>
      <c r="M1717" s="405"/>
      <c r="N1717" s="407"/>
      <c r="O1717" s="405"/>
      <c r="P1717" s="275" t="str">
        <f t="shared" si="138"/>
        <v>NÃO</v>
      </c>
      <c r="Q1717" s="281" t="str">
        <f>IF(Table9[[#This Row],[Código do agregado
'[Entidade']]]="","",IF(B1717&lt;&gt;B1716,"A",IF(Q1716="A","B",IF(Q1716="B","C",IF(Q1716="C","D",IF(Q1716="D","E",IF(Q1716="E","F",IF(Q1716="F","G",IF(Q1716="G","H",IF(Q1716="H","I",IF(Q1716="K","L",IF(Q1716="L","M",IF(Q1716="M","N",IF(Q1716="N","O",IF(Q1716="O","P",IF(Q1716="P","Q"))))))))))))))))</f>
        <v/>
      </c>
      <c r="R1717" s="282" t="str">
        <f t="shared" si="139"/>
        <v/>
      </c>
      <c r="S1717" s="283" t="str">
        <f t="shared" si="140"/>
        <v/>
      </c>
      <c r="T1717" s="284" t="str">
        <f t="shared" ca="1" si="141"/>
        <v/>
      </c>
      <c r="U1717" s="419"/>
      <c r="V1717" s="421" t="str">
        <f>IFERROR(IF(Table9[[#This Row],[Data de nascimento 
(aaaa-mm-dd)]]="","",(IF(B1717="","",DATEDIF(J1717,VLOOKUP(Table9[[#This Row],[Código do agregado
'[Entidade']]],Table8[[Código do agregado '[Entidade']]:[Denominação do ficheiro pdf correspondente ao documento]],25,FALSE),"y")))),"")</f>
        <v/>
      </c>
      <c r="W1717" s="410">
        <f t="shared" si="137"/>
        <v>0</v>
      </c>
      <c r="AC1717" s="264"/>
    </row>
    <row r="1718" spans="1:29" s="263" customFormat="1" ht="25.05" hidden="1" customHeight="1" x14ac:dyDescent="0.3">
      <c r="A1718" s="274" t="str">
        <f>CONCATENATE(+IF(Table9[[#This Row],[Código do agregado
'[Entidade']]]="","",VLOOKUP(Table9[[#This Row],[Código do agregado
'[Entidade']]],Table8[[#All],[Código do agregado '[Entidade']]:[Código do agregado
'[1º Direito']]],6,FALSE)),Table9[[#This Row],[Membro]])</f>
        <v/>
      </c>
      <c r="B1718" s="403"/>
      <c r="C1718" s="404" t="str">
        <f>IF(Table9[[#This Row],[Código do agregado
'[Entidade']]]="","",(CONCATENATE(VLOOKUP(Table9[[#This Row],[Código do agregado
'[Entidade']]],Table8[[Código do agregado '[Entidade']]:[Código do agregado
'[1º Direito']]],8,FALSE),".",Table9[[#This Row],[Membro]])))</f>
        <v/>
      </c>
      <c r="D1718" s="430"/>
      <c r="E1718" s="431"/>
      <c r="F1718" s="430"/>
      <c r="G1718" s="430"/>
      <c r="H1718" s="435"/>
      <c r="I1718" s="432"/>
      <c r="J1718" s="433"/>
      <c r="K1718" s="404" t="str">
        <f ca="1">IF(Table9[[#This Row],[Data de nascimento 
(aaaa-mm-dd)]]="","",(IF(B1718="","",DATEDIF(J1718,NOW(),"y"))))</f>
        <v/>
      </c>
      <c r="L1718" s="401"/>
      <c r="M1718" s="405"/>
      <c r="N1718" s="407"/>
      <c r="O1718" s="405"/>
      <c r="P1718" s="275" t="str">
        <f t="shared" si="138"/>
        <v>NÃO</v>
      </c>
      <c r="Q1718" s="281" t="str">
        <f>IF(Table9[[#This Row],[Código do agregado
'[Entidade']]]="","",IF(B1718&lt;&gt;B1717,"A",IF(Q1717="A","B",IF(Q1717="B","C",IF(Q1717="C","D",IF(Q1717="D","E",IF(Q1717="E","F",IF(Q1717="F","G",IF(Q1717="G","H",IF(Q1717="H","I",IF(Q1717="K","L",IF(Q1717="L","M",IF(Q1717="M","N",IF(Q1717="N","O",IF(Q1717="O","P",IF(Q1717="P","Q"))))))))))))))))</f>
        <v/>
      </c>
      <c r="R1718" s="282" t="str">
        <f t="shared" si="139"/>
        <v/>
      </c>
      <c r="S1718" s="283" t="str">
        <f t="shared" si="140"/>
        <v/>
      </c>
      <c r="T1718" s="284" t="str">
        <f t="shared" ca="1" si="141"/>
        <v/>
      </c>
      <c r="U1718" s="419"/>
      <c r="V1718" s="421" t="str">
        <f>IFERROR(IF(Table9[[#This Row],[Data de nascimento 
(aaaa-mm-dd)]]="","",(IF(B1718="","",DATEDIF(J1718,VLOOKUP(Table9[[#This Row],[Código do agregado
'[Entidade']]],Table8[[Código do agregado '[Entidade']]:[Denominação do ficheiro pdf correspondente ao documento]],25,FALSE),"y")))),"")</f>
        <v/>
      </c>
      <c r="W1718" s="410">
        <f t="shared" si="137"/>
        <v>0</v>
      </c>
      <c r="AC1718" s="264"/>
    </row>
    <row r="1719" spans="1:29" s="263" customFormat="1" ht="25.05" hidden="1" customHeight="1" x14ac:dyDescent="0.3">
      <c r="A1719" s="274" t="str">
        <f>CONCATENATE(+IF(Table9[[#This Row],[Código do agregado
'[Entidade']]]="","",VLOOKUP(Table9[[#This Row],[Código do agregado
'[Entidade']]],Table8[[#All],[Código do agregado '[Entidade']]:[Código do agregado
'[1º Direito']]],6,FALSE)),Table9[[#This Row],[Membro]])</f>
        <v/>
      </c>
      <c r="B1719" s="403"/>
      <c r="C1719" s="404" t="str">
        <f>IF(Table9[[#This Row],[Código do agregado
'[Entidade']]]="","",(CONCATENATE(VLOOKUP(Table9[[#This Row],[Código do agregado
'[Entidade']]],Table8[[Código do agregado '[Entidade']]:[Código do agregado
'[1º Direito']]],8,FALSE),".",Table9[[#This Row],[Membro]])))</f>
        <v/>
      </c>
      <c r="D1719" s="430"/>
      <c r="E1719" s="431"/>
      <c r="F1719" s="430"/>
      <c r="G1719" s="430"/>
      <c r="H1719" s="435"/>
      <c r="I1719" s="432"/>
      <c r="J1719" s="433"/>
      <c r="K1719" s="404" t="str">
        <f ca="1">IF(Table9[[#This Row],[Data de nascimento 
(aaaa-mm-dd)]]="","",(IF(B1719="","",DATEDIF(J1719,NOW(),"y"))))</f>
        <v/>
      </c>
      <c r="L1719" s="401"/>
      <c r="M1719" s="405"/>
      <c r="N1719" s="407"/>
      <c r="O1719" s="405"/>
      <c r="P1719" s="275" t="str">
        <f t="shared" si="138"/>
        <v>NÃO</v>
      </c>
      <c r="Q1719" s="281" t="str">
        <f>IF(Table9[[#This Row],[Código do agregado
'[Entidade']]]="","",IF(B1719&lt;&gt;B1718,"A",IF(Q1718="A","B",IF(Q1718="B","C",IF(Q1718="C","D",IF(Q1718="D","E",IF(Q1718="E","F",IF(Q1718="F","G",IF(Q1718="G","H",IF(Q1718="H","I",IF(Q1718="K","L",IF(Q1718="L","M",IF(Q1718="M","N",IF(Q1718="N","O",IF(Q1718="O","P",IF(Q1718="P","Q"))))))))))))))))</f>
        <v/>
      </c>
      <c r="R1719" s="282" t="str">
        <f t="shared" si="139"/>
        <v/>
      </c>
      <c r="S1719" s="283" t="str">
        <f t="shared" si="140"/>
        <v/>
      </c>
      <c r="T1719" s="284" t="str">
        <f t="shared" ca="1" si="141"/>
        <v/>
      </c>
      <c r="U1719" s="419"/>
      <c r="V1719" s="421" t="str">
        <f>IFERROR(IF(Table9[[#This Row],[Data de nascimento 
(aaaa-mm-dd)]]="","",(IF(B1719="","",DATEDIF(J1719,VLOOKUP(Table9[[#This Row],[Código do agregado
'[Entidade']]],Table8[[Código do agregado '[Entidade']]:[Denominação do ficheiro pdf correspondente ao documento]],25,FALSE),"y")))),"")</f>
        <v/>
      </c>
      <c r="W1719" s="410">
        <f t="shared" si="137"/>
        <v>0</v>
      </c>
      <c r="AC1719" s="264"/>
    </row>
    <row r="1720" spans="1:29" s="263" customFormat="1" ht="25.05" hidden="1" customHeight="1" x14ac:dyDescent="0.3">
      <c r="A1720" s="274" t="str">
        <f>CONCATENATE(+IF(Table9[[#This Row],[Código do agregado
'[Entidade']]]="","",VLOOKUP(Table9[[#This Row],[Código do agregado
'[Entidade']]],Table8[[#All],[Código do agregado '[Entidade']]:[Código do agregado
'[1º Direito']]],6,FALSE)),Table9[[#This Row],[Membro]])</f>
        <v/>
      </c>
      <c r="B1720" s="403"/>
      <c r="C1720" s="404" t="str">
        <f>IF(Table9[[#This Row],[Código do agregado
'[Entidade']]]="","",(CONCATENATE(VLOOKUP(Table9[[#This Row],[Código do agregado
'[Entidade']]],Table8[[Código do agregado '[Entidade']]:[Código do agregado
'[1º Direito']]],8,FALSE),".",Table9[[#This Row],[Membro]])))</f>
        <v/>
      </c>
      <c r="D1720" s="430"/>
      <c r="E1720" s="431"/>
      <c r="F1720" s="430"/>
      <c r="G1720" s="430"/>
      <c r="H1720" s="435"/>
      <c r="I1720" s="432"/>
      <c r="J1720" s="433"/>
      <c r="K1720" s="404" t="str">
        <f ca="1">IF(Table9[[#This Row],[Data de nascimento 
(aaaa-mm-dd)]]="","",(IF(B1720="","",DATEDIF(J1720,NOW(),"y"))))</f>
        <v/>
      </c>
      <c r="L1720" s="401"/>
      <c r="M1720" s="405"/>
      <c r="N1720" s="407"/>
      <c r="O1720" s="405"/>
      <c r="P1720" s="275" t="str">
        <f t="shared" si="138"/>
        <v>NÃO</v>
      </c>
      <c r="Q1720" s="281" t="str">
        <f>IF(Table9[[#This Row],[Código do agregado
'[Entidade']]]="","",IF(B1720&lt;&gt;B1719,"A",IF(Q1719="A","B",IF(Q1719="B","C",IF(Q1719="C","D",IF(Q1719="D","E",IF(Q1719="E","F",IF(Q1719="F","G",IF(Q1719="G","H",IF(Q1719="H","I",IF(Q1719="K","L",IF(Q1719="L","M",IF(Q1719="M","N",IF(Q1719="N","O",IF(Q1719="O","P",IF(Q1719="P","Q"))))))))))))))))</f>
        <v/>
      </c>
      <c r="R1720" s="282" t="str">
        <f t="shared" si="139"/>
        <v/>
      </c>
      <c r="S1720" s="283" t="str">
        <f t="shared" si="140"/>
        <v/>
      </c>
      <c r="T1720" s="284" t="str">
        <f t="shared" ca="1" si="141"/>
        <v/>
      </c>
      <c r="U1720" s="419"/>
      <c r="V1720" s="421" t="str">
        <f>IFERROR(IF(Table9[[#This Row],[Data de nascimento 
(aaaa-mm-dd)]]="","",(IF(B1720="","",DATEDIF(J1720,VLOOKUP(Table9[[#This Row],[Código do agregado
'[Entidade']]],Table8[[Código do agregado '[Entidade']]:[Denominação do ficheiro pdf correspondente ao documento]],25,FALSE),"y")))),"")</f>
        <v/>
      </c>
      <c r="W1720" s="410">
        <f t="shared" si="137"/>
        <v>0</v>
      </c>
      <c r="AC1720" s="264"/>
    </row>
    <row r="1721" spans="1:29" s="263" customFormat="1" ht="25.05" hidden="1" customHeight="1" x14ac:dyDescent="0.3">
      <c r="A1721" s="274" t="str">
        <f>CONCATENATE(+IF(Table9[[#This Row],[Código do agregado
'[Entidade']]]="","",VLOOKUP(Table9[[#This Row],[Código do agregado
'[Entidade']]],Table8[[#All],[Código do agregado '[Entidade']]:[Código do agregado
'[1º Direito']]],6,FALSE)),Table9[[#This Row],[Membro]])</f>
        <v/>
      </c>
      <c r="B1721" s="403"/>
      <c r="C1721" s="404" t="str">
        <f>IF(Table9[[#This Row],[Código do agregado
'[Entidade']]]="","",(CONCATENATE(VLOOKUP(Table9[[#This Row],[Código do agregado
'[Entidade']]],Table8[[Código do agregado '[Entidade']]:[Código do agregado
'[1º Direito']]],8,FALSE),".",Table9[[#This Row],[Membro]])))</f>
        <v/>
      </c>
      <c r="D1721" s="430"/>
      <c r="E1721" s="431"/>
      <c r="F1721" s="430"/>
      <c r="G1721" s="430"/>
      <c r="H1721" s="435"/>
      <c r="I1721" s="432"/>
      <c r="J1721" s="433"/>
      <c r="K1721" s="404" t="str">
        <f ca="1">IF(Table9[[#This Row],[Data de nascimento 
(aaaa-mm-dd)]]="","",(IF(B1721="","",DATEDIF(J1721,NOW(),"y"))))</f>
        <v/>
      </c>
      <c r="L1721" s="401"/>
      <c r="M1721" s="405"/>
      <c r="N1721" s="407"/>
      <c r="O1721" s="405"/>
      <c r="P1721" s="275" t="str">
        <f t="shared" si="138"/>
        <v>NÃO</v>
      </c>
      <c r="Q1721" s="281" t="str">
        <f>IF(Table9[[#This Row],[Código do agregado
'[Entidade']]]="","",IF(B1721&lt;&gt;B1720,"A",IF(Q1720="A","B",IF(Q1720="B","C",IF(Q1720="C","D",IF(Q1720="D","E",IF(Q1720="E","F",IF(Q1720="F","G",IF(Q1720="G","H",IF(Q1720="H","I",IF(Q1720="K","L",IF(Q1720="L","M",IF(Q1720="M","N",IF(Q1720="N","O",IF(Q1720="O","P",IF(Q1720="P","Q"))))))))))))))))</f>
        <v/>
      </c>
      <c r="R1721" s="282" t="str">
        <f t="shared" si="139"/>
        <v/>
      </c>
      <c r="S1721" s="283" t="str">
        <f t="shared" si="140"/>
        <v/>
      </c>
      <c r="T1721" s="284" t="str">
        <f t="shared" ca="1" si="141"/>
        <v/>
      </c>
      <c r="U1721" s="419"/>
      <c r="V1721" s="421" t="str">
        <f>IFERROR(IF(Table9[[#This Row],[Data de nascimento 
(aaaa-mm-dd)]]="","",(IF(B1721="","",DATEDIF(J1721,VLOOKUP(Table9[[#This Row],[Código do agregado
'[Entidade']]],Table8[[Código do agregado '[Entidade']]:[Denominação do ficheiro pdf correspondente ao documento]],25,FALSE),"y")))),"")</f>
        <v/>
      </c>
      <c r="W1721" s="410">
        <f t="shared" si="137"/>
        <v>0</v>
      </c>
      <c r="AC1721" s="264"/>
    </row>
    <row r="1722" spans="1:29" s="263" customFormat="1" ht="25.05" hidden="1" customHeight="1" x14ac:dyDescent="0.3">
      <c r="A1722" s="274" t="str">
        <f>CONCATENATE(+IF(Table9[[#This Row],[Código do agregado
'[Entidade']]]="","",VLOOKUP(Table9[[#This Row],[Código do agregado
'[Entidade']]],Table8[[#All],[Código do agregado '[Entidade']]:[Código do agregado
'[1º Direito']]],6,FALSE)),Table9[[#This Row],[Membro]])</f>
        <v/>
      </c>
      <c r="B1722" s="403"/>
      <c r="C1722" s="404" t="str">
        <f>IF(Table9[[#This Row],[Código do agregado
'[Entidade']]]="","",(CONCATENATE(VLOOKUP(Table9[[#This Row],[Código do agregado
'[Entidade']]],Table8[[Código do agregado '[Entidade']]:[Código do agregado
'[1º Direito']]],8,FALSE),".",Table9[[#This Row],[Membro]])))</f>
        <v/>
      </c>
      <c r="D1722" s="430"/>
      <c r="E1722" s="431"/>
      <c r="F1722" s="430"/>
      <c r="G1722" s="430"/>
      <c r="H1722" s="435"/>
      <c r="I1722" s="432"/>
      <c r="J1722" s="433"/>
      <c r="K1722" s="404" t="str">
        <f ca="1">IF(Table9[[#This Row],[Data de nascimento 
(aaaa-mm-dd)]]="","",(IF(B1722="","",DATEDIF(J1722,NOW(),"y"))))</f>
        <v/>
      </c>
      <c r="L1722" s="401"/>
      <c r="M1722" s="405"/>
      <c r="N1722" s="407"/>
      <c r="O1722" s="405"/>
      <c r="P1722" s="275" t="str">
        <f t="shared" si="138"/>
        <v>NÃO</v>
      </c>
      <c r="Q1722" s="281" t="str">
        <f>IF(Table9[[#This Row],[Código do agregado
'[Entidade']]]="","",IF(B1722&lt;&gt;B1721,"A",IF(Q1721="A","B",IF(Q1721="B","C",IF(Q1721="C","D",IF(Q1721="D","E",IF(Q1721="E","F",IF(Q1721="F","G",IF(Q1721="G","H",IF(Q1721="H","I",IF(Q1721="K","L",IF(Q1721="L","M",IF(Q1721="M","N",IF(Q1721="N","O",IF(Q1721="O","P",IF(Q1721="P","Q"))))))))))))))))</f>
        <v/>
      </c>
      <c r="R1722" s="282" t="str">
        <f t="shared" si="139"/>
        <v/>
      </c>
      <c r="S1722" s="283" t="str">
        <f t="shared" si="140"/>
        <v/>
      </c>
      <c r="T1722" s="284" t="str">
        <f t="shared" ca="1" si="141"/>
        <v/>
      </c>
      <c r="U1722" s="419"/>
      <c r="V1722" s="421" t="str">
        <f>IFERROR(IF(Table9[[#This Row],[Data de nascimento 
(aaaa-mm-dd)]]="","",(IF(B1722="","",DATEDIF(J1722,VLOOKUP(Table9[[#This Row],[Código do agregado
'[Entidade']]],Table8[[Código do agregado '[Entidade']]:[Denominação do ficheiro pdf correspondente ao documento]],25,FALSE),"y")))),"")</f>
        <v/>
      </c>
      <c r="W1722" s="410">
        <f t="shared" si="137"/>
        <v>0</v>
      </c>
      <c r="AC1722" s="264"/>
    </row>
    <row r="1723" spans="1:29" s="263" customFormat="1" ht="25.05" hidden="1" customHeight="1" x14ac:dyDescent="0.3">
      <c r="A1723" s="274" t="str">
        <f>CONCATENATE(+IF(Table9[[#This Row],[Código do agregado
'[Entidade']]]="","",VLOOKUP(Table9[[#This Row],[Código do agregado
'[Entidade']]],Table8[[#All],[Código do agregado '[Entidade']]:[Código do agregado
'[1º Direito']]],6,FALSE)),Table9[[#This Row],[Membro]])</f>
        <v/>
      </c>
      <c r="B1723" s="403"/>
      <c r="C1723" s="404" t="str">
        <f>IF(Table9[[#This Row],[Código do agregado
'[Entidade']]]="","",(CONCATENATE(VLOOKUP(Table9[[#This Row],[Código do agregado
'[Entidade']]],Table8[[Código do agregado '[Entidade']]:[Código do agregado
'[1º Direito']]],8,FALSE),".",Table9[[#This Row],[Membro]])))</f>
        <v/>
      </c>
      <c r="D1723" s="430"/>
      <c r="E1723" s="431"/>
      <c r="F1723" s="430"/>
      <c r="G1723" s="430"/>
      <c r="H1723" s="435"/>
      <c r="I1723" s="432"/>
      <c r="J1723" s="433"/>
      <c r="K1723" s="404" t="str">
        <f ca="1">IF(Table9[[#This Row],[Data de nascimento 
(aaaa-mm-dd)]]="","",(IF(B1723="","",DATEDIF(J1723,NOW(),"y"))))</f>
        <v/>
      </c>
      <c r="L1723" s="401"/>
      <c r="M1723" s="405"/>
      <c r="N1723" s="407"/>
      <c r="O1723" s="405"/>
      <c r="P1723" s="275" t="str">
        <f t="shared" si="138"/>
        <v>NÃO</v>
      </c>
      <c r="Q1723" s="281" t="str">
        <f>IF(Table9[[#This Row],[Código do agregado
'[Entidade']]]="","",IF(B1723&lt;&gt;B1722,"A",IF(Q1722="A","B",IF(Q1722="B","C",IF(Q1722="C","D",IF(Q1722="D","E",IF(Q1722="E","F",IF(Q1722="F","G",IF(Q1722="G","H",IF(Q1722="H","I",IF(Q1722="K","L",IF(Q1722="L","M",IF(Q1722="M","N",IF(Q1722="N","O",IF(Q1722="O","P",IF(Q1722="P","Q"))))))))))))))))</f>
        <v/>
      </c>
      <c r="R1723" s="282" t="str">
        <f t="shared" si="139"/>
        <v/>
      </c>
      <c r="S1723" s="283" t="str">
        <f t="shared" si="140"/>
        <v/>
      </c>
      <c r="T1723" s="284" t="str">
        <f t="shared" ca="1" si="141"/>
        <v/>
      </c>
      <c r="U1723" s="419"/>
      <c r="V1723" s="421" t="str">
        <f>IFERROR(IF(Table9[[#This Row],[Data de nascimento 
(aaaa-mm-dd)]]="","",(IF(B1723="","",DATEDIF(J1723,VLOOKUP(Table9[[#This Row],[Código do agregado
'[Entidade']]],Table8[[Código do agregado '[Entidade']]:[Denominação do ficheiro pdf correspondente ao documento]],25,FALSE),"y")))),"")</f>
        <v/>
      </c>
      <c r="W1723" s="410">
        <f t="shared" si="137"/>
        <v>0</v>
      </c>
      <c r="AC1723" s="264"/>
    </row>
    <row r="1724" spans="1:29" s="263" customFormat="1" ht="25.05" hidden="1" customHeight="1" x14ac:dyDescent="0.3">
      <c r="A1724" s="274" t="str">
        <f>CONCATENATE(+IF(Table9[[#This Row],[Código do agregado
'[Entidade']]]="","",VLOOKUP(Table9[[#This Row],[Código do agregado
'[Entidade']]],Table8[[#All],[Código do agregado '[Entidade']]:[Código do agregado
'[1º Direito']]],6,FALSE)),Table9[[#This Row],[Membro]])</f>
        <v/>
      </c>
      <c r="B1724" s="403"/>
      <c r="C1724" s="404" t="str">
        <f>IF(Table9[[#This Row],[Código do agregado
'[Entidade']]]="","",(CONCATENATE(VLOOKUP(Table9[[#This Row],[Código do agregado
'[Entidade']]],Table8[[Código do agregado '[Entidade']]:[Código do agregado
'[1º Direito']]],8,FALSE),".",Table9[[#This Row],[Membro]])))</f>
        <v/>
      </c>
      <c r="D1724" s="430"/>
      <c r="E1724" s="431"/>
      <c r="F1724" s="430"/>
      <c r="G1724" s="430"/>
      <c r="H1724" s="435"/>
      <c r="I1724" s="432"/>
      <c r="J1724" s="433"/>
      <c r="K1724" s="404" t="str">
        <f ca="1">IF(Table9[[#This Row],[Data de nascimento 
(aaaa-mm-dd)]]="","",(IF(B1724="","",DATEDIF(J1724,NOW(),"y"))))</f>
        <v/>
      </c>
      <c r="L1724" s="401"/>
      <c r="M1724" s="405"/>
      <c r="N1724" s="407"/>
      <c r="O1724" s="405"/>
      <c r="P1724" s="275" t="str">
        <f t="shared" si="138"/>
        <v>NÃO</v>
      </c>
      <c r="Q1724" s="281" t="str">
        <f>IF(Table9[[#This Row],[Código do agregado
'[Entidade']]]="","",IF(B1724&lt;&gt;B1723,"A",IF(Q1723="A","B",IF(Q1723="B","C",IF(Q1723="C","D",IF(Q1723="D","E",IF(Q1723="E","F",IF(Q1723="F","G",IF(Q1723="G","H",IF(Q1723="H","I",IF(Q1723="K","L",IF(Q1723="L","M",IF(Q1723="M","N",IF(Q1723="N","O",IF(Q1723="O","P",IF(Q1723="P","Q"))))))))))))))))</f>
        <v/>
      </c>
      <c r="R1724" s="282" t="str">
        <f t="shared" si="139"/>
        <v/>
      </c>
      <c r="S1724" s="283" t="str">
        <f t="shared" si="140"/>
        <v/>
      </c>
      <c r="T1724" s="284" t="str">
        <f t="shared" ca="1" si="141"/>
        <v/>
      </c>
      <c r="U1724" s="419"/>
      <c r="V1724" s="421" t="str">
        <f>IFERROR(IF(Table9[[#This Row],[Data de nascimento 
(aaaa-mm-dd)]]="","",(IF(B1724="","",DATEDIF(J1724,VLOOKUP(Table9[[#This Row],[Código do agregado
'[Entidade']]],Table8[[Código do agregado '[Entidade']]:[Denominação do ficheiro pdf correspondente ao documento]],25,FALSE),"y")))),"")</f>
        <v/>
      </c>
      <c r="W1724" s="410">
        <f t="shared" si="137"/>
        <v>0</v>
      </c>
      <c r="AC1724" s="264"/>
    </row>
    <row r="1725" spans="1:29" s="263" customFormat="1" ht="25.05" hidden="1" customHeight="1" x14ac:dyDescent="0.3">
      <c r="A1725" s="274" t="str">
        <f>CONCATENATE(+IF(Table9[[#This Row],[Código do agregado
'[Entidade']]]="","",VLOOKUP(Table9[[#This Row],[Código do agregado
'[Entidade']]],Table8[[#All],[Código do agregado '[Entidade']]:[Código do agregado
'[1º Direito']]],6,FALSE)),Table9[[#This Row],[Membro]])</f>
        <v/>
      </c>
      <c r="B1725" s="403"/>
      <c r="C1725" s="404" t="str">
        <f>IF(Table9[[#This Row],[Código do agregado
'[Entidade']]]="","",(CONCATENATE(VLOOKUP(Table9[[#This Row],[Código do agregado
'[Entidade']]],Table8[[Código do agregado '[Entidade']]:[Código do agregado
'[1º Direito']]],8,FALSE),".",Table9[[#This Row],[Membro]])))</f>
        <v/>
      </c>
      <c r="D1725" s="430"/>
      <c r="E1725" s="431"/>
      <c r="F1725" s="430"/>
      <c r="G1725" s="430"/>
      <c r="H1725" s="435"/>
      <c r="I1725" s="432"/>
      <c r="J1725" s="433"/>
      <c r="K1725" s="404" t="str">
        <f ca="1">IF(Table9[[#This Row],[Data de nascimento 
(aaaa-mm-dd)]]="","",(IF(B1725="","",DATEDIF(J1725,NOW(),"y"))))</f>
        <v/>
      </c>
      <c r="L1725" s="401"/>
      <c r="M1725" s="405"/>
      <c r="N1725" s="407"/>
      <c r="O1725" s="405"/>
      <c r="P1725" s="275" t="str">
        <f t="shared" si="138"/>
        <v>NÃO</v>
      </c>
      <c r="Q1725" s="281" t="str">
        <f>IF(Table9[[#This Row],[Código do agregado
'[Entidade']]]="","",IF(B1725&lt;&gt;B1724,"A",IF(Q1724="A","B",IF(Q1724="B","C",IF(Q1724="C","D",IF(Q1724="D","E",IF(Q1724="E","F",IF(Q1724="F","G",IF(Q1724="G","H",IF(Q1724="H","I",IF(Q1724="K","L",IF(Q1724="L","M",IF(Q1724="M","N",IF(Q1724="N","O",IF(Q1724="O","P",IF(Q1724="P","Q"))))))))))))))))</f>
        <v/>
      </c>
      <c r="R1725" s="282" t="str">
        <f t="shared" si="139"/>
        <v/>
      </c>
      <c r="S1725" s="283" t="str">
        <f t="shared" si="140"/>
        <v/>
      </c>
      <c r="T1725" s="284" t="str">
        <f t="shared" ca="1" si="141"/>
        <v/>
      </c>
      <c r="U1725" s="419"/>
      <c r="V1725" s="421" t="str">
        <f>IFERROR(IF(Table9[[#This Row],[Data de nascimento 
(aaaa-mm-dd)]]="","",(IF(B1725="","",DATEDIF(J1725,VLOOKUP(Table9[[#This Row],[Código do agregado
'[Entidade']]],Table8[[Código do agregado '[Entidade']]:[Denominação do ficheiro pdf correspondente ao documento]],25,FALSE),"y")))),"")</f>
        <v/>
      </c>
      <c r="W1725" s="410">
        <f t="shared" si="137"/>
        <v>0</v>
      </c>
      <c r="AC1725" s="264"/>
    </row>
    <row r="1726" spans="1:29" s="263" customFormat="1" ht="25.05" hidden="1" customHeight="1" x14ac:dyDescent="0.3">
      <c r="A1726" s="274" t="str">
        <f>CONCATENATE(+IF(Table9[[#This Row],[Código do agregado
'[Entidade']]]="","",VLOOKUP(Table9[[#This Row],[Código do agregado
'[Entidade']]],Table8[[#All],[Código do agregado '[Entidade']]:[Código do agregado
'[1º Direito']]],6,FALSE)),Table9[[#This Row],[Membro]])</f>
        <v/>
      </c>
      <c r="B1726" s="403"/>
      <c r="C1726" s="404" t="str">
        <f>IF(Table9[[#This Row],[Código do agregado
'[Entidade']]]="","",(CONCATENATE(VLOOKUP(Table9[[#This Row],[Código do agregado
'[Entidade']]],Table8[[Código do agregado '[Entidade']]:[Código do agregado
'[1º Direito']]],8,FALSE),".",Table9[[#This Row],[Membro]])))</f>
        <v/>
      </c>
      <c r="D1726" s="430"/>
      <c r="E1726" s="431"/>
      <c r="F1726" s="430"/>
      <c r="G1726" s="430"/>
      <c r="H1726" s="435"/>
      <c r="I1726" s="432"/>
      <c r="J1726" s="433"/>
      <c r="K1726" s="404" t="str">
        <f ca="1">IF(Table9[[#This Row],[Data de nascimento 
(aaaa-mm-dd)]]="","",(IF(B1726="","",DATEDIF(J1726,NOW(),"y"))))</f>
        <v/>
      </c>
      <c r="L1726" s="401"/>
      <c r="M1726" s="405"/>
      <c r="N1726" s="407"/>
      <c r="O1726" s="405"/>
      <c r="P1726" s="275" t="str">
        <f t="shared" si="138"/>
        <v>NÃO</v>
      </c>
      <c r="Q1726" s="281" t="str">
        <f>IF(Table9[[#This Row],[Código do agregado
'[Entidade']]]="","",IF(B1726&lt;&gt;B1725,"A",IF(Q1725="A","B",IF(Q1725="B","C",IF(Q1725="C","D",IF(Q1725="D","E",IF(Q1725="E","F",IF(Q1725="F","G",IF(Q1725="G","H",IF(Q1725="H","I",IF(Q1725="K","L",IF(Q1725="L","M",IF(Q1725="M","N",IF(Q1725="N","O",IF(Q1725="O","P",IF(Q1725="P","Q"))))))))))))))))</f>
        <v/>
      </c>
      <c r="R1726" s="282" t="str">
        <f t="shared" si="139"/>
        <v/>
      </c>
      <c r="S1726" s="283" t="str">
        <f t="shared" si="140"/>
        <v/>
      </c>
      <c r="T1726" s="284" t="str">
        <f t="shared" ca="1" si="141"/>
        <v/>
      </c>
      <c r="U1726" s="419"/>
      <c r="V1726" s="421" t="str">
        <f>IFERROR(IF(Table9[[#This Row],[Data de nascimento 
(aaaa-mm-dd)]]="","",(IF(B1726="","",DATEDIF(J1726,VLOOKUP(Table9[[#This Row],[Código do agregado
'[Entidade']]],Table8[[Código do agregado '[Entidade']]:[Denominação do ficheiro pdf correspondente ao documento]],25,FALSE),"y")))),"")</f>
        <v/>
      </c>
      <c r="W1726" s="410">
        <f t="shared" si="137"/>
        <v>0</v>
      </c>
      <c r="AC1726" s="264"/>
    </row>
    <row r="1727" spans="1:29" s="263" customFormat="1" ht="25.05" hidden="1" customHeight="1" x14ac:dyDescent="0.3">
      <c r="A1727" s="274" t="str">
        <f>CONCATENATE(+IF(Table9[[#This Row],[Código do agregado
'[Entidade']]]="","",VLOOKUP(Table9[[#This Row],[Código do agregado
'[Entidade']]],Table8[[#All],[Código do agregado '[Entidade']]:[Código do agregado
'[1º Direito']]],6,FALSE)),Table9[[#This Row],[Membro]])</f>
        <v/>
      </c>
      <c r="B1727" s="403"/>
      <c r="C1727" s="404" t="str">
        <f>IF(Table9[[#This Row],[Código do agregado
'[Entidade']]]="","",(CONCATENATE(VLOOKUP(Table9[[#This Row],[Código do agregado
'[Entidade']]],Table8[[Código do agregado '[Entidade']]:[Código do agregado
'[1º Direito']]],8,FALSE),".",Table9[[#This Row],[Membro]])))</f>
        <v/>
      </c>
      <c r="D1727" s="430"/>
      <c r="E1727" s="431"/>
      <c r="F1727" s="430"/>
      <c r="G1727" s="430"/>
      <c r="H1727" s="435"/>
      <c r="I1727" s="432"/>
      <c r="J1727" s="433"/>
      <c r="K1727" s="404" t="str">
        <f ca="1">IF(Table9[[#This Row],[Data de nascimento 
(aaaa-mm-dd)]]="","",(IF(B1727="","",DATEDIF(J1727,NOW(),"y"))))</f>
        <v/>
      </c>
      <c r="L1727" s="401"/>
      <c r="M1727" s="405"/>
      <c r="N1727" s="407"/>
      <c r="O1727" s="405"/>
      <c r="P1727" s="275" t="str">
        <f t="shared" si="138"/>
        <v>NÃO</v>
      </c>
      <c r="Q1727" s="281" t="str">
        <f>IF(Table9[[#This Row],[Código do agregado
'[Entidade']]]="","",IF(B1727&lt;&gt;B1726,"A",IF(Q1726="A","B",IF(Q1726="B","C",IF(Q1726="C","D",IF(Q1726="D","E",IF(Q1726="E","F",IF(Q1726="F","G",IF(Q1726="G","H",IF(Q1726="H","I",IF(Q1726="K","L",IF(Q1726="L","M",IF(Q1726="M","N",IF(Q1726="N","O",IF(Q1726="O","P",IF(Q1726="P","Q"))))))))))))))))</f>
        <v/>
      </c>
      <c r="R1727" s="282" t="str">
        <f t="shared" si="139"/>
        <v/>
      </c>
      <c r="S1727" s="283" t="str">
        <f t="shared" si="140"/>
        <v/>
      </c>
      <c r="T1727" s="284" t="str">
        <f t="shared" ca="1" si="141"/>
        <v/>
      </c>
      <c r="U1727" s="419"/>
      <c r="V1727" s="421" t="str">
        <f>IFERROR(IF(Table9[[#This Row],[Data de nascimento 
(aaaa-mm-dd)]]="","",(IF(B1727="","",DATEDIF(J1727,VLOOKUP(Table9[[#This Row],[Código do agregado
'[Entidade']]],Table8[[Código do agregado '[Entidade']]:[Denominação do ficheiro pdf correspondente ao documento]],25,FALSE),"y")))),"")</f>
        <v/>
      </c>
      <c r="W1727" s="410">
        <f t="shared" si="137"/>
        <v>0</v>
      </c>
      <c r="AC1727" s="264"/>
    </row>
    <row r="1728" spans="1:29" s="263" customFormat="1" ht="25.05" hidden="1" customHeight="1" x14ac:dyDescent="0.3">
      <c r="A1728" s="274" t="str">
        <f>CONCATENATE(+IF(Table9[[#This Row],[Código do agregado
'[Entidade']]]="","",VLOOKUP(Table9[[#This Row],[Código do agregado
'[Entidade']]],Table8[[#All],[Código do agregado '[Entidade']]:[Código do agregado
'[1º Direito']]],6,FALSE)),Table9[[#This Row],[Membro]])</f>
        <v/>
      </c>
      <c r="B1728" s="403"/>
      <c r="C1728" s="404" t="str">
        <f>IF(Table9[[#This Row],[Código do agregado
'[Entidade']]]="","",(CONCATENATE(VLOOKUP(Table9[[#This Row],[Código do agregado
'[Entidade']]],Table8[[Código do agregado '[Entidade']]:[Código do agregado
'[1º Direito']]],8,FALSE),".",Table9[[#This Row],[Membro]])))</f>
        <v/>
      </c>
      <c r="D1728" s="430"/>
      <c r="E1728" s="431"/>
      <c r="F1728" s="430"/>
      <c r="G1728" s="430"/>
      <c r="H1728" s="435"/>
      <c r="I1728" s="432"/>
      <c r="J1728" s="433"/>
      <c r="K1728" s="404" t="str">
        <f ca="1">IF(Table9[[#This Row],[Data de nascimento 
(aaaa-mm-dd)]]="","",(IF(B1728="","",DATEDIF(J1728,NOW(),"y"))))</f>
        <v/>
      </c>
      <c r="L1728" s="401"/>
      <c r="M1728" s="405"/>
      <c r="N1728" s="407"/>
      <c r="O1728" s="405"/>
      <c r="P1728" s="275" t="str">
        <f t="shared" si="138"/>
        <v>NÃO</v>
      </c>
      <c r="Q1728" s="281" t="str">
        <f>IF(Table9[[#This Row],[Código do agregado
'[Entidade']]]="","",IF(B1728&lt;&gt;B1727,"A",IF(Q1727="A","B",IF(Q1727="B","C",IF(Q1727="C","D",IF(Q1727="D","E",IF(Q1727="E","F",IF(Q1727="F","G",IF(Q1727="G","H",IF(Q1727="H","I",IF(Q1727="K","L",IF(Q1727="L","M",IF(Q1727="M","N",IF(Q1727="N","O",IF(Q1727="O","P",IF(Q1727="P","Q"))))))))))))))))</f>
        <v/>
      </c>
      <c r="R1728" s="282" t="str">
        <f t="shared" si="139"/>
        <v/>
      </c>
      <c r="S1728" s="283" t="str">
        <f t="shared" si="140"/>
        <v/>
      </c>
      <c r="T1728" s="284" t="str">
        <f t="shared" ca="1" si="141"/>
        <v/>
      </c>
      <c r="U1728" s="419"/>
      <c r="V1728" s="421" t="str">
        <f>IFERROR(IF(Table9[[#This Row],[Data de nascimento 
(aaaa-mm-dd)]]="","",(IF(B1728="","",DATEDIF(J1728,VLOOKUP(Table9[[#This Row],[Código do agregado
'[Entidade']]],Table8[[Código do agregado '[Entidade']]:[Denominação do ficheiro pdf correspondente ao documento]],25,FALSE),"y")))),"")</f>
        <v/>
      </c>
      <c r="W1728" s="410">
        <f t="shared" si="137"/>
        <v>0</v>
      </c>
      <c r="AC1728" s="264"/>
    </row>
    <row r="1729" spans="1:29" s="263" customFormat="1" ht="25.05" hidden="1" customHeight="1" x14ac:dyDescent="0.3">
      <c r="A1729" s="274" t="str">
        <f>CONCATENATE(+IF(Table9[[#This Row],[Código do agregado
'[Entidade']]]="","",VLOOKUP(Table9[[#This Row],[Código do agregado
'[Entidade']]],Table8[[#All],[Código do agregado '[Entidade']]:[Código do agregado
'[1º Direito']]],6,FALSE)),Table9[[#This Row],[Membro]])</f>
        <v/>
      </c>
      <c r="B1729" s="403"/>
      <c r="C1729" s="404" t="str">
        <f>IF(Table9[[#This Row],[Código do agregado
'[Entidade']]]="","",(CONCATENATE(VLOOKUP(Table9[[#This Row],[Código do agregado
'[Entidade']]],Table8[[Código do agregado '[Entidade']]:[Código do agregado
'[1º Direito']]],8,FALSE),".",Table9[[#This Row],[Membro]])))</f>
        <v/>
      </c>
      <c r="D1729" s="430"/>
      <c r="E1729" s="431"/>
      <c r="F1729" s="430"/>
      <c r="G1729" s="430"/>
      <c r="H1729" s="435"/>
      <c r="I1729" s="432"/>
      <c r="J1729" s="433"/>
      <c r="K1729" s="404" t="str">
        <f ca="1">IF(Table9[[#This Row],[Data de nascimento 
(aaaa-mm-dd)]]="","",(IF(B1729="","",DATEDIF(J1729,NOW(),"y"))))</f>
        <v/>
      </c>
      <c r="L1729" s="401"/>
      <c r="M1729" s="405"/>
      <c r="N1729" s="407"/>
      <c r="O1729" s="405"/>
      <c r="P1729" s="275" t="str">
        <f t="shared" si="138"/>
        <v>NÃO</v>
      </c>
      <c r="Q1729" s="281" t="str">
        <f>IF(Table9[[#This Row],[Código do agregado
'[Entidade']]]="","",IF(B1729&lt;&gt;B1728,"A",IF(Q1728="A","B",IF(Q1728="B","C",IF(Q1728="C","D",IF(Q1728="D","E",IF(Q1728="E","F",IF(Q1728="F","G",IF(Q1728="G","H",IF(Q1728="H","I",IF(Q1728="K","L",IF(Q1728="L","M",IF(Q1728="M","N",IF(Q1728="N","O",IF(Q1728="O","P",IF(Q1728="P","Q"))))))))))))))))</f>
        <v/>
      </c>
      <c r="R1729" s="282" t="str">
        <f t="shared" si="139"/>
        <v/>
      </c>
      <c r="S1729" s="283" t="str">
        <f t="shared" si="140"/>
        <v/>
      </c>
      <c r="T1729" s="284" t="str">
        <f t="shared" ca="1" si="141"/>
        <v/>
      </c>
      <c r="U1729" s="419"/>
      <c r="V1729" s="421" t="str">
        <f>IFERROR(IF(Table9[[#This Row],[Data de nascimento 
(aaaa-mm-dd)]]="","",(IF(B1729="","",DATEDIF(J1729,VLOOKUP(Table9[[#This Row],[Código do agregado
'[Entidade']]],Table8[[Código do agregado '[Entidade']]:[Denominação do ficheiro pdf correspondente ao documento]],25,FALSE),"y")))),"")</f>
        <v/>
      </c>
      <c r="W1729" s="410">
        <f t="shared" si="137"/>
        <v>0</v>
      </c>
      <c r="AC1729" s="264"/>
    </row>
    <row r="1730" spans="1:29" s="263" customFormat="1" ht="25.05" hidden="1" customHeight="1" x14ac:dyDescent="0.3">
      <c r="A1730" s="274" t="str">
        <f>CONCATENATE(+IF(Table9[[#This Row],[Código do agregado
'[Entidade']]]="","",VLOOKUP(Table9[[#This Row],[Código do agregado
'[Entidade']]],Table8[[#All],[Código do agregado '[Entidade']]:[Código do agregado
'[1º Direito']]],6,FALSE)),Table9[[#This Row],[Membro]])</f>
        <v/>
      </c>
      <c r="B1730" s="403"/>
      <c r="C1730" s="404" t="str">
        <f>IF(Table9[[#This Row],[Código do agregado
'[Entidade']]]="","",(CONCATENATE(VLOOKUP(Table9[[#This Row],[Código do agregado
'[Entidade']]],Table8[[Código do agregado '[Entidade']]:[Código do agregado
'[1º Direito']]],8,FALSE),".",Table9[[#This Row],[Membro]])))</f>
        <v/>
      </c>
      <c r="D1730" s="430"/>
      <c r="E1730" s="431"/>
      <c r="F1730" s="430"/>
      <c r="G1730" s="430"/>
      <c r="H1730" s="435"/>
      <c r="I1730" s="432"/>
      <c r="J1730" s="433"/>
      <c r="K1730" s="404" t="str">
        <f ca="1">IF(Table9[[#This Row],[Data de nascimento 
(aaaa-mm-dd)]]="","",(IF(B1730="","",DATEDIF(J1730,NOW(),"y"))))</f>
        <v/>
      </c>
      <c r="L1730" s="401"/>
      <c r="M1730" s="405"/>
      <c r="N1730" s="407"/>
      <c r="O1730" s="405"/>
      <c r="P1730" s="275" t="str">
        <f t="shared" si="138"/>
        <v>NÃO</v>
      </c>
      <c r="Q1730" s="281" t="str">
        <f>IF(Table9[[#This Row],[Código do agregado
'[Entidade']]]="","",IF(B1730&lt;&gt;B1729,"A",IF(Q1729="A","B",IF(Q1729="B","C",IF(Q1729="C","D",IF(Q1729="D","E",IF(Q1729="E","F",IF(Q1729="F","G",IF(Q1729="G","H",IF(Q1729="H","I",IF(Q1729="K","L",IF(Q1729="L","M",IF(Q1729="M","N",IF(Q1729="N","O",IF(Q1729="O","P",IF(Q1729="P","Q"))))))))))))))))</f>
        <v/>
      </c>
      <c r="R1730" s="282" t="str">
        <f t="shared" si="139"/>
        <v/>
      </c>
      <c r="S1730" s="283" t="str">
        <f t="shared" si="140"/>
        <v/>
      </c>
      <c r="T1730" s="284" t="str">
        <f t="shared" ca="1" si="141"/>
        <v/>
      </c>
      <c r="U1730" s="419"/>
      <c r="V1730" s="421" t="str">
        <f>IFERROR(IF(Table9[[#This Row],[Data de nascimento 
(aaaa-mm-dd)]]="","",(IF(B1730="","",DATEDIF(J1730,VLOOKUP(Table9[[#This Row],[Código do agregado
'[Entidade']]],Table8[[Código do agregado '[Entidade']]:[Denominação do ficheiro pdf correspondente ao documento]],25,FALSE),"y")))),"")</f>
        <v/>
      </c>
      <c r="W1730" s="410">
        <f t="shared" si="137"/>
        <v>0</v>
      </c>
      <c r="AC1730" s="264"/>
    </row>
    <row r="1731" spans="1:29" s="263" customFormat="1" ht="25.05" hidden="1" customHeight="1" x14ac:dyDescent="0.3">
      <c r="A1731" s="274" t="str">
        <f>CONCATENATE(+IF(Table9[[#This Row],[Código do agregado
'[Entidade']]]="","",VLOOKUP(Table9[[#This Row],[Código do agregado
'[Entidade']]],Table8[[#All],[Código do agregado '[Entidade']]:[Código do agregado
'[1º Direito']]],6,FALSE)),Table9[[#This Row],[Membro]])</f>
        <v/>
      </c>
      <c r="B1731" s="403"/>
      <c r="C1731" s="404" t="str">
        <f>IF(Table9[[#This Row],[Código do agregado
'[Entidade']]]="","",(CONCATENATE(VLOOKUP(Table9[[#This Row],[Código do agregado
'[Entidade']]],Table8[[Código do agregado '[Entidade']]:[Código do agregado
'[1º Direito']]],8,FALSE),".",Table9[[#This Row],[Membro]])))</f>
        <v/>
      </c>
      <c r="D1731" s="430"/>
      <c r="E1731" s="431"/>
      <c r="F1731" s="430"/>
      <c r="G1731" s="430"/>
      <c r="H1731" s="435"/>
      <c r="I1731" s="432"/>
      <c r="J1731" s="433"/>
      <c r="K1731" s="404" t="str">
        <f ca="1">IF(Table9[[#This Row],[Data de nascimento 
(aaaa-mm-dd)]]="","",(IF(B1731="","",DATEDIF(J1731,NOW(),"y"))))</f>
        <v/>
      </c>
      <c r="L1731" s="401"/>
      <c r="M1731" s="405"/>
      <c r="N1731" s="407"/>
      <c r="O1731" s="405"/>
      <c r="P1731" s="275" t="str">
        <f t="shared" si="138"/>
        <v>NÃO</v>
      </c>
      <c r="Q1731" s="281" t="str">
        <f>IF(Table9[[#This Row],[Código do agregado
'[Entidade']]]="","",IF(B1731&lt;&gt;B1730,"A",IF(Q1730="A","B",IF(Q1730="B","C",IF(Q1730="C","D",IF(Q1730="D","E",IF(Q1730="E","F",IF(Q1730="F","G",IF(Q1730="G","H",IF(Q1730="H","I",IF(Q1730="K","L",IF(Q1730="L","M",IF(Q1730="M","N",IF(Q1730="N","O",IF(Q1730="O","P",IF(Q1730="P","Q"))))))))))))))))</f>
        <v/>
      </c>
      <c r="R1731" s="282" t="str">
        <f t="shared" si="139"/>
        <v/>
      </c>
      <c r="S1731" s="283" t="str">
        <f t="shared" si="140"/>
        <v/>
      </c>
      <c r="T1731" s="284" t="str">
        <f t="shared" ca="1" si="141"/>
        <v/>
      </c>
      <c r="U1731" s="419"/>
      <c r="V1731" s="421" t="str">
        <f>IFERROR(IF(Table9[[#This Row],[Data de nascimento 
(aaaa-mm-dd)]]="","",(IF(B1731="","",DATEDIF(J1731,VLOOKUP(Table9[[#This Row],[Código do agregado
'[Entidade']]],Table8[[Código do agregado '[Entidade']]:[Denominação do ficheiro pdf correspondente ao documento]],25,FALSE),"y")))),"")</f>
        <v/>
      </c>
      <c r="W1731" s="410">
        <f t="shared" si="137"/>
        <v>0</v>
      </c>
      <c r="AC1731" s="264"/>
    </row>
    <row r="1732" spans="1:29" s="263" customFormat="1" ht="25.05" hidden="1" customHeight="1" x14ac:dyDescent="0.3">
      <c r="A1732" s="274" t="str">
        <f>CONCATENATE(+IF(Table9[[#This Row],[Código do agregado
'[Entidade']]]="","",VLOOKUP(Table9[[#This Row],[Código do agregado
'[Entidade']]],Table8[[#All],[Código do agregado '[Entidade']]:[Código do agregado
'[1º Direito']]],6,FALSE)),Table9[[#This Row],[Membro]])</f>
        <v/>
      </c>
      <c r="B1732" s="403"/>
      <c r="C1732" s="404" t="str">
        <f>IF(Table9[[#This Row],[Código do agregado
'[Entidade']]]="","",(CONCATENATE(VLOOKUP(Table9[[#This Row],[Código do agregado
'[Entidade']]],Table8[[Código do agregado '[Entidade']]:[Código do agregado
'[1º Direito']]],8,FALSE),".",Table9[[#This Row],[Membro]])))</f>
        <v/>
      </c>
      <c r="D1732" s="430"/>
      <c r="E1732" s="431"/>
      <c r="F1732" s="430"/>
      <c r="G1732" s="430"/>
      <c r="H1732" s="435"/>
      <c r="I1732" s="432"/>
      <c r="J1732" s="433"/>
      <c r="K1732" s="404" t="str">
        <f ca="1">IF(Table9[[#This Row],[Data de nascimento 
(aaaa-mm-dd)]]="","",(IF(B1732="","",DATEDIF(J1732,NOW(),"y"))))</f>
        <v/>
      </c>
      <c r="L1732" s="401"/>
      <c r="M1732" s="405"/>
      <c r="N1732" s="407"/>
      <c r="O1732" s="405"/>
      <c r="P1732" s="275" t="str">
        <f t="shared" si="138"/>
        <v>NÃO</v>
      </c>
      <c r="Q1732" s="281" t="str">
        <f>IF(Table9[[#This Row],[Código do agregado
'[Entidade']]]="","",IF(B1732&lt;&gt;B1731,"A",IF(Q1731="A","B",IF(Q1731="B","C",IF(Q1731="C","D",IF(Q1731="D","E",IF(Q1731="E","F",IF(Q1731="F","G",IF(Q1731="G","H",IF(Q1731="H","I",IF(Q1731="K","L",IF(Q1731="L","M",IF(Q1731="M","N",IF(Q1731="N","O",IF(Q1731="O","P",IF(Q1731="P","Q"))))))))))))))))</f>
        <v/>
      </c>
      <c r="R1732" s="282" t="str">
        <f t="shared" si="139"/>
        <v/>
      </c>
      <c r="S1732" s="283" t="str">
        <f t="shared" si="140"/>
        <v/>
      </c>
      <c r="T1732" s="284" t="str">
        <f t="shared" ca="1" si="141"/>
        <v/>
      </c>
      <c r="U1732" s="419"/>
      <c r="V1732" s="421" t="str">
        <f>IFERROR(IF(Table9[[#This Row],[Data de nascimento 
(aaaa-mm-dd)]]="","",(IF(B1732="","",DATEDIF(J1732,VLOOKUP(Table9[[#This Row],[Código do agregado
'[Entidade']]],Table8[[Código do agregado '[Entidade']]:[Denominação do ficheiro pdf correspondente ao documento]],25,FALSE),"y")))),"")</f>
        <v/>
      </c>
      <c r="W1732" s="410">
        <f t="shared" si="137"/>
        <v>0</v>
      </c>
      <c r="AC1732" s="264"/>
    </row>
    <row r="1733" spans="1:29" s="263" customFormat="1" ht="25.05" hidden="1" customHeight="1" x14ac:dyDescent="0.3">
      <c r="A1733" s="274" t="str">
        <f>CONCATENATE(+IF(Table9[[#This Row],[Código do agregado
'[Entidade']]]="","",VLOOKUP(Table9[[#This Row],[Código do agregado
'[Entidade']]],Table8[[#All],[Código do agregado '[Entidade']]:[Código do agregado
'[1º Direito']]],6,FALSE)),Table9[[#This Row],[Membro]])</f>
        <v/>
      </c>
      <c r="B1733" s="403"/>
      <c r="C1733" s="404" t="str">
        <f>IF(Table9[[#This Row],[Código do agregado
'[Entidade']]]="","",(CONCATENATE(VLOOKUP(Table9[[#This Row],[Código do agregado
'[Entidade']]],Table8[[Código do agregado '[Entidade']]:[Código do agregado
'[1º Direito']]],8,FALSE),".",Table9[[#This Row],[Membro]])))</f>
        <v/>
      </c>
      <c r="D1733" s="430"/>
      <c r="E1733" s="431"/>
      <c r="F1733" s="430"/>
      <c r="G1733" s="430"/>
      <c r="H1733" s="435"/>
      <c r="I1733" s="432"/>
      <c r="J1733" s="433"/>
      <c r="K1733" s="404" t="str">
        <f ca="1">IF(Table9[[#This Row],[Data de nascimento 
(aaaa-mm-dd)]]="","",(IF(B1733="","",DATEDIF(J1733,NOW(),"y"))))</f>
        <v/>
      </c>
      <c r="L1733" s="401"/>
      <c r="M1733" s="405"/>
      <c r="N1733" s="407"/>
      <c r="O1733" s="405"/>
      <c r="P1733" s="275" t="str">
        <f t="shared" si="138"/>
        <v>NÃO</v>
      </c>
      <c r="Q1733" s="281" t="str">
        <f>IF(Table9[[#This Row],[Código do agregado
'[Entidade']]]="","",IF(B1733&lt;&gt;B1732,"A",IF(Q1732="A","B",IF(Q1732="B","C",IF(Q1732="C","D",IF(Q1732="D","E",IF(Q1732="E","F",IF(Q1732="F","G",IF(Q1732="G","H",IF(Q1732="H","I",IF(Q1732="K","L",IF(Q1732="L","M",IF(Q1732="M","N",IF(Q1732="N","O",IF(Q1732="O","P",IF(Q1732="P","Q"))))))))))))))))</f>
        <v/>
      </c>
      <c r="R1733" s="282" t="str">
        <f t="shared" si="139"/>
        <v/>
      </c>
      <c r="S1733" s="283" t="str">
        <f t="shared" si="140"/>
        <v/>
      </c>
      <c r="T1733" s="284" t="str">
        <f t="shared" ca="1" si="141"/>
        <v/>
      </c>
      <c r="U1733" s="419"/>
      <c r="V1733" s="421" t="str">
        <f>IFERROR(IF(Table9[[#This Row],[Data de nascimento 
(aaaa-mm-dd)]]="","",(IF(B1733="","",DATEDIF(J1733,VLOOKUP(Table9[[#This Row],[Código do agregado
'[Entidade']]],Table8[[Código do agregado '[Entidade']]:[Denominação do ficheiro pdf correspondente ao documento]],25,FALSE),"y")))),"")</f>
        <v/>
      </c>
      <c r="W1733" s="410">
        <f t="shared" si="137"/>
        <v>0</v>
      </c>
      <c r="AC1733" s="264"/>
    </row>
    <row r="1734" spans="1:29" s="263" customFormat="1" ht="25.05" hidden="1" customHeight="1" x14ac:dyDescent="0.3">
      <c r="A1734" s="274" t="str">
        <f>CONCATENATE(+IF(Table9[[#This Row],[Código do agregado
'[Entidade']]]="","",VLOOKUP(Table9[[#This Row],[Código do agregado
'[Entidade']]],Table8[[#All],[Código do agregado '[Entidade']]:[Código do agregado
'[1º Direito']]],6,FALSE)),Table9[[#This Row],[Membro]])</f>
        <v/>
      </c>
      <c r="B1734" s="403"/>
      <c r="C1734" s="404" t="str">
        <f>IF(Table9[[#This Row],[Código do agregado
'[Entidade']]]="","",(CONCATENATE(VLOOKUP(Table9[[#This Row],[Código do agregado
'[Entidade']]],Table8[[Código do agregado '[Entidade']]:[Código do agregado
'[1º Direito']]],8,FALSE),".",Table9[[#This Row],[Membro]])))</f>
        <v/>
      </c>
      <c r="D1734" s="430"/>
      <c r="E1734" s="431"/>
      <c r="F1734" s="430"/>
      <c r="G1734" s="430"/>
      <c r="H1734" s="435"/>
      <c r="I1734" s="432"/>
      <c r="J1734" s="433"/>
      <c r="K1734" s="404" t="str">
        <f ca="1">IF(Table9[[#This Row],[Data de nascimento 
(aaaa-mm-dd)]]="","",(IF(B1734="","",DATEDIF(J1734,NOW(),"y"))))</f>
        <v/>
      </c>
      <c r="L1734" s="401"/>
      <c r="M1734" s="405"/>
      <c r="N1734" s="407"/>
      <c r="O1734" s="405"/>
      <c r="P1734" s="275" t="str">
        <f t="shared" si="138"/>
        <v>NÃO</v>
      </c>
      <c r="Q1734" s="281" t="str">
        <f>IF(Table9[[#This Row],[Código do agregado
'[Entidade']]]="","",IF(B1734&lt;&gt;B1733,"A",IF(Q1733="A","B",IF(Q1733="B","C",IF(Q1733="C","D",IF(Q1733="D","E",IF(Q1733="E","F",IF(Q1733="F","G",IF(Q1733="G","H",IF(Q1733="H","I",IF(Q1733="K","L",IF(Q1733="L","M",IF(Q1733="M","N",IF(Q1733="N","O",IF(Q1733="O","P",IF(Q1733="P","Q"))))))))))))))))</f>
        <v/>
      </c>
      <c r="R1734" s="282" t="str">
        <f t="shared" si="139"/>
        <v/>
      </c>
      <c r="S1734" s="283" t="str">
        <f t="shared" si="140"/>
        <v/>
      </c>
      <c r="T1734" s="284" t="str">
        <f t="shared" ca="1" si="141"/>
        <v/>
      </c>
      <c r="U1734" s="419"/>
      <c r="V1734" s="421" t="str">
        <f>IFERROR(IF(Table9[[#This Row],[Data de nascimento 
(aaaa-mm-dd)]]="","",(IF(B1734="","",DATEDIF(J1734,VLOOKUP(Table9[[#This Row],[Código do agregado
'[Entidade']]],Table8[[Código do agregado '[Entidade']]:[Denominação do ficheiro pdf correspondente ao documento]],25,FALSE),"y")))),"")</f>
        <v/>
      </c>
      <c r="W1734" s="410">
        <f t="shared" ref="W1734:W1797" si="142">IF(AND(V1734&gt;=15,V1734&lt;=29),1,0)</f>
        <v>0</v>
      </c>
      <c r="AC1734" s="264"/>
    </row>
    <row r="1735" spans="1:29" s="263" customFormat="1" ht="25.05" hidden="1" customHeight="1" x14ac:dyDescent="0.3">
      <c r="A1735" s="274" t="str">
        <f>CONCATENATE(+IF(Table9[[#This Row],[Código do agregado
'[Entidade']]]="","",VLOOKUP(Table9[[#This Row],[Código do agregado
'[Entidade']]],Table8[[#All],[Código do agregado '[Entidade']]:[Código do agregado
'[1º Direito']]],6,FALSE)),Table9[[#This Row],[Membro]])</f>
        <v/>
      </c>
      <c r="B1735" s="403"/>
      <c r="C1735" s="404" t="str">
        <f>IF(Table9[[#This Row],[Código do agregado
'[Entidade']]]="","",(CONCATENATE(VLOOKUP(Table9[[#This Row],[Código do agregado
'[Entidade']]],Table8[[Código do agregado '[Entidade']]:[Código do agregado
'[1º Direito']]],8,FALSE),".",Table9[[#This Row],[Membro]])))</f>
        <v/>
      </c>
      <c r="D1735" s="430"/>
      <c r="E1735" s="431"/>
      <c r="F1735" s="430"/>
      <c r="G1735" s="430"/>
      <c r="H1735" s="435"/>
      <c r="I1735" s="432"/>
      <c r="J1735" s="433"/>
      <c r="K1735" s="404" t="str">
        <f ca="1">IF(Table9[[#This Row],[Data de nascimento 
(aaaa-mm-dd)]]="","",(IF(B1735="","",DATEDIF(J1735,NOW(),"y"))))</f>
        <v/>
      </c>
      <c r="L1735" s="401"/>
      <c r="M1735" s="405"/>
      <c r="N1735" s="407"/>
      <c r="O1735" s="405"/>
      <c r="P1735" s="275" t="str">
        <f t="shared" si="138"/>
        <v>NÃO</v>
      </c>
      <c r="Q1735" s="281" t="str">
        <f>IF(Table9[[#This Row],[Código do agregado
'[Entidade']]]="","",IF(B1735&lt;&gt;B1734,"A",IF(Q1734="A","B",IF(Q1734="B","C",IF(Q1734="C","D",IF(Q1734="D","E",IF(Q1734="E","F",IF(Q1734="F","G",IF(Q1734="G","H",IF(Q1734="H","I",IF(Q1734="K","L",IF(Q1734="L","M",IF(Q1734="M","N",IF(Q1734="N","O",IF(Q1734="O","P",IF(Q1734="P","Q"))))))))))))))))</f>
        <v/>
      </c>
      <c r="R1735" s="282" t="str">
        <f t="shared" si="139"/>
        <v/>
      </c>
      <c r="S1735" s="283" t="str">
        <f t="shared" si="140"/>
        <v/>
      </c>
      <c r="T1735" s="284" t="str">
        <f t="shared" ca="1" si="141"/>
        <v/>
      </c>
      <c r="U1735" s="419"/>
      <c r="V1735" s="421" t="str">
        <f>IFERROR(IF(Table9[[#This Row],[Data de nascimento 
(aaaa-mm-dd)]]="","",(IF(B1735="","",DATEDIF(J1735,VLOOKUP(Table9[[#This Row],[Código do agregado
'[Entidade']]],Table8[[Código do agregado '[Entidade']]:[Denominação do ficheiro pdf correspondente ao documento]],25,FALSE),"y")))),"")</f>
        <v/>
      </c>
      <c r="W1735" s="410">
        <f t="shared" si="142"/>
        <v>0</v>
      </c>
      <c r="AC1735" s="264"/>
    </row>
    <row r="1736" spans="1:29" s="263" customFormat="1" ht="25.05" hidden="1" customHeight="1" x14ac:dyDescent="0.3">
      <c r="A1736" s="274" t="str">
        <f>CONCATENATE(+IF(Table9[[#This Row],[Código do agregado
'[Entidade']]]="","",VLOOKUP(Table9[[#This Row],[Código do agregado
'[Entidade']]],Table8[[#All],[Código do agregado '[Entidade']]:[Código do agregado
'[1º Direito']]],6,FALSE)),Table9[[#This Row],[Membro]])</f>
        <v/>
      </c>
      <c r="B1736" s="403"/>
      <c r="C1736" s="404" t="str">
        <f>IF(Table9[[#This Row],[Código do agregado
'[Entidade']]]="","",(CONCATENATE(VLOOKUP(Table9[[#This Row],[Código do agregado
'[Entidade']]],Table8[[Código do agregado '[Entidade']]:[Código do agregado
'[1º Direito']]],8,FALSE),".",Table9[[#This Row],[Membro]])))</f>
        <v/>
      </c>
      <c r="D1736" s="430"/>
      <c r="E1736" s="431"/>
      <c r="F1736" s="430"/>
      <c r="G1736" s="430"/>
      <c r="H1736" s="435"/>
      <c r="I1736" s="432"/>
      <c r="J1736" s="433"/>
      <c r="K1736" s="404" t="str">
        <f ca="1">IF(Table9[[#This Row],[Data de nascimento 
(aaaa-mm-dd)]]="","",(IF(B1736="","",DATEDIF(J1736,NOW(),"y"))))</f>
        <v/>
      </c>
      <c r="L1736" s="401"/>
      <c r="M1736" s="405"/>
      <c r="N1736" s="407"/>
      <c r="O1736" s="405"/>
      <c r="P1736" s="275" t="str">
        <f t="shared" si="138"/>
        <v>NÃO</v>
      </c>
      <c r="Q1736" s="281" t="str">
        <f>IF(Table9[[#This Row],[Código do agregado
'[Entidade']]]="","",IF(B1736&lt;&gt;B1735,"A",IF(Q1735="A","B",IF(Q1735="B","C",IF(Q1735="C","D",IF(Q1735="D","E",IF(Q1735="E","F",IF(Q1735="F","G",IF(Q1735="G","H",IF(Q1735="H","I",IF(Q1735="K","L",IF(Q1735="L","M",IF(Q1735="M","N",IF(Q1735="N","O",IF(Q1735="O","P",IF(Q1735="P","Q"))))))))))))))))</f>
        <v/>
      </c>
      <c r="R1736" s="282" t="str">
        <f t="shared" si="139"/>
        <v/>
      </c>
      <c r="S1736" s="283" t="str">
        <f t="shared" si="140"/>
        <v/>
      </c>
      <c r="T1736" s="284" t="str">
        <f t="shared" ca="1" si="141"/>
        <v/>
      </c>
      <c r="U1736" s="419"/>
      <c r="V1736" s="421" t="str">
        <f>IFERROR(IF(Table9[[#This Row],[Data de nascimento 
(aaaa-mm-dd)]]="","",(IF(B1736="","",DATEDIF(J1736,VLOOKUP(Table9[[#This Row],[Código do agregado
'[Entidade']]],Table8[[Código do agregado '[Entidade']]:[Denominação do ficheiro pdf correspondente ao documento]],25,FALSE),"y")))),"")</f>
        <v/>
      </c>
      <c r="W1736" s="410">
        <f t="shared" si="142"/>
        <v>0</v>
      </c>
      <c r="AC1736" s="264"/>
    </row>
    <row r="1737" spans="1:29" s="263" customFormat="1" ht="25.05" hidden="1" customHeight="1" x14ac:dyDescent="0.3">
      <c r="A1737" s="274" t="str">
        <f>CONCATENATE(+IF(Table9[[#This Row],[Código do agregado
'[Entidade']]]="","",VLOOKUP(Table9[[#This Row],[Código do agregado
'[Entidade']]],Table8[[#All],[Código do agregado '[Entidade']]:[Código do agregado
'[1º Direito']]],6,FALSE)),Table9[[#This Row],[Membro]])</f>
        <v/>
      </c>
      <c r="B1737" s="403"/>
      <c r="C1737" s="404" t="str">
        <f>IF(Table9[[#This Row],[Código do agregado
'[Entidade']]]="","",(CONCATENATE(VLOOKUP(Table9[[#This Row],[Código do agregado
'[Entidade']]],Table8[[Código do agregado '[Entidade']]:[Código do agregado
'[1º Direito']]],8,FALSE),".",Table9[[#This Row],[Membro]])))</f>
        <v/>
      </c>
      <c r="D1737" s="430"/>
      <c r="E1737" s="431"/>
      <c r="F1737" s="430"/>
      <c r="G1737" s="430"/>
      <c r="H1737" s="435"/>
      <c r="I1737" s="432"/>
      <c r="J1737" s="433"/>
      <c r="K1737" s="404" t="str">
        <f ca="1">IF(Table9[[#This Row],[Data de nascimento 
(aaaa-mm-dd)]]="","",(IF(B1737="","",DATEDIF(J1737,NOW(),"y"))))</f>
        <v/>
      </c>
      <c r="L1737" s="401"/>
      <c r="M1737" s="405"/>
      <c r="N1737" s="407"/>
      <c r="O1737" s="405"/>
      <c r="P1737" s="275" t="str">
        <f t="shared" si="138"/>
        <v>NÃO</v>
      </c>
      <c r="Q1737" s="281" t="str">
        <f>IF(Table9[[#This Row],[Código do agregado
'[Entidade']]]="","",IF(B1737&lt;&gt;B1736,"A",IF(Q1736="A","B",IF(Q1736="B","C",IF(Q1736="C","D",IF(Q1736="D","E",IF(Q1736="E","F",IF(Q1736="F","G",IF(Q1736="G","H",IF(Q1736="H","I",IF(Q1736="K","L",IF(Q1736="L","M",IF(Q1736="M","N",IF(Q1736="N","O",IF(Q1736="O","P",IF(Q1736="P","Q"))))))))))))))))</f>
        <v/>
      </c>
      <c r="R1737" s="282" t="str">
        <f t="shared" si="139"/>
        <v/>
      </c>
      <c r="S1737" s="283" t="str">
        <f t="shared" si="140"/>
        <v/>
      </c>
      <c r="T1737" s="284" t="str">
        <f t="shared" ca="1" si="141"/>
        <v/>
      </c>
      <c r="U1737" s="419"/>
      <c r="V1737" s="421" t="str">
        <f>IFERROR(IF(Table9[[#This Row],[Data de nascimento 
(aaaa-mm-dd)]]="","",(IF(B1737="","",DATEDIF(J1737,VLOOKUP(Table9[[#This Row],[Código do agregado
'[Entidade']]],Table8[[Código do agregado '[Entidade']]:[Denominação do ficheiro pdf correspondente ao documento]],25,FALSE),"y")))),"")</f>
        <v/>
      </c>
      <c r="W1737" s="410">
        <f t="shared" si="142"/>
        <v>0</v>
      </c>
      <c r="AC1737" s="264"/>
    </row>
    <row r="1738" spans="1:29" s="263" customFormat="1" ht="25.05" hidden="1" customHeight="1" x14ac:dyDescent="0.3">
      <c r="A1738" s="274" t="str">
        <f>CONCATENATE(+IF(Table9[[#This Row],[Código do agregado
'[Entidade']]]="","",VLOOKUP(Table9[[#This Row],[Código do agregado
'[Entidade']]],Table8[[#All],[Código do agregado '[Entidade']]:[Código do agregado
'[1º Direito']]],6,FALSE)),Table9[[#This Row],[Membro]])</f>
        <v/>
      </c>
      <c r="B1738" s="403"/>
      <c r="C1738" s="404" t="str">
        <f>IF(Table9[[#This Row],[Código do agregado
'[Entidade']]]="","",(CONCATENATE(VLOOKUP(Table9[[#This Row],[Código do agregado
'[Entidade']]],Table8[[Código do agregado '[Entidade']]:[Código do agregado
'[1º Direito']]],8,FALSE),".",Table9[[#This Row],[Membro]])))</f>
        <v/>
      </c>
      <c r="D1738" s="430"/>
      <c r="E1738" s="431"/>
      <c r="F1738" s="430"/>
      <c r="G1738" s="430"/>
      <c r="H1738" s="435"/>
      <c r="I1738" s="432"/>
      <c r="J1738" s="433"/>
      <c r="K1738" s="404" t="str">
        <f ca="1">IF(Table9[[#This Row],[Data de nascimento 
(aaaa-mm-dd)]]="","",(IF(B1738="","",DATEDIF(J1738,NOW(),"y"))))</f>
        <v/>
      </c>
      <c r="L1738" s="401"/>
      <c r="M1738" s="405"/>
      <c r="N1738" s="407"/>
      <c r="O1738" s="405"/>
      <c r="P1738" s="275" t="str">
        <f t="shared" si="138"/>
        <v>NÃO</v>
      </c>
      <c r="Q1738" s="281" t="str">
        <f>IF(Table9[[#This Row],[Código do agregado
'[Entidade']]]="","",IF(B1738&lt;&gt;B1737,"A",IF(Q1737="A","B",IF(Q1737="B","C",IF(Q1737="C","D",IF(Q1737="D","E",IF(Q1737="E","F",IF(Q1737="F","G",IF(Q1737="G","H",IF(Q1737="H","I",IF(Q1737="K","L",IF(Q1737="L","M",IF(Q1737="M","N",IF(Q1737="N","O",IF(Q1737="O","P",IF(Q1737="P","Q"))))))))))))))))</f>
        <v/>
      </c>
      <c r="R1738" s="282" t="str">
        <f t="shared" si="139"/>
        <v/>
      </c>
      <c r="S1738" s="283" t="str">
        <f t="shared" si="140"/>
        <v/>
      </c>
      <c r="T1738" s="284" t="str">
        <f t="shared" ca="1" si="141"/>
        <v/>
      </c>
      <c r="U1738" s="419"/>
      <c r="V1738" s="421" t="str">
        <f>IFERROR(IF(Table9[[#This Row],[Data de nascimento 
(aaaa-mm-dd)]]="","",(IF(B1738="","",DATEDIF(J1738,VLOOKUP(Table9[[#This Row],[Código do agregado
'[Entidade']]],Table8[[Código do agregado '[Entidade']]:[Denominação do ficheiro pdf correspondente ao documento]],25,FALSE),"y")))),"")</f>
        <v/>
      </c>
      <c r="W1738" s="410">
        <f t="shared" si="142"/>
        <v>0</v>
      </c>
      <c r="AC1738" s="264"/>
    </row>
    <row r="1739" spans="1:29" s="263" customFormat="1" ht="25.05" hidden="1" customHeight="1" x14ac:dyDescent="0.3">
      <c r="A1739" s="274" t="str">
        <f>CONCATENATE(+IF(Table9[[#This Row],[Código do agregado
'[Entidade']]]="","",VLOOKUP(Table9[[#This Row],[Código do agregado
'[Entidade']]],Table8[[#All],[Código do agregado '[Entidade']]:[Código do agregado
'[1º Direito']]],6,FALSE)),Table9[[#This Row],[Membro]])</f>
        <v/>
      </c>
      <c r="B1739" s="403"/>
      <c r="C1739" s="404" t="str">
        <f>IF(Table9[[#This Row],[Código do agregado
'[Entidade']]]="","",(CONCATENATE(VLOOKUP(Table9[[#This Row],[Código do agregado
'[Entidade']]],Table8[[Código do agregado '[Entidade']]:[Código do agregado
'[1º Direito']]],8,FALSE),".",Table9[[#This Row],[Membro]])))</f>
        <v/>
      </c>
      <c r="D1739" s="430"/>
      <c r="E1739" s="431"/>
      <c r="F1739" s="430"/>
      <c r="G1739" s="430"/>
      <c r="H1739" s="435"/>
      <c r="I1739" s="432"/>
      <c r="J1739" s="433"/>
      <c r="K1739" s="404" t="str">
        <f ca="1">IF(Table9[[#This Row],[Data de nascimento 
(aaaa-mm-dd)]]="","",(IF(B1739="","",DATEDIF(J1739,NOW(),"y"))))</f>
        <v/>
      </c>
      <c r="L1739" s="401"/>
      <c r="M1739" s="405"/>
      <c r="N1739" s="407"/>
      <c r="O1739" s="405"/>
      <c r="P1739" s="275" t="str">
        <f t="shared" si="138"/>
        <v>NÃO</v>
      </c>
      <c r="Q1739" s="281" t="str">
        <f>IF(Table9[[#This Row],[Código do agregado
'[Entidade']]]="","",IF(B1739&lt;&gt;B1738,"A",IF(Q1738="A","B",IF(Q1738="B","C",IF(Q1738="C","D",IF(Q1738="D","E",IF(Q1738="E","F",IF(Q1738="F","G",IF(Q1738="G","H",IF(Q1738="H","I",IF(Q1738="K","L",IF(Q1738="L","M",IF(Q1738="M","N",IF(Q1738="N","O",IF(Q1738="O","P",IF(Q1738="P","Q"))))))))))))))))</f>
        <v/>
      </c>
      <c r="R1739" s="282" t="str">
        <f t="shared" si="139"/>
        <v/>
      </c>
      <c r="S1739" s="283" t="str">
        <f t="shared" si="140"/>
        <v/>
      </c>
      <c r="T1739" s="284" t="str">
        <f t="shared" ca="1" si="141"/>
        <v/>
      </c>
      <c r="U1739" s="419"/>
      <c r="V1739" s="421" t="str">
        <f>IFERROR(IF(Table9[[#This Row],[Data de nascimento 
(aaaa-mm-dd)]]="","",(IF(B1739="","",DATEDIF(J1739,VLOOKUP(Table9[[#This Row],[Código do agregado
'[Entidade']]],Table8[[Código do agregado '[Entidade']]:[Denominação do ficheiro pdf correspondente ao documento]],25,FALSE),"y")))),"")</f>
        <v/>
      </c>
      <c r="W1739" s="410">
        <f t="shared" si="142"/>
        <v>0</v>
      </c>
      <c r="AC1739" s="264"/>
    </row>
    <row r="1740" spans="1:29" s="263" customFormat="1" ht="25.05" hidden="1" customHeight="1" x14ac:dyDescent="0.3">
      <c r="A1740" s="274" t="str">
        <f>CONCATENATE(+IF(Table9[[#This Row],[Código do agregado
'[Entidade']]]="","",VLOOKUP(Table9[[#This Row],[Código do agregado
'[Entidade']]],Table8[[#All],[Código do agregado '[Entidade']]:[Código do agregado
'[1º Direito']]],6,FALSE)),Table9[[#This Row],[Membro]])</f>
        <v/>
      </c>
      <c r="B1740" s="403"/>
      <c r="C1740" s="404" t="str">
        <f>IF(Table9[[#This Row],[Código do agregado
'[Entidade']]]="","",(CONCATENATE(VLOOKUP(Table9[[#This Row],[Código do agregado
'[Entidade']]],Table8[[Código do agregado '[Entidade']]:[Código do agregado
'[1º Direito']]],8,FALSE),".",Table9[[#This Row],[Membro]])))</f>
        <v/>
      </c>
      <c r="D1740" s="430"/>
      <c r="E1740" s="431"/>
      <c r="F1740" s="430"/>
      <c r="G1740" s="430"/>
      <c r="H1740" s="435"/>
      <c r="I1740" s="432"/>
      <c r="J1740" s="433"/>
      <c r="K1740" s="404" t="str">
        <f ca="1">IF(Table9[[#This Row],[Data de nascimento 
(aaaa-mm-dd)]]="","",(IF(B1740="","",DATEDIF(J1740,NOW(),"y"))))</f>
        <v/>
      </c>
      <c r="L1740" s="401"/>
      <c r="M1740" s="405"/>
      <c r="N1740" s="407"/>
      <c r="O1740" s="405"/>
      <c r="P1740" s="275" t="str">
        <f t="shared" si="138"/>
        <v>NÃO</v>
      </c>
      <c r="Q1740" s="281" t="str">
        <f>IF(Table9[[#This Row],[Código do agregado
'[Entidade']]]="","",IF(B1740&lt;&gt;B1739,"A",IF(Q1739="A","B",IF(Q1739="B","C",IF(Q1739="C","D",IF(Q1739="D","E",IF(Q1739="E","F",IF(Q1739="F","G",IF(Q1739="G","H",IF(Q1739="H","I",IF(Q1739="K","L",IF(Q1739="L","M",IF(Q1739="M","N",IF(Q1739="N","O",IF(Q1739="O","P",IF(Q1739="P","Q"))))))))))))))))</f>
        <v/>
      </c>
      <c r="R1740" s="282" t="str">
        <f t="shared" si="139"/>
        <v/>
      </c>
      <c r="S1740" s="283" t="str">
        <f t="shared" si="140"/>
        <v/>
      </c>
      <c r="T1740" s="284" t="str">
        <f t="shared" ca="1" si="141"/>
        <v/>
      </c>
      <c r="U1740" s="419"/>
      <c r="V1740" s="421" t="str">
        <f>IFERROR(IF(Table9[[#This Row],[Data de nascimento 
(aaaa-mm-dd)]]="","",(IF(B1740="","",DATEDIF(J1740,VLOOKUP(Table9[[#This Row],[Código do agregado
'[Entidade']]],Table8[[Código do agregado '[Entidade']]:[Denominação do ficheiro pdf correspondente ao documento]],25,FALSE),"y")))),"")</f>
        <v/>
      </c>
      <c r="W1740" s="410">
        <f t="shared" si="142"/>
        <v>0</v>
      </c>
      <c r="AC1740" s="264"/>
    </row>
    <row r="1741" spans="1:29" s="263" customFormat="1" ht="25.05" hidden="1" customHeight="1" x14ac:dyDescent="0.3">
      <c r="A1741" s="274" t="str">
        <f>CONCATENATE(+IF(Table9[[#This Row],[Código do agregado
'[Entidade']]]="","",VLOOKUP(Table9[[#This Row],[Código do agregado
'[Entidade']]],Table8[[#All],[Código do agregado '[Entidade']]:[Código do agregado
'[1º Direito']]],6,FALSE)),Table9[[#This Row],[Membro]])</f>
        <v/>
      </c>
      <c r="B1741" s="403"/>
      <c r="C1741" s="404" t="str">
        <f>IF(Table9[[#This Row],[Código do agregado
'[Entidade']]]="","",(CONCATENATE(VLOOKUP(Table9[[#This Row],[Código do agregado
'[Entidade']]],Table8[[Código do agregado '[Entidade']]:[Código do agregado
'[1º Direito']]],8,FALSE),".",Table9[[#This Row],[Membro]])))</f>
        <v/>
      </c>
      <c r="D1741" s="430"/>
      <c r="E1741" s="431"/>
      <c r="F1741" s="430"/>
      <c r="G1741" s="430"/>
      <c r="H1741" s="435"/>
      <c r="I1741" s="432"/>
      <c r="J1741" s="433"/>
      <c r="K1741" s="404" t="str">
        <f ca="1">IF(Table9[[#This Row],[Data de nascimento 
(aaaa-mm-dd)]]="","",(IF(B1741="","",DATEDIF(J1741,NOW(),"y"))))</f>
        <v/>
      </c>
      <c r="L1741" s="401"/>
      <c r="M1741" s="405"/>
      <c r="N1741" s="407"/>
      <c r="O1741" s="405"/>
      <c r="P1741" s="275" t="str">
        <f t="shared" si="138"/>
        <v>NÃO</v>
      </c>
      <c r="Q1741" s="281" t="str">
        <f>IF(Table9[[#This Row],[Código do agregado
'[Entidade']]]="","",IF(B1741&lt;&gt;B1740,"A",IF(Q1740="A","B",IF(Q1740="B","C",IF(Q1740="C","D",IF(Q1740="D","E",IF(Q1740="E","F",IF(Q1740="F","G",IF(Q1740="G","H",IF(Q1740="H","I",IF(Q1740="K","L",IF(Q1740="L","M",IF(Q1740="M","N",IF(Q1740="N","O",IF(Q1740="O","P",IF(Q1740="P","Q"))))))))))))))))</f>
        <v/>
      </c>
      <c r="R1741" s="282" t="str">
        <f t="shared" si="139"/>
        <v/>
      </c>
      <c r="S1741" s="283" t="str">
        <f t="shared" si="140"/>
        <v/>
      </c>
      <c r="T1741" s="284" t="str">
        <f t="shared" ca="1" si="141"/>
        <v/>
      </c>
      <c r="U1741" s="419"/>
      <c r="V1741" s="421" t="str">
        <f>IFERROR(IF(Table9[[#This Row],[Data de nascimento 
(aaaa-mm-dd)]]="","",(IF(B1741="","",DATEDIF(J1741,VLOOKUP(Table9[[#This Row],[Código do agregado
'[Entidade']]],Table8[[Código do agregado '[Entidade']]:[Denominação do ficheiro pdf correspondente ao documento]],25,FALSE),"y")))),"")</f>
        <v/>
      </c>
      <c r="W1741" s="410">
        <f t="shared" si="142"/>
        <v>0</v>
      </c>
      <c r="AC1741" s="264"/>
    </row>
    <row r="1742" spans="1:29" s="263" customFormat="1" ht="25.05" hidden="1" customHeight="1" x14ac:dyDescent="0.3">
      <c r="A1742" s="274" t="str">
        <f>CONCATENATE(+IF(Table9[[#This Row],[Código do agregado
'[Entidade']]]="","",VLOOKUP(Table9[[#This Row],[Código do agregado
'[Entidade']]],Table8[[#All],[Código do agregado '[Entidade']]:[Código do agregado
'[1º Direito']]],6,FALSE)),Table9[[#This Row],[Membro]])</f>
        <v/>
      </c>
      <c r="B1742" s="403"/>
      <c r="C1742" s="404" t="str">
        <f>IF(Table9[[#This Row],[Código do agregado
'[Entidade']]]="","",(CONCATENATE(VLOOKUP(Table9[[#This Row],[Código do agregado
'[Entidade']]],Table8[[Código do agregado '[Entidade']]:[Código do agregado
'[1º Direito']]],8,FALSE),".",Table9[[#This Row],[Membro]])))</f>
        <v/>
      </c>
      <c r="D1742" s="430"/>
      <c r="E1742" s="431"/>
      <c r="F1742" s="430"/>
      <c r="G1742" s="430"/>
      <c r="H1742" s="435"/>
      <c r="I1742" s="432"/>
      <c r="J1742" s="433"/>
      <c r="K1742" s="404" t="str">
        <f ca="1">IF(Table9[[#This Row],[Data de nascimento 
(aaaa-mm-dd)]]="","",(IF(B1742="","",DATEDIF(J1742,NOW(),"y"))))</f>
        <v/>
      </c>
      <c r="L1742" s="401"/>
      <c r="M1742" s="405"/>
      <c r="N1742" s="407"/>
      <c r="O1742" s="405"/>
      <c r="P1742" s="275" t="str">
        <f t="shared" si="138"/>
        <v>NÃO</v>
      </c>
      <c r="Q1742" s="281" t="str">
        <f>IF(Table9[[#This Row],[Código do agregado
'[Entidade']]]="","",IF(B1742&lt;&gt;B1741,"A",IF(Q1741="A","B",IF(Q1741="B","C",IF(Q1741="C","D",IF(Q1741="D","E",IF(Q1741="E","F",IF(Q1741="F","G",IF(Q1741="G","H",IF(Q1741="H","I",IF(Q1741="K","L",IF(Q1741="L","M",IF(Q1741="M","N",IF(Q1741="N","O",IF(Q1741="O","P",IF(Q1741="P","Q"))))))))))))))))</f>
        <v/>
      </c>
      <c r="R1742" s="282" t="str">
        <f t="shared" si="139"/>
        <v/>
      </c>
      <c r="S1742" s="283" t="str">
        <f t="shared" si="140"/>
        <v/>
      </c>
      <c r="T1742" s="284" t="str">
        <f t="shared" ca="1" si="141"/>
        <v/>
      </c>
      <c r="U1742" s="419"/>
      <c r="V1742" s="421" t="str">
        <f>IFERROR(IF(Table9[[#This Row],[Data de nascimento 
(aaaa-mm-dd)]]="","",(IF(B1742="","",DATEDIF(J1742,VLOOKUP(Table9[[#This Row],[Código do agregado
'[Entidade']]],Table8[[Código do agregado '[Entidade']]:[Denominação do ficheiro pdf correspondente ao documento]],25,FALSE),"y")))),"")</f>
        <v/>
      </c>
      <c r="W1742" s="410">
        <f t="shared" si="142"/>
        <v>0</v>
      </c>
      <c r="AC1742" s="264"/>
    </row>
    <row r="1743" spans="1:29" s="263" customFormat="1" ht="25.05" hidden="1" customHeight="1" x14ac:dyDescent="0.3">
      <c r="A1743" s="274" t="str">
        <f>CONCATENATE(+IF(Table9[[#This Row],[Código do agregado
'[Entidade']]]="","",VLOOKUP(Table9[[#This Row],[Código do agregado
'[Entidade']]],Table8[[#All],[Código do agregado '[Entidade']]:[Código do agregado
'[1º Direito']]],6,FALSE)),Table9[[#This Row],[Membro]])</f>
        <v/>
      </c>
      <c r="B1743" s="403"/>
      <c r="C1743" s="404" t="str">
        <f>IF(Table9[[#This Row],[Código do agregado
'[Entidade']]]="","",(CONCATENATE(VLOOKUP(Table9[[#This Row],[Código do agregado
'[Entidade']]],Table8[[Código do agregado '[Entidade']]:[Código do agregado
'[1º Direito']]],8,FALSE),".",Table9[[#This Row],[Membro]])))</f>
        <v/>
      </c>
      <c r="D1743" s="430"/>
      <c r="E1743" s="431"/>
      <c r="F1743" s="430"/>
      <c r="G1743" s="430"/>
      <c r="H1743" s="435"/>
      <c r="I1743" s="432"/>
      <c r="J1743" s="433"/>
      <c r="K1743" s="404" t="str">
        <f ca="1">IF(Table9[[#This Row],[Data de nascimento 
(aaaa-mm-dd)]]="","",(IF(B1743="","",DATEDIF(J1743,NOW(),"y"))))</f>
        <v/>
      </c>
      <c r="L1743" s="401"/>
      <c r="M1743" s="405"/>
      <c r="N1743" s="407"/>
      <c r="O1743" s="405"/>
      <c r="P1743" s="275" t="str">
        <f t="shared" si="138"/>
        <v>NÃO</v>
      </c>
      <c r="Q1743" s="281" t="str">
        <f>IF(Table9[[#This Row],[Código do agregado
'[Entidade']]]="","",IF(B1743&lt;&gt;B1742,"A",IF(Q1742="A","B",IF(Q1742="B","C",IF(Q1742="C","D",IF(Q1742="D","E",IF(Q1742="E","F",IF(Q1742="F","G",IF(Q1742="G","H",IF(Q1742="H","I",IF(Q1742="K","L",IF(Q1742="L","M",IF(Q1742="M","N",IF(Q1742="N","O",IF(Q1742="O","P",IF(Q1742="P","Q"))))))))))))))))</f>
        <v/>
      </c>
      <c r="R1743" s="282" t="str">
        <f t="shared" si="139"/>
        <v/>
      </c>
      <c r="S1743" s="283" t="str">
        <f t="shared" si="140"/>
        <v/>
      </c>
      <c r="T1743" s="284" t="str">
        <f t="shared" ca="1" si="141"/>
        <v/>
      </c>
      <c r="U1743" s="419"/>
      <c r="V1743" s="421" t="str">
        <f>IFERROR(IF(Table9[[#This Row],[Data de nascimento 
(aaaa-mm-dd)]]="","",(IF(B1743="","",DATEDIF(J1743,VLOOKUP(Table9[[#This Row],[Código do agregado
'[Entidade']]],Table8[[Código do agregado '[Entidade']]:[Denominação do ficheiro pdf correspondente ao documento]],25,FALSE),"y")))),"")</f>
        <v/>
      </c>
      <c r="W1743" s="410">
        <f t="shared" si="142"/>
        <v>0</v>
      </c>
      <c r="AC1743" s="264"/>
    </row>
    <row r="1744" spans="1:29" s="263" customFormat="1" ht="25.05" hidden="1" customHeight="1" x14ac:dyDescent="0.3">
      <c r="A1744" s="274" t="str">
        <f>CONCATENATE(+IF(Table9[[#This Row],[Código do agregado
'[Entidade']]]="","",VLOOKUP(Table9[[#This Row],[Código do agregado
'[Entidade']]],Table8[[#All],[Código do agregado '[Entidade']]:[Código do agregado
'[1º Direito']]],6,FALSE)),Table9[[#This Row],[Membro]])</f>
        <v/>
      </c>
      <c r="B1744" s="403"/>
      <c r="C1744" s="404" t="str">
        <f>IF(Table9[[#This Row],[Código do agregado
'[Entidade']]]="","",(CONCATENATE(VLOOKUP(Table9[[#This Row],[Código do agregado
'[Entidade']]],Table8[[Código do agregado '[Entidade']]:[Código do agregado
'[1º Direito']]],8,FALSE),".",Table9[[#This Row],[Membro]])))</f>
        <v/>
      </c>
      <c r="D1744" s="430"/>
      <c r="E1744" s="431"/>
      <c r="F1744" s="430"/>
      <c r="G1744" s="430"/>
      <c r="H1744" s="435"/>
      <c r="I1744" s="432"/>
      <c r="J1744" s="433"/>
      <c r="K1744" s="404" t="str">
        <f ca="1">IF(Table9[[#This Row],[Data de nascimento 
(aaaa-mm-dd)]]="","",(IF(B1744="","",DATEDIF(J1744,NOW(),"y"))))</f>
        <v/>
      </c>
      <c r="L1744" s="401"/>
      <c r="M1744" s="405"/>
      <c r="N1744" s="407"/>
      <c r="O1744" s="405"/>
      <c r="P1744" s="275" t="str">
        <f t="shared" si="138"/>
        <v>NÃO</v>
      </c>
      <c r="Q1744" s="281" t="str">
        <f>IF(Table9[[#This Row],[Código do agregado
'[Entidade']]]="","",IF(B1744&lt;&gt;B1743,"A",IF(Q1743="A","B",IF(Q1743="B","C",IF(Q1743="C","D",IF(Q1743="D","E",IF(Q1743="E","F",IF(Q1743="F","G",IF(Q1743="G","H",IF(Q1743="H","I",IF(Q1743="K","L",IF(Q1743="L","M",IF(Q1743="M","N",IF(Q1743="N","O",IF(Q1743="O","P",IF(Q1743="P","Q"))))))))))))))))</f>
        <v/>
      </c>
      <c r="R1744" s="282" t="str">
        <f t="shared" si="139"/>
        <v/>
      </c>
      <c r="S1744" s="283" t="str">
        <f t="shared" si="140"/>
        <v/>
      </c>
      <c r="T1744" s="284" t="str">
        <f t="shared" ca="1" si="141"/>
        <v/>
      </c>
      <c r="U1744" s="419"/>
      <c r="V1744" s="421" t="str">
        <f>IFERROR(IF(Table9[[#This Row],[Data de nascimento 
(aaaa-mm-dd)]]="","",(IF(B1744="","",DATEDIF(J1744,VLOOKUP(Table9[[#This Row],[Código do agregado
'[Entidade']]],Table8[[Código do agregado '[Entidade']]:[Denominação do ficheiro pdf correspondente ao documento]],25,FALSE),"y")))),"")</f>
        <v/>
      </c>
      <c r="W1744" s="410">
        <f t="shared" si="142"/>
        <v>0</v>
      </c>
      <c r="AC1744" s="264"/>
    </row>
    <row r="1745" spans="1:29" s="263" customFormat="1" ht="25.05" hidden="1" customHeight="1" x14ac:dyDescent="0.3">
      <c r="A1745" s="274" t="str">
        <f>CONCATENATE(+IF(Table9[[#This Row],[Código do agregado
'[Entidade']]]="","",VLOOKUP(Table9[[#This Row],[Código do agregado
'[Entidade']]],Table8[[#All],[Código do agregado '[Entidade']]:[Código do agregado
'[1º Direito']]],6,FALSE)),Table9[[#This Row],[Membro]])</f>
        <v/>
      </c>
      <c r="B1745" s="403"/>
      <c r="C1745" s="404" t="str">
        <f>IF(Table9[[#This Row],[Código do agregado
'[Entidade']]]="","",(CONCATENATE(VLOOKUP(Table9[[#This Row],[Código do agregado
'[Entidade']]],Table8[[Código do agregado '[Entidade']]:[Código do agregado
'[1º Direito']]],8,FALSE),".",Table9[[#This Row],[Membro]])))</f>
        <v/>
      </c>
      <c r="D1745" s="430"/>
      <c r="E1745" s="431"/>
      <c r="F1745" s="430"/>
      <c r="G1745" s="430"/>
      <c r="H1745" s="435"/>
      <c r="I1745" s="432"/>
      <c r="J1745" s="433"/>
      <c r="K1745" s="404" t="str">
        <f ca="1">IF(Table9[[#This Row],[Data de nascimento 
(aaaa-mm-dd)]]="","",(IF(B1745="","",DATEDIF(J1745,NOW(),"y"))))</f>
        <v/>
      </c>
      <c r="L1745" s="401"/>
      <c r="M1745" s="405"/>
      <c r="N1745" s="407"/>
      <c r="O1745" s="405"/>
      <c r="P1745" s="275" t="str">
        <f t="shared" si="138"/>
        <v>NÃO</v>
      </c>
      <c r="Q1745" s="281" t="str">
        <f>IF(Table9[[#This Row],[Código do agregado
'[Entidade']]]="","",IF(B1745&lt;&gt;B1744,"A",IF(Q1744="A","B",IF(Q1744="B","C",IF(Q1744="C","D",IF(Q1744="D","E",IF(Q1744="E","F",IF(Q1744="F","G",IF(Q1744="G","H",IF(Q1744="H","I",IF(Q1744="K","L",IF(Q1744="L","M",IF(Q1744="M","N",IF(Q1744="N","O",IF(Q1744="O","P",IF(Q1744="P","Q"))))))))))))))))</f>
        <v/>
      </c>
      <c r="R1745" s="282" t="str">
        <f t="shared" si="139"/>
        <v/>
      </c>
      <c r="S1745" s="283" t="str">
        <f t="shared" si="140"/>
        <v/>
      </c>
      <c r="T1745" s="284" t="str">
        <f t="shared" ca="1" si="141"/>
        <v/>
      </c>
      <c r="U1745" s="419"/>
      <c r="V1745" s="421" t="str">
        <f>IFERROR(IF(Table9[[#This Row],[Data de nascimento 
(aaaa-mm-dd)]]="","",(IF(B1745="","",DATEDIF(J1745,VLOOKUP(Table9[[#This Row],[Código do agregado
'[Entidade']]],Table8[[Código do agregado '[Entidade']]:[Denominação do ficheiro pdf correspondente ao documento]],25,FALSE),"y")))),"")</f>
        <v/>
      </c>
      <c r="W1745" s="410">
        <f t="shared" si="142"/>
        <v>0</v>
      </c>
      <c r="AC1745" s="264"/>
    </row>
    <row r="1746" spans="1:29" s="263" customFormat="1" ht="25.05" hidden="1" customHeight="1" x14ac:dyDescent="0.3">
      <c r="A1746" s="274" t="str">
        <f>CONCATENATE(+IF(Table9[[#This Row],[Código do agregado
'[Entidade']]]="","",VLOOKUP(Table9[[#This Row],[Código do agregado
'[Entidade']]],Table8[[#All],[Código do agregado '[Entidade']]:[Código do agregado
'[1º Direito']]],6,FALSE)),Table9[[#This Row],[Membro]])</f>
        <v/>
      </c>
      <c r="B1746" s="403"/>
      <c r="C1746" s="404" t="str">
        <f>IF(Table9[[#This Row],[Código do agregado
'[Entidade']]]="","",(CONCATENATE(VLOOKUP(Table9[[#This Row],[Código do agregado
'[Entidade']]],Table8[[Código do agregado '[Entidade']]:[Código do agregado
'[1º Direito']]],8,FALSE),".",Table9[[#This Row],[Membro]])))</f>
        <v/>
      </c>
      <c r="D1746" s="430"/>
      <c r="E1746" s="431"/>
      <c r="F1746" s="430"/>
      <c r="G1746" s="430"/>
      <c r="H1746" s="435"/>
      <c r="I1746" s="432"/>
      <c r="J1746" s="433"/>
      <c r="K1746" s="404" t="str">
        <f ca="1">IF(Table9[[#This Row],[Data de nascimento 
(aaaa-mm-dd)]]="","",(IF(B1746="","",DATEDIF(J1746,NOW(),"y"))))</f>
        <v/>
      </c>
      <c r="L1746" s="401"/>
      <c r="M1746" s="405"/>
      <c r="N1746" s="407"/>
      <c r="O1746" s="405"/>
      <c r="P1746" s="275" t="str">
        <f t="shared" si="138"/>
        <v>NÃO</v>
      </c>
      <c r="Q1746" s="281" t="str">
        <f>IF(Table9[[#This Row],[Código do agregado
'[Entidade']]]="","",IF(B1746&lt;&gt;B1745,"A",IF(Q1745="A","B",IF(Q1745="B","C",IF(Q1745="C","D",IF(Q1745="D","E",IF(Q1745="E","F",IF(Q1745="F","G",IF(Q1745="G","H",IF(Q1745="H","I",IF(Q1745="K","L",IF(Q1745="L","M",IF(Q1745="M","N",IF(Q1745="N","O",IF(Q1745="O","P",IF(Q1745="P","Q"))))))))))))))))</f>
        <v/>
      </c>
      <c r="R1746" s="282" t="str">
        <f t="shared" si="139"/>
        <v/>
      </c>
      <c r="S1746" s="283" t="str">
        <f t="shared" si="140"/>
        <v/>
      </c>
      <c r="T1746" s="284" t="str">
        <f t="shared" ca="1" si="141"/>
        <v/>
      </c>
      <c r="U1746" s="419"/>
      <c r="V1746" s="421" t="str">
        <f>IFERROR(IF(Table9[[#This Row],[Data de nascimento 
(aaaa-mm-dd)]]="","",(IF(B1746="","",DATEDIF(J1746,VLOOKUP(Table9[[#This Row],[Código do agregado
'[Entidade']]],Table8[[Código do agregado '[Entidade']]:[Denominação do ficheiro pdf correspondente ao documento]],25,FALSE),"y")))),"")</f>
        <v/>
      </c>
      <c r="W1746" s="410">
        <f t="shared" si="142"/>
        <v>0</v>
      </c>
      <c r="AC1746" s="264"/>
    </row>
    <row r="1747" spans="1:29" s="263" customFormat="1" ht="25.05" hidden="1" customHeight="1" x14ac:dyDescent="0.3">
      <c r="A1747" s="274" t="str">
        <f>CONCATENATE(+IF(Table9[[#This Row],[Código do agregado
'[Entidade']]]="","",VLOOKUP(Table9[[#This Row],[Código do agregado
'[Entidade']]],Table8[[#All],[Código do agregado '[Entidade']]:[Código do agregado
'[1º Direito']]],6,FALSE)),Table9[[#This Row],[Membro]])</f>
        <v/>
      </c>
      <c r="B1747" s="403"/>
      <c r="C1747" s="404" t="str">
        <f>IF(Table9[[#This Row],[Código do agregado
'[Entidade']]]="","",(CONCATENATE(VLOOKUP(Table9[[#This Row],[Código do agregado
'[Entidade']]],Table8[[Código do agregado '[Entidade']]:[Código do agregado
'[1º Direito']]],8,FALSE),".",Table9[[#This Row],[Membro]])))</f>
        <v/>
      </c>
      <c r="D1747" s="430"/>
      <c r="E1747" s="431"/>
      <c r="F1747" s="430"/>
      <c r="G1747" s="430"/>
      <c r="H1747" s="435"/>
      <c r="I1747" s="432"/>
      <c r="J1747" s="433"/>
      <c r="K1747" s="404" t="str">
        <f ca="1">IF(Table9[[#This Row],[Data de nascimento 
(aaaa-mm-dd)]]="","",(IF(B1747="","",DATEDIF(J1747,NOW(),"y"))))</f>
        <v/>
      </c>
      <c r="L1747" s="401"/>
      <c r="M1747" s="405"/>
      <c r="N1747" s="407"/>
      <c r="O1747" s="405"/>
      <c r="P1747" s="275" t="str">
        <f t="shared" si="138"/>
        <v>NÃO</v>
      </c>
      <c r="Q1747" s="281" t="str">
        <f>IF(Table9[[#This Row],[Código do agregado
'[Entidade']]]="","",IF(B1747&lt;&gt;B1746,"A",IF(Q1746="A","B",IF(Q1746="B","C",IF(Q1746="C","D",IF(Q1746="D","E",IF(Q1746="E","F",IF(Q1746="F","G",IF(Q1746="G","H",IF(Q1746="H","I",IF(Q1746="K","L",IF(Q1746="L","M",IF(Q1746="M","N",IF(Q1746="N","O",IF(Q1746="O","P",IF(Q1746="P","Q"))))))))))))))))</f>
        <v/>
      </c>
      <c r="R1747" s="282" t="str">
        <f t="shared" si="139"/>
        <v/>
      </c>
      <c r="S1747" s="283" t="str">
        <f t="shared" si="140"/>
        <v/>
      </c>
      <c r="T1747" s="284" t="str">
        <f t="shared" ca="1" si="141"/>
        <v/>
      </c>
      <c r="U1747" s="419"/>
      <c r="V1747" s="421" t="str">
        <f>IFERROR(IF(Table9[[#This Row],[Data de nascimento 
(aaaa-mm-dd)]]="","",(IF(B1747="","",DATEDIF(J1747,VLOOKUP(Table9[[#This Row],[Código do agregado
'[Entidade']]],Table8[[Código do agregado '[Entidade']]:[Denominação do ficheiro pdf correspondente ao documento]],25,FALSE),"y")))),"")</f>
        <v/>
      </c>
      <c r="W1747" s="410">
        <f t="shared" si="142"/>
        <v>0</v>
      </c>
      <c r="AC1747" s="264"/>
    </row>
    <row r="1748" spans="1:29" s="263" customFormat="1" ht="25.05" hidden="1" customHeight="1" x14ac:dyDescent="0.3">
      <c r="A1748" s="274" t="str">
        <f>CONCATENATE(+IF(Table9[[#This Row],[Código do agregado
'[Entidade']]]="","",VLOOKUP(Table9[[#This Row],[Código do agregado
'[Entidade']]],Table8[[#All],[Código do agregado '[Entidade']]:[Código do agregado
'[1º Direito']]],6,FALSE)),Table9[[#This Row],[Membro]])</f>
        <v/>
      </c>
      <c r="B1748" s="403"/>
      <c r="C1748" s="404" t="str">
        <f>IF(Table9[[#This Row],[Código do agregado
'[Entidade']]]="","",(CONCATENATE(VLOOKUP(Table9[[#This Row],[Código do agregado
'[Entidade']]],Table8[[Código do agregado '[Entidade']]:[Código do agregado
'[1º Direito']]],8,FALSE),".",Table9[[#This Row],[Membro]])))</f>
        <v/>
      </c>
      <c r="D1748" s="430"/>
      <c r="E1748" s="431"/>
      <c r="F1748" s="430"/>
      <c r="G1748" s="430"/>
      <c r="H1748" s="435"/>
      <c r="I1748" s="432"/>
      <c r="J1748" s="433"/>
      <c r="K1748" s="404" t="str">
        <f ca="1">IF(Table9[[#This Row],[Data de nascimento 
(aaaa-mm-dd)]]="","",(IF(B1748="","",DATEDIF(J1748,NOW(),"y"))))</f>
        <v/>
      </c>
      <c r="L1748" s="401"/>
      <c r="M1748" s="405"/>
      <c r="N1748" s="407"/>
      <c r="O1748" s="405"/>
      <c r="P1748" s="275" t="str">
        <f t="shared" si="138"/>
        <v>NÃO</v>
      </c>
      <c r="Q1748" s="281" t="str">
        <f>IF(Table9[[#This Row],[Código do agregado
'[Entidade']]]="","",IF(B1748&lt;&gt;B1747,"A",IF(Q1747="A","B",IF(Q1747="B","C",IF(Q1747="C","D",IF(Q1747="D","E",IF(Q1747="E","F",IF(Q1747="F","G",IF(Q1747="G","H",IF(Q1747="H","I",IF(Q1747="K","L",IF(Q1747="L","M",IF(Q1747="M","N",IF(Q1747="N","O",IF(Q1747="O","P",IF(Q1747="P","Q"))))))))))))))))</f>
        <v/>
      </c>
      <c r="R1748" s="282" t="str">
        <f t="shared" si="139"/>
        <v/>
      </c>
      <c r="S1748" s="283" t="str">
        <f t="shared" si="140"/>
        <v/>
      </c>
      <c r="T1748" s="284" t="str">
        <f t="shared" ca="1" si="141"/>
        <v/>
      </c>
      <c r="U1748" s="419"/>
      <c r="V1748" s="421" t="str">
        <f>IFERROR(IF(Table9[[#This Row],[Data de nascimento 
(aaaa-mm-dd)]]="","",(IF(B1748="","",DATEDIF(J1748,VLOOKUP(Table9[[#This Row],[Código do agregado
'[Entidade']]],Table8[[Código do agregado '[Entidade']]:[Denominação do ficheiro pdf correspondente ao documento]],25,FALSE),"y")))),"")</f>
        <v/>
      </c>
      <c r="W1748" s="410">
        <f t="shared" si="142"/>
        <v>0</v>
      </c>
      <c r="AC1748" s="264"/>
    </row>
    <row r="1749" spans="1:29" s="263" customFormat="1" ht="25.05" hidden="1" customHeight="1" x14ac:dyDescent="0.3">
      <c r="A1749" s="274" t="str">
        <f>CONCATENATE(+IF(Table9[[#This Row],[Código do agregado
'[Entidade']]]="","",VLOOKUP(Table9[[#This Row],[Código do agregado
'[Entidade']]],Table8[[#All],[Código do agregado '[Entidade']]:[Código do agregado
'[1º Direito']]],6,FALSE)),Table9[[#This Row],[Membro]])</f>
        <v/>
      </c>
      <c r="B1749" s="403"/>
      <c r="C1749" s="404" t="str">
        <f>IF(Table9[[#This Row],[Código do agregado
'[Entidade']]]="","",(CONCATENATE(VLOOKUP(Table9[[#This Row],[Código do agregado
'[Entidade']]],Table8[[Código do agregado '[Entidade']]:[Código do agregado
'[1º Direito']]],8,FALSE),".",Table9[[#This Row],[Membro]])))</f>
        <v/>
      </c>
      <c r="D1749" s="430"/>
      <c r="E1749" s="431"/>
      <c r="F1749" s="430"/>
      <c r="G1749" s="430"/>
      <c r="H1749" s="435"/>
      <c r="I1749" s="432"/>
      <c r="J1749" s="433"/>
      <c r="K1749" s="404" t="str">
        <f ca="1">IF(Table9[[#This Row],[Data de nascimento 
(aaaa-mm-dd)]]="","",(IF(B1749="","",DATEDIF(J1749,NOW(),"y"))))</f>
        <v/>
      </c>
      <c r="L1749" s="401"/>
      <c r="M1749" s="405"/>
      <c r="N1749" s="407"/>
      <c r="O1749" s="405"/>
      <c r="P1749" s="275" t="str">
        <f t="shared" si="138"/>
        <v>NÃO</v>
      </c>
      <c r="Q1749" s="281" t="str">
        <f>IF(Table9[[#This Row],[Código do agregado
'[Entidade']]]="","",IF(B1749&lt;&gt;B1748,"A",IF(Q1748="A","B",IF(Q1748="B","C",IF(Q1748="C","D",IF(Q1748="D","E",IF(Q1748="E","F",IF(Q1748="F","G",IF(Q1748="G","H",IF(Q1748="H","I",IF(Q1748="K","L",IF(Q1748="L","M",IF(Q1748="M","N",IF(Q1748="N","O",IF(Q1748="O","P",IF(Q1748="P","Q"))))))))))))))))</f>
        <v/>
      </c>
      <c r="R1749" s="282" t="str">
        <f t="shared" si="139"/>
        <v/>
      </c>
      <c r="S1749" s="283" t="str">
        <f t="shared" si="140"/>
        <v/>
      </c>
      <c r="T1749" s="284" t="str">
        <f t="shared" ca="1" si="141"/>
        <v/>
      </c>
      <c r="U1749" s="419"/>
      <c r="V1749" s="421" t="str">
        <f>IFERROR(IF(Table9[[#This Row],[Data de nascimento 
(aaaa-mm-dd)]]="","",(IF(B1749="","",DATEDIF(J1749,VLOOKUP(Table9[[#This Row],[Código do agregado
'[Entidade']]],Table8[[Código do agregado '[Entidade']]:[Denominação do ficheiro pdf correspondente ao documento]],25,FALSE),"y")))),"")</f>
        <v/>
      </c>
      <c r="W1749" s="410">
        <f t="shared" si="142"/>
        <v>0</v>
      </c>
      <c r="AC1749" s="264"/>
    </row>
    <row r="1750" spans="1:29" s="263" customFormat="1" ht="25.05" hidden="1" customHeight="1" x14ac:dyDescent="0.3">
      <c r="A1750" s="274" t="str">
        <f>CONCATENATE(+IF(Table9[[#This Row],[Código do agregado
'[Entidade']]]="","",VLOOKUP(Table9[[#This Row],[Código do agregado
'[Entidade']]],Table8[[#All],[Código do agregado '[Entidade']]:[Código do agregado
'[1º Direito']]],6,FALSE)),Table9[[#This Row],[Membro]])</f>
        <v/>
      </c>
      <c r="B1750" s="403"/>
      <c r="C1750" s="404" t="str">
        <f>IF(Table9[[#This Row],[Código do agregado
'[Entidade']]]="","",(CONCATENATE(VLOOKUP(Table9[[#This Row],[Código do agregado
'[Entidade']]],Table8[[Código do agregado '[Entidade']]:[Código do agregado
'[1º Direito']]],8,FALSE),".",Table9[[#This Row],[Membro]])))</f>
        <v/>
      </c>
      <c r="D1750" s="430"/>
      <c r="E1750" s="431"/>
      <c r="F1750" s="430"/>
      <c r="G1750" s="430"/>
      <c r="H1750" s="435"/>
      <c r="I1750" s="432"/>
      <c r="J1750" s="433"/>
      <c r="K1750" s="404" t="str">
        <f ca="1">IF(Table9[[#This Row],[Data de nascimento 
(aaaa-mm-dd)]]="","",(IF(B1750="","",DATEDIF(J1750,NOW(),"y"))))</f>
        <v/>
      </c>
      <c r="L1750" s="401"/>
      <c r="M1750" s="405"/>
      <c r="N1750" s="407"/>
      <c r="O1750" s="405"/>
      <c r="P1750" s="275" t="str">
        <f t="shared" si="138"/>
        <v>NÃO</v>
      </c>
      <c r="Q1750" s="281" t="str">
        <f>IF(Table9[[#This Row],[Código do agregado
'[Entidade']]]="","",IF(B1750&lt;&gt;B1749,"A",IF(Q1749="A","B",IF(Q1749="B","C",IF(Q1749="C","D",IF(Q1749="D","E",IF(Q1749="E","F",IF(Q1749="F","G",IF(Q1749="G","H",IF(Q1749="H","I",IF(Q1749="K","L",IF(Q1749="L","M",IF(Q1749="M","N",IF(Q1749="N","O",IF(Q1749="O","P",IF(Q1749="P","Q"))))))))))))))))</f>
        <v/>
      </c>
      <c r="R1750" s="282" t="str">
        <f t="shared" si="139"/>
        <v/>
      </c>
      <c r="S1750" s="283" t="str">
        <f t="shared" si="140"/>
        <v/>
      </c>
      <c r="T1750" s="284" t="str">
        <f t="shared" ca="1" si="141"/>
        <v/>
      </c>
      <c r="U1750" s="419"/>
      <c r="V1750" s="421" t="str">
        <f>IFERROR(IF(Table9[[#This Row],[Data de nascimento 
(aaaa-mm-dd)]]="","",(IF(B1750="","",DATEDIF(J1750,VLOOKUP(Table9[[#This Row],[Código do agregado
'[Entidade']]],Table8[[Código do agregado '[Entidade']]:[Denominação do ficheiro pdf correspondente ao documento]],25,FALSE),"y")))),"")</f>
        <v/>
      </c>
      <c r="W1750" s="410">
        <f t="shared" si="142"/>
        <v>0</v>
      </c>
      <c r="AC1750" s="264"/>
    </row>
    <row r="1751" spans="1:29" s="263" customFormat="1" ht="25.05" hidden="1" customHeight="1" x14ac:dyDescent="0.3">
      <c r="A1751" s="274" t="str">
        <f>CONCATENATE(+IF(Table9[[#This Row],[Código do agregado
'[Entidade']]]="","",VLOOKUP(Table9[[#This Row],[Código do agregado
'[Entidade']]],Table8[[#All],[Código do agregado '[Entidade']]:[Código do agregado
'[1º Direito']]],6,FALSE)),Table9[[#This Row],[Membro]])</f>
        <v/>
      </c>
      <c r="B1751" s="403"/>
      <c r="C1751" s="404" t="str">
        <f>IF(Table9[[#This Row],[Código do agregado
'[Entidade']]]="","",(CONCATENATE(VLOOKUP(Table9[[#This Row],[Código do agregado
'[Entidade']]],Table8[[Código do agregado '[Entidade']]:[Código do agregado
'[1º Direito']]],8,FALSE),".",Table9[[#This Row],[Membro]])))</f>
        <v/>
      </c>
      <c r="D1751" s="430"/>
      <c r="E1751" s="431"/>
      <c r="F1751" s="430"/>
      <c r="G1751" s="430"/>
      <c r="H1751" s="435"/>
      <c r="I1751" s="432"/>
      <c r="J1751" s="433"/>
      <c r="K1751" s="404" t="str">
        <f ca="1">IF(Table9[[#This Row],[Data de nascimento 
(aaaa-mm-dd)]]="","",(IF(B1751="","",DATEDIF(J1751,NOW(),"y"))))</f>
        <v/>
      </c>
      <c r="L1751" s="401"/>
      <c r="M1751" s="405"/>
      <c r="N1751" s="407"/>
      <c r="O1751" s="405"/>
      <c r="P1751" s="275" t="str">
        <f t="shared" si="138"/>
        <v>NÃO</v>
      </c>
      <c r="Q1751" s="281" t="str">
        <f>IF(Table9[[#This Row],[Código do agregado
'[Entidade']]]="","",IF(B1751&lt;&gt;B1750,"A",IF(Q1750="A","B",IF(Q1750="B","C",IF(Q1750="C","D",IF(Q1750="D","E",IF(Q1750="E","F",IF(Q1750="F","G",IF(Q1750="G","H",IF(Q1750="H","I",IF(Q1750="K","L",IF(Q1750="L","M",IF(Q1750="M","N",IF(Q1750="N","O",IF(Q1750="O","P",IF(Q1750="P","Q"))))))))))))))))</f>
        <v/>
      </c>
      <c r="R1751" s="282" t="str">
        <f t="shared" si="139"/>
        <v/>
      </c>
      <c r="S1751" s="283" t="str">
        <f t="shared" si="140"/>
        <v/>
      </c>
      <c r="T1751" s="284" t="str">
        <f t="shared" ca="1" si="141"/>
        <v/>
      </c>
      <c r="U1751" s="419"/>
      <c r="V1751" s="421" t="str">
        <f>IFERROR(IF(Table9[[#This Row],[Data de nascimento 
(aaaa-mm-dd)]]="","",(IF(B1751="","",DATEDIF(J1751,VLOOKUP(Table9[[#This Row],[Código do agregado
'[Entidade']]],Table8[[Código do agregado '[Entidade']]:[Denominação do ficheiro pdf correspondente ao documento]],25,FALSE),"y")))),"")</f>
        <v/>
      </c>
      <c r="W1751" s="410">
        <f t="shared" si="142"/>
        <v>0</v>
      </c>
      <c r="AC1751" s="264"/>
    </row>
    <row r="1752" spans="1:29" s="263" customFormat="1" ht="25.05" hidden="1" customHeight="1" x14ac:dyDescent="0.3">
      <c r="A1752" s="274" t="str">
        <f>CONCATENATE(+IF(Table9[[#This Row],[Código do agregado
'[Entidade']]]="","",VLOOKUP(Table9[[#This Row],[Código do agregado
'[Entidade']]],Table8[[#All],[Código do agregado '[Entidade']]:[Código do agregado
'[1º Direito']]],6,FALSE)),Table9[[#This Row],[Membro]])</f>
        <v/>
      </c>
      <c r="B1752" s="403"/>
      <c r="C1752" s="404" t="str">
        <f>IF(Table9[[#This Row],[Código do agregado
'[Entidade']]]="","",(CONCATENATE(VLOOKUP(Table9[[#This Row],[Código do agregado
'[Entidade']]],Table8[[Código do agregado '[Entidade']]:[Código do agregado
'[1º Direito']]],8,FALSE),".",Table9[[#This Row],[Membro]])))</f>
        <v/>
      </c>
      <c r="D1752" s="430"/>
      <c r="E1752" s="431"/>
      <c r="F1752" s="430"/>
      <c r="G1752" s="430"/>
      <c r="H1752" s="435"/>
      <c r="I1752" s="432"/>
      <c r="J1752" s="433"/>
      <c r="K1752" s="404" t="str">
        <f ca="1">IF(Table9[[#This Row],[Data de nascimento 
(aaaa-mm-dd)]]="","",(IF(B1752="","",DATEDIF(J1752,NOW(),"y"))))</f>
        <v/>
      </c>
      <c r="L1752" s="401"/>
      <c r="M1752" s="405"/>
      <c r="N1752" s="407"/>
      <c r="O1752" s="405"/>
      <c r="P1752" s="275" t="str">
        <f t="shared" si="138"/>
        <v>NÃO</v>
      </c>
      <c r="Q1752" s="281" t="str">
        <f>IF(Table9[[#This Row],[Código do agregado
'[Entidade']]]="","",IF(B1752&lt;&gt;B1751,"A",IF(Q1751="A","B",IF(Q1751="B","C",IF(Q1751="C","D",IF(Q1751="D","E",IF(Q1751="E","F",IF(Q1751="F","G",IF(Q1751="G","H",IF(Q1751="H","I",IF(Q1751="K","L",IF(Q1751="L","M",IF(Q1751="M","N",IF(Q1751="N","O",IF(Q1751="O","P",IF(Q1751="P","Q"))))))))))))))))</f>
        <v/>
      </c>
      <c r="R1752" s="282" t="str">
        <f t="shared" si="139"/>
        <v/>
      </c>
      <c r="S1752" s="283" t="str">
        <f t="shared" si="140"/>
        <v/>
      </c>
      <c r="T1752" s="284" t="str">
        <f t="shared" ca="1" si="141"/>
        <v/>
      </c>
      <c r="U1752" s="419"/>
      <c r="V1752" s="421" t="str">
        <f>IFERROR(IF(Table9[[#This Row],[Data de nascimento 
(aaaa-mm-dd)]]="","",(IF(B1752="","",DATEDIF(J1752,VLOOKUP(Table9[[#This Row],[Código do agregado
'[Entidade']]],Table8[[Código do agregado '[Entidade']]:[Denominação do ficheiro pdf correspondente ao documento]],25,FALSE),"y")))),"")</f>
        <v/>
      </c>
      <c r="W1752" s="410">
        <f t="shared" si="142"/>
        <v>0</v>
      </c>
      <c r="AC1752" s="264"/>
    </row>
    <row r="1753" spans="1:29" s="263" customFormat="1" ht="25.05" hidden="1" customHeight="1" x14ac:dyDescent="0.3">
      <c r="A1753" s="274" t="str">
        <f>CONCATENATE(+IF(Table9[[#This Row],[Código do agregado
'[Entidade']]]="","",VLOOKUP(Table9[[#This Row],[Código do agregado
'[Entidade']]],Table8[[#All],[Código do agregado '[Entidade']]:[Código do agregado
'[1º Direito']]],6,FALSE)),Table9[[#This Row],[Membro]])</f>
        <v/>
      </c>
      <c r="B1753" s="403"/>
      <c r="C1753" s="404" t="str">
        <f>IF(Table9[[#This Row],[Código do agregado
'[Entidade']]]="","",(CONCATENATE(VLOOKUP(Table9[[#This Row],[Código do agregado
'[Entidade']]],Table8[[Código do agregado '[Entidade']]:[Código do agregado
'[1º Direito']]],8,FALSE),".",Table9[[#This Row],[Membro]])))</f>
        <v/>
      </c>
      <c r="D1753" s="430"/>
      <c r="E1753" s="431"/>
      <c r="F1753" s="430"/>
      <c r="G1753" s="430"/>
      <c r="H1753" s="435"/>
      <c r="I1753" s="432"/>
      <c r="J1753" s="433"/>
      <c r="K1753" s="404" t="str">
        <f ca="1">IF(Table9[[#This Row],[Data de nascimento 
(aaaa-mm-dd)]]="","",(IF(B1753="","",DATEDIF(J1753,NOW(),"y"))))</f>
        <v/>
      </c>
      <c r="L1753" s="401"/>
      <c r="M1753" s="405"/>
      <c r="N1753" s="407"/>
      <c r="O1753" s="405"/>
      <c r="P1753" s="275" t="str">
        <f t="shared" si="138"/>
        <v>NÃO</v>
      </c>
      <c r="Q1753" s="281" t="str">
        <f>IF(Table9[[#This Row],[Código do agregado
'[Entidade']]]="","",IF(B1753&lt;&gt;B1752,"A",IF(Q1752="A","B",IF(Q1752="B","C",IF(Q1752="C","D",IF(Q1752="D","E",IF(Q1752="E","F",IF(Q1752="F","G",IF(Q1752="G","H",IF(Q1752="H","I",IF(Q1752="K","L",IF(Q1752="L","M",IF(Q1752="M","N",IF(Q1752="N","O",IF(Q1752="O","P",IF(Q1752="P","Q"))))))))))))))))</f>
        <v/>
      </c>
      <c r="R1753" s="282" t="str">
        <f t="shared" si="139"/>
        <v/>
      </c>
      <c r="S1753" s="283" t="str">
        <f t="shared" si="140"/>
        <v/>
      </c>
      <c r="T1753" s="284" t="str">
        <f t="shared" ca="1" si="141"/>
        <v/>
      </c>
      <c r="U1753" s="419"/>
      <c r="V1753" s="421" t="str">
        <f>IFERROR(IF(Table9[[#This Row],[Data de nascimento 
(aaaa-mm-dd)]]="","",(IF(B1753="","",DATEDIF(J1753,VLOOKUP(Table9[[#This Row],[Código do agregado
'[Entidade']]],Table8[[Código do agregado '[Entidade']]:[Denominação do ficheiro pdf correspondente ao documento]],25,FALSE),"y")))),"")</f>
        <v/>
      </c>
      <c r="W1753" s="410">
        <f t="shared" si="142"/>
        <v>0</v>
      </c>
      <c r="AC1753" s="264"/>
    </row>
    <row r="1754" spans="1:29" s="263" customFormat="1" ht="25.05" hidden="1" customHeight="1" x14ac:dyDescent="0.3">
      <c r="A1754" s="274" t="str">
        <f>CONCATENATE(+IF(Table9[[#This Row],[Código do agregado
'[Entidade']]]="","",VLOOKUP(Table9[[#This Row],[Código do agregado
'[Entidade']]],Table8[[#All],[Código do agregado '[Entidade']]:[Código do agregado
'[1º Direito']]],6,FALSE)),Table9[[#This Row],[Membro]])</f>
        <v/>
      </c>
      <c r="B1754" s="403"/>
      <c r="C1754" s="404" t="str">
        <f>IF(Table9[[#This Row],[Código do agregado
'[Entidade']]]="","",(CONCATENATE(VLOOKUP(Table9[[#This Row],[Código do agregado
'[Entidade']]],Table8[[Código do agregado '[Entidade']]:[Código do agregado
'[1º Direito']]],8,FALSE),".",Table9[[#This Row],[Membro]])))</f>
        <v/>
      </c>
      <c r="D1754" s="430"/>
      <c r="E1754" s="431"/>
      <c r="F1754" s="430"/>
      <c r="G1754" s="430"/>
      <c r="H1754" s="435"/>
      <c r="I1754" s="432"/>
      <c r="J1754" s="433"/>
      <c r="K1754" s="404" t="str">
        <f ca="1">IF(Table9[[#This Row],[Data de nascimento 
(aaaa-mm-dd)]]="","",(IF(B1754="","",DATEDIF(J1754,NOW(),"y"))))</f>
        <v/>
      </c>
      <c r="L1754" s="401"/>
      <c r="M1754" s="405"/>
      <c r="N1754" s="407"/>
      <c r="O1754" s="405"/>
      <c r="P1754" s="275" t="str">
        <f t="shared" si="138"/>
        <v>NÃO</v>
      </c>
      <c r="Q1754" s="281" t="str">
        <f>IF(Table9[[#This Row],[Código do agregado
'[Entidade']]]="","",IF(B1754&lt;&gt;B1753,"A",IF(Q1753="A","B",IF(Q1753="B","C",IF(Q1753="C","D",IF(Q1753="D","E",IF(Q1753="E","F",IF(Q1753="F","G",IF(Q1753="G","H",IF(Q1753="H","I",IF(Q1753="K","L",IF(Q1753="L","M",IF(Q1753="M","N",IF(Q1753="N","O",IF(Q1753="O","P",IF(Q1753="P","Q"))))))))))))))))</f>
        <v/>
      </c>
      <c r="R1754" s="282" t="str">
        <f t="shared" si="139"/>
        <v/>
      </c>
      <c r="S1754" s="283" t="str">
        <f t="shared" si="140"/>
        <v/>
      </c>
      <c r="T1754" s="284" t="str">
        <f t="shared" ca="1" si="141"/>
        <v/>
      </c>
      <c r="U1754" s="419"/>
      <c r="V1754" s="421" t="str">
        <f>IFERROR(IF(Table9[[#This Row],[Data de nascimento 
(aaaa-mm-dd)]]="","",(IF(B1754="","",DATEDIF(J1754,VLOOKUP(Table9[[#This Row],[Código do agregado
'[Entidade']]],Table8[[Código do agregado '[Entidade']]:[Denominação do ficheiro pdf correspondente ao documento]],25,FALSE),"y")))),"")</f>
        <v/>
      </c>
      <c r="W1754" s="410">
        <f t="shared" si="142"/>
        <v>0</v>
      </c>
      <c r="AC1754" s="264"/>
    </row>
    <row r="1755" spans="1:29" s="263" customFormat="1" ht="25.05" hidden="1" customHeight="1" x14ac:dyDescent="0.3">
      <c r="A1755" s="274" t="str">
        <f>CONCATENATE(+IF(Table9[[#This Row],[Código do agregado
'[Entidade']]]="","",VLOOKUP(Table9[[#This Row],[Código do agregado
'[Entidade']]],Table8[[#All],[Código do agregado '[Entidade']]:[Código do agregado
'[1º Direito']]],6,FALSE)),Table9[[#This Row],[Membro]])</f>
        <v/>
      </c>
      <c r="B1755" s="403"/>
      <c r="C1755" s="404" t="str">
        <f>IF(Table9[[#This Row],[Código do agregado
'[Entidade']]]="","",(CONCATENATE(VLOOKUP(Table9[[#This Row],[Código do agregado
'[Entidade']]],Table8[[Código do agregado '[Entidade']]:[Código do agregado
'[1º Direito']]],8,FALSE),".",Table9[[#This Row],[Membro]])))</f>
        <v/>
      </c>
      <c r="D1755" s="430"/>
      <c r="E1755" s="431"/>
      <c r="F1755" s="430"/>
      <c r="G1755" s="430"/>
      <c r="H1755" s="435"/>
      <c r="I1755" s="432"/>
      <c r="J1755" s="433"/>
      <c r="K1755" s="404" t="str">
        <f ca="1">IF(Table9[[#This Row],[Data de nascimento 
(aaaa-mm-dd)]]="","",(IF(B1755="","",DATEDIF(J1755,NOW(),"y"))))</f>
        <v/>
      </c>
      <c r="L1755" s="401"/>
      <c r="M1755" s="405"/>
      <c r="N1755" s="407"/>
      <c r="O1755" s="405"/>
      <c r="P1755" s="275" t="str">
        <f t="shared" si="138"/>
        <v>NÃO</v>
      </c>
      <c r="Q1755" s="281" t="str">
        <f>IF(Table9[[#This Row],[Código do agregado
'[Entidade']]]="","",IF(B1755&lt;&gt;B1754,"A",IF(Q1754="A","B",IF(Q1754="B","C",IF(Q1754="C","D",IF(Q1754="D","E",IF(Q1754="E","F",IF(Q1754="F","G",IF(Q1754="G","H",IF(Q1754="H","I",IF(Q1754="K","L",IF(Q1754="L","M",IF(Q1754="M","N",IF(Q1754="N","O",IF(Q1754="O","P",IF(Q1754="P","Q"))))))))))))))))</f>
        <v/>
      </c>
      <c r="R1755" s="282" t="str">
        <f t="shared" si="139"/>
        <v/>
      </c>
      <c r="S1755" s="283" t="str">
        <f t="shared" si="140"/>
        <v/>
      </c>
      <c r="T1755" s="284" t="str">
        <f t="shared" ca="1" si="141"/>
        <v/>
      </c>
      <c r="U1755" s="419"/>
      <c r="V1755" s="421" t="str">
        <f>IFERROR(IF(Table9[[#This Row],[Data de nascimento 
(aaaa-mm-dd)]]="","",(IF(B1755="","",DATEDIF(J1755,VLOOKUP(Table9[[#This Row],[Código do agregado
'[Entidade']]],Table8[[Código do agregado '[Entidade']]:[Denominação do ficheiro pdf correspondente ao documento]],25,FALSE),"y")))),"")</f>
        <v/>
      </c>
      <c r="W1755" s="410">
        <f t="shared" si="142"/>
        <v>0</v>
      </c>
      <c r="AC1755" s="264"/>
    </row>
    <row r="1756" spans="1:29" s="263" customFormat="1" ht="25.05" hidden="1" customHeight="1" x14ac:dyDescent="0.3">
      <c r="A1756" s="274" t="str">
        <f>CONCATENATE(+IF(Table9[[#This Row],[Código do agregado
'[Entidade']]]="","",VLOOKUP(Table9[[#This Row],[Código do agregado
'[Entidade']]],Table8[[#All],[Código do agregado '[Entidade']]:[Código do agregado
'[1º Direito']]],6,FALSE)),Table9[[#This Row],[Membro]])</f>
        <v/>
      </c>
      <c r="B1756" s="403"/>
      <c r="C1756" s="404" t="str">
        <f>IF(Table9[[#This Row],[Código do agregado
'[Entidade']]]="","",(CONCATENATE(VLOOKUP(Table9[[#This Row],[Código do agregado
'[Entidade']]],Table8[[Código do agregado '[Entidade']]:[Código do agregado
'[1º Direito']]],8,FALSE),".",Table9[[#This Row],[Membro]])))</f>
        <v/>
      </c>
      <c r="D1756" s="430"/>
      <c r="E1756" s="431"/>
      <c r="F1756" s="430"/>
      <c r="G1756" s="430"/>
      <c r="H1756" s="435"/>
      <c r="I1756" s="432"/>
      <c r="J1756" s="433"/>
      <c r="K1756" s="404" t="str">
        <f ca="1">IF(Table9[[#This Row],[Data de nascimento 
(aaaa-mm-dd)]]="","",(IF(B1756="","",DATEDIF(J1756,NOW(),"y"))))</f>
        <v/>
      </c>
      <c r="L1756" s="401"/>
      <c r="M1756" s="405"/>
      <c r="N1756" s="407"/>
      <c r="O1756" s="405"/>
      <c r="P1756" s="275" t="str">
        <f t="shared" si="138"/>
        <v>NÃO</v>
      </c>
      <c r="Q1756" s="281" t="str">
        <f>IF(Table9[[#This Row],[Código do agregado
'[Entidade']]]="","",IF(B1756&lt;&gt;B1755,"A",IF(Q1755="A","B",IF(Q1755="B","C",IF(Q1755="C","D",IF(Q1755="D","E",IF(Q1755="E","F",IF(Q1755="F","G",IF(Q1755="G","H",IF(Q1755="H","I",IF(Q1755="K","L",IF(Q1755="L","M",IF(Q1755="M","N",IF(Q1755="N","O",IF(Q1755="O","P",IF(Q1755="P","Q"))))))))))))))))</f>
        <v/>
      </c>
      <c r="R1756" s="282" t="str">
        <f t="shared" si="139"/>
        <v/>
      </c>
      <c r="S1756" s="283" t="str">
        <f t="shared" si="140"/>
        <v/>
      </c>
      <c r="T1756" s="284" t="str">
        <f t="shared" ca="1" si="141"/>
        <v/>
      </c>
      <c r="U1756" s="419"/>
      <c r="V1756" s="421" t="str">
        <f>IFERROR(IF(Table9[[#This Row],[Data de nascimento 
(aaaa-mm-dd)]]="","",(IF(B1756="","",DATEDIF(J1756,VLOOKUP(Table9[[#This Row],[Código do agregado
'[Entidade']]],Table8[[Código do agregado '[Entidade']]:[Denominação do ficheiro pdf correspondente ao documento]],25,FALSE),"y")))),"")</f>
        <v/>
      </c>
      <c r="W1756" s="410">
        <f t="shared" si="142"/>
        <v>0</v>
      </c>
      <c r="AC1756" s="264"/>
    </row>
    <row r="1757" spans="1:29" s="263" customFormat="1" ht="25.05" hidden="1" customHeight="1" x14ac:dyDescent="0.3">
      <c r="A1757" s="274" t="str">
        <f>CONCATENATE(+IF(Table9[[#This Row],[Código do agregado
'[Entidade']]]="","",VLOOKUP(Table9[[#This Row],[Código do agregado
'[Entidade']]],Table8[[#All],[Código do agregado '[Entidade']]:[Código do agregado
'[1º Direito']]],6,FALSE)),Table9[[#This Row],[Membro]])</f>
        <v/>
      </c>
      <c r="B1757" s="403"/>
      <c r="C1757" s="404" t="str">
        <f>IF(Table9[[#This Row],[Código do agregado
'[Entidade']]]="","",(CONCATENATE(VLOOKUP(Table9[[#This Row],[Código do agregado
'[Entidade']]],Table8[[Código do agregado '[Entidade']]:[Código do agregado
'[1º Direito']]],8,FALSE),".",Table9[[#This Row],[Membro]])))</f>
        <v/>
      </c>
      <c r="D1757" s="430"/>
      <c r="E1757" s="431"/>
      <c r="F1757" s="430"/>
      <c r="G1757" s="430"/>
      <c r="H1757" s="435"/>
      <c r="I1757" s="432"/>
      <c r="J1757" s="433"/>
      <c r="K1757" s="404" t="str">
        <f ca="1">IF(Table9[[#This Row],[Data de nascimento 
(aaaa-mm-dd)]]="","",(IF(B1757="","",DATEDIF(J1757,NOW(),"y"))))</f>
        <v/>
      </c>
      <c r="L1757" s="401"/>
      <c r="M1757" s="405"/>
      <c r="N1757" s="407"/>
      <c r="O1757" s="405"/>
      <c r="P1757" s="275" t="str">
        <f t="shared" si="138"/>
        <v>NÃO</v>
      </c>
      <c r="Q1757" s="281" t="str">
        <f>IF(Table9[[#This Row],[Código do agregado
'[Entidade']]]="","",IF(B1757&lt;&gt;B1756,"A",IF(Q1756="A","B",IF(Q1756="B","C",IF(Q1756="C","D",IF(Q1756="D","E",IF(Q1756="E","F",IF(Q1756="F","G",IF(Q1756="G","H",IF(Q1756="H","I",IF(Q1756="K","L",IF(Q1756="L","M",IF(Q1756="M","N",IF(Q1756="N","O",IF(Q1756="O","P",IF(Q1756="P","Q"))))))))))))))))</f>
        <v/>
      </c>
      <c r="R1757" s="282" t="str">
        <f t="shared" si="139"/>
        <v/>
      </c>
      <c r="S1757" s="283" t="str">
        <f t="shared" si="140"/>
        <v/>
      </c>
      <c r="T1757" s="284" t="str">
        <f t="shared" ca="1" si="141"/>
        <v/>
      </c>
      <c r="U1757" s="419"/>
      <c r="V1757" s="421" t="str">
        <f>IFERROR(IF(Table9[[#This Row],[Data de nascimento 
(aaaa-mm-dd)]]="","",(IF(B1757="","",DATEDIF(J1757,VLOOKUP(Table9[[#This Row],[Código do agregado
'[Entidade']]],Table8[[Código do agregado '[Entidade']]:[Denominação do ficheiro pdf correspondente ao documento]],25,FALSE),"y")))),"")</f>
        <v/>
      </c>
      <c r="W1757" s="410">
        <f t="shared" si="142"/>
        <v>0</v>
      </c>
      <c r="AC1757" s="264"/>
    </row>
    <row r="1758" spans="1:29" s="263" customFormat="1" ht="25.05" hidden="1" customHeight="1" x14ac:dyDescent="0.3">
      <c r="A1758" s="274" t="str">
        <f>CONCATENATE(+IF(Table9[[#This Row],[Código do agregado
'[Entidade']]]="","",VLOOKUP(Table9[[#This Row],[Código do agregado
'[Entidade']]],Table8[[#All],[Código do agregado '[Entidade']]:[Código do agregado
'[1º Direito']]],6,FALSE)),Table9[[#This Row],[Membro]])</f>
        <v/>
      </c>
      <c r="B1758" s="403"/>
      <c r="C1758" s="404" t="str">
        <f>IF(Table9[[#This Row],[Código do agregado
'[Entidade']]]="","",(CONCATENATE(VLOOKUP(Table9[[#This Row],[Código do agregado
'[Entidade']]],Table8[[Código do agregado '[Entidade']]:[Código do agregado
'[1º Direito']]],8,FALSE),".",Table9[[#This Row],[Membro]])))</f>
        <v/>
      </c>
      <c r="D1758" s="430"/>
      <c r="E1758" s="431"/>
      <c r="F1758" s="430"/>
      <c r="G1758" s="430"/>
      <c r="H1758" s="435"/>
      <c r="I1758" s="432"/>
      <c r="J1758" s="433"/>
      <c r="K1758" s="404" t="str">
        <f ca="1">IF(Table9[[#This Row],[Data de nascimento 
(aaaa-mm-dd)]]="","",(IF(B1758="","",DATEDIF(J1758,NOW(),"y"))))</f>
        <v/>
      </c>
      <c r="L1758" s="401"/>
      <c r="M1758" s="405"/>
      <c r="N1758" s="407"/>
      <c r="O1758" s="405"/>
      <c r="P1758" s="275" t="str">
        <f t="shared" si="138"/>
        <v>NÃO</v>
      </c>
      <c r="Q1758" s="281" t="str">
        <f>IF(Table9[[#This Row],[Código do agregado
'[Entidade']]]="","",IF(B1758&lt;&gt;B1757,"A",IF(Q1757="A","B",IF(Q1757="B","C",IF(Q1757="C","D",IF(Q1757="D","E",IF(Q1757="E","F",IF(Q1757="F","G",IF(Q1757="G","H",IF(Q1757="H","I",IF(Q1757="K","L",IF(Q1757="L","M",IF(Q1757="M","N",IF(Q1757="N","O",IF(Q1757="O","P",IF(Q1757="P","Q"))))))))))))))))</f>
        <v/>
      </c>
      <c r="R1758" s="282" t="str">
        <f t="shared" si="139"/>
        <v/>
      </c>
      <c r="S1758" s="283" t="str">
        <f t="shared" si="140"/>
        <v/>
      </c>
      <c r="T1758" s="284" t="str">
        <f t="shared" ca="1" si="141"/>
        <v/>
      </c>
      <c r="U1758" s="419"/>
      <c r="V1758" s="421" t="str">
        <f>IFERROR(IF(Table9[[#This Row],[Data de nascimento 
(aaaa-mm-dd)]]="","",(IF(B1758="","",DATEDIF(J1758,VLOOKUP(Table9[[#This Row],[Código do agregado
'[Entidade']]],Table8[[Código do agregado '[Entidade']]:[Denominação do ficheiro pdf correspondente ao documento]],25,FALSE),"y")))),"")</f>
        <v/>
      </c>
      <c r="W1758" s="410">
        <f t="shared" si="142"/>
        <v>0</v>
      </c>
      <c r="AC1758" s="264"/>
    </row>
    <row r="1759" spans="1:29" s="263" customFormat="1" ht="25.05" hidden="1" customHeight="1" x14ac:dyDescent="0.3">
      <c r="A1759" s="274" t="str">
        <f>CONCATENATE(+IF(Table9[[#This Row],[Código do agregado
'[Entidade']]]="","",VLOOKUP(Table9[[#This Row],[Código do agregado
'[Entidade']]],Table8[[#All],[Código do agregado '[Entidade']]:[Código do agregado
'[1º Direito']]],6,FALSE)),Table9[[#This Row],[Membro]])</f>
        <v/>
      </c>
      <c r="B1759" s="403"/>
      <c r="C1759" s="404" t="str">
        <f>IF(Table9[[#This Row],[Código do agregado
'[Entidade']]]="","",(CONCATENATE(VLOOKUP(Table9[[#This Row],[Código do agregado
'[Entidade']]],Table8[[Código do agregado '[Entidade']]:[Código do agregado
'[1º Direito']]],8,FALSE),".",Table9[[#This Row],[Membro]])))</f>
        <v/>
      </c>
      <c r="D1759" s="430"/>
      <c r="E1759" s="431"/>
      <c r="F1759" s="430"/>
      <c r="G1759" s="430"/>
      <c r="H1759" s="435"/>
      <c r="I1759" s="432"/>
      <c r="J1759" s="433"/>
      <c r="K1759" s="404" t="str">
        <f ca="1">IF(Table9[[#This Row],[Data de nascimento 
(aaaa-mm-dd)]]="","",(IF(B1759="","",DATEDIF(J1759,NOW(),"y"))))</f>
        <v/>
      </c>
      <c r="L1759" s="401"/>
      <c r="M1759" s="405"/>
      <c r="N1759" s="407"/>
      <c r="O1759" s="405"/>
      <c r="P1759" s="275" t="str">
        <f t="shared" si="138"/>
        <v>NÃO</v>
      </c>
      <c r="Q1759" s="281" t="str">
        <f>IF(Table9[[#This Row],[Código do agregado
'[Entidade']]]="","",IF(B1759&lt;&gt;B1758,"A",IF(Q1758="A","B",IF(Q1758="B","C",IF(Q1758="C","D",IF(Q1758="D","E",IF(Q1758="E","F",IF(Q1758="F","G",IF(Q1758="G","H",IF(Q1758="H","I",IF(Q1758="K","L",IF(Q1758="L","M",IF(Q1758="M","N",IF(Q1758="N","O",IF(Q1758="O","P",IF(Q1758="P","Q"))))))))))))))))</f>
        <v/>
      </c>
      <c r="R1759" s="282" t="str">
        <f t="shared" si="139"/>
        <v/>
      </c>
      <c r="S1759" s="283" t="str">
        <f t="shared" si="140"/>
        <v/>
      </c>
      <c r="T1759" s="284" t="str">
        <f t="shared" ca="1" si="141"/>
        <v/>
      </c>
      <c r="U1759" s="419"/>
      <c r="V1759" s="421" t="str">
        <f>IFERROR(IF(Table9[[#This Row],[Data de nascimento 
(aaaa-mm-dd)]]="","",(IF(B1759="","",DATEDIF(J1759,VLOOKUP(Table9[[#This Row],[Código do agregado
'[Entidade']]],Table8[[Código do agregado '[Entidade']]:[Denominação do ficheiro pdf correspondente ao documento]],25,FALSE),"y")))),"")</f>
        <v/>
      </c>
      <c r="W1759" s="410">
        <f t="shared" si="142"/>
        <v>0</v>
      </c>
      <c r="AC1759" s="264"/>
    </row>
    <row r="1760" spans="1:29" s="263" customFormat="1" ht="25.05" hidden="1" customHeight="1" x14ac:dyDescent="0.3">
      <c r="A1760" s="274" t="str">
        <f>CONCATENATE(+IF(Table9[[#This Row],[Código do agregado
'[Entidade']]]="","",VLOOKUP(Table9[[#This Row],[Código do agregado
'[Entidade']]],Table8[[#All],[Código do agregado '[Entidade']]:[Código do agregado
'[1º Direito']]],6,FALSE)),Table9[[#This Row],[Membro]])</f>
        <v/>
      </c>
      <c r="B1760" s="403"/>
      <c r="C1760" s="404" t="str">
        <f>IF(Table9[[#This Row],[Código do agregado
'[Entidade']]]="","",(CONCATENATE(VLOOKUP(Table9[[#This Row],[Código do agregado
'[Entidade']]],Table8[[Código do agregado '[Entidade']]:[Código do agregado
'[1º Direito']]],8,FALSE),".",Table9[[#This Row],[Membro]])))</f>
        <v/>
      </c>
      <c r="D1760" s="430"/>
      <c r="E1760" s="431"/>
      <c r="F1760" s="430"/>
      <c r="G1760" s="430"/>
      <c r="H1760" s="435"/>
      <c r="I1760" s="432"/>
      <c r="J1760" s="433"/>
      <c r="K1760" s="404" t="str">
        <f ca="1">IF(Table9[[#This Row],[Data de nascimento 
(aaaa-mm-dd)]]="","",(IF(B1760="","",DATEDIF(J1760,NOW(),"y"))))</f>
        <v/>
      </c>
      <c r="L1760" s="401"/>
      <c r="M1760" s="405"/>
      <c r="N1760" s="407"/>
      <c r="O1760" s="405"/>
      <c r="P1760" s="275" t="str">
        <f t="shared" si="138"/>
        <v>NÃO</v>
      </c>
      <c r="Q1760" s="281" t="str">
        <f>IF(Table9[[#This Row],[Código do agregado
'[Entidade']]]="","",IF(B1760&lt;&gt;B1759,"A",IF(Q1759="A","B",IF(Q1759="B","C",IF(Q1759="C","D",IF(Q1759="D","E",IF(Q1759="E","F",IF(Q1759="F","G",IF(Q1759="G","H",IF(Q1759="H","I",IF(Q1759="K","L",IF(Q1759="L","M",IF(Q1759="M","N",IF(Q1759="N","O",IF(Q1759="O","P",IF(Q1759="P","Q"))))))))))))))))</f>
        <v/>
      </c>
      <c r="R1760" s="282" t="str">
        <f t="shared" si="139"/>
        <v/>
      </c>
      <c r="S1760" s="283" t="str">
        <f t="shared" si="140"/>
        <v/>
      </c>
      <c r="T1760" s="284" t="str">
        <f t="shared" ca="1" si="141"/>
        <v/>
      </c>
      <c r="U1760" s="419"/>
      <c r="V1760" s="421" t="str">
        <f>IFERROR(IF(Table9[[#This Row],[Data de nascimento 
(aaaa-mm-dd)]]="","",(IF(B1760="","",DATEDIF(J1760,VLOOKUP(Table9[[#This Row],[Código do agregado
'[Entidade']]],Table8[[Código do agregado '[Entidade']]:[Denominação do ficheiro pdf correspondente ao documento]],25,FALSE),"y")))),"")</f>
        <v/>
      </c>
      <c r="W1760" s="410">
        <f t="shared" si="142"/>
        <v>0</v>
      </c>
      <c r="AC1760" s="264"/>
    </row>
    <row r="1761" spans="1:29" s="263" customFormat="1" ht="25.05" hidden="1" customHeight="1" x14ac:dyDescent="0.3">
      <c r="A1761" s="274" t="str">
        <f>CONCATENATE(+IF(Table9[[#This Row],[Código do agregado
'[Entidade']]]="","",VLOOKUP(Table9[[#This Row],[Código do agregado
'[Entidade']]],Table8[[#All],[Código do agregado '[Entidade']]:[Código do agregado
'[1º Direito']]],6,FALSE)),Table9[[#This Row],[Membro]])</f>
        <v/>
      </c>
      <c r="B1761" s="403"/>
      <c r="C1761" s="404" t="str">
        <f>IF(Table9[[#This Row],[Código do agregado
'[Entidade']]]="","",(CONCATENATE(VLOOKUP(Table9[[#This Row],[Código do agregado
'[Entidade']]],Table8[[Código do agregado '[Entidade']]:[Código do agregado
'[1º Direito']]],8,FALSE),".",Table9[[#This Row],[Membro]])))</f>
        <v/>
      </c>
      <c r="D1761" s="430"/>
      <c r="E1761" s="431"/>
      <c r="F1761" s="430"/>
      <c r="G1761" s="430"/>
      <c r="H1761" s="435"/>
      <c r="I1761" s="432"/>
      <c r="J1761" s="433"/>
      <c r="K1761" s="404" t="str">
        <f ca="1">IF(Table9[[#This Row],[Data de nascimento 
(aaaa-mm-dd)]]="","",(IF(B1761="","",DATEDIF(J1761,NOW(),"y"))))</f>
        <v/>
      </c>
      <c r="L1761" s="401"/>
      <c r="M1761" s="405"/>
      <c r="N1761" s="407"/>
      <c r="O1761" s="405"/>
      <c r="P1761" s="275" t="str">
        <f t="shared" si="138"/>
        <v>NÃO</v>
      </c>
      <c r="Q1761" s="281" t="str">
        <f>IF(Table9[[#This Row],[Código do agregado
'[Entidade']]]="","",IF(B1761&lt;&gt;B1760,"A",IF(Q1760="A","B",IF(Q1760="B","C",IF(Q1760="C","D",IF(Q1760="D","E",IF(Q1760="E","F",IF(Q1760="F","G",IF(Q1760="G","H",IF(Q1760="H","I",IF(Q1760="K","L",IF(Q1760="L","M",IF(Q1760="M","N",IF(Q1760="N","O",IF(Q1760="O","P",IF(Q1760="P","Q"))))))))))))))))</f>
        <v/>
      </c>
      <c r="R1761" s="282" t="str">
        <f t="shared" si="139"/>
        <v/>
      </c>
      <c r="S1761" s="283" t="str">
        <f t="shared" si="140"/>
        <v/>
      </c>
      <c r="T1761" s="284" t="str">
        <f t="shared" ca="1" si="141"/>
        <v/>
      </c>
      <c r="U1761" s="419"/>
      <c r="V1761" s="421" t="str">
        <f>IFERROR(IF(Table9[[#This Row],[Data de nascimento 
(aaaa-mm-dd)]]="","",(IF(B1761="","",DATEDIF(J1761,VLOOKUP(Table9[[#This Row],[Código do agregado
'[Entidade']]],Table8[[Código do agregado '[Entidade']]:[Denominação do ficheiro pdf correspondente ao documento]],25,FALSE),"y")))),"")</f>
        <v/>
      </c>
      <c r="W1761" s="410">
        <f t="shared" si="142"/>
        <v>0</v>
      </c>
      <c r="AC1761" s="264"/>
    </row>
    <row r="1762" spans="1:29" s="263" customFormat="1" ht="25.05" hidden="1" customHeight="1" x14ac:dyDescent="0.3">
      <c r="A1762" s="274" t="str">
        <f>CONCATENATE(+IF(Table9[[#This Row],[Código do agregado
'[Entidade']]]="","",VLOOKUP(Table9[[#This Row],[Código do agregado
'[Entidade']]],Table8[[#All],[Código do agregado '[Entidade']]:[Código do agregado
'[1º Direito']]],6,FALSE)),Table9[[#This Row],[Membro]])</f>
        <v/>
      </c>
      <c r="B1762" s="403"/>
      <c r="C1762" s="404" t="str">
        <f>IF(Table9[[#This Row],[Código do agregado
'[Entidade']]]="","",(CONCATENATE(VLOOKUP(Table9[[#This Row],[Código do agregado
'[Entidade']]],Table8[[Código do agregado '[Entidade']]:[Código do agregado
'[1º Direito']]],8,FALSE),".",Table9[[#This Row],[Membro]])))</f>
        <v/>
      </c>
      <c r="D1762" s="430"/>
      <c r="E1762" s="431"/>
      <c r="F1762" s="430"/>
      <c r="G1762" s="430"/>
      <c r="H1762" s="435"/>
      <c r="I1762" s="432"/>
      <c r="J1762" s="433"/>
      <c r="K1762" s="404" t="str">
        <f ca="1">IF(Table9[[#This Row],[Data de nascimento 
(aaaa-mm-dd)]]="","",(IF(B1762="","",DATEDIF(J1762,NOW(),"y"))))</f>
        <v/>
      </c>
      <c r="L1762" s="401"/>
      <c r="M1762" s="405"/>
      <c r="N1762" s="407"/>
      <c r="O1762" s="405"/>
      <c r="P1762" s="275" t="str">
        <f t="shared" si="138"/>
        <v>NÃO</v>
      </c>
      <c r="Q1762" s="281" t="str">
        <f>IF(Table9[[#This Row],[Código do agregado
'[Entidade']]]="","",IF(B1762&lt;&gt;B1761,"A",IF(Q1761="A","B",IF(Q1761="B","C",IF(Q1761="C","D",IF(Q1761="D","E",IF(Q1761="E","F",IF(Q1761="F","G",IF(Q1761="G","H",IF(Q1761="H","I",IF(Q1761="K","L",IF(Q1761="L","M",IF(Q1761="M","N",IF(Q1761="N","O",IF(Q1761="O","P",IF(Q1761="P","Q"))))))))))))))))</f>
        <v/>
      </c>
      <c r="R1762" s="282" t="str">
        <f t="shared" si="139"/>
        <v/>
      </c>
      <c r="S1762" s="283" t="str">
        <f t="shared" si="140"/>
        <v/>
      </c>
      <c r="T1762" s="284" t="str">
        <f t="shared" ca="1" si="141"/>
        <v/>
      </c>
      <c r="U1762" s="419"/>
      <c r="V1762" s="421" t="str">
        <f>IFERROR(IF(Table9[[#This Row],[Data de nascimento 
(aaaa-mm-dd)]]="","",(IF(B1762="","",DATEDIF(J1762,VLOOKUP(Table9[[#This Row],[Código do agregado
'[Entidade']]],Table8[[Código do agregado '[Entidade']]:[Denominação do ficheiro pdf correspondente ao documento]],25,FALSE),"y")))),"")</f>
        <v/>
      </c>
      <c r="W1762" s="410">
        <f t="shared" si="142"/>
        <v>0</v>
      </c>
      <c r="AC1762" s="264"/>
    </row>
    <row r="1763" spans="1:29" s="263" customFormat="1" ht="25.05" hidden="1" customHeight="1" x14ac:dyDescent="0.3">
      <c r="A1763" s="274" t="str">
        <f>CONCATENATE(+IF(Table9[[#This Row],[Código do agregado
'[Entidade']]]="","",VLOOKUP(Table9[[#This Row],[Código do agregado
'[Entidade']]],Table8[[#All],[Código do agregado '[Entidade']]:[Código do agregado
'[1º Direito']]],6,FALSE)),Table9[[#This Row],[Membro]])</f>
        <v/>
      </c>
      <c r="B1763" s="403"/>
      <c r="C1763" s="404" t="str">
        <f>IF(Table9[[#This Row],[Código do agregado
'[Entidade']]]="","",(CONCATENATE(VLOOKUP(Table9[[#This Row],[Código do agregado
'[Entidade']]],Table8[[Código do agregado '[Entidade']]:[Código do agregado
'[1º Direito']]],8,FALSE),".",Table9[[#This Row],[Membro]])))</f>
        <v/>
      </c>
      <c r="D1763" s="430"/>
      <c r="E1763" s="431"/>
      <c r="F1763" s="430"/>
      <c r="G1763" s="430"/>
      <c r="H1763" s="435"/>
      <c r="I1763" s="432"/>
      <c r="J1763" s="433"/>
      <c r="K1763" s="404" t="str">
        <f ca="1">IF(Table9[[#This Row],[Data de nascimento 
(aaaa-mm-dd)]]="","",(IF(B1763="","",DATEDIF(J1763,NOW(),"y"))))</f>
        <v/>
      </c>
      <c r="L1763" s="401"/>
      <c r="M1763" s="405"/>
      <c r="N1763" s="407"/>
      <c r="O1763" s="405"/>
      <c r="P1763" s="275" t="str">
        <f t="shared" si="138"/>
        <v>NÃO</v>
      </c>
      <c r="Q1763" s="281" t="str">
        <f>IF(Table9[[#This Row],[Código do agregado
'[Entidade']]]="","",IF(B1763&lt;&gt;B1762,"A",IF(Q1762="A","B",IF(Q1762="B","C",IF(Q1762="C","D",IF(Q1762="D","E",IF(Q1762="E","F",IF(Q1762="F","G",IF(Q1762="G","H",IF(Q1762="H","I",IF(Q1762="K","L",IF(Q1762="L","M",IF(Q1762="M","N",IF(Q1762="N","O",IF(Q1762="O","P",IF(Q1762="P","Q"))))))))))))))))</f>
        <v/>
      </c>
      <c r="R1763" s="282" t="str">
        <f t="shared" si="139"/>
        <v/>
      </c>
      <c r="S1763" s="283" t="str">
        <f t="shared" si="140"/>
        <v/>
      </c>
      <c r="T1763" s="284" t="str">
        <f t="shared" ca="1" si="141"/>
        <v/>
      </c>
      <c r="U1763" s="419"/>
      <c r="V1763" s="421" t="str">
        <f>IFERROR(IF(Table9[[#This Row],[Data de nascimento 
(aaaa-mm-dd)]]="","",(IF(B1763="","",DATEDIF(J1763,VLOOKUP(Table9[[#This Row],[Código do agregado
'[Entidade']]],Table8[[Código do agregado '[Entidade']]:[Denominação do ficheiro pdf correspondente ao documento]],25,FALSE),"y")))),"")</f>
        <v/>
      </c>
      <c r="W1763" s="410">
        <f t="shared" si="142"/>
        <v>0</v>
      </c>
      <c r="AC1763" s="264"/>
    </row>
    <row r="1764" spans="1:29" s="263" customFormat="1" ht="25.05" hidden="1" customHeight="1" x14ac:dyDescent="0.3">
      <c r="A1764" s="274" t="str">
        <f>CONCATENATE(+IF(Table9[[#This Row],[Código do agregado
'[Entidade']]]="","",VLOOKUP(Table9[[#This Row],[Código do agregado
'[Entidade']]],Table8[[#All],[Código do agregado '[Entidade']]:[Código do agregado
'[1º Direito']]],6,FALSE)),Table9[[#This Row],[Membro]])</f>
        <v/>
      </c>
      <c r="B1764" s="403"/>
      <c r="C1764" s="404" t="str">
        <f>IF(Table9[[#This Row],[Código do agregado
'[Entidade']]]="","",(CONCATENATE(VLOOKUP(Table9[[#This Row],[Código do agregado
'[Entidade']]],Table8[[Código do agregado '[Entidade']]:[Código do agregado
'[1º Direito']]],8,FALSE),".",Table9[[#This Row],[Membro]])))</f>
        <v/>
      </c>
      <c r="D1764" s="430"/>
      <c r="E1764" s="431"/>
      <c r="F1764" s="430"/>
      <c r="G1764" s="430"/>
      <c r="H1764" s="435"/>
      <c r="I1764" s="432"/>
      <c r="J1764" s="433"/>
      <c r="K1764" s="404" t="str">
        <f ca="1">IF(Table9[[#This Row],[Data de nascimento 
(aaaa-mm-dd)]]="","",(IF(B1764="","",DATEDIF(J1764,NOW(),"y"))))</f>
        <v/>
      </c>
      <c r="L1764" s="401"/>
      <c r="M1764" s="405"/>
      <c r="N1764" s="407"/>
      <c r="O1764" s="405"/>
      <c r="P1764" s="275" t="str">
        <f t="shared" si="138"/>
        <v>NÃO</v>
      </c>
      <c r="Q1764" s="281" t="str">
        <f>IF(Table9[[#This Row],[Código do agregado
'[Entidade']]]="","",IF(B1764&lt;&gt;B1763,"A",IF(Q1763="A","B",IF(Q1763="B","C",IF(Q1763="C","D",IF(Q1763="D","E",IF(Q1763="E","F",IF(Q1763="F","G",IF(Q1763="G","H",IF(Q1763="H","I",IF(Q1763="K","L",IF(Q1763="L","M",IF(Q1763="M","N",IF(Q1763="N","O",IF(Q1763="O","P",IF(Q1763="P","Q"))))))))))))))))</f>
        <v/>
      </c>
      <c r="R1764" s="282" t="str">
        <f t="shared" si="139"/>
        <v/>
      </c>
      <c r="S1764" s="283" t="str">
        <f t="shared" si="140"/>
        <v/>
      </c>
      <c r="T1764" s="284" t="str">
        <f t="shared" ca="1" si="141"/>
        <v/>
      </c>
      <c r="U1764" s="419"/>
      <c r="V1764" s="421" t="str">
        <f>IFERROR(IF(Table9[[#This Row],[Data de nascimento 
(aaaa-mm-dd)]]="","",(IF(B1764="","",DATEDIF(J1764,VLOOKUP(Table9[[#This Row],[Código do agregado
'[Entidade']]],Table8[[Código do agregado '[Entidade']]:[Denominação do ficheiro pdf correspondente ao documento]],25,FALSE),"y")))),"")</f>
        <v/>
      </c>
      <c r="W1764" s="410">
        <f t="shared" si="142"/>
        <v>0</v>
      </c>
      <c r="AC1764" s="264"/>
    </row>
    <row r="1765" spans="1:29" s="263" customFormat="1" ht="25.05" hidden="1" customHeight="1" x14ac:dyDescent="0.3">
      <c r="A1765" s="274" t="str">
        <f>CONCATENATE(+IF(Table9[[#This Row],[Código do agregado
'[Entidade']]]="","",VLOOKUP(Table9[[#This Row],[Código do agregado
'[Entidade']]],Table8[[#All],[Código do agregado '[Entidade']]:[Código do agregado
'[1º Direito']]],6,FALSE)),Table9[[#This Row],[Membro]])</f>
        <v/>
      </c>
      <c r="B1765" s="403"/>
      <c r="C1765" s="404" t="str">
        <f>IF(Table9[[#This Row],[Código do agregado
'[Entidade']]]="","",(CONCATENATE(VLOOKUP(Table9[[#This Row],[Código do agregado
'[Entidade']]],Table8[[Código do agregado '[Entidade']]:[Código do agregado
'[1º Direito']]],8,FALSE),".",Table9[[#This Row],[Membro]])))</f>
        <v/>
      </c>
      <c r="D1765" s="430"/>
      <c r="E1765" s="431"/>
      <c r="F1765" s="430"/>
      <c r="G1765" s="430"/>
      <c r="H1765" s="435"/>
      <c r="I1765" s="432"/>
      <c r="J1765" s="433"/>
      <c r="K1765" s="404" t="str">
        <f ca="1">IF(Table9[[#This Row],[Data de nascimento 
(aaaa-mm-dd)]]="","",(IF(B1765="","",DATEDIF(J1765,NOW(),"y"))))</f>
        <v/>
      </c>
      <c r="L1765" s="401"/>
      <c r="M1765" s="405"/>
      <c r="N1765" s="407"/>
      <c r="O1765" s="405"/>
      <c r="P1765" s="275" t="str">
        <f t="shared" si="138"/>
        <v>NÃO</v>
      </c>
      <c r="Q1765" s="281" t="str">
        <f>IF(Table9[[#This Row],[Código do agregado
'[Entidade']]]="","",IF(B1765&lt;&gt;B1764,"A",IF(Q1764="A","B",IF(Q1764="B","C",IF(Q1764="C","D",IF(Q1764="D","E",IF(Q1764="E","F",IF(Q1764="F","G",IF(Q1764="G","H",IF(Q1764="H","I",IF(Q1764="K","L",IF(Q1764="L","M",IF(Q1764="M","N",IF(Q1764="N","O",IF(Q1764="O","P",IF(Q1764="P","Q"))))))))))))))))</f>
        <v/>
      </c>
      <c r="R1765" s="282" t="str">
        <f t="shared" si="139"/>
        <v/>
      </c>
      <c r="S1765" s="283" t="str">
        <f t="shared" si="140"/>
        <v/>
      </c>
      <c r="T1765" s="284" t="str">
        <f t="shared" ca="1" si="141"/>
        <v/>
      </c>
      <c r="U1765" s="419"/>
      <c r="V1765" s="421" t="str">
        <f>IFERROR(IF(Table9[[#This Row],[Data de nascimento 
(aaaa-mm-dd)]]="","",(IF(B1765="","",DATEDIF(J1765,VLOOKUP(Table9[[#This Row],[Código do agregado
'[Entidade']]],Table8[[Código do agregado '[Entidade']]:[Denominação do ficheiro pdf correspondente ao documento]],25,FALSE),"y")))),"")</f>
        <v/>
      </c>
      <c r="W1765" s="410">
        <f t="shared" si="142"/>
        <v>0</v>
      </c>
      <c r="AC1765" s="264"/>
    </row>
    <row r="1766" spans="1:29" s="263" customFormat="1" ht="25.05" hidden="1" customHeight="1" x14ac:dyDescent="0.3">
      <c r="A1766" s="274" t="str">
        <f>CONCATENATE(+IF(Table9[[#This Row],[Código do agregado
'[Entidade']]]="","",VLOOKUP(Table9[[#This Row],[Código do agregado
'[Entidade']]],Table8[[#All],[Código do agregado '[Entidade']]:[Código do agregado
'[1º Direito']]],6,FALSE)),Table9[[#This Row],[Membro]])</f>
        <v/>
      </c>
      <c r="B1766" s="403"/>
      <c r="C1766" s="404" t="str">
        <f>IF(Table9[[#This Row],[Código do agregado
'[Entidade']]]="","",(CONCATENATE(VLOOKUP(Table9[[#This Row],[Código do agregado
'[Entidade']]],Table8[[Código do agregado '[Entidade']]:[Código do agregado
'[1º Direito']]],8,FALSE),".",Table9[[#This Row],[Membro]])))</f>
        <v/>
      </c>
      <c r="D1766" s="430"/>
      <c r="E1766" s="431"/>
      <c r="F1766" s="430"/>
      <c r="G1766" s="430"/>
      <c r="H1766" s="435"/>
      <c r="I1766" s="432"/>
      <c r="J1766" s="433"/>
      <c r="K1766" s="404" t="str">
        <f ca="1">IF(Table9[[#This Row],[Data de nascimento 
(aaaa-mm-dd)]]="","",(IF(B1766="","",DATEDIF(J1766,NOW(),"y"))))</f>
        <v/>
      </c>
      <c r="L1766" s="401"/>
      <c r="M1766" s="405"/>
      <c r="N1766" s="407"/>
      <c r="O1766" s="405"/>
      <c r="P1766" s="275" t="str">
        <f t="shared" si="138"/>
        <v>NÃO</v>
      </c>
      <c r="Q1766" s="281" t="str">
        <f>IF(Table9[[#This Row],[Código do agregado
'[Entidade']]]="","",IF(B1766&lt;&gt;B1765,"A",IF(Q1765="A","B",IF(Q1765="B","C",IF(Q1765="C","D",IF(Q1765="D","E",IF(Q1765="E","F",IF(Q1765="F","G",IF(Q1765="G","H",IF(Q1765="H","I",IF(Q1765="K","L",IF(Q1765="L","M",IF(Q1765="M","N",IF(Q1765="N","O",IF(Q1765="O","P",IF(Q1765="P","Q"))))))))))))))))</f>
        <v/>
      </c>
      <c r="R1766" s="282" t="str">
        <f t="shared" si="139"/>
        <v/>
      </c>
      <c r="S1766" s="283" t="str">
        <f t="shared" si="140"/>
        <v/>
      </c>
      <c r="T1766" s="284" t="str">
        <f t="shared" ca="1" si="141"/>
        <v/>
      </c>
      <c r="U1766" s="419"/>
      <c r="V1766" s="421" t="str">
        <f>IFERROR(IF(Table9[[#This Row],[Data de nascimento 
(aaaa-mm-dd)]]="","",(IF(B1766="","",DATEDIF(J1766,VLOOKUP(Table9[[#This Row],[Código do agregado
'[Entidade']]],Table8[[Código do agregado '[Entidade']]:[Denominação do ficheiro pdf correspondente ao documento]],25,FALSE),"y")))),"")</f>
        <v/>
      </c>
      <c r="W1766" s="410">
        <f t="shared" si="142"/>
        <v>0</v>
      </c>
      <c r="AC1766" s="264"/>
    </row>
    <row r="1767" spans="1:29" s="263" customFormat="1" ht="25.05" hidden="1" customHeight="1" x14ac:dyDescent="0.3">
      <c r="A1767" s="274" t="str">
        <f>CONCATENATE(+IF(Table9[[#This Row],[Código do agregado
'[Entidade']]]="","",VLOOKUP(Table9[[#This Row],[Código do agregado
'[Entidade']]],Table8[[#All],[Código do agregado '[Entidade']]:[Código do agregado
'[1º Direito']]],6,FALSE)),Table9[[#This Row],[Membro]])</f>
        <v/>
      </c>
      <c r="B1767" s="403"/>
      <c r="C1767" s="404" t="str">
        <f>IF(Table9[[#This Row],[Código do agregado
'[Entidade']]]="","",(CONCATENATE(VLOOKUP(Table9[[#This Row],[Código do agregado
'[Entidade']]],Table8[[Código do agregado '[Entidade']]:[Código do agregado
'[1º Direito']]],8,FALSE),".",Table9[[#This Row],[Membro]])))</f>
        <v/>
      </c>
      <c r="D1767" s="430"/>
      <c r="E1767" s="431"/>
      <c r="F1767" s="430"/>
      <c r="G1767" s="430"/>
      <c r="H1767" s="435"/>
      <c r="I1767" s="432"/>
      <c r="J1767" s="433"/>
      <c r="K1767" s="404" t="str">
        <f ca="1">IF(Table9[[#This Row],[Data de nascimento 
(aaaa-mm-dd)]]="","",(IF(B1767="","",DATEDIF(J1767,NOW(),"y"))))</f>
        <v/>
      </c>
      <c r="L1767" s="401"/>
      <c r="M1767" s="405"/>
      <c r="N1767" s="407"/>
      <c r="O1767" s="405"/>
      <c r="P1767" s="275" t="str">
        <f t="shared" si="138"/>
        <v>NÃO</v>
      </c>
      <c r="Q1767" s="281" t="str">
        <f>IF(Table9[[#This Row],[Código do agregado
'[Entidade']]]="","",IF(B1767&lt;&gt;B1766,"A",IF(Q1766="A","B",IF(Q1766="B","C",IF(Q1766="C","D",IF(Q1766="D","E",IF(Q1766="E","F",IF(Q1766="F","G",IF(Q1766="G","H",IF(Q1766="H","I",IF(Q1766="K","L",IF(Q1766="L","M",IF(Q1766="M","N",IF(Q1766="N","O",IF(Q1766="O","P",IF(Q1766="P","Q"))))))))))))))))</f>
        <v/>
      </c>
      <c r="R1767" s="282" t="str">
        <f t="shared" si="139"/>
        <v/>
      </c>
      <c r="S1767" s="283" t="str">
        <f t="shared" si="140"/>
        <v/>
      </c>
      <c r="T1767" s="284" t="str">
        <f t="shared" ca="1" si="141"/>
        <v/>
      </c>
      <c r="U1767" s="419"/>
      <c r="V1767" s="421" t="str">
        <f>IFERROR(IF(Table9[[#This Row],[Data de nascimento 
(aaaa-mm-dd)]]="","",(IF(B1767="","",DATEDIF(J1767,VLOOKUP(Table9[[#This Row],[Código do agregado
'[Entidade']]],Table8[[Código do agregado '[Entidade']]:[Denominação do ficheiro pdf correspondente ao documento]],25,FALSE),"y")))),"")</f>
        <v/>
      </c>
      <c r="W1767" s="410">
        <f t="shared" si="142"/>
        <v>0</v>
      </c>
      <c r="AC1767" s="264"/>
    </row>
    <row r="1768" spans="1:29" s="263" customFormat="1" ht="25.05" hidden="1" customHeight="1" x14ac:dyDescent="0.3">
      <c r="A1768" s="274" t="str">
        <f>CONCATENATE(+IF(Table9[[#This Row],[Código do agregado
'[Entidade']]]="","",VLOOKUP(Table9[[#This Row],[Código do agregado
'[Entidade']]],Table8[[#All],[Código do agregado '[Entidade']]:[Código do agregado
'[1º Direito']]],6,FALSE)),Table9[[#This Row],[Membro]])</f>
        <v/>
      </c>
      <c r="B1768" s="403"/>
      <c r="C1768" s="404" t="str">
        <f>IF(Table9[[#This Row],[Código do agregado
'[Entidade']]]="","",(CONCATENATE(VLOOKUP(Table9[[#This Row],[Código do agregado
'[Entidade']]],Table8[[Código do agregado '[Entidade']]:[Código do agregado
'[1º Direito']]],8,FALSE),".",Table9[[#This Row],[Membro]])))</f>
        <v/>
      </c>
      <c r="D1768" s="430"/>
      <c r="E1768" s="431"/>
      <c r="F1768" s="430"/>
      <c r="G1768" s="430"/>
      <c r="H1768" s="435"/>
      <c r="I1768" s="432"/>
      <c r="J1768" s="433"/>
      <c r="K1768" s="404" t="str">
        <f ca="1">IF(Table9[[#This Row],[Data de nascimento 
(aaaa-mm-dd)]]="","",(IF(B1768="","",DATEDIF(J1768,NOW(),"y"))))</f>
        <v/>
      </c>
      <c r="L1768" s="401"/>
      <c r="M1768" s="405"/>
      <c r="N1768" s="407"/>
      <c r="O1768" s="405"/>
      <c r="P1768" s="275" t="str">
        <f t="shared" si="138"/>
        <v>NÃO</v>
      </c>
      <c r="Q1768" s="281" t="str">
        <f>IF(Table9[[#This Row],[Código do agregado
'[Entidade']]]="","",IF(B1768&lt;&gt;B1767,"A",IF(Q1767="A","B",IF(Q1767="B","C",IF(Q1767="C","D",IF(Q1767="D","E",IF(Q1767="E","F",IF(Q1767="F","G",IF(Q1767="G","H",IF(Q1767="H","I",IF(Q1767="K","L",IF(Q1767="L","M",IF(Q1767="M","N",IF(Q1767="N","O",IF(Q1767="O","P",IF(Q1767="P","Q"))))))))))))))))</f>
        <v/>
      </c>
      <c r="R1768" s="282" t="str">
        <f t="shared" si="139"/>
        <v/>
      </c>
      <c r="S1768" s="283" t="str">
        <f t="shared" si="140"/>
        <v/>
      </c>
      <c r="T1768" s="284" t="str">
        <f t="shared" ca="1" si="141"/>
        <v/>
      </c>
      <c r="U1768" s="419"/>
      <c r="V1768" s="421" t="str">
        <f>IFERROR(IF(Table9[[#This Row],[Data de nascimento 
(aaaa-mm-dd)]]="","",(IF(B1768="","",DATEDIF(J1768,VLOOKUP(Table9[[#This Row],[Código do agregado
'[Entidade']]],Table8[[Código do agregado '[Entidade']]:[Denominação do ficheiro pdf correspondente ao documento]],25,FALSE),"y")))),"")</f>
        <v/>
      </c>
      <c r="W1768" s="410">
        <f t="shared" si="142"/>
        <v>0</v>
      </c>
      <c r="AC1768" s="264"/>
    </row>
    <row r="1769" spans="1:29" s="263" customFormat="1" ht="25.05" hidden="1" customHeight="1" x14ac:dyDescent="0.3">
      <c r="A1769" s="274" t="str">
        <f>CONCATENATE(+IF(Table9[[#This Row],[Código do agregado
'[Entidade']]]="","",VLOOKUP(Table9[[#This Row],[Código do agregado
'[Entidade']]],Table8[[#All],[Código do agregado '[Entidade']]:[Código do agregado
'[1º Direito']]],6,FALSE)),Table9[[#This Row],[Membro]])</f>
        <v/>
      </c>
      <c r="B1769" s="403"/>
      <c r="C1769" s="404" t="str">
        <f>IF(Table9[[#This Row],[Código do agregado
'[Entidade']]]="","",(CONCATENATE(VLOOKUP(Table9[[#This Row],[Código do agregado
'[Entidade']]],Table8[[Código do agregado '[Entidade']]:[Código do agregado
'[1º Direito']]],8,FALSE),".",Table9[[#This Row],[Membro]])))</f>
        <v/>
      </c>
      <c r="D1769" s="430"/>
      <c r="E1769" s="431"/>
      <c r="F1769" s="430"/>
      <c r="G1769" s="430"/>
      <c r="H1769" s="435"/>
      <c r="I1769" s="432"/>
      <c r="J1769" s="433"/>
      <c r="K1769" s="404" t="str">
        <f ca="1">IF(Table9[[#This Row],[Data de nascimento 
(aaaa-mm-dd)]]="","",(IF(B1769="","",DATEDIF(J1769,NOW(),"y"))))</f>
        <v/>
      </c>
      <c r="L1769" s="401"/>
      <c r="M1769" s="405"/>
      <c r="N1769" s="407"/>
      <c r="O1769" s="405"/>
      <c r="P1769" s="275" t="str">
        <f t="shared" si="138"/>
        <v>NÃO</v>
      </c>
      <c r="Q1769" s="281" t="str">
        <f>IF(Table9[[#This Row],[Código do agregado
'[Entidade']]]="","",IF(B1769&lt;&gt;B1768,"A",IF(Q1768="A","B",IF(Q1768="B","C",IF(Q1768="C","D",IF(Q1768="D","E",IF(Q1768="E","F",IF(Q1768="F","G",IF(Q1768="G","H",IF(Q1768="H","I",IF(Q1768="K","L",IF(Q1768="L","M",IF(Q1768="M","N",IF(Q1768="N","O",IF(Q1768="O","P",IF(Q1768="P","Q"))))))))))))))))</f>
        <v/>
      </c>
      <c r="R1769" s="282" t="str">
        <f t="shared" si="139"/>
        <v/>
      </c>
      <c r="S1769" s="283" t="str">
        <f t="shared" si="140"/>
        <v/>
      </c>
      <c r="T1769" s="284" t="str">
        <f t="shared" ca="1" si="141"/>
        <v/>
      </c>
      <c r="U1769" s="419"/>
      <c r="V1769" s="421" t="str">
        <f>IFERROR(IF(Table9[[#This Row],[Data de nascimento 
(aaaa-mm-dd)]]="","",(IF(B1769="","",DATEDIF(J1769,VLOOKUP(Table9[[#This Row],[Código do agregado
'[Entidade']]],Table8[[Código do agregado '[Entidade']]:[Denominação do ficheiro pdf correspondente ao documento]],25,FALSE),"y")))),"")</f>
        <v/>
      </c>
      <c r="W1769" s="410">
        <f t="shared" si="142"/>
        <v>0</v>
      </c>
      <c r="AC1769" s="264"/>
    </row>
    <row r="1770" spans="1:29" s="263" customFormat="1" ht="25.05" hidden="1" customHeight="1" x14ac:dyDescent="0.3">
      <c r="A1770" s="274" t="str">
        <f>CONCATENATE(+IF(Table9[[#This Row],[Código do agregado
'[Entidade']]]="","",VLOOKUP(Table9[[#This Row],[Código do agregado
'[Entidade']]],Table8[[#All],[Código do agregado '[Entidade']]:[Código do agregado
'[1º Direito']]],6,FALSE)),Table9[[#This Row],[Membro]])</f>
        <v/>
      </c>
      <c r="B1770" s="403"/>
      <c r="C1770" s="404" t="str">
        <f>IF(Table9[[#This Row],[Código do agregado
'[Entidade']]]="","",(CONCATENATE(VLOOKUP(Table9[[#This Row],[Código do agregado
'[Entidade']]],Table8[[Código do agregado '[Entidade']]:[Código do agregado
'[1º Direito']]],8,FALSE),".",Table9[[#This Row],[Membro]])))</f>
        <v/>
      </c>
      <c r="D1770" s="430"/>
      <c r="E1770" s="431"/>
      <c r="F1770" s="430"/>
      <c r="G1770" s="430"/>
      <c r="H1770" s="435"/>
      <c r="I1770" s="432"/>
      <c r="J1770" s="433"/>
      <c r="K1770" s="404" t="str">
        <f ca="1">IF(Table9[[#This Row],[Data de nascimento 
(aaaa-mm-dd)]]="","",(IF(B1770="","",DATEDIF(J1770,NOW(),"y"))))</f>
        <v/>
      </c>
      <c r="L1770" s="401"/>
      <c r="M1770" s="405"/>
      <c r="N1770" s="407"/>
      <c r="O1770" s="405"/>
      <c r="P1770" s="275" t="str">
        <f t="shared" si="138"/>
        <v>NÃO</v>
      </c>
      <c r="Q1770" s="281" t="str">
        <f>IF(Table9[[#This Row],[Código do agregado
'[Entidade']]]="","",IF(B1770&lt;&gt;B1769,"A",IF(Q1769="A","B",IF(Q1769="B","C",IF(Q1769="C","D",IF(Q1769="D","E",IF(Q1769="E","F",IF(Q1769="F","G",IF(Q1769="G","H",IF(Q1769="H","I",IF(Q1769="K","L",IF(Q1769="L","M",IF(Q1769="M","N",IF(Q1769="N","O",IF(Q1769="O","P",IF(Q1769="P","Q"))))))))))))))))</f>
        <v/>
      </c>
      <c r="R1770" s="282" t="str">
        <f t="shared" si="139"/>
        <v/>
      </c>
      <c r="S1770" s="283" t="str">
        <f t="shared" si="140"/>
        <v/>
      </c>
      <c r="T1770" s="284" t="str">
        <f t="shared" ca="1" si="141"/>
        <v/>
      </c>
      <c r="U1770" s="419"/>
      <c r="V1770" s="421" t="str">
        <f>IFERROR(IF(Table9[[#This Row],[Data de nascimento 
(aaaa-mm-dd)]]="","",(IF(B1770="","",DATEDIF(J1770,VLOOKUP(Table9[[#This Row],[Código do agregado
'[Entidade']]],Table8[[Código do agregado '[Entidade']]:[Denominação do ficheiro pdf correspondente ao documento]],25,FALSE),"y")))),"")</f>
        <v/>
      </c>
      <c r="W1770" s="410">
        <f t="shared" si="142"/>
        <v>0</v>
      </c>
      <c r="AC1770" s="264"/>
    </row>
    <row r="1771" spans="1:29" s="263" customFormat="1" ht="25.05" hidden="1" customHeight="1" x14ac:dyDescent="0.3">
      <c r="A1771" s="274" t="str">
        <f>CONCATENATE(+IF(Table9[[#This Row],[Código do agregado
'[Entidade']]]="","",VLOOKUP(Table9[[#This Row],[Código do agregado
'[Entidade']]],Table8[[#All],[Código do agregado '[Entidade']]:[Código do agregado
'[1º Direito']]],6,FALSE)),Table9[[#This Row],[Membro]])</f>
        <v/>
      </c>
      <c r="B1771" s="403"/>
      <c r="C1771" s="404" t="str">
        <f>IF(Table9[[#This Row],[Código do agregado
'[Entidade']]]="","",(CONCATENATE(VLOOKUP(Table9[[#This Row],[Código do agregado
'[Entidade']]],Table8[[Código do agregado '[Entidade']]:[Código do agregado
'[1º Direito']]],8,FALSE),".",Table9[[#This Row],[Membro]])))</f>
        <v/>
      </c>
      <c r="D1771" s="430"/>
      <c r="E1771" s="431"/>
      <c r="F1771" s="430"/>
      <c r="G1771" s="430"/>
      <c r="H1771" s="435"/>
      <c r="I1771" s="432"/>
      <c r="J1771" s="433"/>
      <c r="K1771" s="404" t="str">
        <f ca="1">IF(Table9[[#This Row],[Data de nascimento 
(aaaa-mm-dd)]]="","",(IF(B1771="","",DATEDIF(J1771,NOW(),"y"))))</f>
        <v/>
      </c>
      <c r="L1771" s="401"/>
      <c r="M1771" s="405"/>
      <c r="N1771" s="407"/>
      <c r="O1771" s="405"/>
      <c r="P1771" s="275" t="str">
        <f t="shared" si="138"/>
        <v>NÃO</v>
      </c>
      <c r="Q1771" s="281" t="str">
        <f>IF(Table9[[#This Row],[Código do agregado
'[Entidade']]]="","",IF(B1771&lt;&gt;B1770,"A",IF(Q1770="A","B",IF(Q1770="B","C",IF(Q1770="C","D",IF(Q1770="D","E",IF(Q1770="E","F",IF(Q1770="F","G",IF(Q1770="G","H",IF(Q1770="H","I",IF(Q1770="K","L",IF(Q1770="L","M",IF(Q1770="M","N",IF(Q1770="N","O",IF(Q1770="O","P",IF(Q1770="P","Q"))))))))))))))))</f>
        <v/>
      </c>
      <c r="R1771" s="282" t="str">
        <f t="shared" si="139"/>
        <v/>
      </c>
      <c r="S1771" s="283" t="str">
        <f t="shared" si="140"/>
        <v/>
      </c>
      <c r="T1771" s="284" t="str">
        <f t="shared" ca="1" si="141"/>
        <v/>
      </c>
      <c r="U1771" s="419"/>
      <c r="V1771" s="421" t="str">
        <f>IFERROR(IF(Table9[[#This Row],[Data de nascimento 
(aaaa-mm-dd)]]="","",(IF(B1771="","",DATEDIF(J1771,VLOOKUP(Table9[[#This Row],[Código do agregado
'[Entidade']]],Table8[[Código do agregado '[Entidade']]:[Denominação do ficheiro pdf correspondente ao documento]],25,FALSE),"y")))),"")</f>
        <v/>
      </c>
      <c r="W1771" s="410">
        <f t="shared" si="142"/>
        <v>0</v>
      </c>
      <c r="AC1771" s="264"/>
    </row>
    <row r="1772" spans="1:29" s="263" customFormat="1" ht="25.05" hidden="1" customHeight="1" x14ac:dyDescent="0.3">
      <c r="A1772" s="274" t="str">
        <f>CONCATENATE(+IF(Table9[[#This Row],[Código do agregado
'[Entidade']]]="","",VLOOKUP(Table9[[#This Row],[Código do agregado
'[Entidade']]],Table8[[#All],[Código do agregado '[Entidade']]:[Código do agregado
'[1º Direito']]],6,FALSE)),Table9[[#This Row],[Membro]])</f>
        <v/>
      </c>
      <c r="B1772" s="403"/>
      <c r="C1772" s="404" t="str">
        <f>IF(Table9[[#This Row],[Código do agregado
'[Entidade']]]="","",(CONCATENATE(VLOOKUP(Table9[[#This Row],[Código do agregado
'[Entidade']]],Table8[[Código do agregado '[Entidade']]:[Código do agregado
'[1º Direito']]],8,FALSE),".",Table9[[#This Row],[Membro]])))</f>
        <v/>
      </c>
      <c r="D1772" s="430"/>
      <c r="E1772" s="431"/>
      <c r="F1772" s="430"/>
      <c r="G1772" s="430"/>
      <c r="H1772" s="435"/>
      <c r="I1772" s="432"/>
      <c r="J1772" s="433"/>
      <c r="K1772" s="404" t="str">
        <f ca="1">IF(Table9[[#This Row],[Data de nascimento 
(aaaa-mm-dd)]]="","",(IF(B1772="","",DATEDIF(J1772,NOW(),"y"))))</f>
        <v/>
      </c>
      <c r="L1772" s="401"/>
      <c r="M1772" s="405"/>
      <c r="N1772" s="407"/>
      <c r="O1772" s="405"/>
      <c r="P1772" s="275" t="str">
        <f t="shared" si="138"/>
        <v>NÃO</v>
      </c>
      <c r="Q1772" s="281" t="str">
        <f>IF(Table9[[#This Row],[Código do agregado
'[Entidade']]]="","",IF(B1772&lt;&gt;B1771,"A",IF(Q1771="A","B",IF(Q1771="B","C",IF(Q1771="C","D",IF(Q1771="D","E",IF(Q1771="E","F",IF(Q1771="F","G",IF(Q1771="G","H",IF(Q1771="H","I",IF(Q1771="K","L",IF(Q1771="L","M",IF(Q1771="M","N",IF(Q1771="N","O",IF(Q1771="O","P",IF(Q1771="P","Q"))))))))))))))))</f>
        <v/>
      </c>
      <c r="R1772" s="282" t="str">
        <f t="shared" si="139"/>
        <v/>
      </c>
      <c r="S1772" s="283" t="str">
        <f t="shared" si="140"/>
        <v/>
      </c>
      <c r="T1772" s="284" t="str">
        <f t="shared" ca="1" si="141"/>
        <v/>
      </c>
      <c r="U1772" s="419"/>
      <c r="V1772" s="421" t="str">
        <f>IFERROR(IF(Table9[[#This Row],[Data de nascimento 
(aaaa-mm-dd)]]="","",(IF(B1772="","",DATEDIF(J1772,VLOOKUP(Table9[[#This Row],[Código do agregado
'[Entidade']]],Table8[[Código do agregado '[Entidade']]:[Denominação do ficheiro pdf correspondente ao documento]],25,FALSE),"y")))),"")</f>
        <v/>
      </c>
      <c r="W1772" s="410">
        <f t="shared" si="142"/>
        <v>0</v>
      </c>
      <c r="AC1772" s="264"/>
    </row>
    <row r="1773" spans="1:29" s="263" customFormat="1" ht="25.05" hidden="1" customHeight="1" x14ac:dyDescent="0.3">
      <c r="A1773" s="274" t="str">
        <f>CONCATENATE(+IF(Table9[[#This Row],[Código do agregado
'[Entidade']]]="","",VLOOKUP(Table9[[#This Row],[Código do agregado
'[Entidade']]],Table8[[#All],[Código do agregado '[Entidade']]:[Código do agregado
'[1º Direito']]],6,FALSE)),Table9[[#This Row],[Membro]])</f>
        <v/>
      </c>
      <c r="B1773" s="403"/>
      <c r="C1773" s="404" t="str">
        <f>IF(Table9[[#This Row],[Código do agregado
'[Entidade']]]="","",(CONCATENATE(VLOOKUP(Table9[[#This Row],[Código do agregado
'[Entidade']]],Table8[[Código do agregado '[Entidade']]:[Código do agregado
'[1º Direito']]],8,FALSE),".",Table9[[#This Row],[Membro]])))</f>
        <v/>
      </c>
      <c r="D1773" s="430"/>
      <c r="E1773" s="431"/>
      <c r="F1773" s="430"/>
      <c r="G1773" s="430"/>
      <c r="H1773" s="435"/>
      <c r="I1773" s="432"/>
      <c r="J1773" s="433"/>
      <c r="K1773" s="404" t="str">
        <f ca="1">IF(Table9[[#This Row],[Data de nascimento 
(aaaa-mm-dd)]]="","",(IF(B1773="","",DATEDIF(J1773,NOW(),"y"))))</f>
        <v/>
      </c>
      <c r="L1773" s="401"/>
      <c r="M1773" s="405"/>
      <c r="N1773" s="407"/>
      <c r="O1773" s="405"/>
      <c r="P1773" s="275" t="str">
        <f t="shared" si="138"/>
        <v>NÃO</v>
      </c>
      <c r="Q1773" s="281" t="str">
        <f>IF(Table9[[#This Row],[Código do agregado
'[Entidade']]]="","",IF(B1773&lt;&gt;B1772,"A",IF(Q1772="A","B",IF(Q1772="B","C",IF(Q1772="C","D",IF(Q1772="D","E",IF(Q1772="E","F",IF(Q1772="F","G",IF(Q1772="G","H",IF(Q1772="H","I",IF(Q1772="K","L",IF(Q1772="L","M",IF(Q1772="M","N",IF(Q1772="N","O",IF(Q1772="O","P",IF(Q1772="P","Q"))))))))))))))))</f>
        <v/>
      </c>
      <c r="R1773" s="282" t="str">
        <f t="shared" si="139"/>
        <v/>
      </c>
      <c r="S1773" s="283" t="str">
        <f t="shared" si="140"/>
        <v/>
      </c>
      <c r="T1773" s="284" t="str">
        <f t="shared" ca="1" si="141"/>
        <v/>
      </c>
      <c r="U1773" s="419"/>
      <c r="V1773" s="421" t="str">
        <f>IFERROR(IF(Table9[[#This Row],[Data de nascimento 
(aaaa-mm-dd)]]="","",(IF(B1773="","",DATEDIF(J1773,VLOOKUP(Table9[[#This Row],[Código do agregado
'[Entidade']]],Table8[[Código do agregado '[Entidade']]:[Denominação do ficheiro pdf correspondente ao documento]],25,FALSE),"y")))),"")</f>
        <v/>
      </c>
      <c r="W1773" s="410">
        <f t="shared" si="142"/>
        <v>0</v>
      </c>
      <c r="AC1773" s="264"/>
    </row>
    <row r="1774" spans="1:29" s="263" customFormat="1" ht="25.05" hidden="1" customHeight="1" x14ac:dyDescent="0.3">
      <c r="A1774" s="274" t="str">
        <f>CONCATENATE(+IF(Table9[[#This Row],[Código do agregado
'[Entidade']]]="","",VLOOKUP(Table9[[#This Row],[Código do agregado
'[Entidade']]],Table8[[#All],[Código do agregado '[Entidade']]:[Código do agregado
'[1º Direito']]],6,FALSE)),Table9[[#This Row],[Membro]])</f>
        <v/>
      </c>
      <c r="B1774" s="403"/>
      <c r="C1774" s="404" t="str">
        <f>IF(Table9[[#This Row],[Código do agregado
'[Entidade']]]="","",(CONCATENATE(VLOOKUP(Table9[[#This Row],[Código do agregado
'[Entidade']]],Table8[[Código do agregado '[Entidade']]:[Código do agregado
'[1º Direito']]],8,FALSE),".",Table9[[#This Row],[Membro]])))</f>
        <v/>
      </c>
      <c r="D1774" s="430"/>
      <c r="E1774" s="431"/>
      <c r="F1774" s="430"/>
      <c r="G1774" s="430"/>
      <c r="H1774" s="435"/>
      <c r="I1774" s="432"/>
      <c r="J1774" s="433"/>
      <c r="K1774" s="404" t="str">
        <f ca="1">IF(Table9[[#This Row],[Data de nascimento 
(aaaa-mm-dd)]]="","",(IF(B1774="","",DATEDIF(J1774,NOW(),"y"))))</f>
        <v/>
      </c>
      <c r="L1774" s="401"/>
      <c r="M1774" s="405"/>
      <c r="N1774" s="407"/>
      <c r="O1774" s="405"/>
      <c r="P1774" s="275" t="str">
        <f t="shared" si="138"/>
        <v>NÃO</v>
      </c>
      <c r="Q1774" s="281" t="str">
        <f>IF(Table9[[#This Row],[Código do agregado
'[Entidade']]]="","",IF(B1774&lt;&gt;B1773,"A",IF(Q1773="A","B",IF(Q1773="B","C",IF(Q1773="C","D",IF(Q1773="D","E",IF(Q1773="E","F",IF(Q1773="F","G",IF(Q1773="G","H",IF(Q1773="H","I",IF(Q1773="K","L",IF(Q1773="L","M",IF(Q1773="M","N",IF(Q1773="N","O",IF(Q1773="O","P",IF(Q1773="P","Q"))))))))))))))))</f>
        <v/>
      </c>
      <c r="R1774" s="282" t="str">
        <f t="shared" si="139"/>
        <v/>
      </c>
      <c r="S1774" s="283" t="str">
        <f t="shared" si="140"/>
        <v/>
      </c>
      <c r="T1774" s="284" t="str">
        <f t="shared" ca="1" si="141"/>
        <v/>
      </c>
      <c r="U1774" s="419"/>
      <c r="V1774" s="421" t="str">
        <f>IFERROR(IF(Table9[[#This Row],[Data de nascimento 
(aaaa-mm-dd)]]="","",(IF(B1774="","",DATEDIF(J1774,VLOOKUP(Table9[[#This Row],[Código do agregado
'[Entidade']]],Table8[[Código do agregado '[Entidade']]:[Denominação do ficheiro pdf correspondente ao documento]],25,FALSE),"y")))),"")</f>
        <v/>
      </c>
      <c r="W1774" s="410">
        <f t="shared" si="142"/>
        <v>0</v>
      </c>
      <c r="AC1774" s="264"/>
    </row>
    <row r="1775" spans="1:29" s="263" customFormat="1" ht="25.05" hidden="1" customHeight="1" x14ac:dyDescent="0.3">
      <c r="A1775" s="274" t="str">
        <f>CONCATENATE(+IF(Table9[[#This Row],[Código do agregado
'[Entidade']]]="","",VLOOKUP(Table9[[#This Row],[Código do agregado
'[Entidade']]],Table8[[#All],[Código do agregado '[Entidade']]:[Código do agregado
'[1º Direito']]],6,FALSE)),Table9[[#This Row],[Membro]])</f>
        <v/>
      </c>
      <c r="B1775" s="403"/>
      <c r="C1775" s="404" t="str">
        <f>IF(Table9[[#This Row],[Código do agregado
'[Entidade']]]="","",(CONCATENATE(VLOOKUP(Table9[[#This Row],[Código do agregado
'[Entidade']]],Table8[[Código do agregado '[Entidade']]:[Código do agregado
'[1º Direito']]],8,FALSE),".",Table9[[#This Row],[Membro]])))</f>
        <v/>
      </c>
      <c r="D1775" s="430"/>
      <c r="E1775" s="431"/>
      <c r="F1775" s="430"/>
      <c r="G1775" s="430"/>
      <c r="H1775" s="435"/>
      <c r="I1775" s="432"/>
      <c r="J1775" s="433"/>
      <c r="K1775" s="404" t="str">
        <f ca="1">IF(Table9[[#This Row],[Data de nascimento 
(aaaa-mm-dd)]]="","",(IF(B1775="","",DATEDIF(J1775,NOW(),"y"))))</f>
        <v/>
      </c>
      <c r="L1775" s="401"/>
      <c r="M1775" s="405"/>
      <c r="N1775" s="407"/>
      <c r="O1775" s="405"/>
      <c r="P1775" s="275" t="str">
        <f t="shared" si="138"/>
        <v>NÃO</v>
      </c>
      <c r="Q1775" s="281" t="str">
        <f>IF(Table9[[#This Row],[Código do agregado
'[Entidade']]]="","",IF(B1775&lt;&gt;B1774,"A",IF(Q1774="A","B",IF(Q1774="B","C",IF(Q1774="C","D",IF(Q1774="D","E",IF(Q1774="E","F",IF(Q1774="F","G",IF(Q1774="G","H",IF(Q1774="H","I",IF(Q1774="K","L",IF(Q1774="L","M",IF(Q1774="M","N",IF(Q1774="N","O",IF(Q1774="O","P",IF(Q1774="P","Q"))))))))))))))))</f>
        <v/>
      </c>
      <c r="R1775" s="282" t="str">
        <f t="shared" si="139"/>
        <v/>
      </c>
      <c r="S1775" s="283" t="str">
        <f t="shared" si="140"/>
        <v/>
      </c>
      <c r="T1775" s="284" t="str">
        <f t="shared" ca="1" si="141"/>
        <v/>
      </c>
      <c r="U1775" s="419"/>
      <c r="V1775" s="421" t="str">
        <f>IFERROR(IF(Table9[[#This Row],[Data de nascimento 
(aaaa-mm-dd)]]="","",(IF(B1775="","",DATEDIF(J1775,VLOOKUP(Table9[[#This Row],[Código do agregado
'[Entidade']]],Table8[[Código do agregado '[Entidade']]:[Denominação do ficheiro pdf correspondente ao documento]],25,FALSE),"y")))),"")</f>
        <v/>
      </c>
      <c r="W1775" s="410">
        <f t="shared" si="142"/>
        <v>0</v>
      </c>
      <c r="AC1775" s="264"/>
    </row>
    <row r="1776" spans="1:29" s="263" customFormat="1" ht="25.05" hidden="1" customHeight="1" x14ac:dyDescent="0.3">
      <c r="A1776" s="274" t="str">
        <f>CONCATENATE(+IF(Table9[[#This Row],[Código do agregado
'[Entidade']]]="","",VLOOKUP(Table9[[#This Row],[Código do agregado
'[Entidade']]],Table8[[#All],[Código do agregado '[Entidade']]:[Código do agregado
'[1º Direito']]],6,FALSE)),Table9[[#This Row],[Membro]])</f>
        <v/>
      </c>
      <c r="B1776" s="403"/>
      <c r="C1776" s="404" t="str">
        <f>IF(Table9[[#This Row],[Código do agregado
'[Entidade']]]="","",(CONCATENATE(VLOOKUP(Table9[[#This Row],[Código do agregado
'[Entidade']]],Table8[[Código do agregado '[Entidade']]:[Código do agregado
'[1º Direito']]],8,FALSE),".",Table9[[#This Row],[Membro]])))</f>
        <v/>
      </c>
      <c r="D1776" s="430"/>
      <c r="E1776" s="431"/>
      <c r="F1776" s="430"/>
      <c r="G1776" s="430"/>
      <c r="H1776" s="435"/>
      <c r="I1776" s="432"/>
      <c r="J1776" s="433"/>
      <c r="K1776" s="404" t="str">
        <f ca="1">IF(Table9[[#This Row],[Data de nascimento 
(aaaa-mm-dd)]]="","",(IF(B1776="","",DATEDIF(J1776,NOW(),"y"))))</f>
        <v/>
      </c>
      <c r="L1776" s="401"/>
      <c r="M1776" s="405"/>
      <c r="N1776" s="407"/>
      <c r="O1776" s="405"/>
      <c r="P1776" s="275" t="str">
        <f t="shared" ref="P1776:P1800" si="143">IF(B1776&lt;&gt;"",IF(AND(B1776&lt;&gt;"",OR(I1776="",J1776="",M1776="",N1776="",AND(O1776="",S1776="Rend"))),"NÃO","SIM"),"NÃO")</f>
        <v>NÃO</v>
      </c>
      <c r="Q1776" s="281" t="str">
        <f>IF(Table9[[#This Row],[Código do agregado
'[Entidade']]]="","",IF(B1776&lt;&gt;B1775,"A",IF(Q1775="A","B",IF(Q1775="B","C",IF(Q1775="C","D",IF(Q1775="D","E",IF(Q1775="E","F",IF(Q1775="F","G",IF(Q1775="G","H",IF(Q1775="H","I",IF(Q1775="K","L",IF(Q1775="L","M",IF(Q1775="M","N",IF(Q1775="N","O",IF(Q1775="O","P",IF(Q1775="P","Q"))))))))))))))))</f>
        <v/>
      </c>
      <c r="R1776" s="282" t="str">
        <f t="shared" ref="R1776:R1800" si="144">IFERROR(IF(OR(RIGHT(I1776,1)-(11-((9*LEFT(I1776,1)+8*MID(I1776,2,1)+7*MID(I1776,3,1)+6*MID(I1776,4,1)+5*MID(I1776,5,1)+4*MID(I1776,6,1)+3*MID(I1776,7,1)+2*MID(I1776,8,1))-(11*INT((9*LEFT(I1776,1)+8*MID(I1776,2,1)+7*MID(I1776,3,1)+6*MID(I1776,4,1)+5*MID(I1776,5,1)+4*MID(I1776,6,1)+3*MID(I1776,7,1)+2*MID(I1776,8,1))/11))))=0,RIGHT(I1776,1)-(11-((9*LEFT(I1776,1)+8*MID(I1776,2,1)+7*MID(I1776,3,1)+6*MID(I1776,4,1)+5*MID(I1776,5,1)+4*MID(I1776,6,1)+3*MID(I1776,7,1)+2*MID(I1776,8,1))-(11*INT((9*LEFT(I1776,1)+8*MID(I1776,2,1)+7*MID(I1776,3,1)+6*MID(I1776,4,1)+5*MID(I1776,5,1)+4*MID(I1776,6,1)+3*MID(I1776,7,1)+2*MID(I1776,8,1))/11))))=-11,RIGHT(I1776,1)-(11-((9*LEFT(I1776,1)+8*MID(I1776,2,1)+7*MID(I1776,3,1)+6*MID(I1776,4,1)+5*MID(I1776,5,1)+4*MID(I1776,6,1)+3*MID(I1776,7,1)+2*MID(I1776,8,1))-(11*INT((9*LEFT(I1776,1)+8*MID(I1776,2,1)+7*MID(I1776,3,1)+6*MID(I1776,4,1)+5*MID(I1776,5,1)+4*MID(I1776,6,1)+3*MID(I1776,7,1)+2*MID(I1776,8,1))/11))))=-10),"","X"),"")</f>
        <v/>
      </c>
      <c r="S1776" s="283" t="str">
        <f t="shared" ref="S1776:S1800" si="145">IF(RIGHT(C1776,1)="A","",IF(C1776="","",IF(OR(K1776&gt;65,AND(K1776&gt;17,K1776&lt;26)),"Rend","")))</f>
        <v/>
      </c>
      <c r="T1776" s="284" t="str">
        <f t="shared" ref="T1776:T1800" ca="1" si="146">IF(OR(K1776&lt;18,AND(O1776="Não",S1776="Rend")),"Dep","")</f>
        <v/>
      </c>
      <c r="U1776" s="419"/>
      <c r="V1776" s="421" t="str">
        <f>IFERROR(IF(Table9[[#This Row],[Data de nascimento 
(aaaa-mm-dd)]]="","",(IF(B1776="","",DATEDIF(J1776,VLOOKUP(Table9[[#This Row],[Código do agregado
'[Entidade']]],Table8[[Código do agregado '[Entidade']]:[Denominação do ficheiro pdf correspondente ao documento]],25,FALSE),"y")))),"")</f>
        <v/>
      </c>
      <c r="W1776" s="410">
        <f t="shared" si="142"/>
        <v>0</v>
      </c>
      <c r="AC1776" s="264"/>
    </row>
    <row r="1777" spans="1:29" s="263" customFormat="1" ht="25.05" hidden="1" customHeight="1" x14ac:dyDescent="0.3">
      <c r="A1777" s="274" t="str">
        <f>CONCATENATE(+IF(Table9[[#This Row],[Código do agregado
'[Entidade']]]="","",VLOOKUP(Table9[[#This Row],[Código do agregado
'[Entidade']]],Table8[[#All],[Código do agregado '[Entidade']]:[Código do agregado
'[1º Direito']]],6,FALSE)),Table9[[#This Row],[Membro]])</f>
        <v/>
      </c>
      <c r="B1777" s="403"/>
      <c r="C1777" s="404" t="str">
        <f>IF(Table9[[#This Row],[Código do agregado
'[Entidade']]]="","",(CONCATENATE(VLOOKUP(Table9[[#This Row],[Código do agregado
'[Entidade']]],Table8[[Código do agregado '[Entidade']]:[Código do agregado
'[1º Direito']]],8,FALSE),".",Table9[[#This Row],[Membro]])))</f>
        <v/>
      </c>
      <c r="D1777" s="430"/>
      <c r="E1777" s="431"/>
      <c r="F1777" s="430"/>
      <c r="G1777" s="430"/>
      <c r="H1777" s="435"/>
      <c r="I1777" s="432"/>
      <c r="J1777" s="433"/>
      <c r="K1777" s="404" t="str">
        <f ca="1">IF(Table9[[#This Row],[Data de nascimento 
(aaaa-mm-dd)]]="","",(IF(B1777="","",DATEDIF(J1777,NOW(),"y"))))</f>
        <v/>
      </c>
      <c r="L1777" s="401"/>
      <c r="M1777" s="405"/>
      <c r="N1777" s="407"/>
      <c r="O1777" s="405"/>
      <c r="P1777" s="275" t="str">
        <f t="shared" si="143"/>
        <v>NÃO</v>
      </c>
      <c r="Q1777" s="281" t="str">
        <f>IF(Table9[[#This Row],[Código do agregado
'[Entidade']]]="","",IF(B1777&lt;&gt;B1776,"A",IF(Q1776="A","B",IF(Q1776="B","C",IF(Q1776="C","D",IF(Q1776="D","E",IF(Q1776="E","F",IF(Q1776="F","G",IF(Q1776="G","H",IF(Q1776="H","I",IF(Q1776="K","L",IF(Q1776="L","M",IF(Q1776="M","N",IF(Q1776="N","O",IF(Q1776="O","P",IF(Q1776="P","Q"))))))))))))))))</f>
        <v/>
      </c>
      <c r="R1777" s="282" t="str">
        <f t="shared" si="144"/>
        <v/>
      </c>
      <c r="S1777" s="283" t="str">
        <f t="shared" si="145"/>
        <v/>
      </c>
      <c r="T1777" s="284" t="str">
        <f t="shared" ca="1" si="146"/>
        <v/>
      </c>
      <c r="U1777" s="419"/>
      <c r="V1777" s="421" t="str">
        <f>IFERROR(IF(Table9[[#This Row],[Data de nascimento 
(aaaa-mm-dd)]]="","",(IF(B1777="","",DATEDIF(J1777,VLOOKUP(Table9[[#This Row],[Código do agregado
'[Entidade']]],Table8[[Código do agregado '[Entidade']]:[Denominação do ficheiro pdf correspondente ao documento]],25,FALSE),"y")))),"")</f>
        <v/>
      </c>
      <c r="W1777" s="410">
        <f t="shared" si="142"/>
        <v>0</v>
      </c>
      <c r="AC1777" s="264"/>
    </row>
    <row r="1778" spans="1:29" s="263" customFormat="1" ht="25.05" hidden="1" customHeight="1" x14ac:dyDescent="0.3">
      <c r="A1778" s="274" t="str">
        <f>CONCATENATE(+IF(Table9[[#This Row],[Código do agregado
'[Entidade']]]="","",VLOOKUP(Table9[[#This Row],[Código do agregado
'[Entidade']]],Table8[[#All],[Código do agregado '[Entidade']]:[Código do agregado
'[1º Direito']]],6,FALSE)),Table9[[#This Row],[Membro]])</f>
        <v/>
      </c>
      <c r="B1778" s="403"/>
      <c r="C1778" s="404" t="str">
        <f>IF(Table9[[#This Row],[Código do agregado
'[Entidade']]]="","",(CONCATENATE(VLOOKUP(Table9[[#This Row],[Código do agregado
'[Entidade']]],Table8[[Código do agregado '[Entidade']]:[Código do agregado
'[1º Direito']]],8,FALSE),".",Table9[[#This Row],[Membro]])))</f>
        <v/>
      </c>
      <c r="D1778" s="430"/>
      <c r="E1778" s="431"/>
      <c r="F1778" s="430"/>
      <c r="G1778" s="430"/>
      <c r="H1778" s="435"/>
      <c r="I1778" s="432"/>
      <c r="J1778" s="433"/>
      <c r="K1778" s="404" t="str">
        <f ca="1">IF(Table9[[#This Row],[Data de nascimento 
(aaaa-mm-dd)]]="","",(IF(B1778="","",DATEDIF(J1778,NOW(),"y"))))</f>
        <v/>
      </c>
      <c r="L1778" s="401"/>
      <c r="M1778" s="405"/>
      <c r="N1778" s="407"/>
      <c r="O1778" s="405"/>
      <c r="P1778" s="275" t="str">
        <f t="shared" si="143"/>
        <v>NÃO</v>
      </c>
      <c r="Q1778" s="281" t="str">
        <f>IF(Table9[[#This Row],[Código do agregado
'[Entidade']]]="","",IF(B1778&lt;&gt;B1777,"A",IF(Q1777="A","B",IF(Q1777="B","C",IF(Q1777="C","D",IF(Q1777="D","E",IF(Q1777="E","F",IF(Q1777="F","G",IF(Q1777="G","H",IF(Q1777="H","I",IF(Q1777="K","L",IF(Q1777="L","M",IF(Q1777="M","N",IF(Q1777="N","O",IF(Q1777="O","P",IF(Q1777="P","Q"))))))))))))))))</f>
        <v/>
      </c>
      <c r="R1778" s="282" t="str">
        <f t="shared" si="144"/>
        <v/>
      </c>
      <c r="S1778" s="283" t="str">
        <f t="shared" si="145"/>
        <v/>
      </c>
      <c r="T1778" s="284" t="str">
        <f t="shared" ca="1" si="146"/>
        <v/>
      </c>
      <c r="U1778" s="419"/>
      <c r="V1778" s="421" t="str">
        <f>IFERROR(IF(Table9[[#This Row],[Data de nascimento 
(aaaa-mm-dd)]]="","",(IF(B1778="","",DATEDIF(J1778,VLOOKUP(Table9[[#This Row],[Código do agregado
'[Entidade']]],Table8[[Código do agregado '[Entidade']]:[Denominação do ficheiro pdf correspondente ao documento]],25,FALSE),"y")))),"")</f>
        <v/>
      </c>
      <c r="W1778" s="410">
        <f t="shared" si="142"/>
        <v>0</v>
      </c>
      <c r="AC1778" s="264"/>
    </row>
    <row r="1779" spans="1:29" s="263" customFormat="1" ht="25.05" hidden="1" customHeight="1" x14ac:dyDescent="0.3">
      <c r="A1779" s="274" t="str">
        <f>CONCATENATE(+IF(Table9[[#This Row],[Código do agregado
'[Entidade']]]="","",VLOOKUP(Table9[[#This Row],[Código do agregado
'[Entidade']]],Table8[[#All],[Código do agregado '[Entidade']]:[Código do agregado
'[1º Direito']]],6,FALSE)),Table9[[#This Row],[Membro]])</f>
        <v/>
      </c>
      <c r="B1779" s="403"/>
      <c r="C1779" s="404" t="str">
        <f>IF(Table9[[#This Row],[Código do agregado
'[Entidade']]]="","",(CONCATENATE(VLOOKUP(Table9[[#This Row],[Código do agregado
'[Entidade']]],Table8[[Código do agregado '[Entidade']]:[Código do agregado
'[1º Direito']]],8,FALSE),".",Table9[[#This Row],[Membro]])))</f>
        <v/>
      </c>
      <c r="D1779" s="430"/>
      <c r="E1779" s="431"/>
      <c r="F1779" s="430"/>
      <c r="G1779" s="430"/>
      <c r="H1779" s="435"/>
      <c r="I1779" s="432"/>
      <c r="J1779" s="433"/>
      <c r="K1779" s="404" t="str">
        <f ca="1">IF(Table9[[#This Row],[Data de nascimento 
(aaaa-mm-dd)]]="","",(IF(B1779="","",DATEDIF(J1779,NOW(),"y"))))</f>
        <v/>
      </c>
      <c r="L1779" s="401"/>
      <c r="M1779" s="405"/>
      <c r="N1779" s="407"/>
      <c r="O1779" s="405"/>
      <c r="P1779" s="275" t="str">
        <f t="shared" si="143"/>
        <v>NÃO</v>
      </c>
      <c r="Q1779" s="281" t="str">
        <f>IF(Table9[[#This Row],[Código do agregado
'[Entidade']]]="","",IF(B1779&lt;&gt;B1778,"A",IF(Q1778="A","B",IF(Q1778="B","C",IF(Q1778="C","D",IF(Q1778="D","E",IF(Q1778="E","F",IF(Q1778="F","G",IF(Q1778="G","H",IF(Q1778="H","I",IF(Q1778="K","L",IF(Q1778="L","M",IF(Q1778="M","N",IF(Q1778="N","O",IF(Q1778="O","P",IF(Q1778="P","Q"))))))))))))))))</f>
        <v/>
      </c>
      <c r="R1779" s="282" t="str">
        <f t="shared" si="144"/>
        <v/>
      </c>
      <c r="S1779" s="283" t="str">
        <f t="shared" si="145"/>
        <v/>
      </c>
      <c r="T1779" s="284" t="str">
        <f t="shared" ca="1" si="146"/>
        <v/>
      </c>
      <c r="U1779" s="419"/>
      <c r="V1779" s="421" t="str">
        <f>IFERROR(IF(Table9[[#This Row],[Data de nascimento 
(aaaa-mm-dd)]]="","",(IF(B1779="","",DATEDIF(J1779,VLOOKUP(Table9[[#This Row],[Código do agregado
'[Entidade']]],Table8[[Código do agregado '[Entidade']]:[Denominação do ficheiro pdf correspondente ao documento]],25,FALSE),"y")))),"")</f>
        <v/>
      </c>
      <c r="W1779" s="410">
        <f t="shared" si="142"/>
        <v>0</v>
      </c>
      <c r="AC1779" s="264"/>
    </row>
    <row r="1780" spans="1:29" s="263" customFormat="1" ht="25.05" hidden="1" customHeight="1" x14ac:dyDescent="0.3">
      <c r="A1780" s="274" t="str">
        <f>CONCATENATE(+IF(Table9[[#This Row],[Código do agregado
'[Entidade']]]="","",VLOOKUP(Table9[[#This Row],[Código do agregado
'[Entidade']]],Table8[[#All],[Código do agregado '[Entidade']]:[Código do agregado
'[1º Direito']]],6,FALSE)),Table9[[#This Row],[Membro]])</f>
        <v/>
      </c>
      <c r="B1780" s="403"/>
      <c r="C1780" s="404" t="str">
        <f>IF(Table9[[#This Row],[Código do agregado
'[Entidade']]]="","",(CONCATENATE(VLOOKUP(Table9[[#This Row],[Código do agregado
'[Entidade']]],Table8[[Código do agregado '[Entidade']]:[Código do agregado
'[1º Direito']]],8,FALSE),".",Table9[[#This Row],[Membro]])))</f>
        <v/>
      </c>
      <c r="D1780" s="430"/>
      <c r="E1780" s="431"/>
      <c r="F1780" s="430"/>
      <c r="G1780" s="430"/>
      <c r="H1780" s="435"/>
      <c r="I1780" s="432"/>
      <c r="J1780" s="433"/>
      <c r="K1780" s="404" t="str">
        <f ca="1">IF(Table9[[#This Row],[Data de nascimento 
(aaaa-mm-dd)]]="","",(IF(B1780="","",DATEDIF(J1780,NOW(),"y"))))</f>
        <v/>
      </c>
      <c r="L1780" s="401"/>
      <c r="M1780" s="405"/>
      <c r="N1780" s="407"/>
      <c r="O1780" s="405"/>
      <c r="P1780" s="275" t="str">
        <f t="shared" si="143"/>
        <v>NÃO</v>
      </c>
      <c r="Q1780" s="281" t="str">
        <f>IF(Table9[[#This Row],[Código do agregado
'[Entidade']]]="","",IF(B1780&lt;&gt;B1779,"A",IF(Q1779="A","B",IF(Q1779="B","C",IF(Q1779="C","D",IF(Q1779="D","E",IF(Q1779="E","F",IF(Q1779="F","G",IF(Q1779="G","H",IF(Q1779="H","I",IF(Q1779="K","L",IF(Q1779="L","M",IF(Q1779="M","N",IF(Q1779="N","O",IF(Q1779="O","P",IF(Q1779="P","Q"))))))))))))))))</f>
        <v/>
      </c>
      <c r="R1780" s="282" t="str">
        <f t="shared" si="144"/>
        <v/>
      </c>
      <c r="S1780" s="283" t="str">
        <f t="shared" si="145"/>
        <v/>
      </c>
      <c r="T1780" s="284" t="str">
        <f t="shared" ca="1" si="146"/>
        <v/>
      </c>
      <c r="U1780" s="419"/>
      <c r="V1780" s="421" t="str">
        <f>IFERROR(IF(Table9[[#This Row],[Data de nascimento 
(aaaa-mm-dd)]]="","",(IF(B1780="","",DATEDIF(J1780,VLOOKUP(Table9[[#This Row],[Código do agregado
'[Entidade']]],Table8[[Código do agregado '[Entidade']]:[Denominação do ficheiro pdf correspondente ao documento]],25,FALSE),"y")))),"")</f>
        <v/>
      </c>
      <c r="W1780" s="410">
        <f t="shared" si="142"/>
        <v>0</v>
      </c>
      <c r="AC1780" s="264"/>
    </row>
    <row r="1781" spans="1:29" s="263" customFormat="1" ht="25.05" hidden="1" customHeight="1" x14ac:dyDescent="0.3">
      <c r="A1781" s="274" t="str">
        <f>CONCATENATE(+IF(Table9[[#This Row],[Código do agregado
'[Entidade']]]="","",VLOOKUP(Table9[[#This Row],[Código do agregado
'[Entidade']]],Table8[[#All],[Código do agregado '[Entidade']]:[Código do agregado
'[1º Direito']]],6,FALSE)),Table9[[#This Row],[Membro]])</f>
        <v/>
      </c>
      <c r="B1781" s="403"/>
      <c r="C1781" s="404" t="str">
        <f>IF(Table9[[#This Row],[Código do agregado
'[Entidade']]]="","",(CONCATENATE(VLOOKUP(Table9[[#This Row],[Código do agregado
'[Entidade']]],Table8[[Código do agregado '[Entidade']]:[Código do agregado
'[1º Direito']]],8,FALSE),".",Table9[[#This Row],[Membro]])))</f>
        <v/>
      </c>
      <c r="D1781" s="430"/>
      <c r="E1781" s="431"/>
      <c r="F1781" s="430"/>
      <c r="G1781" s="430"/>
      <c r="H1781" s="435"/>
      <c r="I1781" s="432"/>
      <c r="J1781" s="433"/>
      <c r="K1781" s="404" t="str">
        <f ca="1">IF(Table9[[#This Row],[Data de nascimento 
(aaaa-mm-dd)]]="","",(IF(B1781="","",DATEDIF(J1781,NOW(),"y"))))</f>
        <v/>
      </c>
      <c r="L1781" s="401"/>
      <c r="M1781" s="405"/>
      <c r="N1781" s="407"/>
      <c r="O1781" s="405"/>
      <c r="P1781" s="275" t="str">
        <f t="shared" si="143"/>
        <v>NÃO</v>
      </c>
      <c r="Q1781" s="281" t="str">
        <f>IF(Table9[[#This Row],[Código do agregado
'[Entidade']]]="","",IF(B1781&lt;&gt;B1780,"A",IF(Q1780="A","B",IF(Q1780="B","C",IF(Q1780="C","D",IF(Q1780="D","E",IF(Q1780="E","F",IF(Q1780="F","G",IF(Q1780="G","H",IF(Q1780="H","I",IF(Q1780="K","L",IF(Q1780="L","M",IF(Q1780="M","N",IF(Q1780="N","O",IF(Q1780="O","P",IF(Q1780="P","Q"))))))))))))))))</f>
        <v/>
      </c>
      <c r="R1781" s="282" t="str">
        <f t="shared" si="144"/>
        <v/>
      </c>
      <c r="S1781" s="283" t="str">
        <f t="shared" si="145"/>
        <v/>
      </c>
      <c r="T1781" s="284" t="str">
        <f t="shared" ca="1" si="146"/>
        <v/>
      </c>
      <c r="U1781" s="419"/>
      <c r="V1781" s="421" t="str">
        <f>IFERROR(IF(Table9[[#This Row],[Data de nascimento 
(aaaa-mm-dd)]]="","",(IF(B1781="","",DATEDIF(J1781,VLOOKUP(Table9[[#This Row],[Código do agregado
'[Entidade']]],Table8[[Código do agregado '[Entidade']]:[Denominação do ficheiro pdf correspondente ao documento]],25,FALSE),"y")))),"")</f>
        <v/>
      </c>
      <c r="W1781" s="410">
        <f t="shared" si="142"/>
        <v>0</v>
      </c>
      <c r="AC1781" s="264"/>
    </row>
    <row r="1782" spans="1:29" s="263" customFormat="1" ht="25.05" hidden="1" customHeight="1" x14ac:dyDescent="0.3">
      <c r="A1782" s="274" t="str">
        <f>CONCATENATE(+IF(Table9[[#This Row],[Código do agregado
'[Entidade']]]="","",VLOOKUP(Table9[[#This Row],[Código do agregado
'[Entidade']]],Table8[[#All],[Código do agregado '[Entidade']]:[Código do agregado
'[1º Direito']]],6,FALSE)),Table9[[#This Row],[Membro]])</f>
        <v/>
      </c>
      <c r="B1782" s="403"/>
      <c r="C1782" s="404" t="str">
        <f>IF(Table9[[#This Row],[Código do agregado
'[Entidade']]]="","",(CONCATENATE(VLOOKUP(Table9[[#This Row],[Código do agregado
'[Entidade']]],Table8[[Código do agregado '[Entidade']]:[Código do agregado
'[1º Direito']]],8,FALSE),".",Table9[[#This Row],[Membro]])))</f>
        <v/>
      </c>
      <c r="D1782" s="430"/>
      <c r="E1782" s="431"/>
      <c r="F1782" s="430"/>
      <c r="G1782" s="430"/>
      <c r="H1782" s="435"/>
      <c r="I1782" s="432"/>
      <c r="J1782" s="433"/>
      <c r="K1782" s="404" t="str">
        <f ca="1">IF(Table9[[#This Row],[Data de nascimento 
(aaaa-mm-dd)]]="","",(IF(B1782="","",DATEDIF(J1782,NOW(),"y"))))</f>
        <v/>
      </c>
      <c r="L1782" s="401"/>
      <c r="M1782" s="405"/>
      <c r="N1782" s="407"/>
      <c r="O1782" s="405"/>
      <c r="P1782" s="275" t="str">
        <f t="shared" si="143"/>
        <v>NÃO</v>
      </c>
      <c r="Q1782" s="281" t="str">
        <f>IF(Table9[[#This Row],[Código do agregado
'[Entidade']]]="","",IF(B1782&lt;&gt;B1781,"A",IF(Q1781="A","B",IF(Q1781="B","C",IF(Q1781="C","D",IF(Q1781="D","E",IF(Q1781="E","F",IF(Q1781="F","G",IF(Q1781="G","H",IF(Q1781="H","I",IF(Q1781="K","L",IF(Q1781="L","M",IF(Q1781="M","N",IF(Q1781="N","O",IF(Q1781="O","P",IF(Q1781="P","Q"))))))))))))))))</f>
        <v/>
      </c>
      <c r="R1782" s="282" t="str">
        <f t="shared" si="144"/>
        <v/>
      </c>
      <c r="S1782" s="283" t="str">
        <f t="shared" si="145"/>
        <v/>
      </c>
      <c r="T1782" s="284" t="str">
        <f t="shared" ca="1" si="146"/>
        <v/>
      </c>
      <c r="U1782" s="419"/>
      <c r="V1782" s="421" t="str">
        <f>IFERROR(IF(Table9[[#This Row],[Data de nascimento 
(aaaa-mm-dd)]]="","",(IF(B1782="","",DATEDIF(J1782,VLOOKUP(Table9[[#This Row],[Código do agregado
'[Entidade']]],Table8[[Código do agregado '[Entidade']]:[Denominação do ficheiro pdf correspondente ao documento]],25,FALSE),"y")))),"")</f>
        <v/>
      </c>
      <c r="W1782" s="410">
        <f t="shared" si="142"/>
        <v>0</v>
      </c>
      <c r="AC1782" s="264"/>
    </row>
    <row r="1783" spans="1:29" s="263" customFormat="1" ht="25.05" hidden="1" customHeight="1" x14ac:dyDescent="0.3">
      <c r="A1783" s="274" t="str">
        <f>CONCATENATE(+IF(Table9[[#This Row],[Código do agregado
'[Entidade']]]="","",VLOOKUP(Table9[[#This Row],[Código do agregado
'[Entidade']]],Table8[[#All],[Código do agregado '[Entidade']]:[Código do agregado
'[1º Direito']]],6,FALSE)),Table9[[#This Row],[Membro]])</f>
        <v/>
      </c>
      <c r="B1783" s="403"/>
      <c r="C1783" s="404" t="str">
        <f>IF(Table9[[#This Row],[Código do agregado
'[Entidade']]]="","",(CONCATENATE(VLOOKUP(Table9[[#This Row],[Código do agregado
'[Entidade']]],Table8[[Código do agregado '[Entidade']]:[Código do agregado
'[1º Direito']]],8,FALSE),".",Table9[[#This Row],[Membro]])))</f>
        <v/>
      </c>
      <c r="D1783" s="430"/>
      <c r="E1783" s="431"/>
      <c r="F1783" s="430"/>
      <c r="G1783" s="430"/>
      <c r="H1783" s="435"/>
      <c r="I1783" s="432"/>
      <c r="J1783" s="433"/>
      <c r="K1783" s="404" t="str">
        <f ca="1">IF(Table9[[#This Row],[Data de nascimento 
(aaaa-mm-dd)]]="","",(IF(B1783="","",DATEDIF(J1783,NOW(),"y"))))</f>
        <v/>
      </c>
      <c r="L1783" s="401"/>
      <c r="M1783" s="405"/>
      <c r="N1783" s="407"/>
      <c r="O1783" s="405"/>
      <c r="P1783" s="275" t="str">
        <f t="shared" si="143"/>
        <v>NÃO</v>
      </c>
      <c r="Q1783" s="281" t="str">
        <f>IF(Table9[[#This Row],[Código do agregado
'[Entidade']]]="","",IF(B1783&lt;&gt;B1782,"A",IF(Q1782="A","B",IF(Q1782="B","C",IF(Q1782="C","D",IF(Q1782="D","E",IF(Q1782="E","F",IF(Q1782="F","G",IF(Q1782="G","H",IF(Q1782="H","I",IF(Q1782="K","L",IF(Q1782="L","M",IF(Q1782="M","N",IF(Q1782="N","O",IF(Q1782="O","P",IF(Q1782="P","Q"))))))))))))))))</f>
        <v/>
      </c>
      <c r="R1783" s="282" t="str">
        <f t="shared" si="144"/>
        <v/>
      </c>
      <c r="S1783" s="283" t="str">
        <f t="shared" si="145"/>
        <v/>
      </c>
      <c r="T1783" s="284" t="str">
        <f t="shared" ca="1" si="146"/>
        <v/>
      </c>
      <c r="U1783" s="419"/>
      <c r="V1783" s="421" t="str">
        <f>IFERROR(IF(Table9[[#This Row],[Data de nascimento 
(aaaa-mm-dd)]]="","",(IF(B1783="","",DATEDIF(J1783,VLOOKUP(Table9[[#This Row],[Código do agregado
'[Entidade']]],Table8[[Código do agregado '[Entidade']]:[Denominação do ficheiro pdf correspondente ao documento]],25,FALSE),"y")))),"")</f>
        <v/>
      </c>
      <c r="W1783" s="410">
        <f t="shared" si="142"/>
        <v>0</v>
      </c>
      <c r="AC1783" s="264"/>
    </row>
    <row r="1784" spans="1:29" s="263" customFormat="1" ht="25.05" hidden="1" customHeight="1" x14ac:dyDescent="0.3">
      <c r="A1784" s="274" t="str">
        <f>CONCATENATE(+IF(Table9[[#This Row],[Código do agregado
'[Entidade']]]="","",VLOOKUP(Table9[[#This Row],[Código do agregado
'[Entidade']]],Table8[[#All],[Código do agregado '[Entidade']]:[Código do agregado
'[1º Direito']]],6,FALSE)),Table9[[#This Row],[Membro]])</f>
        <v/>
      </c>
      <c r="B1784" s="403"/>
      <c r="C1784" s="404" t="str">
        <f>IF(Table9[[#This Row],[Código do agregado
'[Entidade']]]="","",(CONCATENATE(VLOOKUP(Table9[[#This Row],[Código do agregado
'[Entidade']]],Table8[[Código do agregado '[Entidade']]:[Código do agregado
'[1º Direito']]],8,FALSE),".",Table9[[#This Row],[Membro]])))</f>
        <v/>
      </c>
      <c r="D1784" s="430"/>
      <c r="E1784" s="431"/>
      <c r="F1784" s="430"/>
      <c r="G1784" s="430"/>
      <c r="H1784" s="435"/>
      <c r="I1784" s="432"/>
      <c r="J1784" s="433"/>
      <c r="K1784" s="404" t="str">
        <f ca="1">IF(Table9[[#This Row],[Data de nascimento 
(aaaa-mm-dd)]]="","",(IF(B1784="","",DATEDIF(J1784,NOW(),"y"))))</f>
        <v/>
      </c>
      <c r="L1784" s="401"/>
      <c r="M1784" s="405"/>
      <c r="N1784" s="407"/>
      <c r="O1784" s="405"/>
      <c r="P1784" s="275" t="str">
        <f t="shared" si="143"/>
        <v>NÃO</v>
      </c>
      <c r="Q1784" s="281" t="str">
        <f>IF(Table9[[#This Row],[Código do agregado
'[Entidade']]]="","",IF(B1784&lt;&gt;B1783,"A",IF(Q1783="A","B",IF(Q1783="B","C",IF(Q1783="C","D",IF(Q1783="D","E",IF(Q1783="E","F",IF(Q1783="F","G",IF(Q1783="G","H",IF(Q1783="H","I",IF(Q1783="K","L",IF(Q1783="L","M",IF(Q1783="M","N",IF(Q1783="N","O",IF(Q1783="O","P",IF(Q1783="P","Q"))))))))))))))))</f>
        <v/>
      </c>
      <c r="R1784" s="282" t="str">
        <f t="shared" si="144"/>
        <v/>
      </c>
      <c r="S1784" s="283" t="str">
        <f t="shared" si="145"/>
        <v/>
      </c>
      <c r="T1784" s="284" t="str">
        <f t="shared" ca="1" si="146"/>
        <v/>
      </c>
      <c r="U1784" s="419"/>
      <c r="V1784" s="421" t="str">
        <f>IFERROR(IF(Table9[[#This Row],[Data de nascimento 
(aaaa-mm-dd)]]="","",(IF(B1784="","",DATEDIF(J1784,VLOOKUP(Table9[[#This Row],[Código do agregado
'[Entidade']]],Table8[[Código do agregado '[Entidade']]:[Denominação do ficheiro pdf correspondente ao documento]],25,FALSE),"y")))),"")</f>
        <v/>
      </c>
      <c r="W1784" s="410">
        <f t="shared" si="142"/>
        <v>0</v>
      </c>
      <c r="AC1784" s="264"/>
    </row>
    <row r="1785" spans="1:29" s="263" customFormat="1" ht="25.05" hidden="1" customHeight="1" x14ac:dyDescent="0.3">
      <c r="A1785" s="274" t="str">
        <f>CONCATENATE(+IF(Table9[[#This Row],[Código do agregado
'[Entidade']]]="","",VLOOKUP(Table9[[#This Row],[Código do agregado
'[Entidade']]],Table8[[#All],[Código do agregado '[Entidade']]:[Código do agregado
'[1º Direito']]],6,FALSE)),Table9[[#This Row],[Membro]])</f>
        <v/>
      </c>
      <c r="B1785" s="403"/>
      <c r="C1785" s="404" t="str">
        <f>IF(Table9[[#This Row],[Código do agregado
'[Entidade']]]="","",(CONCATENATE(VLOOKUP(Table9[[#This Row],[Código do agregado
'[Entidade']]],Table8[[Código do agregado '[Entidade']]:[Código do agregado
'[1º Direito']]],8,FALSE),".",Table9[[#This Row],[Membro]])))</f>
        <v/>
      </c>
      <c r="D1785" s="430"/>
      <c r="E1785" s="431"/>
      <c r="F1785" s="430"/>
      <c r="G1785" s="430"/>
      <c r="H1785" s="435"/>
      <c r="I1785" s="432"/>
      <c r="J1785" s="433"/>
      <c r="K1785" s="404" t="str">
        <f ca="1">IF(Table9[[#This Row],[Data de nascimento 
(aaaa-mm-dd)]]="","",(IF(B1785="","",DATEDIF(J1785,NOW(),"y"))))</f>
        <v/>
      </c>
      <c r="L1785" s="401"/>
      <c r="M1785" s="405"/>
      <c r="N1785" s="407"/>
      <c r="O1785" s="405"/>
      <c r="P1785" s="275" t="str">
        <f t="shared" si="143"/>
        <v>NÃO</v>
      </c>
      <c r="Q1785" s="281" t="str">
        <f>IF(Table9[[#This Row],[Código do agregado
'[Entidade']]]="","",IF(B1785&lt;&gt;B1784,"A",IF(Q1784="A","B",IF(Q1784="B","C",IF(Q1784="C","D",IF(Q1784="D","E",IF(Q1784="E","F",IF(Q1784="F","G",IF(Q1784="G","H",IF(Q1784="H","I",IF(Q1784="K","L",IF(Q1784="L","M",IF(Q1784="M","N",IF(Q1784="N","O",IF(Q1784="O","P",IF(Q1784="P","Q"))))))))))))))))</f>
        <v/>
      </c>
      <c r="R1785" s="282" t="str">
        <f t="shared" si="144"/>
        <v/>
      </c>
      <c r="S1785" s="283" t="str">
        <f t="shared" si="145"/>
        <v/>
      </c>
      <c r="T1785" s="284" t="str">
        <f t="shared" ca="1" si="146"/>
        <v/>
      </c>
      <c r="U1785" s="419"/>
      <c r="V1785" s="421" t="str">
        <f>IFERROR(IF(Table9[[#This Row],[Data de nascimento 
(aaaa-mm-dd)]]="","",(IF(B1785="","",DATEDIF(J1785,VLOOKUP(Table9[[#This Row],[Código do agregado
'[Entidade']]],Table8[[Código do agregado '[Entidade']]:[Denominação do ficheiro pdf correspondente ao documento]],25,FALSE),"y")))),"")</f>
        <v/>
      </c>
      <c r="W1785" s="410">
        <f t="shared" si="142"/>
        <v>0</v>
      </c>
      <c r="AC1785" s="264"/>
    </row>
    <row r="1786" spans="1:29" s="263" customFormat="1" ht="25.05" hidden="1" customHeight="1" x14ac:dyDescent="0.3">
      <c r="A1786" s="274" t="str">
        <f>CONCATENATE(+IF(Table9[[#This Row],[Código do agregado
'[Entidade']]]="","",VLOOKUP(Table9[[#This Row],[Código do agregado
'[Entidade']]],Table8[[#All],[Código do agregado '[Entidade']]:[Código do agregado
'[1º Direito']]],6,FALSE)),Table9[[#This Row],[Membro]])</f>
        <v/>
      </c>
      <c r="B1786" s="403"/>
      <c r="C1786" s="404" t="str">
        <f>IF(Table9[[#This Row],[Código do agregado
'[Entidade']]]="","",(CONCATENATE(VLOOKUP(Table9[[#This Row],[Código do agregado
'[Entidade']]],Table8[[Código do agregado '[Entidade']]:[Código do agregado
'[1º Direito']]],8,FALSE),".",Table9[[#This Row],[Membro]])))</f>
        <v/>
      </c>
      <c r="D1786" s="430"/>
      <c r="E1786" s="431"/>
      <c r="F1786" s="430"/>
      <c r="G1786" s="430"/>
      <c r="H1786" s="435"/>
      <c r="I1786" s="432"/>
      <c r="J1786" s="433"/>
      <c r="K1786" s="404" t="str">
        <f ca="1">IF(Table9[[#This Row],[Data de nascimento 
(aaaa-mm-dd)]]="","",(IF(B1786="","",DATEDIF(J1786,NOW(),"y"))))</f>
        <v/>
      </c>
      <c r="L1786" s="401"/>
      <c r="M1786" s="405"/>
      <c r="N1786" s="407"/>
      <c r="O1786" s="405"/>
      <c r="P1786" s="275" t="str">
        <f t="shared" si="143"/>
        <v>NÃO</v>
      </c>
      <c r="Q1786" s="281" t="str">
        <f>IF(Table9[[#This Row],[Código do agregado
'[Entidade']]]="","",IF(B1786&lt;&gt;B1785,"A",IF(Q1785="A","B",IF(Q1785="B","C",IF(Q1785="C","D",IF(Q1785="D","E",IF(Q1785="E","F",IF(Q1785="F","G",IF(Q1785="G","H",IF(Q1785="H","I",IF(Q1785="K","L",IF(Q1785="L","M",IF(Q1785="M","N",IF(Q1785="N","O",IF(Q1785="O","P",IF(Q1785="P","Q"))))))))))))))))</f>
        <v/>
      </c>
      <c r="R1786" s="282" t="str">
        <f t="shared" si="144"/>
        <v/>
      </c>
      <c r="S1786" s="283" t="str">
        <f t="shared" si="145"/>
        <v/>
      </c>
      <c r="T1786" s="284" t="str">
        <f t="shared" ca="1" si="146"/>
        <v/>
      </c>
      <c r="U1786" s="419"/>
      <c r="V1786" s="421" t="str">
        <f>IFERROR(IF(Table9[[#This Row],[Data de nascimento 
(aaaa-mm-dd)]]="","",(IF(B1786="","",DATEDIF(J1786,VLOOKUP(Table9[[#This Row],[Código do agregado
'[Entidade']]],Table8[[Código do agregado '[Entidade']]:[Denominação do ficheiro pdf correspondente ao documento]],25,FALSE),"y")))),"")</f>
        <v/>
      </c>
      <c r="W1786" s="410">
        <f t="shared" si="142"/>
        <v>0</v>
      </c>
      <c r="AC1786" s="264"/>
    </row>
    <row r="1787" spans="1:29" s="263" customFormat="1" ht="25.05" hidden="1" customHeight="1" x14ac:dyDescent="0.3">
      <c r="A1787" s="274" t="str">
        <f>CONCATENATE(+IF(Table9[[#This Row],[Código do agregado
'[Entidade']]]="","",VLOOKUP(Table9[[#This Row],[Código do agregado
'[Entidade']]],Table8[[#All],[Código do agregado '[Entidade']]:[Código do agregado
'[1º Direito']]],6,FALSE)),Table9[[#This Row],[Membro]])</f>
        <v/>
      </c>
      <c r="B1787" s="403"/>
      <c r="C1787" s="404" t="str">
        <f>IF(Table9[[#This Row],[Código do agregado
'[Entidade']]]="","",(CONCATENATE(VLOOKUP(Table9[[#This Row],[Código do agregado
'[Entidade']]],Table8[[Código do agregado '[Entidade']]:[Código do agregado
'[1º Direito']]],8,FALSE),".",Table9[[#This Row],[Membro]])))</f>
        <v/>
      </c>
      <c r="D1787" s="430"/>
      <c r="E1787" s="431"/>
      <c r="F1787" s="430"/>
      <c r="G1787" s="430"/>
      <c r="H1787" s="435"/>
      <c r="I1787" s="432"/>
      <c r="J1787" s="433"/>
      <c r="K1787" s="404" t="str">
        <f ca="1">IF(Table9[[#This Row],[Data de nascimento 
(aaaa-mm-dd)]]="","",(IF(B1787="","",DATEDIF(J1787,NOW(),"y"))))</f>
        <v/>
      </c>
      <c r="L1787" s="401"/>
      <c r="M1787" s="405"/>
      <c r="N1787" s="407"/>
      <c r="O1787" s="405"/>
      <c r="P1787" s="275" t="str">
        <f t="shared" si="143"/>
        <v>NÃO</v>
      </c>
      <c r="Q1787" s="281" t="str">
        <f>IF(Table9[[#This Row],[Código do agregado
'[Entidade']]]="","",IF(B1787&lt;&gt;B1786,"A",IF(Q1786="A","B",IF(Q1786="B","C",IF(Q1786="C","D",IF(Q1786="D","E",IF(Q1786="E","F",IF(Q1786="F","G",IF(Q1786="G","H",IF(Q1786="H","I",IF(Q1786="K","L",IF(Q1786="L","M",IF(Q1786="M","N",IF(Q1786="N","O",IF(Q1786="O","P",IF(Q1786="P","Q"))))))))))))))))</f>
        <v/>
      </c>
      <c r="R1787" s="282" t="str">
        <f t="shared" si="144"/>
        <v/>
      </c>
      <c r="S1787" s="283" t="str">
        <f t="shared" si="145"/>
        <v/>
      </c>
      <c r="T1787" s="284" t="str">
        <f t="shared" ca="1" si="146"/>
        <v/>
      </c>
      <c r="U1787" s="419"/>
      <c r="V1787" s="421" t="str">
        <f>IFERROR(IF(Table9[[#This Row],[Data de nascimento 
(aaaa-mm-dd)]]="","",(IF(B1787="","",DATEDIF(J1787,VLOOKUP(Table9[[#This Row],[Código do agregado
'[Entidade']]],Table8[[Código do agregado '[Entidade']]:[Denominação do ficheiro pdf correspondente ao documento]],25,FALSE),"y")))),"")</f>
        <v/>
      </c>
      <c r="W1787" s="410">
        <f t="shared" si="142"/>
        <v>0</v>
      </c>
      <c r="AC1787" s="264"/>
    </row>
    <row r="1788" spans="1:29" s="263" customFormat="1" ht="25.05" hidden="1" customHeight="1" x14ac:dyDescent="0.3">
      <c r="A1788" s="274" t="str">
        <f>CONCATENATE(+IF(Table9[[#This Row],[Código do agregado
'[Entidade']]]="","",VLOOKUP(Table9[[#This Row],[Código do agregado
'[Entidade']]],Table8[[#All],[Código do agregado '[Entidade']]:[Código do agregado
'[1º Direito']]],6,FALSE)),Table9[[#This Row],[Membro]])</f>
        <v/>
      </c>
      <c r="B1788" s="403"/>
      <c r="C1788" s="404" t="str">
        <f>IF(Table9[[#This Row],[Código do agregado
'[Entidade']]]="","",(CONCATENATE(VLOOKUP(Table9[[#This Row],[Código do agregado
'[Entidade']]],Table8[[Código do agregado '[Entidade']]:[Código do agregado
'[1º Direito']]],8,FALSE),".",Table9[[#This Row],[Membro]])))</f>
        <v/>
      </c>
      <c r="D1788" s="430"/>
      <c r="E1788" s="431"/>
      <c r="F1788" s="430"/>
      <c r="G1788" s="430"/>
      <c r="H1788" s="435"/>
      <c r="I1788" s="432"/>
      <c r="J1788" s="433"/>
      <c r="K1788" s="404" t="str">
        <f ca="1">IF(Table9[[#This Row],[Data de nascimento 
(aaaa-mm-dd)]]="","",(IF(B1788="","",DATEDIF(J1788,NOW(),"y"))))</f>
        <v/>
      </c>
      <c r="L1788" s="401"/>
      <c r="M1788" s="405"/>
      <c r="N1788" s="407"/>
      <c r="O1788" s="405"/>
      <c r="P1788" s="275" t="str">
        <f t="shared" si="143"/>
        <v>NÃO</v>
      </c>
      <c r="Q1788" s="281" t="str">
        <f>IF(Table9[[#This Row],[Código do agregado
'[Entidade']]]="","",IF(B1788&lt;&gt;B1787,"A",IF(Q1787="A","B",IF(Q1787="B","C",IF(Q1787="C","D",IF(Q1787="D","E",IF(Q1787="E","F",IF(Q1787="F","G",IF(Q1787="G","H",IF(Q1787="H","I",IF(Q1787="K","L",IF(Q1787="L","M",IF(Q1787="M","N",IF(Q1787="N","O",IF(Q1787="O","P",IF(Q1787="P","Q"))))))))))))))))</f>
        <v/>
      </c>
      <c r="R1788" s="282" t="str">
        <f t="shared" si="144"/>
        <v/>
      </c>
      <c r="S1788" s="283" t="str">
        <f t="shared" si="145"/>
        <v/>
      </c>
      <c r="T1788" s="284" t="str">
        <f t="shared" ca="1" si="146"/>
        <v/>
      </c>
      <c r="U1788" s="419"/>
      <c r="V1788" s="421" t="str">
        <f>IFERROR(IF(Table9[[#This Row],[Data de nascimento 
(aaaa-mm-dd)]]="","",(IF(B1788="","",DATEDIF(J1788,VLOOKUP(Table9[[#This Row],[Código do agregado
'[Entidade']]],Table8[[Código do agregado '[Entidade']]:[Denominação do ficheiro pdf correspondente ao documento]],25,FALSE),"y")))),"")</f>
        <v/>
      </c>
      <c r="W1788" s="410">
        <f t="shared" si="142"/>
        <v>0</v>
      </c>
      <c r="AC1788" s="264"/>
    </row>
    <row r="1789" spans="1:29" s="263" customFormat="1" ht="25.05" hidden="1" customHeight="1" x14ac:dyDescent="0.3">
      <c r="A1789" s="274" t="str">
        <f>CONCATENATE(+IF(Table9[[#This Row],[Código do agregado
'[Entidade']]]="","",VLOOKUP(Table9[[#This Row],[Código do agregado
'[Entidade']]],Table8[[#All],[Código do agregado '[Entidade']]:[Código do agregado
'[1º Direito']]],6,FALSE)),Table9[[#This Row],[Membro]])</f>
        <v/>
      </c>
      <c r="B1789" s="403"/>
      <c r="C1789" s="404" t="str">
        <f>IF(Table9[[#This Row],[Código do agregado
'[Entidade']]]="","",(CONCATENATE(VLOOKUP(Table9[[#This Row],[Código do agregado
'[Entidade']]],Table8[[Código do agregado '[Entidade']]:[Código do agregado
'[1º Direito']]],8,FALSE),".",Table9[[#This Row],[Membro]])))</f>
        <v/>
      </c>
      <c r="D1789" s="430"/>
      <c r="E1789" s="431"/>
      <c r="F1789" s="430"/>
      <c r="G1789" s="430"/>
      <c r="H1789" s="435"/>
      <c r="I1789" s="432"/>
      <c r="J1789" s="433"/>
      <c r="K1789" s="404" t="str">
        <f ca="1">IF(Table9[[#This Row],[Data de nascimento 
(aaaa-mm-dd)]]="","",(IF(B1789="","",DATEDIF(J1789,NOW(),"y"))))</f>
        <v/>
      </c>
      <c r="L1789" s="401"/>
      <c r="M1789" s="405"/>
      <c r="N1789" s="407"/>
      <c r="O1789" s="405"/>
      <c r="P1789" s="275" t="str">
        <f t="shared" si="143"/>
        <v>NÃO</v>
      </c>
      <c r="Q1789" s="281" t="str">
        <f>IF(Table9[[#This Row],[Código do agregado
'[Entidade']]]="","",IF(B1789&lt;&gt;B1788,"A",IF(Q1788="A","B",IF(Q1788="B","C",IF(Q1788="C","D",IF(Q1788="D","E",IF(Q1788="E","F",IF(Q1788="F","G",IF(Q1788="G","H",IF(Q1788="H","I",IF(Q1788="K","L",IF(Q1788="L","M",IF(Q1788="M","N",IF(Q1788="N","O",IF(Q1788="O","P",IF(Q1788="P","Q"))))))))))))))))</f>
        <v/>
      </c>
      <c r="R1789" s="282" t="str">
        <f t="shared" si="144"/>
        <v/>
      </c>
      <c r="S1789" s="283" t="str">
        <f t="shared" si="145"/>
        <v/>
      </c>
      <c r="T1789" s="284" t="str">
        <f t="shared" ca="1" si="146"/>
        <v/>
      </c>
      <c r="U1789" s="419"/>
      <c r="V1789" s="421" t="str">
        <f>IFERROR(IF(Table9[[#This Row],[Data de nascimento 
(aaaa-mm-dd)]]="","",(IF(B1789="","",DATEDIF(J1789,VLOOKUP(Table9[[#This Row],[Código do agregado
'[Entidade']]],Table8[[Código do agregado '[Entidade']]:[Denominação do ficheiro pdf correspondente ao documento]],25,FALSE),"y")))),"")</f>
        <v/>
      </c>
      <c r="W1789" s="410">
        <f t="shared" si="142"/>
        <v>0</v>
      </c>
      <c r="AC1789" s="264"/>
    </row>
    <row r="1790" spans="1:29" s="263" customFormat="1" ht="25.05" hidden="1" customHeight="1" x14ac:dyDescent="0.3">
      <c r="A1790" s="274" t="str">
        <f>CONCATENATE(+IF(Table9[[#This Row],[Código do agregado
'[Entidade']]]="","",VLOOKUP(Table9[[#This Row],[Código do agregado
'[Entidade']]],Table8[[#All],[Código do agregado '[Entidade']]:[Código do agregado
'[1º Direito']]],6,FALSE)),Table9[[#This Row],[Membro]])</f>
        <v/>
      </c>
      <c r="B1790" s="403"/>
      <c r="C1790" s="404" t="str">
        <f>IF(Table9[[#This Row],[Código do agregado
'[Entidade']]]="","",(CONCATENATE(VLOOKUP(Table9[[#This Row],[Código do agregado
'[Entidade']]],Table8[[Código do agregado '[Entidade']]:[Código do agregado
'[1º Direito']]],8,FALSE),".",Table9[[#This Row],[Membro]])))</f>
        <v/>
      </c>
      <c r="D1790" s="430"/>
      <c r="E1790" s="431"/>
      <c r="F1790" s="430"/>
      <c r="G1790" s="430"/>
      <c r="H1790" s="435"/>
      <c r="I1790" s="432"/>
      <c r="J1790" s="433"/>
      <c r="K1790" s="404" t="str">
        <f ca="1">IF(Table9[[#This Row],[Data de nascimento 
(aaaa-mm-dd)]]="","",(IF(B1790="","",DATEDIF(J1790,NOW(),"y"))))</f>
        <v/>
      </c>
      <c r="L1790" s="401"/>
      <c r="M1790" s="405"/>
      <c r="N1790" s="407"/>
      <c r="O1790" s="405"/>
      <c r="P1790" s="275" t="str">
        <f t="shared" si="143"/>
        <v>NÃO</v>
      </c>
      <c r="Q1790" s="281" t="str">
        <f>IF(Table9[[#This Row],[Código do agregado
'[Entidade']]]="","",IF(B1790&lt;&gt;B1789,"A",IF(Q1789="A","B",IF(Q1789="B","C",IF(Q1789="C","D",IF(Q1789="D","E",IF(Q1789="E","F",IF(Q1789="F","G",IF(Q1789="G","H",IF(Q1789="H","I",IF(Q1789="K","L",IF(Q1789="L","M",IF(Q1789="M","N",IF(Q1789="N","O",IF(Q1789="O","P",IF(Q1789="P","Q"))))))))))))))))</f>
        <v/>
      </c>
      <c r="R1790" s="282" t="str">
        <f t="shared" si="144"/>
        <v/>
      </c>
      <c r="S1790" s="283" t="str">
        <f t="shared" si="145"/>
        <v/>
      </c>
      <c r="T1790" s="284" t="str">
        <f t="shared" ca="1" si="146"/>
        <v/>
      </c>
      <c r="U1790" s="419"/>
      <c r="V1790" s="421" t="str">
        <f>IFERROR(IF(Table9[[#This Row],[Data de nascimento 
(aaaa-mm-dd)]]="","",(IF(B1790="","",DATEDIF(J1790,VLOOKUP(Table9[[#This Row],[Código do agregado
'[Entidade']]],Table8[[Código do agregado '[Entidade']]:[Denominação do ficheiro pdf correspondente ao documento]],25,FALSE),"y")))),"")</f>
        <v/>
      </c>
      <c r="W1790" s="410">
        <f t="shared" si="142"/>
        <v>0</v>
      </c>
      <c r="AC1790" s="264"/>
    </row>
    <row r="1791" spans="1:29" s="263" customFormat="1" ht="25.05" hidden="1" customHeight="1" x14ac:dyDescent="0.3">
      <c r="A1791" s="274" t="str">
        <f>CONCATENATE(+IF(Table9[[#This Row],[Código do agregado
'[Entidade']]]="","",VLOOKUP(Table9[[#This Row],[Código do agregado
'[Entidade']]],Table8[[#All],[Código do agregado '[Entidade']]:[Código do agregado
'[1º Direito']]],6,FALSE)),Table9[[#This Row],[Membro]])</f>
        <v/>
      </c>
      <c r="B1791" s="403"/>
      <c r="C1791" s="404" t="str">
        <f>IF(Table9[[#This Row],[Código do agregado
'[Entidade']]]="","",(CONCATENATE(VLOOKUP(Table9[[#This Row],[Código do agregado
'[Entidade']]],Table8[[Código do agregado '[Entidade']]:[Código do agregado
'[1º Direito']]],8,FALSE),".",Table9[[#This Row],[Membro]])))</f>
        <v/>
      </c>
      <c r="D1791" s="430"/>
      <c r="E1791" s="431"/>
      <c r="F1791" s="430"/>
      <c r="G1791" s="430"/>
      <c r="H1791" s="435"/>
      <c r="I1791" s="432"/>
      <c r="J1791" s="433"/>
      <c r="K1791" s="404" t="str">
        <f ca="1">IF(Table9[[#This Row],[Data de nascimento 
(aaaa-mm-dd)]]="","",(IF(B1791="","",DATEDIF(J1791,NOW(),"y"))))</f>
        <v/>
      </c>
      <c r="L1791" s="401"/>
      <c r="M1791" s="405"/>
      <c r="N1791" s="407"/>
      <c r="O1791" s="405"/>
      <c r="P1791" s="275" t="str">
        <f t="shared" si="143"/>
        <v>NÃO</v>
      </c>
      <c r="Q1791" s="281" t="str">
        <f>IF(Table9[[#This Row],[Código do agregado
'[Entidade']]]="","",IF(B1791&lt;&gt;B1790,"A",IF(Q1790="A","B",IF(Q1790="B","C",IF(Q1790="C","D",IF(Q1790="D","E",IF(Q1790="E","F",IF(Q1790="F","G",IF(Q1790="G","H",IF(Q1790="H","I",IF(Q1790="K","L",IF(Q1790="L","M",IF(Q1790="M","N",IF(Q1790="N","O",IF(Q1790="O","P",IF(Q1790="P","Q"))))))))))))))))</f>
        <v/>
      </c>
      <c r="R1791" s="282" t="str">
        <f t="shared" si="144"/>
        <v/>
      </c>
      <c r="S1791" s="283" t="str">
        <f t="shared" si="145"/>
        <v/>
      </c>
      <c r="T1791" s="284" t="str">
        <f t="shared" ca="1" si="146"/>
        <v/>
      </c>
      <c r="U1791" s="419"/>
      <c r="V1791" s="421" t="str">
        <f>IFERROR(IF(Table9[[#This Row],[Data de nascimento 
(aaaa-mm-dd)]]="","",(IF(B1791="","",DATEDIF(J1791,VLOOKUP(Table9[[#This Row],[Código do agregado
'[Entidade']]],Table8[[Código do agregado '[Entidade']]:[Denominação do ficheiro pdf correspondente ao documento]],25,FALSE),"y")))),"")</f>
        <v/>
      </c>
      <c r="W1791" s="410">
        <f t="shared" si="142"/>
        <v>0</v>
      </c>
      <c r="AC1791" s="264"/>
    </row>
    <row r="1792" spans="1:29" s="263" customFormat="1" ht="25.05" hidden="1" customHeight="1" x14ac:dyDescent="0.3">
      <c r="A1792" s="274" t="str">
        <f>CONCATENATE(+IF(Table9[[#This Row],[Código do agregado
'[Entidade']]]="","",VLOOKUP(Table9[[#This Row],[Código do agregado
'[Entidade']]],Table8[[#All],[Código do agregado '[Entidade']]:[Código do agregado
'[1º Direito']]],6,FALSE)),Table9[[#This Row],[Membro]])</f>
        <v/>
      </c>
      <c r="B1792" s="403"/>
      <c r="C1792" s="404" t="str">
        <f>IF(Table9[[#This Row],[Código do agregado
'[Entidade']]]="","",(CONCATENATE(VLOOKUP(Table9[[#This Row],[Código do agregado
'[Entidade']]],Table8[[Código do agregado '[Entidade']]:[Código do agregado
'[1º Direito']]],8,FALSE),".",Table9[[#This Row],[Membro]])))</f>
        <v/>
      </c>
      <c r="D1792" s="430"/>
      <c r="E1792" s="431"/>
      <c r="F1792" s="430"/>
      <c r="G1792" s="430"/>
      <c r="H1792" s="435"/>
      <c r="I1792" s="432"/>
      <c r="J1792" s="433"/>
      <c r="K1792" s="404" t="str">
        <f ca="1">IF(Table9[[#This Row],[Data de nascimento 
(aaaa-mm-dd)]]="","",(IF(B1792="","",DATEDIF(J1792,NOW(),"y"))))</f>
        <v/>
      </c>
      <c r="L1792" s="401"/>
      <c r="M1792" s="405"/>
      <c r="N1792" s="407"/>
      <c r="O1792" s="405"/>
      <c r="P1792" s="275" t="str">
        <f t="shared" si="143"/>
        <v>NÃO</v>
      </c>
      <c r="Q1792" s="281" t="str">
        <f>IF(Table9[[#This Row],[Código do agregado
'[Entidade']]]="","",IF(B1792&lt;&gt;B1791,"A",IF(Q1791="A","B",IF(Q1791="B","C",IF(Q1791="C","D",IF(Q1791="D","E",IF(Q1791="E","F",IF(Q1791="F","G",IF(Q1791="G","H",IF(Q1791="H","I",IF(Q1791="K","L",IF(Q1791="L","M",IF(Q1791="M","N",IF(Q1791="N","O",IF(Q1791="O","P",IF(Q1791="P","Q"))))))))))))))))</f>
        <v/>
      </c>
      <c r="R1792" s="282" t="str">
        <f t="shared" si="144"/>
        <v/>
      </c>
      <c r="S1792" s="283" t="str">
        <f t="shared" si="145"/>
        <v/>
      </c>
      <c r="T1792" s="284" t="str">
        <f t="shared" ca="1" si="146"/>
        <v/>
      </c>
      <c r="U1792" s="419"/>
      <c r="V1792" s="421" t="str">
        <f>IFERROR(IF(Table9[[#This Row],[Data de nascimento 
(aaaa-mm-dd)]]="","",(IF(B1792="","",DATEDIF(J1792,VLOOKUP(Table9[[#This Row],[Código do agregado
'[Entidade']]],Table8[[Código do agregado '[Entidade']]:[Denominação do ficheiro pdf correspondente ao documento]],25,FALSE),"y")))),"")</f>
        <v/>
      </c>
      <c r="W1792" s="410">
        <f t="shared" si="142"/>
        <v>0</v>
      </c>
      <c r="AC1792" s="264"/>
    </row>
    <row r="1793" spans="1:29" s="263" customFormat="1" ht="25.05" hidden="1" customHeight="1" x14ac:dyDescent="0.3">
      <c r="A1793" s="274" t="str">
        <f>CONCATENATE(+IF(Table9[[#This Row],[Código do agregado
'[Entidade']]]="","",VLOOKUP(Table9[[#This Row],[Código do agregado
'[Entidade']]],Table8[[#All],[Código do agregado '[Entidade']]:[Código do agregado
'[1º Direito']]],6,FALSE)),Table9[[#This Row],[Membro]])</f>
        <v/>
      </c>
      <c r="B1793" s="403"/>
      <c r="C1793" s="404" t="str">
        <f>IF(Table9[[#This Row],[Código do agregado
'[Entidade']]]="","",(CONCATENATE(VLOOKUP(Table9[[#This Row],[Código do agregado
'[Entidade']]],Table8[[Código do agregado '[Entidade']]:[Código do agregado
'[1º Direito']]],8,FALSE),".",Table9[[#This Row],[Membro]])))</f>
        <v/>
      </c>
      <c r="D1793" s="430"/>
      <c r="E1793" s="431"/>
      <c r="F1793" s="430"/>
      <c r="G1793" s="430"/>
      <c r="H1793" s="435"/>
      <c r="I1793" s="432"/>
      <c r="J1793" s="433"/>
      <c r="K1793" s="404" t="str">
        <f ca="1">IF(Table9[[#This Row],[Data de nascimento 
(aaaa-mm-dd)]]="","",(IF(B1793="","",DATEDIF(J1793,NOW(),"y"))))</f>
        <v/>
      </c>
      <c r="L1793" s="401"/>
      <c r="M1793" s="405"/>
      <c r="N1793" s="407"/>
      <c r="O1793" s="405"/>
      <c r="P1793" s="275" t="str">
        <f t="shared" si="143"/>
        <v>NÃO</v>
      </c>
      <c r="Q1793" s="281" t="str">
        <f>IF(Table9[[#This Row],[Código do agregado
'[Entidade']]]="","",IF(B1793&lt;&gt;B1792,"A",IF(Q1792="A","B",IF(Q1792="B","C",IF(Q1792="C","D",IF(Q1792="D","E",IF(Q1792="E","F",IF(Q1792="F","G",IF(Q1792="G","H",IF(Q1792="H","I",IF(Q1792="K","L",IF(Q1792="L","M",IF(Q1792="M","N",IF(Q1792="N","O",IF(Q1792="O","P",IF(Q1792="P","Q"))))))))))))))))</f>
        <v/>
      </c>
      <c r="R1793" s="282" t="str">
        <f t="shared" si="144"/>
        <v/>
      </c>
      <c r="S1793" s="283" t="str">
        <f t="shared" si="145"/>
        <v/>
      </c>
      <c r="T1793" s="284" t="str">
        <f t="shared" ca="1" si="146"/>
        <v/>
      </c>
      <c r="U1793" s="419"/>
      <c r="V1793" s="421" t="str">
        <f>IFERROR(IF(Table9[[#This Row],[Data de nascimento 
(aaaa-mm-dd)]]="","",(IF(B1793="","",DATEDIF(J1793,VLOOKUP(Table9[[#This Row],[Código do agregado
'[Entidade']]],Table8[[Código do agregado '[Entidade']]:[Denominação do ficheiro pdf correspondente ao documento]],25,FALSE),"y")))),"")</f>
        <v/>
      </c>
      <c r="W1793" s="410">
        <f t="shared" si="142"/>
        <v>0</v>
      </c>
      <c r="AC1793" s="264"/>
    </row>
    <row r="1794" spans="1:29" s="263" customFormat="1" ht="25.05" hidden="1" customHeight="1" x14ac:dyDescent="0.3">
      <c r="A1794" s="274" t="str">
        <f>CONCATENATE(+IF(Table9[[#This Row],[Código do agregado
'[Entidade']]]="","",VLOOKUP(Table9[[#This Row],[Código do agregado
'[Entidade']]],Table8[[#All],[Código do agregado '[Entidade']]:[Código do agregado
'[1º Direito']]],6,FALSE)),Table9[[#This Row],[Membro]])</f>
        <v/>
      </c>
      <c r="B1794" s="403"/>
      <c r="C1794" s="404" t="str">
        <f>IF(Table9[[#This Row],[Código do agregado
'[Entidade']]]="","",(CONCATENATE(VLOOKUP(Table9[[#This Row],[Código do agregado
'[Entidade']]],Table8[[Código do agregado '[Entidade']]:[Código do agregado
'[1º Direito']]],8,FALSE),".",Table9[[#This Row],[Membro]])))</f>
        <v/>
      </c>
      <c r="D1794" s="430"/>
      <c r="E1794" s="431"/>
      <c r="F1794" s="430"/>
      <c r="G1794" s="430"/>
      <c r="H1794" s="435"/>
      <c r="I1794" s="432"/>
      <c r="J1794" s="433"/>
      <c r="K1794" s="404" t="str">
        <f ca="1">IF(Table9[[#This Row],[Data de nascimento 
(aaaa-mm-dd)]]="","",(IF(B1794="","",DATEDIF(J1794,NOW(),"y"))))</f>
        <v/>
      </c>
      <c r="L1794" s="401"/>
      <c r="M1794" s="405"/>
      <c r="N1794" s="407"/>
      <c r="O1794" s="405"/>
      <c r="P1794" s="275" t="str">
        <f t="shared" si="143"/>
        <v>NÃO</v>
      </c>
      <c r="Q1794" s="281" t="str">
        <f>IF(Table9[[#This Row],[Código do agregado
'[Entidade']]]="","",IF(B1794&lt;&gt;B1793,"A",IF(Q1793="A","B",IF(Q1793="B","C",IF(Q1793="C","D",IF(Q1793="D","E",IF(Q1793="E","F",IF(Q1793="F","G",IF(Q1793="G","H",IF(Q1793="H","I",IF(Q1793="K","L",IF(Q1793="L","M",IF(Q1793="M","N",IF(Q1793="N","O",IF(Q1793="O","P",IF(Q1793="P","Q"))))))))))))))))</f>
        <v/>
      </c>
      <c r="R1794" s="282" t="str">
        <f t="shared" si="144"/>
        <v/>
      </c>
      <c r="S1794" s="283" t="str">
        <f t="shared" si="145"/>
        <v/>
      </c>
      <c r="T1794" s="284" t="str">
        <f t="shared" ca="1" si="146"/>
        <v/>
      </c>
      <c r="U1794" s="419"/>
      <c r="V1794" s="421" t="str">
        <f>IFERROR(IF(Table9[[#This Row],[Data de nascimento 
(aaaa-mm-dd)]]="","",(IF(B1794="","",DATEDIF(J1794,VLOOKUP(Table9[[#This Row],[Código do agregado
'[Entidade']]],Table8[[Código do agregado '[Entidade']]:[Denominação do ficheiro pdf correspondente ao documento]],25,FALSE),"y")))),"")</f>
        <v/>
      </c>
      <c r="W1794" s="410">
        <f t="shared" si="142"/>
        <v>0</v>
      </c>
      <c r="AC1794" s="264"/>
    </row>
    <row r="1795" spans="1:29" s="263" customFormat="1" ht="25.05" hidden="1" customHeight="1" x14ac:dyDescent="0.3">
      <c r="A1795" s="274" t="str">
        <f>CONCATENATE(+IF(Table9[[#This Row],[Código do agregado
'[Entidade']]]="","",VLOOKUP(Table9[[#This Row],[Código do agregado
'[Entidade']]],Table8[[#All],[Código do agregado '[Entidade']]:[Código do agregado
'[1º Direito']]],6,FALSE)),Table9[[#This Row],[Membro]])</f>
        <v/>
      </c>
      <c r="B1795" s="403"/>
      <c r="C1795" s="404" t="str">
        <f>IF(Table9[[#This Row],[Código do agregado
'[Entidade']]]="","",(CONCATENATE(VLOOKUP(Table9[[#This Row],[Código do agregado
'[Entidade']]],Table8[[Código do agregado '[Entidade']]:[Código do agregado
'[1º Direito']]],8,FALSE),".",Table9[[#This Row],[Membro]])))</f>
        <v/>
      </c>
      <c r="D1795" s="430"/>
      <c r="E1795" s="431"/>
      <c r="F1795" s="430"/>
      <c r="G1795" s="430"/>
      <c r="H1795" s="435"/>
      <c r="I1795" s="432"/>
      <c r="J1795" s="433"/>
      <c r="K1795" s="404" t="str">
        <f ca="1">IF(Table9[[#This Row],[Data de nascimento 
(aaaa-mm-dd)]]="","",(IF(B1795="","",DATEDIF(J1795,NOW(),"y"))))</f>
        <v/>
      </c>
      <c r="L1795" s="401"/>
      <c r="M1795" s="405"/>
      <c r="N1795" s="407"/>
      <c r="O1795" s="405"/>
      <c r="P1795" s="275" t="str">
        <f t="shared" si="143"/>
        <v>NÃO</v>
      </c>
      <c r="Q1795" s="281" t="str">
        <f>IF(Table9[[#This Row],[Código do agregado
'[Entidade']]]="","",IF(B1795&lt;&gt;B1794,"A",IF(Q1794="A","B",IF(Q1794="B","C",IF(Q1794="C","D",IF(Q1794="D","E",IF(Q1794="E","F",IF(Q1794="F","G",IF(Q1794="G","H",IF(Q1794="H","I",IF(Q1794="K","L",IF(Q1794="L","M",IF(Q1794="M","N",IF(Q1794="N","O",IF(Q1794="O","P",IF(Q1794="P","Q"))))))))))))))))</f>
        <v/>
      </c>
      <c r="R1795" s="282" t="str">
        <f t="shared" si="144"/>
        <v/>
      </c>
      <c r="S1795" s="283" t="str">
        <f t="shared" si="145"/>
        <v/>
      </c>
      <c r="T1795" s="284" t="str">
        <f t="shared" ca="1" si="146"/>
        <v/>
      </c>
      <c r="U1795" s="419"/>
      <c r="V1795" s="421" t="str">
        <f>IFERROR(IF(Table9[[#This Row],[Data de nascimento 
(aaaa-mm-dd)]]="","",(IF(B1795="","",DATEDIF(J1795,VLOOKUP(Table9[[#This Row],[Código do agregado
'[Entidade']]],Table8[[Código do agregado '[Entidade']]:[Denominação do ficheiro pdf correspondente ao documento]],25,FALSE),"y")))),"")</f>
        <v/>
      </c>
      <c r="W1795" s="410">
        <f t="shared" si="142"/>
        <v>0</v>
      </c>
      <c r="AC1795" s="264"/>
    </row>
    <row r="1796" spans="1:29" s="263" customFormat="1" ht="25.05" hidden="1" customHeight="1" x14ac:dyDescent="0.3">
      <c r="A1796" s="274" t="str">
        <f>CONCATENATE(+IF(Table9[[#This Row],[Código do agregado
'[Entidade']]]="","",VLOOKUP(Table9[[#This Row],[Código do agregado
'[Entidade']]],Table8[[#All],[Código do agregado '[Entidade']]:[Código do agregado
'[1º Direito']]],6,FALSE)),Table9[[#This Row],[Membro]])</f>
        <v/>
      </c>
      <c r="B1796" s="403"/>
      <c r="C1796" s="404" t="str">
        <f>IF(Table9[[#This Row],[Código do agregado
'[Entidade']]]="","",(CONCATENATE(VLOOKUP(Table9[[#This Row],[Código do agregado
'[Entidade']]],Table8[[Código do agregado '[Entidade']]:[Código do agregado
'[1º Direito']]],8,FALSE),".",Table9[[#This Row],[Membro]])))</f>
        <v/>
      </c>
      <c r="D1796" s="430"/>
      <c r="E1796" s="431"/>
      <c r="F1796" s="430"/>
      <c r="G1796" s="430"/>
      <c r="H1796" s="435"/>
      <c r="I1796" s="432"/>
      <c r="J1796" s="433"/>
      <c r="K1796" s="404" t="str">
        <f ca="1">IF(Table9[[#This Row],[Data de nascimento 
(aaaa-mm-dd)]]="","",(IF(B1796="","",DATEDIF(J1796,NOW(),"y"))))</f>
        <v/>
      </c>
      <c r="L1796" s="401"/>
      <c r="M1796" s="405"/>
      <c r="N1796" s="407"/>
      <c r="O1796" s="405"/>
      <c r="P1796" s="275" t="str">
        <f t="shared" si="143"/>
        <v>NÃO</v>
      </c>
      <c r="Q1796" s="281" t="str">
        <f>IF(Table9[[#This Row],[Código do agregado
'[Entidade']]]="","",IF(B1796&lt;&gt;B1795,"A",IF(Q1795="A","B",IF(Q1795="B","C",IF(Q1795="C","D",IF(Q1795="D","E",IF(Q1795="E","F",IF(Q1795="F","G",IF(Q1795="G","H",IF(Q1795="H","I",IF(Q1795="K","L",IF(Q1795="L","M",IF(Q1795="M","N",IF(Q1795="N","O",IF(Q1795="O","P",IF(Q1795="P","Q"))))))))))))))))</f>
        <v/>
      </c>
      <c r="R1796" s="282" t="str">
        <f t="shared" si="144"/>
        <v/>
      </c>
      <c r="S1796" s="283" t="str">
        <f t="shared" si="145"/>
        <v/>
      </c>
      <c r="T1796" s="284" t="str">
        <f t="shared" ca="1" si="146"/>
        <v/>
      </c>
      <c r="U1796" s="419"/>
      <c r="V1796" s="421" t="str">
        <f>IFERROR(IF(Table9[[#This Row],[Data de nascimento 
(aaaa-mm-dd)]]="","",(IF(B1796="","",DATEDIF(J1796,VLOOKUP(Table9[[#This Row],[Código do agregado
'[Entidade']]],Table8[[Código do agregado '[Entidade']]:[Denominação do ficheiro pdf correspondente ao documento]],25,FALSE),"y")))),"")</f>
        <v/>
      </c>
      <c r="W1796" s="410">
        <f t="shared" si="142"/>
        <v>0</v>
      </c>
      <c r="AC1796" s="264"/>
    </row>
    <row r="1797" spans="1:29" s="263" customFormat="1" ht="25.05" hidden="1" customHeight="1" x14ac:dyDescent="0.3">
      <c r="A1797" s="274" t="str">
        <f>CONCATENATE(+IF(Table9[[#This Row],[Código do agregado
'[Entidade']]]="","",VLOOKUP(Table9[[#This Row],[Código do agregado
'[Entidade']]],Table8[[#All],[Código do agregado '[Entidade']]:[Código do agregado
'[1º Direito']]],6,FALSE)),Table9[[#This Row],[Membro]])</f>
        <v/>
      </c>
      <c r="B1797" s="403"/>
      <c r="C1797" s="404" t="str">
        <f>IF(Table9[[#This Row],[Código do agregado
'[Entidade']]]="","",(CONCATENATE(VLOOKUP(Table9[[#This Row],[Código do agregado
'[Entidade']]],Table8[[Código do agregado '[Entidade']]:[Código do agregado
'[1º Direito']]],8,FALSE),".",Table9[[#This Row],[Membro]])))</f>
        <v/>
      </c>
      <c r="D1797" s="430"/>
      <c r="E1797" s="431"/>
      <c r="F1797" s="430"/>
      <c r="G1797" s="430"/>
      <c r="H1797" s="435"/>
      <c r="I1797" s="432"/>
      <c r="J1797" s="433"/>
      <c r="K1797" s="404" t="str">
        <f ca="1">IF(Table9[[#This Row],[Data de nascimento 
(aaaa-mm-dd)]]="","",(IF(B1797="","",DATEDIF(J1797,NOW(),"y"))))</f>
        <v/>
      </c>
      <c r="L1797" s="401"/>
      <c r="M1797" s="405"/>
      <c r="N1797" s="407"/>
      <c r="O1797" s="405"/>
      <c r="P1797" s="275" t="str">
        <f t="shared" si="143"/>
        <v>NÃO</v>
      </c>
      <c r="Q1797" s="281" t="str">
        <f>IF(Table9[[#This Row],[Código do agregado
'[Entidade']]]="","",IF(B1797&lt;&gt;B1796,"A",IF(Q1796="A","B",IF(Q1796="B","C",IF(Q1796="C","D",IF(Q1796="D","E",IF(Q1796="E","F",IF(Q1796="F","G",IF(Q1796="G","H",IF(Q1796="H","I",IF(Q1796="K","L",IF(Q1796="L","M",IF(Q1796="M","N",IF(Q1796="N","O",IF(Q1796="O","P",IF(Q1796="P","Q"))))))))))))))))</f>
        <v/>
      </c>
      <c r="R1797" s="282" t="str">
        <f t="shared" si="144"/>
        <v/>
      </c>
      <c r="S1797" s="283" t="str">
        <f t="shared" si="145"/>
        <v/>
      </c>
      <c r="T1797" s="284" t="str">
        <f t="shared" ca="1" si="146"/>
        <v/>
      </c>
      <c r="U1797" s="419"/>
      <c r="V1797" s="421" t="str">
        <f>IFERROR(IF(Table9[[#This Row],[Data de nascimento 
(aaaa-mm-dd)]]="","",(IF(B1797="","",DATEDIF(J1797,VLOOKUP(Table9[[#This Row],[Código do agregado
'[Entidade']]],Table8[[Código do agregado '[Entidade']]:[Denominação do ficheiro pdf correspondente ao documento]],25,FALSE),"y")))),"")</f>
        <v/>
      </c>
      <c r="W1797" s="410">
        <f t="shared" si="142"/>
        <v>0</v>
      </c>
      <c r="AC1797" s="264"/>
    </row>
    <row r="1798" spans="1:29" s="263" customFormat="1" ht="25.05" hidden="1" customHeight="1" x14ac:dyDescent="0.3">
      <c r="A1798" s="274" t="str">
        <f>CONCATENATE(+IF(Table9[[#This Row],[Código do agregado
'[Entidade']]]="","",VLOOKUP(Table9[[#This Row],[Código do agregado
'[Entidade']]],Table8[[#All],[Código do agregado '[Entidade']]:[Código do agregado
'[1º Direito']]],6,FALSE)),Table9[[#This Row],[Membro]])</f>
        <v/>
      </c>
      <c r="B1798" s="403"/>
      <c r="C1798" s="404" t="str">
        <f>IF(Table9[[#This Row],[Código do agregado
'[Entidade']]]="","",(CONCATENATE(VLOOKUP(Table9[[#This Row],[Código do agregado
'[Entidade']]],Table8[[Código do agregado '[Entidade']]:[Código do agregado
'[1º Direito']]],8,FALSE),".",Table9[[#This Row],[Membro]])))</f>
        <v/>
      </c>
      <c r="D1798" s="430"/>
      <c r="E1798" s="431"/>
      <c r="F1798" s="430"/>
      <c r="G1798" s="430"/>
      <c r="H1798" s="435"/>
      <c r="I1798" s="432"/>
      <c r="J1798" s="433"/>
      <c r="K1798" s="404" t="str">
        <f ca="1">IF(Table9[[#This Row],[Data de nascimento 
(aaaa-mm-dd)]]="","",(IF(B1798="","",DATEDIF(J1798,NOW(),"y"))))</f>
        <v/>
      </c>
      <c r="L1798" s="401"/>
      <c r="M1798" s="405"/>
      <c r="N1798" s="407"/>
      <c r="O1798" s="405"/>
      <c r="P1798" s="275" t="str">
        <f t="shared" si="143"/>
        <v>NÃO</v>
      </c>
      <c r="Q1798" s="281" t="str">
        <f>IF(Table9[[#This Row],[Código do agregado
'[Entidade']]]="","",IF(B1798&lt;&gt;B1797,"A",IF(Q1797="A","B",IF(Q1797="B","C",IF(Q1797="C","D",IF(Q1797="D","E",IF(Q1797="E","F",IF(Q1797="F","G",IF(Q1797="G","H",IF(Q1797="H","I",IF(Q1797="K","L",IF(Q1797="L","M",IF(Q1797="M","N",IF(Q1797="N","O",IF(Q1797="O","P",IF(Q1797="P","Q"))))))))))))))))</f>
        <v/>
      </c>
      <c r="R1798" s="282" t="str">
        <f t="shared" si="144"/>
        <v/>
      </c>
      <c r="S1798" s="283" t="str">
        <f t="shared" si="145"/>
        <v/>
      </c>
      <c r="T1798" s="284" t="str">
        <f t="shared" ca="1" si="146"/>
        <v/>
      </c>
      <c r="U1798" s="419"/>
      <c r="V1798" s="421" t="str">
        <f>IFERROR(IF(Table9[[#This Row],[Data de nascimento 
(aaaa-mm-dd)]]="","",(IF(B1798="","",DATEDIF(J1798,VLOOKUP(Table9[[#This Row],[Código do agregado
'[Entidade']]],Table8[[Código do agregado '[Entidade']]:[Denominação do ficheiro pdf correspondente ao documento]],25,FALSE),"y")))),"")</f>
        <v/>
      </c>
      <c r="W1798" s="410">
        <f t="shared" ref="W1798:W1800" si="147">IF(AND(V1798&gt;=15,V1798&lt;=29),1,0)</f>
        <v>0</v>
      </c>
      <c r="AC1798" s="264"/>
    </row>
    <row r="1799" spans="1:29" s="263" customFormat="1" ht="25.05" hidden="1" customHeight="1" x14ac:dyDescent="0.3">
      <c r="A1799" s="274" t="str">
        <f>CONCATENATE(+IF(Table9[[#This Row],[Código do agregado
'[Entidade']]]="","",VLOOKUP(Table9[[#This Row],[Código do agregado
'[Entidade']]],Table8[[#All],[Código do agregado '[Entidade']]:[Código do agregado
'[1º Direito']]],6,FALSE)),Table9[[#This Row],[Membro]])</f>
        <v/>
      </c>
      <c r="B1799" s="403"/>
      <c r="C1799" s="404" t="str">
        <f>IF(Table9[[#This Row],[Código do agregado
'[Entidade']]]="","",(CONCATENATE(VLOOKUP(Table9[[#This Row],[Código do agregado
'[Entidade']]],Table8[[Código do agregado '[Entidade']]:[Código do agregado
'[1º Direito']]],8,FALSE),".",Table9[[#This Row],[Membro]])))</f>
        <v/>
      </c>
      <c r="D1799" s="430"/>
      <c r="E1799" s="431"/>
      <c r="F1799" s="430"/>
      <c r="G1799" s="430"/>
      <c r="H1799" s="435"/>
      <c r="I1799" s="432"/>
      <c r="J1799" s="433"/>
      <c r="K1799" s="404" t="str">
        <f ca="1">IF(Table9[[#This Row],[Data de nascimento 
(aaaa-mm-dd)]]="","",(IF(B1799="","",DATEDIF(J1799,NOW(),"y"))))</f>
        <v/>
      </c>
      <c r="L1799" s="401"/>
      <c r="M1799" s="405"/>
      <c r="N1799" s="407"/>
      <c r="O1799" s="405"/>
      <c r="P1799" s="275" t="str">
        <f t="shared" si="143"/>
        <v>NÃO</v>
      </c>
      <c r="Q1799" s="281" t="str">
        <f>IF(Table9[[#This Row],[Código do agregado
'[Entidade']]]="","",IF(B1799&lt;&gt;B1798,"A",IF(Q1798="A","B",IF(Q1798="B","C",IF(Q1798="C","D",IF(Q1798="D","E",IF(Q1798="E","F",IF(Q1798="F","G",IF(Q1798="G","H",IF(Q1798="H","I",IF(Q1798="K","L",IF(Q1798="L","M",IF(Q1798="M","N",IF(Q1798="N","O",IF(Q1798="O","P",IF(Q1798="P","Q"))))))))))))))))</f>
        <v/>
      </c>
      <c r="R1799" s="282" t="str">
        <f t="shared" si="144"/>
        <v/>
      </c>
      <c r="S1799" s="283" t="str">
        <f t="shared" si="145"/>
        <v/>
      </c>
      <c r="T1799" s="284" t="str">
        <f t="shared" ca="1" si="146"/>
        <v/>
      </c>
      <c r="U1799" s="419"/>
      <c r="V1799" s="421" t="str">
        <f>IFERROR(IF(Table9[[#This Row],[Data de nascimento 
(aaaa-mm-dd)]]="","",(IF(B1799="","",DATEDIF(J1799,VLOOKUP(Table9[[#This Row],[Código do agregado
'[Entidade']]],Table8[[Código do agregado '[Entidade']]:[Denominação do ficheiro pdf correspondente ao documento]],25,FALSE),"y")))),"")</f>
        <v/>
      </c>
      <c r="W1799" s="410">
        <f t="shared" si="147"/>
        <v>0</v>
      </c>
      <c r="AC1799" s="264"/>
    </row>
    <row r="1800" spans="1:29" s="263" customFormat="1" ht="25.05" hidden="1" customHeight="1" thickBot="1" x14ac:dyDescent="0.35">
      <c r="A1800" s="274" t="str">
        <f>CONCATENATE(+IF(Table9[[#This Row],[Código do agregado
'[Entidade']]]="","",VLOOKUP(Table9[[#This Row],[Código do agregado
'[Entidade']]],Table8[[#All],[Código do agregado '[Entidade']]:[Código do agregado
'[1º Direito']]],6,FALSE)),Table9[[#This Row],[Membro]])</f>
        <v/>
      </c>
      <c r="B1800" s="403"/>
      <c r="C1800" s="404" t="str">
        <f>IF(Table9[[#This Row],[Código do agregado
'[Entidade']]]="","",(CONCATENATE(VLOOKUP(Table9[[#This Row],[Código do agregado
'[Entidade']]],Table8[[Código do agregado '[Entidade']]:[Código do agregado
'[1º Direito']]],8,FALSE),".",Table9[[#This Row],[Membro]])))</f>
        <v/>
      </c>
      <c r="D1800" s="430"/>
      <c r="E1800" s="431"/>
      <c r="F1800" s="430"/>
      <c r="G1800" s="430"/>
      <c r="H1800" s="435"/>
      <c r="I1800" s="432"/>
      <c r="J1800" s="433"/>
      <c r="K1800" s="404" t="str">
        <f ca="1">IF(Table9[[#This Row],[Data de nascimento 
(aaaa-mm-dd)]]="","",(IF(B1800="","",DATEDIF(J1800,NOW(),"y"))))</f>
        <v/>
      </c>
      <c r="L1800" s="401"/>
      <c r="M1800" s="405"/>
      <c r="N1800" s="407"/>
      <c r="O1800" s="405"/>
      <c r="P1800" s="275" t="str">
        <f t="shared" si="143"/>
        <v>NÃO</v>
      </c>
      <c r="Q1800" s="281" t="str">
        <f>IF(Table9[[#This Row],[Código do agregado
'[Entidade']]]="","",IF(B1800&lt;&gt;B1799,"A",IF(Q1799="A","B",IF(Q1799="B","C",IF(Q1799="C","D",IF(Q1799="D","E",IF(Q1799="E","F",IF(Q1799="F","G",IF(Q1799="G","H",IF(Q1799="H","I",IF(Q1799="K","L",IF(Q1799="L","M",IF(Q1799="M","N",IF(Q1799="N","O",IF(Q1799="O","P",IF(Q1799="P","Q"))))))))))))))))</f>
        <v/>
      </c>
      <c r="R1800" s="282" t="str">
        <f t="shared" si="144"/>
        <v/>
      </c>
      <c r="S1800" s="283" t="str">
        <f t="shared" si="145"/>
        <v/>
      </c>
      <c r="T1800" s="284" t="str">
        <f t="shared" ca="1" si="146"/>
        <v/>
      </c>
      <c r="U1800" s="419"/>
      <c r="V1800" s="421" t="str">
        <f>IFERROR(IF(Table9[[#This Row],[Data de nascimento 
(aaaa-mm-dd)]]="","",(IF(B1800="","",DATEDIF(J1800,VLOOKUP(Table9[[#This Row],[Código do agregado
'[Entidade']]],Table8[[Código do agregado '[Entidade']]:[Denominação do ficheiro pdf correspondente ao documento]],25,FALSE),"y")))),"")</f>
        <v/>
      </c>
      <c r="W1800" s="410">
        <f t="shared" si="147"/>
        <v>0</v>
      </c>
      <c r="AC1800" s="264"/>
    </row>
    <row r="1801" spans="1:29" s="292" customFormat="1" ht="19.95" customHeight="1" thickTop="1" x14ac:dyDescent="0.3">
      <c r="A1801" s="285"/>
      <c r="B1801" s="286" t="s">
        <v>5586</v>
      </c>
      <c r="C1801" s="287"/>
      <c r="D1801" s="287"/>
      <c r="E1801" s="287"/>
      <c r="F1801" s="287"/>
      <c r="G1801" s="287"/>
      <c r="H1801" s="287"/>
      <c r="I1801" s="287">
        <f>SUBTOTAL(103,Table9[NIF])</f>
        <v>0</v>
      </c>
      <c r="J1801" s="287"/>
      <c r="K1801" s="287"/>
      <c r="L1801" s="287"/>
      <c r="M1801" s="287"/>
      <c r="N1801" s="287"/>
      <c r="O1801" s="287"/>
      <c r="P1801" s="288"/>
      <c r="Q1801" s="288"/>
      <c r="R1801" s="289"/>
      <c r="S1801" s="290">
        <f>COUNTIF(S5:S1800,"Rend")</f>
        <v>0</v>
      </c>
      <c r="T1801" s="291">
        <f ca="1">COUNTIF(T5:T1800,"Dep")</f>
        <v>0</v>
      </c>
      <c r="U1801" s="420"/>
      <c r="AC1801" s="293"/>
    </row>
    <row r="1802" spans="1:29" x14ac:dyDescent="0.25"/>
    <row r="1803" spans="1:29" x14ac:dyDescent="0.25"/>
    <row r="1804" spans="1:29" x14ac:dyDescent="0.25"/>
    <row r="1805" spans="1:29" x14ac:dyDescent="0.25"/>
    <row r="1806" spans="1:29" x14ac:dyDescent="0.25"/>
    <row r="1807" spans="1:29" x14ac:dyDescent="0.25"/>
    <row r="1808" spans="1:29"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sheetData>
  <sheetProtection sheet="1" formatCells="0" formatColumns="0" formatRows="0" autoFilter="0"/>
  <mergeCells count="1">
    <mergeCell ref="A2:O2"/>
  </mergeCells>
  <conditionalFormatting sqref="I5:I1800">
    <cfRule type="expression" dxfId="273" priority="19">
      <formula>$R5="X"</formula>
    </cfRule>
  </conditionalFormatting>
  <conditionalFormatting sqref="O5:O1800">
    <cfRule type="expression" dxfId="272" priority="26">
      <formula>AND($C5&lt;&gt;"",$S5&lt;&gt;"Rend")</formula>
    </cfRule>
  </conditionalFormatting>
  <conditionalFormatting sqref="H5">
    <cfRule type="expression" dxfId="271" priority="2">
      <formula>$R5="X"</formula>
    </cfRule>
  </conditionalFormatting>
  <conditionalFormatting sqref="H6:H1800">
    <cfRule type="expression" dxfId="270" priority="1">
      <formula>$R6="X"</formula>
    </cfRule>
  </conditionalFormatting>
  <dataValidations count="1">
    <dataValidation type="whole" allowBlank="1" showInputMessage="1" showErrorMessage="1" sqref="I5:I1800">
      <formula1>100000000</formula1>
      <formula2>400000000</formula2>
    </dataValidation>
  </dataValidations>
  <printOptions horizontalCentered="1"/>
  <pageMargins left="0.25" right="0.25" top="0.75" bottom="0.75" header="0.3" footer="0.3"/>
  <pageSetup paperSize="9" scale="56" fitToHeight="0" orientation="landscape" r:id="rId1"/>
  <headerFooter>
    <oddFooter>&amp;L&amp;"Bahnschrift Light,Regular"&amp;9&amp;F&amp;R&amp;"Bahnschrift Light,Regular"&amp;9&amp;P / &amp;N</oddFooter>
  </headerFooter>
  <drawing r:id="rId2"/>
  <legacyDrawing r:id="rId3"/>
  <tableParts count="1">
    <tablePart r:id="rId4"/>
  </tableParts>
  <extLst>
    <ext xmlns:x14="http://schemas.microsoft.com/office/spreadsheetml/2009/9/main" uri="{CCE6A557-97BC-4b89-ADB6-D9C93CAAB3DF}">
      <x14:dataValidations xmlns:xm="http://schemas.microsoft.com/office/excel/2006/main" count="6">
        <x14:dataValidation type="list" allowBlank="1" showInputMessage="1" showErrorMessage="1">
          <x14:formula1>
            <xm:f>auxiliar!$P$2:$P$3</xm:f>
          </x14:formula1>
          <xm:sqref>L5:L1800</xm:sqref>
        </x14:dataValidation>
        <x14:dataValidation type="list" allowBlank="1" showInputMessage="1" showErrorMessage="1">
          <x14:formula1>
            <xm:f>auxiliar!$O$2:$O$3</xm:f>
          </x14:formula1>
          <xm:sqref>M5:M1800 O5:O1800</xm:sqref>
        </x14:dataValidation>
        <x14:dataValidation type="list" allowBlank="1" showInputMessage="1" showErrorMessage="1">
          <x14:formula1>
            <xm:f>C.Agregados!$A$8:$A$501</xm:f>
          </x14:formula1>
          <xm:sqref>B5:B1800</xm:sqref>
        </x14:dataValidation>
        <x14:dataValidation type="list" allowBlank="1" showInputMessage="1" showErrorMessage="1">
          <x14:formula1>
            <xm:f>auxiliar!$L$2:$L$6</xm:f>
          </x14:formula1>
          <xm:sqref>E5:E1800</xm:sqref>
        </x14:dataValidation>
        <x14:dataValidation type="list" allowBlank="1" showInputMessage="1" showErrorMessage="1">
          <x14:formula1>
            <xm:f>auxiliar!$M$2:$M$6</xm:f>
          </x14:formula1>
          <xm:sqref>F5:F1800</xm:sqref>
        </x14:dataValidation>
        <x14:dataValidation type="list" allowBlank="1" showInputMessage="1" showErrorMessage="1">
          <x14:formula1>
            <xm:f>auxiliar!$N$2:$N$5</xm:f>
          </x14:formula1>
          <xm:sqref>G5:G1800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C77"/>
  <sheetViews>
    <sheetView showGridLines="0" view="pageBreakPreview" topLeftCell="A4" zoomScale="90" zoomScaleNormal="100" zoomScaleSheetLayoutView="90" workbookViewId="0">
      <selection activeCell="F31" sqref="F31"/>
    </sheetView>
  </sheetViews>
  <sheetFormatPr defaultColWidth="16.44140625" defaultRowHeight="14.4" x14ac:dyDescent="0.3"/>
  <cols>
    <col min="1" max="1" width="18.6640625" style="119" customWidth="1"/>
    <col min="2" max="2" width="30.6640625" style="119" customWidth="1"/>
    <col min="3" max="3" width="21.88671875" style="119" bestFit="1" customWidth="1"/>
    <col min="4" max="8" width="20.6640625" style="119" customWidth="1"/>
    <col min="9" max="9" width="14.44140625" style="119" bestFit="1" customWidth="1"/>
    <col min="10" max="10" width="7" style="119" hidden="1" customWidth="1"/>
    <col min="11" max="12" width="10.109375" style="119" hidden="1" customWidth="1"/>
    <col min="13" max="13" width="15.44140625" style="119" hidden="1" customWidth="1"/>
    <col min="14" max="14" width="11.5546875" style="119" hidden="1" customWidth="1"/>
    <col min="15" max="15" width="2.44140625" style="154" customWidth="1"/>
    <col min="16" max="16" width="76.88671875" style="154" bestFit="1" customWidth="1"/>
    <col min="17" max="17" width="16.44140625" style="155"/>
    <col min="18" max="29" width="16.44140625" style="154"/>
    <col min="30" max="16384" width="16.44140625" style="156"/>
  </cols>
  <sheetData>
    <row r="1" spans="1:28" ht="43.5" customHeight="1" x14ac:dyDescent="0.3"/>
    <row r="2" spans="1:28" ht="15" customHeight="1" x14ac:dyDescent="0.3"/>
    <row r="3" spans="1:28" ht="39" customHeight="1" x14ac:dyDescent="0.3">
      <c r="A3" s="468" t="s">
        <v>7101</v>
      </c>
      <c r="B3" s="468"/>
      <c r="C3" s="468"/>
      <c r="D3" s="468"/>
      <c r="E3" s="468"/>
      <c r="F3" s="468"/>
      <c r="G3" s="468"/>
      <c r="H3" s="468"/>
      <c r="I3" s="203"/>
    </row>
    <row r="4" spans="1:28" s="210" customFormat="1" ht="43.5" customHeight="1" x14ac:dyDescent="0.3">
      <c r="A4" s="204" t="s">
        <v>7133</v>
      </c>
      <c r="B4" s="234"/>
      <c r="C4" s="204" t="s">
        <v>7134</v>
      </c>
      <c r="D4" s="469" t="str">
        <f>+IF($B$4="","",VLOOKUP($B$4,Table8[[#All],[Código da Candidatura]:[Código do agregado
'[1º Direito']]],2,FALSE))</f>
        <v/>
      </c>
      <c r="E4" s="469"/>
      <c r="F4" s="469"/>
      <c r="G4" s="469"/>
      <c r="H4" s="469"/>
      <c r="I4" s="207"/>
      <c r="J4" s="207"/>
      <c r="K4" s="207"/>
      <c r="L4" s="207"/>
      <c r="M4" s="208"/>
      <c r="N4" s="208"/>
      <c r="O4" s="209"/>
      <c r="P4" s="208"/>
      <c r="Q4" s="208"/>
      <c r="R4" s="208"/>
      <c r="S4" s="208"/>
      <c r="T4" s="208"/>
      <c r="U4" s="208"/>
      <c r="V4" s="208"/>
      <c r="W4" s="208"/>
      <c r="X4" s="208"/>
      <c r="Y4" s="208"/>
      <c r="Z4" s="208"/>
      <c r="AA4" s="208"/>
    </row>
    <row r="5" spans="1:28" s="210" customFormat="1" ht="15" customHeight="1" x14ac:dyDescent="0.3">
      <c r="A5" s="204"/>
      <c r="B5" s="205"/>
      <c r="C5" s="204"/>
      <c r="D5" s="206"/>
      <c r="E5" s="206"/>
      <c r="F5" s="206"/>
      <c r="G5" s="206"/>
      <c r="H5" s="206"/>
      <c r="I5" s="207"/>
      <c r="J5" s="207"/>
      <c r="K5" s="207"/>
      <c r="L5" s="207"/>
      <c r="M5" s="207"/>
      <c r="N5" s="208"/>
      <c r="O5" s="208"/>
      <c r="P5" s="209"/>
      <c r="Q5" s="208"/>
      <c r="R5" s="208"/>
      <c r="S5" s="208"/>
      <c r="T5" s="208"/>
      <c r="U5" s="208"/>
      <c r="V5" s="208"/>
      <c r="W5" s="208"/>
      <c r="X5" s="208"/>
      <c r="Y5" s="208"/>
      <c r="Z5" s="208"/>
      <c r="AA5" s="208"/>
      <c r="AB5" s="208"/>
    </row>
    <row r="6" spans="1:28" s="161" customFormat="1" ht="30" customHeight="1" x14ac:dyDescent="0.3">
      <c r="A6" s="179" t="s">
        <v>7132</v>
      </c>
      <c r="B6" s="235" t="str">
        <f>+IF($B$4="","",VLOOKUP($B$4,Table8[[#All],[Código da Candidatura]:[Código do agregado
'[1º Direito']]],3,FALSE))</f>
        <v/>
      </c>
      <c r="C6" s="465" t="s">
        <v>7102</v>
      </c>
      <c r="D6" s="466"/>
      <c r="E6" s="467"/>
      <c r="F6" s="157" t="s">
        <v>7103</v>
      </c>
      <c r="G6" s="464" t="str">
        <f>+E34</f>
        <v>Sem Info Rend.</v>
      </c>
      <c r="H6" s="464"/>
      <c r="I6" s="158"/>
      <c r="J6" s="159"/>
      <c r="K6" s="160"/>
      <c r="L6" s="159"/>
      <c r="M6" s="159"/>
      <c r="N6" s="159"/>
      <c r="O6" s="159"/>
      <c r="P6" s="159"/>
      <c r="Q6" s="159"/>
      <c r="R6" s="159"/>
      <c r="S6" s="159"/>
      <c r="T6" s="159"/>
      <c r="U6" s="159"/>
      <c r="V6" s="159"/>
      <c r="W6" s="159"/>
      <c r="X6" s="159"/>
    </row>
    <row r="7" spans="1:28" s="165" customFormat="1" ht="55.2" x14ac:dyDescent="0.25">
      <c r="A7" s="162" t="s">
        <v>6385</v>
      </c>
      <c r="B7" s="163" t="s">
        <v>0</v>
      </c>
      <c r="C7" s="163" t="s">
        <v>7104</v>
      </c>
      <c r="D7" s="163" t="s">
        <v>6377</v>
      </c>
      <c r="E7" s="163" t="s">
        <v>7085</v>
      </c>
      <c r="F7" s="163" t="s">
        <v>7105</v>
      </c>
      <c r="G7" s="163" t="s">
        <v>6380</v>
      </c>
      <c r="H7" s="163" t="s">
        <v>7163</v>
      </c>
      <c r="I7" s="164"/>
      <c r="J7" s="164"/>
      <c r="K7" s="164"/>
      <c r="L7" s="164"/>
      <c r="M7" s="164"/>
      <c r="N7" s="164"/>
      <c r="O7" s="164"/>
      <c r="P7" s="164"/>
      <c r="Q7" s="164"/>
      <c r="R7" s="164"/>
    </row>
    <row r="8" spans="1:28" s="167" customFormat="1" ht="20.100000000000001" customHeight="1" x14ac:dyDescent="0.3">
      <c r="A8" s="211" t="str">
        <f>IFERROR(+IF($B$4="","",VLOOKUP(CONCATENATE($B$4,"a"),Table9[[Código da candidatura]:[Rendimento anual do membro do agregado]],3,FALSE)),"")</f>
        <v/>
      </c>
      <c r="B8" s="212" t="str">
        <f>+IF($B$4="","",VLOOKUP(Table2[[#This Row],[Código]],Table9[[#All],[Código do membro do agregado
'[1º Direito']]:[Rendimento anual do membro do agregado superior a 3573,50€]],2,FALSE))</f>
        <v/>
      </c>
      <c r="C8" s="213" t="str">
        <f>+IF($B$4="","",VLOOKUP(Table2[[#This Row],[Código]],Table9[[#All],[Código do membro do agregado
'[1º Direito']]:[Rendimento anual do membro do agregado superior a 3573,50€]],3,FALSE))</f>
        <v/>
      </c>
      <c r="D8" s="214" t="str">
        <f>IF(Table2[[#This Row],[Código]]="","",+IF($B$4="","",VLOOKUP(Table2[[#This Row],[Código]],Table9[[#All],[Código do membro do agregado
'[1º Direito']]:[Rendimento anual do membro do agregado superior a 3573,50€]],4,FALSE)))</f>
        <v/>
      </c>
      <c r="E8" s="215" t="str">
        <f>+IF(Table2[[#This Row],[Código]]="","",+IF($B$4="","",VLOOKUP(Table2[[#This Row],[Código]],Table9[[#All],[Código do membro do agregado
'[1º Direito']]:[Rendimento anual do membro do agregado superior a 3573,50€]],5,FALSE)))</f>
        <v/>
      </c>
      <c r="F8" s="216" t="str">
        <f>IF(Table2[[#This Row],[Código]]="","",+IF($B$4="","",VLOOKUP(Table2[[#This Row],[Código]],Table9[[#All],[Código do membro do agregado
'[1º Direito']]:[Rendimento anual do membro do agregado superior a 3573,50€]],6,FALSE)))</f>
        <v/>
      </c>
      <c r="G8" s="217" t="str">
        <f>IF(Table2[[#This Row],[Código]]="","",+IF($B$4="","",VLOOKUP(Table2[[#This Row],[Código]],Table9[[#All],[Código do membro do agregado
'[1º Direito']]:[Rendimento anual do membro do agregado superior a 3573,50€]],7,FALSE)))</f>
        <v/>
      </c>
      <c r="H8" s="223" t="str">
        <f>IF(Table2[[#This Row],[Código]]="","",+IF($B$4="","",IF(VLOOKUP(Table2[[#This Row],[Código]],Table9[[#All],[Código do membro do agregado
'[1º Direito']]:[Rendimento anual do membro do agregado superior a 3573,50€]],8,FALSE)="","",VLOOKUP(Table2[[#This Row],[Código]],Table9[[#All],[Código do membro do agregado
'[1º Direito']]:[Rendimento anual do membro do agregado superior a 3573,50€]],8,FALSE))))</f>
        <v/>
      </c>
      <c r="I8" s="166"/>
      <c r="J8" s="166"/>
      <c r="K8" s="166"/>
      <c r="L8" s="166"/>
      <c r="M8" s="166"/>
      <c r="N8" s="166"/>
      <c r="O8" s="166"/>
      <c r="P8" s="166"/>
      <c r="Q8" s="166"/>
      <c r="R8" s="166"/>
    </row>
    <row r="9" spans="1:28" s="167" customFormat="1" ht="20.100000000000001" customHeight="1" x14ac:dyDescent="0.3">
      <c r="A9" s="219" t="str">
        <f>IFERROR(+IF($B$4="","",VLOOKUP(CONCATENATE($B$4,"b"),Table9[[Código da candidatura]:[Rendimento anual do membro do agregado]],3,FALSE)),"")</f>
        <v/>
      </c>
      <c r="B9" s="220" t="str">
        <f>+IF($B$4="","",VLOOKUP(Table2[[#This Row],[Código]],Table9[[#All],[Código do membro do agregado
'[1º Direito']]:[Rendimento anual do membro do agregado superior a 3573,50€]],2,FALSE))</f>
        <v/>
      </c>
      <c r="C9" s="221" t="str">
        <f>+IF($B$4="","",VLOOKUP(Table2[[#This Row],[Código]],Table9[[#All],[Código do membro do agregado
'[1º Direito']]:[Rendimento anual do membro do agregado superior a 3573,50€]],3,FALSE))</f>
        <v/>
      </c>
      <c r="D9" s="222" t="str">
        <f>IF(Table2[[#This Row],[Código]]="","",+IF($B$4="","",VLOOKUP(Table2[[#This Row],[Código]],Table9[[#All],[Código do membro do agregado
'[1º Direito']]:[Rendimento anual do membro do agregado superior a 3573,50€]],4,FALSE)))</f>
        <v/>
      </c>
      <c r="E9" s="223" t="str">
        <f>+IF(Table2[[#This Row],[Código]]="","",+IF($B$4="","",VLOOKUP(Table2[[#This Row],[Código]],Table9[[#All],[Código do membro do agregado
'[1º Direito']]:[Rendimento anual do membro do agregado superior a 3573,50€]],5,FALSE)))</f>
        <v/>
      </c>
      <c r="F9" s="224" t="str">
        <f>IF(Table2[[#This Row],[Código]]="","",+IF($B$4="","",VLOOKUP(Table2[[#This Row],[Código]],Table9[[#All],[Código do membro do agregado
'[1º Direito']]:[Rendimento anual do membro do agregado superior a 3573,50€]],6,FALSE)))</f>
        <v/>
      </c>
      <c r="G9" s="225" t="str">
        <f>IF(Table2[[#This Row],[Código]]="","",+IF($B$4="","",VLOOKUP(Table2[[#This Row],[Código]],Table9[[#All],[Código do membro do agregado
'[1º Direito']]:[Rendimento anual do membro do agregado superior a 3573,50€]],7,FALSE)))</f>
        <v/>
      </c>
      <c r="H9" s="223" t="str">
        <f>IF(Table2[[#This Row],[Código]]="","",+IF($B$4="","",IF(VLOOKUP(Table2[[#This Row],[Código]],Table9[[#All],[Código do membro do agregado
'[1º Direito']]:[Rendimento anual do membro do agregado superior a 3573,50€]],8,FALSE)="","",VLOOKUP(Table2[[#This Row],[Código]],Table9[[#All],[Código do membro do agregado
'[1º Direito']]:[Rendimento anual do membro do agregado superior a 3573,50€]],8,FALSE))))</f>
        <v/>
      </c>
      <c r="I9" s="166"/>
      <c r="J9" s="166"/>
      <c r="K9" s="166"/>
      <c r="L9" s="166"/>
      <c r="M9" s="166"/>
      <c r="N9" s="166"/>
      <c r="O9" s="166"/>
      <c r="P9" s="166"/>
      <c r="Q9" s="166"/>
      <c r="R9" s="166"/>
    </row>
    <row r="10" spans="1:28" s="167" customFormat="1" ht="20.100000000000001" customHeight="1" x14ac:dyDescent="0.3">
      <c r="A10" s="226" t="str">
        <f>IFERROR(+IF($B$4="","",VLOOKUP(CONCATENATE($B$4,"c"),Table9[[Código da candidatura]:[Rendimento anual do membro do agregado]],3,FALSE)),"")</f>
        <v/>
      </c>
      <c r="B10" s="220" t="str">
        <f>+IF($B$4="","",VLOOKUP(Table2[[#This Row],[Código]],Table9[[#All],[Código do membro do agregado
'[1º Direito']]:[Rendimento anual do membro do agregado superior a 3573,50€]],2,FALSE))</f>
        <v/>
      </c>
      <c r="C10" s="221" t="str">
        <f>IF(Table2[[#This Row],[Código]]="","",+IF($B$4="","",VLOOKUP(Table2[[#This Row],[Código]],Table9[[#All],[Código do membro do agregado
'[1º Direito']]:[Rendimento anual do membro do agregado superior a 3573,50€]],3,FALSE)))</f>
        <v/>
      </c>
      <c r="D10" s="222" t="str">
        <f>IF(Table2[[#This Row],[Código]]="","",+IF($B$4="","",VLOOKUP(Table2[[#This Row],[Código]],Table9[[#All],[Código do membro do agregado
'[1º Direito']]:[Rendimento anual do membro do agregado superior a 3573,50€]],4,FALSE)))</f>
        <v/>
      </c>
      <c r="E10" s="223" t="str">
        <f>+IF(Table2[[#This Row],[Código]]="","",+IF($B$4="","",VLOOKUP(Table2[[#This Row],[Código]],Table9[[#All],[Código do membro do agregado
'[1º Direito']]:[Rendimento anual do membro do agregado superior a 3573,50€]],5,FALSE)))</f>
        <v/>
      </c>
      <c r="F10" s="224" t="str">
        <f>IF(Table2[[#This Row],[Código]]="","",+IF($B$4="","",VLOOKUP(Table2[[#This Row],[Código]],Table9[[#All],[Código do membro do agregado
'[1º Direito']]:[Rendimento anual do membro do agregado superior a 3573,50€]],6,FALSE)))</f>
        <v/>
      </c>
      <c r="G10" s="225" t="str">
        <f>IF(Table2[[#This Row],[Código]]="","",+IF($B$4="","",VLOOKUP(Table2[[#This Row],[Código]],Table9[[#All],[Código do membro do agregado
'[1º Direito']]:[Rendimento anual do membro do agregado superior a 3573,50€]],7,FALSE)))</f>
        <v/>
      </c>
      <c r="H10" s="223" t="str">
        <f>IF(Table2[[#This Row],[Código]]="","",+IF($B$4="","",IF(VLOOKUP(Table2[[#This Row],[Código]],Table9[[#All],[Código do membro do agregado
'[1º Direito']]:[Rendimento anual do membro do agregado superior a 3573,50€]],8,FALSE)="","",VLOOKUP(Table2[[#This Row],[Código]],Table9[[#All],[Código do membro do agregado
'[1º Direito']]:[Rendimento anual do membro do agregado superior a 3573,50€]],8,FALSE))))</f>
        <v/>
      </c>
      <c r="I10" s="166"/>
      <c r="J10" s="166"/>
      <c r="K10" s="166"/>
      <c r="L10" s="166"/>
      <c r="M10" s="166"/>
      <c r="N10" s="166"/>
      <c r="O10" s="166"/>
      <c r="P10" s="166"/>
      <c r="Q10" s="166"/>
      <c r="R10" s="166"/>
    </row>
    <row r="11" spans="1:28" s="167" customFormat="1" ht="20.100000000000001" customHeight="1" x14ac:dyDescent="0.3">
      <c r="A11" s="226" t="str">
        <f>IFERROR(+IF($B$4="","",VLOOKUP(CONCATENATE($B$4,"d"),Table9[[Código da candidatura]:[Rendimento anual do membro do agregado]],3,FALSE)),"")</f>
        <v/>
      </c>
      <c r="B11" s="220" t="str">
        <f>+IF($B$4="","",VLOOKUP(Table2[[#This Row],[Código]],Table9[[#All],[Código do membro do agregado
'[1º Direito']]:[Rendimento anual do membro do agregado superior a 3573,50€]],2,FALSE))</f>
        <v/>
      </c>
      <c r="C11" s="221" t="str">
        <f>IF(Table2[[#This Row],[Código]]="","",+IF($B$4="","",VLOOKUP(Table2[[#This Row],[Código]],Table9[[#All],[Código do membro do agregado
'[1º Direito']]:[Rendimento anual do membro do agregado superior a 3573,50€]],3,FALSE)))</f>
        <v/>
      </c>
      <c r="D11" s="222" t="str">
        <f>IF(Table2[[#This Row],[Código]]="","",+IF($B$4="","",VLOOKUP(Table2[[#This Row],[Código]],Table9[[#All],[Código do membro do agregado
'[1º Direito']]:[Rendimento anual do membro do agregado superior a 3573,50€]],4,FALSE)))</f>
        <v/>
      </c>
      <c r="E11" s="223" t="str">
        <f>+IF(Table2[[#This Row],[Código]]="","",+IF($B$4="","",VLOOKUP(Table2[[#This Row],[Código]],Table9[[#All],[Código do membro do agregado
'[1º Direito']]:[Rendimento anual do membro do agregado superior a 3573,50€]],5,FALSE)))</f>
        <v/>
      </c>
      <c r="F11" s="224" t="str">
        <f>IF(Table2[[#This Row],[Código]]="","",+IF($B$4="","",VLOOKUP(Table2[[#This Row],[Código]],Table9[[#All],[Código do membro do agregado
'[1º Direito']]:[Rendimento anual do membro do agregado superior a 3573,50€]],6,FALSE)))</f>
        <v/>
      </c>
      <c r="G11" s="225" t="str">
        <f>IF(Table2[[#This Row],[Código]]="","",+IF($B$4="","",VLOOKUP(Table2[[#This Row],[Código]],Table9[[#All],[Código do membro do agregado
'[1º Direito']]:[Rendimento anual do membro do agregado superior a 3573,50€]],7,FALSE)))</f>
        <v/>
      </c>
      <c r="H11" s="223" t="str">
        <f>IF(Table2[[#This Row],[Código]]="","",+IF($B$4="","",IF(VLOOKUP(Table2[[#This Row],[Código]],Table9[[#All],[Código do membro do agregado
'[1º Direito']]:[Rendimento anual do membro do agregado superior a 3573,50€]],8,FALSE)="","",VLOOKUP(Table2[[#This Row],[Código]],Table9[[#All],[Código do membro do agregado
'[1º Direito']]:[Rendimento anual do membro do agregado superior a 3573,50€]],8,FALSE))))</f>
        <v/>
      </c>
      <c r="I11" s="166"/>
      <c r="J11" s="166"/>
      <c r="K11" s="166"/>
      <c r="L11" s="166"/>
      <c r="M11" s="166"/>
      <c r="N11" s="166"/>
      <c r="O11" s="166"/>
      <c r="P11" s="166"/>
      <c r="Q11" s="166"/>
      <c r="R11" s="166"/>
    </row>
    <row r="12" spans="1:28" s="167" customFormat="1" ht="20.100000000000001" customHeight="1" x14ac:dyDescent="0.3">
      <c r="A12" s="226" t="str">
        <f>IFERROR(+IF($B$4="","",VLOOKUP(CONCATENATE($B$4,"e"),Table9[[Código da candidatura]:[Rendimento anual do membro do agregado]],3,FALSE)),"")</f>
        <v/>
      </c>
      <c r="B12" s="220" t="str">
        <f>+IF($B$4="","",VLOOKUP(Table2[[#This Row],[Código]],Table9[[#All],[Código do membro do agregado
'[1º Direito']]:[Rendimento anual do membro do agregado superior a 3573,50€]],2,FALSE))</f>
        <v/>
      </c>
      <c r="C12" s="221" t="str">
        <f>IF(Table2[[#This Row],[Código]]="","",+IF($B$4="","",VLOOKUP(Table2[[#This Row],[Código]],Table9[[#All],[Código do membro do agregado
'[1º Direito']]:[Rendimento anual do membro do agregado superior a 3573,50€]],3,FALSE)))</f>
        <v/>
      </c>
      <c r="D12" s="222" t="str">
        <f>IF(Table2[[#This Row],[Código]]="","",+IF($B$4="","",VLOOKUP(Table2[[#This Row],[Código]],Table9[[#All],[Código do membro do agregado
'[1º Direito']]:[Rendimento anual do membro do agregado superior a 3573,50€]],4,FALSE)))</f>
        <v/>
      </c>
      <c r="E12" s="223" t="str">
        <f>+IF(Table2[[#This Row],[Código]]="","",+IF($B$4="","",VLOOKUP(Table2[[#This Row],[Código]],Table9[[#All],[Código do membro do agregado
'[1º Direito']]:[Rendimento anual do membro do agregado superior a 3573,50€]],5,FALSE)))</f>
        <v/>
      </c>
      <c r="F12" s="224" t="str">
        <f>IF(Table2[[#This Row],[Código]]="","",+IF($B$4="","",VLOOKUP(Table2[[#This Row],[Código]],Table9[[#All],[Código do membro do agregado
'[1º Direito']]:[Rendimento anual do membro do agregado superior a 3573,50€]],6,FALSE)))</f>
        <v/>
      </c>
      <c r="G12" s="225" t="str">
        <f>IF(Table2[[#This Row],[Código]]="","",+IF($B$4="","",VLOOKUP(Table2[[#This Row],[Código]],Table9[[#All],[Código do membro do agregado
'[1º Direito']]:[Rendimento anual do membro do agregado superior a 3573,50€]],7,FALSE)))</f>
        <v/>
      </c>
      <c r="H12" s="223" t="str">
        <f>IF(Table2[[#This Row],[Código]]="","",+IF($B$4="","",IF(VLOOKUP(Table2[[#This Row],[Código]],Table9[[#All],[Código do membro do agregado
'[1º Direito']]:[Rendimento anual do membro do agregado superior a 3573,50€]],8,FALSE)="","",VLOOKUP(Table2[[#This Row],[Código]],Table9[[#All],[Código do membro do agregado
'[1º Direito']]:[Rendimento anual do membro do agregado superior a 3573,50€]],8,FALSE))))</f>
        <v/>
      </c>
      <c r="I12" s="166"/>
      <c r="J12" s="166"/>
      <c r="K12" s="166"/>
      <c r="L12" s="166"/>
      <c r="M12" s="166"/>
      <c r="N12" s="166"/>
      <c r="O12" s="166"/>
      <c r="P12" s="166"/>
      <c r="Q12" s="166"/>
      <c r="R12" s="166"/>
    </row>
    <row r="13" spans="1:28" s="167" customFormat="1" ht="20.100000000000001" customHeight="1" x14ac:dyDescent="0.3">
      <c r="A13" s="227" t="str">
        <f>IFERROR(+IF($B$4="","",VLOOKUP(CONCATENATE($B$4,"f"),Table9[[Código da candidatura]:[Rendimento anual do membro do agregado]],3,FALSE)),"")</f>
        <v/>
      </c>
      <c r="B13" s="220" t="str">
        <f>+IF($B$4="","",VLOOKUP(Table2[[#This Row],[Código]],Table9[[#All],[Código do membro do agregado
'[1º Direito']]:[Rendimento anual do membro do agregado superior a 3573,50€]],2,FALSE))</f>
        <v/>
      </c>
      <c r="C13" s="221" t="str">
        <f>IF(Table2[[#This Row],[Código]]="","",+IF($B$4="","",VLOOKUP(Table2[[#This Row],[Código]],Table9[[#All],[Código do membro do agregado
'[1º Direito']]:[Rendimento anual do membro do agregado superior a 3573,50€]],3,FALSE)))</f>
        <v/>
      </c>
      <c r="D13" s="222" t="str">
        <f>IF(Table2[[#This Row],[Código]]="","",+IF($B$4="","",VLOOKUP(Table2[[#This Row],[Código]],Table9[[#All],[Código do membro do agregado
'[1º Direito']]:[Rendimento anual do membro do agregado superior a 3573,50€]],4,FALSE)))</f>
        <v/>
      </c>
      <c r="E13" s="223" t="str">
        <f>+IF(Table2[[#This Row],[Código]]="","",+IF($B$4="","",VLOOKUP(Table2[[#This Row],[Código]],Table9[[#All],[Código do membro do agregado
'[1º Direito']]:[Rendimento anual do membro do agregado superior a 3573,50€]],5,FALSE)))</f>
        <v/>
      </c>
      <c r="F13" s="223" t="str">
        <f>IF(Table2[[#This Row],[Código]]="","",+IF($B$4="","",VLOOKUP(Table2[[#This Row],[Código]],Table9[[#All],[Código do membro do agregado
'[1º Direito']]:[Rendimento anual do membro do agregado superior a 3573,50€]],6,FALSE)))</f>
        <v/>
      </c>
      <c r="G13" s="218" t="str">
        <f>IF(Table2[[#This Row],[Código]]="","",+IF($B$4="","",VLOOKUP(Table2[[#This Row],[Código]],Table9[[#All],[Código do membro do agregado
'[1º Direito']]:[Rendimento anual do membro do agregado superior a 3573,50€]],7,FALSE)))</f>
        <v/>
      </c>
      <c r="H13" s="223" t="str">
        <f>IF(Table2[[#This Row],[Código]]="","",+IF($B$4="","",IF(VLOOKUP(Table2[[#This Row],[Código]],Table9[[#All],[Código do membro do agregado
'[1º Direito']]:[Rendimento anual do membro do agregado superior a 3573,50€]],8,FALSE)="","",VLOOKUP(Table2[[#This Row],[Código]],Table9[[#All],[Código do membro do agregado
'[1º Direito']]:[Rendimento anual do membro do agregado superior a 3573,50€]],8,FALSE))))</f>
        <v/>
      </c>
      <c r="I13" s="166"/>
      <c r="J13" s="166"/>
      <c r="K13" s="166"/>
      <c r="L13" s="166"/>
      <c r="M13" s="166"/>
      <c r="N13" s="166"/>
      <c r="O13" s="166"/>
      <c r="P13" s="166"/>
      <c r="Q13" s="166"/>
      <c r="R13" s="166"/>
    </row>
    <row r="14" spans="1:28" s="167" customFormat="1" ht="20.100000000000001" customHeight="1" x14ac:dyDescent="0.3">
      <c r="A14" s="226" t="str">
        <f>IFERROR(+IF($B$4="","",VLOOKUP(CONCATENATE($B$4,"g"),Table9[[Código da candidatura]:[Rendimento anual do membro do agregado]],3,FALSE)),"")</f>
        <v/>
      </c>
      <c r="B14" s="220" t="str">
        <f>+IF($B$4="","",VLOOKUP(Table2[[#This Row],[Código]],Table9[[#All],[Código do membro do agregado
'[1º Direito']]:[Rendimento anual do membro do agregado superior a 3573,50€]],2,FALSE))</f>
        <v/>
      </c>
      <c r="C14" s="221" t="str">
        <f>IF(Table2[[#This Row],[Código]]="","",+IF($B$4="","",VLOOKUP(Table2[[#This Row],[Código]],Table9[[#All],[Código do membro do agregado
'[1º Direito']]:[Rendimento anual do membro do agregado superior a 3573,50€]],3,FALSE)))</f>
        <v/>
      </c>
      <c r="D14" s="222" t="str">
        <f>IF(Table2[[#This Row],[Código]]="","",+IF($B$4="","",VLOOKUP(Table2[[#This Row],[Código]],Table9[[#All],[Código do membro do agregado
'[1º Direito']]:[Rendimento anual do membro do agregado superior a 3573,50€]],4,FALSE)))</f>
        <v/>
      </c>
      <c r="E14" s="223" t="str">
        <f>+IF(Table2[[#This Row],[Código]]="","",+IF($B$4="","",VLOOKUP(Table2[[#This Row],[Código]],Table9[[#All],[Código do membro do agregado
'[1º Direito']]:[Rendimento anual do membro do agregado superior a 3573,50€]],5,FALSE)))</f>
        <v/>
      </c>
      <c r="F14" s="228" t="str">
        <f>IF(Table2[[#This Row],[Código]]="","",+IF($B$4="","",VLOOKUP(Table2[[#This Row],[Código]],Table9[[#All],[Código do membro do agregado
'[1º Direito']]:[Rendimento anual do membro do agregado superior a 3573,50€]],6,FALSE)))</f>
        <v/>
      </c>
      <c r="G14" s="229" t="str">
        <f>IF(Table2[[#This Row],[Código]]="","",+IF($B$4="","",VLOOKUP(Table2[[#This Row],[Código]],Table9[[#All],[Código do membro do agregado
'[1º Direito']]:[Rendimento anual do membro do agregado superior a 3573,50€]],7,FALSE)))</f>
        <v/>
      </c>
      <c r="H14" s="223" t="str">
        <f>IF(Table2[[#This Row],[Código]]="","",+IF($B$4="","",IF(VLOOKUP(Table2[[#This Row],[Código]],Table9[[#All],[Código do membro do agregado
'[1º Direito']]:[Rendimento anual do membro do agregado superior a 3573,50€]],8,FALSE)="","",VLOOKUP(Table2[[#This Row],[Código]],Table9[[#All],[Código do membro do agregado
'[1º Direito']]:[Rendimento anual do membro do agregado superior a 3573,50€]],8,FALSE))))</f>
        <v/>
      </c>
      <c r="I14" s="166"/>
      <c r="J14" s="166"/>
      <c r="K14" s="166"/>
      <c r="L14" s="166"/>
      <c r="M14" s="166"/>
      <c r="N14" s="166"/>
      <c r="O14" s="166"/>
      <c r="P14" s="166"/>
      <c r="Q14" s="166"/>
      <c r="R14" s="166"/>
    </row>
    <row r="15" spans="1:28" s="167" customFormat="1" ht="20.100000000000001" customHeight="1" x14ac:dyDescent="0.3">
      <c r="A15" s="226" t="str">
        <f>IFERROR(+IF($B$4="","",VLOOKUP(CONCATENATE($B$4,"h"),Table9[[Código da candidatura]:[Rendimento anual do membro do agregado]],3,FALSE)),"")</f>
        <v/>
      </c>
      <c r="B15" s="220" t="str">
        <f>+IF($B$4="","",VLOOKUP(Table2[[#This Row],[Código]],Table9[[#All],[Código do membro do agregado
'[1º Direito']]:[Rendimento anual do membro do agregado superior a 3573,50€]],2,FALSE))</f>
        <v/>
      </c>
      <c r="C15" s="221" t="str">
        <f>IF(Table2[[#This Row],[Código]]="","",+IF($B$4="","",VLOOKUP(Table2[[#This Row],[Código]],Table9[[#All],[Código do membro do agregado
'[1º Direito']]:[Rendimento anual do membro do agregado superior a 3573,50€]],3,FALSE)))</f>
        <v/>
      </c>
      <c r="D15" s="222" t="str">
        <f>IF(Table2[[#This Row],[Código]]="","",+IF($B$4="","",VLOOKUP(Table2[[#This Row],[Código]],Table9[[#All],[Código do membro do agregado
'[1º Direito']]:[Rendimento anual do membro do agregado superior a 3573,50€]],4,FALSE)))</f>
        <v/>
      </c>
      <c r="E15" s="223" t="str">
        <f>+IF(Table2[[#This Row],[Código]]="","",+IF($B$4="","",VLOOKUP(Table2[[#This Row],[Código]],Table9[[#All],[Código do membro do agregado
'[1º Direito']]:[Rendimento anual do membro do agregado superior a 3573,50€]],5,FALSE)))</f>
        <v/>
      </c>
      <c r="F15" s="223" t="str">
        <f>IF(Table2[[#This Row],[Código]]="","",+IF($B$4="","",VLOOKUP(Table2[[#This Row],[Código]],Table9[[#All],[Código do membro do agregado
'[1º Direito']]:[Rendimento anual do membro do agregado superior a 3573,50€]],6,FALSE)))</f>
        <v/>
      </c>
      <c r="G15" s="218" t="str">
        <f>IF(Table2[[#This Row],[Código]]="","",+IF($B$4="","",VLOOKUP(Table2[[#This Row],[Código]],Table9[[#All],[Código do membro do agregado
'[1º Direito']]:[Rendimento anual do membro do agregado superior a 3573,50€]],7,FALSE)))</f>
        <v/>
      </c>
      <c r="H15" s="223" t="str">
        <f>IF(Table2[[#This Row],[Código]]="","",+IF($B$4="","",IF(VLOOKUP(Table2[[#This Row],[Código]],Table9[[#All],[Código do membro do agregado
'[1º Direito']]:[Rendimento anual do membro do agregado superior a 3573,50€]],8,FALSE)="","",VLOOKUP(Table2[[#This Row],[Código]],Table9[[#All],[Código do membro do agregado
'[1º Direito']]:[Rendimento anual do membro do agregado superior a 3573,50€]],8,FALSE))))</f>
        <v/>
      </c>
      <c r="I15" s="166"/>
      <c r="J15" s="166"/>
      <c r="K15" s="166"/>
      <c r="L15" s="166"/>
      <c r="M15" s="166"/>
      <c r="N15" s="166"/>
      <c r="O15" s="166"/>
      <c r="P15" s="166"/>
      <c r="Q15" s="166"/>
      <c r="R15" s="166"/>
    </row>
    <row r="16" spans="1:28" s="167" customFormat="1" ht="20.100000000000001" customHeight="1" x14ac:dyDescent="0.3">
      <c r="A16" s="227" t="str">
        <f>IFERROR(+IF($B$4="","",VLOOKUP(CONCATENATE($B$4,"i"),Table9[[Código da candidatura]:[Rendimento anual do membro do agregado]],3,FALSE)),"")</f>
        <v/>
      </c>
      <c r="B16" s="220" t="str">
        <f>+IF($B$4="","",VLOOKUP(Table2[[#This Row],[Código]],Table9[[#All],[Código do membro do agregado
'[1º Direito']]:[Rendimento anual do membro do agregado superior a 3573,50€]],2,FALSE))</f>
        <v/>
      </c>
      <c r="C16" s="221" t="str">
        <f>IF(Table2[[#This Row],[Código]]="","",+IF($B$4="","",VLOOKUP(Table2[[#This Row],[Código]],Table9[[#All],[Código do membro do agregado
'[1º Direito']]:[Rendimento anual do membro do agregado superior a 3573,50€]],3,FALSE)))</f>
        <v/>
      </c>
      <c r="D16" s="222" t="str">
        <f>IF(Table2[[#This Row],[Código]]="","",+IF($B$4="","",VLOOKUP(Table2[[#This Row],[Código]],Table9[[#All],[Código do membro do agregado
'[1º Direito']]:[Rendimento anual do membro do agregado superior a 3573,50€]],4,FALSE)))</f>
        <v/>
      </c>
      <c r="E16" s="223" t="str">
        <f>+IF(Table2[[#This Row],[Código]]="","",+IF($B$4="","",VLOOKUP(Table2[[#This Row],[Código]],Table9[[#All],[Código do membro do agregado
'[1º Direito']]:[Rendimento anual do membro do agregado superior a 3573,50€]],5,FALSE)))</f>
        <v/>
      </c>
      <c r="F16" s="223" t="str">
        <f>IF(Table2[[#This Row],[Código]]="","",+IF($B$4="","",VLOOKUP(Table2[[#This Row],[Código]],Table9[[#All],[Código do membro do agregado
'[1º Direito']]:[Rendimento anual do membro do agregado superior a 3573,50€]],6,FALSE)))</f>
        <v/>
      </c>
      <c r="G16" s="218" t="str">
        <f>IF(Table2[[#This Row],[Código]]="","",+IF($B$4="","",VLOOKUP(Table2[[#This Row],[Código]],Table9[[#All],[Código do membro do agregado
'[1º Direito']]:[Rendimento anual do membro do agregado superior a 3573,50€]],7,FALSE)))</f>
        <v/>
      </c>
      <c r="H16" s="223" t="str">
        <f>IF(Table2[[#This Row],[Código]]="","",+IF($B$4="","",IF(VLOOKUP(Table2[[#This Row],[Código]],Table9[[#All],[Código do membro do agregado
'[1º Direito']]:[Rendimento anual do membro do agregado superior a 3573,50€]],8,FALSE)="","",VLOOKUP(Table2[[#This Row],[Código]],Table9[[#All],[Código do membro do agregado
'[1º Direito']]:[Rendimento anual do membro do agregado superior a 3573,50€]],8,FALSE))))</f>
        <v/>
      </c>
      <c r="I16" s="166"/>
      <c r="J16" s="166"/>
      <c r="K16" s="166"/>
      <c r="L16" s="166"/>
      <c r="M16" s="166"/>
      <c r="N16" s="166"/>
      <c r="O16" s="166"/>
      <c r="P16" s="166"/>
      <c r="Q16" s="166"/>
      <c r="R16" s="166"/>
    </row>
    <row r="17" spans="1:29" s="167" customFormat="1" ht="20.100000000000001" customHeight="1" x14ac:dyDescent="0.3">
      <c r="A17" s="226" t="str">
        <f>IFERROR(+IF($B$4="","",VLOOKUP(CONCATENATE($B$4,"j"),Table9[[Código da candidatura]:[Rendimento anual do membro do agregado]],3,FALSE)),"")</f>
        <v/>
      </c>
      <c r="B17" s="220" t="str">
        <f>+IF($B$4="","",VLOOKUP(Table2[[#This Row],[Código]],Table9[[#All],[Código do membro do agregado
'[1º Direito']]:[Rendimento anual do membro do agregado superior a 3573,50€]],2,FALSE))</f>
        <v/>
      </c>
      <c r="C17" s="221" t="str">
        <f>IF(Table2[[#This Row],[Código]]="","",+IF($B$4="","",VLOOKUP(Table2[[#This Row],[Código]],Table9[[#All],[Código do membro do agregado
'[1º Direito']]:[Rendimento anual do membro do agregado superior a 3573,50€]],3,FALSE)))</f>
        <v/>
      </c>
      <c r="D17" s="222" t="str">
        <f>IF(Table2[[#This Row],[Código]]="","",+IF($B$4="","",VLOOKUP(Table2[[#This Row],[Código]],Table9[[#All],[Código do membro do agregado
'[1º Direito']]:[Rendimento anual do membro do agregado superior a 3573,50€]],4,FALSE)))</f>
        <v/>
      </c>
      <c r="E17" s="223" t="str">
        <f>+IF(Table2[[#This Row],[Código]]="","",+IF($B$4="","",VLOOKUP(Table2[[#This Row],[Código]],Table9[[#All],[Código do membro do agregado
'[1º Direito']]:[Rendimento anual do membro do agregado superior a 3573,50€]],5,FALSE)))</f>
        <v/>
      </c>
      <c r="F17" s="223" t="str">
        <f>IF(Table2[[#This Row],[Código]]="","",+IF($B$4="","",VLOOKUP(Table2[[#This Row],[Código]],Table9[[#All],[Código do membro do agregado
'[1º Direito']]:[Rendimento anual do membro do agregado superior a 3573,50€]],6,FALSE)))</f>
        <v/>
      </c>
      <c r="G17" s="218" t="str">
        <f>IF(Table2[[#This Row],[Código]]="","",+IF($B$4="","",VLOOKUP(Table2[[#This Row],[Código]],Table9[[#All],[Código do membro do agregado
'[1º Direito']]:[Rendimento anual do membro do agregado superior a 3573,50€]],7,FALSE)))</f>
        <v/>
      </c>
      <c r="H17" s="223" t="str">
        <f>IF(Table2[[#This Row],[Código]]="","",+IF($B$4="","",IF(VLOOKUP(Table2[[#This Row],[Código]],Table9[[#All],[Código do membro do agregado
'[1º Direito']]:[Rendimento anual do membro do agregado superior a 3573,50€]],8,FALSE)="","",VLOOKUP(Table2[[#This Row],[Código]],Table9[[#All],[Código do membro do agregado
'[1º Direito']]:[Rendimento anual do membro do agregado superior a 3573,50€]],8,FALSE))))</f>
        <v/>
      </c>
      <c r="I17" s="166"/>
      <c r="J17" s="166"/>
      <c r="K17" s="166"/>
      <c r="L17" s="166"/>
      <c r="M17" s="166"/>
      <c r="N17" s="166"/>
      <c r="O17" s="166"/>
      <c r="P17" s="166"/>
      <c r="Q17" s="166"/>
      <c r="R17" s="166"/>
    </row>
    <row r="18" spans="1:29" s="167" customFormat="1" ht="20.100000000000001" customHeight="1" x14ac:dyDescent="0.3">
      <c r="A18" s="226" t="str">
        <f>IFERROR(+IF($B$4="","",VLOOKUP(CONCATENATE($B$4,"k"),Table9[[Código da candidatura]:[Rendimento anual do membro do agregado]],3,FALSE)),"")</f>
        <v/>
      </c>
      <c r="B18" s="220" t="str">
        <f>+IF($B$4="","",VLOOKUP(Table2[[#This Row],[Código]],Table9[[#All],[Código do membro do agregado
'[1º Direito']]:[Rendimento anual do membro do agregado superior a 3573,50€]],2,FALSE))</f>
        <v/>
      </c>
      <c r="C18" s="221" t="str">
        <f>IF(Table2[[#This Row],[Código]]="","",+IF($B$4="","",VLOOKUP(Table2[[#This Row],[Código]],Table9[[#All],[Código do membro do agregado
'[1º Direito']]:[Rendimento anual do membro do agregado superior a 3573,50€]],3,FALSE)))</f>
        <v/>
      </c>
      <c r="D18" s="222" t="str">
        <f>IF(Table2[[#This Row],[Código]]="","",+IF($B$4="","",VLOOKUP(Table2[[#This Row],[Código]],Table9[[#All],[Código do membro do agregado
'[1º Direito']]:[Rendimento anual do membro do agregado superior a 3573,50€]],4,FALSE)))</f>
        <v/>
      </c>
      <c r="E18" s="223" t="str">
        <f>+IF(Table2[[#This Row],[Código]]="","",+IF($B$4="","",VLOOKUP(Table2[[#This Row],[Código]],Table9[[#All],[Código do membro do agregado
'[1º Direito']]:[Rendimento anual do membro do agregado superior a 3573,50€]],5,FALSE)))</f>
        <v/>
      </c>
      <c r="F18" s="230" t="str">
        <f>IF(Table2[[#This Row],[Código]]="","",+IF($B$4="","",VLOOKUP(Table2[[#This Row],[Código]],Table9[[#All],[Código do membro do agregado
'[1º Direito']]:[Rendimento anual do membro do agregado superior a 3573,50€]],6,FALSE)))</f>
        <v/>
      </c>
      <c r="G18" s="217" t="str">
        <f>IF(Table2[[#This Row],[Código]]="","",+IF($B$4="","",VLOOKUP(Table2[[#This Row],[Código]],Table9[[#All],[Código do membro do agregado
'[1º Direito']]:[Rendimento anual do membro do agregado superior a 3573,50€]],7,FALSE)))</f>
        <v/>
      </c>
      <c r="H18" s="223" t="str">
        <f>IF(Table2[[#This Row],[Código]]="","",+IF($B$4="","",IF(VLOOKUP(Table2[[#This Row],[Código]],Table9[[#All],[Código do membro do agregado
'[1º Direito']]:[Rendimento anual do membro do agregado superior a 3573,50€]],8,FALSE)="","",VLOOKUP(Table2[[#This Row],[Código]],Table9[[#All],[Código do membro do agregado
'[1º Direito']]:[Rendimento anual do membro do agregado superior a 3573,50€]],8,FALSE))))</f>
        <v/>
      </c>
      <c r="I18" s="166"/>
      <c r="J18" s="166"/>
      <c r="K18" s="166"/>
      <c r="L18" s="166"/>
      <c r="M18" s="166"/>
      <c r="N18" s="166"/>
      <c r="O18" s="166"/>
      <c r="P18" s="166"/>
      <c r="Q18" s="166"/>
      <c r="R18" s="166"/>
    </row>
    <row r="19" spans="1:29" s="167" customFormat="1" ht="20.100000000000001" customHeight="1" x14ac:dyDescent="0.3">
      <c r="A19" s="231" t="str">
        <f>IFERROR(+IF($B$4="","",VLOOKUP(CONCATENATE($B$4,"l"),Table9[[Código da candidatura]:[Rendimento anual do membro do agregado]],3,FALSE)),"")</f>
        <v/>
      </c>
      <c r="B19" s="232" t="str">
        <f>+IF($B$4="","",VLOOKUP(Table2[[#This Row],[Código]],Table9[[#All],[Código do membro do agregado
'[1º Direito']]:[Rendimento anual do membro do agregado superior a 3573,50€]],2,FALSE))</f>
        <v/>
      </c>
      <c r="C19" s="221" t="str">
        <f>IF(Table2[[#This Row],[Código]]="","",+IF($B$4="","",VLOOKUP(Table2[[#This Row],[Código]],Table9[[#All],[Código do membro do agregado
'[1º Direito']]:[Rendimento anual do membro do agregado superior a 3573,50€]],3,FALSE)))</f>
        <v/>
      </c>
      <c r="D19" s="233" t="str">
        <f>IF(Table2[[#This Row],[Código]]="","",+IF($B$4="","",VLOOKUP(Table2[[#This Row],[Código]],Table9[[#All],[Código do membro do agregado
'[1º Direito']]:[Rendimento anual do membro do agregado superior a 3573,50€]],4,FALSE)))</f>
        <v/>
      </c>
      <c r="E19" s="224" t="str">
        <f>+IF(Table2[[#This Row],[Código]]="","",+IF($B$4="","",VLOOKUP(Table2[[#This Row],[Código]],Table9[[#All],[Código do membro do agregado
'[1º Direito']]:[Rendimento anual do membro do agregado superior a 3573,50€]],5,FALSE)))</f>
        <v/>
      </c>
      <c r="F19" s="224" t="str">
        <f>IF(Table2[[#This Row],[Código]]="","",+IF($B$4="","",VLOOKUP(Table2[[#This Row],[Código]],Table9[[#All],[Código do membro do agregado
'[1º Direito']]:[Rendimento anual do membro do agregado superior a 3573,50€]],6,FALSE)))</f>
        <v/>
      </c>
      <c r="G19" s="225" t="str">
        <f>IF(Table2[[#This Row],[Código]]="","",+IF($B$4="","",VLOOKUP(Table2[[#This Row],[Código]],Table9[[#All],[Código do membro do agregado
'[1º Direito']]:[Rendimento anual do membro do agregado superior a 3573,50€]],7,FALSE)))</f>
        <v/>
      </c>
      <c r="H19" s="224" t="str">
        <f>IF(Table2[[#This Row],[Código]]="","",+IF($B$4="","",IF(VLOOKUP(Table2[[#This Row],[Código]],Table9[[#All],[Código do membro do agregado
'[1º Direito']]:[Rendimento anual do membro do agregado superior a 3573,50€]],8,FALSE)="","",VLOOKUP(Table2[[#This Row],[Código]],Table9[[#All],[Código do membro do agregado
'[1º Direito']]:[Rendimento anual do membro do agregado superior a 3573,50€]],8,FALSE))))</f>
        <v/>
      </c>
      <c r="I19" s="166"/>
      <c r="J19" s="166"/>
      <c r="K19" s="166"/>
      <c r="L19" s="166"/>
      <c r="M19" s="166"/>
      <c r="N19" s="166"/>
      <c r="O19" s="166"/>
      <c r="P19" s="166"/>
      <c r="Q19" s="166"/>
      <c r="R19" s="166"/>
    </row>
    <row r="20" spans="1:29" s="172" customFormat="1" ht="14.1" customHeight="1" x14ac:dyDescent="0.15">
      <c r="A20" s="187"/>
      <c r="B20" s="188"/>
      <c r="C20" s="188"/>
      <c r="D20" s="189"/>
      <c r="E20" s="189"/>
      <c r="F20" s="189"/>
      <c r="G20" s="187"/>
      <c r="H20" s="187"/>
      <c r="I20" s="168"/>
      <c r="J20" s="169"/>
      <c r="K20" s="169"/>
      <c r="L20" s="169"/>
      <c r="M20" s="169"/>
      <c r="N20" s="169"/>
      <c r="O20" s="170"/>
      <c r="P20" s="170"/>
      <c r="Q20" s="171"/>
      <c r="R20" s="170"/>
      <c r="S20" s="170"/>
      <c r="T20" s="170"/>
      <c r="U20" s="170"/>
      <c r="V20" s="170"/>
      <c r="W20" s="170"/>
      <c r="X20" s="170"/>
      <c r="Y20" s="170"/>
      <c r="Z20" s="170"/>
      <c r="AA20" s="170"/>
      <c r="AB20" s="170"/>
      <c r="AC20" s="170"/>
    </row>
    <row r="21" spans="1:29" s="172" customFormat="1" ht="14.1" customHeight="1" x14ac:dyDescent="0.3">
      <c r="A21" s="180"/>
      <c r="B21" s="180"/>
      <c r="C21" s="180"/>
      <c r="D21" s="180"/>
      <c r="E21" s="180"/>
      <c r="F21" s="180"/>
      <c r="G21" s="180"/>
      <c r="H21" s="180"/>
      <c r="I21" s="173"/>
      <c r="J21" s="173"/>
      <c r="K21" s="173"/>
      <c r="L21" s="173"/>
      <c r="M21" s="173"/>
      <c r="N21" s="173"/>
      <c r="O21" s="174"/>
      <c r="P21" s="174"/>
      <c r="Q21" s="174"/>
      <c r="R21" s="174"/>
      <c r="S21" s="174"/>
      <c r="T21" s="174"/>
      <c r="U21" s="174"/>
      <c r="V21" s="170"/>
      <c r="W21" s="170"/>
      <c r="X21" s="170"/>
      <c r="Y21" s="170"/>
      <c r="Z21" s="170"/>
      <c r="AA21" s="170"/>
      <c r="AB21" s="170"/>
      <c r="AC21" s="170"/>
    </row>
    <row r="22" spans="1:29" s="172" customFormat="1" hidden="1" x14ac:dyDescent="0.3">
      <c r="A22" s="180"/>
      <c r="B22" s="190"/>
      <c r="C22" s="190" t="s">
        <v>7106</v>
      </c>
      <c r="D22" s="190" t="s">
        <v>7107</v>
      </c>
      <c r="E22" s="191" t="s">
        <v>7108</v>
      </c>
      <c r="F22" s="181"/>
      <c r="G22" s="180"/>
      <c r="H22" s="180"/>
      <c r="I22" s="173"/>
      <c r="J22" s="173"/>
      <c r="K22" s="173"/>
      <c r="L22" s="173"/>
      <c r="M22" s="173"/>
      <c r="N22" s="173"/>
      <c r="O22" s="174"/>
      <c r="P22" s="174"/>
      <c r="Q22" s="174"/>
      <c r="R22" s="174"/>
      <c r="S22" s="174"/>
      <c r="T22" s="174"/>
      <c r="U22" s="174"/>
      <c r="V22" s="170"/>
      <c r="W22" s="170"/>
      <c r="X22" s="170"/>
      <c r="Y22" s="170"/>
      <c r="Z22" s="170"/>
      <c r="AA22" s="170"/>
      <c r="AB22" s="170"/>
      <c r="AC22" s="170"/>
    </row>
    <row r="23" spans="1:29" s="170" customFormat="1" hidden="1" x14ac:dyDescent="0.3">
      <c r="A23" s="192" t="str">
        <f>IF(A16="","",IF(AND(#REF!-#REF!=1,#REF!&gt;1.5),"Sim","Não"))</f>
        <v/>
      </c>
      <c r="B23" s="190"/>
      <c r="C23" s="190" t="s">
        <v>7109</v>
      </c>
      <c r="D23" s="190" t="s">
        <v>7110</v>
      </c>
      <c r="E23" s="191" t="s">
        <v>7111</v>
      </c>
      <c r="F23" s="181"/>
      <c r="G23" s="180"/>
      <c r="H23" s="180"/>
      <c r="I23" s="169"/>
      <c r="J23" s="169"/>
      <c r="K23" s="169"/>
      <c r="L23" s="169"/>
      <c r="M23" s="169"/>
      <c r="N23" s="169"/>
      <c r="Q23" s="175"/>
    </row>
    <row r="24" spans="1:29" s="177" customFormat="1" hidden="1" x14ac:dyDescent="0.3">
      <c r="A24" s="192" t="str">
        <f>IF(A17="","",IF(AND(#REF!-#REF!=1,#REF!&gt;1.5),"Sim","Não"))</f>
        <v/>
      </c>
      <c r="B24" s="190"/>
      <c r="C24" s="190" t="s">
        <v>7112</v>
      </c>
      <c r="D24" s="190" t="s">
        <v>7113</v>
      </c>
      <c r="E24" s="191" t="s">
        <v>7114</v>
      </c>
      <c r="F24" s="181"/>
      <c r="G24" s="182" t="s">
        <v>7115</v>
      </c>
      <c r="H24" s="183" t="str">
        <f>IF(A8="","",COUNT($B8:$B19))</f>
        <v/>
      </c>
      <c r="I24" s="176"/>
      <c r="J24" s="176"/>
      <c r="K24" s="176"/>
      <c r="L24" s="176"/>
      <c r="M24" s="176"/>
      <c r="N24" s="176"/>
      <c r="Q24" s="175"/>
    </row>
    <row r="25" spans="1:29" s="170" customFormat="1" hidden="1" x14ac:dyDescent="0.3">
      <c r="A25" s="192"/>
      <c r="B25" s="190"/>
      <c r="C25" s="190" t="s">
        <v>7116</v>
      </c>
      <c r="D25" s="190" t="s">
        <v>7117</v>
      </c>
      <c r="E25" s="191" t="s">
        <v>7118</v>
      </c>
      <c r="F25" s="181"/>
      <c r="G25" s="184" t="s">
        <v>7119</v>
      </c>
      <c r="H25" s="183" t="str">
        <f>IF(A8="","",COUNTIF(#REF!,"Dep"))</f>
        <v/>
      </c>
      <c r="I25" s="169"/>
      <c r="J25" s="169"/>
      <c r="K25" s="169"/>
      <c r="L25" s="169"/>
      <c r="M25" s="169"/>
      <c r="N25" s="169"/>
      <c r="Q25" s="175"/>
    </row>
    <row r="26" spans="1:29" s="177" customFormat="1" hidden="1" x14ac:dyDescent="0.3">
      <c r="A26" s="180"/>
      <c r="B26" s="190"/>
      <c r="C26" s="190" t="s">
        <v>7120</v>
      </c>
      <c r="D26" s="190" t="s">
        <v>7121</v>
      </c>
      <c r="E26" s="181"/>
      <c r="F26" s="181"/>
      <c r="G26" s="184" t="s">
        <v>7122</v>
      </c>
      <c r="H26" s="183" t="str">
        <f>IF(A8="","",MAX(H24-H25-1,0))</f>
        <v/>
      </c>
      <c r="I26" s="176"/>
      <c r="J26" s="176"/>
      <c r="K26" s="176"/>
      <c r="L26" s="176"/>
      <c r="M26" s="176"/>
      <c r="N26" s="176"/>
      <c r="Q26" s="175"/>
    </row>
    <row r="27" spans="1:29" s="177" customFormat="1" hidden="1" x14ac:dyDescent="0.3">
      <c r="A27" s="180"/>
      <c r="B27" s="180"/>
      <c r="C27" s="193"/>
      <c r="D27" s="181"/>
      <c r="E27" s="181"/>
      <c r="F27" s="181"/>
      <c r="G27" s="184" t="s">
        <v>7123</v>
      </c>
      <c r="H27" s="183" t="str">
        <f>IF(A8="","",COUNTIF(Table2[Incapacidade igual ou superior a 60%?],"Sim"))</f>
        <v/>
      </c>
      <c r="I27" s="176"/>
      <c r="J27" s="176"/>
      <c r="K27" s="176"/>
      <c r="L27" s="176"/>
      <c r="M27" s="176"/>
      <c r="N27" s="176"/>
      <c r="Q27" s="175"/>
    </row>
    <row r="28" spans="1:29" s="177" customFormat="1" hidden="1" x14ac:dyDescent="0.3">
      <c r="A28" s="180"/>
      <c r="B28" s="180"/>
      <c r="C28" s="190" t="s">
        <v>7124</v>
      </c>
      <c r="D28" s="180"/>
      <c r="E28" s="180"/>
      <c r="F28" s="180"/>
      <c r="G28" s="185" t="s">
        <v>7125</v>
      </c>
      <c r="H28" s="186" t="str">
        <f>IF(A8="","",IF(AND(H24-H25=1,H24&gt;1.5),"Sim","Não"))</f>
        <v/>
      </c>
      <c r="I28" s="176"/>
      <c r="J28" s="176"/>
      <c r="K28" s="176"/>
      <c r="L28" s="176"/>
      <c r="M28" s="176"/>
      <c r="N28" s="176"/>
      <c r="Q28" s="175"/>
    </row>
    <row r="29" spans="1:29" s="177" customFormat="1" hidden="1" x14ac:dyDescent="0.3">
      <c r="A29" s="180"/>
      <c r="B29" s="180"/>
      <c r="C29" s="190" t="s">
        <v>7126</v>
      </c>
      <c r="D29" s="180"/>
      <c r="E29" s="180"/>
      <c r="F29" s="180"/>
      <c r="G29" s="185" t="s">
        <v>7127</v>
      </c>
      <c r="H29" s="186" t="str">
        <f>IF(A8="","",IF(AND(H24=1,#REF!&gt;64),"Sim","Não"))</f>
        <v/>
      </c>
      <c r="I29" s="176"/>
      <c r="J29" s="176"/>
      <c r="K29" s="176"/>
      <c r="L29" s="176"/>
      <c r="M29" s="176"/>
      <c r="N29" s="176"/>
      <c r="Q29" s="175"/>
    </row>
    <row r="30" spans="1:29" s="177" customFormat="1" x14ac:dyDescent="0.3">
      <c r="A30" s="180"/>
      <c r="B30" s="180"/>
      <c r="C30" s="194"/>
      <c r="D30" s="195" t="s">
        <v>7128</v>
      </c>
      <c r="E30" s="196" t="str">
        <f>IF('BD - Agregado'!$B$4="","",VLOOKUP('BD - Agregado'!$B$4,Table8[[#All],[Código da Candidatura]:[Fator de correção]],12,FALSE))</f>
        <v/>
      </c>
      <c r="F30" s="180"/>
      <c r="G30" s="180"/>
      <c r="H30" s="180"/>
      <c r="I30" s="176"/>
      <c r="J30" s="176"/>
      <c r="K30" s="176"/>
      <c r="N30" s="175"/>
    </row>
    <row r="31" spans="1:29" s="177" customFormat="1" x14ac:dyDescent="0.3">
      <c r="A31" s="180"/>
      <c r="B31" s="180"/>
      <c r="C31" s="194"/>
      <c r="D31" s="197" t="s">
        <v>7166</v>
      </c>
      <c r="E31" s="198">
        <v>522.5</v>
      </c>
      <c r="F31" s="180"/>
      <c r="G31" s="180"/>
      <c r="H31" s="180"/>
      <c r="I31" s="176"/>
      <c r="J31" s="176"/>
      <c r="K31" s="176"/>
      <c r="N31" s="175"/>
    </row>
    <row r="32" spans="1:29" s="177" customFormat="1" x14ac:dyDescent="0.3">
      <c r="A32" s="180"/>
      <c r="B32" s="180"/>
      <c r="C32" s="194"/>
      <c r="D32" s="197" t="s">
        <v>7129</v>
      </c>
      <c r="E32" s="199" t="str">
        <f>IF(AND(G8="",G9="",G10="",G11="",G12="",G13="",G14="",G15="",G16="",G17="",G18="",G19=""),"",SUM(Table2[Rendimento anual do membro do agregado]))</f>
        <v/>
      </c>
      <c r="F32" s="180"/>
      <c r="G32" s="180"/>
      <c r="H32" s="180"/>
      <c r="I32" s="176"/>
      <c r="J32" s="176"/>
      <c r="K32" s="176"/>
      <c r="N32" s="175"/>
    </row>
    <row r="33" spans="1:29" s="177" customFormat="1" x14ac:dyDescent="0.3">
      <c r="A33" s="180"/>
      <c r="B33" s="180"/>
      <c r="C33" s="194"/>
      <c r="D33" s="197" t="s">
        <v>7130</v>
      </c>
      <c r="E33" s="198" t="str">
        <f>IFERROR(+$E$32/12/$E$30,"")</f>
        <v/>
      </c>
      <c r="F33" s="180"/>
      <c r="G33" s="180"/>
      <c r="H33" s="180"/>
      <c r="I33" s="176"/>
      <c r="J33" s="176"/>
      <c r="K33" s="176"/>
      <c r="N33" s="175"/>
    </row>
    <row r="34" spans="1:29" s="177" customFormat="1" x14ac:dyDescent="0.3">
      <c r="A34" s="180"/>
      <c r="B34" s="180"/>
      <c r="C34" s="200"/>
      <c r="D34" s="201" t="s">
        <v>7131</v>
      </c>
      <c r="E34" s="202" t="str">
        <f>IF($E$33="","Sem Info Rend.",IF($E$33&gt;=4*$E$31,"Não Elegível",IF($E$33&lt;4*$E$31,"Elegível","")))</f>
        <v>Sem Info Rend.</v>
      </c>
      <c r="F34" s="180"/>
      <c r="G34" s="180"/>
      <c r="H34" s="180"/>
      <c r="I34" s="176"/>
      <c r="J34" s="176"/>
      <c r="K34" s="176"/>
      <c r="N34" s="175"/>
    </row>
    <row r="35" spans="1:29" s="177" customFormat="1" x14ac:dyDescent="0.3">
      <c r="A35" s="180"/>
      <c r="B35" s="180"/>
      <c r="C35" s="180"/>
      <c r="D35" s="180"/>
      <c r="E35" s="180"/>
      <c r="F35" s="180"/>
      <c r="G35" s="180"/>
      <c r="H35" s="180"/>
      <c r="I35" s="176"/>
      <c r="J35" s="176"/>
      <c r="K35" s="176"/>
      <c r="N35" s="175"/>
    </row>
    <row r="36" spans="1:29" s="177" customFormat="1" x14ac:dyDescent="0.3">
      <c r="A36" s="176"/>
      <c r="B36" s="176"/>
      <c r="C36" s="176"/>
      <c r="D36" s="176"/>
      <c r="E36" s="176"/>
      <c r="F36" s="176"/>
      <c r="G36" s="176"/>
      <c r="H36" s="176"/>
      <c r="I36" s="176"/>
      <c r="J36" s="176"/>
      <c r="K36" s="176"/>
      <c r="L36" s="176"/>
      <c r="M36" s="176"/>
      <c r="N36" s="176"/>
      <c r="Q36" s="175"/>
    </row>
    <row r="37" spans="1:29" s="177" customFormat="1" x14ac:dyDescent="0.3">
      <c r="A37" s="176"/>
      <c r="B37" s="176"/>
      <c r="C37" s="176"/>
      <c r="D37" s="176"/>
      <c r="E37" s="176"/>
      <c r="F37" s="176"/>
      <c r="G37" s="176"/>
      <c r="H37" s="176"/>
      <c r="I37" s="176"/>
      <c r="J37" s="176"/>
      <c r="K37" s="176"/>
      <c r="L37" s="176"/>
      <c r="M37" s="176"/>
      <c r="N37" s="176"/>
      <c r="Q37" s="175"/>
    </row>
    <row r="38" spans="1:29" s="177" customFormat="1" x14ac:dyDescent="0.3">
      <c r="A38" s="176"/>
      <c r="B38" s="176"/>
      <c r="C38" s="176"/>
      <c r="D38" s="176"/>
      <c r="E38" s="176"/>
      <c r="F38" s="176"/>
      <c r="G38" s="176"/>
      <c r="H38" s="176"/>
      <c r="I38" s="176"/>
      <c r="J38" s="176"/>
      <c r="K38" s="176"/>
      <c r="L38" s="176"/>
      <c r="M38" s="176"/>
      <c r="N38" s="176"/>
      <c r="Q38" s="175"/>
    </row>
    <row r="39" spans="1:29" s="177" customFormat="1" x14ac:dyDescent="0.3">
      <c r="A39" s="176"/>
      <c r="B39" s="176"/>
      <c r="C39" s="176"/>
      <c r="D39" s="176"/>
      <c r="E39" s="176"/>
      <c r="F39" s="176"/>
      <c r="G39" s="176"/>
      <c r="H39" s="176"/>
      <c r="I39" s="176"/>
      <c r="J39" s="176"/>
      <c r="K39" s="176"/>
      <c r="L39" s="176"/>
      <c r="M39" s="176"/>
      <c r="N39" s="176"/>
      <c r="Q39" s="175"/>
    </row>
    <row r="40" spans="1:29" s="177" customFormat="1" x14ac:dyDescent="0.3">
      <c r="A40" s="176"/>
      <c r="B40" s="176"/>
      <c r="C40" s="176"/>
      <c r="D40" s="176"/>
      <c r="E40" s="176"/>
      <c r="F40" s="176"/>
      <c r="G40" s="176"/>
      <c r="H40" s="176"/>
      <c r="I40" s="176"/>
      <c r="J40" s="176"/>
      <c r="K40" s="176"/>
      <c r="L40" s="176"/>
      <c r="M40" s="176"/>
      <c r="N40" s="176"/>
      <c r="Q40" s="175"/>
    </row>
    <row r="41" spans="1:29" s="177" customFormat="1" x14ac:dyDescent="0.3">
      <c r="A41" s="176"/>
      <c r="B41" s="176"/>
      <c r="C41" s="176"/>
      <c r="D41" s="176"/>
      <c r="E41" s="176"/>
      <c r="F41" s="176"/>
      <c r="G41" s="176"/>
      <c r="H41" s="176"/>
      <c r="I41" s="176"/>
      <c r="J41" s="176"/>
      <c r="K41" s="176"/>
      <c r="L41" s="176"/>
      <c r="M41" s="176"/>
      <c r="N41" s="176"/>
      <c r="Q41" s="175"/>
    </row>
    <row r="42" spans="1:29" s="177" customFormat="1" x14ac:dyDescent="0.3">
      <c r="A42" s="176"/>
      <c r="B42" s="176"/>
      <c r="C42" s="176"/>
      <c r="D42" s="176"/>
      <c r="E42" s="176"/>
      <c r="F42" s="176"/>
      <c r="G42" s="176"/>
      <c r="H42" s="176"/>
      <c r="I42" s="176"/>
      <c r="J42" s="176"/>
      <c r="K42" s="176"/>
      <c r="L42" s="176"/>
      <c r="M42" s="176"/>
      <c r="N42" s="176"/>
      <c r="Q42" s="175"/>
    </row>
    <row r="43" spans="1:29" s="177" customFormat="1" x14ac:dyDescent="0.3">
      <c r="A43" s="176"/>
      <c r="B43" s="176"/>
      <c r="C43" s="176"/>
      <c r="D43" s="176"/>
      <c r="E43" s="176"/>
      <c r="F43" s="176"/>
      <c r="G43" s="176"/>
      <c r="H43" s="176"/>
      <c r="I43" s="176"/>
      <c r="J43" s="176"/>
      <c r="K43" s="176"/>
      <c r="L43" s="176"/>
      <c r="M43" s="176"/>
      <c r="N43" s="176"/>
      <c r="Q43" s="175"/>
    </row>
    <row r="44" spans="1:29" s="178" customFormat="1" x14ac:dyDescent="0.3">
      <c r="A44" s="151"/>
      <c r="B44" s="151"/>
      <c r="C44" s="151"/>
      <c r="D44" s="151"/>
      <c r="E44" s="151"/>
      <c r="F44" s="151"/>
      <c r="G44" s="176"/>
      <c r="H44" s="176"/>
      <c r="I44" s="151"/>
      <c r="J44" s="151"/>
      <c r="K44" s="151"/>
      <c r="L44" s="151"/>
      <c r="M44" s="151"/>
      <c r="N44" s="151"/>
      <c r="O44" s="177"/>
      <c r="P44" s="177"/>
      <c r="Q44" s="175"/>
      <c r="R44" s="177"/>
      <c r="S44" s="177"/>
      <c r="T44" s="177"/>
      <c r="U44" s="177"/>
      <c r="V44" s="177"/>
      <c r="W44" s="177"/>
      <c r="X44" s="177"/>
      <c r="Y44" s="177"/>
      <c r="Z44" s="177"/>
      <c r="AA44" s="177"/>
      <c r="AB44" s="177"/>
      <c r="AC44" s="177"/>
    </row>
    <row r="45" spans="1:29" s="178" customFormat="1" x14ac:dyDescent="0.3">
      <c r="A45" s="151"/>
      <c r="B45" s="151"/>
      <c r="C45" s="151"/>
      <c r="D45" s="151"/>
      <c r="E45" s="151"/>
      <c r="F45" s="151"/>
      <c r="G45" s="151"/>
      <c r="H45" s="151"/>
      <c r="I45" s="151"/>
      <c r="J45" s="151"/>
      <c r="K45" s="151"/>
      <c r="L45" s="151"/>
      <c r="M45" s="151"/>
      <c r="N45" s="151"/>
      <c r="O45" s="177"/>
      <c r="P45" s="177"/>
      <c r="Q45" s="175"/>
      <c r="R45" s="177"/>
      <c r="S45" s="177"/>
      <c r="T45" s="177"/>
      <c r="U45" s="177"/>
      <c r="V45" s="177"/>
      <c r="W45" s="177"/>
      <c r="X45" s="177"/>
      <c r="Y45" s="177"/>
      <c r="Z45" s="177"/>
      <c r="AA45" s="177"/>
      <c r="AB45" s="177"/>
      <c r="AC45" s="177"/>
    </row>
    <row r="46" spans="1:29" s="178" customFormat="1" x14ac:dyDescent="0.3">
      <c r="A46" s="151"/>
      <c r="B46" s="151"/>
      <c r="C46" s="151"/>
      <c r="D46" s="151"/>
      <c r="E46" s="151"/>
      <c r="F46" s="151"/>
      <c r="G46" s="151"/>
      <c r="H46" s="151"/>
      <c r="I46" s="151"/>
      <c r="J46" s="151"/>
      <c r="K46" s="151"/>
      <c r="L46" s="151"/>
      <c r="M46" s="151"/>
      <c r="N46" s="151"/>
      <c r="O46" s="177"/>
      <c r="P46" s="177"/>
      <c r="Q46" s="175"/>
      <c r="R46" s="177"/>
      <c r="S46" s="177"/>
      <c r="T46" s="177"/>
      <c r="U46" s="177"/>
      <c r="V46" s="177"/>
      <c r="W46" s="177"/>
      <c r="X46" s="177"/>
      <c r="Y46" s="177"/>
      <c r="Z46" s="177"/>
      <c r="AA46" s="177"/>
      <c r="AB46" s="177"/>
      <c r="AC46" s="177"/>
    </row>
    <row r="47" spans="1:29" s="178" customFormat="1" x14ac:dyDescent="0.3">
      <c r="A47" s="151"/>
      <c r="B47" s="151"/>
      <c r="C47" s="151"/>
      <c r="D47" s="151"/>
      <c r="E47" s="151"/>
      <c r="F47" s="151"/>
      <c r="G47" s="151"/>
      <c r="H47" s="151"/>
      <c r="I47" s="151"/>
      <c r="J47" s="151"/>
      <c r="K47" s="151"/>
      <c r="L47" s="151"/>
      <c r="M47" s="151"/>
      <c r="N47" s="151"/>
      <c r="O47" s="177"/>
      <c r="P47" s="177"/>
      <c r="Q47" s="175"/>
      <c r="R47" s="177"/>
      <c r="S47" s="177"/>
      <c r="T47" s="177"/>
      <c r="U47" s="177"/>
      <c r="V47" s="177"/>
      <c r="W47" s="177"/>
      <c r="X47" s="177"/>
      <c r="Y47" s="177"/>
      <c r="Z47" s="177"/>
      <c r="AA47" s="177"/>
      <c r="AB47" s="177"/>
      <c r="AC47" s="177"/>
    </row>
    <row r="48" spans="1:29" s="178" customFormat="1" x14ac:dyDescent="0.3">
      <c r="A48" s="151"/>
      <c r="B48" s="151"/>
      <c r="C48" s="151"/>
      <c r="D48" s="151"/>
      <c r="E48" s="151"/>
      <c r="F48" s="151"/>
      <c r="G48" s="151"/>
      <c r="H48" s="151"/>
      <c r="I48" s="151"/>
      <c r="J48" s="151"/>
      <c r="K48" s="151"/>
      <c r="L48" s="151"/>
      <c r="M48" s="151"/>
      <c r="N48" s="151"/>
      <c r="O48" s="177"/>
      <c r="P48" s="177"/>
      <c r="Q48" s="175"/>
      <c r="R48" s="177"/>
      <c r="S48" s="177"/>
      <c r="T48" s="177"/>
      <c r="U48" s="177"/>
      <c r="V48" s="177"/>
      <c r="W48" s="177"/>
      <c r="X48" s="177"/>
      <c r="Y48" s="177"/>
      <c r="Z48" s="177"/>
      <c r="AA48" s="177"/>
      <c r="AB48" s="177"/>
      <c r="AC48" s="177"/>
    </row>
    <row r="49" spans="1:29" s="178" customFormat="1" x14ac:dyDescent="0.3">
      <c r="A49" s="151"/>
      <c r="B49" s="151"/>
      <c r="C49" s="151"/>
      <c r="D49" s="151"/>
      <c r="E49" s="151"/>
      <c r="F49" s="151"/>
      <c r="G49" s="151"/>
      <c r="H49" s="151"/>
      <c r="I49" s="151"/>
      <c r="J49" s="151"/>
      <c r="K49" s="151"/>
      <c r="L49" s="151"/>
      <c r="M49" s="151"/>
      <c r="N49" s="151"/>
      <c r="O49" s="177"/>
      <c r="P49" s="177"/>
      <c r="Q49" s="175"/>
      <c r="R49" s="177"/>
      <c r="S49" s="177"/>
      <c r="T49" s="177"/>
      <c r="U49" s="177"/>
      <c r="V49" s="177"/>
      <c r="W49" s="177"/>
      <c r="X49" s="177"/>
      <c r="Y49" s="177"/>
      <c r="Z49" s="177"/>
      <c r="AA49" s="177"/>
      <c r="AB49" s="177"/>
      <c r="AC49" s="177"/>
    </row>
    <row r="50" spans="1:29" s="178" customFormat="1" x14ac:dyDescent="0.3">
      <c r="A50" s="151"/>
      <c r="B50" s="151"/>
      <c r="C50" s="151"/>
      <c r="D50" s="151"/>
      <c r="E50" s="151"/>
      <c r="F50" s="151"/>
      <c r="G50" s="151"/>
      <c r="H50" s="151"/>
      <c r="I50" s="151"/>
      <c r="J50" s="151"/>
      <c r="K50" s="151"/>
      <c r="L50" s="151"/>
      <c r="M50" s="151"/>
      <c r="N50" s="151"/>
      <c r="O50" s="177"/>
      <c r="P50" s="177"/>
      <c r="Q50" s="175"/>
      <c r="R50" s="177"/>
      <c r="S50" s="177"/>
      <c r="T50" s="177"/>
      <c r="U50" s="177"/>
      <c r="V50" s="177"/>
      <c r="W50" s="177"/>
      <c r="X50" s="177"/>
      <c r="Y50" s="177"/>
      <c r="Z50" s="177"/>
      <c r="AA50" s="177"/>
      <c r="AB50" s="177"/>
      <c r="AC50" s="177"/>
    </row>
    <row r="51" spans="1:29" s="178" customFormat="1" x14ac:dyDescent="0.3">
      <c r="A51" s="151"/>
      <c r="B51" s="151"/>
      <c r="C51" s="151"/>
      <c r="D51" s="151"/>
      <c r="E51" s="151"/>
      <c r="F51" s="151"/>
      <c r="G51" s="151"/>
      <c r="H51" s="151"/>
      <c r="I51" s="151"/>
      <c r="J51" s="151"/>
      <c r="K51" s="151"/>
      <c r="L51" s="151"/>
      <c r="M51" s="151"/>
      <c r="N51" s="151"/>
      <c r="O51" s="177"/>
      <c r="P51" s="177"/>
      <c r="Q51" s="175"/>
      <c r="R51" s="177"/>
      <c r="S51" s="177"/>
      <c r="T51" s="177"/>
      <c r="U51" s="177"/>
      <c r="V51" s="177"/>
      <c r="W51" s="177"/>
      <c r="X51" s="177"/>
      <c r="Y51" s="177"/>
      <c r="Z51" s="177"/>
      <c r="AA51" s="177"/>
      <c r="AB51" s="177"/>
      <c r="AC51" s="177"/>
    </row>
    <row r="52" spans="1:29" s="178" customFormat="1" x14ac:dyDescent="0.3">
      <c r="A52" s="151"/>
      <c r="B52" s="151"/>
      <c r="C52" s="151"/>
      <c r="D52" s="151"/>
      <c r="E52" s="151"/>
      <c r="F52" s="151"/>
      <c r="G52" s="151"/>
      <c r="H52" s="151"/>
      <c r="I52" s="151"/>
      <c r="J52" s="151"/>
      <c r="K52" s="151"/>
      <c r="L52" s="151"/>
      <c r="M52" s="151"/>
      <c r="N52" s="151"/>
      <c r="O52" s="177"/>
      <c r="P52" s="177"/>
      <c r="Q52" s="175"/>
      <c r="R52" s="177"/>
      <c r="S52" s="177"/>
      <c r="T52" s="177"/>
      <c r="U52" s="177"/>
      <c r="V52" s="177"/>
      <c r="W52" s="177"/>
      <c r="X52" s="177"/>
      <c r="Y52" s="177"/>
      <c r="Z52" s="177"/>
      <c r="AA52" s="177"/>
      <c r="AB52" s="177"/>
      <c r="AC52" s="177"/>
    </row>
    <row r="53" spans="1:29" s="178" customFormat="1" x14ac:dyDescent="0.3">
      <c r="A53" s="151"/>
      <c r="B53" s="151"/>
      <c r="C53" s="151"/>
      <c r="D53" s="151"/>
      <c r="E53" s="151"/>
      <c r="F53" s="151"/>
      <c r="G53" s="151"/>
      <c r="H53" s="151"/>
      <c r="I53" s="151"/>
      <c r="J53" s="151"/>
      <c r="K53" s="151"/>
      <c r="L53" s="151"/>
      <c r="M53" s="151"/>
      <c r="N53" s="151"/>
      <c r="O53" s="177"/>
      <c r="P53" s="177"/>
      <c r="Q53" s="175"/>
      <c r="R53" s="177"/>
      <c r="S53" s="177"/>
      <c r="T53" s="177"/>
      <c r="U53" s="177"/>
      <c r="V53" s="177"/>
      <c r="W53" s="177"/>
      <c r="X53" s="177"/>
      <c r="Y53" s="177"/>
      <c r="Z53" s="177"/>
      <c r="AA53" s="177"/>
      <c r="AB53" s="177"/>
      <c r="AC53" s="177"/>
    </row>
    <row r="54" spans="1:29" s="178" customFormat="1" x14ac:dyDescent="0.3">
      <c r="A54" s="151"/>
      <c r="B54" s="151"/>
      <c r="C54" s="151"/>
      <c r="D54" s="151"/>
      <c r="E54" s="151"/>
      <c r="F54" s="151"/>
      <c r="G54" s="151"/>
      <c r="H54" s="151"/>
      <c r="I54" s="151"/>
      <c r="J54" s="151"/>
      <c r="K54" s="151"/>
      <c r="L54" s="151"/>
      <c r="M54" s="151"/>
      <c r="N54" s="151"/>
      <c r="O54" s="177"/>
      <c r="P54" s="177"/>
      <c r="Q54" s="175"/>
      <c r="R54" s="177"/>
      <c r="S54" s="177"/>
      <c r="T54" s="177"/>
      <c r="U54" s="177"/>
      <c r="V54" s="177"/>
      <c r="W54" s="177"/>
      <c r="X54" s="177"/>
      <c r="Y54" s="177"/>
      <c r="Z54" s="177"/>
      <c r="AA54" s="177"/>
      <c r="AB54" s="177"/>
      <c r="AC54" s="177"/>
    </row>
    <row r="55" spans="1:29" s="178" customFormat="1" x14ac:dyDescent="0.3">
      <c r="A55" s="151"/>
      <c r="B55" s="151"/>
      <c r="C55" s="151"/>
      <c r="D55" s="151"/>
      <c r="E55" s="151"/>
      <c r="F55" s="151"/>
      <c r="G55" s="151"/>
      <c r="H55" s="151"/>
      <c r="I55" s="151"/>
      <c r="J55" s="151"/>
      <c r="K55" s="151"/>
      <c r="L55" s="151"/>
      <c r="M55" s="151"/>
      <c r="N55" s="151"/>
      <c r="O55" s="177"/>
      <c r="P55" s="177"/>
      <c r="Q55" s="175"/>
      <c r="R55" s="177"/>
      <c r="S55" s="177"/>
      <c r="T55" s="177"/>
      <c r="U55" s="177"/>
      <c r="V55" s="177"/>
      <c r="W55" s="177"/>
      <c r="X55" s="177"/>
      <c r="Y55" s="177"/>
      <c r="Z55" s="177"/>
      <c r="AA55" s="177"/>
      <c r="AB55" s="177"/>
      <c r="AC55" s="177"/>
    </row>
    <row r="56" spans="1:29" s="178" customFormat="1" x14ac:dyDescent="0.3">
      <c r="A56" s="151"/>
      <c r="B56" s="151"/>
      <c r="C56" s="151"/>
      <c r="D56" s="151"/>
      <c r="E56" s="151"/>
      <c r="F56" s="151"/>
      <c r="G56" s="151"/>
      <c r="H56" s="151"/>
      <c r="I56" s="151"/>
      <c r="J56" s="151"/>
      <c r="K56" s="151"/>
      <c r="L56" s="151"/>
      <c r="M56" s="151"/>
      <c r="N56" s="151"/>
      <c r="O56" s="177"/>
      <c r="P56" s="177"/>
      <c r="Q56" s="175"/>
      <c r="R56" s="177"/>
      <c r="S56" s="177"/>
      <c r="T56" s="177"/>
      <c r="U56" s="177"/>
      <c r="V56" s="177"/>
      <c r="W56" s="177"/>
      <c r="X56" s="177"/>
      <c r="Y56" s="177"/>
      <c r="Z56" s="177"/>
      <c r="AA56" s="177"/>
      <c r="AB56" s="177"/>
      <c r="AC56" s="177"/>
    </row>
    <row r="57" spans="1:29" s="178" customFormat="1" x14ac:dyDescent="0.3">
      <c r="A57" s="151"/>
      <c r="B57" s="151"/>
      <c r="C57" s="151"/>
      <c r="D57" s="151"/>
      <c r="E57" s="151"/>
      <c r="F57" s="151"/>
      <c r="G57" s="151"/>
      <c r="H57" s="151"/>
      <c r="I57" s="151"/>
      <c r="J57" s="151"/>
      <c r="K57" s="151"/>
      <c r="L57" s="151"/>
      <c r="M57" s="151"/>
      <c r="N57" s="151"/>
      <c r="O57" s="177"/>
      <c r="P57" s="177"/>
      <c r="Q57" s="175"/>
      <c r="R57" s="177"/>
      <c r="S57" s="177"/>
      <c r="T57" s="177"/>
      <c r="U57" s="177"/>
      <c r="V57" s="177"/>
      <c r="W57" s="177"/>
      <c r="X57" s="177"/>
      <c r="Y57" s="177"/>
      <c r="Z57" s="177"/>
      <c r="AA57" s="177"/>
      <c r="AB57" s="177"/>
      <c r="AC57" s="177"/>
    </row>
    <row r="58" spans="1:29" s="178" customFormat="1" x14ac:dyDescent="0.3">
      <c r="A58" s="151"/>
      <c r="B58" s="151"/>
      <c r="C58" s="151"/>
      <c r="D58" s="151"/>
      <c r="E58" s="151"/>
      <c r="F58" s="151"/>
      <c r="G58" s="151"/>
      <c r="H58" s="151"/>
      <c r="I58" s="151"/>
      <c r="J58" s="151"/>
      <c r="K58" s="151"/>
      <c r="L58" s="151"/>
      <c r="M58" s="151"/>
      <c r="N58" s="151"/>
      <c r="O58" s="177"/>
      <c r="P58" s="177"/>
      <c r="Q58" s="175"/>
      <c r="R58" s="177"/>
      <c r="S58" s="177"/>
      <c r="T58" s="177"/>
      <c r="U58" s="177"/>
      <c r="V58" s="177"/>
      <c r="W58" s="177"/>
      <c r="X58" s="177"/>
      <c r="Y58" s="177"/>
      <c r="Z58" s="177"/>
      <c r="AA58" s="177"/>
      <c r="AB58" s="177"/>
      <c r="AC58" s="177"/>
    </row>
    <row r="59" spans="1:29" s="178" customFormat="1" x14ac:dyDescent="0.3">
      <c r="A59" s="151"/>
      <c r="B59" s="151"/>
      <c r="C59" s="151"/>
      <c r="D59" s="151"/>
      <c r="E59" s="151"/>
      <c r="F59" s="151"/>
      <c r="G59" s="151"/>
      <c r="H59" s="151"/>
      <c r="I59" s="151"/>
      <c r="J59" s="151"/>
      <c r="K59" s="151"/>
      <c r="L59" s="151"/>
      <c r="M59" s="151"/>
      <c r="N59" s="151"/>
      <c r="O59" s="177"/>
      <c r="P59" s="177"/>
      <c r="Q59" s="175"/>
      <c r="R59" s="177"/>
      <c r="S59" s="177"/>
      <c r="T59" s="177"/>
      <c r="U59" s="177"/>
      <c r="V59" s="177"/>
      <c r="W59" s="177"/>
      <c r="X59" s="177"/>
      <c r="Y59" s="177"/>
      <c r="Z59" s="177"/>
      <c r="AA59" s="177"/>
      <c r="AB59" s="177"/>
      <c r="AC59" s="177"/>
    </row>
    <row r="60" spans="1:29" s="178" customFormat="1" x14ac:dyDescent="0.3">
      <c r="A60" s="151"/>
      <c r="B60" s="151"/>
      <c r="C60" s="151"/>
      <c r="D60" s="151"/>
      <c r="E60" s="151"/>
      <c r="F60" s="151"/>
      <c r="G60" s="151"/>
      <c r="H60" s="151"/>
      <c r="I60" s="151"/>
      <c r="J60" s="151"/>
      <c r="K60" s="151"/>
      <c r="L60" s="151"/>
      <c r="M60" s="151"/>
      <c r="N60" s="151"/>
      <c r="O60" s="177"/>
      <c r="P60" s="177"/>
      <c r="Q60" s="175"/>
      <c r="R60" s="177"/>
      <c r="S60" s="177"/>
      <c r="T60" s="177"/>
      <c r="U60" s="177"/>
      <c r="V60" s="177"/>
      <c r="W60" s="177"/>
      <c r="X60" s="177"/>
      <c r="Y60" s="177"/>
      <c r="Z60" s="177"/>
      <c r="AA60" s="177"/>
      <c r="AB60" s="177"/>
      <c r="AC60" s="177"/>
    </row>
    <row r="61" spans="1:29" s="178" customFormat="1" x14ac:dyDescent="0.3">
      <c r="A61" s="151"/>
      <c r="B61" s="151"/>
      <c r="C61" s="151"/>
      <c r="D61" s="151"/>
      <c r="E61" s="151"/>
      <c r="F61" s="151"/>
      <c r="G61" s="151"/>
      <c r="H61" s="151"/>
      <c r="I61" s="151"/>
      <c r="J61" s="151"/>
      <c r="K61" s="151"/>
      <c r="L61" s="151"/>
      <c r="M61" s="151"/>
      <c r="N61" s="151"/>
      <c r="O61" s="177"/>
      <c r="P61" s="177"/>
      <c r="Q61" s="175"/>
      <c r="R61" s="177"/>
      <c r="S61" s="177"/>
      <c r="T61" s="177"/>
      <c r="U61" s="177"/>
      <c r="V61" s="177"/>
      <c r="W61" s="177"/>
      <c r="X61" s="177"/>
      <c r="Y61" s="177"/>
      <c r="Z61" s="177"/>
      <c r="AA61" s="177"/>
      <c r="AB61" s="177"/>
      <c r="AC61" s="177"/>
    </row>
    <row r="62" spans="1:29" s="178" customFormat="1" x14ac:dyDescent="0.3">
      <c r="A62" s="151"/>
      <c r="B62" s="151"/>
      <c r="C62" s="151"/>
      <c r="D62" s="151"/>
      <c r="E62" s="151"/>
      <c r="F62" s="151"/>
      <c r="G62" s="151"/>
      <c r="H62" s="151"/>
      <c r="I62" s="151"/>
      <c r="J62" s="151"/>
      <c r="K62" s="151"/>
      <c r="L62" s="151"/>
      <c r="M62" s="151"/>
      <c r="N62" s="151"/>
      <c r="O62" s="177"/>
      <c r="P62" s="177"/>
      <c r="Q62" s="175"/>
      <c r="R62" s="177"/>
      <c r="S62" s="177"/>
      <c r="T62" s="177"/>
      <c r="U62" s="177"/>
      <c r="V62" s="177"/>
      <c r="W62" s="177"/>
      <c r="X62" s="177"/>
      <c r="Y62" s="177"/>
      <c r="Z62" s="177"/>
      <c r="AA62" s="177"/>
      <c r="AB62" s="177"/>
      <c r="AC62" s="177"/>
    </row>
    <row r="63" spans="1:29" s="178" customFormat="1" x14ac:dyDescent="0.3">
      <c r="A63" s="151"/>
      <c r="B63" s="151"/>
      <c r="C63" s="151"/>
      <c r="D63" s="151"/>
      <c r="E63" s="151"/>
      <c r="F63" s="151"/>
      <c r="G63" s="151"/>
      <c r="H63" s="151"/>
      <c r="I63" s="151"/>
      <c r="J63" s="151"/>
      <c r="K63" s="151"/>
      <c r="L63" s="151"/>
      <c r="M63" s="151"/>
      <c r="N63" s="151"/>
      <c r="O63" s="177"/>
      <c r="P63" s="177"/>
      <c r="Q63" s="175"/>
      <c r="R63" s="177"/>
      <c r="S63" s="177"/>
      <c r="T63" s="177"/>
      <c r="U63" s="177"/>
      <c r="V63" s="177"/>
      <c r="W63" s="177"/>
      <c r="X63" s="177"/>
      <c r="Y63" s="177"/>
      <c r="Z63" s="177"/>
      <c r="AA63" s="177"/>
      <c r="AB63" s="177"/>
      <c r="AC63" s="177"/>
    </row>
    <row r="64" spans="1:29" s="178" customFormat="1" x14ac:dyDescent="0.3">
      <c r="A64" s="151"/>
      <c r="B64" s="151"/>
      <c r="C64" s="151"/>
      <c r="D64" s="151"/>
      <c r="E64" s="151"/>
      <c r="F64" s="151"/>
      <c r="G64" s="151"/>
      <c r="H64" s="151"/>
      <c r="I64" s="151"/>
      <c r="J64" s="151"/>
      <c r="K64" s="151"/>
      <c r="L64" s="151"/>
      <c r="M64" s="151"/>
      <c r="N64" s="151"/>
      <c r="O64" s="177"/>
      <c r="P64" s="177"/>
      <c r="Q64" s="175"/>
      <c r="R64" s="177"/>
      <c r="S64" s="177"/>
      <c r="T64" s="177"/>
      <c r="U64" s="177"/>
      <c r="V64" s="177"/>
      <c r="W64" s="177"/>
      <c r="X64" s="177"/>
      <c r="Y64" s="177"/>
      <c r="Z64" s="177"/>
      <c r="AA64" s="177"/>
      <c r="AB64" s="177"/>
      <c r="AC64" s="177"/>
    </row>
    <row r="65" spans="1:29" s="178" customFormat="1" x14ac:dyDescent="0.3">
      <c r="A65" s="151"/>
      <c r="B65" s="151"/>
      <c r="C65" s="151"/>
      <c r="D65" s="151"/>
      <c r="E65" s="151"/>
      <c r="F65" s="151"/>
      <c r="G65" s="151"/>
      <c r="H65" s="151"/>
      <c r="I65" s="151"/>
      <c r="J65" s="151"/>
      <c r="K65" s="151"/>
      <c r="L65" s="151"/>
      <c r="M65" s="151"/>
      <c r="N65" s="151"/>
      <c r="O65" s="177"/>
      <c r="P65" s="177"/>
      <c r="Q65" s="175"/>
      <c r="R65" s="177"/>
      <c r="S65" s="177"/>
      <c r="T65" s="177"/>
      <c r="U65" s="177"/>
      <c r="V65" s="177"/>
      <c r="W65" s="177"/>
      <c r="X65" s="177"/>
      <c r="Y65" s="177"/>
      <c r="Z65" s="177"/>
      <c r="AA65" s="177"/>
      <c r="AB65" s="177"/>
      <c r="AC65" s="177"/>
    </row>
    <row r="66" spans="1:29" s="178" customFormat="1" x14ac:dyDescent="0.3">
      <c r="A66" s="151"/>
      <c r="B66" s="151"/>
      <c r="C66" s="151"/>
      <c r="D66" s="151"/>
      <c r="E66" s="151"/>
      <c r="F66" s="151"/>
      <c r="G66" s="151"/>
      <c r="H66" s="151"/>
      <c r="I66" s="151"/>
      <c r="J66" s="151"/>
      <c r="K66" s="151"/>
      <c r="L66" s="151"/>
      <c r="M66" s="151"/>
      <c r="N66" s="151"/>
      <c r="O66" s="177"/>
      <c r="P66" s="177"/>
      <c r="Q66" s="175"/>
      <c r="R66" s="177"/>
      <c r="S66" s="177"/>
      <c r="T66" s="177"/>
      <c r="U66" s="177"/>
      <c r="V66" s="177"/>
      <c r="W66" s="177"/>
      <c r="X66" s="177"/>
      <c r="Y66" s="177"/>
      <c r="Z66" s="177"/>
      <c r="AA66" s="177"/>
      <c r="AB66" s="177"/>
      <c r="AC66" s="177"/>
    </row>
    <row r="67" spans="1:29" s="178" customFormat="1" x14ac:dyDescent="0.3">
      <c r="A67" s="151"/>
      <c r="B67" s="151"/>
      <c r="C67" s="151"/>
      <c r="D67" s="151"/>
      <c r="E67" s="151"/>
      <c r="F67" s="151"/>
      <c r="G67" s="151"/>
      <c r="H67" s="151"/>
      <c r="I67" s="151"/>
      <c r="J67" s="151"/>
      <c r="K67" s="151"/>
      <c r="L67" s="151"/>
      <c r="M67" s="151"/>
      <c r="N67" s="151"/>
      <c r="O67" s="177"/>
      <c r="P67" s="177"/>
      <c r="Q67" s="175"/>
      <c r="R67" s="177"/>
      <c r="S67" s="177"/>
      <c r="T67" s="177"/>
      <c r="U67" s="177"/>
      <c r="V67" s="177"/>
      <c r="W67" s="177"/>
      <c r="X67" s="177"/>
      <c r="Y67" s="177"/>
      <c r="Z67" s="177"/>
      <c r="AA67" s="177"/>
      <c r="AB67" s="177"/>
      <c r="AC67" s="177"/>
    </row>
    <row r="68" spans="1:29" s="178" customFormat="1" x14ac:dyDescent="0.3">
      <c r="A68" s="151"/>
      <c r="B68" s="151"/>
      <c r="C68" s="151"/>
      <c r="D68" s="151"/>
      <c r="E68" s="151"/>
      <c r="F68" s="151"/>
      <c r="G68" s="151"/>
      <c r="H68" s="151"/>
      <c r="I68" s="151"/>
      <c r="J68" s="151"/>
      <c r="K68" s="151"/>
      <c r="L68" s="151"/>
      <c r="M68" s="151"/>
      <c r="N68" s="151"/>
      <c r="O68" s="177"/>
      <c r="P68" s="177"/>
      <c r="Q68" s="175"/>
      <c r="R68" s="177"/>
      <c r="S68" s="177"/>
      <c r="T68" s="177"/>
      <c r="U68" s="177"/>
      <c r="V68" s="177"/>
      <c r="W68" s="177"/>
      <c r="X68" s="177"/>
      <c r="Y68" s="177"/>
      <c r="Z68" s="177"/>
      <c r="AA68" s="177"/>
      <c r="AB68" s="177"/>
      <c r="AC68" s="177"/>
    </row>
    <row r="69" spans="1:29" s="178" customFormat="1" x14ac:dyDescent="0.3">
      <c r="A69" s="151"/>
      <c r="B69" s="151"/>
      <c r="C69" s="151"/>
      <c r="D69" s="151"/>
      <c r="E69" s="151"/>
      <c r="F69" s="151"/>
      <c r="G69" s="151"/>
      <c r="H69" s="151"/>
      <c r="I69" s="151"/>
      <c r="J69" s="151"/>
      <c r="K69" s="151"/>
      <c r="L69" s="151"/>
      <c r="M69" s="151"/>
      <c r="N69" s="151"/>
      <c r="O69" s="177"/>
      <c r="P69" s="177"/>
      <c r="Q69" s="175"/>
      <c r="R69" s="177"/>
      <c r="S69" s="177"/>
      <c r="T69" s="177"/>
      <c r="U69" s="177"/>
      <c r="V69" s="177"/>
      <c r="W69" s="177"/>
      <c r="X69" s="177"/>
      <c r="Y69" s="177"/>
      <c r="Z69" s="177"/>
      <c r="AA69" s="177"/>
      <c r="AB69" s="177"/>
      <c r="AC69" s="177"/>
    </row>
    <row r="70" spans="1:29" s="178" customFormat="1" x14ac:dyDescent="0.3">
      <c r="A70" s="151"/>
      <c r="B70" s="151"/>
      <c r="C70" s="151"/>
      <c r="D70" s="151"/>
      <c r="E70" s="151"/>
      <c r="F70" s="151"/>
      <c r="G70" s="151"/>
      <c r="H70" s="151"/>
      <c r="I70" s="151"/>
      <c r="J70" s="151"/>
      <c r="K70" s="151"/>
      <c r="L70" s="151"/>
      <c r="M70" s="151"/>
      <c r="N70" s="151"/>
      <c r="O70" s="177"/>
      <c r="P70" s="177"/>
      <c r="Q70" s="175"/>
      <c r="R70" s="177"/>
      <c r="S70" s="177"/>
      <c r="T70" s="177"/>
      <c r="U70" s="177"/>
      <c r="V70" s="177"/>
      <c r="W70" s="177"/>
      <c r="X70" s="177"/>
      <c r="Y70" s="177"/>
      <c r="Z70" s="177"/>
      <c r="AA70" s="177"/>
      <c r="AB70" s="177"/>
      <c r="AC70" s="177"/>
    </row>
    <row r="71" spans="1:29" s="178" customFormat="1" x14ac:dyDescent="0.3">
      <c r="A71" s="151"/>
      <c r="B71" s="151"/>
      <c r="C71" s="151"/>
      <c r="D71" s="151"/>
      <c r="E71" s="151"/>
      <c r="F71" s="151"/>
      <c r="G71" s="151"/>
      <c r="H71" s="151"/>
      <c r="I71" s="151"/>
      <c r="J71" s="151"/>
      <c r="K71" s="151"/>
      <c r="L71" s="151"/>
      <c r="M71" s="151"/>
      <c r="N71" s="151"/>
      <c r="O71" s="177"/>
      <c r="P71" s="177"/>
      <c r="Q71" s="175"/>
      <c r="R71" s="177"/>
      <c r="S71" s="177"/>
      <c r="T71" s="177"/>
      <c r="U71" s="177"/>
      <c r="V71" s="177"/>
      <c r="W71" s="177"/>
      <c r="X71" s="177"/>
      <c r="Y71" s="177"/>
      <c r="Z71" s="177"/>
      <c r="AA71" s="177"/>
      <c r="AB71" s="177"/>
      <c r="AC71" s="177"/>
    </row>
    <row r="72" spans="1:29" s="178" customFormat="1" x14ac:dyDescent="0.3">
      <c r="A72" s="151"/>
      <c r="B72" s="151"/>
      <c r="C72" s="151"/>
      <c r="D72" s="151"/>
      <c r="E72" s="151"/>
      <c r="F72" s="151"/>
      <c r="G72" s="151"/>
      <c r="H72" s="151"/>
      <c r="I72" s="151"/>
      <c r="J72" s="151"/>
      <c r="K72" s="151"/>
      <c r="L72" s="151"/>
      <c r="M72" s="151"/>
      <c r="N72" s="151"/>
      <c r="O72" s="177"/>
      <c r="P72" s="177"/>
      <c r="Q72" s="175"/>
      <c r="R72" s="177"/>
      <c r="S72" s="177"/>
      <c r="T72" s="177"/>
      <c r="U72" s="177"/>
      <c r="V72" s="177"/>
      <c r="W72" s="177"/>
      <c r="X72" s="177"/>
      <c r="Y72" s="177"/>
      <c r="Z72" s="177"/>
      <c r="AA72" s="177"/>
      <c r="AB72" s="177"/>
      <c r="AC72" s="177"/>
    </row>
    <row r="73" spans="1:29" s="178" customFormat="1" x14ac:dyDescent="0.3">
      <c r="A73" s="151"/>
      <c r="B73" s="151"/>
      <c r="C73" s="151"/>
      <c r="D73" s="151"/>
      <c r="E73" s="151"/>
      <c r="F73" s="151"/>
      <c r="G73" s="151"/>
      <c r="H73" s="151"/>
      <c r="I73" s="151"/>
      <c r="J73" s="151"/>
      <c r="K73" s="151"/>
      <c r="L73" s="151"/>
      <c r="M73" s="151"/>
      <c r="N73" s="151"/>
      <c r="O73" s="177"/>
      <c r="P73" s="177"/>
      <c r="Q73" s="175"/>
      <c r="R73" s="177"/>
      <c r="S73" s="177"/>
      <c r="T73" s="177"/>
      <c r="U73" s="177"/>
      <c r="V73" s="177"/>
      <c r="W73" s="177"/>
      <c r="X73" s="177"/>
      <c r="Y73" s="177"/>
      <c r="Z73" s="177"/>
      <c r="AA73" s="177"/>
      <c r="AB73" s="177"/>
      <c r="AC73" s="177"/>
    </row>
    <row r="74" spans="1:29" s="178" customFormat="1" x14ac:dyDescent="0.3">
      <c r="A74" s="151"/>
      <c r="B74" s="151"/>
      <c r="C74" s="151"/>
      <c r="D74" s="151"/>
      <c r="E74" s="151"/>
      <c r="F74" s="151"/>
      <c r="G74" s="151"/>
      <c r="H74" s="151"/>
      <c r="I74" s="151"/>
      <c r="J74" s="151"/>
      <c r="K74" s="151"/>
      <c r="L74" s="151"/>
      <c r="M74" s="151"/>
      <c r="N74" s="151"/>
      <c r="O74" s="177"/>
      <c r="P74" s="177"/>
      <c r="Q74" s="175"/>
      <c r="R74" s="177"/>
      <c r="S74" s="177"/>
      <c r="T74" s="177"/>
      <c r="U74" s="177"/>
      <c r="V74" s="177"/>
      <c r="W74" s="177"/>
      <c r="X74" s="177"/>
      <c r="Y74" s="177"/>
      <c r="Z74" s="177"/>
      <c r="AA74" s="177"/>
      <c r="AB74" s="177"/>
      <c r="AC74" s="177"/>
    </row>
    <row r="75" spans="1:29" s="178" customFormat="1" x14ac:dyDescent="0.3">
      <c r="A75" s="151"/>
      <c r="B75" s="151"/>
      <c r="C75" s="151"/>
      <c r="D75" s="151"/>
      <c r="E75" s="151"/>
      <c r="F75" s="151"/>
      <c r="G75" s="151"/>
      <c r="H75" s="151"/>
      <c r="I75" s="151"/>
      <c r="J75" s="151"/>
      <c r="K75" s="151"/>
      <c r="L75" s="151"/>
      <c r="M75" s="151"/>
      <c r="N75" s="151"/>
      <c r="O75" s="177"/>
      <c r="P75" s="177"/>
      <c r="Q75" s="175"/>
      <c r="R75" s="177"/>
      <c r="S75" s="177"/>
      <c r="T75" s="177"/>
      <c r="U75" s="177"/>
      <c r="V75" s="177"/>
      <c r="W75" s="177"/>
      <c r="X75" s="177"/>
      <c r="Y75" s="177"/>
      <c r="Z75" s="177"/>
      <c r="AA75" s="177"/>
      <c r="AB75" s="177"/>
      <c r="AC75" s="177"/>
    </row>
    <row r="76" spans="1:29" s="178" customFormat="1" x14ac:dyDescent="0.3">
      <c r="A76" s="151"/>
      <c r="B76" s="151"/>
      <c r="C76" s="151"/>
      <c r="D76" s="151"/>
      <c r="E76" s="151"/>
      <c r="F76" s="151"/>
      <c r="G76" s="151"/>
      <c r="H76" s="151"/>
      <c r="I76" s="151"/>
      <c r="J76" s="151"/>
      <c r="K76" s="151"/>
      <c r="L76" s="151"/>
      <c r="M76" s="151"/>
      <c r="N76" s="151"/>
      <c r="O76" s="177"/>
      <c r="P76" s="177"/>
      <c r="Q76" s="175"/>
      <c r="R76" s="177"/>
      <c r="S76" s="177"/>
      <c r="T76" s="177"/>
      <c r="U76" s="177"/>
      <c r="V76" s="177"/>
      <c r="W76" s="177"/>
      <c r="X76" s="177"/>
      <c r="Y76" s="177"/>
      <c r="Z76" s="177"/>
      <c r="AA76" s="177"/>
      <c r="AB76" s="177"/>
      <c r="AC76" s="177"/>
    </row>
    <row r="77" spans="1:29" x14ac:dyDescent="0.3">
      <c r="G77" s="151"/>
      <c r="H77" s="151"/>
    </row>
  </sheetData>
  <sheetProtection sheet="1" formatCells="0" formatRows="0"/>
  <mergeCells count="4">
    <mergeCell ref="G6:H6"/>
    <mergeCell ref="C6:E6"/>
    <mergeCell ref="A3:H3"/>
    <mergeCell ref="D4:H4"/>
  </mergeCells>
  <conditionalFormatting sqref="E34">
    <cfRule type="cellIs" dxfId="244" priority="3" operator="equal">
      <formula>"Não Elegível"</formula>
    </cfRule>
    <cfRule type="cellIs" dxfId="243" priority="4" operator="equal">
      <formula>"Elegível"</formula>
    </cfRule>
  </conditionalFormatting>
  <conditionalFormatting sqref="G6:H6">
    <cfRule type="cellIs" dxfId="242" priority="2" operator="equal">
      <formula>"Elegível"</formula>
    </cfRule>
  </conditionalFormatting>
  <conditionalFormatting sqref="B4">
    <cfRule type="containsBlanks" dxfId="241" priority="1">
      <formula>LEN(TRIM(B4))=0</formula>
    </cfRule>
  </conditionalFormatting>
  <pageMargins left="0.19685039370078741" right="0.19685039370078741" top="0.39370078740157483" bottom="0.74803149606299213" header="3.937007874015748E-2" footer="3.937007874015748E-2"/>
  <pageSetup paperSize="9" scale="82" fitToHeight="0"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3122"/>
  <sheetViews>
    <sheetView topLeftCell="L1" workbookViewId="0">
      <selection activeCell="Q3" sqref="Q3"/>
    </sheetView>
  </sheetViews>
  <sheetFormatPr defaultColWidth="29.88671875" defaultRowHeight="13.8" x14ac:dyDescent="0.3"/>
  <cols>
    <col min="1" max="1" width="7.109375" style="120" customWidth="1"/>
    <col min="2" max="2" width="6" style="120" bestFit="1" customWidth="1"/>
    <col min="3" max="3" width="6.44140625" style="120" bestFit="1" customWidth="1"/>
    <col min="4" max="4" width="11.44140625" style="120" bestFit="1" customWidth="1"/>
    <col min="5" max="6" width="13" style="120" customWidth="1"/>
    <col min="7" max="7" width="28.5546875" style="120" bestFit="1" customWidth="1"/>
    <col min="8" max="8" width="33.33203125" style="120" bestFit="1" customWidth="1"/>
    <col min="9" max="9" width="40.109375" style="120" bestFit="1" customWidth="1"/>
    <col min="10" max="17" width="29.88671875" style="120"/>
    <col min="18" max="20" width="55.5546875" style="120" customWidth="1"/>
    <col min="21" max="21" width="29.88671875" style="120"/>
    <col min="22" max="22" width="132.33203125" style="120" bestFit="1" customWidth="1"/>
    <col min="23" max="23" width="68.33203125" style="120" bestFit="1" customWidth="1"/>
    <col min="24" max="24" width="18" style="120" bestFit="1" customWidth="1"/>
    <col min="25" max="25" width="15.109375" style="120" bestFit="1" customWidth="1"/>
    <col min="26" max="26" width="80" style="137" bestFit="1" customWidth="1"/>
    <col min="27" max="27" width="48.109375" style="137" bestFit="1" customWidth="1"/>
    <col min="28" max="16384" width="29.88671875" style="120"/>
  </cols>
  <sheetData>
    <row r="1" spans="1:54" ht="27.6" x14ac:dyDescent="0.3">
      <c r="A1" s="120" t="s">
        <v>7074</v>
      </c>
      <c r="B1" s="120" t="s">
        <v>7075</v>
      </c>
      <c r="C1" s="120" t="s">
        <v>7076</v>
      </c>
      <c r="D1" s="120" t="s">
        <v>6384</v>
      </c>
      <c r="E1" s="120" t="s">
        <v>22</v>
      </c>
      <c r="F1" s="120" t="s">
        <v>6432</v>
      </c>
      <c r="G1" s="120" t="s">
        <v>7065</v>
      </c>
      <c r="H1" s="143" t="s">
        <v>7077</v>
      </c>
      <c r="I1" s="143" t="s">
        <v>7078</v>
      </c>
      <c r="J1" s="148" t="s">
        <v>7079</v>
      </c>
      <c r="K1" s="148" t="s">
        <v>7080</v>
      </c>
      <c r="L1" s="153" t="s">
        <v>7155</v>
      </c>
      <c r="M1" s="153" t="s">
        <v>7156</v>
      </c>
      <c r="N1" s="153" t="s">
        <v>7157</v>
      </c>
      <c r="O1" s="148" t="s">
        <v>7081</v>
      </c>
      <c r="P1" s="148" t="s">
        <v>7085</v>
      </c>
      <c r="Q1" s="121" t="s">
        <v>7166</v>
      </c>
      <c r="R1" s="121" t="s">
        <v>7143</v>
      </c>
      <c r="S1" s="364" t="s">
        <v>7142</v>
      </c>
      <c r="T1" s="364" t="s">
        <v>7147</v>
      </c>
      <c r="V1" s="137" t="s">
        <v>6394</v>
      </c>
      <c r="W1" s="120" t="s">
        <v>7080</v>
      </c>
      <c r="X1" s="120" t="s">
        <v>7083</v>
      </c>
      <c r="Y1" s="120" t="s">
        <v>7082</v>
      </c>
      <c r="Z1" s="149" t="s">
        <v>80</v>
      </c>
      <c r="AN1" s="140"/>
      <c r="AO1" s="140"/>
      <c r="AP1" s="140"/>
      <c r="AQ1" s="140"/>
      <c r="AS1" s="122" t="s">
        <v>518</v>
      </c>
      <c r="AT1" s="122"/>
      <c r="AU1" s="122"/>
      <c r="AV1" s="122" t="s">
        <v>517</v>
      </c>
      <c r="AW1" s="122" t="s">
        <v>519</v>
      </c>
      <c r="AY1" s="133">
        <f>(62-COUNTIF(AZ2:AZ62,""))</f>
        <v>1</v>
      </c>
      <c r="AZ1" s="146" t="e">
        <f>Entrada!K8</f>
        <v>#N/A</v>
      </c>
    </row>
    <row r="2" spans="1:54" ht="19.95" customHeight="1" x14ac:dyDescent="0.3">
      <c r="A2" s="123" t="str">
        <f t="shared" ref="A2:A65" si="0">TEXT(B2,"0000")</f>
        <v>0001</v>
      </c>
      <c r="B2" s="120">
        <v>1</v>
      </c>
      <c r="C2" s="120" t="str">
        <f>TEXT(B2,"00")</f>
        <v>01</v>
      </c>
      <c r="D2" s="148" t="s">
        <v>5585</v>
      </c>
      <c r="E2" s="148">
        <v>1</v>
      </c>
      <c r="F2" s="148" t="s">
        <v>7089</v>
      </c>
      <c r="G2" s="139" t="s">
        <v>7069</v>
      </c>
      <c r="H2" s="145" t="s">
        <v>7063</v>
      </c>
      <c r="I2" s="136" t="s">
        <v>7056</v>
      </c>
      <c r="J2" s="148" t="s">
        <v>14</v>
      </c>
      <c r="K2" s="148" t="s">
        <v>3</v>
      </c>
      <c r="L2" s="148" t="s">
        <v>7106</v>
      </c>
      <c r="M2" s="148" t="s">
        <v>7107</v>
      </c>
      <c r="N2" s="148" t="s">
        <v>7108</v>
      </c>
      <c r="O2" s="148" t="s">
        <v>1</v>
      </c>
      <c r="P2" s="148" t="s">
        <v>7086</v>
      </c>
      <c r="Q2" s="125">
        <v>522.5</v>
      </c>
      <c r="R2" s="414">
        <v>245.79</v>
      </c>
      <c r="S2" s="411" t="s">
        <v>7145</v>
      </c>
      <c r="T2" s="411" t="s">
        <v>7148</v>
      </c>
      <c r="U2" s="126">
        <f ca="1">TODAY()</f>
        <v>45681</v>
      </c>
      <c r="V2" s="150" t="s">
        <v>6402</v>
      </c>
      <c r="W2" s="130" t="s">
        <v>7</v>
      </c>
      <c r="X2" s="130" t="s">
        <v>74</v>
      </c>
      <c r="Y2" s="124" t="s">
        <v>3</v>
      </c>
      <c r="Z2" s="130" t="s">
        <v>12</v>
      </c>
      <c r="AA2" s="130" t="s">
        <v>87</v>
      </c>
      <c r="AB2" s="124" t="s">
        <v>26</v>
      </c>
      <c r="AC2" s="127" t="s">
        <v>90</v>
      </c>
      <c r="AD2" s="127"/>
      <c r="AE2" s="127">
        <v>101</v>
      </c>
      <c r="AG2" s="124" t="s">
        <v>90</v>
      </c>
      <c r="AH2" s="124" t="s">
        <v>90</v>
      </c>
      <c r="AJ2" s="124"/>
      <c r="AK2" s="128">
        <f>Entrada!D6</f>
        <v>0</v>
      </c>
      <c r="AL2" s="124"/>
      <c r="AN2" s="140">
        <f>2019-1954</f>
        <v>65</v>
      </c>
      <c r="AO2" s="141">
        <f ca="1">TODAY()</f>
        <v>45681</v>
      </c>
      <c r="AP2" s="141">
        <v>19809</v>
      </c>
      <c r="AQ2" s="140"/>
      <c r="AS2" s="124" t="s">
        <v>30</v>
      </c>
      <c r="AT2" s="124">
        <v>1</v>
      </c>
      <c r="AU2" s="124" t="str">
        <f>CONCATENATE(AS2,AT2)</f>
        <v>01011</v>
      </c>
      <c r="AV2" s="129" t="s">
        <v>520</v>
      </c>
      <c r="AW2" s="129" t="s">
        <v>521</v>
      </c>
      <c r="AY2" s="124" t="e">
        <f>VLOOKUP(AZ1,$AS$2:$AT$3122,2,FALSE)</f>
        <v>#N/A</v>
      </c>
      <c r="AZ2" s="124" t="str">
        <f t="shared" ref="AZ2:AZ33" si="1">IFERROR(VLOOKUP(CONCATENATE($AZ$1,AY2),$AU$2:$AW$3122,2,FALSE),"")</f>
        <v/>
      </c>
      <c r="BB2" s="124" t="s">
        <v>5598</v>
      </c>
    </row>
    <row r="3" spans="1:54" ht="19.95" customHeight="1" x14ac:dyDescent="0.3">
      <c r="A3" s="123" t="str">
        <f t="shared" si="0"/>
        <v>0002</v>
      </c>
      <c r="B3" s="120">
        <f>B2+1</f>
        <v>2</v>
      </c>
      <c r="C3" s="120" t="str">
        <f t="shared" ref="C3:C66" si="2">TEXT(B3,"00")</f>
        <v>02</v>
      </c>
      <c r="D3" s="148" t="s">
        <v>5584</v>
      </c>
      <c r="E3" s="148">
        <v>2</v>
      </c>
      <c r="F3" s="148" t="s">
        <v>7090</v>
      </c>
      <c r="G3" s="139" t="s">
        <v>7066</v>
      </c>
      <c r="H3" s="145" t="s">
        <v>7060</v>
      </c>
      <c r="I3" s="136" t="s">
        <v>7057</v>
      </c>
      <c r="J3" s="148" t="s">
        <v>15</v>
      </c>
      <c r="K3" s="148" t="s">
        <v>4</v>
      </c>
      <c r="L3" s="148" t="s">
        <v>7109</v>
      </c>
      <c r="M3" s="148" t="s">
        <v>7110</v>
      </c>
      <c r="N3" s="148" t="s">
        <v>7111</v>
      </c>
      <c r="O3" s="148" t="s">
        <v>2</v>
      </c>
      <c r="P3" s="148" t="s">
        <v>7087</v>
      </c>
      <c r="Q3" s="131"/>
      <c r="R3" s="411"/>
      <c r="S3" s="412" t="s">
        <v>7144</v>
      </c>
      <c r="T3" s="415" t="s">
        <v>7149</v>
      </c>
      <c r="V3" s="137" t="s">
        <v>6391</v>
      </c>
      <c r="W3" s="130" t="s">
        <v>8</v>
      </c>
      <c r="X3" s="130" t="s">
        <v>75</v>
      </c>
      <c r="Y3" s="124" t="s">
        <v>4</v>
      </c>
      <c r="AA3" s="130" t="s">
        <v>88</v>
      </c>
      <c r="AB3" s="124" t="s">
        <v>508</v>
      </c>
      <c r="AC3" s="132" t="s">
        <v>92</v>
      </c>
      <c r="AD3" s="132" t="s">
        <v>93</v>
      </c>
      <c r="AE3" s="132" t="s">
        <v>91</v>
      </c>
      <c r="AG3" s="124" t="s">
        <v>207</v>
      </c>
      <c r="AH3" s="124" t="s">
        <v>207</v>
      </c>
      <c r="AJ3" s="124"/>
      <c r="AK3" s="124" t="str">
        <f>IF(Entrada!$D$6="Açores",AK34,IF(Entrada!$D$6="Madeira",AK39,IF(Entrada!$D$6="Algarve",AK29,IF(Entrada!$D$6="Alentejo",AK24,IF(Entrada!$D$6="Lisboa e Vale do Tejo",AK19,IF(Entrada!$D$6="Centro",AK14,IF(Entrada!$D$6="Norte",AK9,"")))))))</f>
        <v/>
      </c>
      <c r="AL3" s="124"/>
      <c r="AN3" s="140"/>
      <c r="AO3" s="142">
        <f ca="1">AO2</f>
        <v>45681</v>
      </c>
      <c r="AP3" s="142">
        <f>AP2</f>
        <v>19809</v>
      </c>
      <c r="AQ3" s="142">
        <f ca="1">AO3-AP3</f>
        <v>25872</v>
      </c>
      <c r="AS3" s="124" t="s">
        <v>30</v>
      </c>
      <c r="AT3" s="124">
        <f>AT2+1</f>
        <v>2</v>
      </c>
      <c r="AU3" s="124" t="str">
        <f t="shared" ref="AU3:AU66" si="3">CONCATENATE(AS3,AT3)</f>
        <v>01012</v>
      </c>
      <c r="AV3" s="124" t="s">
        <v>522</v>
      </c>
      <c r="AW3" s="124" t="s">
        <v>523</v>
      </c>
      <c r="AY3" s="124" t="e">
        <f>AY2+1</f>
        <v>#N/A</v>
      </c>
      <c r="AZ3" s="124" t="str">
        <f t="shared" si="1"/>
        <v/>
      </c>
      <c r="BB3" s="124" t="s">
        <v>5599</v>
      </c>
    </row>
    <row r="4" spans="1:54" ht="19.95" customHeight="1" x14ac:dyDescent="0.3">
      <c r="A4" s="123" t="str">
        <f t="shared" si="0"/>
        <v>0003</v>
      </c>
      <c r="B4" s="120">
        <f t="shared" ref="B4:B67" si="4">B3+1</f>
        <v>3</v>
      </c>
      <c r="C4" s="120" t="str">
        <f t="shared" si="2"/>
        <v>03</v>
      </c>
      <c r="D4" s="148"/>
      <c r="E4" s="148">
        <v>3</v>
      </c>
      <c r="F4" s="148" t="s">
        <v>7091</v>
      </c>
      <c r="G4" s="139" t="s">
        <v>7067</v>
      </c>
      <c r="H4" s="145" t="s">
        <v>7061</v>
      </c>
      <c r="I4" s="136" t="s">
        <v>7058</v>
      </c>
      <c r="J4" s="148" t="s">
        <v>16</v>
      </c>
      <c r="K4" s="148" t="s">
        <v>6</v>
      </c>
      <c r="L4" s="148" t="s">
        <v>7112</v>
      </c>
      <c r="M4" s="148" t="s">
        <v>7113</v>
      </c>
      <c r="N4" s="148" t="s">
        <v>7114</v>
      </c>
      <c r="R4" s="411"/>
      <c r="S4" s="148" t="s">
        <v>7146</v>
      </c>
      <c r="T4" s="416"/>
      <c r="V4" s="137" t="s">
        <v>6413</v>
      </c>
      <c r="W4" s="130" t="s">
        <v>9</v>
      </c>
      <c r="X4" s="130" t="s">
        <v>76</v>
      </c>
      <c r="Y4" s="124" t="s">
        <v>4</v>
      </c>
      <c r="Z4" s="149" t="s">
        <v>81</v>
      </c>
      <c r="AA4" s="130" t="s">
        <v>89</v>
      </c>
      <c r="AC4" s="132" t="s">
        <v>94</v>
      </c>
      <c r="AD4" s="132" t="s">
        <v>93</v>
      </c>
      <c r="AE4" s="132">
        <v>1701</v>
      </c>
      <c r="AG4" s="124" t="s">
        <v>326</v>
      </c>
      <c r="AH4" s="124" t="s">
        <v>507</v>
      </c>
      <c r="AJ4" s="124" t="str">
        <f>IF(Entrada!$D$6="Açores",AJ35,IF(Entrada!$D$6="Madeira",AJ40,IF(Entrada!$D$6="Algarve",AJ30,IF(Entrada!$D$6="Alentejo",AJ25,IF(Entrada!$D$6="Lisboa e Vale do Tejo",AJ20,IF(Entrada!$D$6="Centro",AJ15,IF(Entrada!$D$6="Norte",AJ10,"")))))))</f>
        <v/>
      </c>
      <c r="AK4" s="124"/>
      <c r="AL4" s="124" t="str">
        <f>IF(Entrada!$D$6="Açores",AL35,IF(Entrada!$D$6="Madeira",AL40,IF(Entrada!$D$6="Algarve",AL30,IF(Entrada!$D$6="Alentejo",AL25,IF(Entrada!$D$6="Lisboa e Vale do Tejo",AL20,IF(Entrada!$D$6="Centro",AL15,IF(Entrada!$D$6="Norte",AL10,"")))))))</f>
        <v/>
      </c>
      <c r="AN4" s="140"/>
      <c r="AO4" s="140"/>
      <c r="AP4" s="140"/>
      <c r="AQ4" s="140"/>
      <c r="AS4" s="124" t="s">
        <v>30</v>
      </c>
      <c r="AT4" s="124">
        <f t="shared" ref="AT4:AT67" si="5">AT3+1</f>
        <v>3</v>
      </c>
      <c r="AU4" s="124" t="str">
        <f t="shared" si="3"/>
        <v>01013</v>
      </c>
      <c r="AV4" s="129" t="s">
        <v>524</v>
      </c>
      <c r="AW4" s="129" t="s">
        <v>525</v>
      </c>
      <c r="AY4" s="124" t="e">
        <f t="shared" ref="AY4:AY12" si="6">AY3+1</f>
        <v>#N/A</v>
      </c>
      <c r="AZ4" s="124" t="str">
        <f t="shared" si="1"/>
        <v/>
      </c>
      <c r="BB4" s="147">
        <v>217231779</v>
      </c>
    </row>
    <row r="5" spans="1:54" ht="19.95" customHeight="1" x14ac:dyDescent="0.3">
      <c r="A5" s="123" t="str">
        <f t="shared" si="0"/>
        <v>0004</v>
      </c>
      <c r="B5" s="120">
        <f t="shared" si="4"/>
        <v>4</v>
      </c>
      <c r="C5" s="120" t="str">
        <f t="shared" si="2"/>
        <v>04</v>
      </c>
      <c r="D5" s="148"/>
      <c r="E5" s="148">
        <v>4</v>
      </c>
      <c r="F5" s="148" t="s">
        <v>7092</v>
      </c>
      <c r="G5" s="139" t="s">
        <v>7068</v>
      </c>
      <c r="H5" s="145" t="s">
        <v>7062</v>
      </c>
      <c r="I5" s="136" t="s">
        <v>7059</v>
      </c>
      <c r="J5" s="148" t="s">
        <v>17</v>
      </c>
      <c r="K5" s="148" t="s">
        <v>5</v>
      </c>
      <c r="L5" s="148" t="s">
        <v>7116</v>
      </c>
      <c r="M5" s="148" t="s">
        <v>7117</v>
      </c>
      <c r="N5" s="148" t="s">
        <v>7118</v>
      </c>
      <c r="R5" s="413"/>
      <c r="S5" s="413" t="s">
        <v>7159</v>
      </c>
      <c r="T5" s="417"/>
      <c r="V5" s="137" t="s">
        <v>6435</v>
      </c>
      <c r="W5" s="130" t="s">
        <v>10</v>
      </c>
      <c r="X5" s="130" t="s">
        <v>77</v>
      </c>
      <c r="Y5" s="124" t="s">
        <v>4</v>
      </c>
      <c r="Z5" s="130" t="s">
        <v>12</v>
      </c>
      <c r="AB5" s="124" t="s">
        <v>26</v>
      </c>
      <c r="AC5" s="132" t="s">
        <v>95</v>
      </c>
      <c r="AD5" s="132" t="s">
        <v>93</v>
      </c>
      <c r="AE5" s="132">
        <v>1301</v>
      </c>
      <c r="AG5" s="124" t="s">
        <v>380</v>
      </c>
      <c r="AH5" s="124" t="s">
        <v>380</v>
      </c>
      <c r="AJ5" s="124"/>
      <c r="AK5" s="124" t="str">
        <f>IF(Entrada!$D$6="Açores",AK36,IF(Entrada!$D$6="Madeira",AK41,IF(Entrada!$D$6="Algarve",AK31,IF(Entrada!$D$6="Alentejo",AK26,IF(Entrada!$D$6="Lisboa e Vale do Tejo",AK21,IF(Entrada!$D$6="Centro",AK16,IF(Entrada!$D$6="Norte",AK11,"")))))))</f>
        <v/>
      </c>
      <c r="AL5" s="124"/>
      <c r="AN5" s="140">
        <f>2019-1994</f>
        <v>25</v>
      </c>
      <c r="AO5" s="141">
        <f ca="1">TODAY()</f>
        <v>45681</v>
      </c>
      <c r="AP5" s="141">
        <v>34419</v>
      </c>
      <c r="AQ5" s="140"/>
      <c r="AS5" s="124" t="s">
        <v>30</v>
      </c>
      <c r="AT5" s="124">
        <f t="shared" si="5"/>
        <v>4</v>
      </c>
      <c r="AU5" s="124" t="str">
        <f t="shared" si="3"/>
        <v>01014</v>
      </c>
      <c r="AV5" s="124" t="s">
        <v>526</v>
      </c>
      <c r="AW5" s="124" t="s">
        <v>527</v>
      </c>
      <c r="AY5" s="124" t="e">
        <f t="shared" si="6"/>
        <v>#N/A</v>
      </c>
      <c r="AZ5" s="124" t="str">
        <f t="shared" si="1"/>
        <v/>
      </c>
    </row>
    <row r="6" spans="1:54" ht="19.95" customHeight="1" x14ac:dyDescent="0.3">
      <c r="A6" s="123" t="str">
        <f t="shared" si="0"/>
        <v>0005</v>
      </c>
      <c r="B6" s="120">
        <f t="shared" si="4"/>
        <v>5</v>
      </c>
      <c r="C6" s="120" t="str">
        <f t="shared" si="2"/>
        <v>05</v>
      </c>
      <c r="D6" s="148"/>
      <c r="E6" s="148">
        <v>5</v>
      </c>
      <c r="F6" s="148" t="s">
        <v>7093</v>
      </c>
      <c r="G6" s="139"/>
      <c r="H6" s="153" t="s">
        <v>7088</v>
      </c>
      <c r="I6" s="145" t="s">
        <v>6373</v>
      </c>
      <c r="J6" s="148" t="s">
        <v>18</v>
      </c>
      <c r="K6" s="148"/>
      <c r="L6" s="148" t="s">
        <v>7120</v>
      </c>
      <c r="M6" s="148" t="s">
        <v>7121</v>
      </c>
      <c r="N6" s="148"/>
      <c r="R6" s="152">
        <f>+R2*14</f>
        <v>3441.06</v>
      </c>
      <c r="V6" s="137" t="s">
        <v>6423</v>
      </c>
      <c r="W6" s="130" t="s">
        <v>11</v>
      </c>
      <c r="X6" s="130" t="s">
        <v>78</v>
      </c>
      <c r="Y6" s="124" t="s">
        <v>6</v>
      </c>
      <c r="AC6" s="132" t="s">
        <v>97</v>
      </c>
      <c r="AD6" s="132" t="s">
        <v>93</v>
      </c>
      <c r="AE6" s="132" t="s">
        <v>96</v>
      </c>
      <c r="AG6" s="124" t="s">
        <v>442</v>
      </c>
      <c r="AH6" s="124" t="s">
        <v>442</v>
      </c>
      <c r="AN6" s="140"/>
      <c r="AO6" s="142">
        <f ca="1">AO5</f>
        <v>45681</v>
      </c>
      <c r="AP6" s="142">
        <f>AP5</f>
        <v>34419</v>
      </c>
      <c r="AQ6" s="142">
        <f ca="1">AO6-AP6</f>
        <v>11262</v>
      </c>
      <c r="AS6" s="124" t="s">
        <v>30</v>
      </c>
      <c r="AT6" s="124">
        <f t="shared" si="5"/>
        <v>5</v>
      </c>
      <c r="AU6" s="124" t="str">
        <f t="shared" si="3"/>
        <v>01015</v>
      </c>
      <c r="AV6" s="129" t="s">
        <v>5605</v>
      </c>
      <c r="AW6" s="129" t="s">
        <v>528</v>
      </c>
      <c r="AY6" s="124" t="e">
        <f t="shared" si="6"/>
        <v>#N/A</v>
      </c>
      <c r="AZ6" s="124" t="str">
        <f t="shared" si="1"/>
        <v/>
      </c>
      <c r="BB6" s="124" t="s">
        <v>5601</v>
      </c>
    </row>
    <row r="7" spans="1:54" x14ac:dyDescent="0.3">
      <c r="A7" s="123" t="str">
        <f t="shared" si="0"/>
        <v>0006</v>
      </c>
      <c r="B7" s="120">
        <f t="shared" si="4"/>
        <v>6</v>
      </c>
      <c r="C7" s="120" t="str">
        <f t="shared" si="2"/>
        <v>06</v>
      </c>
      <c r="D7" s="148"/>
      <c r="E7" s="148">
        <v>6</v>
      </c>
      <c r="F7" s="148" t="s">
        <v>7094</v>
      </c>
      <c r="I7" s="145" t="s">
        <v>6372</v>
      </c>
      <c r="J7" s="148" t="s">
        <v>19</v>
      </c>
      <c r="K7" s="148"/>
      <c r="L7" s="148"/>
      <c r="M7" s="148"/>
      <c r="N7" s="148"/>
      <c r="V7" s="137" t="s">
        <v>6418</v>
      </c>
      <c r="W7" s="130" t="s">
        <v>5587</v>
      </c>
      <c r="X7" s="130" t="s">
        <v>5588</v>
      </c>
      <c r="Y7" s="124" t="s">
        <v>6</v>
      </c>
      <c r="Z7" s="149" t="s">
        <v>82</v>
      </c>
      <c r="AC7" s="132" t="s">
        <v>98</v>
      </c>
      <c r="AD7" s="132" t="s">
        <v>93</v>
      </c>
      <c r="AE7" s="132">
        <v>1601</v>
      </c>
      <c r="AG7" s="124" t="s">
        <v>474</v>
      </c>
      <c r="AH7" s="124" t="s">
        <v>474</v>
      </c>
      <c r="AN7" s="140"/>
      <c r="AO7" s="140"/>
      <c r="AP7" s="140"/>
      <c r="AQ7" s="140"/>
      <c r="AS7" s="124" t="s">
        <v>30</v>
      </c>
      <c r="AT7" s="124">
        <f t="shared" si="5"/>
        <v>6</v>
      </c>
      <c r="AU7" s="124" t="str">
        <f t="shared" si="3"/>
        <v>01016</v>
      </c>
      <c r="AV7" s="124" t="s">
        <v>5606</v>
      </c>
      <c r="AW7" s="124" t="s">
        <v>529</v>
      </c>
      <c r="AY7" s="124" t="e">
        <f t="shared" si="6"/>
        <v>#N/A</v>
      </c>
      <c r="AZ7" s="124" t="str">
        <f t="shared" si="1"/>
        <v/>
      </c>
      <c r="BB7" s="124" t="s">
        <v>5600</v>
      </c>
    </row>
    <row r="8" spans="1:54" x14ac:dyDescent="0.3">
      <c r="A8" s="123" t="str">
        <f t="shared" si="0"/>
        <v>0007</v>
      </c>
      <c r="B8" s="120">
        <f t="shared" si="4"/>
        <v>7</v>
      </c>
      <c r="C8" s="120" t="str">
        <f t="shared" si="2"/>
        <v>07</v>
      </c>
      <c r="E8" s="148"/>
      <c r="F8" s="148" t="s">
        <v>7095</v>
      </c>
      <c r="J8" s="148" t="s">
        <v>20</v>
      </c>
      <c r="V8" s="137" t="s">
        <v>7084</v>
      </c>
      <c r="W8" s="130" t="s">
        <v>12</v>
      </c>
      <c r="X8" s="130" t="s">
        <v>79</v>
      </c>
      <c r="Y8" s="124" t="s">
        <v>5</v>
      </c>
      <c r="Z8" s="130" t="s">
        <v>72</v>
      </c>
      <c r="AC8" s="132" t="s">
        <v>99</v>
      </c>
      <c r="AD8" s="132" t="s">
        <v>93</v>
      </c>
      <c r="AE8" s="132">
        <v>1801</v>
      </c>
      <c r="AG8" s="124" t="s">
        <v>494</v>
      </c>
      <c r="AH8" s="124" t="s">
        <v>494</v>
      </c>
      <c r="AJ8" s="124"/>
      <c r="AK8" s="133" t="s">
        <v>90</v>
      </c>
      <c r="AL8" s="124"/>
      <c r="AN8" s="140">
        <f>2019-2001</f>
        <v>18</v>
      </c>
      <c r="AO8" s="141">
        <f ca="1">TODAY()</f>
        <v>45681</v>
      </c>
      <c r="AP8" s="141">
        <v>36976</v>
      </c>
      <c r="AQ8" s="140"/>
      <c r="AS8" s="124" t="s">
        <v>30</v>
      </c>
      <c r="AT8" s="124">
        <f t="shared" si="5"/>
        <v>7</v>
      </c>
      <c r="AU8" s="124" t="str">
        <f t="shared" si="3"/>
        <v>01017</v>
      </c>
      <c r="AV8" s="129" t="s">
        <v>5607</v>
      </c>
      <c r="AW8" s="129" t="s">
        <v>530</v>
      </c>
      <c r="AY8" s="124" t="e">
        <f t="shared" si="6"/>
        <v>#N/A</v>
      </c>
      <c r="AZ8" s="124" t="str">
        <f t="shared" si="1"/>
        <v/>
      </c>
      <c r="BB8" s="147">
        <v>226079670</v>
      </c>
    </row>
    <row r="9" spans="1:54" x14ac:dyDescent="0.3">
      <c r="A9" s="123" t="str">
        <f t="shared" si="0"/>
        <v>0008</v>
      </c>
      <c r="B9" s="120">
        <f t="shared" si="4"/>
        <v>8</v>
      </c>
      <c r="C9" s="120" t="str">
        <f t="shared" si="2"/>
        <v>08</v>
      </c>
      <c r="E9" s="148"/>
      <c r="F9" s="148" t="s">
        <v>7096</v>
      </c>
      <c r="I9" s="145"/>
      <c r="J9" s="148" t="s">
        <v>21</v>
      </c>
      <c r="AC9" s="132" t="s">
        <v>100</v>
      </c>
      <c r="AD9" s="132" t="s">
        <v>93</v>
      </c>
      <c r="AE9" s="132" t="s">
        <v>33</v>
      </c>
      <c r="AJ9" s="124"/>
      <c r="AK9" s="124">
        <v>42.170999999999999</v>
      </c>
      <c r="AL9" s="124"/>
      <c r="AN9" s="140"/>
      <c r="AO9" s="142">
        <f ca="1">AO8</f>
        <v>45681</v>
      </c>
      <c r="AP9" s="142">
        <f>AP8</f>
        <v>36976</v>
      </c>
      <c r="AQ9" s="142">
        <f ca="1">AO9-AP9</f>
        <v>8705</v>
      </c>
      <c r="AS9" s="124" t="s">
        <v>30</v>
      </c>
      <c r="AT9" s="124">
        <f t="shared" si="5"/>
        <v>8</v>
      </c>
      <c r="AU9" s="124" t="str">
        <f t="shared" si="3"/>
        <v>01018</v>
      </c>
      <c r="AV9" s="124" t="s">
        <v>5608</v>
      </c>
      <c r="AW9" s="124" t="s">
        <v>531</v>
      </c>
      <c r="AY9" s="124" t="e">
        <f t="shared" si="6"/>
        <v>#N/A</v>
      </c>
      <c r="AZ9" s="124" t="str">
        <f t="shared" si="1"/>
        <v/>
      </c>
    </row>
    <row r="10" spans="1:54" x14ac:dyDescent="0.3">
      <c r="A10" s="123" t="str">
        <f t="shared" si="0"/>
        <v>0009</v>
      </c>
      <c r="B10" s="120">
        <f t="shared" si="4"/>
        <v>9</v>
      </c>
      <c r="C10" s="120" t="str">
        <f t="shared" si="2"/>
        <v>09</v>
      </c>
      <c r="E10" s="148"/>
      <c r="F10" s="148" t="s">
        <v>7097</v>
      </c>
      <c r="I10" s="145"/>
      <c r="J10" s="148" t="s">
        <v>85</v>
      </c>
      <c r="Z10" s="149" t="s">
        <v>5589</v>
      </c>
      <c r="AC10" s="132" t="s">
        <v>101</v>
      </c>
      <c r="AD10" s="132" t="s">
        <v>93</v>
      </c>
      <c r="AE10" s="132">
        <v>1302</v>
      </c>
      <c r="AJ10" s="124">
        <v>-8.8840000000000003</v>
      </c>
      <c r="AK10" s="124"/>
      <c r="AL10" s="124">
        <v>-6.1849999999999996</v>
      </c>
      <c r="AN10" s="140"/>
      <c r="AO10" s="140"/>
      <c r="AP10" s="140"/>
      <c r="AQ10" s="140"/>
      <c r="AS10" s="124" t="s">
        <v>30</v>
      </c>
      <c r="AT10" s="124">
        <f t="shared" si="5"/>
        <v>9</v>
      </c>
      <c r="AU10" s="124" t="str">
        <f t="shared" si="3"/>
        <v>01019</v>
      </c>
      <c r="AV10" s="129" t="s">
        <v>5609</v>
      </c>
      <c r="AW10" s="129" t="s">
        <v>532</v>
      </c>
      <c r="AY10" s="124" t="e">
        <f t="shared" si="6"/>
        <v>#N/A</v>
      </c>
      <c r="AZ10" s="124" t="str">
        <f t="shared" si="1"/>
        <v/>
      </c>
    </row>
    <row r="11" spans="1:54" x14ac:dyDescent="0.3">
      <c r="A11" s="123" t="str">
        <f t="shared" si="0"/>
        <v>0010</v>
      </c>
      <c r="B11" s="120">
        <f t="shared" si="4"/>
        <v>10</v>
      </c>
      <c r="C11" s="120" t="str">
        <f t="shared" si="2"/>
        <v>10</v>
      </c>
      <c r="E11" s="148"/>
      <c r="F11" s="148" t="s">
        <v>7098</v>
      </c>
      <c r="G11" s="139"/>
      <c r="I11" s="134"/>
      <c r="Z11" s="130" t="s">
        <v>72</v>
      </c>
      <c r="AC11" s="132" t="s">
        <v>103</v>
      </c>
      <c r="AD11" s="132" t="s">
        <v>93</v>
      </c>
      <c r="AE11" s="132" t="s">
        <v>102</v>
      </c>
      <c r="AJ11" s="124"/>
      <c r="AK11" s="124">
        <v>40.901000000000003</v>
      </c>
      <c r="AL11" s="124"/>
      <c r="AN11" s="140"/>
      <c r="AO11" s="140"/>
      <c r="AP11" s="140"/>
      <c r="AQ11" s="140"/>
      <c r="AS11" s="124" t="s">
        <v>30</v>
      </c>
      <c r="AT11" s="124">
        <f t="shared" si="5"/>
        <v>10</v>
      </c>
      <c r="AU11" s="124" t="str">
        <f t="shared" si="3"/>
        <v>010110</v>
      </c>
      <c r="AV11" s="124" t="s">
        <v>5610</v>
      </c>
      <c r="AW11" s="124" t="s">
        <v>533</v>
      </c>
      <c r="AY11" s="124" t="e">
        <f t="shared" si="6"/>
        <v>#N/A</v>
      </c>
      <c r="AZ11" s="124" t="str">
        <f t="shared" si="1"/>
        <v/>
      </c>
    </row>
    <row r="12" spans="1:54" x14ac:dyDescent="0.3">
      <c r="A12" s="123" t="str">
        <f t="shared" si="0"/>
        <v>0011</v>
      </c>
      <c r="B12" s="120">
        <f t="shared" si="4"/>
        <v>11</v>
      </c>
      <c r="C12" s="120" t="str">
        <f t="shared" si="2"/>
        <v>11</v>
      </c>
      <c r="G12" s="139"/>
      <c r="H12" s="134"/>
      <c r="I12" s="134"/>
      <c r="J12" s="134"/>
      <c r="K12" s="134"/>
      <c r="L12" s="134"/>
      <c r="M12" s="134"/>
      <c r="N12" s="134"/>
      <c r="O12" s="134"/>
      <c r="P12" s="134"/>
      <c r="Q12" s="134"/>
      <c r="AC12" s="132" t="s">
        <v>104</v>
      </c>
      <c r="AD12" s="132" t="s">
        <v>93</v>
      </c>
      <c r="AE12" s="132">
        <v>1702</v>
      </c>
      <c r="AN12" s="141">
        <v>35000</v>
      </c>
      <c r="AO12" s="140"/>
      <c r="AP12" s="140" t="str">
        <f>IF(AND(AN12&gt;auxiliar!$AP$8,AN12&lt;auxiliar!$AP$5),"","Dep")</f>
        <v>Dep</v>
      </c>
      <c r="AQ12" s="140"/>
      <c r="AS12" s="124" t="s">
        <v>30</v>
      </c>
      <c r="AT12" s="124">
        <f t="shared" si="5"/>
        <v>11</v>
      </c>
      <c r="AU12" s="124" t="str">
        <f t="shared" si="3"/>
        <v>010111</v>
      </c>
      <c r="AV12" s="129" t="s">
        <v>5611</v>
      </c>
      <c r="AW12" s="129" t="s">
        <v>534</v>
      </c>
      <c r="AY12" s="124" t="e">
        <f t="shared" si="6"/>
        <v>#N/A</v>
      </c>
      <c r="AZ12" s="124" t="str">
        <f t="shared" si="1"/>
        <v/>
      </c>
    </row>
    <row r="13" spans="1:54" x14ac:dyDescent="0.3">
      <c r="A13" s="123" t="str">
        <f t="shared" si="0"/>
        <v>0012</v>
      </c>
      <c r="B13" s="120">
        <f t="shared" si="4"/>
        <v>12</v>
      </c>
      <c r="C13" s="120" t="str">
        <f t="shared" si="2"/>
        <v>12</v>
      </c>
      <c r="G13" s="139"/>
      <c r="H13" s="134"/>
      <c r="J13" s="143"/>
      <c r="K13" s="143"/>
      <c r="L13" s="143"/>
      <c r="M13" s="143"/>
      <c r="N13" s="143"/>
      <c r="O13" s="143"/>
      <c r="P13" s="143"/>
      <c r="Q13" s="134"/>
      <c r="Z13" s="149" t="s">
        <v>83</v>
      </c>
      <c r="AC13" s="132" t="s">
        <v>106</v>
      </c>
      <c r="AD13" s="132" t="s">
        <v>93</v>
      </c>
      <c r="AE13" s="132" t="s">
        <v>105</v>
      </c>
      <c r="AJ13" s="124"/>
      <c r="AK13" s="133" t="s">
        <v>207</v>
      </c>
      <c r="AL13" s="124"/>
      <c r="AN13" s="142">
        <f>AN12</f>
        <v>35000</v>
      </c>
      <c r="AO13" s="140"/>
      <c r="AP13" s="140"/>
      <c r="AQ13" s="140"/>
      <c r="AS13" s="124" t="s">
        <v>31</v>
      </c>
      <c r="AT13" s="124">
        <f t="shared" si="5"/>
        <v>12</v>
      </c>
      <c r="AU13" s="124" t="str">
        <f t="shared" si="3"/>
        <v>010212</v>
      </c>
      <c r="AV13" s="124" t="s">
        <v>535</v>
      </c>
      <c r="AW13" s="124" t="s">
        <v>536</v>
      </c>
      <c r="AY13" s="124" t="e">
        <f t="shared" ref="AY13:AY62" si="7">AY12+1</f>
        <v>#N/A</v>
      </c>
      <c r="AZ13" s="124" t="str">
        <f t="shared" si="1"/>
        <v/>
      </c>
    </row>
    <row r="14" spans="1:54" x14ac:dyDescent="0.3">
      <c r="A14" s="123" t="str">
        <f t="shared" si="0"/>
        <v>0013</v>
      </c>
      <c r="B14" s="120">
        <f t="shared" si="4"/>
        <v>13</v>
      </c>
      <c r="C14" s="120" t="str">
        <f t="shared" si="2"/>
        <v>13</v>
      </c>
      <c r="G14" s="139"/>
      <c r="H14" s="135"/>
      <c r="J14" s="143"/>
      <c r="K14" s="143"/>
      <c r="L14" s="143"/>
      <c r="M14" s="143"/>
      <c r="N14" s="143"/>
      <c r="O14" s="134"/>
      <c r="P14" s="143"/>
      <c r="Q14" s="134"/>
      <c r="Z14" s="130" t="s">
        <v>9</v>
      </c>
      <c r="AC14" s="132" t="s">
        <v>108</v>
      </c>
      <c r="AD14" s="132" t="s">
        <v>93</v>
      </c>
      <c r="AE14" s="132" t="s">
        <v>107</v>
      </c>
      <c r="AJ14" s="124"/>
      <c r="AK14" s="124">
        <v>41.140999999999998</v>
      </c>
      <c r="AL14" s="124"/>
      <c r="AN14" s="140"/>
      <c r="AO14" s="140"/>
      <c r="AP14" s="140"/>
      <c r="AQ14" s="140"/>
      <c r="AS14" s="124" t="s">
        <v>31</v>
      </c>
      <c r="AT14" s="124">
        <f t="shared" si="5"/>
        <v>13</v>
      </c>
      <c r="AU14" s="124" t="str">
        <f t="shared" si="3"/>
        <v>010213</v>
      </c>
      <c r="AV14" s="129" t="s">
        <v>537</v>
      </c>
      <c r="AW14" s="129" t="s">
        <v>538</v>
      </c>
      <c r="AY14" s="124" t="e">
        <f t="shared" si="7"/>
        <v>#N/A</v>
      </c>
      <c r="AZ14" s="124" t="str">
        <f t="shared" si="1"/>
        <v/>
      </c>
    </row>
    <row r="15" spans="1:54" x14ac:dyDescent="0.3">
      <c r="A15" s="123" t="str">
        <f t="shared" si="0"/>
        <v>0014</v>
      </c>
      <c r="B15" s="120">
        <f t="shared" si="4"/>
        <v>14</v>
      </c>
      <c r="C15" s="120" t="str">
        <f t="shared" si="2"/>
        <v>14</v>
      </c>
      <c r="E15" s="139"/>
      <c r="F15" s="139"/>
      <c r="G15" s="139"/>
      <c r="H15" s="134"/>
      <c r="J15" s="136"/>
      <c r="K15" s="136"/>
      <c r="L15" s="136"/>
      <c r="M15" s="136"/>
      <c r="N15" s="136"/>
      <c r="O15" s="134"/>
      <c r="P15" s="134"/>
      <c r="Q15" s="134"/>
      <c r="Z15" s="130" t="s">
        <v>10</v>
      </c>
      <c r="AC15" s="132" t="s">
        <v>110</v>
      </c>
      <c r="AD15" s="132" t="s">
        <v>93</v>
      </c>
      <c r="AE15" s="132" t="s">
        <v>109</v>
      </c>
      <c r="AJ15" s="124">
        <v>-9.0809999999999995</v>
      </c>
      <c r="AK15" s="124"/>
      <c r="AL15" s="124">
        <v>-6.7809999999999997</v>
      </c>
      <c r="AS15" s="124" t="s">
        <v>31</v>
      </c>
      <c r="AT15" s="124">
        <f t="shared" si="5"/>
        <v>14</v>
      </c>
      <c r="AU15" s="124" t="str">
        <f t="shared" si="3"/>
        <v>010214</v>
      </c>
      <c r="AV15" s="124" t="s">
        <v>539</v>
      </c>
      <c r="AW15" s="124" t="s">
        <v>540</v>
      </c>
      <c r="AY15" s="124" t="e">
        <f t="shared" si="7"/>
        <v>#N/A</v>
      </c>
      <c r="AZ15" s="124" t="str">
        <f t="shared" si="1"/>
        <v/>
      </c>
    </row>
    <row r="16" spans="1:54" x14ac:dyDescent="0.3">
      <c r="A16" s="123" t="str">
        <f t="shared" si="0"/>
        <v>0015</v>
      </c>
      <c r="B16" s="120">
        <f t="shared" si="4"/>
        <v>15</v>
      </c>
      <c r="C16" s="120" t="str">
        <f t="shared" si="2"/>
        <v>15</v>
      </c>
      <c r="H16" s="134"/>
      <c r="J16" s="136"/>
      <c r="K16" s="136"/>
      <c r="L16" s="136"/>
      <c r="M16" s="136"/>
      <c r="N16" s="136"/>
      <c r="P16" s="134"/>
      <c r="Q16" s="134"/>
      <c r="AC16" s="132" t="s">
        <v>111</v>
      </c>
      <c r="AD16" s="132" t="s">
        <v>93</v>
      </c>
      <c r="AE16" s="132">
        <v>1602</v>
      </c>
      <c r="AJ16" s="124"/>
      <c r="AK16" s="124">
        <v>39.390999999999998</v>
      </c>
      <c r="AL16" s="124"/>
      <c r="AS16" s="124" t="s">
        <v>31</v>
      </c>
      <c r="AT16" s="124">
        <f t="shared" si="5"/>
        <v>15</v>
      </c>
      <c r="AU16" s="124" t="str">
        <f t="shared" si="3"/>
        <v>010215</v>
      </c>
      <c r="AV16" s="129" t="s">
        <v>541</v>
      </c>
      <c r="AW16" s="129" t="s">
        <v>542</v>
      </c>
      <c r="AY16" s="124" t="e">
        <f t="shared" si="7"/>
        <v>#N/A</v>
      </c>
      <c r="AZ16" s="124" t="str">
        <f t="shared" si="1"/>
        <v/>
      </c>
    </row>
    <row r="17" spans="1:52" x14ac:dyDescent="0.3">
      <c r="A17" s="123" t="str">
        <f t="shared" si="0"/>
        <v>0016</v>
      </c>
      <c r="B17" s="120">
        <f t="shared" si="4"/>
        <v>16</v>
      </c>
      <c r="C17" s="120" t="str">
        <f t="shared" si="2"/>
        <v>16</v>
      </c>
      <c r="H17" s="134"/>
      <c r="J17" s="136"/>
      <c r="K17" s="136"/>
      <c r="L17" s="136"/>
      <c r="M17" s="136"/>
      <c r="N17" s="136"/>
      <c r="O17" s="134"/>
      <c r="P17" s="134"/>
      <c r="Q17" s="134"/>
      <c r="AC17" s="132" t="s">
        <v>113</v>
      </c>
      <c r="AD17" s="132" t="s">
        <v>93</v>
      </c>
      <c r="AE17" s="132" t="s">
        <v>112</v>
      </c>
      <c r="AS17" s="124" t="s">
        <v>31</v>
      </c>
      <c r="AT17" s="124">
        <f t="shared" si="5"/>
        <v>16</v>
      </c>
      <c r="AU17" s="124" t="str">
        <f t="shared" si="3"/>
        <v>010216</v>
      </c>
      <c r="AV17" s="124" t="s">
        <v>543</v>
      </c>
      <c r="AW17" s="124" t="s">
        <v>544</v>
      </c>
      <c r="AY17" s="124" t="e">
        <f t="shared" si="7"/>
        <v>#N/A</v>
      </c>
      <c r="AZ17" s="124" t="str">
        <f t="shared" si="1"/>
        <v/>
      </c>
    </row>
    <row r="18" spans="1:52" x14ac:dyDescent="0.3">
      <c r="A18" s="123" t="str">
        <f t="shared" si="0"/>
        <v>0017</v>
      </c>
      <c r="B18" s="120">
        <f t="shared" si="4"/>
        <v>17</v>
      </c>
      <c r="C18" s="120" t="str">
        <f t="shared" si="2"/>
        <v>17</v>
      </c>
      <c r="H18" s="134"/>
      <c r="J18" s="136"/>
      <c r="K18" s="136"/>
      <c r="L18" s="136"/>
      <c r="M18" s="136"/>
      <c r="N18" s="136"/>
      <c r="O18" s="134"/>
      <c r="P18" s="134"/>
      <c r="Q18" s="134"/>
      <c r="AC18" s="132" t="s">
        <v>114</v>
      </c>
      <c r="AD18" s="132" t="s">
        <v>93</v>
      </c>
      <c r="AE18" s="132" t="s">
        <v>35</v>
      </c>
      <c r="AJ18" s="124"/>
      <c r="AK18" s="133" t="s">
        <v>326</v>
      </c>
      <c r="AL18" s="124"/>
      <c r="AS18" s="124" t="s">
        <v>31</v>
      </c>
      <c r="AT18" s="124">
        <f t="shared" si="5"/>
        <v>17</v>
      </c>
      <c r="AU18" s="124" t="str">
        <f t="shared" si="3"/>
        <v>010217</v>
      </c>
      <c r="AV18" s="129" t="s">
        <v>545</v>
      </c>
      <c r="AW18" s="129" t="s">
        <v>546</v>
      </c>
      <c r="AY18" s="124" t="e">
        <f t="shared" si="7"/>
        <v>#N/A</v>
      </c>
      <c r="AZ18" s="124" t="str">
        <f t="shared" si="1"/>
        <v/>
      </c>
    </row>
    <row r="19" spans="1:52" x14ac:dyDescent="0.3">
      <c r="A19" s="123" t="str">
        <f t="shared" si="0"/>
        <v>0018</v>
      </c>
      <c r="B19" s="120">
        <f t="shared" si="4"/>
        <v>18</v>
      </c>
      <c r="C19" s="120" t="str">
        <f t="shared" si="2"/>
        <v>18</v>
      </c>
      <c r="H19" s="134"/>
      <c r="J19" s="144"/>
      <c r="K19" s="144"/>
      <c r="L19" s="144"/>
      <c r="M19" s="144"/>
      <c r="N19" s="144"/>
      <c r="O19" s="144"/>
      <c r="P19" s="144"/>
      <c r="Q19" s="134"/>
      <c r="AC19" s="132" t="s">
        <v>116</v>
      </c>
      <c r="AD19" s="132" t="s">
        <v>93</v>
      </c>
      <c r="AE19" s="132" t="s">
        <v>115</v>
      </c>
      <c r="AJ19" s="124"/>
      <c r="AK19" s="124">
        <v>39.744999999999997</v>
      </c>
      <c r="AL19" s="124"/>
      <c r="AS19" s="124" t="s">
        <v>32</v>
      </c>
      <c r="AT19" s="124">
        <f t="shared" si="5"/>
        <v>18</v>
      </c>
      <c r="AU19" s="124" t="str">
        <f t="shared" si="3"/>
        <v>010318</v>
      </c>
      <c r="AV19" s="124" t="s">
        <v>547</v>
      </c>
      <c r="AW19" s="124" t="s">
        <v>548</v>
      </c>
      <c r="AY19" s="124" t="e">
        <f t="shared" si="7"/>
        <v>#N/A</v>
      </c>
      <c r="AZ19" s="124" t="str">
        <f t="shared" si="1"/>
        <v/>
      </c>
    </row>
    <row r="20" spans="1:52" x14ac:dyDescent="0.3">
      <c r="A20" s="123" t="str">
        <f t="shared" si="0"/>
        <v>0019</v>
      </c>
      <c r="B20" s="120">
        <f t="shared" si="4"/>
        <v>19</v>
      </c>
      <c r="C20" s="120" t="str">
        <f t="shared" si="2"/>
        <v>19</v>
      </c>
      <c r="H20" s="134"/>
      <c r="J20" s="143"/>
      <c r="K20" s="143"/>
      <c r="L20" s="143"/>
      <c r="M20" s="143"/>
      <c r="N20" s="143"/>
      <c r="O20" s="143"/>
      <c r="P20" s="143"/>
      <c r="Q20" s="134"/>
      <c r="AC20" s="132" t="s">
        <v>117</v>
      </c>
      <c r="AD20" s="132" t="s">
        <v>93</v>
      </c>
      <c r="AE20" s="132">
        <v>1703</v>
      </c>
      <c r="AJ20" s="124">
        <v>-9.5009999999999994</v>
      </c>
      <c r="AK20" s="124"/>
      <c r="AL20" s="124">
        <v>-7.7409999999999997</v>
      </c>
      <c r="AS20" s="124" t="s">
        <v>32</v>
      </c>
      <c r="AT20" s="124">
        <f t="shared" si="5"/>
        <v>19</v>
      </c>
      <c r="AU20" s="124" t="str">
        <f t="shared" si="3"/>
        <v>010319</v>
      </c>
      <c r="AV20" s="129" t="s">
        <v>549</v>
      </c>
      <c r="AW20" s="129" t="s">
        <v>550</v>
      </c>
      <c r="AY20" s="124" t="e">
        <f t="shared" si="7"/>
        <v>#N/A</v>
      </c>
      <c r="AZ20" s="124" t="str">
        <f t="shared" si="1"/>
        <v/>
      </c>
    </row>
    <row r="21" spans="1:52" x14ac:dyDescent="0.3">
      <c r="A21" s="123" t="str">
        <f t="shared" si="0"/>
        <v>0020</v>
      </c>
      <c r="B21" s="120">
        <f t="shared" si="4"/>
        <v>20</v>
      </c>
      <c r="C21" s="120" t="str">
        <f t="shared" si="2"/>
        <v>20</v>
      </c>
      <c r="H21" s="134"/>
      <c r="J21" s="143"/>
      <c r="K21" s="143"/>
      <c r="L21" s="143"/>
      <c r="M21" s="143"/>
      <c r="N21" s="143"/>
      <c r="O21" s="143"/>
      <c r="P21" s="143"/>
      <c r="Q21" s="134"/>
      <c r="AC21" s="132" t="s">
        <v>118</v>
      </c>
      <c r="AD21" s="132" t="s">
        <v>93</v>
      </c>
      <c r="AE21" s="132">
        <v>1804</v>
      </c>
      <c r="AJ21" s="124"/>
      <c r="AK21" s="124">
        <v>38.408999999999999</v>
      </c>
      <c r="AL21" s="124"/>
      <c r="AS21" s="124" t="s">
        <v>32</v>
      </c>
      <c r="AT21" s="124">
        <f t="shared" si="5"/>
        <v>20</v>
      </c>
      <c r="AU21" s="124" t="str">
        <f t="shared" si="3"/>
        <v>010320</v>
      </c>
      <c r="AV21" s="124" t="s">
        <v>357</v>
      </c>
      <c r="AW21" s="124" t="s">
        <v>551</v>
      </c>
      <c r="AY21" s="124" t="e">
        <f t="shared" si="7"/>
        <v>#N/A</v>
      </c>
      <c r="AZ21" s="124" t="str">
        <f t="shared" si="1"/>
        <v/>
      </c>
    </row>
    <row r="22" spans="1:52" x14ac:dyDescent="0.3">
      <c r="A22" s="123" t="str">
        <f t="shared" si="0"/>
        <v>0021</v>
      </c>
      <c r="B22" s="120">
        <f t="shared" si="4"/>
        <v>21</v>
      </c>
      <c r="C22" s="120" t="str">
        <f t="shared" si="2"/>
        <v>21</v>
      </c>
      <c r="H22" s="134"/>
      <c r="J22" s="136"/>
      <c r="K22" s="136"/>
      <c r="L22" s="136"/>
      <c r="M22" s="136"/>
      <c r="N22" s="136"/>
      <c r="O22" s="136" t="s">
        <v>6431</v>
      </c>
      <c r="P22" s="136"/>
      <c r="Q22" s="134"/>
      <c r="AC22" s="132" t="s">
        <v>119</v>
      </c>
      <c r="AD22" s="132" t="s">
        <v>93</v>
      </c>
      <c r="AE22" s="132" t="s">
        <v>36</v>
      </c>
      <c r="AS22" s="124" t="s">
        <v>32</v>
      </c>
      <c r="AT22" s="124">
        <f t="shared" si="5"/>
        <v>21</v>
      </c>
      <c r="AU22" s="124" t="str">
        <f t="shared" si="3"/>
        <v>010321</v>
      </c>
      <c r="AV22" s="129" t="s">
        <v>552</v>
      </c>
      <c r="AW22" s="129" t="s">
        <v>553</v>
      </c>
      <c r="AY22" s="124" t="e">
        <f t="shared" si="7"/>
        <v>#N/A</v>
      </c>
      <c r="AZ22" s="124" t="str">
        <f t="shared" si="1"/>
        <v/>
      </c>
    </row>
    <row r="23" spans="1:52" x14ac:dyDescent="0.3">
      <c r="A23" s="123" t="str">
        <f t="shared" si="0"/>
        <v>0022</v>
      </c>
      <c r="B23" s="120">
        <f t="shared" si="4"/>
        <v>22</v>
      </c>
      <c r="C23" s="120" t="str">
        <f t="shared" si="2"/>
        <v>22</v>
      </c>
      <c r="H23" s="134"/>
      <c r="J23" s="136"/>
      <c r="K23" s="136"/>
      <c r="L23" s="136"/>
      <c r="M23" s="136"/>
      <c r="N23" s="136"/>
      <c r="O23" s="134"/>
      <c r="P23" s="134"/>
      <c r="Q23" s="134"/>
      <c r="AC23" s="132" t="s">
        <v>121</v>
      </c>
      <c r="AD23" s="132" t="s">
        <v>93</v>
      </c>
      <c r="AE23" s="132" t="s">
        <v>120</v>
      </c>
      <c r="AJ23" s="124"/>
      <c r="AK23" s="133" t="s">
        <v>380</v>
      </c>
      <c r="AL23" s="124"/>
      <c r="AS23" s="124" t="s">
        <v>32</v>
      </c>
      <c r="AT23" s="124">
        <f t="shared" si="5"/>
        <v>22</v>
      </c>
      <c r="AU23" s="124" t="str">
        <f t="shared" si="3"/>
        <v>010322</v>
      </c>
      <c r="AV23" s="124" t="s">
        <v>554</v>
      </c>
      <c r="AW23" s="124" t="s">
        <v>555</v>
      </c>
      <c r="AY23" s="124" t="e">
        <f t="shared" si="7"/>
        <v>#N/A</v>
      </c>
      <c r="AZ23" s="124" t="str">
        <f t="shared" si="1"/>
        <v/>
      </c>
    </row>
    <row r="24" spans="1:52" x14ac:dyDescent="0.3">
      <c r="A24" s="123" t="str">
        <f t="shared" si="0"/>
        <v>0023</v>
      </c>
      <c r="B24" s="120">
        <f t="shared" si="4"/>
        <v>23</v>
      </c>
      <c r="C24" s="120" t="str">
        <f t="shared" si="2"/>
        <v>23</v>
      </c>
      <c r="H24" s="134"/>
      <c r="J24" s="136"/>
      <c r="K24" s="136"/>
      <c r="L24" s="136"/>
      <c r="M24" s="136"/>
      <c r="N24" s="136"/>
      <c r="O24" s="134"/>
      <c r="P24" s="134"/>
      <c r="Q24" s="134"/>
      <c r="AC24" s="132" t="s">
        <v>123</v>
      </c>
      <c r="AD24" s="132" t="s">
        <v>93</v>
      </c>
      <c r="AE24" s="132" t="s">
        <v>122</v>
      </c>
      <c r="AJ24" s="124"/>
      <c r="AK24" s="124">
        <v>39.670999999999999</v>
      </c>
      <c r="AL24" s="124"/>
      <c r="AS24" s="124" t="s">
        <v>32</v>
      </c>
      <c r="AT24" s="124">
        <f t="shared" si="5"/>
        <v>23</v>
      </c>
      <c r="AU24" s="124" t="str">
        <f t="shared" si="3"/>
        <v>010323</v>
      </c>
      <c r="AV24" s="129" t="s">
        <v>556</v>
      </c>
      <c r="AW24" s="129" t="s">
        <v>557</v>
      </c>
      <c r="AY24" s="124" t="e">
        <f t="shared" si="7"/>
        <v>#N/A</v>
      </c>
      <c r="AZ24" s="124" t="str">
        <f t="shared" si="1"/>
        <v/>
      </c>
    </row>
    <row r="25" spans="1:52" x14ac:dyDescent="0.3">
      <c r="A25" s="123" t="str">
        <f t="shared" si="0"/>
        <v>0024</v>
      </c>
      <c r="B25" s="120">
        <f t="shared" si="4"/>
        <v>24</v>
      </c>
      <c r="C25" s="120" t="str">
        <f t="shared" si="2"/>
        <v>24</v>
      </c>
      <c r="H25" s="134"/>
      <c r="J25" s="136"/>
      <c r="K25" s="136"/>
      <c r="L25" s="136"/>
      <c r="M25" s="136"/>
      <c r="N25" s="136"/>
      <c r="O25" s="134"/>
      <c r="P25" s="134"/>
      <c r="Q25" s="134"/>
      <c r="AC25" s="132" t="s">
        <v>124</v>
      </c>
      <c r="AD25" s="132" t="s">
        <v>93</v>
      </c>
      <c r="AE25" s="132">
        <v>1303</v>
      </c>
      <c r="AJ25" s="124">
        <v>-8.8879999999999999</v>
      </c>
      <c r="AK25" s="124"/>
      <c r="AL25" s="124">
        <v>-6.9349999999999996</v>
      </c>
      <c r="AS25" s="124" t="s">
        <v>32</v>
      </c>
      <c r="AT25" s="124">
        <f t="shared" si="5"/>
        <v>24</v>
      </c>
      <c r="AU25" s="124" t="str">
        <f t="shared" si="3"/>
        <v>010324</v>
      </c>
      <c r="AV25" s="124" t="s">
        <v>558</v>
      </c>
      <c r="AW25" s="124" t="s">
        <v>559</v>
      </c>
      <c r="AY25" s="124" t="e">
        <f t="shared" si="7"/>
        <v>#N/A</v>
      </c>
      <c r="AZ25" s="124" t="str">
        <f t="shared" si="1"/>
        <v/>
      </c>
    </row>
    <row r="26" spans="1:52" x14ac:dyDescent="0.3">
      <c r="A26" s="123" t="str">
        <f t="shared" si="0"/>
        <v>0025</v>
      </c>
      <c r="B26" s="120">
        <f t="shared" si="4"/>
        <v>25</v>
      </c>
      <c r="C26" s="120" t="str">
        <f t="shared" si="2"/>
        <v>25</v>
      </c>
      <c r="H26" s="134"/>
      <c r="J26" s="134"/>
      <c r="K26" s="134"/>
      <c r="L26" s="134"/>
      <c r="M26" s="134"/>
      <c r="N26" s="134"/>
      <c r="O26" s="134"/>
      <c r="P26" s="134"/>
      <c r="Q26" s="134"/>
      <c r="AC26" s="132" t="s">
        <v>126</v>
      </c>
      <c r="AD26" s="132" t="s">
        <v>93</v>
      </c>
      <c r="AE26" s="132" t="s">
        <v>125</v>
      </c>
      <c r="AJ26" s="124"/>
      <c r="AK26" s="124">
        <v>37.319000000000003</v>
      </c>
      <c r="AL26" s="124"/>
      <c r="AS26" s="124" t="s">
        <v>32</v>
      </c>
      <c r="AT26" s="124">
        <f t="shared" si="5"/>
        <v>25</v>
      </c>
      <c r="AU26" s="124" t="str">
        <f t="shared" si="3"/>
        <v>010325</v>
      </c>
      <c r="AV26" s="129" t="s">
        <v>5612</v>
      </c>
      <c r="AW26" s="129" t="s">
        <v>560</v>
      </c>
      <c r="AY26" s="124" t="e">
        <f t="shared" si="7"/>
        <v>#N/A</v>
      </c>
      <c r="AZ26" s="124" t="str">
        <f t="shared" si="1"/>
        <v/>
      </c>
    </row>
    <row r="27" spans="1:52" x14ac:dyDescent="0.3">
      <c r="A27" s="123" t="str">
        <f t="shared" si="0"/>
        <v>0026</v>
      </c>
      <c r="B27" s="120">
        <f t="shared" si="4"/>
        <v>26</v>
      </c>
      <c r="C27" s="120" t="str">
        <f t="shared" si="2"/>
        <v>26</v>
      </c>
      <c r="H27" s="134"/>
      <c r="J27" s="134"/>
      <c r="K27" s="134"/>
      <c r="L27" s="134"/>
      <c r="M27" s="134"/>
      <c r="N27" s="134"/>
      <c r="O27" s="134"/>
      <c r="P27" s="134"/>
      <c r="Q27" s="134"/>
      <c r="AC27" s="132" t="s">
        <v>127</v>
      </c>
      <c r="AD27" s="132" t="s">
        <v>93</v>
      </c>
      <c r="AE27" s="132">
        <v>1304</v>
      </c>
      <c r="AS27" s="124" t="s">
        <v>32</v>
      </c>
      <c r="AT27" s="124">
        <f t="shared" si="5"/>
        <v>26</v>
      </c>
      <c r="AU27" s="124" t="str">
        <f t="shared" si="3"/>
        <v>010326</v>
      </c>
      <c r="AV27" s="124" t="s">
        <v>5613</v>
      </c>
      <c r="AW27" s="124" t="s">
        <v>561</v>
      </c>
      <c r="AY27" s="124" t="e">
        <f t="shared" si="7"/>
        <v>#N/A</v>
      </c>
      <c r="AZ27" s="124" t="str">
        <f t="shared" si="1"/>
        <v/>
      </c>
    </row>
    <row r="28" spans="1:52" x14ac:dyDescent="0.3">
      <c r="A28" s="123" t="str">
        <f t="shared" si="0"/>
        <v>0027</v>
      </c>
      <c r="B28" s="120">
        <f t="shared" si="4"/>
        <v>27</v>
      </c>
      <c r="C28" s="120" t="str">
        <f t="shared" si="2"/>
        <v>27</v>
      </c>
      <c r="AC28" s="132" t="s">
        <v>129</v>
      </c>
      <c r="AD28" s="132" t="s">
        <v>93</v>
      </c>
      <c r="AE28" s="132" t="s">
        <v>128</v>
      </c>
      <c r="AJ28" s="124"/>
      <c r="AK28" s="133" t="s">
        <v>442</v>
      </c>
      <c r="AL28" s="124"/>
      <c r="AS28" s="124" t="s">
        <v>32</v>
      </c>
      <c r="AT28" s="124">
        <f t="shared" si="5"/>
        <v>27</v>
      </c>
      <c r="AU28" s="124" t="str">
        <f t="shared" si="3"/>
        <v>010327</v>
      </c>
      <c r="AV28" s="129" t="s">
        <v>5614</v>
      </c>
      <c r="AW28" s="129" t="s">
        <v>562</v>
      </c>
      <c r="AY28" s="124" t="e">
        <f t="shared" si="7"/>
        <v>#N/A</v>
      </c>
      <c r="AZ28" s="124" t="str">
        <f t="shared" si="1"/>
        <v/>
      </c>
    </row>
    <row r="29" spans="1:52" x14ac:dyDescent="0.3">
      <c r="A29" s="123" t="str">
        <f t="shared" si="0"/>
        <v>0028</v>
      </c>
      <c r="B29" s="120">
        <f t="shared" si="4"/>
        <v>28</v>
      </c>
      <c r="C29" s="120" t="str">
        <f t="shared" si="2"/>
        <v>28</v>
      </c>
      <c r="AC29" s="132" t="s">
        <v>130</v>
      </c>
      <c r="AD29" s="132" t="s">
        <v>93</v>
      </c>
      <c r="AE29" s="132">
        <v>1805</v>
      </c>
      <c r="AJ29" s="124"/>
      <c r="AK29" s="124">
        <v>37.527999999999999</v>
      </c>
      <c r="AL29" s="124"/>
      <c r="AS29" s="124" t="s">
        <v>33</v>
      </c>
      <c r="AT29" s="124">
        <f t="shared" si="5"/>
        <v>28</v>
      </c>
      <c r="AU29" s="124" t="str">
        <f t="shared" si="3"/>
        <v>010428</v>
      </c>
      <c r="AV29" s="124" t="s">
        <v>563</v>
      </c>
      <c r="AW29" s="124" t="s">
        <v>564</v>
      </c>
      <c r="AY29" s="124" t="e">
        <f t="shared" si="7"/>
        <v>#N/A</v>
      </c>
      <c r="AZ29" s="124" t="str">
        <f t="shared" si="1"/>
        <v/>
      </c>
    </row>
    <row r="30" spans="1:52" x14ac:dyDescent="0.3">
      <c r="A30" s="123" t="str">
        <f t="shared" si="0"/>
        <v>0029</v>
      </c>
      <c r="B30" s="120">
        <f t="shared" si="4"/>
        <v>29</v>
      </c>
      <c r="C30" s="120" t="str">
        <f t="shared" si="2"/>
        <v>29</v>
      </c>
      <c r="AC30" s="132" t="s">
        <v>131</v>
      </c>
      <c r="AD30" s="132" t="s">
        <v>93</v>
      </c>
      <c r="AE30" s="132">
        <v>1305</v>
      </c>
      <c r="AJ30" s="124">
        <v>-8.9979999999999993</v>
      </c>
      <c r="AK30" s="124"/>
      <c r="AL30" s="124">
        <v>-7.4009999999999998</v>
      </c>
      <c r="AS30" s="124" t="s">
        <v>33</v>
      </c>
      <c r="AT30" s="124">
        <f t="shared" si="5"/>
        <v>29</v>
      </c>
      <c r="AU30" s="124" t="str">
        <f t="shared" si="3"/>
        <v>010429</v>
      </c>
      <c r="AV30" s="129" t="s">
        <v>565</v>
      </c>
      <c r="AW30" s="129" t="s">
        <v>566</v>
      </c>
      <c r="AY30" s="124" t="e">
        <f t="shared" si="7"/>
        <v>#N/A</v>
      </c>
      <c r="AZ30" s="124" t="str">
        <f t="shared" si="1"/>
        <v/>
      </c>
    </row>
    <row r="31" spans="1:52" x14ac:dyDescent="0.3">
      <c r="A31" s="123" t="str">
        <f t="shared" si="0"/>
        <v>0030</v>
      </c>
      <c r="B31" s="120">
        <f t="shared" si="4"/>
        <v>30</v>
      </c>
      <c r="C31" s="120" t="str">
        <f t="shared" si="2"/>
        <v>30</v>
      </c>
      <c r="AC31" s="132" t="s">
        <v>133</v>
      </c>
      <c r="AD31" s="132" t="s">
        <v>93</v>
      </c>
      <c r="AE31" s="132" t="s">
        <v>132</v>
      </c>
      <c r="AJ31" s="124"/>
      <c r="AK31" s="124">
        <v>36.954999999999998</v>
      </c>
      <c r="AL31" s="124"/>
      <c r="AS31" s="124" t="s">
        <v>33</v>
      </c>
      <c r="AT31" s="124">
        <f t="shared" si="5"/>
        <v>30</v>
      </c>
      <c r="AU31" s="124" t="str">
        <f t="shared" si="3"/>
        <v>010430</v>
      </c>
      <c r="AV31" s="124" t="s">
        <v>567</v>
      </c>
      <c r="AW31" s="124" t="s">
        <v>568</v>
      </c>
      <c r="AY31" s="124" t="e">
        <f t="shared" si="7"/>
        <v>#N/A</v>
      </c>
      <c r="AZ31" s="124" t="str">
        <f t="shared" si="1"/>
        <v/>
      </c>
    </row>
    <row r="32" spans="1:52" x14ac:dyDescent="0.3">
      <c r="A32" s="123" t="str">
        <f t="shared" si="0"/>
        <v>0031</v>
      </c>
      <c r="B32" s="120">
        <f t="shared" si="4"/>
        <v>31</v>
      </c>
      <c r="C32" s="120" t="str">
        <f t="shared" si="2"/>
        <v>31</v>
      </c>
      <c r="AC32" s="132" t="s">
        <v>134</v>
      </c>
      <c r="AD32" s="132" t="s">
        <v>135</v>
      </c>
      <c r="AE32" s="132">
        <v>1306</v>
      </c>
      <c r="AS32" s="124" t="s">
        <v>33</v>
      </c>
      <c r="AT32" s="124">
        <f t="shared" si="5"/>
        <v>31</v>
      </c>
      <c r="AU32" s="124" t="str">
        <f t="shared" si="3"/>
        <v>010431</v>
      </c>
      <c r="AV32" s="129" t="s">
        <v>569</v>
      </c>
      <c r="AW32" s="129" t="s">
        <v>570</v>
      </c>
      <c r="AY32" s="124" t="e">
        <f t="shared" si="7"/>
        <v>#N/A</v>
      </c>
      <c r="AZ32" s="124" t="str">
        <f t="shared" si="1"/>
        <v/>
      </c>
    </row>
    <row r="33" spans="1:52" x14ac:dyDescent="0.3">
      <c r="A33" s="123" t="str">
        <f t="shared" si="0"/>
        <v>0032</v>
      </c>
      <c r="B33" s="120">
        <f t="shared" si="4"/>
        <v>32</v>
      </c>
      <c r="C33" s="120" t="str">
        <f t="shared" si="2"/>
        <v>32</v>
      </c>
      <c r="AC33" s="132" t="s">
        <v>136</v>
      </c>
      <c r="AD33" s="132" t="s">
        <v>93</v>
      </c>
      <c r="AE33" s="132">
        <v>1307</v>
      </c>
      <c r="AJ33" s="124"/>
      <c r="AK33" s="133" t="s">
        <v>474</v>
      </c>
      <c r="AL33" s="124"/>
      <c r="AS33" s="124" t="s">
        <v>33</v>
      </c>
      <c r="AT33" s="124">
        <f t="shared" si="5"/>
        <v>32</v>
      </c>
      <c r="AU33" s="124" t="str">
        <f t="shared" si="3"/>
        <v>010432</v>
      </c>
      <c r="AV33" s="124" t="s">
        <v>571</v>
      </c>
      <c r="AW33" s="124" t="s">
        <v>572</v>
      </c>
      <c r="AY33" s="124" t="e">
        <f t="shared" si="7"/>
        <v>#N/A</v>
      </c>
      <c r="AZ33" s="124" t="str">
        <f t="shared" si="1"/>
        <v/>
      </c>
    </row>
    <row r="34" spans="1:52" x14ac:dyDescent="0.3">
      <c r="A34" s="123" t="str">
        <f t="shared" si="0"/>
        <v>0033</v>
      </c>
      <c r="B34" s="120">
        <f t="shared" si="4"/>
        <v>33</v>
      </c>
      <c r="C34" s="120" t="str">
        <f t="shared" si="2"/>
        <v>33</v>
      </c>
      <c r="AC34" s="132" t="s">
        <v>137</v>
      </c>
      <c r="AD34" s="132" t="s">
        <v>93</v>
      </c>
      <c r="AE34" s="132">
        <v>1308</v>
      </c>
      <c r="AJ34" s="124"/>
      <c r="AK34" s="124">
        <v>39.731000000000002</v>
      </c>
      <c r="AL34" s="124"/>
      <c r="AS34" s="124" t="s">
        <v>33</v>
      </c>
      <c r="AT34" s="124">
        <f t="shared" si="5"/>
        <v>33</v>
      </c>
      <c r="AU34" s="124" t="str">
        <f t="shared" si="3"/>
        <v>010433</v>
      </c>
      <c r="AV34" s="129" t="s">
        <v>573</v>
      </c>
      <c r="AW34" s="129" t="s">
        <v>574</v>
      </c>
      <c r="AY34" s="124" t="e">
        <f t="shared" si="7"/>
        <v>#N/A</v>
      </c>
      <c r="AZ34" s="124" t="str">
        <f t="shared" ref="AZ34:AZ62" si="8">IFERROR(VLOOKUP(CONCATENATE($AZ$1,AY34),$AU$2:$AW$3122,2,FALSE),"")</f>
        <v/>
      </c>
    </row>
    <row r="35" spans="1:52" x14ac:dyDescent="0.3">
      <c r="A35" s="123" t="str">
        <f t="shared" si="0"/>
        <v>0034</v>
      </c>
      <c r="B35" s="120">
        <f t="shared" si="4"/>
        <v>34</v>
      </c>
      <c r="C35" s="120" t="str">
        <f t="shared" si="2"/>
        <v>34</v>
      </c>
      <c r="AC35" s="132" t="s">
        <v>138</v>
      </c>
      <c r="AD35" s="132" t="s">
        <v>93</v>
      </c>
      <c r="AE35" s="132">
        <v>1603</v>
      </c>
      <c r="AJ35" s="124">
        <v>-31.285</v>
      </c>
      <c r="AK35" s="124"/>
      <c r="AL35" s="124">
        <v>-25.010999999999999</v>
      </c>
      <c r="AS35" s="124" t="s">
        <v>33</v>
      </c>
      <c r="AT35" s="124">
        <f t="shared" si="5"/>
        <v>34</v>
      </c>
      <c r="AU35" s="124" t="str">
        <f t="shared" si="3"/>
        <v>010434</v>
      </c>
      <c r="AV35" s="124" t="s">
        <v>575</v>
      </c>
      <c r="AW35" s="124" t="s">
        <v>576</v>
      </c>
      <c r="AY35" s="124" t="e">
        <f t="shared" si="7"/>
        <v>#N/A</v>
      </c>
      <c r="AZ35" s="124" t="str">
        <f t="shared" si="8"/>
        <v/>
      </c>
    </row>
    <row r="36" spans="1:52" x14ac:dyDescent="0.3">
      <c r="A36" s="123" t="str">
        <f t="shared" si="0"/>
        <v>0035</v>
      </c>
      <c r="B36" s="120">
        <f t="shared" si="4"/>
        <v>35</v>
      </c>
      <c r="C36" s="120" t="str">
        <f t="shared" si="2"/>
        <v>35</v>
      </c>
      <c r="AC36" s="132" t="s">
        <v>139</v>
      </c>
      <c r="AD36" s="132" t="s">
        <v>93</v>
      </c>
      <c r="AE36" s="132">
        <v>1704</v>
      </c>
      <c r="AJ36" s="124"/>
      <c r="AK36" s="124">
        <v>36.927999999999997</v>
      </c>
      <c r="AL36" s="124"/>
      <c r="AS36" s="124" t="s">
        <v>33</v>
      </c>
      <c r="AT36" s="124">
        <f t="shared" si="5"/>
        <v>35</v>
      </c>
      <c r="AU36" s="124" t="str">
        <f t="shared" si="3"/>
        <v>010435</v>
      </c>
      <c r="AV36" s="129" t="s">
        <v>577</v>
      </c>
      <c r="AW36" s="129" t="s">
        <v>578</v>
      </c>
      <c r="AY36" s="124" t="e">
        <f t="shared" si="7"/>
        <v>#N/A</v>
      </c>
      <c r="AZ36" s="124" t="str">
        <f t="shared" si="8"/>
        <v/>
      </c>
    </row>
    <row r="37" spans="1:52" x14ac:dyDescent="0.3">
      <c r="A37" s="123" t="str">
        <f t="shared" si="0"/>
        <v>0036</v>
      </c>
      <c r="B37" s="120">
        <f t="shared" si="4"/>
        <v>36</v>
      </c>
      <c r="C37" s="120" t="str">
        <f t="shared" si="2"/>
        <v>36</v>
      </c>
      <c r="AC37" s="132" t="s">
        <v>141</v>
      </c>
      <c r="AD37" s="132" t="s">
        <v>93</v>
      </c>
      <c r="AE37" s="132" t="s">
        <v>140</v>
      </c>
      <c r="AS37" s="124" t="s">
        <v>33</v>
      </c>
      <c r="AT37" s="124">
        <f t="shared" si="5"/>
        <v>36</v>
      </c>
      <c r="AU37" s="124" t="str">
        <f t="shared" si="3"/>
        <v>010436</v>
      </c>
      <c r="AV37" s="124" t="s">
        <v>579</v>
      </c>
      <c r="AW37" s="124" t="s">
        <v>580</v>
      </c>
      <c r="AY37" s="124" t="e">
        <f t="shared" si="7"/>
        <v>#N/A</v>
      </c>
      <c r="AZ37" s="124" t="str">
        <f t="shared" si="8"/>
        <v/>
      </c>
    </row>
    <row r="38" spans="1:52" x14ac:dyDescent="0.3">
      <c r="A38" s="123" t="str">
        <f t="shared" si="0"/>
        <v>0037</v>
      </c>
      <c r="B38" s="120">
        <f t="shared" si="4"/>
        <v>37</v>
      </c>
      <c r="C38" s="120" t="str">
        <f t="shared" si="2"/>
        <v>37</v>
      </c>
      <c r="AC38" s="132" t="s">
        <v>143</v>
      </c>
      <c r="AD38" s="132" t="s">
        <v>93</v>
      </c>
      <c r="AE38" s="132" t="s">
        <v>142</v>
      </c>
      <c r="AJ38" s="124"/>
      <c r="AK38" s="133" t="s">
        <v>494</v>
      </c>
      <c r="AL38" s="124"/>
      <c r="AS38" s="124" t="s">
        <v>33</v>
      </c>
      <c r="AT38" s="124">
        <f t="shared" si="5"/>
        <v>37</v>
      </c>
      <c r="AU38" s="124" t="str">
        <f t="shared" si="3"/>
        <v>010437</v>
      </c>
      <c r="AV38" s="129" t="s">
        <v>581</v>
      </c>
      <c r="AW38" s="129" t="s">
        <v>582</v>
      </c>
      <c r="AY38" s="124" t="e">
        <f t="shared" si="7"/>
        <v>#N/A</v>
      </c>
      <c r="AZ38" s="124" t="str">
        <f t="shared" si="8"/>
        <v/>
      </c>
    </row>
    <row r="39" spans="1:52" x14ac:dyDescent="0.3">
      <c r="A39" s="123" t="str">
        <f t="shared" si="0"/>
        <v>0038</v>
      </c>
      <c r="B39" s="120">
        <f t="shared" si="4"/>
        <v>38</v>
      </c>
      <c r="C39" s="120" t="str">
        <f t="shared" si="2"/>
        <v>38</v>
      </c>
      <c r="AC39" s="132" t="s">
        <v>145</v>
      </c>
      <c r="AD39" s="132" t="s">
        <v>93</v>
      </c>
      <c r="AE39" s="132" t="s">
        <v>144</v>
      </c>
      <c r="AJ39" s="124"/>
      <c r="AK39" s="124">
        <v>33.113999999999997</v>
      </c>
      <c r="AL39" s="124"/>
      <c r="AS39" s="124" t="s">
        <v>33</v>
      </c>
      <c r="AT39" s="124">
        <f t="shared" si="5"/>
        <v>38</v>
      </c>
      <c r="AU39" s="124" t="str">
        <f t="shared" si="3"/>
        <v>010438</v>
      </c>
      <c r="AV39" s="124" t="s">
        <v>583</v>
      </c>
      <c r="AW39" s="124" t="s">
        <v>584</v>
      </c>
      <c r="AY39" s="124" t="e">
        <f t="shared" si="7"/>
        <v>#N/A</v>
      </c>
      <c r="AZ39" s="124" t="str">
        <f t="shared" si="8"/>
        <v/>
      </c>
    </row>
    <row r="40" spans="1:52" x14ac:dyDescent="0.3">
      <c r="A40" s="123" t="str">
        <f t="shared" si="0"/>
        <v>0039</v>
      </c>
      <c r="B40" s="120">
        <f t="shared" si="4"/>
        <v>39</v>
      </c>
      <c r="C40" s="120" t="str">
        <f t="shared" si="2"/>
        <v>39</v>
      </c>
      <c r="AC40" s="132" t="s">
        <v>146</v>
      </c>
      <c r="AD40" s="132" t="s">
        <v>93</v>
      </c>
      <c r="AE40" s="132">
        <v>1807</v>
      </c>
      <c r="AJ40" s="124">
        <v>-17.268999999999998</v>
      </c>
      <c r="AK40" s="124"/>
      <c r="AL40" s="124">
        <v>-16.285</v>
      </c>
      <c r="AS40" s="124" t="s">
        <v>33</v>
      </c>
      <c r="AT40" s="124">
        <f t="shared" si="5"/>
        <v>39</v>
      </c>
      <c r="AU40" s="124" t="str">
        <f t="shared" si="3"/>
        <v>010439</v>
      </c>
      <c r="AV40" s="129" t="s">
        <v>585</v>
      </c>
      <c r="AW40" s="129" t="s">
        <v>586</v>
      </c>
      <c r="AY40" s="124" t="e">
        <f t="shared" si="7"/>
        <v>#N/A</v>
      </c>
      <c r="AZ40" s="124" t="str">
        <f t="shared" si="8"/>
        <v/>
      </c>
    </row>
    <row r="41" spans="1:52" x14ac:dyDescent="0.3">
      <c r="A41" s="123" t="str">
        <f t="shared" si="0"/>
        <v>0040</v>
      </c>
      <c r="B41" s="120">
        <f t="shared" si="4"/>
        <v>40</v>
      </c>
      <c r="C41" s="120" t="str">
        <f t="shared" si="2"/>
        <v>40</v>
      </c>
      <c r="AC41" s="132" t="s">
        <v>147</v>
      </c>
      <c r="AD41" s="132" t="s">
        <v>93</v>
      </c>
      <c r="AE41" s="132">
        <v>1604</v>
      </c>
      <c r="AJ41" s="124"/>
      <c r="AK41" s="124">
        <v>32.631999999999998</v>
      </c>
      <c r="AL41" s="124"/>
      <c r="AS41" s="124" t="s">
        <v>33</v>
      </c>
      <c r="AT41" s="124">
        <f t="shared" si="5"/>
        <v>40</v>
      </c>
      <c r="AU41" s="124" t="str">
        <f t="shared" si="3"/>
        <v>010440</v>
      </c>
      <c r="AV41" s="124" t="s">
        <v>5615</v>
      </c>
      <c r="AW41" s="124" t="s">
        <v>587</v>
      </c>
      <c r="AY41" s="124" t="e">
        <f t="shared" si="7"/>
        <v>#N/A</v>
      </c>
      <c r="AZ41" s="124" t="str">
        <f t="shared" si="8"/>
        <v/>
      </c>
    </row>
    <row r="42" spans="1:52" x14ac:dyDescent="0.3">
      <c r="A42" s="123" t="str">
        <f t="shared" si="0"/>
        <v>0041</v>
      </c>
      <c r="B42" s="120">
        <f t="shared" si="4"/>
        <v>41</v>
      </c>
      <c r="C42" s="120" t="str">
        <f t="shared" si="2"/>
        <v>41</v>
      </c>
      <c r="AC42" s="132" t="s">
        <v>148</v>
      </c>
      <c r="AD42" s="132" t="s">
        <v>93</v>
      </c>
      <c r="AE42" s="132">
        <v>1705</v>
      </c>
      <c r="AS42" s="124" t="s">
        <v>33</v>
      </c>
      <c r="AT42" s="124">
        <f t="shared" si="5"/>
        <v>41</v>
      </c>
      <c r="AU42" s="124" t="str">
        <f t="shared" si="3"/>
        <v>010441</v>
      </c>
      <c r="AV42" s="129" t="s">
        <v>5616</v>
      </c>
      <c r="AW42" s="129" t="s">
        <v>588</v>
      </c>
      <c r="AY42" s="124" t="e">
        <f t="shared" si="7"/>
        <v>#N/A</v>
      </c>
      <c r="AZ42" s="124" t="str">
        <f t="shared" si="8"/>
        <v/>
      </c>
    </row>
    <row r="43" spans="1:52" x14ac:dyDescent="0.3">
      <c r="A43" s="123" t="str">
        <f t="shared" si="0"/>
        <v>0042</v>
      </c>
      <c r="B43" s="120">
        <f t="shared" si="4"/>
        <v>42</v>
      </c>
      <c r="C43" s="120" t="str">
        <f t="shared" si="2"/>
        <v>42</v>
      </c>
      <c r="AC43" s="132" t="s">
        <v>149</v>
      </c>
      <c r="AD43" s="132" t="s">
        <v>93</v>
      </c>
      <c r="AE43" s="132">
        <v>1706</v>
      </c>
      <c r="AS43" s="124" t="s">
        <v>33</v>
      </c>
      <c r="AT43" s="124">
        <f t="shared" si="5"/>
        <v>42</v>
      </c>
      <c r="AU43" s="124" t="str">
        <f t="shared" si="3"/>
        <v>010442</v>
      </c>
      <c r="AV43" s="124" t="s">
        <v>5617</v>
      </c>
      <c r="AW43" s="124" t="s">
        <v>589</v>
      </c>
      <c r="AY43" s="124" t="e">
        <f t="shared" si="7"/>
        <v>#N/A</v>
      </c>
      <c r="AZ43" s="124" t="str">
        <f t="shared" si="8"/>
        <v/>
      </c>
    </row>
    <row r="44" spans="1:52" x14ac:dyDescent="0.3">
      <c r="A44" s="123" t="str">
        <f t="shared" si="0"/>
        <v>0043</v>
      </c>
      <c r="B44" s="120">
        <f t="shared" si="4"/>
        <v>43</v>
      </c>
      <c r="C44" s="120" t="str">
        <f t="shared" si="2"/>
        <v>43</v>
      </c>
      <c r="AC44" s="132" t="s">
        <v>150</v>
      </c>
      <c r="AD44" s="132" t="s">
        <v>93</v>
      </c>
      <c r="AE44" s="132">
        <v>1707</v>
      </c>
      <c r="AS44" s="124" t="s">
        <v>33</v>
      </c>
      <c r="AT44" s="124">
        <f t="shared" si="5"/>
        <v>43</v>
      </c>
      <c r="AU44" s="124" t="str">
        <f t="shared" si="3"/>
        <v>010443</v>
      </c>
      <c r="AV44" s="129" t="s">
        <v>5618</v>
      </c>
      <c r="AW44" s="129" t="s">
        <v>590</v>
      </c>
      <c r="AY44" s="124" t="e">
        <f t="shared" si="7"/>
        <v>#N/A</v>
      </c>
      <c r="AZ44" s="124" t="str">
        <f t="shared" si="8"/>
        <v/>
      </c>
    </row>
    <row r="45" spans="1:52" x14ac:dyDescent="0.3">
      <c r="A45" s="123" t="str">
        <f t="shared" si="0"/>
        <v>0044</v>
      </c>
      <c r="B45" s="120">
        <f t="shared" si="4"/>
        <v>44</v>
      </c>
      <c r="C45" s="120" t="str">
        <f t="shared" si="2"/>
        <v>44</v>
      </c>
      <c r="AC45" s="132" t="s">
        <v>151</v>
      </c>
      <c r="AD45" s="132" t="s">
        <v>93</v>
      </c>
      <c r="AE45" s="132" t="s">
        <v>42</v>
      </c>
      <c r="AS45" s="124" t="s">
        <v>34</v>
      </c>
      <c r="AT45" s="124">
        <f t="shared" si="5"/>
        <v>44</v>
      </c>
      <c r="AU45" s="124" t="str">
        <f t="shared" si="3"/>
        <v>010544</v>
      </c>
      <c r="AV45" s="124" t="s">
        <v>591</v>
      </c>
      <c r="AW45" s="124" t="s">
        <v>592</v>
      </c>
      <c r="AY45" s="124" t="e">
        <f t="shared" si="7"/>
        <v>#N/A</v>
      </c>
      <c r="AZ45" s="124" t="str">
        <f t="shared" si="8"/>
        <v/>
      </c>
    </row>
    <row r="46" spans="1:52" x14ac:dyDescent="0.3">
      <c r="A46" s="123" t="str">
        <f t="shared" si="0"/>
        <v>0045</v>
      </c>
      <c r="B46" s="120">
        <f t="shared" si="4"/>
        <v>45</v>
      </c>
      <c r="C46" s="120" t="str">
        <f t="shared" si="2"/>
        <v>45</v>
      </c>
      <c r="AC46" s="132" t="s">
        <v>152</v>
      </c>
      <c r="AD46" s="132" t="s">
        <v>93</v>
      </c>
      <c r="AE46" s="132">
        <v>1309</v>
      </c>
      <c r="AS46" s="124" t="s">
        <v>34</v>
      </c>
      <c r="AT46" s="124">
        <f t="shared" si="5"/>
        <v>45</v>
      </c>
      <c r="AU46" s="124" t="str">
        <f t="shared" si="3"/>
        <v>010545</v>
      </c>
      <c r="AV46" s="129" t="s">
        <v>593</v>
      </c>
      <c r="AW46" s="129" t="s">
        <v>594</v>
      </c>
      <c r="AY46" s="124" t="e">
        <f t="shared" si="7"/>
        <v>#N/A</v>
      </c>
      <c r="AZ46" s="124" t="str">
        <f t="shared" si="8"/>
        <v/>
      </c>
    </row>
    <row r="47" spans="1:52" x14ac:dyDescent="0.3">
      <c r="A47" s="123" t="str">
        <f t="shared" si="0"/>
        <v>0046</v>
      </c>
      <c r="B47" s="120">
        <f t="shared" si="4"/>
        <v>46</v>
      </c>
      <c r="C47" s="120" t="str">
        <f t="shared" si="2"/>
        <v>46</v>
      </c>
      <c r="AC47" s="132" t="s">
        <v>153</v>
      </c>
      <c r="AD47" s="132" t="s">
        <v>93</v>
      </c>
      <c r="AE47" s="132">
        <v>1310</v>
      </c>
      <c r="AS47" s="124" t="s">
        <v>34</v>
      </c>
      <c r="AT47" s="124">
        <f t="shared" si="5"/>
        <v>46</v>
      </c>
      <c r="AU47" s="124" t="str">
        <f t="shared" si="3"/>
        <v>010546</v>
      </c>
      <c r="AV47" s="124" t="s">
        <v>595</v>
      </c>
      <c r="AW47" s="124" t="s">
        <v>596</v>
      </c>
      <c r="AY47" s="124" t="e">
        <f t="shared" si="7"/>
        <v>#N/A</v>
      </c>
      <c r="AZ47" s="124" t="str">
        <f t="shared" si="8"/>
        <v/>
      </c>
    </row>
    <row r="48" spans="1:52" x14ac:dyDescent="0.3">
      <c r="A48" s="123" t="str">
        <f t="shared" si="0"/>
        <v>0047</v>
      </c>
      <c r="B48" s="120">
        <f t="shared" si="4"/>
        <v>47</v>
      </c>
      <c r="C48" s="120" t="str">
        <f t="shared" si="2"/>
        <v>47</v>
      </c>
      <c r="AC48" s="132" t="s">
        <v>154</v>
      </c>
      <c r="AD48" s="132" t="s">
        <v>93</v>
      </c>
      <c r="AE48" s="132">
        <v>1605</v>
      </c>
      <c r="AS48" s="124" t="s">
        <v>34</v>
      </c>
      <c r="AT48" s="124">
        <f t="shared" si="5"/>
        <v>47</v>
      </c>
      <c r="AU48" s="124" t="str">
        <f t="shared" si="3"/>
        <v>010547</v>
      </c>
      <c r="AV48" s="129" t="s">
        <v>597</v>
      </c>
      <c r="AW48" s="129" t="s">
        <v>598</v>
      </c>
      <c r="AY48" s="124" t="e">
        <f t="shared" si="7"/>
        <v>#N/A</v>
      </c>
      <c r="AZ48" s="124" t="str">
        <f t="shared" si="8"/>
        <v/>
      </c>
    </row>
    <row r="49" spans="1:52" x14ac:dyDescent="0.3">
      <c r="A49" s="123" t="str">
        <f t="shared" si="0"/>
        <v>0048</v>
      </c>
      <c r="B49" s="120">
        <f t="shared" si="4"/>
        <v>48</v>
      </c>
      <c r="C49" s="120" t="str">
        <f t="shared" si="2"/>
        <v>48</v>
      </c>
      <c r="AC49" s="132" t="s">
        <v>155</v>
      </c>
      <c r="AD49" s="132" t="s">
        <v>93</v>
      </c>
      <c r="AE49" s="132">
        <v>1311</v>
      </c>
      <c r="AS49" s="124" t="s">
        <v>34</v>
      </c>
      <c r="AT49" s="124">
        <f t="shared" si="5"/>
        <v>48</v>
      </c>
      <c r="AU49" s="124" t="str">
        <f t="shared" si="3"/>
        <v>010548</v>
      </c>
      <c r="AV49" s="124" t="s">
        <v>599</v>
      </c>
      <c r="AW49" s="124" t="s">
        <v>600</v>
      </c>
      <c r="AY49" s="124" t="e">
        <f t="shared" si="7"/>
        <v>#N/A</v>
      </c>
      <c r="AZ49" s="124" t="str">
        <f t="shared" si="8"/>
        <v/>
      </c>
    </row>
    <row r="50" spans="1:52" x14ac:dyDescent="0.3">
      <c r="A50" s="123" t="str">
        <f t="shared" si="0"/>
        <v>0049</v>
      </c>
      <c r="B50" s="120">
        <f t="shared" si="4"/>
        <v>49</v>
      </c>
      <c r="C50" s="120" t="str">
        <f t="shared" si="2"/>
        <v>49</v>
      </c>
      <c r="AC50" s="132" t="s">
        <v>156</v>
      </c>
      <c r="AD50" s="132" t="s">
        <v>93</v>
      </c>
      <c r="AE50" s="132">
        <v>1812</v>
      </c>
      <c r="AS50" s="124" t="s">
        <v>34</v>
      </c>
      <c r="AT50" s="124">
        <f t="shared" si="5"/>
        <v>49</v>
      </c>
      <c r="AU50" s="124" t="str">
        <f t="shared" si="3"/>
        <v>010549</v>
      </c>
      <c r="AV50" s="129" t="s">
        <v>601</v>
      </c>
      <c r="AW50" s="129" t="s">
        <v>602</v>
      </c>
      <c r="AY50" s="124" t="e">
        <f t="shared" si="7"/>
        <v>#N/A</v>
      </c>
      <c r="AZ50" s="124" t="str">
        <f t="shared" si="8"/>
        <v/>
      </c>
    </row>
    <row r="51" spans="1:52" x14ac:dyDescent="0.3">
      <c r="A51" s="123" t="str">
        <f t="shared" si="0"/>
        <v>0050</v>
      </c>
      <c r="B51" s="120">
        <f t="shared" si="4"/>
        <v>50</v>
      </c>
      <c r="C51" s="120" t="str">
        <f t="shared" si="2"/>
        <v>50</v>
      </c>
      <c r="AC51" s="132" t="s">
        <v>157</v>
      </c>
      <c r="AD51" s="132" t="s">
        <v>93</v>
      </c>
      <c r="AE51" s="132">
        <v>1708</v>
      </c>
      <c r="AS51" s="124" t="s">
        <v>34</v>
      </c>
      <c r="AT51" s="124">
        <f t="shared" si="5"/>
        <v>50</v>
      </c>
      <c r="AU51" s="124" t="str">
        <f t="shared" si="3"/>
        <v>010550</v>
      </c>
      <c r="AV51" s="124" t="s">
        <v>603</v>
      </c>
      <c r="AW51" s="124" t="s">
        <v>604</v>
      </c>
      <c r="AY51" s="124" t="e">
        <f t="shared" si="7"/>
        <v>#N/A</v>
      </c>
      <c r="AZ51" s="124" t="str">
        <f t="shared" si="8"/>
        <v/>
      </c>
    </row>
    <row r="52" spans="1:52" x14ac:dyDescent="0.3">
      <c r="A52" s="123" t="str">
        <f t="shared" si="0"/>
        <v>0051</v>
      </c>
      <c r="B52" s="120">
        <f t="shared" si="4"/>
        <v>51</v>
      </c>
      <c r="C52" s="120" t="str">
        <f t="shared" si="2"/>
        <v>51</v>
      </c>
      <c r="AC52" s="132" t="s">
        <v>158</v>
      </c>
      <c r="AD52" s="132" t="s">
        <v>93</v>
      </c>
      <c r="AE52" s="132">
        <v>1606</v>
      </c>
      <c r="AS52" s="124" t="s">
        <v>34</v>
      </c>
      <c r="AT52" s="124">
        <f t="shared" si="5"/>
        <v>51</v>
      </c>
      <c r="AU52" s="124" t="str">
        <f t="shared" si="3"/>
        <v>010551</v>
      </c>
      <c r="AV52" s="129" t="s">
        <v>605</v>
      </c>
      <c r="AW52" s="129" t="s">
        <v>606</v>
      </c>
      <c r="AY52" s="124" t="e">
        <f t="shared" si="7"/>
        <v>#N/A</v>
      </c>
      <c r="AZ52" s="124" t="str">
        <f t="shared" si="8"/>
        <v/>
      </c>
    </row>
    <row r="53" spans="1:52" x14ac:dyDescent="0.3">
      <c r="A53" s="123" t="str">
        <f t="shared" si="0"/>
        <v>0052</v>
      </c>
      <c r="B53" s="120">
        <f t="shared" si="4"/>
        <v>52</v>
      </c>
      <c r="C53" s="120" t="str">
        <f t="shared" si="2"/>
        <v>52</v>
      </c>
      <c r="AC53" s="132" t="s">
        <v>159</v>
      </c>
      <c r="AD53" s="132" t="s">
        <v>93</v>
      </c>
      <c r="AE53" s="132">
        <v>1607</v>
      </c>
      <c r="AS53" s="124" t="s">
        <v>34</v>
      </c>
      <c r="AT53" s="124">
        <f t="shared" si="5"/>
        <v>52</v>
      </c>
      <c r="AU53" s="124" t="str">
        <f t="shared" si="3"/>
        <v>010552</v>
      </c>
      <c r="AV53" s="124" t="s">
        <v>607</v>
      </c>
      <c r="AW53" s="124" t="s">
        <v>608</v>
      </c>
      <c r="AY53" s="124" t="e">
        <f t="shared" si="7"/>
        <v>#N/A</v>
      </c>
      <c r="AZ53" s="124" t="str">
        <f t="shared" si="8"/>
        <v/>
      </c>
    </row>
    <row r="54" spans="1:52" x14ac:dyDescent="0.3">
      <c r="A54" s="123" t="str">
        <f t="shared" si="0"/>
        <v>0053</v>
      </c>
      <c r="B54" s="120">
        <f t="shared" si="4"/>
        <v>53</v>
      </c>
      <c r="C54" s="120" t="str">
        <f t="shared" si="2"/>
        <v>53</v>
      </c>
      <c r="AC54" s="132" t="s">
        <v>160</v>
      </c>
      <c r="AD54" s="132" t="s">
        <v>161</v>
      </c>
      <c r="AE54" s="132">
        <v>1312</v>
      </c>
      <c r="AS54" s="124" t="s">
        <v>34</v>
      </c>
      <c r="AT54" s="124">
        <f t="shared" si="5"/>
        <v>53</v>
      </c>
      <c r="AU54" s="124" t="str">
        <f t="shared" si="3"/>
        <v>010553</v>
      </c>
      <c r="AV54" s="129" t="s">
        <v>5619</v>
      </c>
      <c r="AW54" s="129" t="s">
        <v>609</v>
      </c>
      <c r="AY54" s="124" t="e">
        <f t="shared" si="7"/>
        <v>#N/A</v>
      </c>
      <c r="AZ54" s="124" t="str">
        <f t="shared" si="8"/>
        <v/>
      </c>
    </row>
    <row r="55" spans="1:52" x14ac:dyDescent="0.3">
      <c r="A55" s="123" t="str">
        <f t="shared" si="0"/>
        <v>0054</v>
      </c>
      <c r="B55" s="120">
        <f t="shared" si="4"/>
        <v>54</v>
      </c>
      <c r="C55" s="120" t="str">
        <f t="shared" si="2"/>
        <v>54</v>
      </c>
      <c r="AC55" s="132" t="s">
        <v>163</v>
      </c>
      <c r="AD55" s="132" t="s">
        <v>135</v>
      </c>
      <c r="AE55" s="132" t="s">
        <v>162</v>
      </c>
      <c r="AS55" s="124" t="s">
        <v>35</v>
      </c>
      <c r="AT55" s="124">
        <f t="shared" si="5"/>
        <v>54</v>
      </c>
      <c r="AU55" s="124" t="str">
        <f t="shared" si="3"/>
        <v>010654</v>
      </c>
      <c r="AV55" s="124" t="s">
        <v>610</v>
      </c>
      <c r="AW55" s="124" t="s">
        <v>611</v>
      </c>
      <c r="AY55" s="124" t="e">
        <f t="shared" si="7"/>
        <v>#N/A</v>
      </c>
      <c r="AZ55" s="124" t="str">
        <f t="shared" si="8"/>
        <v/>
      </c>
    </row>
    <row r="56" spans="1:52" x14ac:dyDescent="0.3">
      <c r="A56" s="123" t="str">
        <f t="shared" si="0"/>
        <v>0055</v>
      </c>
      <c r="B56" s="120">
        <f t="shared" si="4"/>
        <v>55</v>
      </c>
      <c r="C56" s="120" t="str">
        <f t="shared" si="2"/>
        <v>55</v>
      </c>
      <c r="AC56" s="132" t="s">
        <v>164</v>
      </c>
      <c r="AD56" s="132" t="s">
        <v>135</v>
      </c>
      <c r="AE56" s="132">
        <v>1313</v>
      </c>
      <c r="AS56" s="124" t="s">
        <v>35</v>
      </c>
      <c r="AT56" s="124">
        <f t="shared" si="5"/>
        <v>55</v>
      </c>
      <c r="AU56" s="124" t="str">
        <f t="shared" si="3"/>
        <v>010655</v>
      </c>
      <c r="AV56" s="129" t="s">
        <v>612</v>
      </c>
      <c r="AW56" s="129" t="s">
        <v>613</v>
      </c>
      <c r="AY56" s="124" t="e">
        <f t="shared" si="7"/>
        <v>#N/A</v>
      </c>
      <c r="AZ56" s="124" t="str">
        <f t="shared" si="8"/>
        <v/>
      </c>
    </row>
    <row r="57" spans="1:52" x14ac:dyDescent="0.3">
      <c r="A57" s="123" t="str">
        <f t="shared" si="0"/>
        <v>0056</v>
      </c>
      <c r="B57" s="120">
        <f t="shared" si="4"/>
        <v>56</v>
      </c>
      <c r="C57" s="120" t="str">
        <f t="shared" si="2"/>
        <v>56</v>
      </c>
      <c r="AC57" s="132" t="s">
        <v>165</v>
      </c>
      <c r="AD57" s="132" t="s">
        <v>93</v>
      </c>
      <c r="AE57" s="132">
        <v>1813</v>
      </c>
      <c r="AS57" s="124" t="s">
        <v>35</v>
      </c>
      <c r="AT57" s="124">
        <f t="shared" si="5"/>
        <v>56</v>
      </c>
      <c r="AU57" s="124" t="str">
        <f t="shared" si="3"/>
        <v>010656</v>
      </c>
      <c r="AV57" s="124" t="s">
        <v>614</v>
      </c>
      <c r="AW57" s="124" t="s">
        <v>615</v>
      </c>
      <c r="AY57" s="124" t="e">
        <f t="shared" si="7"/>
        <v>#N/A</v>
      </c>
      <c r="AZ57" s="124" t="str">
        <f t="shared" si="8"/>
        <v/>
      </c>
    </row>
    <row r="58" spans="1:52" x14ac:dyDescent="0.3">
      <c r="A58" s="123" t="str">
        <f t="shared" si="0"/>
        <v>0057</v>
      </c>
      <c r="B58" s="120">
        <f t="shared" si="4"/>
        <v>57</v>
      </c>
      <c r="C58" s="120" t="str">
        <f t="shared" si="2"/>
        <v>57</v>
      </c>
      <c r="AC58" s="132" t="s">
        <v>166</v>
      </c>
      <c r="AD58" s="132" t="s">
        <v>93</v>
      </c>
      <c r="AE58" s="132">
        <v>1709</v>
      </c>
      <c r="AS58" s="124" t="s">
        <v>35</v>
      </c>
      <c r="AT58" s="124">
        <f t="shared" si="5"/>
        <v>57</v>
      </c>
      <c r="AU58" s="124" t="str">
        <f t="shared" si="3"/>
        <v>010657</v>
      </c>
      <c r="AV58" s="129" t="s">
        <v>616</v>
      </c>
      <c r="AW58" s="129" t="s">
        <v>617</v>
      </c>
      <c r="AY58" s="124" t="e">
        <f t="shared" si="7"/>
        <v>#N/A</v>
      </c>
      <c r="AZ58" s="124" t="str">
        <f t="shared" si="8"/>
        <v/>
      </c>
    </row>
    <row r="59" spans="1:52" x14ac:dyDescent="0.3">
      <c r="A59" s="123" t="str">
        <f t="shared" si="0"/>
        <v>0058</v>
      </c>
      <c r="B59" s="120">
        <f t="shared" si="4"/>
        <v>58</v>
      </c>
      <c r="C59" s="120" t="str">
        <f t="shared" si="2"/>
        <v>58</v>
      </c>
      <c r="AC59" s="132" t="s">
        <v>167</v>
      </c>
      <c r="AD59" s="132" t="s">
        <v>93</v>
      </c>
      <c r="AE59" s="132">
        <v>1710</v>
      </c>
      <c r="AS59" s="124" t="s">
        <v>35</v>
      </c>
      <c r="AT59" s="124">
        <f t="shared" si="5"/>
        <v>58</v>
      </c>
      <c r="AU59" s="124" t="str">
        <f t="shared" si="3"/>
        <v>010658</v>
      </c>
      <c r="AV59" s="124" t="s">
        <v>5620</v>
      </c>
      <c r="AW59" s="124" t="s">
        <v>618</v>
      </c>
      <c r="AY59" s="124" t="e">
        <f t="shared" si="7"/>
        <v>#N/A</v>
      </c>
      <c r="AZ59" s="124" t="str">
        <f t="shared" si="8"/>
        <v/>
      </c>
    </row>
    <row r="60" spans="1:52" x14ac:dyDescent="0.3">
      <c r="A60" s="123" t="str">
        <f t="shared" si="0"/>
        <v>0059</v>
      </c>
      <c r="B60" s="120">
        <f t="shared" si="4"/>
        <v>59</v>
      </c>
      <c r="C60" s="120" t="str">
        <f t="shared" si="2"/>
        <v>59</v>
      </c>
      <c r="AC60" s="132" t="s">
        <v>168</v>
      </c>
      <c r="AD60" s="132" t="s">
        <v>93</v>
      </c>
      <c r="AE60" s="132" t="s">
        <v>38</v>
      </c>
      <c r="AS60" s="124" t="s">
        <v>35</v>
      </c>
      <c r="AT60" s="124">
        <f t="shared" si="5"/>
        <v>59</v>
      </c>
      <c r="AU60" s="124" t="str">
        <f t="shared" si="3"/>
        <v>010659</v>
      </c>
      <c r="AV60" s="129" t="s">
        <v>5621</v>
      </c>
      <c r="AW60" s="129" t="s">
        <v>619</v>
      </c>
      <c r="AY60" s="124" t="e">
        <f t="shared" si="7"/>
        <v>#N/A</v>
      </c>
      <c r="AZ60" s="124" t="str">
        <f t="shared" si="8"/>
        <v/>
      </c>
    </row>
    <row r="61" spans="1:52" x14ac:dyDescent="0.3">
      <c r="A61" s="123" t="str">
        <f t="shared" si="0"/>
        <v>0060</v>
      </c>
      <c r="B61" s="120">
        <f t="shared" si="4"/>
        <v>60</v>
      </c>
      <c r="C61" s="120" t="str">
        <f t="shared" si="2"/>
        <v>60</v>
      </c>
      <c r="AC61" s="132" t="s">
        <v>169</v>
      </c>
      <c r="AD61" s="132" t="s">
        <v>93</v>
      </c>
      <c r="AE61" s="132">
        <v>1711</v>
      </c>
      <c r="AS61" s="124" t="s">
        <v>36</v>
      </c>
      <c r="AT61" s="124">
        <f t="shared" si="5"/>
        <v>60</v>
      </c>
      <c r="AU61" s="124" t="str">
        <f t="shared" si="3"/>
        <v>010760</v>
      </c>
      <c r="AV61" s="124" t="s">
        <v>119</v>
      </c>
      <c r="AW61" s="124" t="s">
        <v>620</v>
      </c>
      <c r="AY61" s="124" t="e">
        <f t="shared" si="7"/>
        <v>#N/A</v>
      </c>
      <c r="AZ61" s="124" t="str">
        <f t="shared" si="8"/>
        <v/>
      </c>
    </row>
    <row r="62" spans="1:52" x14ac:dyDescent="0.3">
      <c r="A62" s="123" t="str">
        <f t="shared" si="0"/>
        <v>0061</v>
      </c>
      <c r="B62" s="120">
        <f t="shared" si="4"/>
        <v>61</v>
      </c>
      <c r="C62" s="120" t="str">
        <f t="shared" si="2"/>
        <v>61</v>
      </c>
      <c r="AC62" s="132" t="s">
        <v>170</v>
      </c>
      <c r="AD62" s="132" t="s">
        <v>93</v>
      </c>
      <c r="AE62" s="132">
        <v>1314</v>
      </c>
      <c r="AS62" s="124" t="s">
        <v>36</v>
      </c>
      <c r="AT62" s="124">
        <f t="shared" si="5"/>
        <v>61</v>
      </c>
      <c r="AU62" s="124" t="str">
        <f t="shared" si="3"/>
        <v>010761</v>
      </c>
      <c r="AV62" s="129" t="s">
        <v>621</v>
      </c>
      <c r="AW62" s="124" t="s">
        <v>622</v>
      </c>
      <c r="AY62" s="124" t="e">
        <f t="shared" si="7"/>
        <v>#N/A</v>
      </c>
      <c r="AZ62" s="124" t="str">
        <f t="shared" si="8"/>
        <v/>
      </c>
    </row>
    <row r="63" spans="1:52" x14ac:dyDescent="0.3">
      <c r="A63" s="123" t="str">
        <f t="shared" si="0"/>
        <v>0062</v>
      </c>
      <c r="B63" s="120">
        <f t="shared" si="4"/>
        <v>62</v>
      </c>
      <c r="C63" s="120" t="str">
        <f t="shared" si="2"/>
        <v>62</v>
      </c>
      <c r="AC63" s="132" t="s">
        <v>171</v>
      </c>
      <c r="AD63" s="132" t="s">
        <v>93</v>
      </c>
      <c r="AE63" s="132" t="s">
        <v>46</v>
      </c>
      <c r="AS63" s="124" t="s">
        <v>36</v>
      </c>
      <c r="AT63" s="124">
        <f t="shared" si="5"/>
        <v>62</v>
      </c>
      <c r="AU63" s="124" t="str">
        <f t="shared" si="3"/>
        <v>010762</v>
      </c>
      <c r="AV63" s="124" t="s">
        <v>623</v>
      </c>
      <c r="AW63" s="124" t="s">
        <v>624</v>
      </c>
    </row>
    <row r="64" spans="1:52" x14ac:dyDescent="0.3">
      <c r="A64" s="123" t="str">
        <f t="shared" si="0"/>
        <v>0063</v>
      </c>
      <c r="B64" s="120">
        <f t="shared" si="4"/>
        <v>63</v>
      </c>
      <c r="C64" s="120" t="str">
        <f t="shared" si="2"/>
        <v>63</v>
      </c>
      <c r="AC64" s="132" t="s">
        <v>172</v>
      </c>
      <c r="AD64" s="132" t="s">
        <v>93</v>
      </c>
      <c r="AE64" s="132">
        <v>1815</v>
      </c>
      <c r="AS64" s="124" t="s">
        <v>36</v>
      </c>
      <c r="AT64" s="124">
        <f t="shared" si="5"/>
        <v>63</v>
      </c>
      <c r="AU64" s="124" t="str">
        <f t="shared" si="3"/>
        <v>010763</v>
      </c>
      <c r="AV64" s="129" t="s">
        <v>5622</v>
      </c>
      <c r="AW64" s="129" t="s">
        <v>625</v>
      </c>
    </row>
    <row r="65" spans="1:49" x14ac:dyDescent="0.3">
      <c r="A65" s="123" t="str">
        <f t="shared" si="0"/>
        <v>0064</v>
      </c>
      <c r="B65" s="120">
        <f t="shared" si="4"/>
        <v>64</v>
      </c>
      <c r="C65" s="120" t="str">
        <f t="shared" si="2"/>
        <v>64</v>
      </c>
      <c r="AC65" s="132" t="s">
        <v>173</v>
      </c>
      <c r="AD65" s="132" t="s">
        <v>93</v>
      </c>
      <c r="AE65" s="132">
        <v>1818</v>
      </c>
      <c r="AS65" s="124" t="s">
        <v>37</v>
      </c>
      <c r="AT65" s="124">
        <f t="shared" si="5"/>
        <v>64</v>
      </c>
      <c r="AU65" s="124" t="str">
        <f t="shared" si="3"/>
        <v>010864</v>
      </c>
      <c r="AV65" s="124" t="s">
        <v>626</v>
      </c>
      <c r="AW65" s="124" t="s">
        <v>627</v>
      </c>
    </row>
    <row r="66" spans="1:49" x14ac:dyDescent="0.3">
      <c r="A66" s="123" t="str">
        <f t="shared" ref="A66:A129" si="9">TEXT(B66,"0000")</f>
        <v>0065</v>
      </c>
      <c r="B66" s="120">
        <f t="shared" si="4"/>
        <v>65</v>
      </c>
      <c r="C66" s="120" t="str">
        <f t="shared" si="2"/>
        <v>65</v>
      </c>
      <c r="AC66" s="132" t="s">
        <v>174</v>
      </c>
      <c r="AD66" s="132" t="s">
        <v>93</v>
      </c>
      <c r="AE66" s="132">
        <v>1819</v>
      </c>
      <c r="AS66" s="124" t="s">
        <v>37</v>
      </c>
      <c r="AT66" s="124">
        <f t="shared" si="5"/>
        <v>65</v>
      </c>
      <c r="AU66" s="124" t="str">
        <f t="shared" si="3"/>
        <v>010865</v>
      </c>
      <c r="AV66" s="129" t="s">
        <v>628</v>
      </c>
      <c r="AW66" s="129" t="s">
        <v>629</v>
      </c>
    </row>
    <row r="67" spans="1:49" x14ac:dyDescent="0.3">
      <c r="A67" s="123" t="str">
        <f t="shared" si="9"/>
        <v>0066</v>
      </c>
      <c r="B67" s="120">
        <f t="shared" si="4"/>
        <v>66</v>
      </c>
      <c r="C67" s="120" t="str">
        <f t="shared" ref="C67:C130" si="10">TEXT(B67,"00")</f>
        <v>66</v>
      </c>
      <c r="AC67" s="132" t="s">
        <v>175</v>
      </c>
      <c r="AD67" s="132" t="s">
        <v>93</v>
      </c>
      <c r="AE67" s="132">
        <v>1820</v>
      </c>
      <c r="AS67" s="124" t="s">
        <v>37</v>
      </c>
      <c r="AT67" s="124">
        <f t="shared" si="5"/>
        <v>66</v>
      </c>
      <c r="AU67" s="124" t="str">
        <f t="shared" ref="AU67:AU130" si="11">CONCATENATE(AS67,AT67)</f>
        <v>010866</v>
      </c>
      <c r="AV67" s="124" t="s">
        <v>630</v>
      </c>
      <c r="AW67" s="124" t="s">
        <v>631</v>
      </c>
    </row>
    <row r="68" spans="1:49" x14ac:dyDescent="0.3">
      <c r="A68" s="123" t="str">
        <f t="shared" si="9"/>
        <v>0067</v>
      </c>
      <c r="B68" s="120">
        <f t="shared" ref="B68:B131" si="12">B67+1</f>
        <v>67</v>
      </c>
      <c r="C68" s="120" t="str">
        <f t="shared" si="10"/>
        <v>67</v>
      </c>
      <c r="AC68" s="132" t="s">
        <v>177</v>
      </c>
      <c r="AD68" s="132" t="s">
        <v>93</v>
      </c>
      <c r="AE68" s="132" t="s">
        <v>176</v>
      </c>
      <c r="AS68" s="124" t="s">
        <v>37</v>
      </c>
      <c r="AT68" s="124">
        <f t="shared" ref="AT68:AT131" si="13">AT67+1</f>
        <v>67</v>
      </c>
      <c r="AU68" s="124" t="str">
        <f t="shared" si="11"/>
        <v>010867</v>
      </c>
      <c r="AV68" s="129" t="s">
        <v>5623</v>
      </c>
      <c r="AW68" s="129" t="s">
        <v>632</v>
      </c>
    </row>
    <row r="69" spans="1:49" x14ac:dyDescent="0.3">
      <c r="A69" s="123" t="str">
        <f t="shared" si="9"/>
        <v>0068</v>
      </c>
      <c r="B69" s="120">
        <f t="shared" si="12"/>
        <v>68</v>
      </c>
      <c r="C69" s="120" t="str">
        <f t="shared" si="10"/>
        <v>68</v>
      </c>
      <c r="AC69" s="132" t="s">
        <v>179</v>
      </c>
      <c r="AD69" s="132" t="s">
        <v>93</v>
      </c>
      <c r="AE69" s="132" t="s">
        <v>178</v>
      </c>
      <c r="AS69" s="124" t="s">
        <v>37</v>
      </c>
      <c r="AT69" s="124">
        <f t="shared" si="13"/>
        <v>68</v>
      </c>
      <c r="AU69" s="124" t="str">
        <f t="shared" si="11"/>
        <v>010868</v>
      </c>
      <c r="AV69" s="124" t="s">
        <v>5624</v>
      </c>
      <c r="AW69" s="124" t="s">
        <v>633</v>
      </c>
    </row>
    <row r="70" spans="1:49" x14ac:dyDescent="0.3">
      <c r="A70" s="123" t="str">
        <f t="shared" si="9"/>
        <v>0069</v>
      </c>
      <c r="B70" s="120">
        <f t="shared" si="12"/>
        <v>69</v>
      </c>
      <c r="C70" s="120" t="str">
        <f t="shared" si="10"/>
        <v>69</v>
      </c>
      <c r="AC70" s="132" t="s">
        <v>180</v>
      </c>
      <c r="AD70" s="132" t="s">
        <v>135</v>
      </c>
      <c r="AE70" s="132">
        <v>1318</v>
      </c>
      <c r="AS70" s="124" t="s">
        <v>38</v>
      </c>
      <c r="AT70" s="124">
        <f t="shared" si="13"/>
        <v>69</v>
      </c>
      <c r="AU70" s="124" t="str">
        <f t="shared" si="11"/>
        <v>010969</v>
      </c>
      <c r="AV70" s="129" t="s">
        <v>634</v>
      </c>
      <c r="AW70" s="129" t="s">
        <v>635</v>
      </c>
    </row>
    <row r="71" spans="1:49" x14ac:dyDescent="0.3">
      <c r="A71" s="123" t="str">
        <f t="shared" si="9"/>
        <v>0070</v>
      </c>
      <c r="B71" s="120">
        <f t="shared" si="12"/>
        <v>70</v>
      </c>
      <c r="C71" s="120" t="str">
        <f t="shared" si="10"/>
        <v>70</v>
      </c>
      <c r="AC71" s="132" t="s">
        <v>181</v>
      </c>
      <c r="AD71" s="132" t="s">
        <v>93</v>
      </c>
      <c r="AE71" s="132" t="s">
        <v>43</v>
      </c>
      <c r="AS71" s="124" t="s">
        <v>38</v>
      </c>
      <c r="AT71" s="124">
        <f t="shared" si="13"/>
        <v>70</v>
      </c>
      <c r="AU71" s="124" t="str">
        <f t="shared" si="11"/>
        <v>010970</v>
      </c>
      <c r="AV71" s="124" t="s">
        <v>636</v>
      </c>
      <c r="AW71" s="124" t="s">
        <v>637</v>
      </c>
    </row>
    <row r="72" spans="1:49" x14ac:dyDescent="0.3">
      <c r="A72" s="123" t="str">
        <f t="shared" si="9"/>
        <v>0071</v>
      </c>
      <c r="B72" s="120">
        <f t="shared" si="12"/>
        <v>71</v>
      </c>
      <c r="C72" s="120" t="str">
        <f t="shared" si="10"/>
        <v>71</v>
      </c>
      <c r="AC72" s="132" t="s">
        <v>182</v>
      </c>
      <c r="AD72" s="132" t="s">
        <v>93</v>
      </c>
      <c r="AE72" s="132">
        <v>1608</v>
      </c>
      <c r="AS72" s="124" t="s">
        <v>38</v>
      </c>
      <c r="AT72" s="124">
        <f t="shared" si="13"/>
        <v>71</v>
      </c>
      <c r="AU72" s="124" t="str">
        <f t="shared" si="11"/>
        <v>010971</v>
      </c>
      <c r="AV72" s="129" t="s">
        <v>638</v>
      </c>
      <c r="AW72" s="129" t="s">
        <v>639</v>
      </c>
    </row>
    <row r="73" spans="1:49" x14ac:dyDescent="0.3">
      <c r="A73" s="123" t="str">
        <f t="shared" si="9"/>
        <v>0072</v>
      </c>
      <c r="B73" s="120">
        <f t="shared" si="12"/>
        <v>72</v>
      </c>
      <c r="C73" s="120" t="str">
        <f t="shared" si="10"/>
        <v>72</v>
      </c>
      <c r="AC73" s="132" t="s">
        <v>183</v>
      </c>
      <c r="AD73" s="132" t="s">
        <v>93</v>
      </c>
      <c r="AE73" s="132">
        <v>1315</v>
      </c>
      <c r="AS73" s="124" t="s">
        <v>38</v>
      </c>
      <c r="AT73" s="124">
        <f t="shared" si="13"/>
        <v>72</v>
      </c>
      <c r="AU73" s="124" t="str">
        <f t="shared" si="11"/>
        <v>010972</v>
      </c>
      <c r="AV73" s="124" t="s">
        <v>640</v>
      </c>
      <c r="AW73" s="124" t="s">
        <v>641</v>
      </c>
    </row>
    <row r="74" spans="1:49" x14ac:dyDescent="0.3">
      <c r="A74" s="123" t="str">
        <f t="shared" si="9"/>
        <v>0073</v>
      </c>
      <c r="B74" s="120">
        <f t="shared" si="12"/>
        <v>73</v>
      </c>
      <c r="C74" s="120" t="str">
        <f t="shared" si="10"/>
        <v>73</v>
      </c>
      <c r="AC74" s="132" t="s">
        <v>184</v>
      </c>
      <c r="AD74" s="132" t="s">
        <v>93</v>
      </c>
      <c r="AE74" s="132">
        <v>1712</v>
      </c>
      <c r="AS74" s="124" t="s">
        <v>38</v>
      </c>
      <c r="AT74" s="124">
        <f t="shared" si="13"/>
        <v>73</v>
      </c>
      <c r="AU74" s="124" t="str">
        <f t="shared" si="11"/>
        <v>010973</v>
      </c>
      <c r="AV74" s="129" t="s">
        <v>610</v>
      </c>
      <c r="AW74" s="129" t="s">
        <v>642</v>
      </c>
    </row>
    <row r="75" spans="1:49" x14ac:dyDescent="0.3">
      <c r="A75" s="123" t="str">
        <f t="shared" si="9"/>
        <v>0074</v>
      </c>
      <c r="B75" s="120">
        <f t="shared" si="12"/>
        <v>74</v>
      </c>
      <c r="C75" s="120" t="str">
        <f t="shared" si="10"/>
        <v>74</v>
      </c>
      <c r="AC75" s="132" t="s">
        <v>185</v>
      </c>
      <c r="AD75" s="132" t="s">
        <v>93</v>
      </c>
      <c r="AE75" s="132">
        <v>1609</v>
      </c>
      <c r="AS75" s="124" t="s">
        <v>38</v>
      </c>
      <c r="AT75" s="124">
        <f t="shared" si="13"/>
        <v>74</v>
      </c>
      <c r="AU75" s="124" t="str">
        <f t="shared" si="11"/>
        <v>010974</v>
      </c>
      <c r="AV75" s="124" t="s">
        <v>643</v>
      </c>
      <c r="AW75" s="124" t="s">
        <v>644</v>
      </c>
    </row>
    <row r="76" spans="1:49" x14ac:dyDescent="0.3">
      <c r="A76" s="123" t="str">
        <f t="shared" si="9"/>
        <v>0075</v>
      </c>
      <c r="B76" s="120">
        <f t="shared" si="12"/>
        <v>75</v>
      </c>
      <c r="C76" s="120" t="str">
        <f t="shared" si="10"/>
        <v>75</v>
      </c>
      <c r="AC76" s="132" t="s">
        <v>187</v>
      </c>
      <c r="AD76" s="132" t="s">
        <v>93</v>
      </c>
      <c r="AE76" s="132" t="s">
        <v>186</v>
      </c>
      <c r="AS76" s="124" t="s">
        <v>38</v>
      </c>
      <c r="AT76" s="124">
        <f t="shared" si="13"/>
        <v>75</v>
      </c>
      <c r="AU76" s="124" t="str">
        <f t="shared" si="11"/>
        <v>010975</v>
      </c>
      <c r="AV76" s="129" t="s">
        <v>645</v>
      </c>
      <c r="AW76" s="129" t="s">
        <v>646</v>
      </c>
    </row>
    <row r="77" spans="1:49" x14ac:dyDescent="0.3">
      <c r="A77" s="123" t="str">
        <f t="shared" si="9"/>
        <v>0076</v>
      </c>
      <c r="B77" s="120">
        <f t="shared" si="12"/>
        <v>76</v>
      </c>
      <c r="C77" s="120" t="str">
        <f t="shared" si="10"/>
        <v>76</v>
      </c>
      <c r="AC77" s="132" t="s">
        <v>188</v>
      </c>
      <c r="AD77" s="132" t="s">
        <v>93</v>
      </c>
      <c r="AE77" s="132">
        <v>1316</v>
      </c>
      <c r="AS77" s="124" t="s">
        <v>38</v>
      </c>
      <c r="AT77" s="124">
        <f t="shared" si="13"/>
        <v>76</v>
      </c>
      <c r="AU77" s="124" t="str">
        <f t="shared" si="11"/>
        <v>010976</v>
      </c>
      <c r="AV77" s="124" t="s">
        <v>647</v>
      </c>
      <c r="AW77" s="124" t="s">
        <v>648</v>
      </c>
    </row>
    <row r="78" spans="1:49" x14ac:dyDescent="0.3">
      <c r="A78" s="123" t="str">
        <f t="shared" si="9"/>
        <v>0077</v>
      </c>
      <c r="B78" s="120">
        <f t="shared" si="12"/>
        <v>77</v>
      </c>
      <c r="C78" s="120" t="str">
        <f t="shared" si="10"/>
        <v>77</v>
      </c>
      <c r="AC78" s="132" t="s">
        <v>190</v>
      </c>
      <c r="AD78" s="132" t="s">
        <v>93</v>
      </c>
      <c r="AE78" s="132" t="s">
        <v>189</v>
      </c>
      <c r="AS78" s="124" t="s">
        <v>38</v>
      </c>
      <c r="AT78" s="124">
        <f t="shared" si="13"/>
        <v>77</v>
      </c>
      <c r="AU78" s="124" t="str">
        <f t="shared" si="11"/>
        <v>010977</v>
      </c>
      <c r="AV78" s="129" t="s">
        <v>649</v>
      </c>
      <c r="AW78" s="129" t="s">
        <v>650</v>
      </c>
    </row>
    <row r="79" spans="1:49" x14ac:dyDescent="0.3">
      <c r="A79" s="123" t="str">
        <f t="shared" si="9"/>
        <v>0078</v>
      </c>
      <c r="B79" s="120">
        <f t="shared" si="12"/>
        <v>78</v>
      </c>
      <c r="C79" s="120" t="str">
        <f t="shared" si="10"/>
        <v>78</v>
      </c>
      <c r="AC79" s="132" t="s">
        <v>191</v>
      </c>
      <c r="AD79" s="132" t="s">
        <v>93</v>
      </c>
      <c r="AE79" s="132">
        <v>1610</v>
      </c>
      <c r="AS79" s="124" t="s">
        <v>38</v>
      </c>
      <c r="AT79" s="124">
        <f t="shared" si="13"/>
        <v>78</v>
      </c>
      <c r="AU79" s="124" t="str">
        <f t="shared" si="11"/>
        <v>010978</v>
      </c>
      <c r="AV79" s="124" t="s">
        <v>651</v>
      </c>
      <c r="AW79" s="124" t="s">
        <v>652</v>
      </c>
    </row>
    <row r="80" spans="1:49" x14ac:dyDescent="0.3">
      <c r="A80" s="123" t="str">
        <f t="shared" si="9"/>
        <v>0079</v>
      </c>
      <c r="B80" s="120">
        <f t="shared" si="12"/>
        <v>79</v>
      </c>
      <c r="C80" s="120" t="str">
        <f t="shared" si="10"/>
        <v>79</v>
      </c>
      <c r="AC80" s="132" t="s">
        <v>193</v>
      </c>
      <c r="AD80" s="132" t="s">
        <v>93</v>
      </c>
      <c r="AE80" s="132" t="s">
        <v>192</v>
      </c>
      <c r="AS80" s="124" t="s">
        <v>38</v>
      </c>
      <c r="AT80" s="124">
        <f t="shared" si="13"/>
        <v>79</v>
      </c>
      <c r="AU80" s="124" t="str">
        <f t="shared" si="11"/>
        <v>010979</v>
      </c>
      <c r="AV80" s="129" t="s">
        <v>653</v>
      </c>
      <c r="AW80" s="129" t="s">
        <v>654</v>
      </c>
    </row>
    <row r="81" spans="1:49" x14ac:dyDescent="0.3">
      <c r="A81" s="123" t="str">
        <f t="shared" si="9"/>
        <v>0080</v>
      </c>
      <c r="B81" s="120">
        <f t="shared" si="12"/>
        <v>80</v>
      </c>
      <c r="C81" s="120" t="str">
        <f t="shared" si="10"/>
        <v>80</v>
      </c>
      <c r="AC81" s="132" t="s">
        <v>195</v>
      </c>
      <c r="AD81" s="132" t="s">
        <v>93</v>
      </c>
      <c r="AE81" s="132" t="s">
        <v>194</v>
      </c>
      <c r="AS81" s="124" t="s">
        <v>38</v>
      </c>
      <c r="AT81" s="124">
        <f t="shared" si="13"/>
        <v>80</v>
      </c>
      <c r="AU81" s="124" t="str">
        <f t="shared" si="11"/>
        <v>010980</v>
      </c>
      <c r="AV81" s="124" t="s">
        <v>655</v>
      </c>
      <c r="AW81" s="124" t="s">
        <v>656</v>
      </c>
    </row>
    <row r="82" spans="1:49" x14ac:dyDescent="0.3">
      <c r="A82" s="123" t="str">
        <f t="shared" si="9"/>
        <v>0081</v>
      </c>
      <c r="B82" s="120">
        <f t="shared" si="12"/>
        <v>81</v>
      </c>
      <c r="C82" s="120" t="str">
        <f t="shared" si="10"/>
        <v>81</v>
      </c>
      <c r="AC82" s="132" t="s">
        <v>196</v>
      </c>
      <c r="AD82" s="132" t="s">
        <v>93</v>
      </c>
      <c r="AE82" s="132">
        <v>1317</v>
      </c>
      <c r="AS82" s="124" t="s">
        <v>38</v>
      </c>
      <c r="AT82" s="124">
        <f t="shared" si="13"/>
        <v>81</v>
      </c>
      <c r="AU82" s="124" t="str">
        <f t="shared" si="11"/>
        <v>010981</v>
      </c>
      <c r="AV82" s="129" t="s">
        <v>657</v>
      </c>
      <c r="AW82" s="129" t="s">
        <v>658</v>
      </c>
    </row>
    <row r="83" spans="1:49" x14ac:dyDescent="0.3">
      <c r="A83" s="123" t="str">
        <f t="shared" si="9"/>
        <v>0082</v>
      </c>
      <c r="B83" s="120">
        <f t="shared" si="12"/>
        <v>82</v>
      </c>
      <c r="C83" s="120" t="str">
        <f t="shared" si="10"/>
        <v>82</v>
      </c>
      <c r="AC83" s="132" t="s">
        <v>197</v>
      </c>
      <c r="AD83" s="132" t="s">
        <v>93</v>
      </c>
      <c r="AE83" s="132">
        <v>1713</v>
      </c>
      <c r="AS83" s="124" t="s">
        <v>38</v>
      </c>
      <c r="AT83" s="124">
        <f t="shared" si="13"/>
        <v>82</v>
      </c>
      <c r="AU83" s="124" t="str">
        <f t="shared" si="11"/>
        <v>010982</v>
      </c>
      <c r="AV83" s="124" t="s">
        <v>659</v>
      </c>
      <c r="AW83" s="124" t="s">
        <v>660</v>
      </c>
    </row>
    <row r="84" spans="1:49" x14ac:dyDescent="0.3">
      <c r="A84" s="123" t="str">
        <f t="shared" si="9"/>
        <v>0083</v>
      </c>
      <c r="B84" s="120">
        <f t="shared" si="12"/>
        <v>83</v>
      </c>
      <c r="C84" s="120" t="str">
        <f t="shared" si="10"/>
        <v>83</v>
      </c>
      <c r="AC84" s="132" t="s">
        <v>198</v>
      </c>
      <c r="AD84" s="132" t="s">
        <v>93</v>
      </c>
      <c r="AE84" s="132">
        <v>1714</v>
      </c>
      <c r="AS84" s="124" t="s">
        <v>38</v>
      </c>
      <c r="AT84" s="124">
        <f t="shared" si="13"/>
        <v>83</v>
      </c>
      <c r="AU84" s="124" t="str">
        <f t="shared" si="11"/>
        <v>010983</v>
      </c>
      <c r="AV84" s="129" t="s">
        <v>661</v>
      </c>
      <c r="AW84" s="129" t="s">
        <v>662</v>
      </c>
    </row>
    <row r="85" spans="1:49" x14ac:dyDescent="0.3">
      <c r="A85" s="123" t="str">
        <f t="shared" si="9"/>
        <v>0084</v>
      </c>
      <c r="B85" s="120">
        <f t="shared" si="12"/>
        <v>84</v>
      </c>
      <c r="C85" s="120" t="str">
        <f t="shared" si="10"/>
        <v>84</v>
      </c>
      <c r="AC85" s="132" t="s">
        <v>200</v>
      </c>
      <c r="AD85" s="132" t="s">
        <v>93</v>
      </c>
      <c r="AE85" s="132" t="s">
        <v>199</v>
      </c>
      <c r="AS85" s="124" t="s">
        <v>38</v>
      </c>
      <c r="AT85" s="124">
        <f t="shared" si="13"/>
        <v>84</v>
      </c>
      <c r="AU85" s="124" t="str">
        <f t="shared" si="11"/>
        <v>010984</v>
      </c>
      <c r="AV85" s="124" t="s">
        <v>663</v>
      </c>
      <c r="AW85" s="124" t="s">
        <v>664</v>
      </c>
    </row>
    <row r="86" spans="1:49" x14ac:dyDescent="0.3">
      <c r="A86" s="123" t="str">
        <f t="shared" si="9"/>
        <v>0085</v>
      </c>
      <c r="B86" s="120">
        <f t="shared" si="12"/>
        <v>85</v>
      </c>
      <c r="C86" s="120" t="str">
        <f t="shared" si="10"/>
        <v>85</v>
      </c>
      <c r="AC86" s="132" t="s">
        <v>202</v>
      </c>
      <c r="AD86" s="132" t="s">
        <v>93</v>
      </c>
      <c r="AE86" s="132" t="s">
        <v>201</v>
      </c>
      <c r="AS86" s="124" t="s">
        <v>38</v>
      </c>
      <c r="AT86" s="124">
        <f t="shared" si="13"/>
        <v>85</v>
      </c>
      <c r="AU86" s="124" t="str">
        <f t="shared" si="11"/>
        <v>010985</v>
      </c>
      <c r="AV86" s="129" t="s">
        <v>5625</v>
      </c>
      <c r="AW86" s="129" t="s">
        <v>665</v>
      </c>
    </row>
    <row r="87" spans="1:49" x14ac:dyDescent="0.3">
      <c r="A87" s="123" t="str">
        <f t="shared" si="9"/>
        <v>0086</v>
      </c>
      <c r="B87" s="120">
        <f t="shared" si="12"/>
        <v>86</v>
      </c>
      <c r="C87" s="120" t="str">
        <f t="shared" si="10"/>
        <v>86</v>
      </c>
      <c r="AC87" s="132" t="s">
        <v>204</v>
      </c>
      <c r="AD87" s="132" t="s">
        <v>93</v>
      </c>
      <c r="AE87" s="132" t="s">
        <v>203</v>
      </c>
      <c r="AS87" s="124" t="s">
        <v>38</v>
      </c>
      <c r="AT87" s="124">
        <f t="shared" si="13"/>
        <v>86</v>
      </c>
      <c r="AU87" s="124" t="str">
        <f t="shared" si="11"/>
        <v>010986</v>
      </c>
      <c r="AV87" s="124" t="s">
        <v>5626</v>
      </c>
      <c r="AW87" s="124" t="s">
        <v>666</v>
      </c>
    </row>
    <row r="88" spans="1:49" x14ac:dyDescent="0.3">
      <c r="A88" s="123" t="str">
        <f t="shared" si="9"/>
        <v>0087</v>
      </c>
      <c r="B88" s="120">
        <f t="shared" si="12"/>
        <v>87</v>
      </c>
      <c r="C88" s="120" t="str">
        <f t="shared" si="10"/>
        <v>87</v>
      </c>
      <c r="AC88" s="132" t="s">
        <v>206</v>
      </c>
      <c r="AD88" s="132" t="s">
        <v>93</v>
      </c>
      <c r="AE88" s="132" t="s">
        <v>205</v>
      </c>
      <c r="AS88" s="124" t="s">
        <v>38</v>
      </c>
      <c r="AT88" s="124">
        <f t="shared" si="13"/>
        <v>87</v>
      </c>
      <c r="AU88" s="124" t="str">
        <f t="shared" si="11"/>
        <v>010987</v>
      </c>
      <c r="AV88" s="129" t="s">
        <v>5627</v>
      </c>
      <c r="AW88" s="129" t="s">
        <v>667</v>
      </c>
    </row>
    <row r="89" spans="1:49" x14ac:dyDescent="0.3">
      <c r="A89" s="123" t="str">
        <f t="shared" si="9"/>
        <v>0088</v>
      </c>
      <c r="B89" s="120">
        <f t="shared" si="12"/>
        <v>88</v>
      </c>
      <c r="C89" s="120" t="str">
        <f t="shared" si="10"/>
        <v>88</v>
      </c>
      <c r="AS89" s="124" t="s">
        <v>38</v>
      </c>
      <c r="AT89" s="124">
        <f t="shared" si="13"/>
        <v>88</v>
      </c>
      <c r="AU89" s="124" t="str">
        <f t="shared" si="11"/>
        <v>010988</v>
      </c>
      <c r="AV89" s="124" t="s">
        <v>5628</v>
      </c>
      <c r="AW89" s="124" t="s">
        <v>668</v>
      </c>
    </row>
    <row r="90" spans="1:49" x14ac:dyDescent="0.3">
      <c r="A90" s="123" t="str">
        <f t="shared" si="9"/>
        <v>0089</v>
      </c>
      <c r="B90" s="120">
        <f t="shared" si="12"/>
        <v>89</v>
      </c>
      <c r="C90" s="120" t="str">
        <f t="shared" si="10"/>
        <v>89</v>
      </c>
      <c r="AC90" s="127" t="s">
        <v>207</v>
      </c>
      <c r="AD90" s="127"/>
      <c r="AE90" s="127">
        <v>102</v>
      </c>
      <c r="AS90" s="124" t="s">
        <v>38</v>
      </c>
      <c r="AT90" s="124">
        <f t="shared" si="13"/>
        <v>89</v>
      </c>
      <c r="AU90" s="124" t="str">
        <f t="shared" si="11"/>
        <v>010989</v>
      </c>
      <c r="AV90" s="129" t="s">
        <v>5629</v>
      </c>
      <c r="AW90" s="129" t="s">
        <v>669</v>
      </c>
    </row>
    <row r="91" spans="1:49" x14ac:dyDescent="0.3">
      <c r="A91" s="123" t="str">
        <f t="shared" si="9"/>
        <v>0090</v>
      </c>
      <c r="B91" s="120">
        <f t="shared" si="12"/>
        <v>90</v>
      </c>
      <c r="C91" s="120" t="str">
        <f t="shared" si="10"/>
        <v>90</v>
      </c>
      <c r="AC91" s="132" t="s">
        <v>208</v>
      </c>
      <c r="AD91" s="132" t="s">
        <v>93</v>
      </c>
      <c r="AE91" s="132" t="s">
        <v>30</v>
      </c>
      <c r="AS91" s="124" t="s">
        <v>39</v>
      </c>
      <c r="AT91" s="124">
        <f t="shared" si="13"/>
        <v>90</v>
      </c>
      <c r="AU91" s="124" t="str">
        <f t="shared" si="11"/>
        <v>011090</v>
      </c>
      <c r="AV91" s="124" t="s">
        <v>670</v>
      </c>
      <c r="AW91" s="124" t="s">
        <v>671</v>
      </c>
    </row>
    <row r="92" spans="1:49" x14ac:dyDescent="0.3">
      <c r="A92" s="123" t="str">
        <f t="shared" si="9"/>
        <v>0091</v>
      </c>
      <c r="B92" s="120">
        <f t="shared" si="12"/>
        <v>91</v>
      </c>
      <c r="C92" s="120" t="str">
        <f t="shared" si="10"/>
        <v>91</v>
      </c>
      <c r="AC92" s="132" t="s">
        <v>210</v>
      </c>
      <c r="AD92" s="132" t="s">
        <v>93</v>
      </c>
      <c r="AE92" s="132" t="s">
        <v>209</v>
      </c>
      <c r="AS92" s="124" t="s">
        <v>39</v>
      </c>
      <c r="AT92" s="124">
        <f t="shared" si="13"/>
        <v>91</v>
      </c>
      <c r="AU92" s="124" t="str">
        <f t="shared" si="11"/>
        <v>011091</v>
      </c>
      <c r="AV92" s="129" t="s">
        <v>672</v>
      </c>
      <c r="AW92" s="129" t="s">
        <v>673</v>
      </c>
    </row>
    <row r="93" spans="1:49" x14ac:dyDescent="0.3">
      <c r="A93" s="123" t="str">
        <f t="shared" si="9"/>
        <v>0092</v>
      </c>
      <c r="B93" s="120">
        <f t="shared" si="12"/>
        <v>92</v>
      </c>
      <c r="C93" s="120" t="str">
        <f t="shared" si="10"/>
        <v>92</v>
      </c>
      <c r="AC93" s="132" t="s">
        <v>211</v>
      </c>
      <c r="AD93" s="132" t="s">
        <v>93</v>
      </c>
      <c r="AE93" s="132" t="s">
        <v>31</v>
      </c>
      <c r="AS93" s="124" t="s">
        <v>39</v>
      </c>
      <c r="AT93" s="124">
        <f t="shared" si="13"/>
        <v>92</v>
      </c>
      <c r="AU93" s="124" t="str">
        <f t="shared" si="11"/>
        <v>011092</v>
      </c>
      <c r="AV93" s="124" t="s">
        <v>674</v>
      </c>
      <c r="AW93" s="124" t="s">
        <v>675</v>
      </c>
    </row>
    <row r="94" spans="1:49" x14ac:dyDescent="0.3">
      <c r="A94" s="123" t="str">
        <f t="shared" si="9"/>
        <v>0093</v>
      </c>
      <c r="B94" s="120">
        <f t="shared" si="12"/>
        <v>93</v>
      </c>
      <c r="C94" s="120" t="str">
        <f t="shared" si="10"/>
        <v>93</v>
      </c>
      <c r="AC94" s="132" t="s">
        <v>213</v>
      </c>
      <c r="AD94" s="132" t="s">
        <v>93</v>
      </c>
      <c r="AE94" s="132" t="s">
        <v>212</v>
      </c>
      <c r="AS94" s="124" t="s">
        <v>39</v>
      </c>
      <c r="AT94" s="124">
        <f t="shared" si="13"/>
        <v>93</v>
      </c>
      <c r="AU94" s="124" t="str">
        <f t="shared" si="11"/>
        <v>011093</v>
      </c>
      <c r="AV94" s="129" t="s">
        <v>676</v>
      </c>
      <c r="AW94" s="129" t="s">
        <v>677</v>
      </c>
    </row>
    <row r="95" spans="1:49" x14ac:dyDescent="0.3">
      <c r="A95" s="123" t="str">
        <f t="shared" si="9"/>
        <v>0094</v>
      </c>
      <c r="B95" s="120">
        <f t="shared" si="12"/>
        <v>94</v>
      </c>
      <c r="C95" s="120" t="str">
        <f t="shared" si="10"/>
        <v>94</v>
      </c>
      <c r="AC95" s="132" t="s">
        <v>214</v>
      </c>
      <c r="AD95" s="132" t="s">
        <v>93</v>
      </c>
      <c r="AE95" s="132">
        <v>1002</v>
      </c>
      <c r="AS95" s="124" t="s">
        <v>40</v>
      </c>
      <c r="AT95" s="124">
        <f t="shared" si="13"/>
        <v>94</v>
      </c>
      <c r="AU95" s="124" t="str">
        <f t="shared" si="11"/>
        <v>011194</v>
      </c>
      <c r="AV95" s="124" t="s">
        <v>678</v>
      </c>
      <c r="AW95" s="124" t="s">
        <v>679</v>
      </c>
    </row>
    <row r="96" spans="1:49" x14ac:dyDescent="0.3">
      <c r="A96" s="123" t="str">
        <f t="shared" si="9"/>
        <v>0095</v>
      </c>
      <c r="B96" s="120">
        <f t="shared" si="12"/>
        <v>95</v>
      </c>
      <c r="C96" s="120" t="str">
        <f t="shared" si="10"/>
        <v>95</v>
      </c>
      <c r="AC96" s="132" t="s">
        <v>215</v>
      </c>
      <c r="AD96" s="132" t="s">
        <v>93</v>
      </c>
      <c r="AE96" s="132" t="s">
        <v>32</v>
      </c>
      <c r="AS96" s="124" t="s">
        <v>40</v>
      </c>
      <c r="AT96" s="124">
        <f t="shared" si="13"/>
        <v>95</v>
      </c>
      <c r="AU96" s="124" t="str">
        <f t="shared" si="11"/>
        <v>011195</v>
      </c>
      <c r="AV96" s="129" t="s">
        <v>680</v>
      </c>
      <c r="AW96" s="129" t="s">
        <v>681</v>
      </c>
    </row>
    <row r="97" spans="1:49" x14ac:dyDescent="0.3">
      <c r="A97" s="123" t="str">
        <f t="shared" si="9"/>
        <v>0096</v>
      </c>
      <c r="B97" s="120">
        <f t="shared" si="12"/>
        <v>96</v>
      </c>
      <c r="C97" s="120" t="str">
        <f t="shared" si="10"/>
        <v>96</v>
      </c>
      <c r="AC97" s="132" t="s">
        <v>216</v>
      </c>
      <c r="AD97" s="132" t="s">
        <v>93</v>
      </c>
      <c r="AE97" s="132">
        <v>1003</v>
      </c>
      <c r="AS97" s="124" t="s">
        <v>40</v>
      </c>
      <c r="AT97" s="124">
        <f t="shared" si="13"/>
        <v>96</v>
      </c>
      <c r="AU97" s="124" t="str">
        <f t="shared" si="11"/>
        <v>011196</v>
      </c>
      <c r="AV97" s="124" t="s">
        <v>682</v>
      </c>
      <c r="AW97" s="124" t="s">
        <v>683</v>
      </c>
    </row>
    <row r="98" spans="1:49" x14ac:dyDescent="0.3">
      <c r="A98" s="123" t="str">
        <f t="shared" si="9"/>
        <v>0097</v>
      </c>
      <c r="B98" s="120">
        <f t="shared" si="12"/>
        <v>97</v>
      </c>
      <c r="C98" s="120" t="str">
        <f t="shared" si="10"/>
        <v>97</v>
      </c>
      <c r="AC98" s="132" t="s">
        <v>218</v>
      </c>
      <c r="AD98" s="132" t="s">
        <v>93</v>
      </c>
      <c r="AE98" s="132" t="s">
        <v>217</v>
      </c>
      <c r="AS98" s="124" t="s">
        <v>40</v>
      </c>
      <c r="AT98" s="124">
        <f t="shared" si="13"/>
        <v>97</v>
      </c>
      <c r="AU98" s="124" t="str">
        <f t="shared" si="11"/>
        <v>011197</v>
      </c>
      <c r="AV98" s="129" t="s">
        <v>684</v>
      </c>
      <c r="AW98" s="129" t="s">
        <v>685</v>
      </c>
    </row>
    <row r="99" spans="1:49" x14ac:dyDescent="0.3">
      <c r="A99" s="123" t="str">
        <f t="shared" si="9"/>
        <v>0098</v>
      </c>
      <c r="B99" s="120">
        <f t="shared" si="12"/>
        <v>98</v>
      </c>
      <c r="C99" s="120" t="str">
        <f t="shared" si="10"/>
        <v>98</v>
      </c>
      <c r="AC99" s="132" t="s">
        <v>219</v>
      </c>
      <c r="AD99" s="132" t="s">
        <v>93</v>
      </c>
      <c r="AE99" s="132" t="s">
        <v>34</v>
      </c>
      <c r="AS99" s="124" t="s">
        <v>40</v>
      </c>
      <c r="AT99" s="124">
        <f t="shared" si="13"/>
        <v>98</v>
      </c>
      <c r="AU99" s="124" t="str">
        <f t="shared" si="11"/>
        <v>011198</v>
      </c>
      <c r="AV99" s="124" t="s">
        <v>686</v>
      </c>
      <c r="AW99" s="124" t="s">
        <v>687</v>
      </c>
    </row>
    <row r="100" spans="1:49" x14ac:dyDescent="0.3">
      <c r="A100" s="123" t="str">
        <f t="shared" si="9"/>
        <v>0099</v>
      </c>
      <c r="B100" s="120">
        <f t="shared" si="12"/>
        <v>99</v>
      </c>
      <c r="C100" s="120" t="str">
        <f t="shared" si="10"/>
        <v>99</v>
      </c>
      <c r="AC100" s="132" t="s">
        <v>220</v>
      </c>
      <c r="AD100" s="132" t="s">
        <v>135</v>
      </c>
      <c r="AE100" s="132">
        <v>1004</v>
      </c>
      <c r="AS100" s="124" t="s">
        <v>40</v>
      </c>
      <c r="AT100" s="124">
        <f t="shared" si="13"/>
        <v>99</v>
      </c>
      <c r="AU100" s="124" t="str">
        <f t="shared" si="11"/>
        <v>011199</v>
      </c>
      <c r="AV100" s="129" t="s">
        <v>5630</v>
      </c>
      <c r="AW100" s="129" t="s">
        <v>688</v>
      </c>
    </row>
    <row r="101" spans="1:49" x14ac:dyDescent="0.3">
      <c r="A101" s="123" t="str">
        <f t="shared" si="9"/>
        <v>0100</v>
      </c>
      <c r="B101" s="120">
        <f t="shared" si="12"/>
        <v>100</v>
      </c>
      <c r="C101" s="120" t="str">
        <f t="shared" si="10"/>
        <v>100</v>
      </c>
      <c r="AC101" s="132" t="s">
        <v>222</v>
      </c>
      <c r="AD101" s="132" t="s">
        <v>93</v>
      </c>
      <c r="AE101" s="132" t="s">
        <v>221</v>
      </c>
      <c r="AS101" s="124" t="s">
        <v>41</v>
      </c>
      <c r="AT101" s="124">
        <f t="shared" si="13"/>
        <v>100</v>
      </c>
      <c r="AU101" s="124" t="str">
        <f t="shared" si="11"/>
        <v>0112100</v>
      </c>
      <c r="AV101" s="124" t="s">
        <v>689</v>
      </c>
      <c r="AW101" s="124" t="s">
        <v>690</v>
      </c>
    </row>
    <row r="102" spans="1:49" x14ac:dyDescent="0.3">
      <c r="A102" s="123" t="str">
        <f t="shared" si="9"/>
        <v>0101</v>
      </c>
      <c r="B102" s="120">
        <f t="shared" si="12"/>
        <v>101</v>
      </c>
      <c r="C102" s="120" t="str">
        <f t="shared" si="10"/>
        <v>101</v>
      </c>
      <c r="AC102" s="132" t="s">
        <v>224</v>
      </c>
      <c r="AD102" s="132" t="s">
        <v>93</v>
      </c>
      <c r="AE102" s="132" t="s">
        <v>223</v>
      </c>
      <c r="AS102" s="124" t="s">
        <v>41</v>
      </c>
      <c r="AT102" s="124">
        <f t="shared" si="13"/>
        <v>101</v>
      </c>
      <c r="AU102" s="124" t="str">
        <f t="shared" si="11"/>
        <v>0112101</v>
      </c>
      <c r="AV102" s="129" t="s">
        <v>691</v>
      </c>
      <c r="AW102" s="129" t="s">
        <v>692</v>
      </c>
    </row>
    <row r="103" spans="1:49" x14ac:dyDescent="0.3">
      <c r="A103" s="123" t="str">
        <f t="shared" si="9"/>
        <v>0102</v>
      </c>
      <c r="B103" s="120">
        <f t="shared" si="12"/>
        <v>102</v>
      </c>
      <c r="C103" s="120" t="str">
        <f t="shared" si="10"/>
        <v>102</v>
      </c>
      <c r="AC103" s="132" t="s">
        <v>225</v>
      </c>
      <c r="AD103" s="132" t="s">
        <v>93</v>
      </c>
      <c r="AE103" s="132">
        <v>1802</v>
      </c>
      <c r="AS103" s="124" t="s">
        <v>41</v>
      </c>
      <c r="AT103" s="124">
        <f t="shared" si="13"/>
        <v>102</v>
      </c>
      <c r="AU103" s="124" t="str">
        <f t="shared" si="11"/>
        <v>0112102</v>
      </c>
      <c r="AV103" s="124" t="s">
        <v>274</v>
      </c>
      <c r="AW103" s="124" t="s">
        <v>693</v>
      </c>
    </row>
    <row r="104" spans="1:49" x14ac:dyDescent="0.3">
      <c r="A104" s="123" t="str">
        <f t="shared" si="9"/>
        <v>0103</v>
      </c>
      <c r="B104" s="120">
        <f t="shared" si="12"/>
        <v>103</v>
      </c>
      <c r="C104" s="120" t="str">
        <f t="shared" si="10"/>
        <v>103</v>
      </c>
      <c r="AC104" s="132" t="s">
        <v>226</v>
      </c>
      <c r="AD104" s="132" t="s">
        <v>93</v>
      </c>
      <c r="AE104" s="132">
        <v>1007</v>
      </c>
      <c r="AS104" s="124" t="s">
        <v>41</v>
      </c>
      <c r="AT104" s="124">
        <f t="shared" si="13"/>
        <v>103</v>
      </c>
      <c r="AU104" s="124" t="str">
        <f t="shared" si="11"/>
        <v>0112103</v>
      </c>
      <c r="AV104" s="129" t="s">
        <v>694</v>
      </c>
      <c r="AW104" s="129" t="s">
        <v>695</v>
      </c>
    </row>
    <row r="105" spans="1:49" x14ac:dyDescent="0.3">
      <c r="A105" s="123" t="str">
        <f t="shared" si="9"/>
        <v>0104</v>
      </c>
      <c r="B105" s="120">
        <f t="shared" si="12"/>
        <v>104</v>
      </c>
      <c r="C105" s="120" t="str">
        <f t="shared" si="10"/>
        <v>104</v>
      </c>
      <c r="AC105" s="132" t="s">
        <v>228</v>
      </c>
      <c r="AD105" s="132" t="s">
        <v>93</v>
      </c>
      <c r="AE105" s="132" t="s">
        <v>227</v>
      </c>
      <c r="AS105" s="124" t="s">
        <v>42</v>
      </c>
      <c r="AT105" s="124">
        <f t="shared" si="13"/>
        <v>104</v>
      </c>
      <c r="AU105" s="124" t="str">
        <f t="shared" si="11"/>
        <v>0113104</v>
      </c>
      <c r="AV105" s="124" t="s">
        <v>696</v>
      </c>
      <c r="AW105" s="124" t="s">
        <v>697</v>
      </c>
    </row>
    <row r="106" spans="1:49" x14ac:dyDescent="0.3">
      <c r="A106" s="123" t="str">
        <f t="shared" si="9"/>
        <v>0105</v>
      </c>
      <c r="B106" s="120">
        <f t="shared" si="12"/>
        <v>105</v>
      </c>
      <c r="C106" s="120" t="str">
        <f t="shared" si="10"/>
        <v>105</v>
      </c>
      <c r="AC106" s="132" t="s">
        <v>229</v>
      </c>
      <c r="AD106" s="132" t="s">
        <v>93</v>
      </c>
      <c r="AE106" s="132">
        <v>1803</v>
      </c>
      <c r="AS106" s="124" t="s">
        <v>42</v>
      </c>
      <c r="AT106" s="124">
        <f t="shared" si="13"/>
        <v>105</v>
      </c>
      <c r="AU106" s="124" t="str">
        <f t="shared" si="11"/>
        <v>0113105</v>
      </c>
      <c r="AV106" s="129" t="s">
        <v>698</v>
      </c>
      <c r="AW106" s="129" t="s">
        <v>699</v>
      </c>
    </row>
    <row r="107" spans="1:49" x14ac:dyDescent="0.3">
      <c r="A107" s="123" t="str">
        <f t="shared" si="9"/>
        <v>0106</v>
      </c>
      <c r="B107" s="120">
        <f t="shared" si="12"/>
        <v>106</v>
      </c>
      <c r="C107" s="120" t="str">
        <f t="shared" si="10"/>
        <v>106</v>
      </c>
      <c r="AC107" s="132" t="s">
        <v>231</v>
      </c>
      <c r="AD107" s="132" t="s">
        <v>93</v>
      </c>
      <c r="AE107" s="132" t="s">
        <v>230</v>
      </c>
      <c r="AS107" s="124" t="s">
        <v>42</v>
      </c>
      <c r="AT107" s="124">
        <f t="shared" si="13"/>
        <v>106</v>
      </c>
      <c r="AU107" s="124" t="str">
        <f t="shared" si="11"/>
        <v>0113106</v>
      </c>
      <c r="AV107" s="124" t="s">
        <v>700</v>
      </c>
      <c r="AW107" s="124" t="s">
        <v>701</v>
      </c>
    </row>
    <row r="108" spans="1:49" x14ac:dyDescent="0.3">
      <c r="A108" s="123" t="str">
        <f t="shared" si="9"/>
        <v>0107</v>
      </c>
      <c r="B108" s="120">
        <f t="shared" si="12"/>
        <v>107</v>
      </c>
      <c r="C108" s="120" t="str">
        <f t="shared" si="10"/>
        <v>107</v>
      </c>
      <c r="AC108" s="132" t="s">
        <v>233</v>
      </c>
      <c r="AD108" s="132" t="s">
        <v>93</v>
      </c>
      <c r="AE108" s="132" t="s">
        <v>232</v>
      </c>
      <c r="AS108" s="124" t="s">
        <v>42</v>
      </c>
      <c r="AT108" s="124">
        <f t="shared" si="13"/>
        <v>107</v>
      </c>
      <c r="AU108" s="124" t="str">
        <f t="shared" si="11"/>
        <v>0113107</v>
      </c>
      <c r="AV108" s="129" t="s">
        <v>702</v>
      </c>
      <c r="AW108" s="129" t="s">
        <v>703</v>
      </c>
    </row>
    <row r="109" spans="1:49" x14ac:dyDescent="0.3">
      <c r="A109" s="123" t="str">
        <f t="shared" si="9"/>
        <v>0108</v>
      </c>
      <c r="B109" s="120">
        <f t="shared" si="12"/>
        <v>108</v>
      </c>
      <c r="C109" s="120" t="str">
        <f t="shared" si="10"/>
        <v>108</v>
      </c>
      <c r="AC109" s="132" t="s">
        <v>235</v>
      </c>
      <c r="AD109" s="132" t="s">
        <v>93</v>
      </c>
      <c r="AE109" s="132" t="s">
        <v>234</v>
      </c>
      <c r="AS109" s="124" t="s">
        <v>42</v>
      </c>
      <c r="AT109" s="124">
        <f t="shared" si="13"/>
        <v>108</v>
      </c>
      <c r="AU109" s="124" t="str">
        <f t="shared" si="11"/>
        <v>0113108</v>
      </c>
      <c r="AV109" s="124" t="s">
        <v>704</v>
      </c>
      <c r="AW109" s="124" t="s">
        <v>705</v>
      </c>
    </row>
    <row r="110" spans="1:49" x14ac:dyDescent="0.3">
      <c r="A110" s="123" t="str">
        <f t="shared" si="9"/>
        <v>0109</v>
      </c>
      <c r="B110" s="120">
        <f t="shared" si="12"/>
        <v>109</v>
      </c>
      <c r="C110" s="120" t="str">
        <f t="shared" si="10"/>
        <v>109</v>
      </c>
      <c r="AC110" s="132" t="s">
        <v>237</v>
      </c>
      <c r="AD110" s="132" t="s">
        <v>135</v>
      </c>
      <c r="AE110" s="132" t="s">
        <v>236</v>
      </c>
      <c r="AS110" s="124" t="s">
        <v>42</v>
      </c>
      <c r="AT110" s="124">
        <f t="shared" si="13"/>
        <v>109</v>
      </c>
      <c r="AU110" s="124" t="str">
        <f t="shared" si="11"/>
        <v>0113109</v>
      </c>
      <c r="AV110" s="129" t="s">
        <v>706</v>
      </c>
      <c r="AW110" s="129" t="s">
        <v>707</v>
      </c>
    </row>
    <row r="111" spans="1:49" x14ac:dyDescent="0.3">
      <c r="A111" s="123" t="str">
        <f t="shared" si="9"/>
        <v>0110</v>
      </c>
      <c r="B111" s="120">
        <f t="shared" si="12"/>
        <v>110</v>
      </c>
      <c r="C111" s="120" t="str">
        <f t="shared" si="10"/>
        <v>110</v>
      </c>
      <c r="AC111" s="132" t="s">
        <v>238</v>
      </c>
      <c r="AD111" s="132" t="s">
        <v>93</v>
      </c>
      <c r="AE111" s="132" t="s">
        <v>37</v>
      </c>
      <c r="AS111" s="124" t="s">
        <v>42</v>
      </c>
      <c r="AT111" s="124">
        <f t="shared" si="13"/>
        <v>110</v>
      </c>
      <c r="AU111" s="124" t="str">
        <f t="shared" si="11"/>
        <v>0113110</v>
      </c>
      <c r="AV111" s="124" t="s">
        <v>708</v>
      </c>
      <c r="AW111" s="124" t="s">
        <v>709</v>
      </c>
    </row>
    <row r="112" spans="1:49" x14ac:dyDescent="0.3">
      <c r="A112" s="123" t="str">
        <f t="shared" si="9"/>
        <v>0111</v>
      </c>
      <c r="B112" s="120">
        <f t="shared" si="12"/>
        <v>111</v>
      </c>
      <c r="C112" s="120" t="str">
        <f t="shared" si="10"/>
        <v>111</v>
      </c>
      <c r="AC112" s="132" t="s">
        <v>240</v>
      </c>
      <c r="AD112" s="132" t="s">
        <v>135</v>
      </c>
      <c r="AE112" s="132" t="s">
        <v>239</v>
      </c>
      <c r="AS112" s="124" t="s">
        <v>42</v>
      </c>
      <c r="AT112" s="124">
        <f t="shared" si="13"/>
        <v>111</v>
      </c>
      <c r="AU112" s="124" t="str">
        <f t="shared" si="11"/>
        <v>0113111</v>
      </c>
      <c r="AV112" s="129" t="s">
        <v>710</v>
      </c>
      <c r="AW112" s="129" t="s">
        <v>711</v>
      </c>
    </row>
    <row r="113" spans="1:49" x14ac:dyDescent="0.3">
      <c r="A113" s="123" t="str">
        <f t="shared" si="9"/>
        <v>0112</v>
      </c>
      <c r="B113" s="120">
        <f t="shared" si="12"/>
        <v>112</v>
      </c>
      <c r="C113" s="120" t="str">
        <f t="shared" si="10"/>
        <v>112</v>
      </c>
      <c r="AC113" s="132" t="s">
        <v>242</v>
      </c>
      <c r="AD113" s="132" t="s">
        <v>93</v>
      </c>
      <c r="AE113" s="132" t="s">
        <v>241</v>
      </c>
      <c r="AS113" s="124" t="s">
        <v>42</v>
      </c>
      <c r="AT113" s="124">
        <f t="shared" si="13"/>
        <v>112</v>
      </c>
      <c r="AU113" s="124" t="str">
        <f t="shared" si="11"/>
        <v>0113112</v>
      </c>
      <c r="AV113" s="124" t="s">
        <v>712</v>
      </c>
      <c r="AW113" s="124" t="s">
        <v>713</v>
      </c>
    </row>
    <row r="114" spans="1:49" x14ac:dyDescent="0.3">
      <c r="A114" s="123" t="str">
        <f t="shared" si="9"/>
        <v>0113</v>
      </c>
      <c r="B114" s="120">
        <f t="shared" si="12"/>
        <v>113</v>
      </c>
      <c r="C114" s="120" t="str">
        <f t="shared" si="10"/>
        <v>113</v>
      </c>
      <c r="AC114" s="132" t="s">
        <v>243</v>
      </c>
      <c r="AD114" s="132" t="s">
        <v>93</v>
      </c>
      <c r="AE114" s="132">
        <v>1008</v>
      </c>
      <c r="AS114" s="124" t="s">
        <v>42</v>
      </c>
      <c r="AT114" s="124">
        <f t="shared" si="13"/>
        <v>113</v>
      </c>
      <c r="AU114" s="124" t="str">
        <f t="shared" si="11"/>
        <v>0113113</v>
      </c>
      <c r="AV114" s="129" t="s">
        <v>5631</v>
      </c>
      <c r="AW114" s="129" t="s">
        <v>714</v>
      </c>
    </row>
    <row r="115" spans="1:49" x14ac:dyDescent="0.3">
      <c r="A115" s="123" t="str">
        <f t="shared" si="9"/>
        <v>0114</v>
      </c>
      <c r="B115" s="120">
        <f t="shared" si="12"/>
        <v>114</v>
      </c>
      <c r="C115" s="120" t="str">
        <f t="shared" si="10"/>
        <v>114</v>
      </c>
      <c r="AC115" s="132" t="s">
        <v>245</v>
      </c>
      <c r="AD115" s="132" t="s">
        <v>93</v>
      </c>
      <c r="AE115" s="132" t="s">
        <v>244</v>
      </c>
      <c r="AS115" s="124" t="s">
        <v>42</v>
      </c>
      <c r="AT115" s="124">
        <f t="shared" si="13"/>
        <v>114</v>
      </c>
      <c r="AU115" s="124" t="str">
        <f t="shared" si="11"/>
        <v>0113114</v>
      </c>
      <c r="AV115" s="124" t="s">
        <v>5632</v>
      </c>
      <c r="AW115" s="124" t="s">
        <v>715</v>
      </c>
    </row>
    <row r="116" spans="1:49" x14ac:dyDescent="0.3">
      <c r="A116" s="123" t="str">
        <f t="shared" si="9"/>
        <v>0115</v>
      </c>
      <c r="B116" s="120">
        <f t="shared" si="12"/>
        <v>115</v>
      </c>
      <c r="C116" s="120" t="str">
        <f t="shared" si="10"/>
        <v>115</v>
      </c>
      <c r="AC116" s="132" t="s">
        <v>247</v>
      </c>
      <c r="AD116" s="132" t="s">
        <v>161</v>
      </c>
      <c r="AE116" s="132" t="s">
        <v>246</v>
      </c>
      <c r="AS116" s="124" t="s">
        <v>42</v>
      </c>
      <c r="AT116" s="124">
        <f t="shared" si="13"/>
        <v>115</v>
      </c>
      <c r="AU116" s="124" t="str">
        <f t="shared" si="11"/>
        <v>0113115</v>
      </c>
      <c r="AV116" s="129" t="s">
        <v>5633</v>
      </c>
      <c r="AW116" s="129" t="s">
        <v>716</v>
      </c>
    </row>
    <row r="117" spans="1:49" x14ac:dyDescent="0.3">
      <c r="A117" s="123" t="str">
        <f t="shared" si="9"/>
        <v>0116</v>
      </c>
      <c r="B117" s="120">
        <f t="shared" si="12"/>
        <v>116</v>
      </c>
      <c r="C117" s="120" t="str">
        <f t="shared" si="10"/>
        <v>116</v>
      </c>
      <c r="AC117" s="132" t="s">
        <v>249</v>
      </c>
      <c r="AD117" s="132" t="s">
        <v>93</v>
      </c>
      <c r="AE117" s="132" t="s">
        <v>248</v>
      </c>
      <c r="AS117" s="124" t="s">
        <v>48</v>
      </c>
      <c r="AT117" s="124">
        <f t="shared" si="13"/>
        <v>116</v>
      </c>
      <c r="AU117" s="124" t="str">
        <f t="shared" si="11"/>
        <v>0114116</v>
      </c>
      <c r="AV117" s="124" t="s">
        <v>717</v>
      </c>
      <c r="AW117" s="124" t="s">
        <v>718</v>
      </c>
    </row>
    <row r="118" spans="1:49" x14ac:dyDescent="0.3">
      <c r="A118" s="123" t="str">
        <f t="shared" si="9"/>
        <v>0117</v>
      </c>
      <c r="B118" s="120">
        <f t="shared" si="12"/>
        <v>117</v>
      </c>
      <c r="C118" s="120" t="str">
        <f t="shared" si="10"/>
        <v>117</v>
      </c>
      <c r="AC118" s="132" t="s">
        <v>251</v>
      </c>
      <c r="AD118" s="132" t="s">
        <v>93</v>
      </c>
      <c r="AE118" s="132" t="s">
        <v>250</v>
      </c>
      <c r="AS118" s="124" t="s">
        <v>48</v>
      </c>
      <c r="AT118" s="124">
        <f t="shared" si="13"/>
        <v>117</v>
      </c>
      <c r="AU118" s="124" t="str">
        <f t="shared" si="11"/>
        <v>0114117</v>
      </c>
      <c r="AV118" s="129" t="s">
        <v>279</v>
      </c>
      <c r="AW118" s="129" t="s">
        <v>719</v>
      </c>
    </row>
    <row r="119" spans="1:49" x14ac:dyDescent="0.3">
      <c r="A119" s="123" t="str">
        <f t="shared" si="9"/>
        <v>0118</v>
      </c>
      <c r="B119" s="120">
        <f t="shared" si="12"/>
        <v>118</v>
      </c>
      <c r="C119" s="120" t="str">
        <f t="shared" si="10"/>
        <v>118</v>
      </c>
      <c r="AC119" s="132" t="s">
        <v>253</v>
      </c>
      <c r="AD119" s="132" t="s">
        <v>135</v>
      </c>
      <c r="AE119" s="132" t="s">
        <v>252</v>
      </c>
      <c r="AS119" s="124" t="s">
        <v>48</v>
      </c>
      <c r="AT119" s="124">
        <f t="shared" si="13"/>
        <v>118</v>
      </c>
      <c r="AU119" s="124" t="str">
        <f t="shared" si="11"/>
        <v>0114118</v>
      </c>
      <c r="AV119" s="124" t="s">
        <v>720</v>
      </c>
      <c r="AW119" s="124" t="s">
        <v>721</v>
      </c>
    </row>
    <row r="120" spans="1:49" x14ac:dyDescent="0.3">
      <c r="A120" s="123" t="str">
        <f t="shared" si="9"/>
        <v>0119</v>
      </c>
      <c r="B120" s="120">
        <f t="shared" si="12"/>
        <v>119</v>
      </c>
      <c r="C120" s="120" t="str">
        <f t="shared" si="10"/>
        <v>119</v>
      </c>
      <c r="AC120" s="132" t="s">
        <v>255</v>
      </c>
      <c r="AD120" s="132" t="s">
        <v>93</v>
      </c>
      <c r="AE120" s="132" t="s">
        <v>254</v>
      </c>
      <c r="AS120" s="124" t="s">
        <v>48</v>
      </c>
      <c r="AT120" s="124">
        <f t="shared" si="13"/>
        <v>119</v>
      </c>
      <c r="AU120" s="124" t="str">
        <f t="shared" si="11"/>
        <v>0114119</v>
      </c>
      <c r="AV120" s="129" t="s">
        <v>5634</v>
      </c>
      <c r="AW120" s="129" t="s">
        <v>722</v>
      </c>
    </row>
    <row r="121" spans="1:49" x14ac:dyDescent="0.3">
      <c r="A121" s="123" t="str">
        <f t="shared" si="9"/>
        <v>0120</v>
      </c>
      <c r="B121" s="120">
        <f t="shared" si="12"/>
        <v>120</v>
      </c>
      <c r="C121" s="120" t="str">
        <f t="shared" si="10"/>
        <v>120</v>
      </c>
      <c r="AC121" s="132" t="s">
        <v>256</v>
      </c>
      <c r="AD121" s="132" t="s">
        <v>93</v>
      </c>
      <c r="AE121" s="132" t="s">
        <v>39</v>
      </c>
      <c r="AS121" s="124" t="s">
        <v>47</v>
      </c>
      <c r="AT121" s="124">
        <f t="shared" si="13"/>
        <v>120</v>
      </c>
      <c r="AU121" s="124" t="str">
        <f t="shared" si="11"/>
        <v>0115120</v>
      </c>
      <c r="AV121" s="124" t="s">
        <v>723</v>
      </c>
      <c r="AW121" s="124" t="s">
        <v>724</v>
      </c>
    </row>
    <row r="122" spans="1:49" x14ac:dyDescent="0.3">
      <c r="A122" s="123" t="str">
        <f t="shared" si="9"/>
        <v>0121</v>
      </c>
      <c r="B122" s="120">
        <f t="shared" si="12"/>
        <v>121</v>
      </c>
      <c r="C122" s="120" t="str">
        <f t="shared" si="10"/>
        <v>121</v>
      </c>
      <c r="AC122" s="132" t="s">
        <v>257</v>
      </c>
      <c r="AD122" s="132" t="s">
        <v>93</v>
      </c>
      <c r="AE122" s="132">
        <v>1009</v>
      </c>
      <c r="AS122" s="124" t="s">
        <v>47</v>
      </c>
      <c r="AT122" s="124">
        <f t="shared" si="13"/>
        <v>121</v>
      </c>
      <c r="AU122" s="124" t="str">
        <f t="shared" si="11"/>
        <v>0115121</v>
      </c>
      <c r="AV122" s="129" t="s">
        <v>725</v>
      </c>
      <c r="AW122" s="129" t="s">
        <v>726</v>
      </c>
    </row>
    <row r="123" spans="1:49" x14ac:dyDescent="0.3">
      <c r="A123" s="123" t="str">
        <f t="shared" si="9"/>
        <v>0122</v>
      </c>
      <c r="B123" s="120">
        <f t="shared" si="12"/>
        <v>122</v>
      </c>
      <c r="C123" s="120" t="str">
        <f t="shared" si="10"/>
        <v>122</v>
      </c>
      <c r="AC123" s="132" t="s">
        <v>259</v>
      </c>
      <c r="AD123" s="132" t="s">
        <v>135</v>
      </c>
      <c r="AE123" s="132" t="s">
        <v>258</v>
      </c>
      <c r="AS123" s="124" t="s">
        <v>47</v>
      </c>
      <c r="AT123" s="124">
        <f t="shared" si="13"/>
        <v>122</v>
      </c>
      <c r="AU123" s="124" t="str">
        <f t="shared" si="11"/>
        <v>0115122</v>
      </c>
      <c r="AV123" s="124" t="s">
        <v>727</v>
      </c>
      <c r="AW123" s="124" t="s">
        <v>728</v>
      </c>
    </row>
    <row r="124" spans="1:49" x14ac:dyDescent="0.3">
      <c r="A124" s="123" t="str">
        <f t="shared" si="9"/>
        <v>0123</v>
      </c>
      <c r="B124" s="120">
        <f t="shared" si="12"/>
        <v>123</v>
      </c>
      <c r="C124" s="120" t="str">
        <f t="shared" si="10"/>
        <v>123</v>
      </c>
      <c r="AC124" s="132" t="s">
        <v>260</v>
      </c>
      <c r="AD124" s="132" t="s">
        <v>93</v>
      </c>
      <c r="AE124" s="132">
        <v>1806</v>
      </c>
      <c r="AS124" s="124" t="s">
        <v>47</v>
      </c>
      <c r="AT124" s="124">
        <f t="shared" si="13"/>
        <v>123</v>
      </c>
      <c r="AU124" s="124" t="str">
        <f t="shared" si="11"/>
        <v>0115123</v>
      </c>
      <c r="AV124" s="129" t="s">
        <v>729</v>
      </c>
      <c r="AW124" s="129" t="s">
        <v>730</v>
      </c>
    </row>
    <row r="125" spans="1:49" x14ac:dyDescent="0.3">
      <c r="A125" s="123" t="str">
        <f t="shared" si="9"/>
        <v>0124</v>
      </c>
      <c r="B125" s="120">
        <f t="shared" si="12"/>
        <v>124</v>
      </c>
      <c r="C125" s="120" t="str">
        <f t="shared" si="10"/>
        <v>124</v>
      </c>
      <c r="AC125" s="132" t="s">
        <v>262</v>
      </c>
      <c r="AD125" s="132" t="s">
        <v>93</v>
      </c>
      <c r="AE125" s="132" t="s">
        <v>261</v>
      </c>
      <c r="AS125" s="124" t="s">
        <v>47</v>
      </c>
      <c r="AT125" s="124">
        <f t="shared" si="13"/>
        <v>124</v>
      </c>
      <c r="AU125" s="124" t="str">
        <f t="shared" si="11"/>
        <v>0115124</v>
      </c>
      <c r="AV125" s="124" t="s">
        <v>5635</v>
      </c>
      <c r="AW125" s="124" t="s">
        <v>731</v>
      </c>
    </row>
    <row r="126" spans="1:49" x14ac:dyDescent="0.3">
      <c r="A126" s="123" t="str">
        <f t="shared" si="9"/>
        <v>0125</v>
      </c>
      <c r="B126" s="120">
        <f t="shared" si="12"/>
        <v>125</v>
      </c>
      <c r="C126" s="120" t="str">
        <f t="shared" si="10"/>
        <v>125</v>
      </c>
      <c r="AC126" s="132" t="s">
        <v>263</v>
      </c>
      <c r="AD126" s="132" t="s">
        <v>135</v>
      </c>
      <c r="AE126" s="132">
        <v>1010</v>
      </c>
      <c r="AS126" s="124" t="s">
        <v>46</v>
      </c>
      <c r="AT126" s="124">
        <f t="shared" si="13"/>
        <v>125</v>
      </c>
      <c r="AU126" s="124" t="str">
        <f t="shared" si="11"/>
        <v>0116125</v>
      </c>
      <c r="AV126" s="129" t="s">
        <v>171</v>
      </c>
      <c r="AW126" s="129" t="s">
        <v>732</v>
      </c>
    </row>
    <row r="127" spans="1:49" x14ac:dyDescent="0.3">
      <c r="A127" s="123" t="str">
        <f t="shared" si="9"/>
        <v>0126</v>
      </c>
      <c r="B127" s="120">
        <f t="shared" si="12"/>
        <v>126</v>
      </c>
      <c r="C127" s="120" t="str">
        <f t="shared" si="10"/>
        <v>126</v>
      </c>
      <c r="AC127" s="132" t="s">
        <v>264</v>
      </c>
      <c r="AD127" s="132" t="s">
        <v>135</v>
      </c>
      <c r="AE127" s="132" t="s">
        <v>40</v>
      </c>
      <c r="AS127" s="124" t="s">
        <v>45</v>
      </c>
      <c r="AT127" s="124">
        <f t="shared" si="13"/>
        <v>126</v>
      </c>
      <c r="AU127" s="124" t="str">
        <f t="shared" si="11"/>
        <v>0117126</v>
      </c>
      <c r="AV127" s="124" t="s">
        <v>733</v>
      </c>
      <c r="AW127" s="124" t="s">
        <v>734</v>
      </c>
    </row>
    <row r="128" spans="1:49" x14ac:dyDescent="0.3">
      <c r="A128" s="123" t="str">
        <f t="shared" si="9"/>
        <v>0127</v>
      </c>
      <c r="B128" s="120">
        <f t="shared" si="12"/>
        <v>127</v>
      </c>
      <c r="C128" s="120" t="str">
        <f t="shared" si="10"/>
        <v>127</v>
      </c>
      <c r="AC128" s="132" t="s">
        <v>266</v>
      </c>
      <c r="AD128" s="132" t="s">
        <v>93</v>
      </c>
      <c r="AE128" s="132" t="s">
        <v>265</v>
      </c>
      <c r="AS128" s="124" t="s">
        <v>45</v>
      </c>
      <c r="AT128" s="124">
        <f t="shared" si="13"/>
        <v>127</v>
      </c>
      <c r="AU128" s="124" t="str">
        <f t="shared" si="11"/>
        <v>0117127</v>
      </c>
      <c r="AV128" s="129" t="s">
        <v>735</v>
      </c>
      <c r="AW128" s="129" t="s">
        <v>736</v>
      </c>
    </row>
    <row r="129" spans="1:49" x14ac:dyDescent="0.3">
      <c r="A129" s="123" t="str">
        <f t="shared" si="9"/>
        <v>0128</v>
      </c>
      <c r="B129" s="120">
        <f t="shared" si="12"/>
        <v>128</v>
      </c>
      <c r="C129" s="120" t="str">
        <f t="shared" si="10"/>
        <v>128</v>
      </c>
      <c r="AC129" s="132" t="s">
        <v>268</v>
      </c>
      <c r="AD129" s="132" t="s">
        <v>93</v>
      </c>
      <c r="AE129" s="132" t="s">
        <v>267</v>
      </c>
      <c r="AS129" s="124" t="s">
        <v>45</v>
      </c>
      <c r="AT129" s="124">
        <f t="shared" si="13"/>
        <v>128</v>
      </c>
      <c r="AU129" s="124" t="str">
        <f t="shared" si="11"/>
        <v>0117128</v>
      </c>
      <c r="AV129" s="124" t="s">
        <v>737</v>
      </c>
      <c r="AW129" s="124" t="s">
        <v>738</v>
      </c>
    </row>
    <row r="130" spans="1:49" x14ac:dyDescent="0.3">
      <c r="A130" s="123" t="str">
        <f t="shared" ref="A130:A193" si="14">TEXT(B130,"0000")</f>
        <v>0129</v>
      </c>
      <c r="B130" s="120">
        <f t="shared" si="12"/>
        <v>129</v>
      </c>
      <c r="C130" s="120" t="str">
        <f t="shared" si="10"/>
        <v>129</v>
      </c>
      <c r="AC130" s="132" t="s">
        <v>270</v>
      </c>
      <c r="AD130" s="132" t="s">
        <v>93</v>
      </c>
      <c r="AE130" s="132" t="s">
        <v>269</v>
      </c>
      <c r="AS130" s="124" t="s">
        <v>45</v>
      </c>
      <c r="AT130" s="124">
        <f t="shared" si="13"/>
        <v>129</v>
      </c>
      <c r="AU130" s="124" t="str">
        <f t="shared" si="11"/>
        <v>0117129</v>
      </c>
      <c r="AV130" s="129" t="s">
        <v>308</v>
      </c>
      <c r="AW130" s="129" t="s">
        <v>739</v>
      </c>
    </row>
    <row r="131" spans="1:49" x14ac:dyDescent="0.3">
      <c r="A131" s="123" t="str">
        <f t="shared" si="14"/>
        <v>0130</v>
      </c>
      <c r="B131" s="120">
        <f t="shared" si="12"/>
        <v>130</v>
      </c>
      <c r="C131" s="120" t="str">
        <f t="shared" ref="C131:C194" si="15">TEXT(B131,"00")</f>
        <v>130</v>
      </c>
      <c r="AC131" s="132" t="s">
        <v>272</v>
      </c>
      <c r="AD131" s="132" t="s">
        <v>93</v>
      </c>
      <c r="AE131" s="132" t="s">
        <v>271</v>
      </c>
      <c r="AS131" s="124" t="s">
        <v>45</v>
      </c>
      <c r="AT131" s="124">
        <f t="shared" si="13"/>
        <v>130</v>
      </c>
      <c r="AU131" s="124" t="str">
        <f t="shared" ref="AU131:AU194" si="16">CONCATENATE(AS131,AT131)</f>
        <v>0117130</v>
      </c>
      <c r="AV131" s="124" t="s">
        <v>740</v>
      </c>
      <c r="AW131" s="124" t="s">
        <v>741</v>
      </c>
    </row>
    <row r="132" spans="1:49" x14ac:dyDescent="0.3">
      <c r="A132" s="123" t="str">
        <f t="shared" si="14"/>
        <v>0131</v>
      </c>
      <c r="B132" s="120">
        <f t="shared" ref="B132:B195" si="17">B131+1</f>
        <v>131</v>
      </c>
      <c r="C132" s="120" t="str">
        <f t="shared" si="15"/>
        <v>131</v>
      </c>
      <c r="AC132" s="132" t="s">
        <v>273</v>
      </c>
      <c r="AD132" s="132" t="s">
        <v>93</v>
      </c>
      <c r="AE132" s="132">
        <v>1808</v>
      </c>
      <c r="AS132" s="124" t="s">
        <v>45</v>
      </c>
      <c r="AT132" s="124">
        <f t="shared" ref="AT132:AT195" si="18">AT131+1</f>
        <v>131</v>
      </c>
      <c r="AU132" s="124" t="str">
        <f t="shared" si="16"/>
        <v>0117131</v>
      </c>
      <c r="AV132" s="129" t="s">
        <v>5636</v>
      </c>
      <c r="AW132" s="129" t="s">
        <v>742</v>
      </c>
    </row>
    <row r="133" spans="1:49" x14ac:dyDescent="0.3">
      <c r="A133" s="123" t="str">
        <f t="shared" si="14"/>
        <v>0132</v>
      </c>
      <c r="B133" s="120">
        <f t="shared" si="17"/>
        <v>132</v>
      </c>
      <c r="C133" s="120" t="str">
        <f t="shared" si="15"/>
        <v>132</v>
      </c>
      <c r="AC133" s="132" t="s">
        <v>274</v>
      </c>
      <c r="AD133" s="132" t="s">
        <v>93</v>
      </c>
      <c r="AE133" s="132" t="s">
        <v>41</v>
      </c>
      <c r="AS133" s="124" t="s">
        <v>45</v>
      </c>
      <c r="AT133" s="124">
        <f t="shared" si="18"/>
        <v>132</v>
      </c>
      <c r="AU133" s="124" t="str">
        <f t="shared" si="16"/>
        <v>0117132</v>
      </c>
      <c r="AV133" s="124" t="s">
        <v>5637</v>
      </c>
      <c r="AW133" s="124" t="s">
        <v>743</v>
      </c>
    </row>
    <row r="134" spans="1:49" x14ac:dyDescent="0.3">
      <c r="A134" s="123" t="str">
        <f t="shared" si="14"/>
        <v>0133</v>
      </c>
      <c r="B134" s="120">
        <f t="shared" si="17"/>
        <v>133</v>
      </c>
      <c r="C134" s="120" t="str">
        <f t="shared" si="15"/>
        <v>133</v>
      </c>
      <c r="AC134" s="132" t="s">
        <v>275</v>
      </c>
      <c r="AD134" s="132" t="s">
        <v>93</v>
      </c>
      <c r="AE134" s="132">
        <v>1809</v>
      </c>
      <c r="AS134" s="124" t="s">
        <v>44</v>
      </c>
      <c r="AT134" s="124">
        <f t="shared" si="18"/>
        <v>133</v>
      </c>
      <c r="AU134" s="124" t="str">
        <f t="shared" si="16"/>
        <v>0118133</v>
      </c>
      <c r="AV134" s="129" t="s">
        <v>744</v>
      </c>
      <c r="AW134" s="129" t="s">
        <v>745</v>
      </c>
    </row>
    <row r="135" spans="1:49" x14ac:dyDescent="0.3">
      <c r="A135" s="123" t="str">
        <f t="shared" si="14"/>
        <v>0134</v>
      </c>
      <c r="B135" s="120">
        <f t="shared" si="17"/>
        <v>134</v>
      </c>
      <c r="C135" s="120" t="str">
        <f t="shared" si="15"/>
        <v>134</v>
      </c>
      <c r="AC135" s="132" t="s">
        <v>277</v>
      </c>
      <c r="AD135" s="132" t="s">
        <v>93</v>
      </c>
      <c r="AE135" s="132" t="s">
        <v>276</v>
      </c>
      <c r="AS135" s="124" t="s">
        <v>44</v>
      </c>
      <c r="AT135" s="124">
        <f t="shared" si="18"/>
        <v>134</v>
      </c>
      <c r="AU135" s="124" t="str">
        <f t="shared" si="16"/>
        <v>0118134</v>
      </c>
      <c r="AV135" s="124" t="s">
        <v>746</v>
      </c>
      <c r="AW135" s="124" t="s">
        <v>747</v>
      </c>
    </row>
    <row r="136" spans="1:49" x14ac:dyDescent="0.3">
      <c r="A136" s="123" t="str">
        <f t="shared" si="14"/>
        <v>0135</v>
      </c>
      <c r="B136" s="120">
        <f t="shared" si="17"/>
        <v>135</v>
      </c>
      <c r="C136" s="120" t="str">
        <f t="shared" si="15"/>
        <v>135</v>
      </c>
      <c r="AC136" s="132" t="s">
        <v>278</v>
      </c>
      <c r="AD136" s="132" t="s">
        <v>93</v>
      </c>
      <c r="AE136" s="132">
        <v>1810</v>
      </c>
      <c r="AS136" s="124" t="s">
        <v>44</v>
      </c>
      <c r="AT136" s="124">
        <f t="shared" si="18"/>
        <v>135</v>
      </c>
      <c r="AU136" s="124" t="str">
        <f t="shared" si="16"/>
        <v>0118135</v>
      </c>
      <c r="AV136" s="129" t="s">
        <v>748</v>
      </c>
      <c r="AW136" s="129" t="s">
        <v>749</v>
      </c>
    </row>
    <row r="137" spans="1:49" x14ac:dyDescent="0.3">
      <c r="A137" s="123" t="str">
        <f t="shared" si="14"/>
        <v>0136</v>
      </c>
      <c r="B137" s="120">
        <f t="shared" si="17"/>
        <v>136</v>
      </c>
      <c r="C137" s="120" t="str">
        <f t="shared" si="15"/>
        <v>136</v>
      </c>
      <c r="AC137" s="132" t="s">
        <v>279</v>
      </c>
      <c r="AD137" s="132" t="s">
        <v>93</v>
      </c>
      <c r="AE137" s="132" t="s">
        <v>48</v>
      </c>
      <c r="AS137" s="124" t="s">
        <v>44</v>
      </c>
      <c r="AT137" s="124">
        <f t="shared" si="18"/>
        <v>136</v>
      </c>
      <c r="AU137" s="124" t="str">
        <f t="shared" si="16"/>
        <v>0118136</v>
      </c>
      <c r="AV137" s="124" t="s">
        <v>750</v>
      </c>
      <c r="AW137" s="124" t="s">
        <v>751</v>
      </c>
    </row>
    <row r="138" spans="1:49" x14ac:dyDescent="0.3">
      <c r="A138" s="123" t="str">
        <f t="shared" si="14"/>
        <v>0137</v>
      </c>
      <c r="B138" s="120">
        <f t="shared" si="17"/>
        <v>137</v>
      </c>
      <c r="C138" s="120" t="str">
        <f t="shared" si="15"/>
        <v>137</v>
      </c>
      <c r="AC138" s="132" t="s">
        <v>281</v>
      </c>
      <c r="AD138" s="132" t="s">
        <v>93</v>
      </c>
      <c r="AE138" s="132" t="s">
        <v>280</v>
      </c>
      <c r="AS138" s="124" t="s">
        <v>44</v>
      </c>
      <c r="AT138" s="124">
        <f t="shared" si="18"/>
        <v>137</v>
      </c>
      <c r="AU138" s="124" t="str">
        <f t="shared" si="16"/>
        <v>0118137</v>
      </c>
      <c r="AV138" s="129" t="s">
        <v>752</v>
      </c>
      <c r="AW138" s="129" t="s">
        <v>753</v>
      </c>
    </row>
    <row r="139" spans="1:49" x14ac:dyDescent="0.3">
      <c r="A139" s="123" t="str">
        <f t="shared" si="14"/>
        <v>0138</v>
      </c>
      <c r="B139" s="120">
        <f t="shared" si="17"/>
        <v>138</v>
      </c>
      <c r="C139" s="120" t="str">
        <f t="shared" si="15"/>
        <v>138</v>
      </c>
      <c r="AC139" s="132" t="s">
        <v>282</v>
      </c>
      <c r="AD139" s="132" t="s">
        <v>93</v>
      </c>
      <c r="AE139" s="132" t="s">
        <v>47</v>
      </c>
      <c r="AS139" s="124" t="s">
        <v>44</v>
      </c>
      <c r="AT139" s="124">
        <f t="shared" si="18"/>
        <v>138</v>
      </c>
      <c r="AU139" s="124" t="str">
        <f t="shared" si="16"/>
        <v>0118138</v>
      </c>
      <c r="AV139" s="124" t="s">
        <v>5638</v>
      </c>
      <c r="AW139" s="124" t="s">
        <v>754</v>
      </c>
    </row>
    <row r="140" spans="1:49" x14ac:dyDescent="0.3">
      <c r="A140" s="123" t="str">
        <f t="shared" si="14"/>
        <v>0139</v>
      </c>
      <c r="B140" s="120">
        <f t="shared" si="17"/>
        <v>139</v>
      </c>
      <c r="C140" s="120" t="str">
        <f t="shared" si="15"/>
        <v>139</v>
      </c>
      <c r="AC140" s="132" t="s">
        <v>284</v>
      </c>
      <c r="AD140" s="132" t="s">
        <v>93</v>
      </c>
      <c r="AE140" s="132" t="s">
        <v>283</v>
      </c>
      <c r="AS140" s="124" t="s">
        <v>44</v>
      </c>
      <c r="AT140" s="124">
        <f t="shared" si="18"/>
        <v>139</v>
      </c>
      <c r="AU140" s="124" t="str">
        <f t="shared" si="16"/>
        <v>0118139</v>
      </c>
      <c r="AV140" s="129" t="s">
        <v>5639</v>
      </c>
      <c r="AW140" s="129" t="s">
        <v>755</v>
      </c>
    </row>
    <row r="141" spans="1:49" x14ac:dyDescent="0.3">
      <c r="A141" s="123" t="str">
        <f t="shared" si="14"/>
        <v>0140</v>
      </c>
      <c r="B141" s="120">
        <f t="shared" si="17"/>
        <v>140</v>
      </c>
      <c r="C141" s="120" t="str">
        <f t="shared" si="15"/>
        <v>140</v>
      </c>
      <c r="AC141" s="132" t="s">
        <v>285</v>
      </c>
      <c r="AD141" s="132" t="s">
        <v>93</v>
      </c>
      <c r="AE141" s="132">
        <v>1013</v>
      </c>
      <c r="AS141" s="124" t="s">
        <v>44</v>
      </c>
      <c r="AT141" s="124">
        <f t="shared" si="18"/>
        <v>140</v>
      </c>
      <c r="AU141" s="124" t="str">
        <f t="shared" si="16"/>
        <v>0118140</v>
      </c>
      <c r="AV141" s="124" t="s">
        <v>5640</v>
      </c>
      <c r="AW141" s="124" t="s">
        <v>756</v>
      </c>
    </row>
    <row r="142" spans="1:49" x14ac:dyDescent="0.3">
      <c r="A142" s="123" t="str">
        <f t="shared" si="14"/>
        <v>0141</v>
      </c>
      <c r="B142" s="120">
        <f t="shared" si="17"/>
        <v>141</v>
      </c>
      <c r="C142" s="120" t="str">
        <f t="shared" si="15"/>
        <v>141</v>
      </c>
      <c r="AC142" s="132" t="s">
        <v>287</v>
      </c>
      <c r="AD142" s="132" t="s">
        <v>93</v>
      </c>
      <c r="AE142" s="132" t="s">
        <v>286</v>
      </c>
      <c r="AS142" s="124" t="s">
        <v>43</v>
      </c>
      <c r="AT142" s="124">
        <f t="shared" si="18"/>
        <v>141</v>
      </c>
      <c r="AU142" s="124" t="str">
        <f t="shared" si="16"/>
        <v>0119141</v>
      </c>
      <c r="AV142" s="129" t="s">
        <v>757</v>
      </c>
      <c r="AW142" s="129" t="s">
        <v>758</v>
      </c>
    </row>
    <row r="143" spans="1:49" x14ac:dyDescent="0.3">
      <c r="A143" s="123" t="str">
        <f t="shared" si="14"/>
        <v>0142</v>
      </c>
      <c r="B143" s="120">
        <f t="shared" si="17"/>
        <v>142</v>
      </c>
      <c r="C143" s="120" t="str">
        <f t="shared" si="15"/>
        <v>142</v>
      </c>
      <c r="AC143" s="132" t="s">
        <v>288</v>
      </c>
      <c r="AD143" s="132" t="s">
        <v>93</v>
      </c>
      <c r="AE143" s="132">
        <v>1811</v>
      </c>
      <c r="AS143" s="124" t="s">
        <v>43</v>
      </c>
      <c r="AT143" s="124">
        <f t="shared" si="18"/>
        <v>142</v>
      </c>
      <c r="AU143" s="124" t="str">
        <f t="shared" si="16"/>
        <v>0119142</v>
      </c>
      <c r="AV143" s="124" t="s">
        <v>759</v>
      </c>
      <c r="AW143" s="124" t="s">
        <v>760</v>
      </c>
    </row>
    <row r="144" spans="1:49" x14ac:dyDescent="0.3">
      <c r="A144" s="123" t="str">
        <f t="shared" si="14"/>
        <v>0143</v>
      </c>
      <c r="B144" s="120">
        <f t="shared" si="17"/>
        <v>143</v>
      </c>
      <c r="C144" s="120" t="str">
        <f t="shared" si="15"/>
        <v>143</v>
      </c>
      <c r="AC144" s="132" t="s">
        <v>290</v>
      </c>
      <c r="AD144" s="132" t="s">
        <v>93</v>
      </c>
      <c r="AE144" s="132" t="s">
        <v>289</v>
      </c>
      <c r="AS144" s="124" t="s">
        <v>43</v>
      </c>
      <c r="AT144" s="124">
        <f t="shared" si="18"/>
        <v>143</v>
      </c>
      <c r="AU144" s="124" t="str">
        <f t="shared" si="16"/>
        <v>0119143</v>
      </c>
      <c r="AV144" s="129" t="s">
        <v>761</v>
      </c>
      <c r="AW144" s="129" t="s">
        <v>762</v>
      </c>
    </row>
    <row r="145" spans="1:49" x14ac:dyDescent="0.3">
      <c r="A145" s="123" t="str">
        <f t="shared" si="14"/>
        <v>0144</v>
      </c>
      <c r="B145" s="120">
        <f t="shared" si="17"/>
        <v>144</v>
      </c>
      <c r="C145" s="120" t="str">
        <f t="shared" si="15"/>
        <v>144</v>
      </c>
      <c r="AC145" s="132" t="s">
        <v>292</v>
      </c>
      <c r="AD145" s="132" t="s">
        <v>93</v>
      </c>
      <c r="AE145" s="132" t="s">
        <v>291</v>
      </c>
      <c r="AS145" s="124" t="s">
        <v>43</v>
      </c>
      <c r="AT145" s="124">
        <f t="shared" si="18"/>
        <v>144</v>
      </c>
      <c r="AU145" s="124" t="str">
        <f t="shared" si="16"/>
        <v>0119144</v>
      </c>
      <c r="AV145" s="124" t="s">
        <v>763</v>
      </c>
      <c r="AW145" s="124" t="s">
        <v>764</v>
      </c>
    </row>
    <row r="146" spans="1:49" x14ac:dyDescent="0.3">
      <c r="A146" s="123" t="str">
        <f t="shared" si="14"/>
        <v>0145</v>
      </c>
      <c r="B146" s="120">
        <f t="shared" si="17"/>
        <v>145</v>
      </c>
      <c r="C146" s="120" t="str">
        <f t="shared" si="15"/>
        <v>145</v>
      </c>
      <c r="AC146" s="132" t="s">
        <v>294</v>
      </c>
      <c r="AD146" s="132" t="s">
        <v>93</v>
      </c>
      <c r="AE146" s="132" t="s">
        <v>293</v>
      </c>
      <c r="AS146" s="124" t="s">
        <v>43</v>
      </c>
      <c r="AT146" s="124">
        <f t="shared" si="18"/>
        <v>145</v>
      </c>
      <c r="AU146" s="124" t="str">
        <f t="shared" si="16"/>
        <v>0119145</v>
      </c>
      <c r="AV146" s="129" t="s">
        <v>765</v>
      </c>
      <c r="AW146" s="129" t="s">
        <v>766</v>
      </c>
    </row>
    <row r="147" spans="1:49" x14ac:dyDescent="0.3">
      <c r="A147" s="123" t="str">
        <f t="shared" si="14"/>
        <v>0146</v>
      </c>
      <c r="B147" s="120">
        <f t="shared" si="17"/>
        <v>146</v>
      </c>
      <c r="C147" s="120" t="str">
        <f t="shared" si="15"/>
        <v>146</v>
      </c>
      <c r="AC147" s="132" t="s">
        <v>295</v>
      </c>
      <c r="AD147" s="132" t="s">
        <v>93</v>
      </c>
      <c r="AE147" s="132">
        <v>1015</v>
      </c>
      <c r="AS147" s="124" t="s">
        <v>43</v>
      </c>
      <c r="AT147" s="124">
        <f t="shared" si="18"/>
        <v>146</v>
      </c>
      <c r="AU147" s="124" t="str">
        <f t="shared" si="16"/>
        <v>0119146</v>
      </c>
      <c r="AV147" s="124" t="s">
        <v>767</v>
      </c>
      <c r="AW147" s="124" t="s">
        <v>768</v>
      </c>
    </row>
    <row r="148" spans="1:49" x14ac:dyDescent="0.3">
      <c r="A148" s="123" t="str">
        <f t="shared" si="14"/>
        <v>0147</v>
      </c>
      <c r="B148" s="120">
        <f t="shared" si="17"/>
        <v>147</v>
      </c>
      <c r="C148" s="120" t="str">
        <f t="shared" si="15"/>
        <v>147</v>
      </c>
      <c r="AC148" s="132" t="s">
        <v>296</v>
      </c>
      <c r="AD148" s="132" t="s">
        <v>93</v>
      </c>
      <c r="AE148" s="132">
        <v>1016</v>
      </c>
      <c r="AS148" s="124" t="s">
        <v>43</v>
      </c>
      <c r="AT148" s="124">
        <f t="shared" si="18"/>
        <v>147</v>
      </c>
      <c r="AU148" s="124" t="str">
        <f t="shared" si="16"/>
        <v>0119147</v>
      </c>
      <c r="AV148" s="129" t="s">
        <v>5641</v>
      </c>
      <c r="AW148" s="129" t="s">
        <v>769</v>
      </c>
    </row>
    <row r="149" spans="1:49" x14ac:dyDescent="0.3">
      <c r="A149" s="123" t="str">
        <f t="shared" si="14"/>
        <v>0148</v>
      </c>
      <c r="B149" s="120">
        <f t="shared" si="17"/>
        <v>148</v>
      </c>
      <c r="C149" s="120" t="str">
        <f t="shared" si="15"/>
        <v>148</v>
      </c>
      <c r="AC149" s="132" t="s">
        <v>298</v>
      </c>
      <c r="AD149" s="132" t="s">
        <v>93</v>
      </c>
      <c r="AE149" s="132" t="s">
        <v>297</v>
      </c>
      <c r="AS149" s="124" t="s">
        <v>50</v>
      </c>
      <c r="AT149" s="124">
        <f t="shared" si="18"/>
        <v>148</v>
      </c>
      <c r="AU149" s="124" t="str">
        <f t="shared" si="16"/>
        <v>0201148</v>
      </c>
      <c r="AV149" s="124" t="s">
        <v>770</v>
      </c>
      <c r="AW149" s="124" t="s">
        <v>771</v>
      </c>
    </row>
    <row r="150" spans="1:49" x14ac:dyDescent="0.3">
      <c r="A150" s="123" t="str">
        <f t="shared" si="14"/>
        <v>0149</v>
      </c>
      <c r="B150" s="120">
        <f t="shared" si="17"/>
        <v>149</v>
      </c>
      <c r="C150" s="120" t="str">
        <f t="shared" si="15"/>
        <v>149</v>
      </c>
      <c r="AC150" s="132" t="s">
        <v>300</v>
      </c>
      <c r="AD150" s="132" t="s">
        <v>161</v>
      </c>
      <c r="AE150" s="132" t="s">
        <v>299</v>
      </c>
      <c r="AS150" s="124" t="s">
        <v>50</v>
      </c>
      <c r="AT150" s="124">
        <f t="shared" si="18"/>
        <v>149</v>
      </c>
      <c r="AU150" s="124" t="str">
        <f t="shared" si="16"/>
        <v>0201149</v>
      </c>
      <c r="AV150" s="129" t="s">
        <v>772</v>
      </c>
      <c r="AW150" s="129" t="s">
        <v>773</v>
      </c>
    </row>
    <row r="151" spans="1:49" x14ac:dyDescent="0.3">
      <c r="A151" s="123" t="str">
        <f t="shared" si="14"/>
        <v>0150</v>
      </c>
      <c r="B151" s="120">
        <f t="shared" si="17"/>
        <v>150</v>
      </c>
      <c r="C151" s="120" t="str">
        <f t="shared" si="15"/>
        <v>150</v>
      </c>
      <c r="AC151" s="132" t="s">
        <v>301</v>
      </c>
      <c r="AD151" s="132" t="s">
        <v>93</v>
      </c>
      <c r="AE151" s="132">
        <v>1814</v>
      </c>
      <c r="AS151" s="124" t="s">
        <v>50</v>
      </c>
      <c r="AT151" s="124">
        <f t="shared" si="18"/>
        <v>150</v>
      </c>
      <c r="AU151" s="124" t="str">
        <f t="shared" si="16"/>
        <v>0201150</v>
      </c>
      <c r="AV151" s="124" t="s">
        <v>774</v>
      </c>
      <c r="AW151" s="124" t="s">
        <v>775</v>
      </c>
    </row>
    <row r="152" spans="1:49" x14ac:dyDescent="0.3">
      <c r="A152" s="123" t="str">
        <f t="shared" si="14"/>
        <v>0151</v>
      </c>
      <c r="B152" s="120">
        <f t="shared" si="17"/>
        <v>151</v>
      </c>
      <c r="C152" s="120" t="str">
        <f t="shared" si="15"/>
        <v>151</v>
      </c>
      <c r="AC152" s="132" t="s">
        <v>302</v>
      </c>
      <c r="AD152" s="132" t="s">
        <v>93</v>
      </c>
      <c r="AE152" s="132">
        <v>1816</v>
      </c>
      <c r="AS152" s="124" t="s">
        <v>50</v>
      </c>
      <c r="AT152" s="124">
        <f t="shared" si="18"/>
        <v>151</v>
      </c>
      <c r="AU152" s="124" t="str">
        <f t="shared" si="16"/>
        <v>0201151</v>
      </c>
      <c r="AV152" s="129" t="s">
        <v>5642</v>
      </c>
      <c r="AW152" s="129" t="s">
        <v>776</v>
      </c>
    </row>
    <row r="153" spans="1:49" x14ac:dyDescent="0.3">
      <c r="A153" s="123" t="str">
        <f t="shared" si="14"/>
        <v>0152</v>
      </c>
      <c r="B153" s="120">
        <f t="shared" si="17"/>
        <v>152</v>
      </c>
      <c r="C153" s="120" t="str">
        <f t="shared" si="15"/>
        <v>152</v>
      </c>
      <c r="AC153" s="132" t="s">
        <v>303</v>
      </c>
      <c r="AD153" s="132" t="s">
        <v>93</v>
      </c>
      <c r="AE153" s="132">
        <v>1817</v>
      </c>
      <c r="AS153" s="124" t="s">
        <v>51</v>
      </c>
      <c r="AT153" s="124">
        <f t="shared" si="18"/>
        <v>152</v>
      </c>
      <c r="AU153" s="124" t="str">
        <f t="shared" si="16"/>
        <v>0202152</v>
      </c>
      <c r="AV153" s="124" t="s">
        <v>777</v>
      </c>
      <c r="AW153" s="124" t="s">
        <v>778</v>
      </c>
    </row>
    <row r="154" spans="1:49" x14ac:dyDescent="0.3">
      <c r="A154" s="123" t="str">
        <f t="shared" si="14"/>
        <v>0153</v>
      </c>
      <c r="B154" s="120">
        <f t="shared" si="17"/>
        <v>153</v>
      </c>
      <c r="C154" s="120" t="str">
        <f t="shared" si="15"/>
        <v>153</v>
      </c>
      <c r="AC154" s="132" t="s">
        <v>305</v>
      </c>
      <c r="AD154" s="132" t="s">
        <v>93</v>
      </c>
      <c r="AE154" s="132" t="s">
        <v>304</v>
      </c>
      <c r="AS154" s="124" t="s">
        <v>51</v>
      </c>
      <c r="AT154" s="124">
        <f t="shared" si="18"/>
        <v>153</v>
      </c>
      <c r="AU154" s="124" t="str">
        <f t="shared" si="16"/>
        <v>0202153</v>
      </c>
      <c r="AV154" s="129" t="s">
        <v>503</v>
      </c>
      <c r="AW154" s="129" t="s">
        <v>779</v>
      </c>
    </row>
    <row r="155" spans="1:49" x14ac:dyDescent="0.3">
      <c r="A155" s="123" t="str">
        <f t="shared" si="14"/>
        <v>0154</v>
      </c>
      <c r="B155" s="120">
        <f t="shared" si="17"/>
        <v>154</v>
      </c>
      <c r="C155" s="120" t="str">
        <f t="shared" si="15"/>
        <v>154</v>
      </c>
      <c r="AC155" s="132" t="s">
        <v>307</v>
      </c>
      <c r="AD155" s="132" t="s">
        <v>93</v>
      </c>
      <c r="AE155" s="132" t="s">
        <v>306</v>
      </c>
      <c r="AS155" s="124" t="s">
        <v>51</v>
      </c>
      <c r="AT155" s="124">
        <f t="shared" si="18"/>
        <v>154</v>
      </c>
      <c r="AU155" s="124" t="str">
        <f t="shared" si="16"/>
        <v>0202154</v>
      </c>
      <c r="AV155" s="124" t="s">
        <v>780</v>
      </c>
      <c r="AW155" s="124" t="s">
        <v>781</v>
      </c>
    </row>
    <row r="156" spans="1:49" x14ac:dyDescent="0.3">
      <c r="A156" s="123" t="str">
        <f t="shared" si="14"/>
        <v>0155</v>
      </c>
      <c r="B156" s="120">
        <f t="shared" si="17"/>
        <v>155</v>
      </c>
      <c r="C156" s="120" t="str">
        <f t="shared" si="15"/>
        <v>155</v>
      </c>
      <c r="AC156" s="132" t="s">
        <v>308</v>
      </c>
      <c r="AD156" s="132" t="s">
        <v>93</v>
      </c>
      <c r="AE156" s="132" t="s">
        <v>45</v>
      </c>
      <c r="AS156" s="124" t="s">
        <v>51</v>
      </c>
      <c r="AT156" s="124">
        <f t="shared" si="18"/>
        <v>155</v>
      </c>
      <c r="AU156" s="124" t="str">
        <f t="shared" si="16"/>
        <v>0202155</v>
      </c>
      <c r="AV156" s="129" t="s">
        <v>782</v>
      </c>
      <c r="AW156" s="129" t="s">
        <v>783</v>
      </c>
    </row>
    <row r="157" spans="1:49" x14ac:dyDescent="0.3">
      <c r="A157" s="123" t="str">
        <f t="shared" si="14"/>
        <v>0156</v>
      </c>
      <c r="B157" s="120">
        <f t="shared" si="17"/>
        <v>156</v>
      </c>
      <c r="C157" s="120" t="str">
        <f t="shared" si="15"/>
        <v>156</v>
      </c>
      <c r="AC157" s="132" t="s">
        <v>310</v>
      </c>
      <c r="AD157" s="132" t="s">
        <v>93</v>
      </c>
      <c r="AE157" s="132" t="s">
        <v>309</v>
      </c>
      <c r="AS157" s="124" t="s">
        <v>51</v>
      </c>
      <c r="AT157" s="124">
        <f t="shared" si="18"/>
        <v>156</v>
      </c>
      <c r="AU157" s="124" t="str">
        <f t="shared" si="16"/>
        <v>0202156</v>
      </c>
      <c r="AV157" s="124" t="s">
        <v>5643</v>
      </c>
      <c r="AW157" s="124" t="s">
        <v>784</v>
      </c>
    </row>
    <row r="158" spans="1:49" x14ac:dyDescent="0.3">
      <c r="A158" s="123" t="str">
        <f t="shared" si="14"/>
        <v>0157</v>
      </c>
      <c r="B158" s="120">
        <f t="shared" si="17"/>
        <v>157</v>
      </c>
      <c r="C158" s="120" t="str">
        <f t="shared" si="15"/>
        <v>157</v>
      </c>
      <c r="AC158" s="132" t="s">
        <v>312</v>
      </c>
      <c r="AD158" s="132" t="s">
        <v>93</v>
      </c>
      <c r="AE158" s="132" t="s">
        <v>311</v>
      </c>
      <c r="AS158" s="124" t="s">
        <v>51</v>
      </c>
      <c r="AT158" s="124">
        <f t="shared" si="18"/>
        <v>157</v>
      </c>
      <c r="AU158" s="124" t="str">
        <f t="shared" si="16"/>
        <v>0202157</v>
      </c>
      <c r="AV158" s="129" t="s">
        <v>5644</v>
      </c>
      <c r="AW158" s="129" t="s">
        <v>785</v>
      </c>
    </row>
    <row r="159" spans="1:49" x14ac:dyDescent="0.3">
      <c r="A159" s="123" t="str">
        <f t="shared" si="14"/>
        <v>0158</v>
      </c>
      <c r="B159" s="120">
        <f t="shared" si="17"/>
        <v>158</v>
      </c>
      <c r="C159" s="120" t="str">
        <f t="shared" si="15"/>
        <v>158</v>
      </c>
      <c r="AC159" s="132" t="s">
        <v>313</v>
      </c>
      <c r="AD159" s="132" t="s">
        <v>93</v>
      </c>
      <c r="AE159" s="132">
        <v>1821</v>
      </c>
      <c r="AS159" s="124" t="s">
        <v>52</v>
      </c>
      <c r="AT159" s="124">
        <f t="shared" si="18"/>
        <v>158</v>
      </c>
      <c r="AU159" s="124" t="str">
        <f t="shared" si="16"/>
        <v>0203158</v>
      </c>
      <c r="AV159" s="124" t="s">
        <v>387</v>
      </c>
      <c r="AW159" s="124" t="s">
        <v>786</v>
      </c>
    </row>
    <row r="160" spans="1:49" x14ac:dyDescent="0.3">
      <c r="A160" s="123" t="str">
        <f t="shared" si="14"/>
        <v>0159</v>
      </c>
      <c r="B160" s="120">
        <f t="shared" si="17"/>
        <v>159</v>
      </c>
      <c r="C160" s="120" t="str">
        <f t="shared" si="15"/>
        <v>159</v>
      </c>
      <c r="AC160" s="132" t="s">
        <v>315</v>
      </c>
      <c r="AD160" s="132" t="s">
        <v>93</v>
      </c>
      <c r="AE160" s="132" t="s">
        <v>314</v>
      </c>
      <c r="AS160" s="124" t="s">
        <v>52</v>
      </c>
      <c r="AT160" s="124">
        <f t="shared" si="18"/>
        <v>159</v>
      </c>
      <c r="AU160" s="124" t="str">
        <f t="shared" si="16"/>
        <v>0203159</v>
      </c>
      <c r="AV160" s="129" t="s">
        <v>787</v>
      </c>
      <c r="AW160" s="129" t="s">
        <v>788</v>
      </c>
    </row>
    <row r="161" spans="1:49" x14ac:dyDescent="0.3">
      <c r="A161" s="123" t="str">
        <f t="shared" si="14"/>
        <v>0160</v>
      </c>
      <c r="B161" s="120">
        <f t="shared" si="17"/>
        <v>160</v>
      </c>
      <c r="C161" s="120" t="str">
        <f t="shared" si="15"/>
        <v>160</v>
      </c>
      <c r="AC161" s="132" t="s">
        <v>316</v>
      </c>
      <c r="AD161" s="132" t="s">
        <v>93</v>
      </c>
      <c r="AE161" s="132" t="s">
        <v>44</v>
      </c>
      <c r="AS161" s="124" t="s">
        <v>53</v>
      </c>
      <c r="AT161" s="124">
        <f t="shared" si="18"/>
        <v>160</v>
      </c>
      <c r="AU161" s="124" t="str">
        <f t="shared" si="16"/>
        <v>0204160</v>
      </c>
      <c r="AV161" s="124" t="s">
        <v>392</v>
      </c>
      <c r="AW161" s="124" t="s">
        <v>789</v>
      </c>
    </row>
    <row r="162" spans="1:49" x14ac:dyDescent="0.3">
      <c r="A162" s="123" t="str">
        <f t="shared" si="14"/>
        <v>0161</v>
      </c>
      <c r="B162" s="120">
        <f t="shared" si="17"/>
        <v>161</v>
      </c>
      <c r="C162" s="120" t="str">
        <f t="shared" si="15"/>
        <v>161</v>
      </c>
      <c r="AC162" s="132" t="s">
        <v>318</v>
      </c>
      <c r="AD162" s="132" t="s">
        <v>93</v>
      </c>
      <c r="AE162" s="132" t="s">
        <v>317</v>
      </c>
      <c r="AS162" s="124" t="s">
        <v>54</v>
      </c>
      <c r="AT162" s="124">
        <f t="shared" si="18"/>
        <v>161</v>
      </c>
      <c r="AU162" s="124" t="str">
        <f t="shared" si="16"/>
        <v>0205161</v>
      </c>
      <c r="AV162" s="129" t="s">
        <v>790</v>
      </c>
      <c r="AW162" s="129" t="s">
        <v>791</v>
      </c>
    </row>
    <row r="163" spans="1:49" x14ac:dyDescent="0.3">
      <c r="A163" s="123" t="str">
        <f t="shared" si="14"/>
        <v>0162</v>
      </c>
      <c r="B163" s="120">
        <f t="shared" si="17"/>
        <v>162</v>
      </c>
      <c r="C163" s="120" t="str">
        <f t="shared" si="15"/>
        <v>162</v>
      </c>
      <c r="AC163" s="132" t="s">
        <v>319</v>
      </c>
      <c r="AD163" s="132" t="s">
        <v>93</v>
      </c>
      <c r="AE163" s="132">
        <v>1822</v>
      </c>
      <c r="AS163" s="124" t="s">
        <v>54</v>
      </c>
      <c r="AT163" s="124">
        <f t="shared" si="18"/>
        <v>162</v>
      </c>
      <c r="AU163" s="124" t="str">
        <f t="shared" si="16"/>
        <v>0205162</v>
      </c>
      <c r="AV163" s="124" t="s">
        <v>792</v>
      </c>
      <c r="AW163" s="124" t="s">
        <v>793</v>
      </c>
    </row>
    <row r="164" spans="1:49" x14ac:dyDescent="0.3">
      <c r="A164" s="123" t="str">
        <f t="shared" si="14"/>
        <v>0163</v>
      </c>
      <c r="B164" s="120">
        <f t="shared" si="17"/>
        <v>163</v>
      </c>
      <c r="C164" s="120" t="str">
        <f t="shared" si="15"/>
        <v>163</v>
      </c>
      <c r="AC164" s="132" t="s">
        <v>321</v>
      </c>
      <c r="AD164" s="132" t="s">
        <v>93</v>
      </c>
      <c r="AE164" s="132" t="s">
        <v>320</v>
      </c>
      <c r="AS164" s="124" t="s">
        <v>54</v>
      </c>
      <c r="AT164" s="124">
        <f t="shared" si="18"/>
        <v>163</v>
      </c>
      <c r="AU164" s="124" t="str">
        <f t="shared" si="16"/>
        <v>0205163</v>
      </c>
      <c r="AV164" s="129" t="s">
        <v>794</v>
      </c>
      <c r="AW164" s="129" t="s">
        <v>795</v>
      </c>
    </row>
    <row r="165" spans="1:49" x14ac:dyDescent="0.3">
      <c r="A165" s="123" t="str">
        <f t="shared" si="14"/>
        <v>0164</v>
      </c>
      <c r="B165" s="120">
        <f t="shared" si="17"/>
        <v>164</v>
      </c>
      <c r="C165" s="120" t="str">
        <f t="shared" si="15"/>
        <v>164</v>
      </c>
      <c r="AC165" s="132" t="s">
        <v>323</v>
      </c>
      <c r="AD165" s="132" t="s">
        <v>93</v>
      </c>
      <c r="AE165" s="138" t="s">
        <v>322</v>
      </c>
      <c r="AS165" s="124" t="s">
        <v>54</v>
      </c>
      <c r="AT165" s="124">
        <f t="shared" si="18"/>
        <v>164</v>
      </c>
      <c r="AU165" s="124" t="str">
        <f t="shared" si="16"/>
        <v>0205164</v>
      </c>
      <c r="AV165" s="124" t="s">
        <v>796</v>
      </c>
      <c r="AW165" s="124" t="s">
        <v>797</v>
      </c>
    </row>
    <row r="166" spans="1:49" x14ac:dyDescent="0.3">
      <c r="A166" s="123" t="str">
        <f t="shared" si="14"/>
        <v>0165</v>
      </c>
      <c r="B166" s="120">
        <f t="shared" si="17"/>
        <v>165</v>
      </c>
      <c r="C166" s="120" t="str">
        <f t="shared" si="15"/>
        <v>165</v>
      </c>
      <c r="AC166" s="132" t="s">
        <v>324</v>
      </c>
      <c r="AD166" s="132" t="s">
        <v>93</v>
      </c>
      <c r="AE166" s="132">
        <v>1823</v>
      </c>
      <c r="AS166" s="124" t="s">
        <v>54</v>
      </c>
      <c r="AT166" s="124">
        <f t="shared" si="18"/>
        <v>165</v>
      </c>
      <c r="AU166" s="124" t="str">
        <f t="shared" si="16"/>
        <v>0205165</v>
      </c>
      <c r="AV166" s="129" t="s">
        <v>798</v>
      </c>
      <c r="AW166" s="129" t="s">
        <v>799</v>
      </c>
    </row>
    <row r="167" spans="1:49" x14ac:dyDescent="0.3">
      <c r="A167" s="123" t="str">
        <f t="shared" si="14"/>
        <v>0166</v>
      </c>
      <c r="B167" s="120">
        <f t="shared" si="17"/>
        <v>166</v>
      </c>
      <c r="C167" s="120" t="str">
        <f t="shared" si="15"/>
        <v>166</v>
      </c>
      <c r="AC167" s="132" t="s">
        <v>325</v>
      </c>
      <c r="AD167" s="132" t="s">
        <v>93</v>
      </c>
      <c r="AE167" s="132">
        <v>1824</v>
      </c>
      <c r="AS167" s="124" t="s">
        <v>54</v>
      </c>
      <c r="AT167" s="124">
        <f t="shared" si="18"/>
        <v>166</v>
      </c>
      <c r="AU167" s="124" t="str">
        <f t="shared" si="16"/>
        <v>0205166</v>
      </c>
      <c r="AV167" s="124" t="s">
        <v>800</v>
      </c>
      <c r="AW167" s="124" t="s">
        <v>801</v>
      </c>
    </row>
    <row r="168" spans="1:49" x14ac:dyDescent="0.3">
      <c r="A168" s="123" t="str">
        <f t="shared" si="14"/>
        <v>0167</v>
      </c>
      <c r="B168" s="120">
        <f t="shared" si="17"/>
        <v>167</v>
      </c>
      <c r="C168" s="120" t="str">
        <f t="shared" si="15"/>
        <v>167</v>
      </c>
      <c r="AS168" s="124" t="s">
        <v>54</v>
      </c>
      <c r="AT168" s="124">
        <f t="shared" si="18"/>
        <v>167</v>
      </c>
      <c r="AU168" s="124" t="str">
        <f t="shared" si="16"/>
        <v>0205167</v>
      </c>
      <c r="AV168" s="129" t="s">
        <v>5645</v>
      </c>
      <c r="AW168" s="129" t="s">
        <v>802</v>
      </c>
    </row>
    <row r="169" spans="1:49" x14ac:dyDescent="0.3">
      <c r="A169" s="123" t="str">
        <f t="shared" si="14"/>
        <v>0168</v>
      </c>
      <c r="B169" s="120">
        <f t="shared" si="17"/>
        <v>168</v>
      </c>
      <c r="C169" s="120" t="str">
        <f t="shared" si="15"/>
        <v>168</v>
      </c>
      <c r="AC169" s="127" t="s">
        <v>326</v>
      </c>
      <c r="AD169" s="127"/>
      <c r="AE169" s="127">
        <v>103</v>
      </c>
      <c r="AS169" s="124" t="s">
        <v>54</v>
      </c>
      <c r="AT169" s="124">
        <f t="shared" si="18"/>
        <v>168</v>
      </c>
      <c r="AU169" s="124" t="str">
        <f t="shared" si="16"/>
        <v>0205168</v>
      </c>
      <c r="AV169" s="124" t="s">
        <v>5646</v>
      </c>
      <c r="AW169" s="124" t="s">
        <v>803</v>
      </c>
    </row>
    <row r="170" spans="1:49" x14ac:dyDescent="0.3">
      <c r="A170" s="123" t="str">
        <f t="shared" si="14"/>
        <v>0169</v>
      </c>
      <c r="B170" s="120">
        <f t="shared" si="17"/>
        <v>169</v>
      </c>
      <c r="C170" s="120" t="str">
        <f t="shared" si="15"/>
        <v>169</v>
      </c>
      <c r="AC170" s="132" t="s">
        <v>327</v>
      </c>
      <c r="AD170" s="132" t="s">
        <v>93</v>
      </c>
      <c r="AE170" s="132">
        <v>1401</v>
      </c>
      <c r="AS170" s="124" t="s">
        <v>54</v>
      </c>
      <c r="AT170" s="124">
        <f t="shared" si="18"/>
        <v>169</v>
      </c>
      <c r="AU170" s="124" t="str">
        <f t="shared" si="16"/>
        <v>0205169</v>
      </c>
      <c r="AV170" s="129" t="s">
        <v>5647</v>
      </c>
      <c r="AW170" s="129" t="s">
        <v>804</v>
      </c>
    </row>
    <row r="171" spans="1:49" x14ac:dyDescent="0.3">
      <c r="A171" s="123" t="str">
        <f t="shared" si="14"/>
        <v>0170</v>
      </c>
      <c r="B171" s="120">
        <f t="shared" si="17"/>
        <v>170</v>
      </c>
      <c r="C171" s="120" t="str">
        <f t="shared" si="15"/>
        <v>170</v>
      </c>
      <c r="AC171" s="132" t="s">
        <v>328</v>
      </c>
      <c r="AD171" s="132" t="s">
        <v>93</v>
      </c>
      <c r="AE171" s="132">
        <v>1402</v>
      </c>
      <c r="AS171" s="124" t="s">
        <v>54</v>
      </c>
      <c r="AT171" s="124">
        <f t="shared" si="18"/>
        <v>170</v>
      </c>
      <c r="AU171" s="124" t="str">
        <f t="shared" si="16"/>
        <v>0205170</v>
      </c>
      <c r="AV171" s="124" t="s">
        <v>5648</v>
      </c>
      <c r="AW171" s="124" t="s">
        <v>805</v>
      </c>
    </row>
    <row r="172" spans="1:49" x14ac:dyDescent="0.3">
      <c r="A172" s="123" t="str">
        <f t="shared" si="14"/>
        <v>0171</v>
      </c>
      <c r="B172" s="120">
        <f t="shared" si="17"/>
        <v>171</v>
      </c>
      <c r="C172" s="120" t="str">
        <f t="shared" si="15"/>
        <v>171</v>
      </c>
      <c r="AC172" s="132" t="s">
        <v>329</v>
      </c>
      <c r="AD172" s="132" t="s">
        <v>93</v>
      </c>
      <c r="AE172" s="132">
        <v>1001</v>
      </c>
      <c r="AS172" s="124" t="s">
        <v>54</v>
      </c>
      <c r="AT172" s="124">
        <f t="shared" si="18"/>
        <v>171</v>
      </c>
      <c r="AU172" s="124" t="str">
        <f t="shared" si="16"/>
        <v>0205171</v>
      </c>
      <c r="AV172" s="129" t="s">
        <v>5649</v>
      </c>
      <c r="AW172" s="129" t="s">
        <v>806</v>
      </c>
    </row>
    <row r="173" spans="1:49" x14ac:dyDescent="0.3">
      <c r="A173" s="123" t="str">
        <f t="shared" si="14"/>
        <v>0172</v>
      </c>
      <c r="B173" s="120">
        <f t="shared" si="17"/>
        <v>172</v>
      </c>
      <c r="C173" s="120" t="str">
        <f t="shared" si="15"/>
        <v>172</v>
      </c>
      <c r="AC173" s="132" t="s">
        <v>330</v>
      </c>
      <c r="AD173" s="132" t="s">
        <v>93</v>
      </c>
      <c r="AE173" s="132">
        <v>1502</v>
      </c>
      <c r="AS173" s="124" t="s">
        <v>54</v>
      </c>
      <c r="AT173" s="124">
        <f t="shared" si="18"/>
        <v>172</v>
      </c>
      <c r="AU173" s="124" t="str">
        <f t="shared" si="16"/>
        <v>0205172</v>
      </c>
      <c r="AV173" s="124" t="s">
        <v>5650</v>
      </c>
      <c r="AW173" s="124" t="s">
        <v>807</v>
      </c>
    </row>
    <row r="174" spans="1:49" x14ac:dyDescent="0.3">
      <c r="A174" s="123" t="str">
        <f t="shared" si="14"/>
        <v>0173</v>
      </c>
      <c r="B174" s="120">
        <f t="shared" si="17"/>
        <v>173</v>
      </c>
      <c r="C174" s="120" t="str">
        <f t="shared" si="15"/>
        <v>173</v>
      </c>
      <c r="AC174" s="132" t="s">
        <v>331</v>
      </c>
      <c r="AD174" s="132" t="s">
        <v>93</v>
      </c>
      <c r="AE174" s="132">
        <v>1101</v>
      </c>
      <c r="AS174" s="124" t="s">
        <v>55</v>
      </c>
      <c r="AT174" s="124">
        <f t="shared" si="18"/>
        <v>173</v>
      </c>
      <c r="AU174" s="124" t="str">
        <f t="shared" si="16"/>
        <v>0206173</v>
      </c>
      <c r="AV174" s="129" t="s">
        <v>808</v>
      </c>
      <c r="AW174" s="129" t="s">
        <v>809</v>
      </c>
    </row>
    <row r="175" spans="1:49" x14ac:dyDescent="0.3">
      <c r="A175" s="123" t="str">
        <f t="shared" si="14"/>
        <v>0174</v>
      </c>
      <c r="B175" s="120">
        <f t="shared" si="17"/>
        <v>174</v>
      </c>
      <c r="C175" s="120" t="str">
        <f t="shared" si="15"/>
        <v>174</v>
      </c>
      <c r="AC175" s="132" t="s">
        <v>332</v>
      </c>
      <c r="AD175" s="132" t="s">
        <v>93</v>
      </c>
      <c r="AE175" s="132">
        <v>1503</v>
      </c>
      <c r="AS175" s="124" t="s">
        <v>55</v>
      </c>
      <c r="AT175" s="124">
        <f t="shared" si="18"/>
        <v>174</v>
      </c>
      <c r="AU175" s="124" t="str">
        <f t="shared" si="16"/>
        <v>0206174</v>
      </c>
      <c r="AV175" s="124" t="s">
        <v>810</v>
      </c>
      <c r="AW175" s="124" t="s">
        <v>811</v>
      </c>
    </row>
    <row r="176" spans="1:49" x14ac:dyDescent="0.3">
      <c r="A176" s="123" t="str">
        <f t="shared" si="14"/>
        <v>0175</v>
      </c>
      <c r="B176" s="120">
        <f t="shared" si="17"/>
        <v>175</v>
      </c>
      <c r="C176" s="120" t="str">
        <f t="shared" si="15"/>
        <v>175</v>
      </c>
      <c r="AC176" s="132" t="s">
        <v>333</v>
      </c>
      <c r="AD176" s="132" t="s">
        <v>93</v>
      </c>
      <c r="AE176" s="132">
        <v>1403</v>
      </c>
      <c r="AS176" s="124" t="s">
        <v>55</v>
      </c>
      <c r="AT176" s="124">
        <f t="shared" si="18"/>
        <v>175</v>
      </c>
      <c r="AU176" s="124" t="str">
        <f t="shared" si="16"/>
        <v>0206175</v>
      </c>
      <c r="AV176" s="129" t="s">
        <v>812</v>
      </c>
      <c r="AW176" s="129" t="s">
        <v>813</v>
      </c>
    </row>
    <row r="177" spans="1:49" x14ac:dyDescent="0.3">
      <c r="A177" s="123" t="str">
        <f t="shared" si="14"/>
        <v>0176</v>
      </c>
      <c r="B177" s="120">
        <f t="shared" si="17"/>
        <v>176</v>
      </c>
      <c r="C177" s="120" t="str">
        <f t="shared" si="15"/>
        <v>176</v>
      </c>
      <c r="AC177" s="132" t="s">
        <v>334</v>
      </c>
      <c r="AD177" s="132" t="s">
        <v>93</v>
      </c>
      <c r="AE177" s="132">
        <v>1404</v>
      </c>
      <c r="AS177" s="124" t="s">
        <v>55</v>
      </c>
      <c r="AT177" s="124">
        <f t="shared" si="18"/>
        <v>176</v>
      </c>
      <c r="AU177" s="124" t="str">
        <f t="shared" si="16"/>
        <v>0206176</v>
      </c>
      <c r="AV177" s="124" t="s">
        <v>5651</v>
      </c>
      <c r="AW177" s="124" t="s">
        <v>814</v>
      </c>
    </row>
    <row r="178" spans="1:49" x14ac:dyDescent="0.3">
      <c r="A178" s="123" t="str">
        <f t="shared" si="14"/>
        <v>0177</v>
      </c>
      <c r="B178" s="120">
        <f t="shared" si="17"/>
        <v>177</v>
      </c>
      <c r="C178" s="120" t="str">
        <f t="shared" si="15"/>
        <v>177</v>
      </c>
      <c r="AC178" s="132" t="s">
        <v>335</v>
      </c>
      <c r="AD178" s="132" t="s">
        <v>135</v>
      </c>
      <c r="AE178" s="132">
        <v>1115</v>
      </c>
      <c r="AS178" s="124" t="s">
        <v>56</v>
      </c>
      <c r="AT178" s="124">
        <f t="shared" si="18"/>
        <v>177</v>
      </c>
      <c r="AU178" s="124" t="str">
        <f t="shared" si="16"/>
        <v>0207177</v>
      </c>
      <c r="AV178" s="129" t="s">
        <v>400</v>
      </c>
      <c r="AW178" s="129" t="s">
        <v>815</v>
      </c>
    </row>
    <row r="179" spans="1:49" x14ac:dyDescent="0.3">
      <c r="A179" s="123" t="str">
        <f t="shared" si="14"/>
        <v>0178</v>
      </c>
      <c r="B179" s="120">
        <f t="shared" si="17"/>
        <v>178</v>
      </c>
      <c r="C179" s="120" t="str">
        <f t="shared" si="15"/>
        <v>178</v>
      </c>
      <c r="AC179" s="132" t="s">
        <v>336</v>
      </c>
      <c r="AD179" s="132" t="s">
        <v>93</v>
      </c>
      <c r="AE179" s="132">
        <v>1102</v>
      </c>
      <c r="AS179" s="124" t="s">
        <v>56</v>
      </c>
      <c r="AT179" s="124">
        <f t="shared" si="18"/>
        <v>178</v>
      </c>
      <c r="AU179" s="124" t="str">
        <f t="shared" si="16"/>
        <v>0207178</v>
      </c>
      <c r="AV179" s="124" t="s">
        <v>816</v>
      </c>
      <c r="AW179" s="124" t="s">
        <v>817</v>
      </c>
    </row>
    <row r="180" spans="1:49" x14ac:dyDescent="0.3">
      <c r="A180" s="123" t="str">
        <f t="shared" si="14"/>
        <v>0179</v>
      </c>
      <c r="B180" s="120">
        <f t="shared" si="17"/>
        <v>179</v>
      </c>
      <c r="C180" s="120" t="str">
        <f t="shared" si="15"/>
        <v>179</v>
      </c>
      <c r="AC180" s="132" t="s">
        <v>337</v>
      </c>
      <c r="AD180" s="132" t="s">
        <v>135</v>
      </c>
      <c r="AE180" s="132">
        <v>1103</v>
      </c>
      <c r="AS180" s="124" t="s">
        <v>56</v>
      </c>
      <c r="AT180" s="124">
        <f t="shared" si="18"/>
        <v>179</v>
      </c>
      <c r="AU180" s="124" t="str">
        <f t="shared" si="16"/>
        <v>0207179</v>
      </c>
      <c r="AV180" s="129" t="s">
        <v>818</v>
      </c>
      <c r="AW180" s="129" t="s">
        <v>819</v>
      </c>
    </row>
    <row r="181" spans="1:49" x14ac:dyDescent="0.3">
      <c r="A181" s="123" t="str">
        <f t="shared" si="14"/>
        <v>0180</v>
      </c>
      <c r="B181" s="120">
        <f t="shared" si="17"/>
        <v>180</v>
      </c>
      <c r="C181" s="120" t="str">
        <f t="shared" si="15"/>
        <v>180</v>
      </c>
      <c r="AC181" s="132" t="s">
        <v>338</v>
      </c>
      <c r="AD181" s="132" t="s">
        <v>161</v>
      </c>
      <c r="AE181" s="132">
        <v>1504</v>
      </c>
      <c r="AS181" s="124" t="s">
        <v>56</v>
      </c>
      <c r="AT181" s="124">
        <f t="shared" si="18"/>
        <v>180</v>
      </c>
      <c r="AU181" s="124" t="str">
        <f t="shared" si="16"/>
        <v>0207180</v>
      </c>
      <c r="AV181" s="124" t="s">
        <v>820</v>
      </c>
      <c r="AW181" s="124" t="s">
        <v>821</v>
      </c>
    </row>
    <row r="182" spans="1:49" x14ac:dyDescent="0.3">
      <c r="A182" s="123" t="str">
        <f t="shared" si="14"/>
        <v>0181</v>
      </c>
      <c r="B182" s="120">
        <f t="shared" si="17"/>
        <v>181</v>
      </c>
      <c r="C182" s="120" t="str">
        <f t="shared" si="15"/>
        <v>181</v>
      </c>
      <c r="AC182" s="132" t="s">
        <v>339</v>
      </c>
      <c r="AD182" s="132" t="s">
        <v>93</v>
      </c>
      <c r="AE182" s="132">
        <v>1405</v>
      </c>
      <c r="AS182" s="124" t="s">
        <v>57</v>
      </c>
      <c r="AT182" s="124">
        <f t="shared" si="18"/>
        <v>181</v>
      </c>
      <c r="AU182" s="124" t="str">
        <f t="shared" si="16"/>
        <v>0208181</v>
      </c>
      <c r="AV182" s="129" t="s">
        <v>822</v>
      </c>
      <c r="AW182" s="129" t="s">
        <v>823</v>
      </c>
    </row>
    <row r="183" spans="1:49" x14ac:dyDescent="0.3">
      <c r="A183" s="123" t="str">
        <f t="shared" si="14"/>
        <v>0182</v>
      </c>
      <c r="B183" s="120">
        <f t="shared" si="17"/>
        <v>182</v>
      </c>
      <c r="C183" s="120" t="str">
        <f t="shared" si="15"/>
        <v>182</v>
      </c>
      <c r="AC183" s="132" t="s">
        <v>340</v>
      </c>
      <c r="AD183" s="132" t="s">
        <v>161</v>
      </c>
      <c r="AE183" s="132">
        <v>1005</v>
      </c>
      <c r="AS183" s="124" t="s">
        <v>57</v>
      </c>
      <c r="AT183" s="124">
        <f t="shared" si="18"/>
        <v>182</v>
      </c>
      <c r="AU183" s="124" t="str">
        <f t="shared" si="16"/>
        <v>0208182</v>
      </c>
      <c r="AV183" s="124" t="s">
        <v>361</v>
      </c>
      <c r="AW183" s="124" t="s">
        <v>824</v>
      </c>
    </row>
    <row r="184" spans="1:49" x14ac:dyDescent="0.3">
      <c r="A184" s="123" t="str">
        <f t="shared" si="14"/>
        <v>0183</v>
      </c>
      <c r="B184" s="120">
        <f t="shared" si="17"/>
        <v>183</v>
      </c>
      <c r="C184" s="120" t="str">
        <f t="shared" si="15"/>
        <v>183</v>
      </c>
      <c r="AC184" s="132" t="s">
        <v>341</v>
      </c>
      <c r="AD184" s="132" t="s">
        <v>161</v>
      </c>
      <c r="AE184" s="132">
        <v>1104</v>
      </c>
      <c r="AS184" s="124" t="s">
        <v>57</v>
      </c>
      <c r="AT184" s="124">
        <f t="shared" si="18"/>
        <v>183</v>
      </c>
      <c r="AU184" s="124" t="str">
        <f t="shared" si="16"/>
        <v>0208183</v>
      </c>
      <c r="AV184" s="129" t="s">
        <v>5652</v>
      </c>
      <c r="AW184" s="129" t="s">
        <v>825</v>
      </c>
    </row>
    <row r="185" spans="1:49" x14ac:dyDescent="0.3">
      <c r="A185" s="123" t="str">
        <f t="shared" si="14"/>
        <v>0184</v>
      </c>
      <c r="B185" s="120">
        <f t="shared" si="17"/>
        <v>184</v>
      </c>
      <c r="C185" s="120" t="str">
        <f t="shared" si="15"/>
        <v>184</v>
      </c>
      <c r="AC185" s="132" t="s">
        <v>342</v>
      </c>
      <c r="AD185" s="132" t="s">
        <v>343</v>
      </c>
      <c r="AE185" s="132">
        <v>1006</v>
      </c>
      <c r="AS185" s="124" t="s">
        <v>57</v>
      </c>
      <c r="AT185" s="124">
        <f t="shared" si="18"/>
        <v>184</v>
      </c>
      <c r="AU185" s="124" t="str">
        <f t="shared" si="16"/>
        <v>0208184</v>
      </c>
      <c r="AV185" s="124" t="s">
        <v>5653</v>
      </c>
      <c r="AW185" s="124" t="s">
        <v>826</v>
      </c>
    </row>
    <row r="186" spans="1:49" x14ac:dyDescent="0.3">
      <c r="A186" s="123" t="str">
        <f t="shared" si="14"/>
        <v>0185</v>
      </c>
      <c r="B186" s="120">
        <f t="shared" si="17"/>
        <v>185</v>
      </c>
      <c r="C186" s="120" t="str">
        <f t="shared" si="15"/>
        <v>185</v>
      </c>
      <c r="AC186" s="132" t="s">
        <v>344</v>
      </c>
      <c r="AD186" s="132" t="s">
        <v>161</v>
      </c>
      <c r="AE186" s="132">
        <v>1406</v>
      </c>
      <c r="AS186" s="124" t="s">
        <v>58</v>
      </c>
      <c r="AT186" s="124">
        <f t="shared" si="18"/>
        <v>185</v>
      </c>
      <c r="AU186" s="124" t="str">
        <f t="shared" si="16"/>
        <v>0209185</v>
      </c>
      <c r="AV186" s="129" t="s">
        <v>827</v>
      </c>
      <c r="AW186" s="129" t="s">
        <v>828</v>
      </c>
    </row>
    <row r="187" spans="1:49" x14ac:dyDescent="0.3">
      <c r="A187" s="123" t="str">
        <f t="shared" si="14"/>
        <v>0186</v>
      </c>
      <c r="B187" s="120">
        <f t="shared" si="17"/>
        <v>186</v>
      </c>
      <c r="C187" s="120" t="str">
        <f t="shared" si="15"/>
        <v>186</v>
      </c>
      <c r="AC187" s="132" t="s">
        <v>345</v>
      </c>
      <c r="AD187" s="132" t="s">
        <v>93</v>
      </c>
      <c r="AE187" s="132">
        <v>1105</v>
      </c>
      <c r="AS187" s="124" t="s">
        <v>58</v>
      </c>
      <c r="AT187" s="124">
        <f t="shared" si="18"/>
        <v>186</v>
      </c>
      <c r="AU187" s="124" t="str">
        <f t="shared" si="16"/>
        <v>0209186</v>
      </c>
      <c r="AV187" s="124" t="s">
        <v>829</v>
      </c>
      <c r="AW187" s="124" t="s">
        <v>830</v>
      </c>
    </row>
    <row r="188" spans="1:49" x14ac:dyDescent="0.3">
      <c r="A188" s="123" t="str">
        <f t="shared" si="14"/>
        <v>0187</v>
      </c>
      <c r="B188" s="120">
        <f t="shared" si="17"/>
        <v>187</v>
      </c>
      <c r="C188" s="120" t="str">
        <f t="shared" si="15"/>
        <v>187</v>
      </c>
      <c r="AC188" s="132" t="s">
        <v>346</v>
      </c>
      <c r="AD188" s="132" t="s">
        <v>135</v>
      </c>
      <c r="AE188" s="132">
        <v>1407</v>
      </c>
      <c r="AS188" s="124" t="s">
        <v>58</v>
      </c>
      <c r="AT188" s="124">
        <f t="shared" si="18"/>
        <v>187</v>
      </c>
      <c r="AU188" s="124" t="str">
        <f t="shared" si="16"/>
        <v>0209187</v>
      </c>
      <c r="AV188" s="129" t="s">
        <v>831</v>
      </c>
      <c r="AW188" s="129" t="s">
        <v>832</v>
      </c>
    </row>
    <row r="189" spans="1:49" x14ac:dyDescent="0.3">
      <c r="A189" s="123" t="str">
        <f t="shared" si="14"/>
        <v>0188</v>
      </c>
      <c r="B189" s="120">
        <f t="shared" si="17"/>
        <v>188</v>
      </c>
      <c r="C189" s="120" t="str">
        <f t="shared" si="15"/>
        <v>188</v>
      </c>
      <c r="AC189" s="132" t="s">
        <v>347</v>
      </c>
      <c r="AD189" s="132" t="s">
        <v>93</v>
      </c>
      <c r="AE189" s="132">
        <v>1408</v>
      </c>
      <c r="AS189" s="124" t="s">
        <v>58</v>
      </c>
      <c r="AT189" s="124">
        <f t="shared" si="18"/>
        <v>188</v>
      </c>
      <c r="AU189" s="124" t="str">
        <f t="shared" si="16"/>
        <v>0209188</v>
      </c>
      <c r="AV189" s="124" t="s">
        <v>411</v>
      </c>
      <c r="AW189" s="124" t="s">
        <v>833</v>
      </c>
    </row>
    <row r="190" spans="1:49" x14ac:dyDescent="0.3">
      <c r="A190" s="123" t="str">
        <f t="shared" si="14"/>
        <v>0189</v>
      </c>
      <c r="B190" s="120">
        <f t="shared" si="17"/>
        <v>189</v>
      </c>
      <c r="C190" s="120" t="str">
        <f t="shared" si="15"/>
        <v>189</v>
      </c>
      <c r="AC190" s="132" t="s">
        <v>348</v>
      </c>
      <c r="AD190" s="132" t="s">
        <v>93</v>
      </c>
      <c r="AE190" s="132">
        <v>1409</v>
      </c>
      <c r="AS190" s="124" t="s">
        <v>58</v>
      </c>
      <c r="AT190" s="124">
        <f t="shared" si="18"/>
        <v>189</v>
      </c>
      <c r="AU190" s="124" t="str">
        <f t="shared" si="16"/>
        <v>0209189</v>
      </c>
      <c r="AV190" s="129" t="s">
        <v>834</v>
      </c>
      <c r="AW190" s="129" t="s">
        <v>835</v>
      </c>
    </row>
    <row r="191" spans="1:49" x14ac:dyDescent="0.3">
      <c r="A191" s="123" t="str">
        <f t="shared" si="14"/>
        <v>0190</v>
      </c>
      <c r="B191" s="120">
        <f t="shared" si="17"/>
        <v>190</v>
      </c>
      <c r="C191" s="120" t="str">
        <f t="shared" si="15"/>
        <v>190</v>
      </c>
      <c r="AC191" s="132" t="s">
        <v>349</v>
      </c>
      <c r="AD191" s="132" t="s">
        <v>161</v>
      </c>
      <c r="AE191" s="132">
        <v>1410</v>
      </c>
      <c r="AS191" s="124" t="s">
        <v>58</v>
      </c>
      <c r="AT191" s="124">
        <f t="shared" si="18"/>
        <v>190</v>
      </c>
      <c r="AU191" s="124" t="str">
        <f t="shared" si="16"/>
        <v>0209190</v>
      </c>
      <c r="AV191" s="124" t="s">
        <v>836</v>
      </c>
      <c r="AW191" s="124" t="s">
        <v>837</v>
      </c>
    </row>
    <row r="192" spans="1:49" x14ac:dyDescent="0.3">
      <c r="A192" s="123" t="str">
        <f t="shared" si="14"/>
        <v>0191</v>
      </c>
      <c r="B192" s="120">
        <f t="shared" si="17"/>
        <v>191</v>
      </c>
      <c r="C192" s="120" t="str">
        <f t="shared" si="15"/>
        <v>191</v>
      </c>
      <c r="AC192" s="132" t="s">
        <v>350</v>
      </c>
      <c r="AD192" s="132" t="s">
        <v>93</v>
      </c>
      <c r="AE192" s="132">
        <v>1411</v>
      </c>
      <c r="AS192" s="124" t="s">
        <v>58</v>
      </c>
      <c r="AT192" s="124">
        <f t="shared" si="18"/>
        <v>191</v>
      </c>
      <c r="AU192" s="124" t="str">
        <f t="shared" si="16"/>
        <v>0209191</v>
      </c>
      <c r="AV192" s="129" t="s">
        <v>5654</v>
      </c>
      <c r="AW192" s="129" t="s">
        <v>838</v>
      </c>
    </row>
    <row r="193" spans="1:49" x14ac:dyDescent="0.3">
      <c r="A193" s="123" t="str">
        <f t="shared" si="14"/>
        <v>0192</v>
      </c>
      <c r="B193" s="120">
        <f t="shared" si="17"/>
        <v>192</v>
      </c>
      <c r="C193" s="120" t="str">
        <f t="shared" si="15"/>
        <v>192</v>
      </c>
      <c r="AC193" s="132" t="s">
        <v>351</v>
      </c>
      <c r="AD193" s="132" t="s">
        <v>135</v>
      </c>
      <c r="AE193" s="132">
        <v>1412</v>
      </c>
      <c r="AS193" s="124" t="s">
        <v>59</v>
      </c>
      <c r="AT193" s="124">
        <f t="shared" si="18"/>
        <v>192</v>
      </c>
      <c r="AU193" s="124" t="str">
        <f t="shared" si="16"/>
        <v>0210192</v>
      </c>
      <c r="AV193" s="124" t="s">
        <v>839</v>
      </c>
      <c r="AW193" s="124" t="s">
        <v>840</v>
      </c>
    </row>
    <row r="194" spans="1:49" x14ac:dyDescent="0.3">
      <c r="A194" s="123" t="str">
        <f t="shared" ref="A194:A257" si="19">TEXT(B194,"0000")</f>
        <v>0193</v>
      </c>
      <c r="B194" s="120">
        <f t="shared" si="17"/>
        <v>193</v>
      </c>
      <c r="C194" s="120" t="str">
        <f t="shared" si="15"/>
        <v>193</v>
      </c>
      <c r="AC194" s="132" t="s">
        <v>352</v>
      </c>
      <c r="AD194" s="132" t="s">
        <v>93</v>
      </c>
      <c r="AE194" s="132">
        <v>1106</v>
      </c>
      <c r="AS194" s="124" t="s">
        <v>59</v>
      </c>
      <c r="AT194" s="124">
        <f t="shared" si="18"/>
        <v>193</v>
      </c>
      <c r="AU194" s="124" t="str">
        <f t="shared" si="16"/>
        <v>0210193</v>
      </c>
      <c r="AV194" s="129" t="s">
        <v>841</v>
      </c>
      <c r="AW194" s="129" t="s">
        <v>842</v>
      </c>
    </row>
    <row r="195" spans="1:49" x14ac:dyDescent="0.3">
      <c r="A195" s="123" t="str">
        <f t="shared" si="19"/>
        <v>0194</v>
      </c>
      <c r="B195" s="120">
        <f t="shared" si="17"/>
        <v>194</v>
      </c>
      <c r="C195" s="120" t="str">
        <f t="shared" ref="C195:C258" si="20">TEXT(B195,"00")</f>
        <v>194</v>
      </c>
      <c r="AC195" s="132" t="s">
        <v>353</v>
      </c>
      <c r="AD195" s="132" t="s">
        <v>93</v>
      </c>
      <c r="AE195" s="132">
        <v>1107</v>
      </c>
      <c r="AS195" s="124" t="s">
        <v>59</v>
      </c>
      <c r="AT195" s="124">
        <f t="shared" si="18"/>
        <v>194</v>
      </c>
      <c r="AU195" s="124" t="str">
        <f t="shared" ref="AU195:AU258" si="21">CONCATENATE(AS195,AT195)</f>
        <v>0210194</v>
      </c>
      <c r="AV195" s="124" t="s">
        <v>843</v>
      </c>
      <c r="AW195" s="124" t="s">
        <v>844</v>
      </c>
    </row>
    <row r="196" spans="1:49" x14ac:dyDescent="0.3">
      <c r="A196" s="123" t="str">
        <f t="shared" si="19"/>
        <v>0195</v>
      </c>
      <c r="B196" s="120">
        <f t="shared" ref="B196:B259" si="22">B195+1</f>
        <v>195</v>
      </c>
      <c r="C196" s="120" t="str">
        <f t="shared" si="20"/>
        <v>195</v>
      </c>
      <c r="AC196" s="132" t="s">
        <v>354</v>
      </c>
      <c r="AD196" s="132" t="s">
        <v>135</v>
      </c>
      <c r="AE196" s="132">
        <v>1108</v>
      </c>
      <c r="AS196" s="124" t="s">
        <v>59</v>
      </c>
      <c r="AT196" s="124">
        <f t="shared" ref="AT196:AT259" si="23">AT195+1</f>
        <v>195</v>
      </c>
      <c r="AU196" s="124" t="str">
        <f t="shared" si="21"/>
        <v>0210195</v>
      </c>
      <c r="AV196" s="129" t="s">
        <v>5655</v>
      </c>
      <c r="AW196" s="129" t="s">
        <v>845</v>
      </c>
    </row>
    <row r="197" spans="1:49" x14ac:dyDescent="0.3">
      <c r="A197" s="123" t="str">
        <f t="shared" si="19"/>
        <v>0196</v>
      </c>
      <c r="B197" s="120">
        <f t="shared" si="22"/>
        <v>196</v>
      </c>
      <c r="C197" s="120" t="str">
        <f t="shared" si="20"/>
        <v>196</v>
      </c>
      <c r="AC197" s="132" t="s">
        <v>355</v>
      </c>
      <c r="AD197" s="132" t="s">
        <v>93</v>
      </c>
      <c r="AE197" s="132">
        <v>1413</v>
      </c>
      <c r="AS197" s="124" t="s">
        <v>59</v>
      </c>
      <c r="AT197" s="124">
        <f t="shared" si="23"/>
        <v>196</v>
      </c>
      <c r="AU197" s="124" t="str">
        <f t="shared" si="21"/>
        <v>0210196</v>
      </c>
      <c r="AV197" s="124" t="s">
        <v>5656</v>
      </c>
      <c r="AW197" s="124" t="s">
        <v>846</v>
      </c>
    </row>
    <row r="198" spans="1:49" x14ac:dyDescent="0.3">
      <c r="A198" s="123" t="str">
        <f t="shared" si="19"/>
        <v>0197</v>
      </c>
      <c r="B198" s="120">
        <f t="shared" si="22"/>
        <v>197</v>
      </c>
      <c r="C198" s="120" t="str">
        <f t="shared" si="20"/>
        <v>197</v>
      </c>
      <c r="AC198" s="132" t="s">
        <v>356</v>
      </c>
      <c r="AD198" s="132" t="s">
        <v>93</v>
      </c>
      <c r="AE198" s="132">
        <v>1109</v>
      </c>
      <c r="AS198" s="124" t="s">
        <v>60</v>
      </c>
      <c r="AT198" s="124">
        <f t="shared" si="23"/>
        <v>197</v>
      </c>
      <c r="AU198" s="124" t="str">
        <f t="shared" si="21"/>
        <v>0211197</v>
      </c>
      <c r="AV198" s="129" t="s">
        <v>847</v>
      </c>
      <c r="AW198" s="129" t="s">
        <v>848</v>
      </c>
    </row>
    <row r="199" spans="1:49" x14ac:dyDescent="0.3">
      <c r="A199" s="123" t="str">
        <f t="shared" si="19"/>
        <v>0198</v>
      </c>
      <c r="B199" s="120">
        <f t="shared" si="22"/>
        <v>198</v>
      </c>
      <c r="C199" s="120" t="str">
        <f t="shared" si="20"/>
        <v>198</v>
      </c>
      <c r="AC199" s="132" t="s">
        <v>357</v>
      </c>
      <c r="AD199" s="132" t="s">
        <v>135</v>
      </c>
      <c r="AE199" s="132">
        <v>1506</v>
      </c>
      <c r="AS199" s="124" t="s">
        <v>60</v>
      </c>
      <c r="AT199" s="124">
        <f t="shared" si="23"/>
        <v>198</v>
      </c>
      <c r="AU199" s="124" t="str">
        <f t="shared" si="21"/>
        <v>0211198</v>
      </c>
      <c r="AV199" s="124" t="s">
        <v>849</v>
      </c>
      <c r="AW199" s="124" t="s">
        <v>850</v>
      </c>
    </row>
    <row r="200" spans="1:49" x14ac:dyDescent="0.3">
      <c r="A200" s="123" t="str">
        <f t="shared" si="19"/>
        <v>0199</v>
      </c>
      <c r="B200" s="120">
        <f t="shared" si="22"/>
        <v>199</v>
      </c>
      <c r="C200" s="120" t="str">
        <f t="shared" si="20"/>
        <v>199</v>
      </c>
      <c r="AC200" s="132" t="s">
        <v>358</v>
      </c>
      <c r="AD200" s="132" t="s">
        <v>161</v>
      </c>
      <c r="AE200" s="132">
        <v>1507</v>
      </c>
      <c r="AS200" s="124" t="s">
        <v>60</v>
      </c>
      <c r="AT200" s="124">
        <f t="shared" si="23"/>
        <v>199</v>
      </c>
      <c r="AU200" s="124" t="str">
        <f t="shared" si="21"/>
        <v>0211199</v>
      </c>
      <c r="AV200" s="129" t="s">
        <v>851</v>
      </c>
      <c r="AW200" s="129" t="s">
        <v>852</v>
      </c>
    </row>
    <row r="201" spans="1:49" x14ac:dyDescent="0.3">
      <c r="A201" s="123" t="str">
        <f t="shared" si="19"/>
        <v>0200</v>
      </c>
      <c r="B201" s="120">
        <f t="shared" si="22"/>
        <v>200</v>
      </c>
      <c r="C201" s="120" t="str">
        <f t="shared" si="20"/>
        <v>200</v>
      </c>
      <c r="AC201" s="132" t="s">
        <v>359</v>
      </c>
      <c r="AD201" s="132" t="s">
        <v>135</v>
      </c>
      <c r="AE201" s="132">
        <v>1011</v>
      </c>
      <c r="AS201" s="124" t="s">
        <v>60</v>
      </c>
      <c r="AT201" s="124">
        <f t="shared" si="23"/>
        <v>200</v>
      </c>
      <c r="AU201" s="124" t="str">
        <f t="shared" si="21"/>
        <v>0211200</v>
      </c>
      <c r="AV201" s="124" t="s">
        <v>853</v>
      </c>
      <c r="AW201" s="124" t="s">
        <v>854</v>
      </c>
    </row>
    <row r="202" spans="1:49" x14ac:dyDescent="0.3">
      <c r="A202" s="123" t="str">
        <f t="shared" si="19"/>
        <v>0201</v>
      </c>
      <c r="B202" s="120">
        <f t="shared" si="22"/>
        <v>201</v>
      </c>
      <c r="C202" s="120" t="str">
        <f t="shared" si="20"/>
        <v>201</v>
      </c>
      <c r="AC202" s="132" t="s">
        <v>360</v>
      </c>
      <c r="AD202" s="132" t="s">
        <v>93</v>
      </c>
      <c r="AE202" s="132">
        <v>1012</v>
      </c>
      <c r="AS202" s="124" t="s">
        <v>60</v>
      </c>
      <c r="AT202" s="124">
        <f t="shared" si="23"/>
        <v>201</v>
      </c>
      <c r="AU202" s="124" t="str">
        <f t="shared" si="21"/>
        <v>0211201</v>
      </c>
      <c r="AV202" s="129" t="s">
        <v>855</v>
      </c>
      <c r="AW202" s="129" t="s">
        <v>856</v>
      </c>
    </row>
    <row r="203" spans="1:49" x14ac:dyDescent="0.3">
      <c r="A203" s="123" t="str">
        <f t="shared" si="19"/>
        <v>0202</v>
      </c>
      <c r="B203" s="120">
        <f t="shared" si="22"/>
        <v>202</v>
      </c>
      <c r="C203" s="120" t="str">
        <f t="shared" si="20"/>
        <v>202</v>
      </c>
      <c r="AC203" s="132" t="s">
        <v>361</v>
      </c>
      <c r="AD203" s="132" t="s">
        <v>93</v>
      </c>
      <c r="AE203" s="132">
        <v>1116</v>
      </c>
      <c r="AS203" s="124" t="s">
        <v>60</v>
      </c>
      <c r="AT203" s="124">
        <f t="shared" si="23"/>
        <v>202</v>
      </c>
      <c r="AU203" s="124" t="str">
        <f t="shared" si="21"/>
        <v>0211202</v>
      </c>
      <c r="AV203" s="124" t="s">
        <v>857</v>
      </c>
      <c r="AW203" s="124" t="s">
        <v>858</v>
      </c>
    </row>
    <row r="204" spans="1:49" x14ac:dyDescent="0.3">
      <c r="A204" s="123" t="str">
        <f t="shared" si="19"/>
        <v>0203</v>
      </c>
      <c r="B204" s="120">
        <f t="shared" si="22"/>
        <v>203</v>
      </c>
      <c r="C204" s="120" t="str">
        <f t="shared" si="20"/>
        <v>203</v>
      </c>
      <c r="AC204" s="132" t="s">
        <v>362</v>
      </c>
      <c r="AD204" s="132" t="s">
        <v>93</v>
      </c>
      <c r="AE204" s="132">
        <v>1110</v>
      </c>
      <c r="AS204" s="124" t="s">
        <v>60</v>
      </c>
      <c r="AT204" s="124">
        <f t="shared" si="23"/>
        <v>203</v>
      </c>
      <c r="AU204" s="124" t="str">
        <f t="shared" si="21"/>
        <v>0211203</v>
      </c>
      <c r="AV204" s="129" t="s">
        <v>859</v>
      </c>
      <c r="AW204" s="129" t="s">
        <v>860</v>
      </c>
    </row>
    <row r="205" spans="1:49" x14ac:dyDescent="0.3">
      <c r="A205" s="123" t="str">
        <f t="shared" si="19"/>
        <v>0204</v>
      </c>
      <c r="B205" s="120">
        <f t="shared" si="22"/>
        <v>204</v>
      </c>
      <c r="C205" s="120" t="str">
        <f t="shared" si="20"/>
        <v>204</v>
      </c>
      <c r="AC205" s="132" t="s">
        <v>363</v>
      </c>
      <c r="AD205" s="132" t="s">
        <v>93</v>
      </c>
      <c r="AE205" s="132">
        <v>1421</v>
      </c>
      <c r="AS205" s="124" t="s">
        <v>60</v>
      </c>
      <c r="AT205" s="124">
        <f t="shared" si="23"/>
        <v>204</v>
      </c>
      <c r="AU205" s="124" t="str">
        <f t="shared" si="21"/>
        <v>0211204</v>
      </c>
      <c r="AV205" s="124" t="s">
        <v>861</v>
      </c>
      <c r="AW205" s="124" t="s">
        <v>862</v>
      </c>
    </row>
    <row r="206" spans="1:49" x14ac:dyDescent="0.3">
      <c r="A206" s="123" t="str">
        <f t="shared" si="19"/>
        <v>0205</v>
      </c>
      <c r="B206" s="120">
        <f t="shared" si="22"/>
        <v>205</v>
      </c>
      <c r="C206" s="120" t="str">
        <f t="shared" si="20"/>
        <v>205</v>
      </c>
      <c r="AC206" s="132" t="s">
        <v>364</v>
      </c>
      <c r="AD206" s="132" t="s">
        <v>93</v>
      </c>
      <c r="AE206" s="132">
        <v>1508</v>
      </c>
      <c r="AS206" s="124" t="s">
        <v>60</v>
      </c>
      <c r="AT206" s="124">
        <f t="shared" si="23"/>
        <v>205</v>
      </c>
      <c r="AU206" s="124" t="str">
        <f t="shared" si="21"/>
        <v>0211205</v>
      </c>
      <c r="AV206" s="129" t="s">
        <v>863</v>
      </c>
      <c r="AW206" s="129" t="s">
        <v>864</v>
      </c>
    </row>
    <row r="207" spans="1:49" x14ac:dyDescent="0.3">
      <c r="A207" s="123" t="str">
        <f t="shared" si="19"/>
        <v>0206</v>
      </c>
      <c r="B207" s="120">
        <f t="shared" si="22"/>
        <v>206</v>
      </c>
      <c r="C207" s="120" t="str">
        <f t="shared" si="20"/>
        <v>206</v>
      </c>
      <c r="AC207" s="132" t="s">
        <v>365</v>
      </c>
      <c r="AD207" s="132" t="s">
        <v>93</v>
      </c>
      <c r="AE207" s="132">
        <v>1014</v>
      </c>
      <c r="AS207" s="124" t="s">
        <v>60</v>
      </c>
      <c r="AT207" s="124">
        <f t="shared" si="23"/>
        <v>206</v>
      </c>
      <c r="AU207" s="124" t="str">
        <f t="shared" si="21"/>
        <v>0211206</v>
      </c>
      <c r="AV207" s="124" t="s">
        <v>865</v>
      </c>
      <c r="AW207" s="124" t="s">
        <v>866</v>
      </c>
    </row>
    <row r="208" spans="1:49" x14ac:dyDescent="0.3">
      <c r="A208" s="123" t="str">
        <f t="shared" si="19"/>
        <v>0207</v>
      </c>
      <c r="B208" s="120">
        <f t="shared" si="22"/>
        <v>207</v>
      </c>
      <c r="C208" s="120" t="str">
        <f t="shared" si="20"/>
        <v>207</v>
      </c>
      <c r="AC208" s="132" t="s">
        <v>366</v>
      </c>
      <c r="AD208" s="132" t="s">
        <v>93</v>
      </c>
      <c r="AE208" s="132">
        <v>1414</v>
      </c>
      <c r="AS208" s="124" t="s">
        <v>60</v>
      </c>
      <c r="AT208" s="124">
        <f t="shared" si="23"/>
        <v>207</v>
      </c>
      <c r="AU208" s="124" t="str">
        <f t="shared" si="21"/>
        <v>0211207</v>
      </c>
      <c r="AV208" s="129" t="s">
        <v>867</v>
      </c>
      <c r="AW208" s="129" t="s">
        <v>868</v>
      </c>
    </row>
    <row r="209" spans="1:49" x14ac:dyDescent="0.3">
      <c r="A209" s="123" t="str">
        <f t="shared" si="19"/>
        <v>0208</v>
      </c>
      <c r="B209" s="120">
        <f t="shared" si="22"/>
        <v>208</v>
      </c>
      <c r="C209" s="120" t="str">
        <f t="shared" si="20"/>
        <v>208</v>
      </c>
      <c r="AC209" s="132" t="s">
        <v>367</v>
      </c>
      <c r="AD209" s="132" t="s">
        <v>93</v>
      </c>
      <c r="AE209" s="132">
        <v>1415</v>
      </c>
      <c r="AS209" s="124" t="s">
        <v>60</v>
      </c>
      <c r="AT209" s="124">
        <f t="shared" si="23"/>
        <v>208</v>
      </c>
      <c r="AU209" s="124" t="str">
        <f t="shared" si="21"/>
        <v>0211208</v>
      </c>
      <c r="AV209" s="124" t="s">
        <v>869</v>
      </c>
      <c r="AW209" s="124" t="s">
        <v>870</v>
      </c>
    </row>
    <row r="210" spans="1:49" x14ac:dyDescent="0.3">
      <c r="A210" s="123" t="str">
        <f t="shared" si="19"/>
        <v>0209</v>
      </c>
      <c r="B210" s="120">
        <f t="shared" si="22"/>
        <v>209</v>
      </c>
      <c r="C210" s="120" t="str">
        <f t="shared" si="20"/>
        <v>209</v>
      </c>
      <c r="AC210" s="132" t="s">
        <v>368</v>
      </c>
      <c r="AD210" s="132" t="s">
        <v>93</v>
      </c>
      <c r="AE210" s="132">
        <v>1416</v>
      </c>
      <c r="AS210" s="124" t="s">
        <v>60</v>
      </c>
      <c r="AT210" s="124">
        <f t="shared" si="23"/>
        <v>209</v>
      </c>
      <c r="AU210" s="124" t="str">
        <f t="shared" si="21"/>
        <v>0211209</v>
      </c>
      <c r="AV210" s="129" t="s">
        <v>871</v>
      </c>
      <c r="AW210" s="129" t="s">
        <v>872</v>
      </c>
    </row>
    <row r="211" spans="1:49" x14ac:dyDescent="0.3">
      <c r="A211" s="123" t="str">
        <f t="shared" si="19"/>
        <v>0210</v>
      </c>
      <c r="B211" s="120">
        <f t="shared" si="22"/>
        <v>210</v>
      </c>
      <c r="C211" s="120" t="str">
        <f t="shared" si="20"/>
        <v>210</v>
      </c>
      <c r="AC211" s="132" t="s">
        <v>369</v>
      </c>
      <c r="AD211" s="132" t="s">
        <v>161</v>
      </c>
      <c r="AE211" s="132">
        <v>1417</v>
      </c>
      <c r="AS211" s="124" t="s">
        <v>61</v>
      </c>
      <c r="AT211" s="124">
        <f t="shared" si="23"/>
        <v>210</v>
      </c>
      <c r="AU211" s="124" t="str">
        <f t="shared" si="21"/>
        <v>0212210</v>
      </c>
      <c r="AV211" s="124" t="s">
        <v>422</v>
      </c>
      <c r="AW211" s="124" t="s">
        <v>873</v>
      </c>
    </row>
    <row r="212" spans="1:49" x14ac:dyDescent="0.3">
      <c r="A212" s="123" t="str">
        <f t="shared" si="19"/>
        <v>0211</v>
      </c>
      <c r="B212" s="120">
        <f t="shared" si="22"/>
        <v>211</v>
      </c>
      <c r="C212" s="120" t="str">
        <f t="shared" si="20"/>
        <v>211</v>
      </c>
      <c r="AC212" s="132" t="s">
        <v>370</v>
      </c>
      <c r="AD212" s="132" t="s">
        <v>161</v>
      </c>
      <c r="AE212" s="132">
        <v>1510</v>
      </c>
      <c r="AS212" s="124" t="s">
        <v>61</v>
      </c>
      <c r="AT212" s="124">
        <f t="shared" si="23"/>
        <v>211</v>
      </c>
      <c r="AU212" s="124" t="str">
        <f t="shared" si="21"/>
        <v>0212211</v>
      </c>
      <c r="AV212" s="129" t="s">
        <v>874</v>
      </c>
      <c r="AW212" s="129" t="s">
        <v>875</v>
      </c>
    </row>
    <row r="213" spans="1:49" x14ac:dyDescent="0.3">
      <c r="A213" s="123" t="str">
        <f t="shared" si="19"/>
        <v>0212</v>
      </c>
      <c r="B213" s="120">
        <f t="shared" si="22"/>
        <v>212</v>
      </c>
      <c r="C213" s="120" t="str">
        <f t="shared" si="20"/>
        <v>212</v>
      </c>
      <c r="AC213" s="132" t="s">
        <v>371</v>
      </c>
      <c r="AD213" s="132" t="s">
        <v>93</v>
      </c>
      <c r="AE213" s="132">
        <v>1511</v>
      </c>
      <c r="AS213" s="124" t="s">
        <v>61</v>
      </c>
      <c r="AT213" s="124">
        <f t="shared" si="23"/>
        <v>212</v>
      </c>
      <c r="AU213" s="124" t="str">
        <f t="shared" si="21"/>
        <v>0212212</v>
      </c>
      <c r="AV213" s="124" t="s">
        <v>5657</v>
      </c>
      <c r="AW213" s="124" t="s">
        <v>876</v>
      </c>
    </row>
    <row r="214" spans="1:49" x14ac:dyDescent="0.3">
      <c r="A214" s="123" t="str">
        <f t="shared" si="19"/>
        <v>0213</v>
      </c>
      <c r="B214" s="120">
        <f t="shared" si="22"/>
        <v>213</v>
      </c>
      <c r="C214" s="120" t="str">
        <f t="shared" si="20"/>
        <v>213</v>
      </c>
      <c r="AC214" s="132" t="s">
        <v>372</v>
      </c>
      <c r="AD214" s="132" t="s">
        <v>93</v>
      </c>
      <c r="AE214" s="132">
        <v>1512</v>
      </c>
      <c r="AS214" s="124" t="s">
        <v>61</v>
      </c>
      <c r="AT214" s="124">
        <f t="shared" si="23"/>
        <v>213</v>
      </c>
      <c r="AU214" s="124" t="str">
        <f t="shared" si="21"/>
        <v>0212213</v>
      </c>
      <c r="AV214" s="129" t="s">
        <v>5658</v>
      </c>
      <c r="AW214" s="129" t="s">
        <v>877</v>
      </c>
    </row>
    <row r="215" spans="1:49" x14ac:dyDescent="0.3">
      <c r="A215" s="123" t="str">
        <f t="shared" si="19"/>
        <v>0214</v>
      </c>
      <c r="B215" s="120">
        <f t="shared" si="22"/>
        <v>214</v>
      </c>
      <c r="C215" s="120" t="str">
        <f t="shared" si="20"/>
        <v>214</v>
      </c>
      <c r="AC215" s="132" t="s">
        <v>373</v>
      </c>
      <c r="AD215" s="132" t="s">
        <v>93</v>
      </c>
      <c r="AE215" s="132">
        <v>1111</v>
      </c>
      <c r="AS215" s="124" t="s">
        <v>62</v>
      </c>
      <c r="AT215" s="124">
        <f t="shared" si="23"/>
        <v>214</v>
      </c>
      <c r="AU215" s="124" t="str">
        <f t="shared" si="21"/>
        <v>0213214</v>
      </c>
      <c r="AV215" s="124" t="s">
        <v>878</v>
      </c>
      <c r="AW215" s="124" t="s">
        <v>879</v>
      </c>
    </row>
    <row r="216" spans="1:49" x14ac:dyDescent="0.3">
      <c r="A216" s="123" t="str">
        <f t="shared" si="19"/>
        <v>0215</v>
      </c>
      <c r="B216" s="120">
        <f t="shared" si="22"/>
        <v>215</v>
      </c>
      <c r="C216" s="120" t="str">
        <f t="shared" si="20"/>
        <v>215</v>
      </c>
      <c r="AC216" s="132" t="s">
        <v>374</v>
      </c>
      <c r="AD216" s="132" t="s">
        <v>93</v>
      </c>
      <c r="AE216" s="132">
        <v>1112</v>
      </c>
      <c r="AS216" s="124" t="s">
        <v>62</v>
      </c>
      <c r="AT216" s="124">
        <f t="shared" si="23"/>
        <v>215</v>
      </c>
      <c r="AU216" s="124" t="str">
        <f t="shared" si="21"/>
        <v>0213215</v>
      </c>
      <c r="AV216" s="129" t="s">
        <v>880</v>
      </c>
      <c r="AW216" s="129" t="s">
        <v>881</v>
      </c>
    </row>
    <row r="217" spans="1:49" x14ac:dyDescent="0.3">
      <c r="A217" s="123" t="str">
        <f t="shared" si="19"/>
        <v>0216</v>
      </c>
      <c r="B217" s="120">
        <f t="shared" si="22"/>
        <v>216</v>
      </c>
      <c r="C217" s="120" t="str">
        <f t="shared" si="20"/>
        <v>216</v>
      </c>
      <c r="AC217" s="132" t="s">
        <v>375</v>
      </c>
      <c r="AD217" s="132" t="s">
        <v>93</v>
      </c>
      <c r="AE217" s="132">
        <v>1418</v>
      </c>
      <c r="AS217" s="124" t="s">
        <v>62</v>
      </c>
      <c r="AT217" s="124">
        <f t="shared" si="23"/>
        <v>216</v>
      </c>
      <c r="AU217" s="124" t="str">
        <f t="shared" si="21"/>
        <v>0213216</v>
      </c>
      <c r="AV217" s="124" t="s">
        <v>882</v>
      </c>
      <c r="AW217" s="124" t="s">
        <v>883</v>
      </c>
    </row>
    <row r="218" spans="1:49" x14ac:dyDescent="0.3">
      <c r="A218" s="123" t="str">
        <f t="shared" si="19"/>
        <v>0217</v>
      </c>
      <c r="B218" s="120">
        <f t="shared" si="22"/>
        <v>217</v>
      </c>
      <c r="C218" s="120" t="str">
        <f t="shared" si="20"/>
        <v>217</v>
      </c>
      <c r="AC218" s="132" t="s">
        <v>376</v>
      </c>
      <c r="AD218" s="132" t="s">
        <v>93</v>
      </c>
      <c r="AE218" s="132">
        <v>1419</v>
      </c>
      <c r="AS218" s="124" t="s">
        <v>62</v>
      </c>
      <c r="AT218" s="124">
        <f t="shared" si="23"/>
        <v>217</v>
      </c>
      <c r="AU218" s="124" t="str">
        <f t="shared" si="21"/>
        <v>0213217</v>
      </c>
      <c r="AV218" s="129" t="s">
        <v>5659</v>
      </c>
      <c r="AW218" s="129" t="s">
        <v>884</v>
      </c>
    </row>
    <row r="219" spans="1:49" x14ac:dyDescent="0.3">
      <c r="A219" s="123" t="str">
        <f t="shared" si="19"/>
        <v>0218</v>
      </c>
      <c r="B219" s="120">
        <f t="shared" si="22"/>
        <v>218</v>
      </c>
      <c r="C219" s="120" t="str">
        <f t="shared" si="20"/>
        <v>218</v>
      </c>
      <c r="AC219" s="132" t="s">
        <v>377</v>
      </c>
      <c r="AD219" s="132" t="s">
        <v>93</v>
      </c>
      <c r="AE219" s="132">
        <v>1113</v>
      </c>
      <c r="AS219" s="124" t="s">
        <v>62</v>
      </c>
      <c r="AT219" s="124">
        <f t="shared" si="23"/>
        <v>218</v>
      </c>
      <c r="AU219" s="124" t="str">
        <f t="shared" si="21"/>
        <v>0213218</v>
      </c>
      <c r="AV219" s="124" t="s">
        <v>5660</v>
      </c>
      <c r="AW219" s="124" t="s">
        <v>885</v>
      </c>
    </row>
    <row r="220" spans="1:49" x14ac:dyDescent="0.3">
      <c r="A220" s="123" t="str">
        <f t="shared" si="19"/>
        <v>0219</v>
      </c>
      <c r="B220" s="120">
        <f t="shared" si="22"/>
        <v>219</v>
      </c>
      <c r="C220" s="120" t="str">
        <f t="shared" si="20"/>
        <v>219</v>
      </c>
      <c r="AC220" s="132" t="s">
        <v>378</v>
      </c>
      <c r="AD220" s="132" t="s">
        <v>93</v>
      </c>
      <c r="AE220" s="132">
        <v>1114</v>
      </c>
      <c r="AS220" s="124" t="s">
        <v>63</v>
      </c>
      <c r="AT220" s="124">
        <f t="shared" si="23"/>
        <v>219</v>
      </c>
      <c r="AU220" s="124" t="str">
        <f t="shared" si="21"/>
        <v>0214219</v>
      </c>
      <c r="AV220" s="129" t="s">
        <v>886</v>
      </c>
      <c r="AW220" s="129" t="s">
        <v>887</v>
      </c>
    </row>
    <row r="221" spans="1:49" x14ac:dyDescent="0.3">
      <c r="A221" s="123" t="str">
        <f t="shared" si="19"/>
        <v>0220</v>
      </c>
      <c r="B221" s="120">
        <f t="shared" si="22"/>
        <v>220</v>
      </c>
      <c r="C221" s="120" t="str">
        <f t="shared" si="20"/>
        <v>220</v>
      </c>
      <c r="AC221" s="132" t="s">
        <v>379</v>
      </c>
      <c r="AD221" s="132" t="s">
        <v>93</v>
      </c>
      <c r="AE221" s="132">
        <v>1420</v>
      </c>
      <c r="AS221" s="124" t="s">
        <v>63</v>
      </c>
      <c r="AT221" s="124">
        <f t="shared" si="23"/>
        <v>220</v>
      </c>
      <c r="AU221" s="124" t="str">
        <f t="shared" si="21"/>
        <v>0214220</v>
      </c>
      <c r="AV221" s="124" t="s">
        <v>888</v>
      </c>
      <c r="AW221" s="124" t="s">
        <v>889</v>
      </c>
    </row>
    <row r="222" spans="1:49" x14ac:dyDescent="0.3">
      <c r="A222" s="123" t="str">
        <f t="shared" si="19"/>
        <v>0221</v>
      </c>
      <c r="B222" s="120">
        <f t="shared" si="22"/>
        <v>221</v>
      </c>
      <c r="C222" s="120" t="str">
        <f t="shared" si="20"/>
        <v>221</v>
      </c>
      <c r="AS222" s="124" t="s">
        <v>63</v>
      </c>
      <c r="AT222" s="124">
        <f t="shared" si="23"/>
        <v>221</v>
      </c>
      <c r="AU222" s="124" t="str">
        <f t="shared" si="21"/>
        <v>0214221</v>
      </c>
      <c r="AV222" s="129" t="s">
        <v>439</v>
      </c>
      <c r="AW222" s="129" t="s">
        <v>890</v>
      </c>
    </row>
    <row r="223" spans="1:49" x14ac:dyDescent="0.3">
      <c r="A223" s="123" t="str">
        <f t="shared" si="19"/>
        <v>0222</v>
      </c>
      <c r="B223" s="120">
        <f t="shared" si="22"/>
        <v>222</v>
      </c>
      <c r="C223" s="120" t="str">
        <f t="shared" si="20"/>
        <v>222</v>
      </c>
      <c r="AC223" s="127" t="s">
        <v>380</v>
      </c>
      <c r="AD223" s="127"/>
      <c r="AE223" s="127">
        <v>104</v>
      </c>
      <c r="AS223" s="124" t="s">
        <v>63</v>
      </c>
      <c r="AT223" s="124">
        <f t="shared" si="23"/>
        <v>222</v>
      </c>
      <c r="AU223" s="124" t="str">
        <f t="shared" si="21"/>
        <v>0214222</v>
      </c>
      <c r="AV223" s="124" t="s">
        <v>891</v>
      </c>
      <c r="AW223" s="124" t="s">
        <v>892</v>
      </c>
    </row>
    <row r="224" spans="1:49" x14ac:dyDescent="0.3">
      <c r="A224" s="123" t="str">
        <f t="shared" si="19"/>
        <v>0223</v>
      </c>
      <c r="B224" s="120">
        <f t="shared" si="22"/>
        <v>223</v>
      </c>
      <c r="C224" s="120" t="str">
        <f t="shared" si="20"/>
        <v>223</v>
      </c>
      <c r="AC224" s="132" t="s">
        <v>381</v>
      </c>
      <c r="AD224" s="132" t="s">
        <v>93</v>
      </c>
      <c r="AE224" s="132">
        <v>1501</v>
      </c>
      <c r="AS224" s="124" t="s">
        <v>96</v>
      </c>
      <c r="AT224" s="124">
        <f t="shared" si="23"/>
        <v>223</v>
      </c>
      <c r="AU224" s="124" t="str">
        <f t="shared" si="21"/>
        <v>0301223</v>
      </c>
      <c r="AV224" s="129" t="s">
        <v>893</v>
      </c>
      <c r="AW224" s="129" t="s">
        <v>894</v>
      </c>
    </row>
    <row r="225" spans="1:49" x14ac:dyDescent="0.3">
      <c r="A225" s="123" t="str">
        <f t="shared" si="19"/>
        <v>0224</v>
      </c>
      <c r="B225" s="120">
        <f t="shared" si="22"/>
        <v>224</v>
      </c>
      <c r="C225" s="120" t="str">
        <f t="shared" si="20"/>
        <v>224</v>
      </c>
      <c r="AC225" s="132" t="s">
        <v>383</v>
      </c>
      <c r="AD225" s="132" t="s">
        <v>161</v>
      </c>
      <c r="AE225" s="132" t="s">
        <v>382</v>
      </c>
      <c r="AS225" s="124" t="s">
        <v>96</v>
      </c>
      <c r="AT225" s="124">
        <f t="shared" si="23"/>
        <v>224</v>
      </c>
      <c r="AU225" s="124" t="str">
        <f t="shared" si="21"/>
        <v>0301224</v>
      </c>
      <c r="AV225" s="124" t="s">
        <v>895</v>
      </c>
      <c r="AW225" s="124" t="s">
        <v>896</v>
      </c>
    </row>
    <row r="226" spans="1:49" x14ac:dyDescent="0.3">
      <c r="A226" s="123" t="str">
        <f t="shared" si="19"/>
        <v>0225</v>
      </c>
      <c r="B226" s="120">
        <f t="shared" si="22"/>
        <v>225</v>
      </c>
      <c r="C226" s="120" t="str">
        <f t="shared" si="20"/>
        <v>225</v>
      </c>
      <c r="AC226" s="132" t="s">
        <v>384</v>
      </c>
      <c r="AD226" s="132" t="s">
        <v>93</v>
      </c>
      <c r="AE226" s="132" t="s">
        <v>50</v>
      </c>
      <c r="AS226" s="124" t="s">
        <v>96</v>
      </c>
      <c r="AT226" s="124">
        <f t="shared" si="23"/>
        <v>225</v>
      </c>
      <c r="AU226" s="124" t="str">
        <f t="shared" si="21"/>
        <v>0301225</v>
      </c>
      <c r="AV226" s="129" t="s">
        <v>897</v>
      </c>
      <c r="AW226" s="129" t="s">
        <v>898</v>
      </c>
    </row>
    <row r="227" spans="1:49" x14ac:dyDescent="0.3">
      <c r="A227" s="123" t="str">
        <f t="shared" si="19"/>
        <v>0226</v>
      </c>
      <c r="B227" s="120">
        <f t="shared" si="22"/>
        <v>226</v>
      </c>
      <c r="C227" s="120" t="str">
        <f t="shared" si="20"/>
        <v>226</v>
      </c>
      <c r="AC227" s="132" t="s">
        <v>385</v>
      </c>
      <c r="AD227" s="132" t="s">
        <v>93</v>
      </c>
      <c r="AE227" s="132" t="s">
        <v>51</v>
      </c>
      <c r="AS227" s="124" t="s">
        <v>96</v>
      </c>
      <c r="AT227" s="124">
        <f t="shared" si="23"/>
        <v>226</v>
      </c>
      <c r="AU227" s="124" t="str">
        <f t="shared" si="21"/>
        <v>0301226</v>
      </c>
      <c r="AV227" s="124" t="s">
        <v>899</v>
      </c>
      <c r="AW227" s="124" t="s">
        <v>900</v>
      </c>
    </row>
    <row r="228" spans="1:49" x14ac:dyDescent="0.3">
      <c r="A228" s="123" t="str">
        <f t="shared" si="19"/>
        <v>0227</v>
      </c>
      <c r="B228" s="120">
        <f t="shared" si="22"/>
        <v>227</v>
      </c>
      <c r="C228" s="120" t="str">
        <f t="shared" si="20"/>
        <v>227</v>
      </c>
      <c r="AC228" s="132" t="s">
        <v>386</v>
      </c>
      <c r="AD228" s="132" t="s">
        <v>93</v>
      </c>
      <c r="AE228" s="132">
        <v>1201</v>
      </c>
      <c r="AS228" s="124" t="s">
        <v>96</v>
      </c>
      <c r="AT228" s="124">
        <f t="shared" si="23"/>
        <v>227</v>
      </c>
      <c r="AU228" s="124" t="str">
        <f t="shared" si="21"/>
        <v>0301227</v>
      </c>
      <c r="AV228" s="129" t="s">
        <v>901</v>
      </c>
      <c r="AW228" s="129" t="s">
        <v>902</v>
      </c>
    </row>
    <row r="229" spans="1:49" x14ac:dyDescent="0.3">
      <c r="A229" s="123" t="str">
        <f t="shared" si="19"/>
        <v>0228</v>
      </c>
      <c r="B229" s="120">
        <f t="shared" si="22"/>
        <v>228</v>
      </c>
      <c r="C229" s="120" t="str">
        <f t="shared" si="20"/>
        <v>228</v>
      </c>
      <c r="AC229" s="132" t="s">
        <v>387</v>
      </c>
      <c r="AD229" s="132" t="s">
        <v>161</v>
      </c>
      <c r="AE229" s="132" t="s">
        <v>52</v>
      </c>
      <c r="AS229" s="124" t="s">
        <v>96</v>
      </c>
      <c r="AT229" s="124">
        <f t="shared" si="23"/>
        <v>228</v>
      </c>
      <c r="AU229" s="124" t="str">
        <f t="shared" si="21"/>
        <v>0301228</v>
      </c>
      <c r="AV229" s="124" t="s">
        <v>903</v>
      </c>
      <c r="AW229" s="124" t="s">
        <v>904</v>
      </c>
    </row>
    <row r="230" spans="1:49" x14ac:dyDescent="0.3">
      <c r="A230" s="123" t="str">
        <f t="shared" si="19"/>
        <v>0229</v>
      </c>
      <c r="B230" s="120">
        <f t="shared" si="22"/>
        <v>229</v>
      </c>
      <c r="C230" s="120" t="str">
        <f t="shared" si="20"/>
        <v>229</v>
      </c>
      <c r="AC230" s="132" t="s">
        <v>389</v>
      </c>
      <c r="AD230" s="132" t="s">
        <v>93</v>
      </c>
      <c r="AE230" s="132" t="s">
        <v>388</v>
      </c>
      <c r="AS230" s="124" t="s">
        <v>96</v>
      </c>
      <c r="AT230" s="124">
        <f t="shared" si="23"/>
        <v>229</v>
      </c>
      <c r="AU230" s="124" t="str">
        <f t="shared" si="21"/>
        <v>0301229</v>
      </c>
      <c r="AV230" s="129" t="s">
        <v>905</v>
      </c>
      <c r="AW230" s="129" t="s">
        <v>906</v>
      </c>
    </row>
    <row r="231" spans="1:49" x14ac:dyDescent="0.3">
      <c r="A231" s="123" t="str">
        <f t="shared" si="19"/>
        <v>0230</v>
      </c>
      <c r="B231" s="120">
        <f t="shared" si="22"/>
        <v>230</v>
      </c>
      <c r="C231" s="120" t="str">
        <f t="shared" si="20"/>
        <v>230</v>
      </c>
      <c r="AC231" s="132" t="s">
        <v>390</v>
      </c>
      <c r="AD231" s="132" t="s">
        <v>93</v>
      </c>
      <c r="AE231" s="132">
        <v>1202</v>
      </c>
      <c r="AS231" s="124" t="s">
        <v>96</v>
      </c>
      <c r="AT231" s="124">
        <f t="shared" si="23"/>
        <v>230</v>
      </c>
      <c r="AU231" s="124" t="str">
        <f t="shared" si="21"/>
        <v>0301230</v>
      </c>
      <c r="AV231" s="124" t="s">
        <v>907</v>
      </c>
      <c r="AW231" s="124" t="s">
        <v>908</v>
      </c>
    </row>
    <row r="232" spans="1:49" x14ac:dyDescent="0.3">
      <c r="A232" s="123" t="str">
        <f t="shared" si="19"/>
        <v>0231</v>
      </c>
      <c r="B232" s="120">
        <f t="shared" si="22"/>
        <v>231</v>
      </c>
      <c r="C232" s="120" t="str">
        <f t="shared" si="20"/>
        <v>231</v>
      </c>
      <c r="AC232" s="132" t="s">
        <v>391</v>
      </c>
      <c r="AD232" s="132" t="s">
        <v>93</v>
      </c>
      <c r="AE232" s="132">
        <v>1203</v>
      </c>
      <c r="AS232" s="124" t="s">
        <v>96</v>
      </c>
      <c r="AT232" s="124">
        <f t="shared" si="23"/>
        <v>231</v>
      </c>
      <c r="AU232" s="124" t="str">
        <f t="shared" si="21"/>
        <v>0301231</v>
      </c>
      <c r="AV232" s="129" t="s">
        <v>909</v>
      </c>
      <c r="AW232" s="129" t="s">
        <v>910</v>
      </c>
    </row>
    <row r="233" spans="1:49" x14ac:dyDescent="0.3">
      <c r="A233" s="123" t="str">
        <f t="shared" si="19"/>
        <v>0232</v>
      </c>
      <c r="B233" s="120">
        <f t="shared" si="22"/>
        <v>232</v>
      </c>
      <c r="C233" s="120" t="str">
        <f t="shared" si="20"/>
        <v>232</v>
      </c>
      <c r="AC233" s="132" t="s">
        <v>392</v>
      </c>
      <c r="AD233" s="132" t="s">
        <v>93</v>
      </c>
      <c r="AE233" s="132" t="s">
        <v>53</v>
      </c>
      <c r="AS233" s="124" t="s">
        <v>96</v>
      </c>
      <c r="AT233" s="124">
        <f t="shared" si="23"/>
        <v>232</v>
      </c>
      <c r="AU233" s="124" t="str">
        <f t="shared" si="21"/>
        <v>0301232</v>
      </c>
      <c r="AV233" s="124" t="s">
        <v>911</v>
      </c>
      <c r="AW233" s="124" t="s">
        <v>912</v>
      </c>
    </row>
    <row r="234" spans="1:49" x14ac:dyDescent="0.3">
      <c r="A234" s="123" t="str">
        <f t="shared" si="19"/>
        <v>0233</v>
      </c>
      <c r="B234" s="120">
        <f t="shared" si="22"/>
        <v>233</v>
      </c>
      <c r="C234" s="120" t="str">
        <f t="shared" si="20"/>
        <v>233</v>
      </c>
      <c r="AC234" s="132" t="s">
        <v>393</v>
      </c>
      <c r="AD234" s="132" t="s">
        <v>93</v>
      </c>
      <c r="AE234" s="132" t="s">
        <v>54</v>
      </c>
      <c r="AS234" s="124" t="s">
        <v>96</v>
      </c>
      <c r="AT234" s="124">
        <f t="shared" si="23"/>
        <v>233</v>
      </c>
      <c r="AU234" s="124" t="str">
        <f t="shared" si="21"/>
        <v>0301233</v>
      </c>
      <c r="AV234" s="129" t="s">
        <v>913</v>
      </c>
      <c r="AW234" s="129" t="s">
        <v>914</v>
      </c>
    </row>
    <row r="235" spans="1:49" x14ac:dyDescent="0.3">
      <c r="A235" s="123" t="str">
        <f t="shared" si="19"/>
        <v>0234</v>
      </c>
      <c r="B235" s="120">
        <f t="shared" si="22"/>
        <v>234</v>
      </c>
      <c r="C235" s="120" t="str">
        <f t="shared" si="20"/>
        <v>234</v>
      </c>
      <c r="AC235" s="132" t="s">
        <v>395</v>
      </c>
      <c r="AD235" s="132" t="s">
        <v>93</v>
      </c>
      <c r="AE235" s="132" t="s">
        <v>394</v>
      </c>
      <c r="AS235" s="124" t="s">
        <v>96</v>
      </c>
      <c r="AT235" s="124">
        <f t="shared" si="23"/>
        <v>234</v>
      </c>
      <c r="AU235" s="124" t="str">
        <f t="shared" si="21"/>
        <v>0301234</v>
      </c>
      <c r="AV235" s="124" t="s">
        <v>5661</v>
      </c>
      <c r="AW235" s="124" t="s">
        <v>915</v>
      </c>
    </row>
    <row r="236" spans="1:49" x14ac:dyDescent="0.3">
      <c r="A236" s="123" t="str">
        <f t="shared" si="19"/>
        <v>0235</v>
      </c>
      <c r="B236" s="120">
        <f t="shared" si="22"/>
        <v>235</v>
      </c>
      <c r="C236" s="120" t="str">
        <f t="shared" si="20"/>
        <v>235</v>
      </c>
      <c r="AC236" s="132" t="s">
        <v>396</v>
      </c>
      <c r="AD236" s="132" t="s">
        <v>93</v>
      </c>
      <c r="AE236" s="132">
        <v>1204</v>
      </c>
      <c r="AS236" s="124" t="s">
        <v>96</v>
      </c>
      <c r="AT236" s="124">
        <f t="shared" si="23"/>
        <v>235</v>
      </c>
      <c r="AU236" s="124" t="str">
        <f t="shared" si="21"/>
        <v>0301235</v>
      </c>
      <c r="AV236" s="129" t="s">
        <v>5662</v>
      </c>
      <c r="AW236" s="129" t="s">
        <v>916</v>
      </c>
    </row>
    <row r="237" spans="1:49" x14ac:dyDescent="0.3">
      <c r="A237" s="123" t="str">
        <f t="shared" si="19"/>
        <v>0236</v>
      </c>
      <c r="B237" s="120">
        <f t="shared" si="22"/>
        <v>236</v>
      </c>
      <c r="C237" s="120" t="str">
        <f t="shared" si="20"/>
        <v>236</v>
      </c>
      <c r="AC237" s="132" t="s">
        <v>397</v>
      </c>
      <c r="AD237" s="132" t="s">
        <v>93</v>
      </c>
      <c r="AE237" s="132">
        <v>1205</v>
      </c>
      <c r="AS237" s="124" t="s">
        <v>96</v>
      </c>
      <c r="AT237" s="124">
        <f t="shared" si="23"/>
        <v>236</v>
      </c>
      <c r="AU237" s="124" t="str">
        <f t="shared" si="21"/>
        <v>0301236</v>
      </c>
      <c r="AV237" s="124" t="s">
        <v>5663</v>
      </c>
      <c r="AW237" s="124" t="s">
        <v>917</v>
      </c>
    </row>
    <row r="238" spans="1:49" x14ac:dyDescent="0.3">
      <c r="A238" s="123" t="str">
        <f t="shared" si="19"/>
        <v>0237</v>
      </c>
      <c r="B238" s="120">
        <f t="shared" si="22"/>
        <v>237</v>
      </c>
      <c r="C238" s="120" t="str">
        <f t="shared" si="20"/>
        <v>237</v>
      </c>
      <c r="AC238" s="132" t="s">
        <v>398</v>
      </c>
      <c r="AD238" s="132" t="s">
        <v>93</v>
      </c>
      <c r="AE238" s="132" t="s">
        <v>55</v>
      </c>
      <c r="AS238" s="124" t="s">
        <v>96</v>
      </c>
      <c r="AT238" s="124">
        <f t="shared" si="23"/>
        <v>237</v>
      </c>
      <c r="AU238" s="124" t="str">
        <f t="shared" si="21"/>
        <v>0301237</v>
      </c>
      <c r="AV238" s="129" t="s">
        <v>5664</v>
      </c>
      <c r="AW238" s="129" t="s">
        <v>918</v>
      </c>
    </row>
    <row r="239" spans="1:49" x14ac:dyDescent="0.3">
      <c r="A239" s="123" t="str">
        <f t="shared" si="19"/>
        <v>0238</v>
      </c>
      <c r="B239" s="120">
        <f t="shared" si="22"/>
        <v>238</v>
      </c>
      <c r="C239" s="120" t="str">
        <f t="shared" si="20"/>
        <v>238</v>
      </c>
      <c r="AC239" s="132" t="s">
        <v>399</v>
      </c>
      <c r="AD239" s="132" t="s">
        <v>161</v>
      </c>
      <c r="AE239" s="132">
        <v>1206</v>
      </c>
      <c r="AS239" s="124" t="s">
        <v>96</v>
      </c>
      <c r="AT239" s="124">
        <f t="shared" si="23"/>
        <v>238</v>
      </c>
      <c r="AU239" s="124" t="str">
        <f t="shared" si="21"/>
        <v>0301238</v>
      </c>
      <c r="AV239" s="124" t="s">
        <v>5665</v>
      </c>
      <c r="AW239" s="124" t="s">
        <v>919</v>
      </c>
    </row>
    <row r="240" spans="1:49" x14ac:dyDescent="0.3">
      <c r="A240" s="123" t="str">
        <f t="shared" si="19"/>
        <v>0239</v>
      </c>
      <c r="B240" s="120">
        <f t="shared" si="22"/>
        <v>239</v>
      </c>
      <c r="C240" s="120" t="str">
        <f t="shared" si="20"/>
        <v>239</v>
      </c>
      <c r="AC240" s="132" t="s">
        <v>400</v>
      </c>
      <c r="AD240" s="132" t="s">
        <v>93</v>
      </c>
      <c r="AE240" s="132" t="s">
        <v>56</v>
      </c>
      <c r="AS240" s="124" t="s">
        <v>102</v>
      </c>
      <c r="AT240" s="124">
        <f t="shared" si="23"/>
        <v>239</v>
      </c>
      <c r="AU240" s="124" t="str">
        <f t="shared" si="21"/>
        <v>0302239</v>
      </c>
      <c r="AV240" s="129" t="s">
        <v>920</v>
      </c>
      <c r="AW240" s="129" t="s">
        <v>921</v>
      </c>
    </row>
    <row r="241" spans="1:49" x14ac:dyDescent="0.3">
      <c r="A241" s="123" t="str">
        <f t="shared" si="19"/>
        <v>0240</v>
      </c>
      <c r="B241" s="120">
        <f t="shared" si="22"/>
        <v>240</v>
      </c>
      <c r="C241" s="120" t="str">
        <f t="shared" si="20"/>
        <v>240</v>
      </c>
      <c r="AC241" s="132" t="s">
        <v>401</v>
      </c>
      <c r="AD241" s="132" t="s">
        <v>93</v>
      </c>
      <c r="AE241" s="132">
        <v>1207</v>
      </c>
      <c r="AS241" s="124" t="s">
        <v>102</v>
      </c>
      <c r="AT241" s="124">
        <f t="shared" si="23"/>
        <v>240</v>
      </c>
      <c r="AU241" s="124" t="str">
        <f t="shared" si="21"/>
        <v>0302240</v>
      </c>
      <c r="AV241" s="124" t="s">
        <v>922</v>
      </c>
      <c r="AW241" s="124" t="s">
        <v>923</v>
      </c>
    </row>
    <row r="242" spans="1:49" x14ac:dyDescent="0.3">
      <c r="A242" s="123" t="str">
        <f t="shared" si="19"/>
        <v>0241</v>
      </c>
      <c r="B242" s="120">
        <f t="shared" si="22"/>
        <v>241</v>
      </c>
      <c r="C242" s="120" t="str">
        <f t="shared" si="20"/>
        <v>241</v>
      </c>
      <c r="AC242" s="132" t="s">
        <v>403</v>
      </c>
      <c r="AD242" s="132" t="s">
        <v>93</v>
      </c>
      <c r="AE242" s="132" t="s">
        <v>402</v>
      </c>
      <c r="AS242" s="124" t="s">
        <v>102</v>
      </c>
      <c r="AT242" s="124">
        <f t="shared" si="23"/>
        <v>241</v>
      </c>
      <c r="AU242" s="124" t="str">
        <f t="shared" si="21"/>
        <v>0302241</v>
      </c>
      <c r="AV242" s="129" t="s">
        <v>924</v>
      </c>
      <c r="AW242" s="129" t="s">
        <v>925</v>
      </c>
    </row>
    <row r="243" spans="1:49" x14ac:dyDescent="0.3">
      <c r="A243" s="123" t="str">
        <f t="shared" si="19"/>
        <v>0242</v>
      </c>
      <c r="B243" s="120">
        <f t="shared" si="22"/>
        <v>242</v>
      </c>
      <c r="C243" s="120" t="str">
        <f t="shared" si="20"/>
        <v>242</v>
      </c>
      <c r="AC243" s="132" t="s">
        <v>405</v>
      </c>
      <c r="AD243" s="132" t="s">
        <v>93</v>
      </c>
      <c r="AE243" s="132" t="s">
        <v>404</v>
      </c>
      <c r="AS243" s="124" t="s">
        <v>102</v>
      </c>
      <c r="AT243" s="124">
        <f t="shared" si="23"/>
        <v>242</v>
      </c>
      <c r="AU243" s="124" t="str">
        <f t="shared" si="21"/>
        <v>0302242</v>
      </c>
      <c r="AV243" s="124" t="s">
        <v>926</v>
      </c>
      <c r="AW243" s="124" t="s">
        <v>927</v>
      </c>
    </row>
    <row r="244" spans="1:49" x14ac:dyDescent="0.3">
      <c r="A244" s="123" t="str">
        <f t="shared" si="19"/>
        <v>0243</v>
      </c>
      <c r="B244" s="120">
        <f t="shared" si="22"/>
        <v>243</v>
      </c>
      <c r="C244" s="120" t="str">
        <f t="shared" si="20"/>
        <v>243</v>
      </c>
      <c r="AC244" s="132" t="s">
        <v>406</v>
      </c>
      <c r="AD244" s="132" t="s">
        <v>93</v>
      </c>
      <c r="AE244" s="132" t="s">
        <v>57</v>
      </c>
      <c r="AS244" s="124" t="s">
        <v>102</v>
      </c>
      <c r="AT244" s="124">
        <f t="shared" si="23"/>
        <v>243</v>
      </c>
      <c r="AU244" s="124" t="str">
        <f t="shared" si="21"/>
        <v>0302243</v>
      </c>
      <c r="AV244" s="129" t="s">
        <v>928</v>
      </c>
      <c r="AW244" s="129" t="s">
        <v>929</v>
      </c>
    </row>
    <row r="245" spans="1:49" x14ac:dyDescent="0.3">
      <c r="A245" s="123" t="str">
        <f t="shared" si="19"/>
        <v>0244</v>
      </c>
      <c r="B245" s="120">
        <f t="shared" si="22"/>
        <v>244</v>
      </c>
      <c r="C245" s="120" t="str">
        <f t="shared" si="20"/>
        <v>244</v>
      </c>
      <c r="AC245" s="132" t="s">
        <v>407</v>
      </c>
      <c r="AD245" s="132" t="s">
        <v>93</v>
      </c>
      <c r="AE245" s="132">
        <v>1208</v>
      </c>
      <c r="AS245" s="124" t="s">
        <v>102</v>
      </c>
      <c r="AT245" s="124">
        <f t="shared" si="23"/>
        <v>244</v>
      </c>
      <c r="AU245" s="124" t="str">
        <f t="shared" si="21"/>
        <v>0302244</v>
      </c>
      <c r="AV245" s="124" t="s">
        <v>930</v>
      </c>
      <c r="AW245" s="124" t="s">
        <v>931</v>
      </c>
    </row>
    <row r="246" spans="1:49" x14ac:dyDescent="0.3">
      <c r="A246" s="123" t="str">
        <f t="shared" si="19"/>
        <v>0245</v>
      </c>
      <c r="B246" s="120">
        <f t="shared" si="22"/>
        <v>245</v>
      </c>
      <c r="C246" s="120" t="str">
        <f t="shared" si="20"/>
        <v>245</v>
      </c>
      <c r="AC246" s="132" t="s">
        <v>408</v>
      </c>
      <c r="AD246" s="132" t="s">
        <v>161</v>
      </c>
      <c r="AE246" s="132">
        <v>1209</v>
      </c>
      <c r="AS246" s="124" t="s">
        <v>102</v>
      </c>
      <c r="AT246" s="124">
        <f t="shared" si="23"/>
        <v>245</v>
      </c>
      <c r="AU246" s="124" t="str">
        <f t="shared" si="21"/>
        <v>0302245</v>
      </c>
      <c r="AV246" s="129" t="s">
        <v>932</v>
      </c>
      <c r="AW246" s="129" t="s">
        <v>933</v>
      </c>
    </row>
    <row r="247" spans="1:49" x14ac:dyDescent="0.3">
      <c r="A247" s="123" t="str">
        <f t="shared" si="19"/>
        <v>0246</v>
      </c>
      <c r="B247" s="120">
        <f t="shared" si="22"/>
        <v>246</v>
      </c>
      <c r="C247" s="120" t="str">
        <f t="shared" si="20"/>
        <v>246</v>
      </c>
      <c r="AC247" s="132" t="s">
        <v>409</v>
      </c>
      <c r="AD247" s="132" t="s">
        <v>93</v>
      </c>
      <c r="AE247" s="132">
        <v>1505</v>
      </c>
      <c r="AS247" s="124" t="s">
        <v>102</v>
      </c>
      <c r="AT247" s="124">
        <f t="shared" si="23"/>
        <v>246</v>
      </c>
      <c r="AU247" s="124" t="str">
        <f t="shared" si="21"/>
        <v>0302246</v>
      </c>
      <c r="AV247" s="124" t="s">
        <v>934</v>
      </c>
      <c r="AW247" s="124" t="s">
        <v>935</v>
      </c>
    </row>
    <row r="248" spans="1:49" x14ac:dyDescent="0.3">
      <c r="A248" s="123" t="str">
        <f t="shared" si="19"/>
        <v>0247</v>
      </c>
      <c r="B248" s="120">
        <f t="shared" si="22"/>
        <v>247</v>
      </c>
      <c r="C248" s="120" t="str">
        <f t="shared" si="20"/>
        <v>247</v>
      </c>
      <c r="AC248" s="132" t="s">
        <v>410</v>
      </c>
      <c r="AD248" s="132" t="s">
        <v>93</v>
      </c>
      <c r="AE248" s="132">
        <v>1210</v>
      </c>
      <c r="AS248" s="124" t="s">
        <v>102</v>
      </c>
      <c r="AT248" s="124">
        <f t="shared" si="23"/>
        <v>247</v>
      </c>
      <c r="AU248" s="124" t="str">
        <f t="shared" si="21"/>
        <v>0302247</v>
      </c>
      <c r="AV248" s="129" t="s">
        <v>936</v>
      </c>
      <c r="AW248" s="129" t="s">
        <v>937</v>
      </c>
    </row>
    <row r="249" spans="1:49" x14ac:dyDescent="0.3">
      <c r="A249" s="123" t="str">
        <f t="shared" si="19"/>
        <v>0248</v>
      </c>
      <c r="B249" s="120">
        <f t="shared" si="22"/>
        <v>248</v>
      </c>
      <c r="C249" s="120" t="str">
        <f t="shared" si="20"/>
        <v>248</v>
      </c>
      <c r="AC249" s="132" t="s">
        <v>411</v>
      </c>
      <c r="AD249" s="132" t="s">
        <v>93</v>
      </c>
      <c r="AE249" s="132" t="s">
        <v>58</v>
      </c>
      <c r="AS249" s="124" t="s">
        <v>102</v>
      </c>
      <c r="AT249" s="124">
        <f t="shared" si="23"/>
        <v>248</v>
      </c>
      <c r="AU249" s="124" t="str">
        <f t="shared" si="21"/>
        <v>0302248</v>
      </c>
      <c r="AV249" s="124" t="s">
        <v>938</v>
      </c>
      <c r="AW249" s="124" t="s">
        <v>939</v>
      </c>
    </row>
    <row r="250" spans="1:49" x14ac:dyDescent="0.3">
      <c r="A250" s="123" t="str">
        <f t="shared" si="19"/>
        <v>0249</v>
      </c>
      <c r="B250" s="120">
        <f t="shared" si="22"/>
        <v>249</v>
      </c>
      <c r="C250" s="120" t="str">
        <f t="shared" si="20"/>
        <v>249</v>
      </c>
      <c r="AC250" s="132" t="s">
        <v>412</v>
      </c>
      <c r="AD250" s="132" t="s">
        <v>93</v>
      </c>
      <c r="AE250" s="132">
        <v>1211</v>
      </c>
      <c r="AS250" s="124" t="s">
        <v>102</v>
      </c>
      <c r="AT250" s="124">
        <f t="shared" si="23"/>
        <v>249</v>
      </c>
      <c r="AU250" s="124" t="str">
        <f t="shared" si="21"/>
        <v>0302249</v>
      </c>
      <c r="AV250" s="129" t="s">
        <v>940</v>
      </c>
      <c r="AW250" s="129" t="s">
        <v>941</v>
      </c>
    </row>
    <row r="251" spans="1:49" x14ac:dyDescent="0.3">
      <c r="A251" s="123" t="str">
        <f t="shared" si="19"/>
        <v>0250</v>
      </c>
      <c r="B251" s="120">
        <f t="shared" si="22"/>
        <v>250</v>
      </c>
      <c r="C251" s="120" t="str">
        <f t="shared" si="20"/>
        <v>250</v>
      </c>
      <c r="AC251" s="132" t="s">
        <v>414</v>
      </c>
      <c r="AD251" s="132" t="s">
        <v>93</v>
      </c>
      <c r="AE251" s="132" t="s">
        <v>413</v>
      </c>
      <c r="AS251" s="124" t="s">
        <v>102</v>
      </c>
      <c r="AT251" s="124">
        <f t="shared" si="23"/>
        <v>250</v>
      </c>
      <c r="AU251" s="124" t="str">
        <f t="shared" si="21"/>
        <v>0302250</v>
      </c>
      <c r="AV251" s="124" t="s">
        <v>942</v>
      </c>
      <c r="AW251" s="124" t="s">
        <v>943</v>
      </c>
    </row>
    <row r="252" spans="1:49" x14ac:dyDescent="0.3">
      <c r="A252" s="123" t="str">
        <f t="shared" si="19"/>
        <v>0251</v>
      </c>
      <c r="B252" s="120">
        <f t="shared" si="22"/>
        <v>251</v>
      </c>
      <c r="C252" s="120" t="str">
        <f t="shared" si="20"/>
        <v>251</v>
      </c>
      <c r="AC252" s="132" t="s">
        <v>416</v>
      </c>
      <c r="AD252" s="132" t="s">
        <v>93</v>
      </c>
      <c r="AE252" s="132" t="s">
        <v>415</v>
      </c>
      <c r="AS252" s="124" t="s">
        <v>102</v>
      </c>
      <c r="AT252" s="124">
        <f t="shared" si="23"/>
        <v>251</v>
      </c>
      <c r="AU252" s="124" t="str">
        <f t="shared" si="21"/>
        <v>0302251</v>
      </c>
      <c r="AV252" s="129" t="s">
        <v>944</v>
      </c>
      <c r="AW252" s="129" t="s">
        <v>945</v>
      </c>
    </row>
    <row r="253" spans="1:49" x14ac:dyDescent="0.3">
      <c r="A253" s="123" t="str">
        <f t="shared" si="19"/>
        <v>0252</v>
      </c>
      <c r="B253" s="120">
        <f t="shared" si="22"/>
        <v>252</v>
      </c>
      <c r="C253" s="120" t="str">
        <f t="shared" si="20"/>
        <v>252</v>
      </c>
      <c r="AC253" s="132" t="s">
        <v>417</v>
      </c>
      <c r="AD253" s="132" t="s">
        <v>93</v>
      </c>
      <c r="AE253" s="132" t="s">
        <v>59</v>
      </c>
      <c r="AS253" s="124" t="s">
        <v>102</v>
      </c>
      <c r="AT253" s="124">
        <f t="shared" si="23"/>
        <v>252</v>
      </c>
      <c r="AU253" s="124" t="str">
        <f t="shared" si="21"/>
        <v>0302252</v>
      </c>
      <c r="AV253" s="124" t="s">
        <v>946</v>
      </c>
      <c r="AW253" s="124" t="s">
        <v>947</v>
      </c>
    </row>
    <row r="254" spans="1:49" x14ac:dyDescent="0.3">
      <c r="A254" s="123" t="str">
        <f t="shared" si="19"/>
        <v>0253</v>
      </c>
      <c r="B254" s="120">
        <f t="shared" si="22"/>
        <v>253</v>
      </c>
      <c r="C254" s="120" t="str">
        <f t="shared" si="20"/>
        <v>253</v>
      </c>
      <c r="AC254" s="132" t="s">
        <v>419</v>
      </c>
      <c r="AD254" s="132" t="s">
        <v>93</v>
      </c>
      <c r="AE254" s="132" t="s">
        <v>418</v>
      </c>
      <c r="AS254" s="124" t="s">
        <v>102</v>
      </c>
      <c r="AT254" s="124">
        <f t="shared" si="23"/>
        <v>253</v>
      </c>
      <c r="AU254" s="124" t="str">
        <f t="shared" si="21"/>
        <v>0302253</v>
      </c>
      <c r="AV254" s="129" t="s">
        <v>948</v>
      </c>
      <c r="AW254" s="129" t="s">
        <v>949</v>
      </c>
    </row>
    <row r="255" spans="1:49" x14ac:dyDescent="0.3">
      <c r="A255" s="123" t="str">
        <f t="shared" si="19"/>
        <v>0254</v>
      </c>
      <c r="B255" s="120">
        <f t="shared" si="22"/>
        <v>254</v>
      </c>
      <c r="C255" s="120" t="str">
        <f t="shared" si="20"/>
        <v>254</v>
      </c>
      <c r="AC255" s="132" t="s">
        <v>420</v>
      </c>
      <c r="AD255" s="132" t="s">
        <v>93</v>
      </c>
      <c r="AE255" s="132">
        <v>1212</v>
      </c>
      <c r="AS255" s="124" t="s">
        <v>102</v>
      </c>
      <c r="AT255" s="124">
        <f t="shared" si="23"/>
        <v>254</v>
      </c>
      <c r="AU255" s="124" t="str">
        <f t="shared" si="21"/>
        <v>0302254</v>
      </c>
      <c r="AV255" s="124" t="s">
        <v>950</v>
      </c>
      <c r="AW255" s="124" t="s">
        <v>951</v>
      </c>
    </row>
    <row r="256" spans="1:49" x14ac:dyDescent="0.3">
      <c r="A256" s="123" t="str">
        <f t="shared" si="19"/>
        <v>0255</v>
      </c>
      <c r="B256" s="120">
        <f t="shared" si="22"/>
        <v>255</v>
      </c>
      <c r="C256" s="120" t="str">
        <f t="shared" si="20"/>
        <v>255</v>
      </c>
      <c r="AC256" s="132" t="s">
        <v>421</v>
      </c>
      <c r="AD256" s="132" t="s">
        <v>93</v>
      </c>
      <c r="AE256" s="132" t="s">
        <v>60</v>
      </c>
      <c r="AS256" s="124" t="s">
        <v>102</v>
      </c>
      <c r="AT256" s="124">
        <f t="shared" si="23"/>
        <v>255</v>
      </c>
      <c r="AU256" s="124" t="str">
        <f t="shared" si="21"/>
        <v>0302255</v>
      </c>
      <c r="AV256" s="129" t="s">
        <v>952</v>
      </c>
      <c r="AW256" s="129" t="s">
        <v>953</v>
      </c>
    </row>
    <row r="257" spans="1:49" x14ac:dyDescent="0.3">
      <c r="A257" s="123" t="str">
        <f t="shared" si="19"/>
        <v>0256</v>
      </c>
      <c r="B257" s="120">
        <f t="shared" si="22"/>
        <v>256</v>
      </c>
      <c r="C257" s="120" t="str">
        <f t="shared" si="20"/>
        <v>256</v>
      </c>
      <c r="AC257" s="132" t="s">
        <v>422</v>
      </c>
      <c r="AD257" s="132" t="s">
        <v>93</v>
      </c>
      <c r="AE257" s="132" t="s">
        <v>61</v>
      </c>
      <c r="AS257" s="124" t="s">
        <v>102</v>
      </c>
      <c r="AT257" s="124">
        <f t="shared" si="23"/>
        <v>256</v>
      </c>
      <c r="AU257" s="124" t="str">
        <f t="shared" si="21"/>
        <v>0302256</v>
      </c>
      <c r="AV257" s="124" t="s">
        <v>954</v>
      </c>
      <c r="AW257" s="124" t="s">
        <v>955</v>
      </c>
    </row>
    <row r="258" spans="1:49" x14ac:dyDescent="0.3">
      <c r="A258" s="123" t="str">
        <f t="shared" ref="A258:A321" si="24">TEXT(B258,"0000")</f>
        <v>0257</v>
      </c>
      <c r="B258" s="120">
        <f t="shared" si="22"/>
        <v>257</v>
      </c>
      <c r="C258" s="120" t="str">
        <f t="shared" si="20"/>
        <v>257</v>
      </c>
      <c r="AC258" s="132" t="s">
        <v>423</v>
      </c>
      <c r="AD258" s="132" t="s">
        <v>93</v>
      </c>
      <c r="AE258" s="132">
        <v>1213</v>
      </c>
      <c r="AS258" s="124" t="s">
        <v>102</v>
      </c>
      <c r="AT258" s="124">
        <f t="shared" si="23"/>
        <v>257</v>
      </c>
      <c r="AU258" s="124" t="str">
        <f t="shared" si="21"/>
        <v>0302257</v>
      </c>
      <c r="AV258" s="129" t="s">
        <v>956</v>
      </c>
      <c r="AW258" s="129" t="s">
        <v>957</v>
      </c>
    </row>
    <row r="259" spans="1:49" x14ac:dyDescent="0.3">
      <c r="A259" s="123" t="str">
        <f t="shared" si="24"/>
        <v>0258</v>
      </c>
      <c r="B259" s="120">
        <f t="shared" si="22"/>
        <v>258</v>
      </c>
      <c r="C259" s="120" t="str">
        <f t="shared" ref="C259:C322" si="25">TEXT(B259,"00")</f>
        <v>258</v>
      </c>
      <c r="AC259" s="132" t="s">
        <v>424</v>
      </c>
      <c r="AD259" s="132" t="s">
        <v>93</v>
      </c>
      <c r="AE259" s="132">
        <v>1214</v>
      </c>
      <c r="AS259" s="124" t="s">
        <v>102</v>
      </c>
      <c r="AT259" s="124">
        <f t="shared" si="23"/>
        <v>258</v>
      </c>
      <c r="AU259" s="124" t="str">
        <f t="shared" ref="AU259:AU322" si="26">CONCATENATE(AS259,AT259)</f>
        <v>0302258</v>
      </c>
      <c r="AV259" s="124" t="s">
        <v>958</v>
      </c>
      <c r="AW259" s="124" t="s">
        <v>959</v>
      </c>
    </row>
    <row r="260" spans="1:49" x14ac:dyDescent="0.3">
      <c r="A260" s="123" t="str">
        <f t="shared" si="24"/>
        <v>0259</v>
      </c>
      <c r="B260" s="120">
        <f t="shared" ref="B260:B323" si="27">B259+1</f>
        <v>259</v>
      </c>
      <c r="C260" s="120" t="str">
        <f t="shared" si="25"/>
        <v>259</v>
      </c>
      <c r="AC260" s="132" t="s">
        <v>426</v>
      </c>
      <c r="AD260" s="132" t="s">
        <v>93</v>
      </c>
      <c r="AE260" s="132" t="s">
        <v>425</v>
      </c>
      <c r="AS260" s="124" t="s">
        <v>102</v>
      </c>
      <c r="AT260" s="124">
        <f t="shared" ref="AT260:AT323" si="28">AT259+1</f>
        <v>259</v>
      </c>
      <c r="AU260" s="124" t="str">
        <f t="shared" si="26"/>
        <v>0302259</v>
      </c>
      <c r="AV260" s="129" t="s">
        <v>960</v>
      </c>
      <c r="AW260" s="129" t="s">
        <v>961</v>
      </c>
    </row>
    <row r="261" spans="1:49" x14ac:dyDescent="0.3">
      <c r="A261" s="123" t="str">
        <f t="shared" si="24"/>
        <v>0260</v>
      </c>
      <c r="B261" s="120">
        <f t="shared" si="27"/>
        <v>260</v>
      </c>
      <c r="C261" s="120" t="str">
        <f t="shared" si="25"/>
        <v>260</v>
      </c>
      <c r="AC261" s="132" t="s">
        <v>428</v>
      </c>
      <c r="AD261" s="132" t="s">
        <v>161</v>
      </c>
      <c r="AE261" s="132" t="s">
        <v>427</v>
      </c>
      <c r="AS261" s="124" t="s">
        <v>102</v>
      </c>
      <c r="AT261" s="124">
        <f t="shared" si="28"/>
        <v>260</v>
      </c>
      <c r="AU261" s="124" t="str">
        <f t="shared" si="26"/>
        <v>0302260</v>
      </c>
      <c r="AV261" s="124" t="s">
        <v>962</v>
      </c>
      <c r="AW261" s="124" t="s">
        <v>963</v>
      </c>
    </row>
    <row r="262" spans="1:49" x14ac:dyDescent="0.3">
      <c r="A262" s="123" t="str">
        <f t="shared" si="24"/>
        <v>0261</v>
      </c>
      <c r="B262" s="120">
        <f t="shared" si="27"/>
        <v>261</v>
      </c>
      <c r="C262" s="120" t="str">
        <f t="shared" si="25"/>
        <v>261</v>
      </c>
      <c r="AC262" s="132" t="s">
        <v>430</v>
      </c>
      <c r="AD262" s="132" t="s">
        <v>93</v>
      </c>
      <c r="AE262" s="132" t="s">
        <v>429</v>
      </c>
      <c r="AS262" s="124" t="s">
        <v>102</v>
      </c>
      <c r="AT262" s="124">
        <f t="shared" si="28"/>
        <v>261</v>
      </c>
      <c r="AU262" s="124" t="str">
        <f t="shared" si="26"/>
        <v>0302261</v>
      </c>
      <c r="AV262" s="129" t="s">
        <v>964</v>
      </c>
      <c r="AW262" s="129" t="s">
        <v>965</v>
      </c>
    </row>
    <row r="263" spans="1:49" x14ac:dyDescent="0.3">
      <c r="A263" s="123" t="str">
        <f t="shared" si="24"/>
        <v>0262</v>
      </c>
      <c r="B263" s="120">
        <f t="shared" si="27"/>
        <v>262</v>
      </c>
      <c r="C263" s="120" t="str">
        <f t="shared" si="25"/>
        <v>262</v>
      </c>
      <c r="AC263" s="132" t="s">
        <v>431</v>
      </c>
      <c r="AD263" s="132" t="s">
        <v>93</v>
      </c>
      <c r="AE263" s="132">
        <v>1509</v>
      </c>
      <c r="AS263" s="124" t="s">
        <v>102</v>
      </c>
      <c r="AT263" s="124">
        <f t="shared" si="28"/>
        <v>262</v>
      </c>
      <c r="AU263" s="124" t="str">
        <f t="shared" si="26"/>
        <v>0302262</v>
      </c>
      <c r="AV263" s="124" t="s">
        <v>966</v>
      </c>
      <c r="AW263" s="124" t="s">
        <v>967</v>
      </c>
    </row>
    <row r="264" spans="1:49" x14ac:dyDescent="0.3">
      <c r="A264" s="123" t="str">
        <f t="shared" si="24"/>
        <v>0263</v>
      </c>
      <c r="B264" s="120">
        <f t="shared" si="27"/>
        <v>263</v>
      </c>
      <c r="C264" s="120" t="str">
        <f t="shared" si="25"/>
        <v>263</v>
      </c>
      <c r="AC264" s="132" t="s">
        <v>432</v>
      </c>
      <c r="AD264" s="132" t="s">
        <v>93</v>
      </c>
      <c r="AE264" s="132" t="s">
        <v>62</v>
      </c>
      <c r="AS264" s="124" t="s">
        <v>102</v>
      </c>
      <c r="AT264" s="124">
        <f t="shared" si="28"/>
        <v>263</v>
      </c>
      <c r="AU264" s="124" t="str">
        <f t="shared" si="26"/>
        <v>0302263</v>
      </c>
      <c r="AV264" s="129" t="s">
        <v>968</v>
      </c>
      <c r="AW264" s="129" t="s">
        <v>969</v>
      </c>
    </row>
    <row r="265" spans="1:49" x14ac:dyDescent="0.3">
      <c r="A265" s="123" t="str">
        <f t="shared" si="24"/>
        <v>0264</v>
      </c>
      <c r="B265" s="120">
        <f t="shared" si="27"/>
        <v>264</v>
      </c>
      <c r="C265" s="120" t="str">
        <f t="shared" si="25"/>
        <v>264</v>
      </c>
      <c r="AC265" s="132" t="s">
        <v>433</v>
      </c>
      <c r="AD265" s="132" t="s">
        <v>93</v>
      </c>
      <c r="AE265" s="132">
        <v>1513</v>
      </c>
      <c r="AS265" s="124" t="s">
        <v>102</v>
      </c>
      <c r="AT265" s="124">
        <f t="shared" si="28"/>
        <v>264</v>
      </c>
      <c r="AU265" s="124" t="str">
        <f t="shared" si="26"/>
        <v>0302264</v>
      </c>
      <c r="AV265" s="124" t="s">
        <v>970</v>
      </c>
      <c r="AW265" s="124" t="s">
        <v>971</v>
      </c>
    </row>
    <row r="266" spans="1:49" x14ac:dyDescent="0.3">
      <c r="A266" s="123" t="str">
        <f t="shared" si="24"/>
        <v>0265</v>
      </c>
      <c r="B266" s="120">
        <f t="shared" si="27"/>
        <v>265</v>
      </c>
      <c r="C266" s="120" t="str">
        <f t="shared" si="25"/>
        <v>265</v>
      </c>
      <c r="AC266" s="132" t="s">
        <v>434</v>
      </c>
      <c r="AD266" s="132" t="s">
        <v>93</v>
      </c>
      <c r="AE266" s="132">
        <v>1215</v>
      </c>
      <c r="AS266" s="124" t="s">
        <v>102</v>
      </c>
      <c r="AT266" s="124">
        <f t="shared" si="28"/>
        <v>265</v>
      </c>
      <c r="AU266" s="124" t="str">
        <f t="shared" si="26"/>
        <v>0302265</v>
      </c>
      <c r="AV266" s="129" t="s">
        <v>972</v>
      </c>
      <c r="AW266" s="129" t="s">
        <v>973</v>
      </c>
    </row>
    <row r="267" spans="1:49" x14ac:dyDescent="0.3">
      <c r="A267" s="123" t="str">
        <f t="shared" si="24"/>
        <v>0266</v>
      </c>
      <c r="B267" s="120">
        <f t="shared" si="27"/>
        <v>266</v>
      </c>
      <c r="C267" s="120" t="str">
        <f t="shared" si="25"/>
        <v>266</v>
      </c>
      <c r="AC267" s="132" t="s">
        <v>436</v>
      </c>
      <c r="AD267" s="132" t="s">
        <v>93</v>
      </c>
      <c r="AE267" s="132" t="s">
        <v>435</v>
      </c>
      <c r="AS267" s="124" t="s">
        <v>102</v>
      </c>
      <c r="AT267" s="124">
        <f t="shared" si="28"/>
        <v>266</v>
      </c>
      <c r="AU267" s="124" t="str">
        <f t="shared" si="26"/>
        <v>0302266</v>
      </c>
      <c r="AV267" s="124" t="s">
        <v>974</v>
      </c>
      <c r="AW267" s="124" t="s">
        <v>975</v>
      </c>
    </row>
    <row r="268" spans="1:49" x14ac:dyDescent="0.3">
      <c r="A268" s="123" t="str">
        <f t="shared" si="24"/>
        <v>0267</v>
      </c>
      <c r="B268" s="120">
        <f t="shared" si="27"/>
        <v>267</v>
      </c>
      <c r="C268" s="120" t="str">
        <f t="shared" si="25"/>
        <v>267</v>
      </c>
      <c r="AC268" s="132" t="s">
        <v>438</v>
      </c>
      <c r="AD268" s="132" t="s">
        <v>93</v>
      </c>
      <c r="AE268" s="132" t="s">
        <v>437</v>
      </c>
      <c r="AS268" s="124" t="s">
        <v>102</v>
      </c>
      <c r="AT268" s="124">
        <f t="shared" si="28"/>
        <v>267</v>
      </c>
      <c r="AU268" s="124" t="str">
        <f t="shared" si="26"/>
        <v>0302267</v>
      </c>
      <c r="AV268" s="129" t="s">
        <v>976</v>
      </c>
      <c r="AW268" s="129" t="s">
        <v>977</v>
      </c>
    </row>
    <row r="269" spans="1:49" x14ac:dyDescent="0.3">
      <c r="A269" s="123" t="str">
        <f t="shared" si="24"/>
        <v>0268</v>
      </c>
      <c r="B269" s="120">
        <f t="shared" si="27"/>
        <v>268</v>
      </c>
      <c r="C269" s="120" t="str">
        <f t="shared" si="25"/>
        <v>268</v>
      </c>
      <c r="AC269" s="132" t="s">
        <v>439</v>
      </c>
      <c r="AD269" s="132" t="s">
        <v>93</v>
      </c>
      <c r="AE269" s="132" t="s">
        <v>63</v>
      </c>
      <c r="AS269" s="124" t="s">
        <v>102</v>
      </c>
      <c r="AT269" s="124">
        <f t="shared" si="28"/>
        <v>268</v>
      </c>
      <c r="AU269" s="124" t="str">
        <f t="shared" si="26"/>
        <v>0302268</v>
      </c>
      <c r="AV269" s="124" t="s">
        <v>978</v>
      </c>
      <c r="AW269" s="124" t="s">
        <v>979</v>
      </c>
    </row>
    <row r="270" spans="1:49" x14ac:dyDescent="0.3">
      <c r="A270" s="123" t="str">
        <f t="shared" si="24"/>
        <v>0269</v>
      </c>
      <c r="B270" s="120">
        <f t="shared" si="27"/>
        <v>269</v>
      </c>
      <c r="C270" s="120" t="str">
        <f t="shared" si="25"/>
        <v>269</v>
      </c>
      <c r="AC270" s="132" t="s">
        <v>441</v>
      </c>
      <c r="AD270" s="132" t="s">
        <v>93</v>
      </c>
      <c r="AE270" s="132" t="s">
        <v>440</v>
      </c>
      <c r="AS270" s="124" t="s">
        <v>102</v>
      </c>
      <c r="AT270" s="124">
        <f t="shared" si="28"/>
        <v>269</v>
      </c>
      <c r="AU270" s="124" t="str">
        <f t="shared" si="26"/>
        <v>0302269</v>
      </c>
      <c r="AV270" s="129" t="s">
        <v>980</v>
      </c>
      <c r="AW270" s="129" t="s">
        <v>981</v>
      </c>
    </row>
    <row r="271" spans="1:49" x14ac:dyDescent="0.3">
      <c r="A271" s="123" t="str">
        <f t="shared" si="24"/>
        <v>0270</v>
      </c>
      <c r="B271" s="120">
        <f t="shared" si="27"/>
        <v>270</v>
      </c>
      <c r="C271" s="120" t="str">
        <f t="shared" si="25"/>
        <v>270</v>
      </c>
      <c r="AS271" s="124" t="s">
        <v>102</v>
      </c>
      <c r="AT271" s="124">
        <f t="shared" si="28"/>
        <v>270</v>
      </c>
      <c r="AU271" s="124" t="str">
        <f t="shared" si="26"/>
        <v>0302270</v>
      </c>
      <c r="AV271" s="124" t="s">
        <v>982</v>
      </c>
      <c r="AW271" s="124" t="s">
        <v>983</v>
      </c>
    </row>
    <row r="272" spans="1:49" x14ac:dyDescent="0.3">
      <c r="A272" s="123" t="str">
        <f t="shared" si="24"/>
        <v>0271</v>
      </c>
      <c r="B272" s="120">
        <f t="shared" si="27"/>
        <v>271</v>
      </c>
      <c r="C272" s="120" t="str">
        <f t="shared" si="25"/>
        <v>271</v>
      </c>
      <c r="AC272" s="127" t="s">
        <v>442</v>
      </c>
      <c r="AD272" s="127"/>
      <c r="AE272" s="127">
        <v>105</v>
      </c>
      <c r="AS272" s="124" t="s">
        <v>102</v>
      </c>
      <c r="AT272" s="124">
        <f t="shared" si="28"/>
        <v>271</v>
      </c>
      <c r="AU272" s="124" t="str">
        <f t="shared" si="26"/>
        <v>0302271</v>
      </c>
      <c r="AV272" s="129" t="s">
        <v>984</v>
      </c>
      <c r="AW272" s="129" t="s">
        <v>985</v>
      </c>
    </row>
    <row r="273" spans="1:49" x14ac:dyDescent="0.3">
      <c r="A273" s="123" t="str">
        <f t="shared" si="24"/>
        <v>0272</v>
      </c>
      <c r="B273" s="120">
        <f t="shared" si="27"/>
        <v>272</v>
      </c>
      <c r="C273" s="120" t="str">
        <f t="shared" si="25"/>
        <v>272</v>
      </c>
      <c r="AC273" s="132" t="s">
        <v>444</v>
      </c>
      <c r="AD273" s="132" t="s">
        <v>93</v>
      </c>
      <c r="AE273" s="132" t="s">
        <v>443</v>
      </c>
      <c r="AS273" s="124" t="s">
        <v>102</v>
      </c>
      <c r="AT273" s="124">
        <f t="shared" si="28"/>
        <v>272</v>
      </c>
      <c r="AU273" s="124" t="str">
        <f t="shared" si="26"/>
        <v>0302272</v>
      </c>
      <c r="AV273" s="124" t="s">
        <v>986</v>
      </c>
      <c r="AW273" s="124" t="s">
        <v>987</v>
      </c>
    </row>
    <row r="274" spans="1:49" x14ac:dyDescent="0.3">
      <c r="A274" s="123" t="str">
        <f t="shared" si="24"/>
        <v>0273</v>
      </c>
      <c r="B274" s="120">
        <f t="shared" si="27"/>
        <v>273</v>
      </c>
      <c r="C274" s="120" t="str">
        <f t="shared" si="25"/>
        <v>273</v>
      </c>
      <c r="AC274" s="132" t="s">
        <v>446</v>
      </c>
      <c r="AD274" s="132" t="s">
        <v>93</v>
      </c>
      <c r="AE274" s="132" t="s">
        <v>445</v>
      </c>
      <c r="AS274" s="124" t="s">
        <v>102</v>
      </c>
      <c r="AT274" s="124">
        <f t="shared" si="28"/>
        <v>273</v>
      </c>
      <c r="AU274" s="124" t="str">
        <f t="shared" si="26"/>
        <v>0302273</v>
      </c>
      <c r="AV274" s="129" t="s">
        <v>988</v>
      </c>
      <c r="AW274" s="129" t="s">
        <v>989</v>
      </c>
    </row>
    <row r="275" spans="1:49" x14ac:dyDescent="0.3">
      <c r="A275" s="123" t="str">
        <f t="shared" si="24"/>
        <v>0274</v>
      </c>
      <c r="B275" s="120">
        <f t="shared" si="27"/>
        <v>274</v>
      </c>
      <c r="C275" s="120" t="str">
        <f t="shared" si="25"/>
        <v>274</v>
      </c>
      <c r="AC275" s="132" t="s">
        <v>448</v>
      </c>
      <c r="AD275" s="132" t="s">
        <v>93</v>
      </c>
      <c r="AE275" s="132" t="s">
        <v>447</v>
      </c>
      <c r="AS275" s="124" t="s">
        <v>102</v>
      </c>
      <c r="AT275" s="124">
        <f t="shared" si="28"/>
        <v>274</v>
      </c>
      <c r="AU275" s="124" t="str">
        <f t="shared" si="26"/>
        <v>0302274</v>
      </c>
      <c r="AV275" s="124" t="s">
        <v>990</v>
      </c>
      <c r="AW275" s="124" t="s">
        <v>991</v>
      </c>
    </row>
    <row r="276" spans="1:49" x14ac:dyDescent="0.3">
      <c r="A276" s="123" t="str">
        <f t="shared" si="24"/>
        <v>0275</v>
      </c>
      <c r="B276" s="120">
        <f t="shared" si="27"/>
        <v>275</v>
      </c>
      <c r="C276" s="120" t="str">
        <f t="shared" si="25"/>
        <v>275</v>
      </c>
      <c r="AC276" s="132" t="s">
        <v>450</v>
      </c>
      <c r="AD276" s="132" t="s">
        <v>93</v>
      </c>
      <c r="AE276" s="132" t="s">
        <v>449</v>
      </c>
      <c r="AS276" s="124" t="s">
        <v>102</v>
      </c>
      <c r="AT276" s="124">
        <f t="shared" si="28"/>
        <v>275</v>
      </c>
      <c r="AU276" s="124" t="str">
        <f t="shared" si="26"/>
        <v>0302275</v>
      </c>
      <c r="AV276" s="129" t="s">
        <v>992</v>
      </c>
      <c r="AW276" s="129" t="s">
        <v>993</v>
      </c>
    </row>
    <row r="277" spans="1:49" x14ac:dyDescent="0.3">
      <c r="A277" s="123" t="str">
        <f t="shared" si="24"/>
        <v>0276</v>
      </c>
      <c r="B277" s="120">
        <f t="shared" si="27"/>
        <v>276</v>
      </c>
      <c r="C277" s="120" t="str">
        <f t="shared" si="25"/>
        <v>276</v>
      </c>
      <c r="AC277" s="132" t="s">
        <v>452</v>
      </c>
      <c r="AD277" s="132" t="s">
        <v>93</v>
      </c>
      <c r="AE277" s="132" t="s">
        <v>451</v>
      </c>
      <c r="AS277" s="124" t="s">
        <v>102</v>
      </c>
      <c r="AT277" s="124">
        <f t="shared" si="28"/>
        <v>276</v>
      </c>
      <c r="AU277" s="124" t="str">
        <f t="shared" si="26"/>
        <v>0302276</v>
      </c>
      <c r="AV277" s="124" t="s">
        <v>994</v>
      </c>
      <c r="AW277" s="124" t="s">
        <v>995</v>
      </c>
    </row>
    <row r="278" spans="1:49" x14ac:dyDescent="0.3">
      <c r="A278" s="123" t="str">
        <f t="shared" si="24"/>
        <v>0277</v>
      </c>
      <c r="B278" s="120">
        <f t="shared" si="27"/>
        <v>277</v>
      </c>
      <c r="C278" s="120" t="str">
        <f t="shared" si="25"/>
        <v>277</v>
      </c>
      <c r="AC278" s="132" t="s">
        <v>454</v>
      </c>
      <c r="AD278" s="132" t="s">
        <v>93</v>
      </c>
      <c r="AE278" s="132" t="s">
        <v>453</v>
      </c>
      <c r="AS278" s="124" t="s">
        <v>102</v>
      </c>
      <c r="AT278" s="124">
        <f t="shared" si="28"/>
        <v>277</v>
      </c>
      <c r="AU278" s="124" t="str">
        <f t="shared" si="26"/>
        <v>0302277</v>
      </c>
      <c r="AV278" s="129" t="s">
        <v>996</v>
      </c>
      <c r="AW278" s="129" t="s">
        <v>997</v>
      </c>
    </row>
    <row r="279" spans="1:49" x14ac:dyDescent="0.3">
      <c r="A279" s="123" t="str">
        <f t="shared" si="24"/>
        <v>0278</v>
      </c>
      <c r="B279" s="120">
        <f t="shared" si="27"/>
        <v>278</v>
      </c>
      <c r="C279" s="120" t="str">
        <f t="shared" si="25"/>
        <v>278</v>
      </c>
      <c r="AC279" s="132" t="s">
        <v>456</v>
      </c>
      <c r="AD279" s="132" t="s">
        <v>93</v>
      </c>
      <c r="AE279" s="132" t="s">
        <v>455</v>
      </c>
      <c r="AS279" s="124" t="s">
        <v>102</v>
      </c>
      <c r="AT279" s="124">
        <f t="shared" si="28"/>
        <v>278</v>
      </c>
      <c r="AU279" s="124" t="str">
        <f t="shared" si="26"/>
        <v>0302278</v>
      </c>
      <c r="AV279" s="124" t="s">
        <v>998</v>
      </c>
      <c r="AW279" s="124" t="s">
        <v>999</v>
      </c>
    </row>
    <row r="280" spans="1:49" x14ac:dyDescent="0.3">
      <c r="A280" s="123" t="str">
        <f t="shared" si="24"/>
        <v>0279</v>
      </c>
      <c r="B280" s="120">
        <f t="shared" si="27"/>
        <v>279</v>
      </c>
      <c r="C280" s="120" t="str">
        <f t="shared" si="25"/>
        <v>279</v>
      </c>
      <c r="AC280" s="132" t="s">
        <v>458</v>
      </c>
      <c r="AD280" s="132" t="s">
        <v>93</v>
      </c>
      <c r="AE280" s="132" t="s">
        <v>457</v>
      </c>
      <c r="AS280" s="124" t="s">
        <v>102</v>
      </c>
      <c r="AT280" s="124">
        <f t="shared" si="28"/>
        <v>279</v>
      </c>
      <c r="AU280" s="124" t="str">
        <f t="shared" si="26"/>
        <v>0302279</v>
      </c>
      <c r="AV280" s="129" t="s">
        <v>1000</v>
      </c>
      <c r="AW280" s="129" t="s">
        <v>1001</v>
      </c>
    </row>
    <row r="281" spans="1:49" x14ac:dyDescent="0.3">
      <c r="A281" s="123" t="str">
        <f t="shared" si="24"/>
        <v>0280</v>
      </c>
      <c r="B281" s="120">
        <f t="shared" si="27"/>
        <v>280</v>
      </c>
      <c r="C281" s="120" t="str">
        <f t="shared" si="25"/>
        <v>280</v>
      </c>
      <c r="AC281" s="132" t="s">
        <v>459</v>
      </c>
      <c r="AD281" s="132" t="s">
        <v>93</v>
      </c>
      <c r="AE281" s="132" t="s">
        <v>27</v>
      </c>
      <c r="AS281" s="124" t="s">
        <v>102</v>
      </c>
      <c r="AT281" s="124">
        <f t="shared" si="28"/>
        <v>280</v>
      </c>
      <c r="AU281" s="124" t="str">
        <f t="shared" si="26"/>
        <v>0302280</v>
      </c>
      <c r="AV281" s="124" t="s">
        <v>585</v>
      </c>
      <c r="AW281" s="124" t="s">
        <v>1002</v>
      </c>
    </row>
    <row r="282" spans="1:49" x14ac:dyDescent="0.3">
      <c r="A282" s="123" t="str">
        <f t="shared" si="24"/>
        <v>0281</v>
      </c>
      <c r="B282" s="120">
        <f t="shared" si="27"/>
        <v>281</v>
      </c>
      <c r="C282" s="120" t="str">
        <f t="shared" si="25"/>
        <v>281</v>
      </c>
      <c r="AC282" s="132" t="s">
        <v>461</v>
      </c>
      <c r="AD282" s="132" t="s">
        <v>93</v>
      </c>
      <c r="AE282" s="132" t="s">
        <v>460</v>
      </c>
      <c r="AS282" s="124" t="s">
        <v>102</v>
      </c>
      <c r="AT282" s="124">
        <f t="shared" si="28"/>
        <v>281</v>
      </c>
      <c r="AU282" s="124" t="str">
        <f t="shared" si="26"/>
        <v>0302281</v>
      </c>
      <c r="AV282" s="129" t="s">
        <v>1003</v>
      </c>
      <c r="AW282" s="129" t="s">
        <v>1004</v>
      </c>
    </row>
    <row r="283" spans="1:49" x14ac:dyDescent="0.3">
      <c r="A283" s="123" t="str">
        <f t="shared" si="24"/>
        <v>0282</v>
      </c>
      <c r="B283" s="120">
        <f t="shared" si="27"/>
        <v>282</v>
      </c>
      <c r="C283" s="120" t="str">
        <f t="shared" si="25"/>
        <v>282</v>
      </c>
      <c r="AC283" s="132" t="s">
        <v>463</v>
      </c>
      <c r="AD283" s="132" t="s">
        <v>93</v>
      </c>
      <c r="AE283" s="132" t="s">
        <v>462</v>
      </c>
      <c r="AS283" s="124" t="s">
        <v>102</v>
      </c>
      <c r="AT283" s="124">
        <f t="shared" si="28"/>
        <v>282</v>
      </c>
      <c r="AU283" s="124" t="str">
        <f t="shared" si="26"/>
        <v>0302282</v>
      </c>
      <c r="AV283" s="124" t="s">
        <v>5666</v>
      </c>
      <c r="AW283" s="124" t="s">
        <v>1005</v>
      </c>
    </row>
    <row r="284" spans="1:49" x14ac:dyDescent="0.3">
      <c r="A284" s="123" t="str">
        <f t="shared" si="24"/>
        <v>0283</v>
      </c>
      <c r="B284" s="120">
        <f t="shared" si="27"/>
        <v>283</v>
      </c>
      <c r="C284" s="120" t="str">
        <f t="shared" si="25"/>
        <v>283</v>
      </c>
      <c r="AC284" s="132" t="s">
        <v>465</v>
      </c>
      <c r="AD284" s="132" t="s">
        <v>93</v>
      </c>
      <c r="AE284" s="132" t="s">
        <v>464</v>
      </c>
      <c r="AS284" s="124" t="s">
        <v>102</v>
      </c>
      <c r="AT284" s="124">
        <f t="shared" si="28"/>
        <v>283</v>
      </c>
      <c r="AU284" s="124" t="str">
        <f t="shared" si="26"/>
        <v>0302283</v>
      </c>
      <c r="AV284" s="129" t="s">
        <v>5667</v>
      </c>
      <c r="AW284" s="129" t="s">
        <v>1006</v>
      </c>
    </row>
    <row r="285" spans="1:49" x14ac:dyDescent="0.3">
      <c r="A285" s="123" t="str">
        <f t="shared" si="24"/>
        <v>0284</v>
      </c>
      <c r="B285" s="120">
        <f t="shared" si="27"/>
        <v>284</v>
      </c>
      <c r="C285" s="120" t="str">
        <f t="shared" si="25"/>
        <v>284</v>
      </c>
      <c r="AC285" s="132" t="s">
        <v>467</v>
      </c>
      <c r="AD285" s="132" t="s">
        <v>93</v>
      </c>
      <c r="AE285" s="132" t="s">
        <v>466</v>
      </c>
      <c r="AS285" s="124" t="s">
        <v>102</v>
      </c>
      <c r="AT285" s="124">
        <f t="shared" si="28"/>
        <v>284</v>
      </c>
      <c r="AU285" s="124" t="str">
        <f t="shared" si="26"/>
        <v>0302284</v>
      </c>
      <c r="AV285" s="124" t="s">
        <v>5668</v>
      </c>
      <c r="AW285" s="124" t="s">
        <v>1007</v>
      </c>
    </row>
    <row r="286" spans="1:49" x14ac:dyDescent="0.3">
      <c r="A286" s="123" t="str">
        <f t="shared" si="24"/>
        <v>0285</v>
      </c>
      <c r="B286" s="120">
        <f t="shared" si="27"/>
        <v>285</v>
      </c>
      <c r="C286" s="120" t="str">
        <f t="shared" si="25"/>
        <v>285</v>
      </c>
      <c r="AC286" s="132" t="s">
        <v>469</v>
      </c>
      <c r="AD286" s="132" t="s">
        <v>93</v>
      </c>
      <c r="AE286" s="132" t="s">
        <v>468</v>
      </c>
      <c r="AS286" s="124" t="s">
        <v>102</v>
      </c>
      <c r="AT286" s="124">
        <f t="shared" si="28"/>
        <v>285</v>
      </c>
      <c r="AU286" s="124" t="str">
        <f t="shared" si="26"/>
        <v>0302285</v>
      </c>
      <c r="AV286" s="129" t="s">
        <v>5669</v>
      </c>
      <c r="AW286" s="129" t="s">
        <v>1008</v>
      </c>
    </row>
    <row r="287" spans="1:49" x14ac:dyDescent="0.3">
      <c r="A287" s="123" t="str">
        <f t="shared" si="24"/>
        <v>0286</v>
      </c>
      <c r="B287" s="120">
        <f t="shared" si="27"/>
        <v>286</v>
      </c>
      <c r="C287" s="120" t="str">
        <f t="shared" si="25"/>
        <v>286</v>
      </c>
      <c r="AC287" s="132" t="s">
        <v>471</v>
      </c>
      <c r="AD287" s="132" t="s">
        <v>93</v>
      </c>
      <c r="AE287" s="132" t="s">
        <v>470</v>
      </c>
      <c r="AS287" s="124" t="s">
        <v>102</v>
      </c>
      <c r="AT287" s="124">
        <f t="shared" si="28"/>
        <v>286</v>
      </c>
      <c r="AU287" s="124" t="str">
        <f t="shared" si="26"/>
        <v>0302286</v>
      </c>
      <c r="AV287" s="124" t="s">
        <v>5670</v>
      </c>
      <c r="AW287" s="124" t="s">
        <v>1009</v>
      </c>
    </row>
    <row r="288" spans="1:49" x14ac:dyDescent="0.3">
      <c r="A288" s="123" t="str">
        <f t="shared" si="24"/>
        <v>0287</v>
      </c>
      <c r="B288" s="120">
        <f t="shared" si="27"/>
        <v>287</v>
      </c>
      <c r="C288" s="120" t="str">
        <f t="shared" si="25"/>
        <v>287</v>
      </c>
      <c r="AC288" s="132" t="s">
        <v>473</v>
      </c>
      <c r="AD288" s="132" t="s">
        <v>93</v>
      </c>
      <c r="AE288" s="132" t="s">
        <v>472</v>
      </c>
      <c r="AS288" s="124" t="s">
        <v>102</v>
      </c>
      <c r="AT288" s="124">
        <f t="shared" si="28"/>
        <v>287</v>
      </c>
      <c r="AU288" s="124" t="str">
        <f t="shared" si="26"/>
        <v>0302287</v>
      </c>
      <c r="AV288" s="129" t="s">
        <v>5671</v>
      </c>
      <c r="AW288" s="129" t="s">
        <v>1010</v>
      </c>
    </row>
    <row r="289" spans="1:49" x14ac:dyDescent="0.3">
      <c r="A289" s="123" t="str">
        <f t="shared" si="24"/>
        <v>0288</v>
      </c>
      <c r="B289" s="120">
        <f t="shared" si="27"/>
        <v>288</v>
      </c>
      <c r="C289" s="120" t="str">
        <f t="shared" si="25"/>
        <v>288</v>
      </c>
      <c r="AS289" s="124" t="s">
        <v>102</v>
      </c>
      <c r="AT289" s="124">
        <f t="shared" si="28"/>
        <v>288</v>
      </c>
      <c r="AU289" s="124" t="str">
        <f t="shared" si="26"/>
        <v>0302288</v>
      </c>
      <c r="AV289" s="124" t="s">
        <v>5672</v>
      </c>
      <c r="AW289" s="124" t="s">
        <v>1011</v>
      </c>
    </row>
    <row r="290" spans="1:49" x14ac:dyDescent="0.3">
      <c r="A290" s="123" t="str">
        <f t="shared" si="24"/>
        <v>0289</v>
      </c>
      <c r="B290" s="120">
        <f t="shared" si="27"/>
        <v>289</v>
      </c>
      <c r="C290" s="120" t="str">
        <f t="shared" si="25"/>
        <v>289</v>
      </c>
      <c r="AC290" s="127" t="s">
        <v>474</v>
      </c>
      <c r="AD290" s="127"/>
      <c r="AE290" s="127">
        <v>201</v>
      </c>
      <c r="AS290" s="124" t="s">
        <v>102</v>
      </c>
      <c r="AT290" s="124">
        <f t="shared" si="28"/>
        <v>289</v>
      </c>
      <c r="AU290" s="124" t="str">
        <f t="shared" si="26"/>
        <v>0302289</v>
      </c>
      <c r="AV290" s="129" t="s">
        <v>5673</v>
      </c>
      <c r="AW290" s="129" t="s">
        <v>1012</v>
      </c>
    </row>
    <row r="291" spans="1:49" x14ac:dyDescent="0.3">
      <c r="A291" s="123" t="str">
        <f t="shared" si="24"/>
        <v>0290</v>
      </c>
      <c r="B291" s="120">
        <f t="shared" si="27"/>
        <v>290</v>
      </c>
      <c r="C291" s="120" t="str">
        <f t="shared" si="25"/>
        <v>290</v>
      </c>
      <c r="AC291" s="132" t="s">
        <v>475</v>
      </c>
      <c r="AD291" s="132" t="s">
        <v>93</v>
      </c>
      <c r="AE291" s="132">
        <v>4301</v>
      </c>
      <c r="AS291" s="124" t="s">
        <v>102</v>
      </c>
      <c r="AT291" s="124">
        <f t="shared" si="28"/>
        <v>290</v>
      </c>
      <c r="AU291" s="124" t="str">
        <f t="shared" si="26"/>
        <v>0302290</v>
      </c>
      <c r="AV291" s="124" t="s">
        <v>5674</v>
      </c>
      <c r="AW291" s="124" t="s">
        <v>1013</v>
      </c>
    </row>
    <row r="292" spans="1:49" x14ac:dyDescent="0.3">
      <c r="A292" s="123" t="str">
        <f t="shared" si="24"/>
        <v>0291</v>
      </c>
      <c r="B292" s="120">
        <f t="shared" si="27"/>
        <v>291</v>
      </c>
      <c r="C292" s="120" t="str">
        <f t="shared" si="25"/>
        <v>291</v>
      </c>
      <c r="AC292" s="132" t="s">
        <v>476</v>
      </c>
      <c r="AD292" s="132" t="s">
        <v>135</v>
      </c>
      <c r="AE292" s="132">
        <v>4501</v>
      </c>
      <c r="AS292" s="124" t="s">
        <v>102</v>
      </c>
      <c r="AT292" s="124">
        <f t="shared" si="28"/>
        <v>291</v>
      </c>
      <c r="AU292" s="124" t="str">
        <f t="shared" si="26"/>
        <v>0302291</v>
      </c>
      <c r="AV292" s="129" t="s">
        <v>5675</v>
      </c>
      <c r="AW292" s="129" t="s">
        <v>1014</v>
      </c>
    </row>
    <row r="293" spans="1:49" x14ac:dyDescent="0.3">
      <c r="A293" s="123" t="str">
        <f t="shared" si="24"/>
        <v>0292</v>
      </c>
      <c r="B293" s="120">
        <f t="shared" si="27"/>
        <v>292</v>
      </c>
      <c r="C293" s="120" t="str">
        <f t="shared" si="25"/>
        <v>292</v>
      </c>
      <c r="AC293" s="132" t="s">
        <v>477</v>
      </c>
      <c r="AD293" s="132" t="s">
        <v>161</v>
      </c>
      <c r="AE293" s="132">
        <v>4901</v>
      </c>
      <c r="AS293" s="124" t="s">
        <v>102</v>
      </c>
      <c r="AT293" s="124">
        <f t="shared" si="28"/>
        <v>292</v>
      </c>
      <c r="AU293" s="124" t="str">
        <f t="shared" si="26"/>
        <v>0302292</v>
      </c>
      <c r="AV293" s="124" t="s">
        <v>5676</v>
      </c>
      <c r="AW293" s="124" t="s">
        <v>1015</v>
      </c>
    </row>
    <row r="294" spans="1:49" x14ac:dyDescent="0.3">
      <c r="A294" s="123" t="str">
        <f t="shared" si="24"/>
        <v>0293</v>
      </c>
      <c r="B294" s="120">
        <f t="shared" si="27"/>
        <v>293</v>
      </c>
      <c r="C294" s="120" t="str">
        <f t="shared" si="25"/>
        <v>293</v>
      </c>
      <c r="AC294" s="132" t="s">
        <v>478</v>
      </c>
      <c r="AD294" s="132" t="s">
        <v>135</v>
      </c>
      <c r="AE294" s="132">
        <v>4701</v>
      </c>
      <c r="AS294" s="124" t="s">
        <v>102</v>
      </c>
      <c r="AT294" s="124">
        <f t="shared" si="28"/>
        <v>293</v>
      </c>
      <c r="AU294" s="124" t="str">
        <f t="shared" si="26"/>
        <v>0302293</v>
      </c>
      <c r="AV294" s="129" t="s">
        <v>5677</v>
      </c>
      <c r="AW294" s="129" t="s">
        <v>1016</v>
      </c>
    </row>
    <row r="295" spans="1:49" x14ac:dyDescent="0.3">
      <c r="A295" s="123" t="str">
        <f t="shared" si="24"/>
        <v>0294</v>
      </c>
      <c r="B295" s="120">
        <f t="shared" si="27"/>
        <v>294</v>
      </c>
      <c r="C295" s="120" t="str">
        <f t="shared" si="25"/>
        <v>294</v>
      </c>
      <c r="AC295" s="132" t="s">
        <v>479</v>
      </c>
      <c r="AD295" s="132" t="s">
        <v>93</v>
      </c>
      <c r="AE295" s="132">
        <v>4201</v>
      </c>
      <c r="AS295" s="124" t="s">
        <v>102</v>
      </c>
      <c r="AT295" s="124">
        <f t="shared" si="28"/>
        <v>294</v>
      </c>
      <c r="AU295" s="124" t="str">
        <f t="shared" si="26"/>
        <v>0302294</v>
      </c>
      <c r="AV295" s="124" t="s">
        <v>5678</v>
      </c>
      <c r="AW295" s="124" t="s">
        <v>1017</v>
      </c>
    </row>
    <row r="296" spans="1:49" x14ac:dyDescent="0.3">
      <c r="A296" s="123" t="str">
        <f t="shared" si="24"/>
        <v>0295</v>
      </c>
      <c r="B296" s="120">
        <f t="shared" si="27"/>
        <v>295</v>
      </c>
      <c r="C296" s="120" t="str">
        <f t="shared" si="25"/>
        <v>295</v>
      </c>
      <c r="AC296" s="132" t="s">
        <v>480</v>
      </c>
      <c r="AD296" s="132" t="s">
        <v>343</v>
      </c>
      <c r="AE296" s="132">
        <v>4801</v>
      </c>
      <c r="AS296" s="124" t="s">
        <v>102</v>
      </c>
      <c r="AT296" s="124">
        <f t="shared" si="28"/>
        <v>295</v>
      </c>
      <c r="AU296" s="124" t="str">
        <f t="shared" si="26"/>
        <v>0302295</v>
      </c>
      <c r="AV296" s="129" t="s">
        <v>5679</v>
      </c>
      <c r="AW296" s="129" t="s">
        <v>1018</v>
      </c>
    </row>
    <row r="297" spans="1:49" x14ac:dyDescent="0.3">
      <c r="A297" s="123" t="str">
        <f t="shared" si="24"/>
        <v>0296</v>
      </c>
      <c r="B297" s="120">
        <f t="shared" si="27"/>
        <v>296</v>
      </c>
      <c r="C297" s="120" t="str">
        <f t="shared" si="25"/>
        <v>296</v>
      </c>
      <c r="AC297" s="132" t="s">
        <v>481</v>
      </c>
      <c r="AD297" s="132" t="s">
        <v>343</v>
      </c>
      <c r="AE297" s="132">
        <v>4601</v>
      </c>
      <c r="AS297" s="124" t="s">
        <v>102</v>
      </c>
      <c r="AT297" s="124">
        <f t="shared" si="28"/>
        <v>296</v>
      </c>
      <c r="AU297" s="124" t="str">
        <f t="shared" si="26"/>
        <v>0302296</v>
      </c>
      <c r="AV297" s="124" t="s">
        <v>5680</v>
      </c>
      <c r="AW297" s="124" t="s">
        <v>1019</v>
      </c>
    </row>
    <row r="298" spans="1:49" x14ac:dyDescent="0.3">
      <c r="A298" s="123" t="str">
        <f t="shared" si="24"/>
        <v>0297</v>
      </c>
      <c r="B298" s="120">
        <f t="shared" si="27"/>
        <v>297</v>
      </c>
      <c r="C298" s="120" t="str">
        <f t="shared" si="25"/>
        <v>297</v>
      </c>
      <c r="AC298" s="132" t="s">
        <v>482</v>
      </c>
      <c r="AD298" s="132" t="s">
        <v>135</v>
      </c>
      <c r="AE298" s="132">
        <v>4602</v>
      </c>
      <c r="AS298" s="124" t="s">
        <v>102</v>
      </c>
      <c r="AT298" s="124">
        <f t="shared" si="28"/>
        <v>297</v>
      </c>
      <c r="AU298" s="124" t="str">
        <f t="shared" si="26"/>
        <v>0302297</v>
      </c>
      <c r="AV298" s="129" t="s">
        <v>5681</v>
      </c>
      <c r="AW298" s="129" t="s">
        <v>1020</v>
      </c>
    </row>
    <row r="299" spans="1:49" x14ac:dyDescent="0.3">
      <c r="A299" s="123" t="str">
        <f t="shared" si="24"/>
        <v>0298</v>
      </c>
      <c r="B299" s="120">
        <f t="shared" si="27"/>
        <v>298</v>
      </c>
      <c r="C299" s="120" t="str">
        <f t="shared" si="25"/>
        <v>298</v>
      </c>
      <c r="AC299" s="132" t="s">
        <v>483</v>
      </c>
      <c r="AD299" s="132" t="s">
        <v>161</v>
      </c>
      <c r="AE299" s="132">
        <v>4202</v>
      </c>
      <c r="AS299" s="124" t="s">
        <v>102</v>
      </c>
      <c r="AT299" s="124">
        <f t="shared" si="28"/>
        <v>298</v>
      </c>
      <c r="AU299" s="124" t="str">
        <f t="shared" si="26"/>
        <v>0302298</v>
      </c>
      <c r="AV299" s="124" t="s">
        <v>5682</v>
      </c>
      <c r="AW299" s="124" t="s">
        <v>1021</v>
      </c>
    </row>
    <row r="300" spans="1:49" x14ac:dyDescent="0.3">
      <c r="A300" s="123" t="str">
        <f t="shared" si="24"/>
        <v>0299</v>
      </c>
      <c r="B300" s="120">
        <f t="shared" si="27"/>
        <v>299</v>
      </c>
      <c r="C300" s="120" t="str">
        <f t="shared" si="25"/>
        <v>299</v>
      </c>
      <c r="AC300" s="132" t="s">
        <v>484</v>
      </c>
      <c r="AD300" s="132" t="s">
        <v>93</v>
      </c>
      <c r="AE300" s="132">
        <v>4203</v>
      </c>
      <c r="AS300" s="124" t="s">
        <v>102</v>
      </c>
      <c r="AT300" s="124">
        <f t="shared" si="28"/>
        <v>299</v>
      </c>
      <c r="AU300" s="124" t="str">
        <f t="shared" si="26"/>
        <v>0302299</v>
      </c>
      <c r="AV300" s="129" t="s">
        <v>5683</v>
      </c>
      <c r="AW300" s="129" t="s">
        <v>1022</v>
      </c>
    </row>
    <row r="301" spans="1:49" x14ac:dyDescent="0.3">
      <c r="A301" s="123" t="str">
        <f t="shared" si="24"/>
        <v>0300</v>
      </c>
      <c r="B301" s="120">
        <f t="shared" si="27"/>
        <v>300</v>
      </c>
      <c r="C301" s="120" t="str">
        <f t="shared" si="25"/>
        <v>300</v>
      </c>
      <c r="AC301" s="132" t="s">
        <v>485</v>
      </c>
      <c r="AD301" s="132" t="s">
        <v>135</v>
      </c>
      <c r="AE301" s="132">
        <v>4204</v>
      </c>
      <c r="AS301" s="124" t="s">
        <v>105</v>
      </c>
      <c r="AT301" s="124">
        <f t="shared" si="28"/>
        <v>300</v>
      </c>
      <c r="AU301" s="124" t="str">
        <f t="shared" si="26"/>
        <v>0303300</v>
      </c>
      <c r="AV301" s="124" t="s">
        <v>1023</v>
      </c>
      <c r="AW301" s="124" t="s">
        <v>1024</v>
      </c>
    </row>
    <row r="302" spans="1:49" x14ac:dyDescent="0.3">
      <c r="A302" s="123" t="str">
        <f t="shared" si="24"/>
        <v>0301</v>
      </c>
      <c r="B302" s="120">
        <f t="shared" si="27"/>
        <v>301</v>
      </c>
      <c r="C302" s="120" t="str">
        <f t="shared" si="25"/>
        <v>301</v>
      </c>
      <c r="AC302" s="132" t="s">
        <v>486</v>
      </c>
      <c r="AD302" s="132" t="s">
        <v>135</v>
      </c>
      <c r="AE302" s="132">
        <v>4302</v>
      </c>
      <c r="AS302" s="124" t="s">
        <v>105</v>
      </c>
      <c r="AT302" s="124">
        <f t="shared" si="28"/>
        <v>301</v>
      </c>
      <c r="AU302" s="124" t="str">
        <f t="shared" si="26"/>
        <v>0303301</v>
      </c>
      <c r="AV302" s="129" t="s">
        <v>119</v>
      </c>
      <c r="AW302" s="129" t="s">
        <v>1025</v>
      </c>
    </row>
    <row r="303" spans="1:49" x14ac:dyDescent="0.3">
      <c r="A303" s="123" t="str">
        <f t="shared" si="24"/>
        <v>0302</v>
      </c>
      <c r="B303" s="120">
        <f t="shared" si="27"/>
        <v>302</v>
      </c>
      <c r="C303" s="120" t="str">
        <f t="shared" si="25"/>
        <v>302</v>
      </c>
      <c r="AC303" s="132" t="s">
        <v>487</v>
      </c>
      <c r="AD303" s="132" t="s">
        <v>135</v>
      </c>
      <c r="AE303" s="132">
        <v>4205</v>
      </c>
      <c r="AS303" s="124" t="s">
        <v>105</v>
      </c>
      <c r="AT303" s="124">
        <f t="shared" si="28"/>
        <v>302</v>
      </c>
      <c r="AU303" s="124" t="str">
        <f t="shared" si="26"/>
        <v>0303302</v>
      </c>
      <c r="AV303" s="124" t="s">
        <v>1026</v>
      </c>
      <c r="AW303" s="124" t="s">
        <v>1027</v>
      </c>
    </row>
    <row r="304" spans="1:49" x14ac:dyDescent="0.3">
      <c r="A304" s="123" t="str">
        <f t="shared" si="24"/>
        <v>0303</v>
      </c>
      <c r="B304" s="120">
        <f t="shared" si="27"/>
        <v>303</v>
      </c>
      <c r="C304" s="120" t="str">
        <f t="shared" si="25"/>
        <v>303</v>
      </c>
      <c r="AC304" s="132" t="s">
        <v>488</v>
      </c>
      <c r="AD304" s="132" t="s">
        <v>93</v>
      </c>
      <c r="AE304" s="132">
        <v>4401</v>
      </c>
      <c r="AS304" s="124" t="s">
        <v>105</v>
      </c>
      <c r="AT304" s="124">
        <f t="shared" si="28"/>
        <v>303</v>
      </c>
      <c r="AU304" s="124" t="str">
        <f t="shared" si="26"/>
        <v>0303303</v>
      </c>
      <c r="AV304" s="129" t="s">
        <v>1028</v>
      </c>
      <c r="AW304" s="129" t="s">
        <v>1029</v>
      </c>
    </row>
    <row r="305" spans="1:49" x14ac:dyDescent="0.3">
      <c r="A305" s="123" t="str">
        <f t="shared" si="24"/>
        <v>0304</v>
      </c>
      <c r="B305" s="120">
        <f t="shared" si="27"/>
        <v>304</v>
      </c>
      <c r="C305" s="120" t="str">
        <f t="shared" si="25"/>
        <v>304</v>
      </c>
      <c r="AC305" s="132" t="s">
        <v>489</v>
      </c>
      <c r="AD305" s="132" t="s">
        <v>93</v>
      </c>
      <c r="AE305" s="132">
        <v>4802</v>
      </c>
      <c r="AS305" s="124" t="s">
        <v>105</v>
      </c>
      <c r="AT305" s="124">
        <f t="shared" si="28"/>
        <v>304</v>
      </c>
      <c r="AU305" s="124" t="str">
        <f t="shared" si="26"/>
        <v>0303304</v>
      </c>
      <c r="AV305" s="124" t="s">
        <v>1030</v>
      </c>
      <c r="AW305" s="124" t="s">
        <v>1031</v>
      </c>
    </row>
    <row r="306" spans="1:49" x14ac:dyDescent="0.3">
      <c r="A306" s="123" t="str">
        <f t="shared" si="24"/>
        <v>0305</v>
      </c>
      <c r="B306" s="120">
        <f t="shared" si="27"/>
        <v>305</v>
      </c>
      <c r="C306" s="120" t="str">
        <f t="shared" si="25"/>
        <v>305</v>
      </c>
      <c r="AC306" s="132" t="s">
        <v>490</v>
      </c>
      <c r="AD306" s="132" t="s">
        <v>93</v>
      </c>
      <c r="AE306" s="132">
        <v>4603</v>
      </c>
      <c r="AS306" s="124" t="s">
        <v>105</v>
      </c>
      <c r="AT306" s="124">
        <f t="shared" si="28"/>
        <v>305</v>
      </c>
      <c r="AU306" s="124" t="str">
        <f t="shared" si="26"/>
        <v>0303305</v>
      </c>
      <c r="AV306" s="129" t="s">
        <v>1032</v>
      </c>
      <c r="AW306" s="129" t="s">
        <v>1033</v>
      </c>
    </row>
    <row r="307" spans="1:49" x14ac:dyDescent="0.3">
      <c r="A307" s="123" t="str">
        <f t="shared" si="24"/>
        <v>0306</v>
      </c>
      <c r="B307" s="120">
        <f t="shared" si="27"/>
        <v>306</v>
      </c>
      <c r="C307" s="120" t="str">
        <f t="shared" si="25"/>
        <v>306</v>
      </c>
      <c r="AC307" s="132" t="s">
        <v>491</v>
      </c>
      <c r="AD307" s="132" t="s">
        <v>343</v>
      </c>
      <c r="AE307" s="132">
        <v>4502</v>
      </c>
      <c r="AS307" s="124" t="s">
        <v>105</v>
      </c>
      <c r="AT307" s="124">
        <f t="shared" si="28"/>
        <v>306</v>
      </c>
      <c r="AU307" s="124" t="str">
        <f t="shared" si="26"/>
        <v>0303306</v>
      </c>
      <c r="AV307" s="124" t="s">
        <v>1034</v>
      </c>
      <c r="AW307" s="124" t="s">
        <v>1035</v>
      </c>
    </row>
    <row r="308" spans="1:49" x14ac:dyDescent="0.3">
      <c r="A308" s="123" t="str">
        <f t="shared" si="24"/>
        <v>0307</v>
      </c>
      <c r="B308" s="120">
        <f t="shared" si="27"/>
        <v>307</v>
      </c>
      <c r="C308" s="120" t="str">
        <f t="shared" si="25"/>
        <v>307</v>
      </c>
      <c r="AC308" s="132" t="s">
        <v>492</v>
      </c>
      <c r="AD308" s="132" t="s">
        <v>93</v>
      </c>
      <c r="AE308" s="132">
        <v>4101</v>
      </c>
      <c r="AS308" s="124" t="s">
        <v>105</v>
      </c>
      <c r="AT308" s="124">
        <f t="shared" si="28"/>
        <v>307</v>
      </c>
      <c r="AU308" s="124" t="str">
        <f t="shared" si="26"/>
        <v>0303307</v>
      </c>
      <c r="AV308" s="129" t="s">
        <v>1036</v>
      </c>
      <c r="AW308" s="129" t="s">
        <v>1037</v>
      </c>
    </row>
    <row r="309" spans="1:49" x14ac:dyDescent="0.3">
      <c r="A309" s="123" t="str">
        <f t="shared" si="24"/>
        <v>0308</v>
      </c>
      <c r="B309" s="120">
        <f t="shared" si="27"/>
        <v>308</v>
      </c>
      <c r="C309" s="120" t="str">
        <f t="shared" si="25"/>
        <v>308</v>
      </c>
      <c r="AC309" s="132" t="s">
        <v>493</v>
      </c>
      <c r="AD309" s="132" t="s">
        <v>93</v>
      </c>
      <c r="AE309" s="132">
        <v>4206</v>
      </c>
      <c r="AS309" s="124" t="s">
        <v>105</v>
      </c>
      <c r="AT309" s="124">
        <f t="shared" si="28"/>
        <v>308</v>
      </c>
      <c r="AU309" s="124" t="str">
        <f t="shared" si="26"/>
        <v>0303308</v>
      </c>
      <c r="AV309" s="124" t="s">
        <v>1038</v>
      </c>
      <c r="AW309" s="124" t="s">
        <v>1039</v>
      </c>
    </row>
    <row r="310" spans="1:49" x14ac:dyDescent="0.3">
      <c r="A310" s="123" t="str">
        <f t="shared" si="24"/>
        <v>0309</v>
      </c>
      <c r="B310" s="120">
        <f t="shared" si="27"/>
        <v>309</v>
      </c>
      <c r="C310" s="120" t="str">
        <f t="shared" si="25"/>
        <v>309</v>
      </c>
      <c r="AS310" s="124" t="s">
        <v>105</v>
      </c>
      <c r="AT310" s="124">
        <f t="shared" si="28"/>
        <v>309</v>
      </c>
      <c r="AU310" s="124" t="str">
        <f t="shared" si="26"/>
        <v>0303309</v>
      </c>
      <c r="AV310" s="129" t="s">
        <v>1040</v>
      </c>
      <c r="AW310" s="129" t="s">
        <v>1041</v>
      </c>
    </row>
    <row r="311" spans="1:49" x14ac:dyDescent="0.3">
      <c r="A311" s="123" t="str">
        <f t="shared" si="24"/>
        <v>0310</v>
      </c>
      <c r="B311" s="120">
        <f t="shared" si="27"/>
        <v>310</v>
      </c>
      <c r="C311" s="120" t="str">
        <f t="shared" si="25"/>
        <v>310</v>
      </c>
      <c r="AC311" s="127" t="s">
        <v>494</v>
      </c>
      <c r="AD311" s="127"/>
      <c r="AE311" s="127">
        <v>301</v>
      </c>
      <c r="AS311" s="124" t="s">
        <v>105</v>
      </c>
      <c r="AT311" s="124">
        <f t="shared" si="28"/>
        <v>310</v>
      </c>
      <c r="AU311" s="124" t="str">
        <f t="shared" si="26"/>
        <v>0303310</v>
      </c>
      <c r="AV311" s="124" t="s">
        <v>1042</v>
      </c>
      <c r="AW311" s="124" t="s">
        <v>1043</v>
      </c>
    </row>
    <row r="312" spans="1:49" x14ac:dyDescent="0.3">
      <c r="A312" s="123" t="str">
        <f t="shared" si="24"/>
        <v>0311</v>
      </c>
      <c r="B312" s="120">
        <f t="shared" si="27"/>
        <v>311</v>
      </c>
      <c r="C312" s="120" t="str">
        <f t="shared" si="25"/>
        <v>311</v>
      </c>
      <c r="AC312" s="132" t="s">
        <v>495</v>
      </c>
      <c r="AD312" s="132" t="s">
        <v>93</v>
      </c>
      <c r="AE312" s="132">
        <v>3101</v>
      </c>
      <c r="AS312" s="124" t="s">
        <v>105</v>
      </c>
      <c r="AT312" s="124">
        <f t="shared" si="28"/>
        <v>311</v>
      </c>
      <c r="AU312" s="124" t="str">
        <f t="shared" si="26"/>
        <v>0303311</v>
      </c>
      <c r="AV312" s="129" t="s">
        <v>1044</v>
      </c>
      <c r="AW312" s="129" t="s">
        <v>1045</v>
      </c>
    </row>
    <row r="313" spans="1:49" x14ac:dyDescent="0.3">
      <c r="A313" s="123" t="str">
        <f t="shared" si="24"/>
        <v>0312</v>
      </c>
      <c r="B313" s="120">
        <f t="shared" si="27"/>
        <v>312</v>
      </c>
      <c r="C313" s="120" t="str">
        <f t="shared" si="25"/>
        <v>312</v>
      </c>
      <c r="AC313" s="132" t="s">
        <v>496</v>
      </c>
      <c r="AD313" s="132" t="s">
        <v>93</v>
      </c>
      <c r="AE313" s="132">
        <v>3102</v>
      </c>
      <c r="AS313" s="124" t="s">
        <v>105</v>
      </c>
      <c r="AT313" s="124">
        <f t="shared" si="28"/>
        <v>312</v>
      </c>
      <c r="AU313" s="124" t="str">
        <f t="shared" si="26"/>
        <v>0303312</v>
      </c>
      <c r="AV313" s="124" t="s">
        <v>1046</v>
      </c>
      <c r="AW313" s="124" t="s">
        <v>1047</v>
      </c>
    </row>
    <row r="314" spans="1:49" x14ac:dyDescent="0.3">
      <c r="A314" s="123" t="str">
        <f t="shared" si="24"/>
        <v>0313</v>
      </c>
      <c r="B314" s="120">
        <f t="shared" si="27"/>
        <v>313</v>
      </c>
      <c r="C314" s="120" t="str">
        <f t="shared" si="25"/>
        <v>313</v>
      </c>
      <c r="AC314" s="132" t="s">
        <v>497</v>
      </c>
      <c r="AD314" s="132" t="s">
        <v>93</v>
      </c>
      <c r="AE314" s="132">
        <v>3103</v>
      </c>
      <c r="AS314" s="124" t="s">
        <v>105</v>
      </c>
      <c r="AT314" s="124">
        <f t="shared" si="28"/>
        <v>313</v>
      </c>
      <c r="AU314" s="124" t="str">
        <f t="shared" si="26"/>
        <v>0303313</v>
      </c>
      <c r="AV314" s="129" t="s">
        <v>1048</v>
      </c>
      <c r="AW314" s="129" t="s">
        <v>1049</v>
      </c>
    </row>
    <row r="315" spans="1:49" x14ac:dyDescent="0.3">
      <c r="A315" s="123" t="str">
        <f t="shared" si="24"/>
        <v>0314</v>
      </c>
      <c r="B315" s="120">
        <f t="shared" si="27"/>
        <v>314</v>
      </c>
      <c r="C315" s="120" t="str">
        <f t="shared" si="25"/>
        <v>314</v>
      </c>
      <c r="AC315" s="132" t="s">
        <v>498</v>
      </c>
      <c r="AD315" s="132" t="s">
        <v>93</v>
      </c>
      <c r="AE315" s="132">
        <v>3104</v>
      </c>
      <c r="AS315" s="124" t="s">
        <v>105</v>
      </c>
      <c r="AT315" s="124">
        <f t="shared" si="28"/>
        <v>314</v>
      </c>
      <c r="AU315" s="124" t="str">
        <f t="shared" si="26"/>
        <v>0303314</v>
      </c>
      <c r="AV315" s="124" t="s">
        <v>1050</v>
      </c>
      <c r="AW315" s="124" t="s">
        <v>1051</v>
      </c>
    </row>
    <row r="316" spans="1:49" x14ac:dyDescent="0.3">
      <c r="A316" s="123" t="str">
        <f t="shared" si="24"/>
        <v>0315</v>
      </c>
      <c r="B316" s="120">
        <f t="shared" si="27"/>
        <v>315</v>
      </c>
      <c r="C316" s="120" t="str">
        <f t="shared" si="25"/>
        <v>315</v>
      </c>
      <c r="AC316" s="132" t="s">
        <v>499</v>
      </c>
      <c r="AD316" s="132" t="s">
        <v>93</v>
      </c>
      <c r="AE316" s="132">
        <v>3105</v>
      </c>
      <c r="AS316" s="124" t="s">
        <v>105</v>
      </c>
      <c r="AT316" s="124">
        <f t="shared" si="28"/>
        <v>315</v>
      </c>
      <c r="AU316" s="124" t="str">
        <f t="shared" si="26"/>
        <v>0303315</v>
      </c>
      <c r="AV316" s="129" t="s">
        <v>1052</v>
      </c>
      <c r="AW316" s="129" t="s">
        <v>1053</v>
      </c>
    </row>
    <row r="317" spans="1:49" x14ac:dyDescent="0.3">
      <c r="A317" s="123" t="str">
        <f t="shared" si="24"/>
        <v>0316</v>
      </c>
      <c r="B317" s="120">
        <f t="shared" si="27"/>
        <v>316</v>
      </c>
      <c r="C317" s="120" t="str">
        <f t="shared" si="25"/>
        <v>316</v>
      </c>
      <c r="AC317" s="132" t="s">
        <v>500</v>
      </c>
      <c r="AD317" s="132" t="s">
        <v>93</v>
      </c>
      <c r="AE317" s="132">
        <v>3106</v>
      </c>
      <c r="AS317" s="124" t="s">
        <v>105</v>
      </c>
      <c r="AT317" s="124">
        <f t="shared" si="28"/>
        <v>316</v>
      </c>
      <c r="AU317" s="124" t="str">
        <f t="shared" si="26"/>
        <v>0303316</v>
      </c>
      <c r="AV317" s="124" t="s">
        <v>1054</v>
      </c>
      <c r="AW317" s="124" t="s">
        <v>1055</v>
      </c>
    </row>
    <row r="318" spans="1:49" x14ac:dyDescent="0.3">
      <c r="A318" s="123" t="str">
        <f t="shared" si="24"/>
        <v>0317</v>
      </c>
      <c r="B318" s="120">
        <f t="shared" si="27"/>
        <v>317</v>
      </c>
      <c r="C318" s="120" t="str">
        <f t="shared" si="25"/>
        <v>317</v>
      </c>
      <c r="AC318" s="132" t="s">
        <v>501</v>
      </c>
      <c r="AD318" s="132" t="s">
        <v>93</v>
      </c>
      <c r="AE318" s="132">
        <v>3201</v>
      </c>
      <c r="AS318" s="124" t="s">
        <v>105</v>
      </c>
      <c r="AT318" s="124">
        <f t="shared" si="28"/>
        <v>317</v>
      </c>
      <c r="AU318" s="124" t="str">
        <f t="shared" si="26"/>
        <v>0303317</v>
      </c>
      <c r="AV318" s="129" t="s">
        <v>1056</v>
      </c>
      <c r="AW318" s="129" t="s">
        <v>1057</v>
      </c>
    </row>
    <row r="319" spans="1:49" x14ac:dyDescent="0.3">
      <c r="A319" s="123" t="str">
        <f t="shared" si="24"/>
        <v>0318</v>
      </c>
      <c r="B319" s="120">
        <f t="shared" si="27"/>
        <v>318</v>
      </c>
      <c r="C319" s="120" t="str">
        <f t="shared" si="25"/>
        <v>318</v>
      </c>
      <c r="AC319" s="132" t="s">
        <v>502</v>
      </c>
      <c r="AD319" s="132" t="s">
        <v>93</v>
      </c>
      <c r="AE319" s="132">
        <v>3107</v>
      </c>
      <c r="AS319" s="124" t="s">
        <v>105</v>
      </c>
      <c r="AT319" s="124">
        <f t="shared" si="28"/>
        <v>318</v>
      </c>
      <c r="AU319" s="124" t="str">
        <f t="shared" si="26"/>
        <v>0303318</v>
      </c>
      <c r="AV319" s="124" t="s">
        <v>5684</v>
      </c>
      <c r="AW319" s="124" t="s">
        <v>1058</v>
      </c>
    </row>
    <row r="320" spans="1:49" x14ac:dyDescent="0.3">
      <c r="A320" s="123" t="str">
        <f t="shared" si="24"/>
        <v>0319</v>
      </c>
      <c r="B320" s="120">
        <f t="shared" si="27"/>
        <v>319</v>
      </c>
      <c r="C320" s="120" t="str">
        <f t="shared" si="25"/>
        <v>319</v>
      </c>
      <c r="AC320" s="132" t="s">
        <v>503</v>
      </c>
      <c r="AD320" s="132" t="s">
        <v>93</v>
      </c>
      <c r="AE320" s="132">
        <v>3108</v>
      </c>
      <c r="AS320" s="124" t="s">
        <v>105</v>
      </c>
      <c r="AT320" s="124">
        <f t="shared" si="28"/>
        <v>319</v>
      </c>
      <c r="AU320" s="124" t="str">
        <f t="shared" si="26"/>
        <v>0303319</v>
      </c>
      <c r="AV320" s="129" t="s">
        <v>5685</v>
      </c>
      <c r="AW320" s="129" t="s">
        <v>1059</v>
      </c>
    </row>
    <row r="321" spans="1:49" x14ac:dyDescent="0.3">
      <c r="A321" s="123" t="str">
        <f t="shared" si="24"/>
        <v>0320</v>
      </c>
      <c r="B321" s="120">
        <f t="shared" si="27"/>
        <v>320</v>
      </c>
      <c r="C321" s="120" t="str">
        <f t="shared" si="25"/>
        <v>320</v>
      </c>
      <c r="AC321" s="132" t="s">
        <v>504</v>
      </c>
      <c r="AD321" s="132" t="s">
        <v>93</v>
      </c>
      <c r="AE321" s="132">
        <v>3109</v>
      </c>
      <c r="AS321" s="124" t="s">
        <v>105</v>
      </c>
      <c r="AT321" s="124">
        <f t="shared" si="28"/>
        <v>320</v>
      </c>
      <c r="AU321" s="124" t="str">
        <f t="shared" si="26"/>
        <v>0303320</v>
      </c>
      <c r="AV321" s="124" t="s">
        <v>5686</v>
      </c>
      <c r="AW321" s="124" t="s">
        <v>1060</v>
      </c>
    </row>
    <row r="322" spans="1:49" x14ac:dyDescent="0.3">
      <c r="A322" s="123" t="str">
        <f t="shared" ref="A322:A385" si="29">TEXT(B322,"0000")</f>
        <v>0321</v>
      </c>
      <c r="B322" s="120">
        <f t="shared" si="27"/>
        <v>321</v>
      </c>
      <c r="C322" s="120" t="str">
        <f t="shared" si="25"/>
        <v>321</v>
      </c>
      <c r="AC322" s="132" t="s">
        <v>505</v>
      </c>
      <c r="AD322" s="132" t="s">
        <v>93</v>
      </c>
      <c r="AE322" s="132">
        <v>3110</v>
      </c>
      <c r="AS322" s="124" t="s">
        <v>105</v>
      </c>
      <c r="AT322" s="124">
        <f t="shared" si="28"/>
        <v>321</v>
      </c>
      <c r="AU322" s="124" t="str">
        <f t="shared" si="26"/>
        <v>0303321</v>
      </c>
      <c r="AV322" s="129" t="s">
        <v>5687</v>
      </c>
      <c r="AW322" s="129" t="s">
        <v>1061</v>
      </c>
    </row>
    <row r="323" spans="1:49" x14ac:dyDescent="0.3">
      <c r="A323" s="123" t="str">
        <f t="shared" si="29"/>
        <v>0322</v>
      </c>
      <c r="B323" s="120">
        <f t="shared" si="27"/>
        <v>322</v>
      </c>
      <c r="C323" s="120" t="str">
        <f t="shared" ref="C323:C386" si="30">TEXT(B323,"00")</f>
        <v>322</v>
      </c>
      <c r="AS323" s="124" t="s">
        <v>105</v>
      </c>
      <c r="AT323" s="124">
        <f t="shared" si="28"/>
        <v>322</v>
      </c>
      <c r="AU323" s="124" t="str">
        <f t="shared" ref="AU323:AU386" si="31">CONCATENATE(AS323,AT323)</f>
        <v>0303322</v>
      </c>
      <c r="AV323" s="124" t="s">
        <v>5688</v>
      </c>
      <c r="AW323" s="124" t="s">
        <v>1062</v>
      </c>
    </row>
    <row r="324" spans="1:49" x14ac:dyDescent="0.3">
      <c r="A324" s="123" t="str">
        <f t="shared" si="29"/>
        <v>0323</v>
      </c>
      <c r="B324" s="120">
        <f t="shared" ref="B324:B387" si="32">B323+1</f>
        <v>323</v>
      </c>
      <c r="C324" s="120" t="str">
        <f t="shared" si="30"/>
        <v>323</v>
      </c>
      <c r="AC324" s="127" t="s">
        <v>510</v>
      </c>
      <c r="AD324" s="127"/>
      <c r="AE324" s="127"/>
      <c r="AS324" s="124" t="s">
        <v>105</v>
      </c>
      <c r="AT324" s="124">
        <f t="shared" ref="AT324:AT387" si="33">AT323+1</f>
        <v>323</v>
      </c>
      <c r="AU324" s="124" t="str">
        <f t="shared" si="31"/>
        <v>0303323</v>
      </c>
      <c r="AV324" s="129" t="s">
        <v>5689</v>
      </c>
      <c r="AW324" s="129" t="s">
        <v>1063</v>
      </c>
    </row>
    <row r="325" spans="1:49" x14ac:dyDescent="0.3">
      <c r="A325" s="123" t="str">
        <f t="shared" si="29"/>
        <v>0324</v>
      </c>
      <c r="B325" s="120">
        <f t="shared" si="32"/>
        <v>324</v>
      </c>
      <c r="C325" s="120" t="str">
        <f t="shared" si="30"/>
        <v>324</v>
      </c>
      <c r="AC325" s="132" t="s">
        <v>511</v>
      </c>
      <c r="AD325" s="132"/>
      <c r="AE325" s="132" t="s">
        <v>514</v>
      </c>
      <c r="AS325" s="124" t="s">
        <v>105</v>
      </c>
      <c r="AT325" s="124">
        <f t="shared" si="33"/>
        <v>324</v>
      </c>
      <c r="AU325" s="124" t="str">
        <f t="shared" si="31"/>
        <v>0303324</v>
      </c>
      <c r="AV325" s="124" t="s">
        <v>5690</v>
      </c>
      <c r="AW325" s="124" t="s">
        <v>1064</v>
      </c>
    </row>
    <row r="326" spans="1:49" x14ac:dyDescent="0.3">
      <c r="A326" s="123" t="str">
        <f t="shared" si="29"/>
        <v>0325</v>
      </c>
      <c r="B326" s="120">
        <f t="shared" si="32"/>
        <v>325</v>
      </c>
      <c r="C326" s="120" t="str">
        <f t="shared" si="30"/>
        <v>325</v>
      </c>
      <c r="AS326" s="124" t="s">
        <v>105</v>
      </c>
      <c r="AT326" s="124">
        <f t="shared" si="33"/>
        <v>325</v>
      </c>
      <c r="AU326" s="124" t="str">
        <f t="shared" si="31"/>
        <v>0303325</v>
      </c>
      <c r="AV326" s="129" t="s">
        <v>5691</v>
      </c>
      <c r="AW326" s="129" t="s">
        <v>1065</v>
      </c>
    </row>
    <row r="327" spans="1:49" x14ac:dyDescent="0.3">
      <c r="A327" s="123" t="str">
        <f t="shared" si="29"/>
        <v>0326</v>
      </c>
      <c r="B327" s="120">
        <f t="shared" si="32"/>
        <v>326</v>
      </c>
      <c r="C327" s="120" t="str">
        <f t="shared" si="30"/>
        <v>326</v>
      </c>
      <c r="AC327" s="127" t="s">
        <v>509</v>
      </c>
      <c r="AD327" s="127"/>
      <c r="AE327" s="127"/>
      <c r="AS327" s="124" t="s">
        <v>105</v>
      </c>
      <c r="AT327" s="124">
        <f t="shared" si="33"/>
        <v>326</v>
      </c>
      <c r="AU327" s="124" t="str">
        <f t="shared" si="31"/>
        <v>0303326</v>
      </c>
      <c r="AV327" s="124" t="s">
        <v>5692</v>
      </c>
      <c r="AW327" s="124" t="s">
        <v>1066</v>
      </c>
    </row>
    <row r="328" spans="1:49" x14ac:dyDescent="0.3">
      <c r="A328" s="123" t="str">
        <f t="shared" si="29"/>
        <v>0327</v>
      </c>
      <c r="B328" s="120">
        <f t="shared" si="32"/>
        <v>327</v>
      </c>
      <c r="C328" s="120" t="str">
        <f t="shared" si="30"/>
        <v>327</v>
      </c>
      <c r="AC328" s="132" t="s">
        <v>512</v>
      </c>
      <c r="AD328" s="132"/>
      <c r="AE328" s="132" t="s">
        <v>513</v>
      </c>
      <c r="AS328" s="124" t="s">
        <v>105</v>
      </c>
      <c r="AT328" s="124">
        <f t="shared" si="33"/>
        <v>327</v>
      </c>
      <c r="AU328" s="124" t="str">
        <f t="shared" si="31"/>
        <v>0303327</v>
      </c>
      <c r="AV328" s="129" t="s">
        <v>5693</v>
      </c>
      <c r="AW328" s="129" t="s">
        <v>1067</v>
      </c>
    </row>
    <row r="329" spans="1:49" x14ac:dyDescent="0.3">
      <c r="A329" s="123" t="str">
        <f t="shared" si="29"/>
        <v>0328</v>
      </c>
      <c r="B329" s="120">
        <f t="shared" si="32"/>
        <v>328</v>
      </c>
      <c r="C329" s="120" t="str">
        <f t="shared" si="30"/>
        <v>328</v>
      </c>
      <c r="AS329" s="124" t="s">
        <v>105</v>
      </c>
      <c r="AT329" s="124">
        <f t="shared" si="33"/>
        <v>328</v>
      </c>
      <c r="AU329" s="124" t="str">
        <f t="shared" si="31"/>
        <v>0303328</v>
      </c>
      <c r="AV329" s="124" t="s">
        <v>5694</v>
      </c>
      <c r="AW329" s="124" t="s">
        <v>1068</v>
      </c>
    </row>
    <row r="330" spans="1:49" x14ac:dyDescent="0.3">
      <c r="A330" s="123" t="str">
        <f t="shared" si="29"/>
        <v>0329</v>
      </c>
      <c r="B330" s="120">
        <f t="shared" si="32"/>
        <v>329</v>
      </c>
      <c r="C330" s="120" t="str">
        <f t="shared" si="30"/>
        <v>329</v>
      </c>
      <c r="AS330" s="124" t="s">
        <v>105</v>
      </c>
      <c r="AT330" s="124">
        <f t="shared" si="33"/>
        <v>329</v>
      </c>
      <c r="AU330" s="124" t="str">
        <f t="shared" si="31"/>
        <v>0303329</v>
      </c>
      <c r="AV330" s="129" t="s">
        <v>5695</v>
      </c>
      <c r="AW330" s="129" t="s">
        <v>1069</v>
      </c>
    </row>
    <row r="331" spans="1:49" x14ac:dyDescent="0.3">
      <c r="A331" s="123" t="str">
        <f t="shared" si="29"/>
        <v>0330</v>
      </c>
      <c r="B331" s="120">
        <f t="shared" si="32"/>
        <v>330</v>
      </c>
      <c r="C331" s="120" t="str">
        <f t="shared" si="30"/>
        <v>330</v>
      </c>
      <c r="AS331" s="124" t="s">
        <v>105</v>
      </c>
      <c r="AT331" s="124">
        <f t="shared" si="33"/>
        <v>330</v>
      </c>
      <c r="AU331" s="124" t="str">
        <f t="shared" si="31"/>
        <v>0303330</v>
      </c>
      <c r="AV331" s="124" t="s">
        <v>5696</v>
      </c>
      <c r="AW331" s="124" t="s">
        <v>1070</v>
      </c>
    </row>
    <row r="332" spans="1:49" x14ac:dyDescent="0.3">
      <c r="A332" s="123" t="str">
        <f t="shared" si="29"/>
        <v>0331</v>
      </c>
      <c r="B332" s="120">
        <f t="shared" si="32"/>
        <v>331</v>
      </c>
      <c r="C332" s="120" t="str">
        <f t="shared" si="30"/>
        <v>331</v>
      </c>
      <c r="AS332" s="124" t="s">
        <v>105</v>
      </c>
      <c r="AT332" s="124">
        <f t="shared" si="33"/>
        <v>331</v>
      </c>
      <c r="AU332" s="124" t="str">
        <f t="shared" si="31"/>
        <v>0303331</v>
      </c>
      <c r="AV332" s="129" t="s">
        <v>5697</v>
      </c>
      <c r="AW332" s="129" t="s">
        <v>1071</v>
      </c>
    </row>
    <row r="333" spans="1:49" x14ac:dyDescent="0.3">
      <c r="A333" s="123" t="str">
        <f t="shared" si="29"/>
        <v>0332</v>
      </c>
      <c r="B333" s="120">
        <f t="shared" si="32"/>
        <v>332</v>
      </c>
      <c r="C333" s="120" t="str">
        <f t="shared" si="30"/>
        <v>332</v>
      </c>
      <c r="AS333" s="124" t="s">
        <v>105</v>
      </c>
      <c r="AT333" s="124">
        <f t="shared" si="33"/>
        <v>332</v>
      </c>
      <c r="AU333" s="124" t="str">
        <f t="shared" si="31"/>
        <v>0303332</v>
      </c>
      <c r="AV333" s="124" t="s">
        <v>5698</v>
      </c>
      <c r="AW333" s="124" t="s">
        <v>1072</v>
      </c>
    </row>
    <row r="334" spans="1:49" x14ac:dyDescent="0.3">
      <c r="A334" s="123" t="str">
        <f t="shared" si="29"/>
        <v>0333</v>
      </c>
      <c r="B334" s="120">
        <f t="shared" si="32"/>
        <v>333</v>
      </c>
      <c r="C334" s="120" t="str">
        <f t="shared" si="30"/>
        <v>333</v>
      </c>
      <c r="AS334" s="124" t="s">
        <v>105</v>
      </c>
      <c r="AT334" s="124">
        <f t="shared" si="33"/>
        <v>333</v>
      </c>
      <c r="AU334" s="124" t="str">
        <f t="shared" si="31"/>
        <v>0303333</v>
      </c>
      <c r="AV334" s="129" t="s">
        <v>5699</v>
      </c>
      <c r="AW334" s="129" t="s">
        <v>1073</v>
      </c>
    </row>
    <row r="335" spans="1:49" x14ac:dyDescent="0.3">
      <c r="A335" s="123" t="str">
        <f t="shared" si="29"/>
        <v>0334</v>
      </c>
      <c r="B335" s="120">
        <f t="shared" si="32"/>
        <v>334</v>
      </c>
      <c r="C335" s="120" t="str">
        <f t="shared" si="30"/>
        <v>334</v>
      </c>
      <c r="AS335" s="124" t="s">
        <v>105</v>
      </c>
      <c r="AT335" s="124">
        <f t="shared" si="33"/>
        <v>334</v>
      </c>
      <c r="AU335" s="124" t="str">
        <f t="shared" si="31"/>
        <v>0303334</v>
      </c>
      <c r="AV335" s="124" t="s">
        <v>5700</v>
      </c>
      <c r="AW335" s="124" t="s">
        <v>1074</v>
      </c>
    </row>
    <row r="336" spans="1:49" x14ac:dyDescent="0.3">
      <c r="A336" s="123" t="str">
        <f t="shared" si="29"/>
        <v>0335</v>
      </c>
      <c r="B336" s="120">
        <f t="shared" si="32"/>
        <v>335</v>
      </c>
      <c r="C336" s="120" t="str">
        <f t="shared" si="30"/>
        <v>335</v>
      </c>
      <c r="AS336" s="124" t="s">
        <v>105</v>
      </c>
      <c r="AT336" s="124">
        <f t="shared" si="33"/>
        <v>335</v>
      </c>
      <c r="AU336" s="124" t="str">
        <f t="shared" si="31"/>
        <v>0303335</v>
      </c>
      <c r="AV336" s="129" t="s">
        <v>5701</v>
      </c>
      <c r="AW336" s="129" t="s">
        <v>1075</v>
      </c>
    </row>
    <row r="337" spans="1:49" x14ac:dyDescent="0.3">
      <c r="A337" s="123" t="str">
        <f t="shared" si="29"/>
        <v>0336</v>
      </c>
      <c r="B337" s="120">
        <f t="shared" si="32"/>
        <v>336</v>
      </c>
      <c r="C337" s="120" t="str">
        <f t="shared" si="30"/>
        <v>336</v>
      </c>
      <c r="AS337" s="124" t="s">
        <v>105</v>
      </c>
      <c r="AT337" s="124">
        <f t="shared" si="33"/>
        <v>336</v>
      </c>
      <c r="AU337" s="124" t="str">
        <f t="shared" si="31"/>
        <v>0303336</v>
      </c>
      <c r="AV337" s="124" t="s">
        <v>5702</v>
      </c>
      <c r="AW337" s="124" t="s">
        <v>1076</v>
      </c>
    </row>
    <row r="338" spans="1:49" x14ac:dyDescent="0.3">
      <c r="A338" s="123" t="str">
        <f t="shared" si="29"/>
        <v>0337</v>
      </c>
      <c r="B338" s="120">
        <f t="shared" si="32"/>
        <v>337</v>
      </c>
      <c r="C338" s="120" t="str">
        <f t="shared" si="30"/>
        <v>337</v>
      </c>
      <c r="AS338" s="124" t="s">
        <v>109</v>
      </c>
      <c r="AT338" s="124">
        <f t="shared" si="33"/>
        <v>337</v>
      </c>
      <c r="AU338" s="124" t="str">
        <f t="shared" si="31"/>
        <v>0304337</v>
      </c>
      <c r="AV338" s="129" t="s">
        <v>1077</v>
      </c>
      <c r="AW338" s="129" t="s">
        <v>1078</v>
      </c>
    </row>
    <row r="339" spans="1:49" x14ac:dyDescent="0.3">
      <c r="A339" s="123" t="str">
        <f t="shared" si="29"/>
        <v>0338</v>
      </c>
      <c r="B339" s="120">
        <f t="shared" si="32"/>
        <v>338</v>
      </c>
      <c r="C339" s="120" t="str">
        <f t="shared" si="30"/>
        <v>338</v>
      </c>
      <c r="AS339" s="124" t="s">
        <v>109</v>
      </c>
      <c r="AT339" s="124">
        <f t="shared" si="33"/>
        <v>338</v>
      </c>
      <c r="AU339" s="124" t="str">
        <f t="shared" si="31"/>
        <v>0304338</v>
      </c>
      <c r="AV339" s="124" t="s">
        <v>1079</v>
      </c>
      <c r="AW339" s="124" t="s">
        <v>1080</v>
      </c>
    </row>
    <row r="340" spans="1:49" x14ac:dyDescent="0.3">
      <c r="A340" s="123" t="str">
        <f t="shared" si="29"/>
        <v>0339</v>
      </c>
      <c r="B340" s="120">
        <f t="shared" si="32"/>
        <v>339</v>
      </c>
      <c r="C340" s="120" t="str">
        <f t="shared" si="30"/>
        <v>339</v>
      </c>
      <c r="AS340" s="124" t="s">
        <v>109</v>
      </c>
      <c r="AT340" s="124">
        <f t="shared" si="33"/>
        <v>339</v>
      </c>
      <c r="AU340" s="124" t="str">
        <f t="shared" si="31"/>
        <v>0304339</v>
      </c>
      <c r="AV340" s="129" t="s">
        <v>1081</v>
      </c>
      <c r="AW340" s="129" t="s">
        <v>1082</v>
      </c>
    </row>
    <row r="341" spans="1:49" x14ac:dyDescent="0.3">
      <c r="A341" s="123" t="str">
        <f t="shared" si="29"/>
        <v>0340</v>
      </c>
      <c r="B341" s="120">
        <f t="shared" si="32"/>
        <v>340</v>
      </c>
      <c r="C341" s="120" t="str">
        <f t="shared" si="30"/>
        <v>340</v>
      </c>
      <c r="AS341" s="124" t="s">
        <v>109</v>
      </c>
      <c r="AT341" s="124">
        <f t="shared" si="33"/>
        <v>340</v>
      </c>
      <c r="AU341" s="124" t="str">
        <f t="shared" si="31"/>
        <v>0304340</v>
      </c>
      <c r="AV341" s="124" t="s">
        <v>110</v>
      </c>
      <c r="AW341" s="124" t="s">
        <v>1083</v>
      </c>
    </row>
    <row r="342" spans="1:49" x14ac:dyDescent="0.3">
      <c r="A342" s="123" t="str">
        <f t="shared" si="29"/>
        <v>0341</v>
      </c>
      <c r="B342" s="120">
        <f t="shared" si="32"/>
        <v>341</v>
      </c>
      <c r="C342" s="120" t="str">
        <f t="shared" si="30"/>
        <v>341</v>
      </c>
      <c r="AS342" s="124" t="s">
        <v>109</v>
      </c>
      <c r="AT342" s="124">
        <f t="shared" si="33"/>
        <v>341</v>
      </c>
      <c r="AU342" s="124" t="str">
        <f t="shared" si="31"/>
        <v>0304341</v>
      </c>
      <c r="AV342" s="129" t="s">
        <v>1084</v>
      </c>
      <c r="AW342" s="129" t="s">
        <v>1085</v>
      </c>
    </row>
    <row r="343" spans="1:49" x14ac:dyDescent="0.3">
      <c r="A343" s="123" t="str">
        <f t="shared" si="29"/>
        <v>0342</v>
      </c>
      <c r="B343" s="120">
        <f t="shared" si="32"/>
        <v>342</v>
      </c>
      <c r="C343" s="120" t="str">
        <f t="shared" si="30"/>
        <v>342</v>
      </c>
      <c r="AS343" s="124" t="s">
        <v>109</v>
      </c>
      <c r="AT343" s="124">
        <f t="shared" si="33"/>
        <v>342</v>
      </c>
      <c r="AU343" s="124" t="str">
        <f t="shared" si="31"/>
        <v>0304342</v>
      </c>
      <c r="AV343" s="124" t="s">
        <v>1086</v>
      </c>
      <c r="AW343" s="124" t="s">
        <v>1087</v>
      </c>
    </row>
    <row r="344" spans="1:49" x14ac:dyDescent="0.3">
      <c r="A344" s="123" t="str">
        <f t="shared" si="29"/>
        <v>0343</v>
      </c>
      <c r="B344" s="120">
        <f t="shared" si="32"/>
        <v>343</v>
      </c>
      <c r="C344" s="120" t="str">
        <f t="shared" si="30"/>
        <v>343</v>
      </c>
      <c r="AS344" s="124" t="s">
        <v>109</v>
      </c>
      <c r="AT344" s="124">
        <f t="shared" si="33"/>
        <v>343</v>
      </c>
      <c r="AU344" s="124" t="str">
        <f t="shared" si="31"/>
        <v>0304343</v>
      </c>
      <c r="AV344" s="129" t="s">
        <v>1088</v>
      </c>
      <c r="AW344" s="129" t="s">
        <v>1089</v>
      </c>
    </row>
    <row r="345" spans="1:49" x14ac:dyDescent="0.3">
      <c r="A345" s="123" t="str">
        <f t="shared" si="29"/>
        <v>0344</v>
      </c>
      <c r="B345" s="120">
        <f t="shared" si="32"/>
        <v>344</v>
      </c>
      <c r="C345" s="120" t="str">
        <f t="shared" si="30"/>
        <v>344</v>
      </c>
      <c r="AS345" s="124" t="s">
        <v>109</v>
      </c>
      <c r="AT345" s="124">
        <f t="shared" si="33"/>
        <v>344</v>
      </c>
      <c r="AU345" s="124" t="str">
        <f t="shared" si="31"/>
        <v>0304344</v>
      </c>
      <c r="AV345" s="124" t="s">
        <v>1090</v>
      </c>
      <c r="AW345" s="124" t="s">
        <v>1091</v>
      </c>
    </row>
    <row r="346" spans="1:49" x14ac:dyDescent="0.3">
      <c r="A346" s="123" t="str">
        <f t="shared" si="29"/>
        <v>0345</v>
      </c>
      <c r="B346" s="120">
        <f t="shared" si="32"/>
        <v>345</v>
      </c>
      <c r="C346" s="120" t="str">
        <f t="shared" si="30"/>
        <v>345</v>
      </c>
      <c r="AS346" s="124" t="s">
        <v>109</v>
      </c>
      <c r="AT346" s="124">
        <f t="shared" si="33"/>
        <v>345</v>
      </c>
      <c r="AU346" s="124" t="str">
        <f t="shared" si="31"/>
        <v>0304345</v>
      </c>
      <c r="AV346" s="129" t="s">
        <v>5703</v>
      </c>
      <c r="AW346" s="129" t="s">
        <v>1092</v>
      </c>
    </row>
    <row r="347" spans="1:49" x14ac:dyDescent="0.3">
      <c r="A347" s="123" t="str">
        <f t="shared" si="29"/>
        <v>0346</v>
      </c>
      <c r="B347" s="120">
        <f t="shared" si="32"/>
        <v>346</v>
      </c>
      <c r="C347" s="120" t="str">
        <f t="shared" si="30"/>
        <v>346</v>
      </c>
      <c r="AS347" s="124" t="s">
        <v>109</v>
      </c>
      <c r="AT347" s="124">
        <f t="shared" si="33"/>
        <v>346</v>
      </c>
      <c r="AU347" s="124" t="str">
        <f t="shared" si="31"/>
        <v>0304346</v>
      </c>
      <c r="AV347" s="124" t="s">
        <v>5704</v>
      </c>
      <c r="AW347" s="124" t="s">
        <v>1093</v>
      </c>
    </row>
    <row r="348" spans="1:49" x14ac:dyDescent="0.3">
      <c r="A348" s="123" t="str">
        <f t="shared" si="29"/>
        <v>0347</v>
      </c>
      <c r="B348" s="120">
        <f t="shared" si="32"/>
        <v>347</v>
      </c>
      <c r="C348" s="120" t="str">
        <f t="shared" si="30"/>
        <v>347</v>
      </c>
      <c r="AS348" s="124" t="s">
        <v>109</v>
      </c>
      <c r="AT348" s="124">
        <f t="shared" si="33"/>
        <v>347</v>
      </c>
      <c r="AU348" s="124" t="str">
        <f t="shared" si="31"/>
        <v>0304347</v>
      </c>
      <c r="AV348" s="129" t="s">
        <v>5705</v>
      </c>
      <c r="AW348" s="129" t="s">
        <v>1094</v>
      </c>
    </row>
    <row r="349" spans="1:49" x14ac:dyDescent="0.3">
      <c r="A349" s="123" t="str">
        <f t="shared" si="29"/>
        <v>0348</v>
      </c>
      <c r="B349" s="120">
        <f t="shared" si="32"/>
        <v>348</v>
      </c>
      <c r="C349" s="120" t="str">
        <f t="shared" si="30"/>
        <v>348</v>
      </c>
      <c r="AS349" s="124" t="s">
        <v>109</v>
      </c>
      <c r="AT349" s="124">
        <f t="shared" si="33"/>
        <v>348</v>
      </c>
      <c r="AU349" s="124" t="str">
        <f t="shared" si="31"/>
        <v>0304348</v>
      </c>
      <c r="AV349" s="124" t="s">
        <v>5706</v>
      </c>
      <c r="AW349" s="124" t="s">
        <v>1095</v>
      </c>
    </row>
    <row r="350" spans="1:49" x14ac:dyDescent="0.3">
      <c r="A350" s="123" t="str">
        <f t="shared" si="29"/>
        <v>0349</v>
      </c>
      <c r="B350" s="120">
        <f t="shared" si="32"/>
        <v>349</v>
      </c>
      <c r="C350" s="120" t="str">
        <f t="shared" si="30"/>
        <v>349</v>
      </c>
      <c r="AS350" s="124" t="s">
        <v>115</v>
      </c>
      <c r="AT350" s="124">
        <f t="shared" si="33"/>
        <v>349</v>
      </c>
      <c r="AU350" s="124" t="str">
        <f t="shared" si="31"/>
        <v>0305349</v>
      </c>
      <c r="AV350" s="129" t="s">
        <v>1096</v>
      </c>
      <c r="AW350" s="129" t="s">
        <v>1097</v>
      </c>
    </row>
    <row r="351" spans="1:49" x14ac:dyDescent="0.3">
      <c r="A351" s="123" t="str">
        <f t="shared" si="29"/>
        <v>0350</v>
      </c>
      <c r="B351" s="120">
        <f t="shared" si="32"/>
        <v>350</v>
      </c>
      <c r="C351" s="120" t="str">
        <f t="shared" si="30"/>
        <v>350</v>
      </c>
      <c r="AS351" s="124" t="s">
        <v>115</v>
      </c>
      <c r="AT351" s="124">
        <f t="shared" si="33"/>
        <v>350</v>
      </c>
      <c r="AU351" s="124" t="str">
        <f t="shared" si="31"/>
        <v>0305350</v>
      </c>
      <c r="AV351" s="124" t="s">
        <v>1098</v>
      </c>
      <c r="AW351" s="124" t="s">
        <v>1099</v>
      </c>
    </row>
    <row r="352" spans="1:49" x14ac:dyDescent="0.3">
      <c r="A352" s="123" t="str">
        <f t="shared" si="29"/>
        <v>0351</v>
      </c>
      <c r="B352" s="120">
        <f t="shared" si="32"/>
        <v>351</v>
      </c>
      <c r="C352" s="120" t="str">
        <f t="shared" si="30"/>
        <v>351</v>
      </c>
      <c r="AS352" s="124" t="s">
        <v>115</v>
      </c>
      <c r="AT352" s="124">
        <f t="shared" si="33"/>
        <v>351</v>
      </c>
      <c r="AU352" s="124" t="str">
        <f t="shared" si="31"/>
        <v>0305351</v>
      </c>
      <c r="AV352" s="129" t="s">
        <v>1100</v>
      </c>
      <c r="AW352" s="129" t="s">
        <v>1101</v>
      </c>
    </row>
    <row r="353" spans="1:49" x14ac:dyDescent="0.3">
      <c r="A353" s="123" t="str">
        <f t="shared" si="29"/>
        <v>0352</v>
      </c>
      <c r="B353" s="120">
        <f t="shared" si="32"/>
        <v>352</v>
      </c>
      <c r="C353" s="120" t="str">
        <f t="shared" si="30"/>
        <v>352</v>
      </c>
      <c r="AS353" s="124" t="s">
        <v>115</v>
      </c>
      <c r="AT353" s="124">
        <f t="shared" si="33"/>
        <v>352</v>
      </c>
      <c r="AU353" s="124" t="str">
        <f t="shared" si="31"/>
        <v>0305352</v>
      </c>
      <c r="AV353" s="124" t="s">
        <v>1102</v>
      </c>
      <c r="AW353" s="124" t="s">
        <v>1103</v>
      </c>
    </row>
    <row r="354" spans="1:49" x14ac:dyDescent="0.3">
      <c r="A354" s="123" t="str">
        <f t="shared" si="29"/>
        <v>0353</v>
      </c>
      <c r="B354" s="120">
        <f t="shared" si="32"/>
        <v>353</v>
      </c>
      <c r="C354" s="120" t="str">
        <f t="shared" si="30"/>
        <v>353</v>
      </c>
      <c r="AS354" s="124" t="s">
        <v>115</v>
      </c>
      <c r="AT354" s="124">
        <f t="shared" si="33"/>
        <v>353</v>
      </c>
      <c r="AU354" s="124" t="str">
        <f t="shared" si="31"/>
        <v>0305353</v>
      </c>
      <c r="AV354" s="129" t="s">
        <v>1104</v>
      </c>
      <c r="AW354" s="129" t="s">
        <v>1105</v>
      </c>
    </row>
    <row r="355" spans="1:49" x14ac:dyDescent="0.3">
      <c r="A355" s="123" t="str">
        <f t="shared" si="29"/>
        <v>0354</v>
      </c>
      <c r="B355" s="120">
        <f t="shared" si="32"/>
        <v>354</v>
      </c>
      <c r="C355" s="120" t="str">
        <f t="shared" si="30"/>
        <v>354</v>
      </c>
      <c r="AS355" s="124" t="s">
        <v>115</v>
      </c>
      <c r="AT355" s="124">
        <f t="shared" si="33"/>
        <v>354</v>
      </c>
      <c r="AU355" s="124" t="str">
        <f t="shared" si="31"/>
        <v>0305354</v>
      </c>
      <c r="AV355" s="124" t="s">
        <v>1106</v>
      </c>
      <c r="AW355" s="124" t="s">
        <v>1107</v>
      </c>
    </row>
    <row r="356" spans="1:49" x14ac:dyDescent="0.3">
      <c r="A356" s="123" t="str">
        <f t="shared" si="29"/>
        <v>0355</v>
      </c>
      <c r="B356" s="120">
        <f t="shared" si="32"/>
        <v>355</v>
      </c>
      <c r="C356" s="120" t="str">
        <f t="shared" si="30"/>
        <v>355</v>
      </c>
      <c r="AS356" s="124" t="s">
        <v>115</v>
      </c>
      <c r="AT356" s="124">
        <f t="shared" si="33"/>
        <v>355</v>
      </c>
      <c r="AU356" s="124" t="str">
        <f t="shared" si="31"/>
        <v>0305355</v>
      </c>
      <c r="AV356" s="129" t="s">
        <v>1108</v>
      </c>
      <c r="AW356" s="129" t="s">
        <v>1109</v>
      </c>
    </row>
    <row r="357" spans="1:49" x14ac:dyDescent="0.3">
      <c r="A357" s="123" t="str">
        <f t="shared" si="29"/>
        <v>0356</v>
      </c>
      <c r="B357" s="120">
        <f t="shared" si="32"/>
        <v>356</v>
      </c>
      <c r="C357" s="120" t="str">
        <f t="shared" si="30"/>
        <v>356</v>
      </c>
      <c r="AS357" s="124" t="s">
        <v>115</v>
      </c>
      <c r="AT357" s="124">
        <f t="shared" si="33"/>
        <v>356</v>
      </c>
      <c r="AU357" s="124" t="str">
        <f t="shared" si="31"/>
        <v>0305356</v>
      </c>
      <c r="AV357" s="124" t="s">
        <v>1110</v>
      </c>
      <c r="AW357" s="124" t="s">
        <v>1111</v>
      </c>
    </row>
    <row r="358" spans="1:49" x14ac:dyDescent="0.3">
      <c r="A358" s="123" t="str">
        <f t="shared" si="29"/>
        <v>0357</v>
      </c>
      <c r="B358" s="120">
        <f t="shared" si="32"/>
        <v>357</v>
      </c>
      <c r="C358" s="120" t="str">
        <f t="shared" si="30"/>
        <v>357</v>
      </c>
      <c r="AS358" s="124" t="s">
        <v>115</v>
      </c>
      <c r="AT358" s="124">
        <f t="shared" si="33"/>
        <v>357</v>
      </c>
      <c r="AU358" s="124" t="str">
        <f t="shared" si="31"/>
        <v>0305357</v>
      </c>
      <c r="AV358" s="129" t="s">
        <v>1112</v>
      </c>
      <c r="AW358" s="129" t="s">
        <v>1113</v>
      </c>
    </row>
    <row r="359" spans="1:49" x14ac:dyDescent="0.3">
      <c r="A359" s="123" t="str">
        <f t="shared" si="29"/>
        <v>0358</v>
      </c>
      <c r="B359" s="120">
        <f t="shared" si="32"/>
        <v>358</v>
      </c>
      <c r="C359" s="120" t="str">
        <f t="shared" si="30"/>
        <v>358</v>
      </c>
      <c r="AS359" s="124" t="s">
        <v>115</v>
      </c>
      <c r="AT359" s="124">
        <f t="shared" si="33"/>
        <v>358</v>
      </c>
      <c r="AU359" s="124" t="str">
        <f t="shared" si="31"/>
        <v>0305358</v>
      </c>
      <c r="AV359" s="124" t="s">
        <v>1114</v>
      </c>
      <c r="AW359" s="124" t="s">
        <v>1115</v>
      </c>
    </row>
    <row r="360" spans="1:49" x14ac:dyDescent="0.3">
      <c r="A360" s="123" t="str">
        <f t="shared" si="29"/>
        <v>0359</v>
      </c>
      <c r="B360" s="120">
        <f t="shared" si="32"/>
        <v>359</v>
      </c>
      <c r="C360" s="120" t="str">
        <f t="shared" si="30"/>
        <v>359</v>
      </c>
      <c r="AS360" s="124" t="s">
        <v>115</v>
      </c>
      <c r="AT360" s="124">
        <f t="shared" si="33"/>
        <v>359</v>
      </c>
      <c r="AU360" s="124" t="str">
        <f t="shared" si="31"/>
        <v>0305359</v>
      </c>
      <c r="AV360" s="129" t="s">
        <v>5707</v>
      </c>
      <c r="AW360" s="129" t="s">
        <v>1116</v>
      </c>
    </row>
    <row r="361" spans="1:49" x14ac:dyDescent="0.3">
      <c r="A361" s="123" t="str">
        <f t="shared" si="29"/>
        <v>0360</v>
      </c>
      <c r="B361" s="120">
        <f t="shared" si="32"/>
        <v>360</v>
      </c>
      <c r="C361" s="120" t="str">
        <f t="shared" si="30"/>
        <v>360</v>
      </c>
      <c r="AS361" s="124" t="s">
        <v>115</v>
      </c>
      <c r="AT361" s="124">
        <f t="shared" si="33"/>
        <v>360</v>
      </c>
      <c r="AU361" s="124" t="str">
        <f t="shared" si="31"/>
        <v>0305360</v>
      </c>
      <c r="AV361" s="124" t="s">
        <v>5708</v>
      </c>
      <c r="AW361" s="124" t="s">
        <v>1117</v>
      </c>
    </row>
    <row r="362" spans="1:49" x14ac:dyDescent="0.3">
      <c r="A362" s="123" t="str">
        <f t="shared" si="29"/>
        <v>0361</v>
      </c>
      <c r="B362" s="120">
        <f t="shared" si="32"/>
        <v>361</v>
      </c>
      <c r="C362" s="120" t="str">
        <f t="shared" si="30"/>
        <v>361</v>
      </c>
      <c r="AS362" s="124" t="s">
        <v>115</v>
      </c>
      <c r="AT362" s="124">
        <f t="shared" si="33"/>
        <v>361</v>
      </c>
      <c r="AU362" s="124" t="str">
        <f t="shared" si="31"/>
        <v>0305361</v>
      </c>
      <c r="AV362" s="129" t="s">
        <v>5709</v>
      </c>
      <c r="AW362" s="129" t="s">
        <v>1118</v>
      </c>
    </row>
    <row r="363" spans="1:49" x14ac:dyDescent="0.3">
      <c r="A363" s="123" t="str">
        <f t="shared" si="29"/>
        <v>0362</v>
      </c>
      <c r="B363" s="120">
        <f t="shared" si="32"/>
        <v>362</v>
      </c>
      <c r="C363" s="120" t="str">
        <f t="shared" si="30"/>
        <v>362</v>
      </c>
      <c r="AS363" s="124" t="s">
        <v>115</v>
      </c>
      <c r="AT363" s="124">
        <f t="shared" si="33"/>
        <v>362</v>
      </c>
      <c r="AU363" s="124" t="str">
        <f t="shared" si="31"/>
        <v>0305362</v>
      </c>
      <c r="AV363" s="124" t="s">
        <v>5710</v>
      </c>
      <c r="AW363" s="124" t="s">
        <v>1119</v>
      </c>
    </row>
    <row r="364" spans="1:49" x14ac:dyDescent="0.3">
      <c r="A364" s="123" t="str">
        <f t="shared" si="29"/>
        <v>0363</v>
      </c>
      <c r="B364" s="120">
        <f t="shared" si="32"/>
        <v>363</v>
      </c>
      <c r="C364" s="120" t="str">
        <f t="shared" si="30"/>
        <v>363</v>
      </c>
      <c r="AS364" s="124" t="s">
        <v>115</v>
      </c>
      <c r="AT364" s="124">
        <f t="shared" si="33"/>
        <v>363</v>
      </c>
      <c r="AU364" s="124" t="str">
        <f t="shared" si="31"/>
        <v>0305363</v>
      </c>
      <c r="AV364" s="129" t="s">
        <v>5711</v>
      </c>
      <c r="AW364" s="129" t="s">
        <v>1120</v>
      </c>
    </row>
    <row r="365" spans="1:49" x14ac:dyDescent="0.3">
      <c r="A365" s="123" t="str">
        <f t="shared" si="29"/>
        <v>0364</v>
      </c>
      <c r="B365" s="120">
        <f t="shared" si="32"/>
        <v>364</v>
      </c>
      <c r="C365" s="120" t="str">
        <f t="shared" si="30"/>
        <v>364</v>
      </c>
      <c r="AS365" s="124" t="s">
        <v>120</v>
      </c>
      <c r="AT365" s="124">
        <f t="shared" si="33"/>
        <v>364</v>
      </c>
      <c r="AU365" s="124" t="str">
        <f t="shared" si="31"/>
        <v>0306364</v>
      </c>
      <c r="AV365" s="124" t="s">
        <v>1121</v>
      </c>
      <c r="AW365" s="124" t="s">
        <v>1122</v>
      </c>
    </row>
    <row r="366" spans="1:49" x14ac:dyDescent="0.3">
      <c r="A366" s="123" t="str">
        <f t="shared" si="29"/>
        <v>0365</v>
      </c>
      <c r="B366" s="120">
        <f t="shared" si="32"/>
        <v>365</v>
      </c>
      <c r="C366" s="120" t="str">
        <f t="shared" si="30"/>
        <v>365</v>
      </c>
      <c r="AS366" s="124" t="s">
        <v>120</v>
      </c>
      <c r="AT366" s="124">
        <f t="shared" si="33"/>
        <v>365</v>
      </c>
      <c r="AU366" s="124" t="str">
        <f t="shared" si="31"/>
        <v>0306365</v>
      </c>
      <c r="AV366" s="129" t="s">
        <v>1123</v>
      </c>
      <c r="AW366" s="129" t="s">
        <v>1124</v>
      </c>
    </row>
    <row r="367" spans="1:49" x14ac:dyDescent="0.3">
      <c r="A367" s="123" t="str">
        <f t="shared" si="29"/>
        <v>0366</v>
      </c>
      <c r="B367" s="120">
        <f t="shared" si="32"/>
        <v>366</v>
      </c>
      <c r="C367" s="120" t="str">
        <f t="shared" si="30"/>
        <v>366</v>
      </c>
      <c r="AS367" s="124" t="s">
        <v>120</v>
      </c>
      <c r="AT367" s="124">
        <f t="shared" si="33"/>
        <v>366</v>
      </c>
      <c r="AU367" s="124" t="str">
        <f t="shared" si="31"/>
        <v>0306366</v>
      </c>
      <c r="AV367" s="124" t="s">
        <v>1125</v>
      </c>
      <c r="AW367" s="124" t="s">
        <v>1126</v>
      </c>
    </row>
    <row r="368" spans="1:49" x14ac:dyDescent="0.3">
      <c r="A368" s="123" t="str">
        <f t="shared" si="29"/>
        <v>0367</v>
      </c>
      <c r="B368" s="120">
        <f t="shared" si="32"/>
        <v>367</v>
      </c>
      <c r="C368" s="120" t="str">
        <f t="shared" si="30"/>
        <v>367</v>
      </c>
      <c r="AS368" s="124" t="s">
        <v>120</v>
      </c>
      <c r="AT368" s="124">
        <f t="shared" si="33"/>
        <v>367</v>
      </c>
      <c r="AU368" s="124" t="str">
        <f t="shared" si="31"/>
        <v>0306367</v>
      </c>
      <c r="AV368" s="129" t="s">
        <v>1127</v>
      </c>
      <c r="AW368" s="129" t="s">
        <v>1128</v>
      </c>
    </row>
    <row r="369" spans="1:49" x14ac:dyDescent="0.3">
      <c r="A369" s="123" t="str">
        <f t="shared" si="29"/>
        <v>0368</v>
      </c>
      <c r="B369" s="120">
        <f t="shared" si="32"/>
        <v>368</v>
      </c>
      <c r="C369" s="120" t="str">
        <f t="shared" si="30"/>
        <v>368</v>
      </c>
      <c r="AS369" s="124" t="s">
        <v>120</v>
      </c>
      <c r="AT369" s="124">
        <f t="shared" si="33"/>
        <v>368</v>
      </c>
      <c r="AU369" s="124" t="str">
        <f t="shared" si="31"/>
        <v>0306368</v>
      </c>
      <c r="AV369" s="124" t="s">
        <v>5712</v>
      </c>
      <c r="AW369" s="124" t="s">
        <v>1129</v>
      </c>
    </row>
    <row r="370" spans="1:49" x14ac:dyDescent="0.3">
      <c r="A370" s="123" t="str">
        <f t="shared" si="29"/>
        <v>0369</v>
      </c>
      <c r="B370" s="120">
        <f t="shared" si="32"/>
        <v>369</v>
      </c>
      <c r="C370" s="120" t="str">
        <f t="shared" si="30"/>
        <v>369</v>
      </c>
      <c r="AS370" s="124" t="s">
        <v>120</v>
      </c>
      <c r="AT370" s="124">
        <f t="shared" si="33"/>
        <v>369</v>
      </c>
      <c r="AU370" s="124" t="str">
        <f t="shared" si="31"/>
        <v>0306369</v>
      </c>
      <c r="AV370" s="129" t="s">
        <v>5713</v>
      </c>
      <c r="AW370" s="129" t="s">
        <v>1130</v>
      </c>
    </row>
    <row r="371" spans="1:49" x14ac:dyDescent="0.3">
      <c r="A371" s="123" t="str">
        <f t="shared" si="29"/>
        <v>0370</v>
      </c>
      <c r="B371" s="120">
        <f t="shared" si="32"/>
        <v>370</v>
      </c>
      <c r="C371" s="120" t="str">
        <f t="shared" si="30"/>
        <v>370</v>
      </c>
      <c r="AS371" s="124" t="s">
        <v>120</v>
      </c>
      <c r="AT371" s="124">
        <f t="shared" si="33"/>
        <v>370</v>
      </c>
      <c r="AU371" s="124" t="str">
        <f t="shared" si="31"/>
        <v>0306370</v>
      </c>
      <c r="AV371" s="124" t="s">
        <v>5714</v>
      </c>
      <c r="AW371" s="124" t="s">
        <v>1131</v>
      </c>
    </row>
    <row r="372" spans="1:49" x14ac:dyDescent="0.3">
      <c r="A372" s="123" t="str">
        <f t="shared" si="29"/>
        <v>0371</v>
      </c>
      <c r="B372" s="120">
        <f t="shared" si="32"/>
        <v>371</v>
      </c>
      <c r="C372" s="120" t="str">
        <f t="shared" si="30"/>
        <v>371</v>
      </c>
      <c r="AS372" s="124" t="s">
        <v>120</v>
      </c>
      <c r="AT372" s="124">
        <f t="shared" si="33"/>
        <v>371</v>
      </c>
      <c r="AU372" s="124" t="str">
        <f t="shared" si="31"/>
        <v>0306371</v>
      </c>
      <c r="AV372" s="129" t="s">
        <v>5715</v>
      </c>
      <c r="AW372" s="129" t="s">
        <v>1132</v>
      </c>
    </row>
    <row r="373" spans="1:49" x14ac:dyDescent="0.3">
      <c r="A373" s="123" t="str">
        <f t="shared" si="29"/>
        <v>0372</v>
      </c>
      <c r="B373" s="120">
        <f t="shared" si="32"/>
        <v>372</v>
      </c>
      <c r="C373" s="120" t="str">
        <f t="shared" si="30"/>
        <v>372</v>
      </c>
      <c r="AS373" s="124" t="s">
        <v>120</v>
      </c>
      <c r="AT373" s="124">
        <f t="shared" si="33"/>
        <v>372</v>
      </c>
      <c r="AU373" s="124" t="str">
        <f t="shared" si="31"/>
        <v>0306372</v>
      </c>
      <c r="AV373" s="124" t="s">
        <v>5716</v>
      </c>
      <c r="AW373" s="124" t="s">
        <v>1133</v>
      </c>
    </row>
    <row r="374" spans="1:49" x14ac:dyDescent="0.3">
      <c r="A374" s="123" t="str">
        <f t="shared" si="29"/>
        <v>0373</v>
      </c>
      <c r="B374" s="120">
        <f t="shared" si="32"/>
        <v>373</v>
      </c>
      <c r="C374" s="120" t="str">
        <f t="shared" si="30"/>
        <v>373</v>
      </c>
      <c r="AS374" s="124" t="s">
        <v>122</v>
      </c>
      <c r="AT374" s="124">
        <f t="shared" si="33"/>
        <v>373</v>
      </c>
      <c r="AU374" s="124" t="str">
        <f t="shared" si="31"/>
        <v>0307373</v>
      </c>
      <c r="AV374" s="129" t="s">
        <v>1134</v>
      </c>
      <c r="AW374" s="129" t="s">
        <v>1135</v>
      </c>
    </row>
    <row r="375" spans="1:49" x14ac:dyDescent="0.3">
      <c r="A375" s="123" t="str">
        <f t="shared" si="29"/>
        <v>0374</v>
      </c>
      <c r="B375" s="120">
        <f t="shared" si="32"/>
        <v>374</v>
      </c>
      <c r="C375" s="120" t="str">
        <f t="shared" si="30"/>
        <v>374</v>
      </c>
      <c r="AS375" s="124" t="s">
        <v>122</v>
      </c>
      <c r="AT375" s="124">
        <f t="shared" si="33"/>
        <v>374</v>
      </c>
      <c r="AU375" s="124" t="str">
        <f t="shared" si="31"/>
        <v>0307374</v>
      </c>
      <c r="AV375" s="124" t="s">
        <v>1136</v>
      </c>
      <c r="AW375" s="124" t="s">
        <v>1137</v>
      </c>
    </row>
    <row r="376" spans="1:49" x14ac:dyDescent="0.3">
      <c r="A376" s="123" t="str">
        <f t="shared" si="29"/>
        <v>0375</v>
      </c>
      <c r="B376" s="120">
        <f t="shared" si="32"/>
        <v>375</v>
      </c>
      <c r="C376" s="120" t="str">
        <f t="shared" si="30"/>
        <v>375</v>
      </c>
      <c r="AS376" s="124" t="s">
        <v>122</v>
      </c>
      <c r="AT376" s="124">
        <f t="shared" si="33"/>
        <v>375</v>
      </c>
      <c r="AU376" s="124" t="str">
        <f t="shared" si="31"/>
        <v>0307375</v>
      </c>
      <c r="AV376" s="129" t="s">
        <v>123</v>
      </c>
      <c r="AW376" s="129" t="s">
        <v>1138</v>
      </c>
    </row>
    <row r="377" spans="1:49" x14ac:dyDescent="0.3">
      <c r="A377" s="123" t="str">
        <f t="shared" si="29"/>
        <v>0376</v>
      </c>
      <c r="B377" s="120">
        <f t="shared" si="32"/>
        <v>376</v>
      </c>
      <c r="C377" s="120" t="str">
        <f t="shared" si="30"/>
        <v>376</v>
      </c>
      <c r="AS377" s="124" t="s">
        <v>122</v>
      </c>
      <c r="AT377" s="124">
        <f t="shared" si="33"/>
        <v>376</v>
      </c>
      <c r="AU377" s="124" t="str">
        <f t="shared" si="31"/>
        <v>0307376</v>
      </c>
      <c r="AV377" s="124" t="s">
        <v>954</v>
      </c>
      <c r="AW377" s="124" t="s">
        <v>1139</v>
      </c>
    </row>
    <row r="378" spans="1:49" x14ac:dyDescent="0.3">
      <c r="A378" s="123" t="str">
        <f t="shared" si="29"/>
        <v>0377</v>
      </c>
      <c r="B378" s="120">
        <f t="shared" si="32"/>
        <v>377</v>
      </c>
      <c r="C378" s="120" t="str">
        <f t="shared" si="30"/>
        <v>377</v>
      </c>
      <c r="AS378" s="124" t="s">
        <v>122</v>
      </c>
      <c r="AT378" s="124">
        <f t="shared" si="33"/>
        <v>377</v>
      </c>
      <c r="AU378" s="124" t="str">
        <f t="shared" si="31"/>
        <v>0307377</v>
      </c>
      <c r="AV378" s="129" t="s">
        <v>1140</v>
      </c>
      <c r="AW378" s="129" t="s">
        <v>1141</v>
      </c>
    </row>
    <row r="379" spans="1:49" x14ac:dyDescent="0.3">
      <c r="A379" s="123" t="str">
        <f t="shared" si="29"/>
        <v>0378</v>
      </c>
      <c r="B379" s="120">
        <f t="shared" si="32"/>
        <v>378</v>
      </c>
      <c r="C379" s="120" t="str">
        <f t="shared" si="30"/>
        <v>378</v>
      </c>
      <c r="AS379" s="124" t="s">
        <v>122</v>
      </c>
      <c r="AT379" s="124">
        <f t="shared" si="33"/>
        <v>378</v>
      </c>
      <c r="AU379" s="124" t="str">
        <f t="shared" si="31"/>
        <v>0307378</v>
      </c>
      <c r="AV379" s="124" t="s">
        <v>1142</v>
      </c>
      <c r="AW379" s="124" t="s">
        <v>1143</v>
      </c>
    </row>
    <row r="380" spans="1:49" x14ac:dyDescent="0.3">
      <c r="A380" s="123" t="str">
        <f t="shared" si="29"/>
        <v>0379</v>
      </c>
      <c r="B380" s="120">
        <f t="shared" si="32"/>
        <v>379</v>
      </c>
      <c r="C380" s="120" t="str">
        <f t="shared" si="30"/>
        <v>379</v>
      </c>
      <c r="AS380" s="124" t="s">
        <v>122</v>
      </c>
      <c r="AT380" s="124">
        <f t="shared" si="33"/>
        <v>379</v>
      </c>
      <c r="AU380" s="124" t="str">
        <f t="shared" si="31"/>
        <v>0307379</v>
      </c>
      <c r="AV380" s="129" t="s">
        <v>1144</v>
      </c>
      <c r="AW380" s="129" t="s">
        <v>1145</v>
      </c>
    </row>
    <row r="381" spans="1:49" x14ac:dyDescent="0.3">
      <c r="A381" s="123" t="str">
        <f t="shared" si="29"/>
        <v>0380</v>
      </c>
      <c r="B381" s="120">
        <f t="shared" si="32"/>
        <v>380</v>
      </c>
      <c r="C381" s="120" t="str">
        <f t="shared" si="30"/>
        <v>380</v>
      </c>
      <c r="AS381" s="124" t="s">
        <v>122</v>
      </c>
      <c r="AT381" s="124">
        <f t="shared" si="33"/>
        <v>380</v>
      </c>
      <c r="AU381" s="124" t="str">
        <f t="shared" si="31"/>
        <v>0307380</v>
      </c>
      <c r="AV381" s="124" t="s">
        <v>1146</v>
      </c>
      <c r="AW381" s="124" t="s">
        <v>1147</v>
      </c>
    </row>
    <row r="382" spans="1:49" x14ac:dyDescent="0.3">
      <c r="A382" s="123" t="str">
        <f t="shared" si="29"/>
        <v>0381</v>
      </c>
      <c r="B382" s="120">
        <f t="shared" si="32"/>
        <v>381</v>
      </c>
      <c r="C382" s="120" t="str">
        <f t="shared" si="30"/>
        <v>381</v>
      </c>
      <c r="AS382" s="124" t="s">
        <v>122</v>
      </c>
      <c r="AT382" s="124">
        <f t="shared" si="33"/>
        <v>381</v>
      </c>
      <c r="AU382" s="124" t="str">
        <f t="shared" si="31"/>
        <v>0307381</v>
      </c>
      <c r="AV382" s="129" t="s">
        <v>1148</v>
      </c>
      <c r="AW382" s="129" t="s">
        <v>1149</v>
      </c>
    </row>
    <row r="383" spans="1:49" x14ac:dyDescent="0.3">
      <c r="A383" s="123" t="str">
        <f t="shared" si="29"/>
        <v>0382</v>
      </c>
      <c r="B383" s="120">
        <f t="shared" si="32"/>
        <v>382</v>
      </c>
      <c r="C383" s="120" t="str">
        <f t="shared" si="30"/>
        <v>382</v>
      </c>
      <c r="AS383" s="124" t="s">
        <v>122</v>
      </c>
      <c r="AT383" s="124">
        <f t="shared" si="33"/>
        <v>382</v>
      </c>
      <c r="AU383" s="124" t="str">
        <f t="shared" si="31"/>
        <v>0307382</v>
      </c>
      <c r="AV383" s="124" t="s">
        <v>1150</v>
      </c>
      <c r="AW383" s="124" t="s">
        <v>1151</v>
      </c>
    </row>
    <row r="384" spans="1:49" x14ac:dyDescent="0.3">
      <c r="A384" s="123" t="str">
        <f t="shared" si="29"/>
        <v>0383</v>
      </c>
      <c r="B384" s="120">
        <f t="shared" si="32"/>
        <v>383</v>
      </c>
      <c r="C384" s="120" t="str">
        <f t="shared" si="30"/>
        <v>383</v>
      </c>
      <c r="AS384" s="124" t="s">
        <v>122</v>
      </c>
      <c r="AT384" s="124">
        <f t="shared" si="33"/>
        <v>383</v>
      </c>
      <c r="AU384" s="124" t="str">
        <f t="shared" si="31"/>
        <v>0307383</v>
      </c>
      <c r="AV384" s="129" t="s">
        <v>1152</v>
      </c>
      <c r="AW384" s="129" t="s">
        <v>1153</v>
      </c>
    </row>
    <row r="385" spans="1:49" x14ac:dyDescent="0.3">
      <c r="A385" s="123" t="str">
        <f t="shared" si="29"/>
        <v>0384</v>
      </c>
      <c r="B385" s="120">
        <f t="shared" si="32"/>
        <v>384</v>
      </c>
      <c r="C385" s="120" t="str">
        <f t="shared" si="30"/>
        <v>384</v>
      </c>
      <c r="AS385" s="124" t="s">
        <v>122</v>
      </c>
      <c r="AT385" s="124">
        <f t="shared" si="33"/>
        <v>384</v>
      </c>
      <c r="AU385" s="124" t="str">
        <f t="shared" si="31"/>
        <v>0307384</v>
      </c>
      <c r="AV385" s="124" t="s">
        <v>1154</v>
      </c>
      <c r="AW385" s="124" t="s">
        <v>1155</v>
      </c>
    </row>
    <row r="386" spans="1:49" x14ac:dyDescent="0.3">
      <c r="A386" s="123" t="str">
        <f t="shared" ref="A386:A400" si="34">TEXT(B386,"0000")</f>
        <v>0385</v>
      </c>
      <c r="B386" s="120">
        <f t="shared" si="32"/>
        <v>385</v>
      </c>
      <c r="C386" s="120" t="str">
        <f t="shared" si="30"/>
        <v>385</v>
      </c>
      <c r="AS386" s="124" t="s">
        <v>122</v>
      </c>
      <c r="AT386" s="124">
        <f t="shared" si="33"/>
        <v>385</v>
      </c>
      <c r="AU386" s="124" t="str">
        <f t="shared" si="31"/>
        <v>0307385</v>
      </c>
      <c r="AV386" s="129" t="s">
        <v>1156</v>
      </c>
      <c r="AW386" s="129" t="s">
        <v>1157</v>
      </c>
    </row>
    <row r="387" spans="1:49" x14ac:dyDescent="0.3">
      <c r="A387" s="123" t="str">
        <f t="shared" si="34"/>
        <v>0386</v>
      </c>
      <c r="B387" s="120">
        <f t="shared" si="32"/>
        <v>386</v>
      </c>
      <c r="C387" s="120" t="str">
        <f t="shared" ref="C387:C400" si="35">TEXT(B387,"00")</f>
        <v>386</v>
      </c>
      <c r="AS387" s="124" t="s">
        <v>122</v>
      </c>
      <c r="AT387" s="124">
        <f t="shared" si="33"/>
        <v>386</v>
      </c>
      <c r="AU387" s="124" t="str">
        <f t="shared" ref="AU387:AU450" si="36">CONCATENATE(AS387,AT387)</f>
        <v>0307386</v>
      </c>
      <c r="AV387" s="124" t="s">
        <v>1158</v>
      </c>
      <c r="AW387" s="124" t="s">
        <v>1159</v>
      </c>
    </row>
    <row r="388" spans="1:49" x14ac:dyDescent="0.3">
      <c r="A388" s="123" t="str">
        <f t="shared" si="34"/>
        <v>0387</v>
      </c>
      <c r="B388" s="120">
        <f t="shared" ref="B388:B451" si="37">B387+1</f>
        <v>387</v>
      </c>
      <c r="C388" s="120" t="str">
        <f t="shared" si="35"/>
        <v>387</v>
      </c>
      <c r="AS388" s="124" t="s">
        <v>122</v>
      </c>
      <c r="AT388" s="124">
        <f t="shared" ref="AT388:AT451" si="38">AT387+1</f>
        <v>387</v>
      </c>
      <c r="AU388" s="124" t="str">
        <f t="shared" si="36"/>
        <v>0307387</v>
      </c>
      <c r="AV388" s="129" t="s">
        <v>1160</v>
      </c>
      <c r="AW388" s="129" t="s">
        <v>1161</v>
      </c>
    </row>
    <row r="389" spans="1:49" x14ac:dyDescent="0.3">
      <c r="A389" s="123" t="str">
        <f t="shared" si="34"/>
        <v>0388</v>
      </c>
      <c r="B389" s="120">
        <f t="shared" si="37"/>
        <v>388</v>
      </c>
      <c r="C389" s="120" t="str">
        <f t="shared" si="35"/>
        <v>388</v>
      </c>
      <c r="AS389" s="124" t="s">
        <v>122</v>
      </c>
      <c r="AT389" s="124">
        <f t="shared" si="38"/>
        <v>388</v>
      </c>
      <c r="AU389" s="124" t="str">
        <f t="shared" si="36"/>
        <v>0307388</v>
      </c>
      <c r="AV389" s="124" t="s">
        <v>1162</v>
      </c>
      <c r="AW389" s="124" t="s">
        <v>1163</v>
      </c>
    </row>
    <row r="390" spans="1:49" x14ac:dyDescent="0.3">
      <c r="A390" s="123" t="str">
        <f t="shared" si="34"/>
        <v>0389</v>
      </c>
      <c r="B390" s="120">
        <f t="shared" si="37"/>
        <v>389</v>
      </c>
      <c r="C390" s="120" t="str">
        <f t="shared" si="35"/>
        <v>389</v>
      </c>
      <c r="AS390" s="124" t="s">
        <v>122</v>
      </c>
      <c r="AT390" s="124">
        <f t="shared" si="38"/>
        <v>389</v>
      </c>
      <c r="AU390" s="124" t="str">
        <f t="shared" si="36"/>
        <v>0307389</v>
      </c>
      <c r="AV390" s="129" t="s">
        <v>1164</v>
      </c>
      <c r="AW390" s="129" t="s">
        <v>1165</v>
      </c>
    </row>
    <row r="391" spans="1:49" x14ac:dyDescent="0.3">
      <c r="A391" s="123" t="str">
        <f t="shared" si="34"/>
        <v>0390</v>
      </c>
      <c r="B391" s="120">
        <f t="shared" si="37"/>
        <v>390</v>
      </c>
      <c r="C391" s="120" t="str">
        <f t="shared" si="35"/>
        <v>390</v>
      </c>
      <c r="AS391" s="124" t="s">
        <v>122</v>
      </c>
      <c r="AT391" s="124">
        <f t="shared" si="38"/>
        <v>390</v>
      </c>
      <c r="AU391" s="124" t="str">
        <f t="shared" si="36"/>
        <v>0307390</v>
      </c>
      <c r="AV391" s="124" t="s">
        <v>6352</v>
      </c>
      <c r="AW391" s="124" t="s">
        <v>1166</v>
      </c>
    </row>
    <row r="392" spans="1:49" x14ac:dyDescent="0.3">
      <c r="A392" s="123" t="str">
        <f t="shared" si="34"/>
        <v>0391</v>
      </c>
      <c r="B392" s="120">
        <f t="shared" si="37"/>
        <v>391</v>
      </c>
      <c r="C392" s="120" t="str">
        <f t="shared" si="35"/>
        <v>391</v>
      </c>
      <c r="AS392" s="124" t="s">
        <v>122</v>
      </c>
      <c r="AT392" s="124">
        <f t="shared" si="38"/>
        <v>391</v>
      </c>
      <c r="AU392" s="124" t="str">
        <f t="shared" si="36"/>
        <v>0307391</v>
      </c>
      <c r="AV392" s="129" t="s">
        <v>6353</v>
      </c>
      <c r="AW392" s="129" t="s">
        <v>1167</v>
      </c>
    </row>
    <row r="393" spans="1:49" x14ac:dyDescent="0.3">
      <c r="A393" s="123" t="str">
        <f t="shared" si="34"/>
        <v>0392</v>
      </c>
      <c r="B393" s="120">
        <f t="shared" si="37"/>
        <v>392</v>
      </c>
      <c r="C393" s="120" t="str">
        <f t="shared" si="35"/>
        <v>392</v>
      </c>
      <c r="AS393" s="124" t="s">
        <v>122</v>
      </c>
      <c r="AT393" s="124">
        <f t="shared" si="38"/>
        <v>392</v>
      </c>
      <c r="AU393" s="124" t="str">
        <f t="shared" si="36"/>
        <v>0307392</v>
      </c>
      <c r="AV393" s="124" t="s">
        <v>6354</v>
      </c>
      <c r="AW393" s="124" t="s">
        <v>1168</v>
      </c>
    </row>
    <row r="394" spans="1:49" x14ac:dyDescent="0.3">
      <c r="A394" s="123" t="str">
        <f t="shared" si="34"/>
        <v>0393</v>
      </c>
      <c r="B394" s="120">
        <f t="shared" si="37"/>
        <v>393</v>
      </c>
      <c r="C394" s="120" t="str">
        <f t="shared" si="35"/>
        <v>393</v>
      </c>
      <c r="AS394" s="124" t="s">
        <v>122</v>
      </c>
      <c r="AT394" s="124">
        <f t="shared" si="38"/>
        <v>393</v>
      </c>
      <c r="AU394" s="124" t="str">
        <f t="shared" si="36"/>
        <v>0307393</v>
      </c>
      <c r="AV394" s="129" t="s">
        <v>6355</v>
      </c>
      <c r="AW394" s="129" t="s">
        <v>1169</v>
      </c>
    </row>
    <row r="395" spans="1:49" x14ac:dyDescent="0.3">
      <c r="A395" s="123" t="str">
        <f t="shared" si="34"/>
        <v>0394</v>
      </c>
      <c r="B395" s="120">
        <f t="shared" si="37"/>
        <v>394</v>
      </c>
      <c r="C395" s="120" t="str">
        <f t="shared" si="35"/>
        <v>394</v>
      </c>
      <c r="AS395" s="124" t="s">
        <v>122</v>
      </c>
      <c r="AT395" s="124">
        <f t="shared" si="38"/>
        <v>394</v>
      </c>
      <c r="AU395" s="124" t="str">
        <f t="shared" si="36"/>
        <v>0307394</v>
      </c>
      <c r="AV395" s="124" t="s">
        <v>6356</v>
      </c>
      <c r="AW395" s="124" t="s">
        <v>1170</v>
      </c>
    </row>
    <row r="396" spans="1:49" x14ac:dyDescent="0.3">
      <c r="A396" s="123" t="str">
        <f t="shared" si="34"/>
        <v>0395</v>
      </c>
      <c r="B396" s="120">
        <f t="shared" si="37"/>
        <v>395</v>
      </c>
      <c r="C396" s="120" t="str">
        <f t="shared" si="35"/>
        <v>395</v>
      </c>
      <c r="AS396" s="124" t="s">
        <v>122</v>
      </c>
      <c r="AT396" s="124">
        <f t="shared" si="38"/>
        <v>395</v>
      </c>
      <c r="AU396" s="124" t="str">
        <f t="shared" si="36"/>
        <v>0307395</v>
      </c>
      <c r="AV396" s="129" t="s">
        <v>6357</v>
      </c>
      <c r="AW396" s="129" t="s">
        <v>1171</v>
      </c>
    </row>
    <row r="397" spans="1:49" x14ac:dyDescent="0.3">
      <c r="A397" s="123" t="str">
        <f t="shared" si="34"/>
        <v>0396</v>
      </c>
      <c r="B397" s="120">
        <f t="shared" si="37"/>
        <v>396</v>
      </c>
      <c r="C397" s="120" t="str">
        <f t="shared" si="35"/>
        <v>396</v>
      </c>
      <c r="AS397" s="124" t="s">
        <v>122</v>
      </c>
      <c r="AT397" s="124">
        <f t="shared" si="38"/>
        <v>396</v>
      </c>
      <c r="AU397" s="124" t="str">
        <f t="shared" si="36"/>
        <v>0307396</v>
      </c>
      <c r="AV397" s="124" t="s">
        <v>6358</v>
      </c>
      <c r="AW397" s="124" t="s">
        <v>1172</v>
      </c>
    </row>
    <row r="398" spans="1:49" x14ac:dyDescent="0.3">
      <c r="A398" s="123" t="str">
        <f t="shared" si="34"/>
        <v>0397</v>
      </c>
      <c r="B398" s="120">
        <f t="shared" si="37"/>
        <v>397</v>
      </c>
      <c r="C398" s="120" t="str">
        <f t="shared" si="35"/>
        <v>397</v>
      </c>
      <c r="AS398" s="124" t="s">
        <v>122</v>
      </c>
      <c r="AT398" s="124">
        <f t="shared" si="38"/>
        <v>397</v>
      </c>
      <c r="AU398" s="124" t="str">
        <f t="shared" si="36"/>
        <v>0307397</v>
      </c>
      <c r="AV398" s="129" t="s">
        <v>6359</v>
      </c>
      <c r="AW398" s="129" t="s">
        <v>1173</v>
      </c>
    </row>
    <row r="399" spans="1:49" x14ac:dyDescent="0.3">
      <c r="A399" s="123" t="str">
        <f t="shared" si="34"/>
        <v>0398</v>
      </c>
      <c r="B399" s="120">
        <f t="shared" si="37"/>
        <v>398</v>
      </c>
      <c r="C399" s="120" t="str">
        <f t="shared" si="35"/>
        <v>398</v>
      </c>
      <c r="AS399" s="124" t="s">
        <v>128</v>
      </c>
      <c r="AT399" s="124">
        <f t="shared" si="38"/>
        <v>398</v>
      </c>
      <c r="AU399" s="124" t="str">
        <f t="shared" si="36"/>
        <v>0308398</v>
      </c>
      <c r="AV399" s="124" t="s">
        <v>1174</v>
      </c>
      <c r="AW399" s="124" t="s">
        <v>1175</v>
      </c>
    </row>
    <row r="400" spans="1:49" x14ac:dyDescent="0.3">
      <c r="A400" s="123" t="str">
        <f t="shared" si="34"/>
        <v>0399</v>
      </c>
      <c r="B400" s="120">
        <f t="shared" si="37"/>
        <v>399</v>
      </c>
      <c r="C400" s="120" t="str">
        <f t="shared" si="35"/>
        <v>399</v>
      </c>
      <c r="AS400" s="124" t="s">
        <v>128</v>
      </c>
      <c r="AT400" s="124">
        <f t="shared" si="38"/>
        <v>399</v>
      </c>
      <c r="AU400" s="124" t="str">
        <f t="shared" si="36"/>
        <v>0308399</v>
      </c>
      <c r="AV400" s="129" t="s">
        <v>1176</v>
      </c>
      <c r="AW400" s="129" t="s">
        <v>1177</v>
      </c>
    </row>
    <row r="401" spans="1:49" x14ac:dyDescent="0.3">
      <c r="A401" s="123" t="str">
        <f t="shared" ref="A401:A408" si="39">TEXT(B401,"0000")</f>
        <v>0400</v>
      </c>
      <c r="B401" s="120">
        <f t="shared" si="37"/>
        <v>400</v>
      </c>
      <c r="C401" s="120" t="str">
        <f t="shared" ref="C401:C408" si="40">TEXT(B401,"00")</f>
        <v>400</v>
      </c>
      <c r="AS401" s="124" t="s">
        <v>128</v>
      </c>
      <c r="AT401" s="124">
        <f t="shared" si="38"/>
        <v>400</v>
      </c>
      <c r="AU401" s="124" t="str">
        <f t="shared" si="36"/>
        <v>0308400</v>
      </c>
      <c r="AV401" s="124" t="s">
        <v>1178</v>
      </c>
      <c r="AW401" s="124" t="s">
        <v>1179</v>
      </c>
    </row>
    <row r="402" spans="1:49" x14ac:dyDescent="0.3">
      <c r="A402" s="123" t="str">
        <f t="shared" si="39"/>
        <v>0401</v>
      </c>
      <c r="B402" s="120">
        <f t="shared" si="37"/>
        <v>401</v>
      </c>
      <c r="C402" s="120" t="str">
        <f t="shared" si="40"/>
        <v>401</v>
      </c>
      <c r="AS402" s="124" t="s">
        <v>128</v>
      </c>
      <c r="AT402" s="124">
        <f t="shared" si="38"/>
        <v>401</v>
      </c>
      <c r="AU402" s="124" t="str">
        <f t="shared" si="36"/>
        <v>0308401</v>
      </c>
      <c r="AV402" s="129" t="s">
        <v>1180</v>
      </c>
      <c r="AW402" s="129" t="s">
        <v>1181</v>
      </c>
    </row>
    <row r="403" spans="1:49" x14ac:dyDescent="0.3">
      <c r="A403" s="123" t="str">
        <f t="shared" si="39"/>
        <v>0402</v>
      </c>
      <c r="B403" s="120">
        <f t="shared" si="37"/>
        <v>402</v>
      </c>
      <c r="C403" s="120" t="str">
        <f t="shared" si="40"/>
        <v>402</v>
      </c>
      <c r="AS403" s="124" t="s">
        <v>128</v>
      </c>
      <c r="AT403" s="124">
        <f t="shared" si="38"/>
        <v>402</v>
      </c>
      <c r="AU403" s="124" t="str">
        <f t="shared" si="36"/>
        <v>0308402</v>
      </c>
      <c r="AV403" s="124" t="s">
        <v>1182</v>
      </c>
      <c r="AW403" s="124" t="s">
        <v>1183</v>
      </c>
    </row>
    <row r="404" spans="1:49" x14ac:dyDescent="0.3">
      <c r="A404" s="123" t="str">
        <f t="shared" si="39"/>
        <v>0403</v>
      </c>
      <c r="B404" s="120">
        <f t="shared" si="37"/>
        <v>403</v>
      </c>
      <c r="C404" s="120" t="str">
        <f t="shared" si="40"/>
        <v>403</v>
      </c>
      <c r="AS404" s="124" t="s">
        <v>128</v>
      </c>
      <c r="AT404" s="124">
        <f t="shared" si="38"/>
        <v>403</v>
      </c>
      <c r="AU404" s="124" t="str">
        <f t="shared" si="36"/>
        <v>0308403</v>
      </c>
      <c r="AV404" s="129" t="s">
        <v>1184</v>
      </c>
      <c r="AW404" s="129" t="s">
        <v>1185</v>
      </c>
    </row>
    <row r="405" spans="1:49" x14ac:dyDescent="0.3">
      <c r="A405" s="123" t="str">
        <f t="shared" si="39"/>
        <v>0404</v>
      </c>
      <c r="B405" s="120">
        <f t="shared" si="37"/>
        <v>404</v>
      </c>
      <c r="C405" s="120" t="str">
        <f t="shared" si="40"/>
        <v>404</v>
      </c>
      <c r="AS405" s="124" t="s">
        <v>128</v>
      </c>
      <c r="AT405" s="124">
        <f t="shared" si="38"/>
        <v>404</v>
      </c>
      <c r="AU405" s="124" t="str">
        <f t="shared" si="36"/>
        <v>0308404</v>
      </c>
      <c r="AV405" s="124" t="s">
        <v>1186</v>
      </c>
      <c r="AW405" s="124" t="s">
        <v>1187</v>
      </c>
    </row>
    <row r="406" spans="1:49" x14ac:dyDescent="0.3">
      <c r="A406" s="123" t="str">
        <f t="shared" si="39"/>
        <v>0405</v>
      </c>
      <c r="B406" s="120">
        <f t="shared" si="37"/>
        <v>405</v>
      </c>
      <c r="C406" s="120" t="str">
        <f t="shared" si="40"/>
        <v>405</v>
      </c>
      <c r="AS406" s="124" t="s">
        <v>128</v>
      </c>
      <c r="AT406" s="124">
        <f t="shared" si="38"/>
        <v>405</v>
      </c>
      <c r="AU406" s="124" t="str">
        <f t="shared" si="36"/>
        <v>0308405</v>
      </c>
      <c r="AV406" s="129" t="s">
        <v>1188</v>
      </c>
      <c r="AW406" s="129" t="s">
        <v>1189</v>
      </c>
    </row>
    <row r="407" spans="1:49" x14ac:dyDescent="0.3">
      <c r="A407" s="123" t="str">
        <f t="shared" si="39"/>
        <v>0406</v>
      </c>
      <c r="B407" s="120">
        <f t="shared" si="37"/>
        <v>406</v>
      </c>
      <c r="C407" s="120" t="str">
        <f t="shared" si="40"/>
        <v>406</v>
      </c>
      <c r="AS407" s="124" t="s">
        <v>128</v>
      </c>
      <c r="AT407" s="124">
        <f t="shared" si="38"/>
        <v>406</v>
      </c>
      <c r="AU407" s="124" t="str">
        <f t="shared" si="36"/>
        <v>0308406</v>
      </c>
      <c r="AV407" s="124" t="s">
        <v>1190</v>
      </c>
      <c r="AW407" s="124" t="s">
        <v>1191</v>
      </c>
    </row>
    <row r="408" spans="1:49" x14ac:dyDescent="0.3">
      <c r="A408" s="123" t="str">
        <f t="shared" si="39"/>
        <v>0407</v>
      </c>
      <c r="B408" s="120">
        <f t="shared" si="37"/>
        <v>407</v>
      </c>
      <c r="C408" s="120" t="str">
        <f t="shared" si="40"/>
        <v>407</v>
      </c>
      <c r="AS408" s="124" t="s">
        <v>128</v>
      </c>
      <c r="AT408" s="124">
        <f t="shared" si="38"/>
        <v>407</v>
      </c>
      <c r="AU408" s="124" t="str">
        <f t="shared" si="36"/>
        <v>0308407</v>
      </c>
      <c r="AV408" s="129" t="s">
        <v>1192</v>
      </c>
      <c r="AW408" s="129" t="s">
        <v>1193</v>
      </c>
    </row>
    <row r="409" spans="1:49" x14ac:dyDescent="0.3">
      <c r="A409" s="123" t="str">
        <f t="shared" ref="A409:A472" si="41">TEXT(B409,"0000")</f>
        <v>0408</v>
      </c>
      <c r="B409" s="120">
        <f t="shared" si="37"/>
        <v>408</v>
      </c>
      <c r="C409" s="120" t="str">
        <f t="shared" ref="C409:C472" si="42">TEXT(B409,"00")</f>
        <v>408</v>
      </c>
      <c r="AS409" s="124" t="s">
        <v>128</v>
      </c>
      <c r="AT409" s="124">
        <f t="shared" si="38"/>
        <v>408</v>
      </c>
      <c r="AU409" s="124" t="str">
        <f t="shared" si="36"/>
        <v>0308408</v>
      </c>
      <c r="AV409" s="124" t="s">
        <v>1194</v>
      </c>
      <c r="AW409" s="124" t="s">
        <v>1195</v>
      </c>
    </row>
    <row r="410" spans="1:49" x14ac:dyDescent="0.3">
      <c r="A410" s="123" t="str">
        <f t="shared" si="41"/>
        <v>0409</v>
      </c>
      <c r="B410" s="120">
        <f t="shared" si="37"/>
        <v>409</v>
      </c>
      <c r="C410" s="120" t="str">
        <f t="shared" si="42"/>
        <v>409</v>
      </c>
      <c r="AS410" s="124" t="s">
        <v>128</v>
      </c>
      <c r="AT410" s="124">
        <f t="shared" si="38"/>
        <v>409</v>
      </c>
      <c r="AU410" s="124" t="str">
        <f t="shared" si="36"/>
        <v>0308409</v>
      </c>
      <c r="AV410" s="129" t="s">
        <v>1196</v>
      </c>
      <c r="AW410" s="129" t="s">
        <v>1197</v>
      </c>
    </row>
    <row r="411" spans="1:49" x14ac:dyDescent="0.3">
      <c r="A411" s="123" t="str">
        <f t="shared" si="41"/>
        <v>0410</v>
      </c>
      <c r="B411" s="120">
        <f t="shared" si="37"/>
        <v>410</v>
      </c>
      <c r="C411" s="120" t="str">
        <f t="shared" si="42"/>
        <v>410</v>
      </c>
      <c r="AS411" s="124" t="s">
        <v>128</v>
      </c>
      <c r="AT411" s="124">
        <f t="shared" si="38"/>
        <v>410</v>
      </c>
      <c r="AU411" s="124" t="str">
        <f t="shared" si="36"/>
        <v>0308410</v>
      </c>
      <c r="AV411" s="124" t="s">
        <v>1198</v>
      </c>
      <c r="AW411" s="124" t="s">
        <v>1199</v>
      </c>
    </row>
    <row r="412" spans="1:49" x14ac:dyDescent="0.3">
      <c r="A412" s="123" t="str">
        <f t="shared" si="41"/>
        <v>0411</v>
      </c>
      <c r="B412" s="120">
        <f t="shared" si="37"/>
        <v>411</v>
      </c>
      <c r="C412" s="120" t="str">
        <f t="shared" si="42"/>
        <v>411</v>
      </c>
      <c r="AS412" s="124" t="s">
        <v>128</v>
      </c>
      <c r="AT412" s="124">
        <f t="shared" si="38"/>
        <v>411</v>
      </c>
      <c r="AU412" s="124" t="str">
        <f t="shared" si="36"/>
        <v>0308411</v>
      </c>
      <c r="AV412" s="129" t="s">
        <v>1200</v>
      </c>
      <c r="AW412" s="129" t="s">
        <v>1201</v>
      </c>
    </row>
    <row r="413" spans="1:49" x14ac:dyDescent="0.3">
      <c r="A413" s="123" t="str">
        <f t="shared" si="41"/>
        <v>0412</v>
      </c>
      <c r="B413" s="120">
        <f t="shared" si="37"/>
        <v>412</v>
      </c>
      <c r="C413" s="120" t="str">
        <f t="shared" si="42"/>
        <v>412</v>
      </c>
      <c r="AS413" s="124" t="s">
        <v>128</v>
      </c>
      <c r="AT413" s="124">
        <f t="shared" si="38"/>
        <v>412</v>
      </c>
      <c r="AU413" s="124" t="str">
        <f t="shared" si="36"/>
        <v>0308412</v>
      </c>
      <c r="AV413" s="124" t="s">
        <v>139</v>
      </c>
      <c r="AW413" s="124" t="s">
        <v>1202</v>
      </c>
    </row>
    <row r="414" spans="1:49" x14ac:dyDescent="0.3">
      <c r="A414" s="123" t="str">
        <f t="shared" si="41"/>
        <v>0413</v>
      </c>
      <c r="B414" s="120">
        <f t="shared" si="37"/>
        <v>413</v>
      </c>
      <c r="C414" s="120" t="str">
        <f t="shared" si="42"/>
        <v>413</v>
      </c>
      <c r="AS414" s="124" t="s">
        <v>128</v>
      </c>
      <c r="AT414" s="124">
        <f t="shared" si="38"/>
        <v>413</v>
      </c>
      <c r="AU414" s="124" t="str">
        <f t="shared" si="36"/>
        <v>0308413</v>
      </c>
      <c r="AV414" s="129" t="s">
        <v>1203</v>
      </c>
      <c r="AW414" s="129" t="s">
        <v>1204</v>
      </c>
    </row>
    <row r="415" spans="1:49" x14ac:dyDescent="0.3">
      <c r="A415" s="123" t="str">
        <f t="shared" si="41"/>
        <v>0414</v>
      </c>
      <c r="B415" s="120">
        <f t="shared" si="37"/>
        <v>414</v>
      </c>
      <c r="C415" s="120" t="str">
        <f t="shared" si="42"/>
        <v>414</v>
      </c>
      <c r="AS415" s="124" t="s">
        <v>128</v>
      </c>
      <c r="AT415" s="124">
        <f t="shared" si="38"/>
        <v>414</v>
      </c>
      <c r="AU415" s="124" t="str">
        <f t="shared" si="36"/>
        <v>0308414</v>
      </c>
      <c r="AV415" s="124" t="s">
        <v>1205</v>
      </c>
      <c r="AW415" s="124" t="s">
        <v>1206</v>
      </c>
    </row>
    <row r="416" spans="1:49" x14ac:dyDescent="0.3">
      <c r="A416" s="123" t="str">
        <f t="shared" si="41"/>
        <v>0415</v>
      </c>
      <c r="B416" s="120">
        <f t="shared" si="37"/>
        <v>415</v>
      </c>
      <c r="C416" s="120" t="str">
        <f t="shared" si="42"/>
        <v>415</v>
      </c>
      <c r="AS416" s="124" t="s">
        <v>128</v>
      </c>
      <c r="AT416" s="124">
        <f t="shared" si="38"/>
        <v>415</v>
      </c>
      <c r="AU416" s="124" t="str">
        <f t="shared" si="36"/>
        <v>0308415</v>
      </c>
      <c r="AV416" s="129" t="s">
        <v>1207</v>
      </c>
      <c r="AW416" s="129" t="s">
        <v>1208</v>
      </c>
    </row>
    <row r="417" spans="1:49" x14ac:dyDescent="0.3">
      <c r="A417" s="123" t="str">
        <f t="shared" si="41"/>
        <v>0416</v>
      </c>
      <c r="B417" s="120">
        <f t="shared" si="37"/>
        <v>416</v>
      </c>
      <c r="C417" s="120" t="str">
        <f t="shared" si="42"/>
        <v>416</v>
      </c>
      <c r="AS417" s="124" t="s">
        <v>128</v>
      </c>
      <c r="AT417" s="124">
        <f t="shared" si="38"/>
        <v>416</v>
      </c>
      <c r="AU417" s="124" t="str">
        <f t="shared" si="36"/>
        <v>0308416</v>
      </c>
      <c r="AV417" s="124" t="s">
        <v>1209</v>
      </c>
      <c r="AW417" s="124" t="s">
        <v>1210</v>
      </c>
    </row>
    <row r="418" spans="1:49" x14ac:dyDescent="0.3">
      <c r="A418" s="123" t="str">
        <f t="shared" si="41"/>
        <v>0417</v>
      </c>
      <c r="B418" s="120">
        <f t="shared" si="37"/>
        <v>417</v>
      </c>
      <c r="C418" s="120" t="str">
        <f t="shared" si="42"/>
        <v>417</v>
      </c>
      <c r="AS418" s="124" t="s">
        <v>128</v>
      </c>
      <c r="AT418" s="124">
        <f t="shared" si="38"/>
        <v>417</v>
      </c>
      <c r="AU418" s="124" t="str">
        <f t="shared" si="36"/>
        <v>0308417</v>
      </c>
      <c r="AV418" s="129" t="s">
        <v>1211</v>
      </c>
      <c r="AW418" s="129" t="s">
        <v>1212</v>
      </c>
    </row>
    <row r="419" spans="1:49" x14ac:dyDescent="0.3">
      <c r="A419" s="123" t="str">
        <f t="shared" si="41"/>
        <v>0418</v>
      </c>
      <c r="B419" s="120">
        <f t="shared" si="37"/>
        <v>418</v>
      </c>
      <c r="C419" s="120" t="str">
        <f t="shared" si="42"/>
        <v>418</v>
      </c>
      <c r="AS419" s="124" t="s">
        <v>128</v>
      </c>
      <c r="AT419" s="124">
        <f t="shared" si="38"/>
        <v>418</v>
      </c>
      <c r="AU419" s="124" t="str">
        <f t="shared" si="36"/>
        <v>0308418</v>
      </c>
      <c r="AV419" s="124" t="s">
        <v>1213</v>
      </c>
      <c r="AW419" s="124" t="s">
        <v>1214</v>
      </c>
    </row>
    <row r="420" spans="1:49" x14ac:dyDescent="0.3">
      <c r="A420" s="123" t="str">
        <f t="shared" si="41"/>
        <v>0419</v>
      </c>
      <c r="B420" s="120">
        <f t="shared" si="37"/>
        <v>419</v>
      </c>
      <c r="C420" s="120" t="str">
        <f t="shared" si="42"/>
        <v>419</v>
      </c>
      <c r="AS420" s="124" t="s">
        <v>128</v>
      </c>
      <c r="AT420" s="124">
        <f t="shared" si="38"/>
        <v>419</v>
      </c>
      <c r="AU420" s="124" t="str">
        <f t="shared" si="36"/>
        <v>0308419</v>
      </c>
      <c r="AV420" s="129" t="s">
        <v>1215</v>
      </c>
      <c r="AW420" s="129" t="s">
        <v>1216</v>
      </c>
    </row>
    <row r="421" spans="1:49" x14ac:dyDescent="0.3">
      <c r="A421" s="123" t="str">
        <f t="shared" si="41"/>
        <v>0420</v>
      </c>
      <c r="B421" s="120">
        <f t="shared" si="37"/>
        <v>420</v>
      </c>
      <c r="C421" s="120" t="str">
        <f t="shared" si="42"/>
        <v>420</v>
      </c>
      <c r="AS421" s="124" t="s">
        <v>128</v>
      </c>
      <c r="AT421" s="124">
        <f t="shared" si="38"/>
        <v>420</v>
      </c>
      <c r="AU421" s="124" t="str">
        <f t="shared" si="36"/>
        <v>0308420</v>
      </c>
      <c r="AV421" s="124" t="s">
        <v>1217</v>
      </c>
      <c r="AW421" s="124" t="s">
        <v>1218</v>
      </c>
    </row>
    <row r="422" spans="1:49" x14ac:dyDescent="0.3">
      <c r="A422" s="123" t="str">
        <f t="shared" si="41"/>
        <v>0421</v>
      </c>
      <c r="B422" s="120">
        <f t="shared" si="37"/>
        <v>421</v>
      </c>
      <c r="C422" s="120" t="str">
        <f t="shared" si="42"/>
        <v>421</v>
      </c>
      <c r="AS422" s="124" t="s">
        <v>128</v>
      </c>
      <c r="AT422" s="124">
        <f t="shared" si="38"/>
        <v>421</v>
      </c>
      <c r="AU422" s="124" t="str">
        <f t="shared" si="36"/>
        <v>0308421</v>
      </c>
      <c r="AV422" s="129" t="s">
        <v>1219</v>
      </c>
      <c r="AW422" s="129" t="s">
        <v>1220</v>
      </c>
    </row>
    <row r="423" spans="1:49" x14ac:dyDescent="0.3">
      <c r="A423" s="123" t="str">
        <f t="shared" si="41"/>
        <v>0422</v>
      </c>
      <c r="B423" s="120">
        <f t="shared" si="37"/>
        <v>422</v>
      </c>
      <c r="C423" s="120" t="str">
        <f t="shared" si="42"/>
        <v>422</v>
      </c>
      <c r="AS423" s="124" t="s">
        <v>128</v>
      </c>
      <c r="AT423" s="124">
        <f t="shared" si="38"/>
        <v>422</v>
      </c>
      <c r="AU423" s="124" t="str">
        <f t="shared" si="36"/>
        <v>0308422</v>
      </c>
      <c r="AV423" s="124" t="s">
        <v>1221</v>
      </c>
      <c r="AW423" s="124" t="s">
        <v>1222</v>
      </c>
    </row>
    <row r="424" spans="1:49" x14ac:dyDescent="0.3">
      <c r="A424" s="123" t="str">
        <f t="shared" si="41"/>
        <v>0423</v>
      </c>
      <c r="B424" s="120">
        <f t="shared" si="37"/>
        <v>423</v>
      </c>
      <c r="C424" s="120" t="str">
        <f t="shared" si="42"/>
        <v>423</v>
      </c>
      <c r="AS424" s="124" t="s">
        <v>128</v>
      </c>
      <c r="AT424" s="124">
        <f t="shared" si="38"/>
        <v>423</v>
      </c>
      <c r="AU424" s="124" t="str">
        <f t="shared" si="36"/>
        <v>0308423</v>
      </c>
      <c r="AV424" s="129" t="s">
        <v>1223</v>
      </c>
      <c r="AW424" s="129" t="s">
        <v>1224</v>
      </c>
    </row>
    <row r="425" spans="1:49" x14ac:dyDescent="0.3">
      <c r="A425" s="123" t="str">
        <f t="shared" si="41"/>
        <v>0424</v>
      </c>
      <c r="B425" s="120">
        <f t="shared" si="37"/>
        <v>424</v>
      </c>
      <c r="C425" s="120" t="str">
        <f t="shared" si="42"/>
        <v>424</v>
      </c>
      <c r="AS425" s="124" t="s">
        <v>128</v>
      </c>
      <c r="AT425" s="124">
        <f t="shared" si="38"/>
        <v>424</v>
      </c>
      <c r="AU425" s="124" t="str">
        <f t="shared" si="36"/>
        <v>0308424</v>
      </c>
      <c r="AV425" s="124" t="s">
        <v>1225</v>
      </c>
      <c r="AW425" s="124" t="s">
        <v>1226</v>
      </c>
    </row>
    <row r="426" spans="1:49" x14ac:dyDescent="0.3">
      <c r="A426" s="123" t="str">
        <f t="shared" si="41"/>
        <v>0425</v>
      </c>
      <c r="B426" s="120">
        <f t="shared" si="37"/>
        <v>425</v>
      </c>
      <c r="C426" s="120" t="str">
        <f t="shared" si="42"/>
        <v>425</v>
      </c>
      <c r="AS426" s="124" t="s">
        <v>128</v>
      </c>
      <c r="AT426" s="124">
        <f t="shared" si="38"/>
        <v>425</v>
      </c>
      <c r="AU426" s="124" t="str">
        <f t="shared" si="36"/>
        <v>0308425</v>
      </c>
      <c r="AV426" s="129" t="s">
        <v>1227</v>
      </c>
      <c r="AW426" s="129" t="s">
        <v>1228</v>
      </c>
    </row>
    <row r="427" spans="1:49" x14ac:dyDescent="0.3">
      <c r="A427" s="123" t="str">
        <f t="shared" si="41"/>
        <v>0426</v>
      </c>
      <c r="B427" s="120">
        <f t="shared" si="37"/>
        <v>426</v>
      </c>
      <c r="C427" s="120" t="str">
        <f t="shared" si="42"/>
        <v>426</v>
      </c>
      <c r="AS427" s="124" t="s">
        <v>128</v>
      </c>
      <c r="AT427" s="124">
        <f t="shared" si="38"/>
        <v>426</v>
      </c>
      <c r="AU427" s="124" t="str">
        <f t="shared" si="36"/>
        <v>0308426</v>
      </c>
      <c r="AV427" s="124" t="s">
        <v>1229</v>
      </c>
      <c r="AW427" s="124" t="s">
        <v>1230</v>
      </c>
    </row>
    <row r="428" spans="1:49" x14ac:dyDescent="0.3">
      <c r="A428" s="123" t="str">
        <f t="shared" si="41"/>
        <v>0427</v>
      </c>
      <c r="B428" s="120">
        <f t="shared" si="37"/>
        <v>427</v>
      </c>
      <c r="C428" s="120" t="str">
        <f t="shared" si="42"/>
        <v>427</v>
      </c>
      <c r="AS428" s="124" t="s">
        <v>128</v>
      </c>
      <c r="AT428" s="124">
        <f t="shared" si="38"/>
        <v>427</v>
      </c>
      <c r="AU428" s="124" t="str">
        <f t="shared" si="36"/>
        <v>0308427</v>
      </c>
      <c r="AV428" s="129" t="s">
        <v>1231</v>
      </c>
      <c r="AW428" s="129" t="s">
        <v>1232</v>
      </c>
    </row>
    <row r="429" spans="1:49" x14ac:dyDescent="0.3">
      <c r="A429" s="123" t="str">
        <f t="shared" si="41"/>
        <v>0428</v>
      </c>
      <c r="B429" s="120">
        <f t="shared" si="37"/>
        <v>428</v>
      </c>
      <c r="C429" s="120" t="str">
        <f t="shared" si="42"/>
        <v>428</v>
      </c>
      <c r="AS429" s="124" t="s">
        <v>128</v>
      </c>
      <c r="AT429" s="124">
        <f t="shared" si="38"/>
        <v>428</v>
      </c>
      <c r="AU429" s="124" t="str">
        <f t="shared" si="36"/>
        <v>0308428</v>
      </c>
      <c r="AV429" s="124" t="s">
        <v>1233</v>
      </c>
      <c r="AW429" s="124" t="s">
        <v>1234</v>
      </c>
    </row>
    <row r="430" spans="1:49" x14ac:dyDescent="0.3">
      <c r="A430" s="123" t="str">
        <f t="shared" si="41"/>
        <v>0429</v>
      </c>
      <c r="B430" s="120">
        <f t="shared" si="37"/>
        <v>429</v>
      </c>
      <c r="C430" s="120" t="str">
        <f t="shared" si="42"/>
        <v>429</v>
      </c>
      <c r="AS430" s="124" t="s">
        <v>128</v>
      </c>
      <c r="AT430" s="124">
        <f t="shared" si="38"/>
        <v>429</v>
      </c>
      <c r="AU430" s="124" t="str">
        <f t="shared" si="36"/>
        <v>0308429</v>
      </c>
      <c r="AV430" s="129" t="s">
        <v>5717</v>
      </c>
      <c r="AW430" s="129" t="s">
        <v>1235</v>
      </c>
    </row>
    <row r="431" spans="1:49" x14ac:dyDescent="0.3">
      <c r="A431" s="123" t="str">
        <f t="shared" si="41"/>
        <v>0430</v>
      </c>
      <c r="B431" s="120">
        <f t="shared" si="37"/>
        <v>430</v>
      </c>
      <c r="C431" s="120" t="str">
        <f t="shared" si="42"/>
        <v>430</v>
      </c>
      <c r="AS431" s="124" t="s">
        <v>128</v>
      </c>
      <c r="AT431" s="124">
        <f t="shared" si="38"/>
        <v>430</v>
      </c>
      <c r="AU431" s="124" t="str">
        <f t="shared" si="36"/>
        <v>0308430</v>
      </c>
      <c r="AV431" s="124" t="s">
        <v>5718</v>
      </c>
      <c r="AW431" s="124" t="s">
        <v>1236</v>
      </c>
    </row>
    <row r="432" spans="1:49" x14ac:dyDescent="0.3">
      <c r="A432" s="123" t="str">
        <f t="shared" si="41"/>
        <v>0431</v>
      </c>
      <c r="B432" s="120">
        <f t="shared" si="37"/>
        <v>431</v>
      </c>
      <c r="C432" s="120" t="str">
        <f t="shared" si="42"/>
        <v>431</v>
      </c>
      <c r="AS432" s="124" t="s">
        <v>128</v>
      </c>
      <c r="AT432" s="124">
        <f t="shared" si="38"/>
        <v>431</v>
      </c>
      <c r="AU432" s="124" t="str">
        <f t="shared" si="36"/>
        <v>0308431</v>
      </c>
      <c r="AV432" s="129" t="s">
        <v>5719</v>
      </c>
      <c r="AW432" s="129" t="s">
        <v>1237</v>
      </c>
    </row>
    <row r="433" spans="1:49" x14ac:dyDescent="0.3">
      <c r="A433" s="123" t="str">
        <f t="shared" si="41"/>
        <v>0432</v>
      </c>
      <c r="B433" s="120">
        <f t="shared" si="37"/>
        <v>432</v>
      </c>
      <c r="C433" s="120" t="str">
        <f t="shared" si="42"/>
        <v>432</v>
      </c>
      <c r="AS433" s="124" t="s">
        <v>128</v>
      </c>
      <c r="AT433" s="124">
        <f t="shared" si="38"/>
        <v>432</v>
      </c>
      <c r="AU433" s="124" t="str">
        <f t="shared" si="36"/>
        <v>0308432</v>
      </c>
      <c r="AV433" s="124" t="s">
        <v>5720</v>
      </c>
      <c r="AW433" s="124" t="s">
        <v>1238</v>
      </c>
    </row>
    <row r="434" spans="1:49" x14ac:dyDescent="0.3">
      <c r="A434" s="123" t="str">
        <f t="shared" si="41"/>
        <v>0433</v>
      </c>
      <c r="B434" s="120">
        <f t="shared" si="37"/>
        <v>433</v>
      </c>
      <c r="C434" s="120" t="str">
        <f t="shared" si="42"/>
        <v>433</v>
      </c>
      <c r="AS434" s="124" t="s">
        <v>128</v>
      </c>
      <c r="AT434" s="124">
        <f t="shared" si="38"/>
        <v>433</v>
      </c>
      <c r="AU434" s="124" t="str">
        <f t="shared" si="36"/>
        <v>0308433</v>
      </c>
      <c r="AV434" s="129" t="s">
        <v>5721</v>
      </c>
      <c r="AW434" s="129" t="s">
        <v>1239</v>
      </c>
    </row>
    <row r="435" spans="1:49" x14ac:dyDescent="0.3">
      <c r="A435" s="123" t="str">
        <f t="shared" si="41"/>
        <v>0434</v>
      </c>
      <c r="B435" s="120">
        <f t="shared" si="37"/>
        <v>434</v>
      </c>
      <c r="C435" s="120" t="str">
        <f t="shared" si="42"/>
        <v>434</v>
      </c>
      <c r="AS435" s="124" t="s">
        <v>128</v>
      </c>
      <c r="AT435" s="124">
        <f t="shared" si="38"/>
        <v>434</v>
      </c>
      <c r="AU435" s="124" t="str">
        <f t="shared" si="36"/>
        <v>0308434</v>
      </c>
      <c r="AV435" s="124" t="s">
        <v>5722</v>
      </c>
      <c r="AW435" s="124" t="s">
        <v>1240</v>
      </c>
    </row>
    <row r="436" spans="1:49" x14ac:dyDescent="0.3">
      <c r="A436" s="123" t="str">
        <f t="shared" si="41"/>
        <v>0435</v>
      </c>
      <c r="B436" s="120">
        <f t="shared" si="37"/>
        <v>435</v>
      </c>
      <c r="C436" s="120" t="str">
        <f t="shared" si="42"/>
        <v>435</v>
      </c>
      <c r="AS436" s="124" t="s">
        <v>128</v>
      </c>
      <c r="AT436" s="124">
        <f t="shared" si="38"/>
        <v>435</v>
      </c>
      <c r="AU436" s="124" t="str">
        <f t="shared" si="36"/>
        <v>0308435</v>
      </c>
      <c r="AV436" s="129" t="s">
        <v>5723</v>
      </c>
      <c r="AW436" s="129" t="s">
        <v>1241</v>
      </c>
    </row>
    <row r="437" spans="1:49" x14ac:dyDescent="0.3">
      <c r="A437" s="123" t="str">
        <f t="shared" si="41"/>
        <v>0436</v>
      </c>
      <c r="B437" s="120">
        <f t="shared" si="37"/>
        <v>436</v>
      </c>
      <c r="C437" s="120" t="str">
        <f t="shared" si="42"/>
        <v>436</v>
      </c>
      <c r="AS437" s="124" t="s">
        <v>128</v>
      </c>
      <c r="AT437" s="124">
        <f t="shared" si="38"/>
        <v>436</v>
      </c>
      <c r="AU437" s="124" t="str">
        <f t="shared" si="36"/>
        <v>0308436</v>
      </c>
      <c r="AV437" s="124" t="s">
        <v>5724</v>
      </c>
      <c r="AW437" s="124" t="s">
        <v>1242</v>
      </c>
    </row>
    <row r="438" spans="1:49" x14ac:dyDescent="0.3">
      <c r="A438" s="123" t="str">
        <f t="shared" si="41"/>
        <v>0437</v>
      </c>
      <c r="B438" s="120">
        <f t="shared" si="37"/>
        <v>437</v>
      </c>
      <c r="C438" s="120" t="str">
        <f t="shared" si="42"/>
        <v>437</v>
      </c>
      <c r="AS438" s="124" t="s">
        <v>128</v>
      </c>
      <c r="AT438" s="124">
        <f t="shared" si="38"/>
        <v>437</v>
      </c>
      <c r="AU438" s="124" t="str">
        <f t="shared" si="36"/>
        <v>0308437</v>
      </c>
      <c r="AV438" s="129" t="s">
        <v>5725</v>
      </c>
      <c r="AW438" s="129" t="s">
        <v>1243</v>
      </c>
    </row>
    <row r="439" spans="1:49" x14ac:dyDescent="0.3">
      <c r="A439" s="123" t="str">
        <f t="shared" si="41"/>
        <v>0438</v>
      </c>
      <c r="B439" s="120">
        <f t="shared" si="37"/>
        <v>438</v>
      </c>
      <c r="C439" s="120" t="str">
        <f t="shared" si="42"/>
        <v>438</v>
      </c>
      <c r="AS439" s="124" t="s">
        <v>128</v>
      </c>
      <c r="AT439" s="124">
        <f t="shared" si="38"/>
        <v>438</v>
      </c>
      <c r="AU439" s="124" t="str">
        <f t="shared" si="36"/>
        <v>0308438</v>
      </c>
      <c r="AV439" s="124" t="s">
        <v>5726</v>
      </c>
      <c r="AW439" s="124" t="s">
        <v>1244</v>
      </c>
    </row>
    <row r="440" spans="1:49" x14ac:dyDescent="0.3">
      <c r="A440" s="123" t="str">
        <f t="shared" si="41"/>
        <v>0439</v>
      </c>
      <c r="B440" s="120">
        <f t="shared" si="37"/>
        <v>439</v>
      </c>
      <c r="C440" s="120" t="str">
        <f t="shared" si="42"/>
        <v>439</v>
      </c>
      <c r="AS440" s="124" t="s">
        <v>128</v>
      </c>
      <c r="AT440" s="124">
        <f t="shared" si="38"/>
        <v>439</v>
      </c>
      <c r="AU440" s="124" t="str">
        <f t="shared" si="36"/>
        <v>0308439</v>
      </c>
      <c r="AV440" s="129" t="s">
        <v>5727</v>
      </c>
      <c r="AW440" s="129" t="s">
        <v>1245</v>
      </c>
    </row>
    <row r="441" spans="1:49" x14ac:dyDescent="0.3">
      <c r="A441" s="123" t="str">
        <f t="shared" si="41"/>
        <v>0440</v>
      </c>
      <c r="B441" s="120">
        <f t="shared" si="37"/>
        <v>440</v>
      </c>
      <c r="C441" s="120" t="str">
        <f t="shared" si="42"/>
        <v>440</v>
      </c>
      <c r="AS441" s="124" t="s">
        <v>128</v>
      </c>
      <c r="AT441" s="124">
        <f t="shared" si="38"/>
        <v>440</v>
      </c>
      <c r="AU441" s="124" t="str">
        <f t="shared" si="36"/>
        <v>0308440</v>
      </c>
      <c r="AV441" s="124" t="s">
        <v>5728</v>
      </c>
      <c r="AW441" s="124" t="s">
        <v>1246</v>
      </c>
    </row>
    <row r="442" spans="1:49" x14ac:dyDescent="0.3">
      <c r="A442" s="123" t="str">
        <f t="shared" si="41"/>
        <v>0441</v>
      </c>
      <c r="B442" s="120">
        <f t="shared" si="37"/>
        <v>441</v>
      </c>
      <c r="C442" s="120" t="str">
        <f t="shared" si="42"/>
        <v>441</v>
      </c>
      <c r="AS442" s="124" t="s">
        <v>128</v>
      </c>
      <c r="AT442" s="124">
        <f t="shared" si="38"/>
        <v>441</v>
      </c>
      <c r="AU442" s="124" t="str">
        <f t="shared" si="36"/>
        <v>0308441</v>
      </c>
      <c r="AV442" s="129" t="s">
        <v>5729</v>
      </c>
      <c r="AW442" s="129" t="s">
        <v>1247</v>
      </c>
    </row>
    <row r="443" spans="1:49" x14ac:dyDescent="0.3">
      <c r="A443" s="123" t="str">
        <f t="shared" si="41"/>
        <v>0442</v>
      </c>
      <c r="B443" s="120">
        <f t="shared" si="37"/>
        <v>442</v>
      </c>
      <c r="C443" s="120" t="str">
        <f t="shared" si="42"/>
        <v>442</v>
      </c>
      <c r="AS443" s="124" t="s">
        <v>128</v>
      </c>
      <c r="AT443" s="124">
        <f t="shared" si="38"/>
        <v>442</v>
      </c>
      <c r="AU443" s="124" t="str">
        <f t="shared" si="36"/>
        <v>0308442</v>
      </c>
      <c r="AV443" s="124" t="s">
        <v>5730</v>
      </c>
      <c r="AW443" s="124" t="s">
        <v>1248</v>
      </c>
    </row>
    <row r="444" spans="1:49" x14ac:dyDescent="0.3">
      <c r="A444" s="123" t="str">
        <f t="shared" si="41"/>
        <v>0443</v>
      </c>
      <c r="B444" s="120">
        <f t="shared" si="37"/>
        <v>443</v>
      </c>
      <c r="C444" s="120" t="str">
        <f t="shared" si="42"/>
        <v>443</v>
      </c>
      <c r="AS444" s="124" t="s">
        <v>128</v>
      </c>
      <c r="AT444" s="124">
        <f t="shared" si="38"/>
        <v>443</v>
      </c>
      <c r="AU444" s="124" t="str">
        <f t="shared" si="36"/>
        <v>0308443</v>
      </c>
      <c r="AV444" s="129" t="s">
        <v>5731</v>
      </c>
      <c r="AW444" s="129" t="s">
        <v>1249</v>
      </c>
    </row>
    <row r="445" spans="1:49" x14ac:dyDescent="0.3">
      <c r="A445" s="123" t="str">
        <f t="shared" si="41"/>
        <v>0444</v>
      </c>
      <c r="B445" s="120">
        <f t="shared" si="37"/>
        <v>444</v>
      </c>
      <c r="C445" s="120" t="str">
        <f t="shared" si="42"/>
        <v>444</v>
      </c>
      <c r="AS445" s="124" t="s">
        <v>128</v>
      </c>
      <c r="AT445" s="124">
        <f t="shared" si="38"/>
        <v>444</v>
      </c>
      <c r="AU445" s="124" t="str">
        <f t="shared" si="36"/>
        <v>0308444</v>
      </c>
      <c r="AV445" s="124" t="s">
        <v>5732</v>
      </c>
      <c r="AW445" s="124" t="s">
        <v>1250</v>
      </c>
    </row>
    <row r="446" spans="1:49" x14ac:dyDescent="0.3">
      <c r="A446" s="123" t="str">
        <f t="shared" si="41"/>
        <v>0445</v>
      </c>
      <c r="B446" s="120">
        <f t="shared" si="37"/>
        <v>445</v>
      </c>
      <c r="C446" s="120" t="str">
        <f t="shared" si="42"/>
        <v>445</v>
      </c>
      <c r="AS446" s="124" t="s">
        <v>128</v>
      </c>
      <c r="AT446" s="124">
        <f t="shared" si="38"/>
        <v>445</v>
      </c>
      <c r="AU446" s="124" t="str">
        <f t="shared" si="36"/>
        <v>0308445</v>
      </c>
      <c r="AV446" s="129" t="s">
        <v>5733</v>
      </c>
      <c r="AW446" s="129" t="s">
        <v>1251</v>
      </c>
    </row>
    <row r="447" spans="1:49" x14ac:dyDescent="0.3">
      <c r="A447" s="123" t="str">
        <f t="shared" si="41"/>
        <v>0446</v>
      </c>
      <c r="B447" s="120">
        <f t="shared" si="37"/>
        <v>446</v>
      </c>
      <c r="C447" s="120" t="str">
        <f t="shared" si="42"/>
        <v>446</v>
      </c>
      <c r="AS447" s="124" t="s">
        <v>162</v>
      </c>
      <c r="AT447" s="124">
        <f t="shared" si="38"/>
        <v>446</v>
      </c>
      <c r="AU447" s="124" t="str">
        <f t="shared" si="36"/>
        <v>0309446</v>
      </c>
      <c r="AV447" s="124" t="s">
        <v>1252</v>
      </c>
      <c r="AW447" s="124" t="s">
        <v>1253</v>
      </c>
    </row>
    <row r="448" spans="1:49" x14ac:dyDescent="0.3">
      <c r="A448" s="123" t="str">
        <f t="shared" si="41"/>
        <v>0447</v>
      </c>
      <c r="B448" s="120">
        <f t="shared" si="37"/>
        <v>447</v>
      </c>
      <c r="C448" s="120" t="str">
        <f t="shared" si="42"/>
        <v>447</v>
      </c>
      <c r="AS448" s="124" t="s">
        <v>162</v>
      </c>
      <c r="AT448" s="124">
        <f t="shared" si="38"/>
        <v>447</v>
      </c>
      <c r="AU448" s="124" t="str">
        <f t="shared" si="36"/>
        <v>0309447</v>
      </c>
      <c r="AV448" s="129" t="s">
        <v>1254</v>
      </c>
      <c r="AW448" s="129" t="s">
        <v>1255</v>
      </c>
    </row>
    <row r="449" spans="1:49" x14ac:dyDescent="0.3">
      <c r="A449" s="123" t="str">
        <f t="shared" si="41"/>
        <v>0448</v>
      </c>
      <c r="B449" s="120">
        <f t="shared" si="37"/>
        <v>448</v>
      </c>
      <c r="C449" s="120" t="str">
        <f t="shared" si="42"/>
        <v>448</v>
      </c>
      <c r="AS449" s="124" t="s">
        <v>162</v>
      </c>
      <c r="AT449" s="124">
        <f t="shared" si="38"/>
        <v>448</v>
      </c>
      <c r="AU449" s="124" t="str">
        <f t="shared" si="36"/>
        <v>0309448</v>
      </c>
      <c r="AV449" s="124" t="s">
        <v>1256</v>
      </c>
      <c r="AW449" s="124" t="s">
        <v>1257</v>
      </c>
    </row>
    <row r="450" spans="1:49" x14ac:dyDescent="0.3">
      <c r="A450" s="123" t="str">
        <f t="shared" si="41"/>
        <v>0449</v>
      </c>
      <c r="B450" s="120">
        <f t="shared" si="37"/>
        <v>449</v>
      </c>
      <c r="C450" s="120" t="str">
        <f t="shared" si="42"/>
        <v>449</v>
      </c>
      <c r="AS450" s="124" t="s">
        <v>162</v>
      </c>
      <c r="AT450" s="124">
        <f t="shared" si="38"/>
        <v>449</v>
      </c>
      <c r="AU450" s="124" t="str">
        <f t="shared" si="36"/>
        <v>0309449</v>
      </c>
      <c r="AV450" s="129" t="s">
        <v>1258</v>
      </c>
      <c r="AW450" s="129" t="s">
        <v>1259</v>
      </c>
    </row>
    <row r="451" spans="1:49" x14ac:dyDescent="0.3">
      <c r="A451" s="123" t="str">
        <f t="shared" si="41"/>
        <v>0450</v>
      </c>
      <c r="B451" s="120">
        <f t="shared" si="37"/>
        <v>450</v>
      </c>
      <c r="C451" s="120" t="str">
        <f t="shared" si="42"/>
        <v>450</v>
      </c>
      <c r="AS451" s="124" t="s">
        <v>162</v>
      </c>
      <c r="AT451" s="124">
        <f t="shared" si="38"/>
        <v>450</v>
      </c>
      <c r="AU451" s="124" t="str">
        <f t="shared" ref="AU451:AU514" si="43">CONCATENATE(AS451,AT451)</f>
        <v>0309450</v>
      </c>
      <c r="AV451" s="124" t="s">
        <v>1260</v>
      </c>
      <c r="AW451" s="124" t="s">
        <v>1261</v>
      </c>
    </row>
    <row r="452" spans="1:49" x14ac:dyDescent="0.3">
      <c r="A452" s="123" t="str">
        <f t="shared" si="41"/>
        <v>0451</v>
      </c>
      <c r="B452" s="120">
        <f t="shared" ref="B452:B515" si="44">B451+1</f>
        <v>451</v>
      </c>
      <c r="C452" s="120" t="str">
        <f t="shared" si="42"/>
        <v>451</v>
      </c>
      <c r="AS452" s="124" t="s">
        <v>162</v>
      </c>
      <c r="AT452" s="124">
        <f t="shared" ref="AT452:AT515" si="45">AT451+1</f>
        <v>451</v>
      </c>
      <c r="AU452" s="124" t="str">
        <f t="shared" si="43"/>
        <v>0309451</v>
      </c>
      <c r="AV452" s="129" t="s">
        <v>1262</v>
      </c>
      <c r="AW452" s="129" t="s">
        <v>1263</v>
      </c>
    </row>
    <row r="453" spans="1:49" x14ac:dyDescent="0.3">
      <c r="A453" s="123" t="str">
        <f t="shared" si="41"/>
        <v>0452</v>
      </c>
      <c r="B453" s="120">
        <f t="shared" si="44"/>
        <v>452</v>
      </c>
      <c r="C453" s="120" t="str">
        <f t="shared" si="42"/>
        <v>452</v>
      </c>
      <c r="AS453" s="124" t="s">
        <v>162</v>
      </c>
      <c r="AT453" s="124">
        <f t="shared" si="45"/>
        <v>452</v>
      </c>
      <c r="AU453" s="124" t="str">
        <f t="shared" si="43"/>
        <v>0309452</v>
      </c>
      <c r="AV453" s="124" t="s">
        <v>1264</v>
      </c>
      <c r="AW453" s="124" t="s">
        <v>1265</v>
      </c>
    </row>
    <row r="454" spans="1:49" x14ac:dyDescent="0.3">
      <c r="A454" s="123" t="str">
        <f t="shared" si="41"/>
        <v>0453</v>
      </c>
      <c r="B454" s="120">
        <f t="shared" si="44"/>
        <v>453</v>
      </c>
      <c r="C454" s="120" t="str">
        <f t="shared" si="42"/>
        <v>453</v>
      </c>
      <c r="AS454" s="124" t="s">
        <v>162</v>
      </c>
      <c r="AT454" s="124">
        <f t="shared" si="45"/>
        <v>453</v>
      </c>
      <c r="AU454" s="124" t="str">
        <f t="shared" si="43"/>
        <v>0309453</v>
      </c>
      <c r="AV454" s="129" t="s">
        <v>1266</v>
      </c>
      <c r="AW454" s="129" t="s">
        <v>1267</v>
      </c>
    </row>
    <row r="455" spans="1:49" x14ac:dyDescent="0.3">
      <c r="A455" s="123" t="str">
        <f t="shared" si="41"/>
        <v>0454</v>
      </c>
      <c r="B455" s="120">
        <f t="shared" si="44"/>
        <v>454</v>
      </c>
      <c r="C455" s="120" t="str">
        <f t="shared" si="42"/>
        <v>454</v>
      </c>
      <c r="AS455" s="124" t="s">
        <v>162</v>
      </c>
      <c r="AT455" s="124">
        <f t="shared" si="45"/>
        <v>454</v>
      </c>
      <c r="AU455" s="124" t="str">
        <f t="shared" si="43"/>
        <v>0309454</v>
      </c>
      <c r="AV455" s="124" t="s">
        <v>1268</v>
      </c>
      <c r="AW455" s="124" t="s">
        <v>1269</v>
      </c>
    </row>
    <row r="456" spans="1:49" x14ac:dyDescent="0.3">
      <c r="A456" s="123" t="str">
        <f t="shared" si="41"/>
        <v>0455</v>
      </c>
      <c r="B456" s="120">
        <f t="shared" si="44"/>
        <v>455</v>
      </c>
      <c r="C456" s="120" t="str">
        <f t="shared" si="42"/>
        <v>455</v>
      </c>
      <c r="AS456" s="124" t="s">
        <v>162</v>
      </c>
      <c r="AT456" s="124">
        <f t="shared" si="45"/>
        <v>455</v>
      </c>
      <c r="AU456" s="124" t="str">
        <f t="shared" si="43"/>
        <v>0309455</v>
      </c>
      <c r="AV456" s="129" t="s">
        <v>1270</v>
      </c>
      <c r="AW456" s="129" t="s">
        <v>1271</v>
      </c>
    </row>
    <row r="457" spans="1:49" x14ac:dyDescent="0.3">
      <c r="A457" s="123" t="str">
        <f t="shared" si="41"/>
        <v>0456</v>
      </c>
      <c r="B457" s="120">
        <f t="shared" si="44"/>
        <v>456</v>
      </c>
      <c r="C457" s="120" t="str">
        <f t="shared" si="42"/>
        <v>456</v>
      </c>
      <c r="AS457" s="124" t="s">
        <v>162</v>
      </c>
      <c r="AT457" s="124">
        <f t="shared" si="45"/>
        <v>456</v>
      </c>
      <c r="AU457" s="124" t="str">
        <f t="shared" si="43"/>
        <v>0309456</v>
      </c>
      <c r="AV457" s="124" t="s">
        <v>1272</v>
      </c>
      <c r="AW457" s="124" t="s">
        <v>1273</v>
      </c>
    </row>
    <row r="458" spans="1:49" x14ac:dyDescent="0.3">
      <c r="A458" s="123" t="str">
        <f t="shared" si="41"/>
        <v>0457</v>
      </c>
      <c r="B458" s="120">
        <f t="shared" si="44"/>
        <v>457</v>
      </c>
      <c r="C458" s="120" t="str">
        <f t="shared" si="42"/>
        <v>457</v>
      </c>
      <c r="AS458" s="124" t="s">
        <v>162</v>
      </c>
      <c r="AT458" s="124">
        <f t="shared" si="45"/>
        <v>457</v>
      </c>
      <c r="AU458" s="124" t="str">
        <f t="shared" si="43"/>
        <v>0309457</v>
      </c>
      <c r="AV458" s="129" t="s">
        <v>1229</v>
      </c>
      <c r="AW458" s="129" t="s">
        <v>1274</v>
      </c>
    </row>
    <row r="459" spans="1:49" x14ac:dyDescent="0.3">
      <c r="A459" s="123" t="str">
        <f t="shared" si="41"/>
        <v>0458</v>
      </c>
      <c r="B459" s="120">
        <f t="shared" si="44"/>
        <v>458</v>
      </c>
      <c r="C459" s="120" t="str">
        <f t="shared" si="42"/>
        <v>458</v>
      </c>
      <c r="AS459" s="124" t="s">
        <v>162</v>
      </c>
      <c r="AT459" s="124">
        <f t="shared" si="45"/>
        <v>458</v>
      </c>
      <c r="AU459" s="124" t="str">
        <f t="shared" si="43"/>
        <v>0309458</v>
      </c>
      <c r="AV459" s="124" t="s">
        <v>1275</v>
      </c>
      <c r="AW459" s="124" t="s">
        <v>1276</v>
      </c>
    </row>
    <row r="460" spans="1:49" x14ac:dyDescent="0.3">
      <c r="A460" s="123" t="str">
        <f t="shared" si="41"/>
        <v>0459</v>
      </c>
      <c r="B460" s="120">
        <f t="shared" si="44"/>
        <v>459</v>
      </c>
      <c r="C460" s="120" t="str">
        <f t="shared" si="42"/>
        <v>459</v>
      </c>
      <c r="AS460" s="124" t="s">
        <v>162</v>
      </c>
      <c r="AT460" s="124">
        <f t="shared" si="45"/>
        <v>459</v>
      </c>
      <c r="AU460" s="124" t="str">
        <f t="shared" si="43"/>
        <v>0309459</v>
      </c>
      <c r="AV460" s="129" t="s">
        <v>1277</v>
      </c>
      <c r="AW460" s="129" t="s">
        <v>1278</v>
      </c>
    </row>
    <row r="461" spans="1:49" x14ac:dyDescent="0.3">
      <c r="A461" s="123" t="str">
        <f t="shared" si="41"/>
        <v>0460</v>
      </c>
      <c r="B461" s="120">
        <f t="shared" si="44"/>
        <v>460</v>
      </c>
      <c r="C461" s="120" t="str">
        <f t="shared" si="42"/>
        <v>460</v>
      </c>
      <c r="AS461" s="124" t="s">
        <v>162</v>
      </c>
      <c r="AT461" s="124">
        <f t="shared" si="45"/>
        <v>460</v>
      </c>
      <c r="AU461" s="124" t="str">
        <f t="shared" si="43"/>
        <v>0309460</v>
      </c>
      <c r="AV461" s="124" t="s">
        <v>1279</v>
      </c>
      <c r="AW461" s="124" t="s">
        <v>1280</v>
      </c>
    </row>
    <row r="462" spans="1:49" x14ac:dyDescent="0.3">
      <c r="A462" s="123" t="str">
        <f t="shared" si="41"/>
        <v>0461</v>
      </c>
      <c r="B462" s="120">
        <f t="shared" si="44"/>
        <v>461</v>
      </c>
      <c r="C462" s="120" t="str">
        <f t="shared" si="42"/>
        <v>461</v>
      </c>
      <c r="AS462" s="124" t="s">
        <v>162</v>
      </c>
      <c r="AT462" s="124">
        <f t="shared" si="45"/>
        <v>461</v>
      </c>
      <c r="AU462" s="124" t="str">
        <f t="shared" si="43"/>
        <v>0309461</v>
      </c>
      <c r="AV462" s="129" t="s">
        <v>1281</v>
      </c>
      <c r="AW462" s="129" t="s">
        <v>1282</v>
      </c>
    </row>
    <row r="463" spans="1:49" x14ac:dyDescent="0.3">
      <c r="A463" s="123" t="str">
        <f t="shared" si="41"/>
        <v>0462</v>
      </c>
      <c r="B463" s="120">
        <f t="shared" si="44"/>
        <v>462</v>
      </c>
      <c r="C463" s="120" t="str">
        <f t="shared" si="42"/>
        <v>462</v>
      </c>
      <c r="AS463" s="124" t="s">
        <v>162</v>
      </c>
      <c r="AT463" s="124">
        <f t="shared" si="45"/>
        <v>462</v>
      </c>
      <c r="AU463" s="124" t="str">
        <f t="shared" si="43"/>
        <v>0309462</v>
      </c>
      <c r="AV463" s="124" t="s">
        <v>5734</v>
      </c>
      <c r="AW463" s="124" t="s">
        <v>1283</v>
      </c>
    </row>
    <row r="464" spans="1:49" x14ac:dyDescent="0.3">
      <c r="A464" s="123" t="str">
        <f t="shared" si="41"/>
        <v>0463</v>
      </c>
      <c r="B464" s="120">
        <f t="shared" si="44"/>
        <v>463</v>
      </c>
      <c r="C464" s="120" t="str">
        <f t="shared" si="42"/>
        <v>463</v>
      </c>
      <c r="AS464" s="124" t="s">
        <v>162</v>
      </c>
      <c r="AT464" s="124">
        <f t="shared" si="45"/>
        <v>463</v>
      </c>
      <c r="AU464" s="124" t="str">
        <f t="shared" si="43"/>
        <v>0309463</v>
      </c>
      <c r="AV464" s="129" t="s">
        <v>5735</v>
      </c>
      <c r="AW464" s="129" t="s">
        <v>1284</v>
      </c>
    </row>
    <row r="465" spans="1:49" x14ac:dyDescent="0.3">
      <c r="A465" s="123" t="str">
        <f t="shared" si="41"/>
        <v>0464</v>
      </c>
      <c r="B465" s="120">
        <f t="shared" si="44"/>
        <v>464</v>
      </c>
      <c r="C465" s="120" t="str">
        <f t="shared" si="42"/>
        <v>464</v>
      </c>
      <c r="AS465" s="124" t="s">
        <v>162</v>
      </c>
      <c r="AT465" s="124">
        <f t="shared" si="45"/>
        <v>464</v>
      </c>
      <c r="AU465" s="124" t="str">
        <f t="shared" si="43"/>
        <v>0309464</v>
      </c>
      <c r="AV465" s="124" t="s">
        <v>5736</v>
      </c>
      <c r="AW465" s="124" t="s">
        <v>1285</v>
      </c>
    </row>
    <row r="466" spans="1:49" x14ac:dyDescent="0.3">
      <c r="A466" s="123" t="str">
        <f t="shared" si="41"/>
        <v>0465</v>
      </c>
      <c r="B466" s="120">
        <f t="shared" si="44"/>
        <v>465</v>
      </c>
      <c r="C466" s="120" t="str">
        <f t="shared" si="42"/>
        <v>465</v>
      </c>
      <c r="AS466" s="124" t="s">
        <v>162</v>
      </c>
      <c r="AT466" s="124">
        <f t="shared" si="45"/>
        <v>465</v>
      </c>
      <c r="AU466" s="124" t="str">
        <f t="shared" si="43"/>
        <v>0309465</v>
      </c>
      <c r="AV466" s="129" t="s">
        <v>5737</v>
      </c>
      <c r="AW466" s="129" t="s">
        <v>1286</v>
      </c>
    </row>
    <row r="467" spans="1:49" x14ac:dyDescent="0.3">
      <c r="A467" s="123" t="str">
        <f t="shared" si="41"/>
        <v>0466</v>
      </c>
      <c r="B467" s="120">
        <f t="shared" si="44"/>
        <v>466</v>
      </c>
      <c r="C467" s="120" t="str">
        <f t="shared" si="42"/>
        <v>466</v>
      </c>
      <c r="AS467" s="124" t="s">
        <v>162</v>
      </c>
      <c r="AT467" s="124">
        <f t="shared" si="45"/>
        <v>466</v>
      </c>
      <c r="AU467" s="124" t="str">
        <f t="shared" si="43"/>
        <v>0309466</v>
      </c>
      <c r="AV467" s="124" t="s">
        <v>5738</v>
      </c>
      <c r="AW467" s="124" t="s">
        <v>1287</v>
      </c>
    </row>
    <row r="468" spans="1:49" x14ac:dyDescent="0.3">
      <c r="A468" s="123" t="str">
        <f t="shared" si="41"/>
        <v>0467</v>
      </c>
      <c r="B468" s="120">
        <f t="shared" si="44"/>
        <v>467</v>
      </c>
      <c r="C468" s="120" t="str">
        <f t="shared" si="42"/>
        <v>467</v>
      </c>
      <c r="AS468" s="124" t="s">
        <v>162</v>
      </c>
      <c r="AT468" s="124">
        <f t="shared" si="45"/>
        <v>467</v>
      </c>
      <c r="AU468" s="124" t="str">
        <f t="shared" si="43"/>
        <v>0309467</v>
      </c>
      <c r="AV468" s="129" t="s">
        <v>5739</v>
      </c>
      <c r="AW468" s="129" t="s">
        <v>1288</v>
      </c>
    </row>
    <row r="469" spans="1:49" x14ac:dyDescent="0.3">
      <c r="A469" s="123" t="str">
        <f t="shared" si="41"/>
        <v>0468</v>
      </c>
      <c r="B469" s="120">
        <f t="shared" si="44"/>
        <v>468</v>
      </c>
      <c r="C469" s="120" t="str">
        <f t="shared" si="42"/>
        <v>468</v>
      </c>
      <c r="AS469" s="124" t="s">
        <v>176</v>
      </c>
      <c r="AT469" s="124">
        <f t="shared" si="45"/>
        <v>468</v>
      </c>
      <c r="AU469" s="124" t="str">
        <f t="shared" si="43"/>
        <v>0310468</v>
      </c>
      <c r="AV469" s="124" t="s">
        <v>1289</v>
      </c>
      <c r="AW469" s="124" t="s">
        <v>1290</v>
      </c>
    </row>
    <row r="470" spans="1:49" x14ac:dyDescent="0.3">
      <c r="A470" s="123" t="str">
        <f t="shared" si="41"/>
        <v>0469</v>
      </c>
      <c r="B470" s="120">
        <f t="shared" si="44"/>
        <v>469</v>
      </c>
      <c r="C470" s="120" t="str">
        <f t="shared" si="42"/>
        <v>469</v>
      </c>
      <c r="AS470" s="124" t="s">
        <v>176</v>
      </c>
      <c r="AT470" s="124">
        <f t="shared" si="45"/>
        <v>469</v>
      </c>
      <c r="AU470" s="124" t="str">
        <f t="shared" si="43"/>
        <v>0310469</v>
      </c>
      <c r="AV470" s="129" t="s">
        <v>1291</v>
      </c>
      <c r="AW470" s="129" t="s">
        <v>1292</v>
      </c>
    </row>
    <row r="471" spans="1:49" x14ac:dyDescent="0.3">
      <c r="A471" s="123" t="str">
        <f t="shared" si="41"/>
        <v>0470</v>
      </c>
      <c r="B471" s="120">
        <f t="shared" si="44"/>
        <v>470</v>
      </c>
      <c r="C471" s="120" t="str">
        <f t="shared" si="42"/>
        <v>470</v>
      </c>
      <c r="AS471" s="124" t="s">
        <v>176</v>
      </c>
      <c r="AT471" s="124">
        <f t="shared" si="45"/>
        <v>470</v>
      </c>
      <c r="AU471" s="124" t="str">
        <f t="shared" si="43"/>
        <v>0310470</v>
      </c>
      <c r="AV471" s="124" t="s">
        <v>1293</v>
      </c>
      <c r="AW471" s="124" t="s">
        <v>1294</v>
      </c>
    </row>
    <row r="472" spans="1:49" x14ac:dyDescent="0.3">
      <c r="A472" s="123" t="str">
        <f t="shared" si="41"/>
        <v>0471</v>
      </c>
      <c r="B472" s="120">
        <f t="shared" si="44"/>
        <v>471</v>
      </c>
      <c r="C472" s="120" t="str">
        <f t="shared" si="42"/>
        <v>471</v>
      </c>
      <c r="AS472" s="124" t="s">
        <v>176</v>
      </c>
      <c r="AT472" s="124">
        <f t="shared" si="45"/>
        <v>471</v>
      </c>
      <c r="AU472" s="124" t="str">
        <f t="shared" si="43"/>
        <v>0310471</v>
      </c>
      <c r="AV472" s="129" t="s">
        <v>1295</v>
      </c>
      <c r="AW472" s="129" t="s">
        <v>1296</v>
      </c>
    </row>
    <row r="473" spans="1:49" x14ac:dyDescent="0.3">
      <c r="A473" s="123" t="str">
        <f t="shared" ref="A473:A536" si="46">TEXT(B473,"0000")</f>
        <v>0472</v>
      </c>
      <c r="B473" s="120">
        <f t="shared" si="44"/>
        <v>472</v>
      </c>
      <c r="C473" s="120" t="str">
        <f t="shared" ref="C473:C536" si="47">TEXT(B473,"00")</f>
        <v>472</v>
      </c>
      <c r="AS473" s="124" t="s">
        <v>176</v>
      </c>
      <c r="AT473" s="124">
        <f t="shared" si="45"/>
        <v>472</v>
      </c>
      <c r="AU473" s="124" t="str">
        <f t="shared" si="43"/>
        <v>0310472</v>
      </c>
      <c r="AV473" s="124" t="s">
        <v>1297</v>
      </c>
      <c r="AW473" s="124" t="s">
        <v>1298</v>
      </c>
    </row>
    <row r="474" spans="1:49" x14ac:dyDescent="0.3">
      <c r="A474" s="123" t="str">
        <f t="shared" si="46"/>
        <v>0473</v>
      </c>
      <c r="B474" s="120">
        <f t="shared" si="44"/>
        <v>473</v>
      </c>
      <c r="C474" s="120" t="str">
        <f t="shared" si="47"/>
        <v>473</v>
      </c>
      <c r="AS474" s="124" t="s">
        <v>176</v>
      </c>
      <c r="AT474" s="124">
        <f t="shared" si="45"/>
        <v>473</v>
      </c>
      <c r="AU474" s="124" t="str">
        <f t="shared" si="43"/>
        <v>0310473</v>
      </c>
      <c r="AV474" s="129" t="s">
        <v>1299</v>
      </c>
      <c r="AW474" s="129" t="s">
        <v>1300</v>
      </c>
    </row>
    <row r="475" spans="1:49" x14ac:dyDescent="0.3">
      <c r="A475" s="123" t="str">
        <f t="shared" si="46"/>
        <v>0474</v>
      </c>
      <c r="B475" s="120">
        <f t="shared" si="44"/>
        <v>474</v>
      </c>
      <c r="C475" s="120" t="str">
        <f t="shared" si="47"/>
        <v>474</v>
      </c>
      <c r="AS475" s="124" t="s">
        <v>176</v>
      </c>
      <c r="AT475" s="124">
        <f t="shared" si="45"/>
        <v>474</v>
      </c>
      <c r="AU475" s="124" t="str">
        <f t="shared" si="43"/>
        <v>0310474</v>
      </c>
      <c r="AV475" s="124" t="s">
        <v>1301</v>
      </c>
      <c r="AW475" s="124" t="s">
        <v>1302</v>
      </c>
    </row>
    <row r="476" spans="1:49" x14ac:dyDescent="0.3">
      <c r="A476" s="123" t="str">
        <f t="shared" si="46"/>
        <v>0475</v>
      </c>
      <c r="B476" s="120">
        <f t="shared" si="44"/>
        <v>475</v>
      </c>
      <c r="C476" s="120" t="str">
        <f t="shared" si="47"/>
        <v>475</v>
      </c>
      <c r="AS476" s="124" t="s">
        <v>176</v>
      </c>
      <c r="AT476" s="124">
        <f t="shared" si="45"/>
        <v>475</v>
      </c>
      <c r="AU476" s="124" t="str">
        <f t="shared" si="43"/>
        <v>0310475</v>
      </c>
      <c r="AV476" s="129" t="s">
        <v>1303</v>
      </c>
      <c r="AW476" s="129" t="s">
        <v>1304</v>
      </c>
    </row>
    <row r="477" spans="1:49" x14ac:dyDescent="0.3">
      <c r="A477" s="123" t="str">
        <f t="shared" si="46"/>
        <v>0476</v>
      </c>
      <c r="B477" s="120">
        <f t="shared" si="44"/>
        <v>476</v>
      </c>
      <c r="C477" s="120" t="str">
        <f t="shared" si="47"/>
        <v>476</v>
      </c>
      <c r="AS477" s="124" t="s">
        <v>176</v>
      </c>
      <c r="AT477" s="124">
        <f t="shared" si="45"/>
        <v>476</v>
      </c>
      <c r="AU477" s="124" t="str">
        <f t="shared" si="43"/>
        <v>0310476</v>
      </c>
      <c r="AV477" s="124" t="s">
        <v>1305</v>
      </c>
      <c r="AW477" s="124" t="s">
        <v>1306</v>
      </c>
    </row>
    <row r="478" spans="1:49" x14ac:dyDescent="0.3">
      <c r="A478" s="123" t="str">
        <f t="shared" si="46"/>
        <v>0477</v>
      </c>
      <c r="B478" s="120">
        <f t="shared" si="44"/>
        <v>477</v>
      </c>
      <c r="C478" s="120" t="str">
        <f t="shared" si="47"/>
        <v>477</v>
      </c>
      <c r="AS478" s="124" t="s">
        <v>176</v>
      </c>
      <c r="AT478" s="124">
        <f t="shared" si="45"/>
        <v>477</v>
      </c>
      <c r="AU478" s="124" t="str">
        <f t="shared" si="43"/>
        <v>0310477</v>
      </c>
      <c r="AV478" s="129" t="s">
        <v>1307</v>
      </c>
      <c r="AW478" s="129" t="s">
        <v>1308</v>
      </c>
    </row>
    <row r="479" spans="1:49" x14ac:dyDescent="0.3">
      <c r="A479" s="123" t="str">
        <f t="shared" si="46"/>
        <v>0478</v>
      </c>
      <c r="B479" s="120">
        <f t="shared" si="44"/>
        <v>478</v>
      </c>
      <c r="C479" s="120" t="str">
        <f t="shared" si="47"/>
        <v>478</v>
      </c>
      <c r="AS479" s="124" t="s">
        <v>176</v>
      </c>
      <c r="AT479" s="124">
        <f t="shared" si="45"/>
        <v>478</v>
      </c>
      <c r="AU479" s="124" t="str">
        <f t="shared" si="43"/>
        <v>0310478</v>
      </c>
      <c r="AV479" s="124" t="s">
        <v>1309</v>
      </c>
      <c r="AW479" s="124" t="s">
        <v>1310</v>
      </c>
    </row>
    <row r="480" spans="1:49" x14ac:dyDescent="0.3">
      <c r="A480" s="123" t="str">
        <f t="shared" si="46"/>
        <v>0479</v>
      </c>
      <c r="B480" s="120">
        <f t="shared" si="44"/>
        <v>479</v>
      </c>
      <c r="C480" s="120" t="str">
        <f t="shared" si="47"/>
        <v>479</v>
      </c>
      <c r="AS480" s="124" t="s">
        <v>176</v>
      </c>
      <c r="AT480" s="124">
        <f t="shared" si="45"/>
        <v>479</v>
      </c>
      <c r="AU480" s="124" t="str">
        <f t="shared" si="43"/>
        <v>0310479</v>
      </c>
      <c r="AV480" s="129" t="s">
        <v>5740</v>
      </c>
      <c r="AW480" s="129" t="s">
        <v>1311</v>
      </c>
    </row>
    <row r="481" spans="1:49" x14ac:dyDescent="0.3">
      <c r="A481" s="123" t="str">
        <f t="shared" si="46"/>
        <v>0480</v>
      </c>
      <c r="B481" s="120">
        <f t="shared" si="44"/>
        <v>480</v>
      </c>
      <c r="C481" s="120" t="str">
        <f t="shared" si="47"/>
        <v>480</v>
      </c>
      <c r="AS481" s="124" t="s">
        <v>176</v>
      </c>
      <c r="AT481" s="124">
        <f t="shared" si="45"/>
        <v>480</v>
      </c>
      <c r="AU481" s="124" t="str">
        <f t="shared" si="43"/>
        <v>0310480</v>
      </c>
      <c r="AV481" s="124" t="s">
        <v>5741</v>
      </c>
      <c r="AW481" s="124" t="s">
        <v>1312</v>
      </c>
    </row>
    <row r="482" spans="1:49" x14ac:dyDescent="0.3">
      <c r="A482" s="123" t="str">
        <f t="shared" si="46"/>
        <v>0481</v>
      </c>
      <c r="B482" s="120">
        <f t="shared" si="44"/>
        <v>481</v>
      </c>
      <c r="C482" s="120" t="str">
        <f t="shared" si="47"/>
        <v>481</v>
      </c>
      <c r="AS482" s="124" t="s">
        <v>176</v>
      </c>
      <c r="AT482" s="124">
        <f t="shared" si="45"/>
        <v>481</v>
      </c>
      <c r="AU482" s="124" t="str">
        <f t="shared" si="43"/>
        <v>0310481</v>
      </c>
      <c r="AV482" s="129" t="s">
        <v>5742</v>
      </c>
      <c r="AW482" s="129" t="s">
        <v>1313</v>
      </c>
    </row>
    <row r="483" spans="1:49" x14ac:dyDescent="0.3">
      <c r="A483" s="123" t="str">
        <f t="shared" si="46"/>
        <v>0482</v>
      </c>
      <c r="B483" s="120">
        <f t="shared" si="44"/>
        <v>482</v>
      </c>
      <c r="C483" s="120" t="str">
        <f t="shared" si="47"/>
        <v>482</v>
      </c>
      <c r="AS483" s="124" t="s">
        <v>186</v>
      </c>
      <c r="AT483" s="124">
        <f t="shared" si="45"/>
        <v>482</v>
      </c>
      <c r="AU483" s="124" t="str">
        <f t="shared" si="43"/>
        <v>0311482</v>
      </c>
      <c r="AV483" s="124" t="s">
        <v>1314</v>
      </c>
      <c r="AW483" s="124" t="s">
        <v>1315</v>
      </c>
    </row>
    <row r="484" spans="1:49" x14ac:dyDescent="0.3">
      <c r="A484" s="123" t="str">
        <f t="shared" si="46"/>
        <v>0483</v>
      </c>
      <c r="B484" s="120">
        <f t="shared" si="44"/>
        <v>483</v>
      </c>
      <c r="C484" s="120" t="str">
        <f t="shared" si="47"/>
        <v>483</v>
      </c>
      <c r="AS484" s="124" t="s">
        <v>186</v>
      </c>
      <c r="AT484" s="124">
        <f t="shared" si="45"/>
        <v>483</v>
      </c>
      <c r="AU484" s="124" t="str">
        <f t="shared" si="43"/>
        <v>0311483</v>
      </c>
      <c r="AV484" s="129" t="s">
        <v>1316</v>
      </c>
      <c r="AW484" s="129" t="s">
        <v>1317</v>
      </c>
    </row>
    <row r="485" spans="1:49" x14ac:dyDescent="0.3">
      <c r="A485" s="123" t="str">
        <f t="shared" si="46"/>
        <v>0484</v>
      </c>
      <c r="B485" s="120">
        <f t="shared" si="44"/>
        <v>484</v>
      </c>
      <c r="C485" s="120" t="str">
        <f t="shared" si="47"/>
        <v>484</v>
      </c>
      <c r="AS485" s="124" t="s">
        <v>186</v>
      </c>
      <c r="AT485" s="124">
        <f t="shared" si="45"/>
        <v>484</v>
      </c>
      <c r="AU485" s="124" t="str">
        <f t="shared" si="43"/>
        <v>0311484</v>
      </c>
      <c r="AV485" s="124" t="s">
        <v>1318</v>
      </c>
      <c r="AW485" s="124" t="s">
        <v>1319</v>
      </c>
    </row>
    <row r="486" spans="1:49" x14ac:dyDescent="0.3">
      <c r="A486" s="123" t="str">
        <f t="shared" si="46"/>
        <v>0485</v>
      </c>
      <c r="B486" s="120">
        <f t="shared" si="44"/>
        <v>485</v>
      </c>
      <c r="C486" s="120" t="str">
        <f t="shared" si="47"/>
        <v>485</v>
      </c>
      <c r="AS486" s="124" t="s">
        <v>186</v>
      </c>
      <c r="AT486" s="124">
        <f t="shared" si="45"/>
        <v>485</v>
      </c>
      <c r="AU486" s="124" t="str">
        <f t="shared" si="43"/>
        <v>0311485</v>
      </c>
      <c r="AV486" s="129" t="s">
        <v>1320</v>
      </c>
      <c r="AW486" s="129" t="s">
        <v>1321</v>
      </c>
    </row>
    <row r="487" spans="1:49" x14ac:dyDescent="0.3">
      <c r="A487" s="123" t="str">
        <f t="shared" si="46"/>
        <v>0486</v>
      </c>
      <c r="B487" s="120">
        <f t="shared" si="44"/>
        <v>486</v>
      </c>
      <c r="C487" s="120" t="str">
        <f t="shared" si="47"/>
        <v>486</v>
      </c>
      <c r="AS487" s="124" t="s">
        <v>186</v>
      </c>
      <c r="AT487" s="124">
        <f t="shared" si="45"/>
        <v>486</v>
      </c>
      <c r="AU487" s="124" t="str">
        <f t="shared" si="43"/>
        <v>0311486</v>
      </c>
      <c r="AV487" s="124" t="s">
        <v>1322</v>
      </c>
      <c r="AW487" s="124" t="s">
        <v>1323</v>
      </c>
    </row>
    <row r="488" spans="1:49" x14ac:dyDescent="0.3">
      <c r="A488" s="123" t="str">
        <f t="shared" si="46"/>
        <v>0487</v>
      </c>
      <c r="B488" s="120">
        <f t="shared" si="44"/>
        <v>487</v>
      </c>
      <c r="C488" s="120" t="str">
        <f t="shared" si="47"/>
        <v>487</v>
      </c>
      <c r="AS488" s="124" t="s">
        <v>186</v>
      </c>
      <c r="AT488" s="124">
        <f t="shared" si="45"/>
        <v>487</v>
      </c>
      <c r="AU488" s="124" t="str">
        <f t="shared" si="43"/>
        <v>0311487</v>
      </c>
      <c r="AV488" s="129" t="s">
        <v>1324</v>
      </c>
      <c r="AW488" s="129" t="s">
        <v>1325</v>
      </c>
    </row>
    <row r="489" spans="1:49" x14ac:dyDescent="0.3">
      <c r="A489" s="123" t="str">
        <f t="shared" si="46"/>
        <v>0488</v>
      </c>
      <c r="B489" s="120">
        <f t="shared" si="44"/>
        <v>488</v>
      </c>
      <c r="C489" s="120" t="str">
        <f t="shared" si="47"/>
        <v>488</v>
      </c>
      <c r="AS489" s="124" t="s">
        <v>186</v>
      </c>
      <c r="AT489" s="124">
        <f t="shared" si="45"/>
        <v>488</v>
      </c>
      <c r="AU489" s="124" t="str">
        <f t="shared" si="43"/>
        <v>0311488</v>
      </c>
      <c r="AV489" s="124" t="s">
        <v>1209</v>
      </c>
      <c r="AW489" s="124" t="s">
        <v>1326</v>
      </c>
    </row>
    <row r="490" spans="1:49" x14ac:dyDescent="0.3">
      <c r="A490" s="123" t="str">
        <f t="shared" si="46"/>
        <v>0489</v>
      </c>
      <c r="B490" s="120">
        <f t="shared" si="44"/>
        <v>489</v>
      </c>
      <c r="C490" s="120" t="str">
        <f t="shared" si="47"/>
        <v>489</v>
      </c>
      <c r="AS490" s="124" t="s">
        <v>186</v>
      </c>
      <c r="AT490" s="124">
        <f t="shared" si="45"/>
        <v>489</v>
      </c>
      <c r="AU490" s="124" t="str">
        <f t="shared" si="43"/>
        <v>0311489</v>
      </c>
      <c r="AV490" s="129" t="s">
        <v>575</v>
      </c>
      <c r="AW490" s="129" t="s">
        <v>1327</v>
      </c>
    </row>
    <row r="491" spans="1:49" x14ac:dyDescent="0.3">
      <c r="A491" s="123" t="str">
        <f t="shared" si="46"/>
        <v>0490</v>
      </c>
      <c r="B491" s="120">
        <f t="shared" si="44"/>
        <v>490</v>
      </c>
      <c r="C491" s="120" t="str">
        <f t="shared" si="47"/>
        <v>490</v>
      </c>
      <c r="AS491" s="124" t="s">
        <v>186</v>
      </c>
      <c r="AT491" s="124">
        <f t="shared" si="45"/>
        <v>490</v>
      </c>
      <c r="AU491" s="124" t="str">
        <f t="shared" si="43"/>
        <v>0311490</v>
      </c>
      <c r="AV491" s="124" t="s">
        <v>1328</v>
      </c>
      <c r="AW491" s="124" t="s">
        <v>1329</v>
      </c>
    </row>
    <row r="492" spans="1:49" x14ac:dyDescent="0.3">
      <c r="A492" s="123" t="str">
        <f t="shared" si="46"/>
        <v>0491</v>
      </c>
      <c r="B492" s="120">
        <f t="shared" si="44"/>
        <v>491</v>
      </c>
      <c r="C492" s="120" t="str">
        <f t="shared" si="47"/>
        <v>491</v>
      </c>
      <c r="AS492" s="124" t="s">
        <v>186</v>
      </c>
      <c r="AT492" s="124">
        <f t="shared" si="45"/>
        <v>491</v>
      </c>
      <c r="AU492" s="124" t="str">
        <f t="shared" si="43"/>
        <v>0311491</v>
      </c>
      <c r="AV492" s="129" t="s">
        <v>1330</v>
      </c>
      <c r="AW492" s="129" t="s">
        <v>1331</v>
      </c>
    </row>
    <row r="493" spans="1:49" x14ac:dyDescent="0.3">
      <c r="A493" s="123" t="str">
        <f t="shared" si="46"/>
        <v>0492</v>
      </c>
      <c r="B493" s="120">
        <f t="shared" si="44"/>
        <v>492</v>
      </c>
      <c r="C493" s="120" t="str">
        <f t="shared" si="47"/>
        <v>492</v>
      </c>
      <c r="AS493" s="124" t="s">
        <v>186</v>
      </c>
      <c r="AT493" s="124">
        <f t="shared" si="45"/>
        <v>492</v>
      </c>
      <c r="AU493" s="124" t="str">
        <f t="shared" si="43"/>
        <v>0311492</v>
      </c>
      <c r="AV493" s="124" t="s">
        <v>187</v>
      </c>
      <c r="AW493" s="124" t="s">
        <v>1332</v>
      </c>
    </row>
    <row r="494" spans="1:49" x14ac:dyDescent="0.3">
      <c r="A494" s="123" t="str">
        <f t="shared" si="46"/>
        <v>0493</v>
      </c>
      <c r="B494" s="120">
        <f t="shared" si="44"/>
        <v>493</v>
      </c>
      <c r="C494" s="120" t="str">
        <f t="shared" si="47"/>
        <v>493</v>
      </c>
      <c r="AS494" s="124" t="s">
        <v>186</v>
      </c>
      <c r="AT494" s="124">
        <f t="shared" si="45"/>
        <v>493</v>
      </c>
      <c r="AU494" s="124" t="str">
        <f t="shared" si="43"/>
        <v>0311493</v>
      </c>
      <c r="AV494" s="129" t="s">
        <v>5743</v>
      </c>
      <c r="AW494" s="129" t="s">
        <v>1333</v>
      </c>
    </row>
    <row r="495" spans="1:49" x14ac:dyDescent="0.3">
      <c r="A495" s="123" t="str">
        <f t="shared" si="46"/>
        <v>0494</v>
      </c>
      <c r="B495" s="120">
        <f t="shared" si="44"/>
        <v>494</v>
      </c>
      <c r="C495" s="120" t="str">
        <f t="shared" si="47"/>
        <v>494</v>
      </c>
      <c r="AS495" s="124" t="s">
        <v>186</v>
      </c>
      <c r="AT495" s="124">
        <f t="shared" si="45"/>
        <v>494</v>
      </c>
      <c r="AU495" s="124" t="str">
        <f t="shared" si="43"/>
        <v>0311494</v>
      </c>
      <c r="AV495" s="124" t="s">
        <v>5744</v>
      </c>
      <c r="AW495" s="124" t="s">
        <v>1334</v>
      </c>
    </row>
    <row r="496" spans="1:49" x14ac:dyDescent="0.3">
      <c r="A496" s="123" t="str">
        <f t="shared" si="46"/>
        <v>0495</v>
      </c>
      <c r="B496" s="120">
        <f t="shared" si="44"/>
        <v>495</v>
      </c>
      <c r="C496" s="120" t="str">
        <f t="shared" si="47"/>
        <v>495</v>
      </c>
      <c r="AS496" s="124" t="s">
        <v>186</v>
      </c>
      <c r="AT496" s="124">
        <f t="shared" si="45"/>
        <v>495</v>
      </c>
      <c r="AU496" s="124" t="str">
        <f t="shared" si="43"/>
        <v>0311495</v>
      </c>
      <c r="AV496" s="129" t="s">
        <v>5745</v>
      </c>
      <c r="AW496" s="129" t="s">
        <v>1335</v>
      </c>
    </row>
    <row r="497" spans="1:49" x14ac:dyDescent="0.3">
      <c r="A497" s="123" t="str">
        <f t="shared" si="46"/>
        <v>0496</v>
      </c>
      <c r="B497" s="120">
        <f t="shared" si="44"/>
        <v>496</v>
      </c>
      <c r="C497" s="120" t="str">
        <f t="shared" si="47"/>
        <v>496</v>
      </c>
      <c r="AS497" s="124" t="s">
        <v>186</v>
      </c>
      <c r="AT497" s="124">
        <f t="shared" si="45"/>
        <v>496</v>
      </c>
      <c r="AU497" s="124" t="str">
        <f t="shared" si="43"/>
        <v>0311496</v>
      </c>
      <c r="AV497" s="124" t="s">
        <v>5746</v>
      </c>
      <c r="AW497" s="124" t="s">
        <v>1336</v>
      </c>
    </row>
    <row r="498" spans="1:49" x14ac:dyDescent="0.3">
      <c r="A498" s="123" t="str">
        <f t="shared" si="46"/>
        <v>0497</v>
      </c>
      <c r="B498" s="120">
        <f t="shared" si="44"/>
        <v>497</v>
      </c>
      <c r="C498" s="120" t="str">
        <f t="shared" si="47"/>
        <v>497</v>
      </c>
      <c r="AS498" s="124" t="s">
        <v>186</v>
      </c>
      <c r="AT498" s="124">
        <f t="shared" si="45"/>
        <v>497</v>
      </c>
      <c r="AU498" s="124" t="str">
        <f t="shared" si="43"/>
        <v>0311497</v>
      </c>
      <c r="AV498" s="129" t="s">
        <v>5747</v>
      </c>
      <c r="AW498" s="129" t="s">
        <v>1337</v>
      </c>
    </row>
    <row r="499" spans="1:49" x14ac:dyDescent="0.3">
      <c r="A499" s="123" t="str">
        <f t="shared" si="46"/>
        <v>0498</v>
      </c>
      <c r="B499" s="120">
        <f t="shared" si="44"/>
        <v>498</v>
      </c>
      <c r="C499" s="120" t="str">
        <f t="shared" si="47"/>
        <v>498</v>
      </c>
      <c r="AS499" s="124" t="s">
        <v>192</v>
      </c>
      <c r="AT499" s="124">
        <f t="shared" si="45"/>
        <v>498</v>
      </c>
      <c r="AU499" s="124" t="str">
        <f t="shared" si="43"/>
        <v>0312498</v>
      </c>
      <c r="AV499" s="124" t="s">
        <v>1338</v>
      </c>
      <c r="AW499" s="124" t="s">
        <v>1339</v>
      </c>
    </row>
    <row r="500" spans="1:49" x14ac:dyDescent="0.3">
      <c r="A500" s="123" t="str">
        <f t="shared" si="46"/>
        <v>0499</v>
      </c>
      <c r="B500" s="120">
        <f t="shared" si="44"/>
        <v>499</v>
      </c>
      <c r="C500" s="120" t="str">
        <f t="shared" si="47"/>
        <v>499</v>
      </c>
      <c r="AS500" s="124" t="s">
        <v>192</v>
      </c>
      <c r="AT500" s="124">
        <f t="shared" si="45"/>
        <v>499</v>
      </c>
      <c r="AU500" s="124" t="str">
        <f t="shared" si="43"/>
        <v>0312499</v>
      </c>
      <c r="AV500" s="129" t="s">
        <v>1340</v>
      </c>
      <c r="AW500" s="129" t="s">
        <v>1341</v>
      </c>
    </row>
    <row r="501" spans="1:49" x14ac:dyDescent="0.3">
      <c r="A501" s="123" t="str">
        <f t="shared" si="46"/>
        <v>0500</v>
      </c>
      <c r="B501" s="120">
        <f t="shared" si="44"/>
        <v>500</v>
      </c>
      <c r="C501" s="120" t="str">
        <f t="shared" si="47"/>
        <v>500</v>
      </c>
      <c r="AS501" s="124" t="s">
        <v>192</v>
      </c>
      <c r="AT501" s="124">
        <f t="shared" si="45"/>
        <v>500</v>
      </c>
      <c r="AU501" s="124" t="str">
        <f t="shared" si="43"/>
        <v>0312500</v>
      </c>
      <c r="AV501" s="124" t="s">
        <v>1342</v>
      </c>
      <c r="AW501" s="124" t="s">
        <v>1343</v>
      </c>
    </row>
    <row r="502" spans="1:49" x14ac:dyDescent="0.3">
      <c r="A502" s="123" t="str">
        <f t="shared" si="46"/>
        <v>0501</v>
      </c>
      <c r="B502" s="120">
        <f t="shared" si="44"/>
        <v>501</v>
      </c>
      <c r="C502" s="120" t="str">
        <f t="shared" si="47"/>
        <v>501</v>
      </c>
      <c r="AS502" s="124" t="s">
        <v>192</v>
      </c>
      <c r="AT502" s="124">
        <f t="shared" si="45"/>
        <v>501</v>
      </c>
      <c r="AU502" s="124" t="str">
        <f t="shared" si="43"/>
        <v>0312501</v>
      </c>
      <c r="AV502" s="129" t="s">
        <v>1344</v>
      </c>
      <c r="AW502" s="129" t="s">
        <v>1345</v>
      </c>
    </row>
    <row r="503" spans="1:49" x14ac:dyDescent="0.3">
      <c r="A503" s="123" t="str">
        <f t="shared" si="46"/>
        <v>0502</v>
      </c>
      <c r="B503" s="120">
        <f t="shared" si="44"/>
        <v>502</v>
      </c>
      <c r="C503" s="120" t="str">
        <f t="shared" si="47"/>
        <v>502</v>
      </c>
      <c r="AS503" s="124" t="s">
        <v>192</v>
      </c>
      <c r="AT503" s="124">
        <f t="shared" si="45"/>
        <v>502</v>
      </c>
      <c r="AU503" s="124" t="str">
        <f t="shared" si="43"/>
        <v>0312502</v>
      </c>
      <c r="AV503" s="124" t="s">
        <v>1346</v>
      </c>
      <c r="AW503" s="124" t="s">
        <v>1347</v>
      </c>
    </row>
    <row r="504" spans="1:49" x14ac:dyDescent="0.3">
      <c r="A504" s="123" t="str">
        <f t="shared" si="46"/>
        <v>0503</v>
      </c>
      <c r="B504" s="120">
        <f t="shared" si="44"/>
        <v>503</v>
      </c>
      <c r="C504" s="120" t="str">
        <f t="shared" si="47"/>
        <v>503</v>
      </c>
      <c r="AS504" s="124" t="s">
        <v>192</v>
      </c>
      <c r="AT504" s="124">
        <f t="shared" si="45"/>
        <v>503</v>
      </c>
      <c r="AU504" s="124" t="str">
        <f t="shared" si="43"/>
        <v>0312503</v>
      </c>
      <c r="AV504" s="129" t="s">
        <v>1348</v>
      </c>
      <c r="AW504" s="129" t="s">
        <v>1349</v>
      </c>
    </row>
    <row r="505" spans="1:49" x14ac:dyDescent="0.3">
      <c r="A505" s="123" t="str">
        <f t="shared" si="46"/>
        <v>0504</v>
      </c>
      <c r="B505" s="120">
        <f t="shared" si="44"/>
        <v>504</v>
      </c>
      <c r="C505" s="120" t="str">
        <f t="shared" si="47"/>
        <v>504</v>
      </c>
      <c r="AS505" s="124" t="s">
        <v>192</v>
      </c>
      <c r="AT505" s="124">
        <f t="shared" si="45"/>
        <v>504</v>
      </c>
      <c r="AU505" s="124" t="str">
        <f t="shared" si="43"/>
        <v>0312504</v>
      </c>
      <c r="AV505" s="124" t="s">
        <v>408</v>
      </c>
      <c r="AW505" s="124" t="s">
        <v>1350</v>
      </c>
    </row>
    <row r="506" spans="1:49" x14ac:dyDescent="0.3">
      <c r="A506" s="123" t="str">
        <f t="shared" si="46"/>
        <v>0505</v>
      </c>
      <c r="B506" s="120">
        <f t="shared" si="44"/>
        <v>505</v>
      </c>
      <c r="C506" s="120" t="str">
        <f t="shared" si="47"/>
        <v>505</v>
      </c>
      <c r="AS506" s="124" t="s">
        <v>192</v>
      </c>
      <c r="AT506" s="124">
        <f t="shared" si="45"/>
        <v>505</v>
      </c>
      <c r="AU506" s="124" t="str">
        <f t="shared" si="43"/>
        <v>0312505</v>
      </c>
      <c r="AV506" s="129" t="s">
        <v>1351</v>
      </c>
      <c r="AW506" s="129" t="s">
        <v>1352</v>
      </c>
    </row>
    <row r="507" spans="1:49" x14ac:dyDescent="0.3">
      <c r="A507" s="123" t="str">
        <f t="shared" si="46"/>
        <v>0506</v>
      </c>
      <c r="B507" s="120">
        <f t="shared" si="44"/>
        <v>506</v>
      </c>
      <c r="C507" s="120" t="str">
        <f t="shared" si="47"/>
        <v>506</v>
      </c>
      <c r="AS507" s="124" t="s">
        <v>192</v>
      </c>
      <c r="AT507" s="124">
        <f t="shared" si="45"/>
        <v>506</v>
      </c>
      <c r="AU507" s="124" t="str">
        <f t="shared" si="43"/>
        <v>0312506</v>
      </c>
      <c r="AV507" s="124" t="s">
        <v>1353</v>
      </c>
      <c r="AW507" s="124" t="s">
        <v>1354</v>
      </c>
    </row>
    <row r="508" spans="1:49" x14ac:dyDescent="0.3">
      <c r="A508" s="123" t="str">
        <f t="shared" si="46"/>
        <v>0507</v>
      </c>
      <c r="B508" s="120">
        <f t="shared" si="44"/>
        <v>507</v>
      </c>
      <c r="C508" s="120" t="str">
        <f t="shared" si="47"/>
        <v>507</v>
      </c>
      <c r="AS508" s="124" t="s">
        <v>192</v>
      </c>
      <c r="AT508" s="124">
        <f t="shared" si="45"/>
        <v>507</v>
      </c>
      <c r="AU508" s="124" t="str">
        <f t="shared" si="43"/>
        <v>0312507</v>
      </c>
      <c r="AV508" s="129" t="s">
        <v>1355</v>
      </c>
      <c r="AW508" s="129" t="s">
        <v>1356</v>
      </c>
    </row>
    <row r="509" spans="1:49" x14ac:dyDescent="0.3">
      <c r="A509" s="123" t="str">
        <f t="shared" si="46"/>
        <v>0508</v>
      </c>
      <c r="B509" s="120">
        <f t="shared" si="44"/>
        <v>508</v>
      </c>
      <c r="C509" s="120" t="str">
        <f t="shared" si="47"/>
        <v>508</v>
      </c>
      <c r="AS509" s="124" t="s">
        <v>192</v>
      </c>
      <c r="AT509" s="124">
        <f t="shared" si="45"/>
        <v>508</v>
      </c>
      <c r="AU509" s="124" t="str">
        <f t="shared" si="43"/>
        <v>0312508</v>
      </c>
      <c r="AV509" s="124" t="s">
        <v>1357</v>
      </c>
      <c r="AW509" s="124" t="s">
        <v>1358</v>
      </c>
    </row>
    <row r="510" spans="1:49" x14ac:dyDescent="0.3">
      <c r="A510" s="123" t="str">
        <f t="shared" si="46"/>
        <v>0509</v>
      </c>
      <c r="B510" s="120">
        <f t="shared" si="44"/>
        <v>509</v>
      </c>
      <c r="C510" s="120" t="str">
        <f t="shared" si="47"/>
        <v>509</v>
      </c>
      <c r="AS510" s="124" t="s">
        <v>192</v>
      </c>
      <c r="AT510" s="124">
        <f t="shared" si="45"/>
        <v>509</v>
      </c>
      <c r="AU510" s="124" t="str">
        <f t="shared" si="43"/>
        <v>0312509</v>
      </c>
      <c r="AV510" s="129" t="s">
        <v>1359</v>
      </c>
      <c r="AW510" s="129" t="s">
        <v>1360</v>
      </c>
    </row>
    <row r="511" spans="1:49" x14ac:dyDescent="0.3">
      <c r="A511" s="123" t="str">
        <f t="shared" si="46"/>
        <v>0510</v>
      </c>
      <c r="B511" s="120">
        <f t="shared" si="44"/>
        <v>510</v>
      </c>
      <c r="C511" s="120" t="str">
        <f t="shared" si="47"/>
        <v>510</v>
      </c>
      <c r="AS511" s="124" t="s">
        <v>192</v>
      </c>
      <c r="AT511" s="124">
        <f t="shared" si="45"/>
        <v>510</v>
      </c>
      <c r="AU511" s="124" t="str">
        <f t="shared" si="43"/>
        <v>0312510</v>
      </c>
      <c r="AV511" s="124" t="s">
        <v>1361</v>
      </c>
      <c r="AW511" s="124" t="s">
        <v>1362</v>
      </c>
    </row>
    <row r="512" spans="1:49" x14ac:dyDescent="0.3">
      <c r="A512" s="123" t="str">
        <f t="shared" si="46"/>
        <v>0511</v>
      </c>
      <c r="B512" s="120">
        <f t="shared" si="44"/>
        <v>511</v>
      </c>
      <c r="C512" s="120" t="str">
        <f t="shared" si="47"/>
        <v>511</v>
      </c>
      <c r="AS512" s="124" t="s">
        <v>192</v>
      </c>
      <c r="AT512" s="124">
        <f t="shared" si="45"/>
        <v>511</v>
      </c>
      <c r="AU512" s="124" t="str">
        <f t="shared" si="43"/>
        <v>0312511</v>
      </c>
      <c r="AV512" s="129" t="s">
        <v>1363</v>
      </c>
      <c r="AW512" s="129" t="s">
        <v>1364</v>
      </c>
    </row>
    <row r="513" spans="1:49" x14ac:dyDescent="0.3">
      <c r="A513" s="123" t="str">
        <f t="shared" si="46"/>
        <v>0512</v>
      </c>
      <c r="B513" s="120">
        <f t="shared" si="44"/>
        <v>512</v>
      </c>
      <c r="C513" s="120" t="str">
        <f t="shared" si="47"/>
        <v>512</v>
      </c>
      <c r="AS513" s="124" t="s">
        <v>192</v>
      </c>
      <c r="AT513" s="124">
        <f t="shared" si="45"/>
        <v>512</v>
      </c>
      <c r="AU513" s="124" t="str">
        <f t="shared" si="43"/>
        <v>0312512</v>
      </c>
      <c r="AV513" s="124" t="s">
        <v>1365</v>
      </c>
      <c r="AW513" s="124" t="s">
        <v>1366</v>
      </c>
    </row>
    <row r="514" spans="1:49" x14ac:dyDescent="0.3">
      <c r="A514" s="123" t="str">
        <f t="shared" si="46"/>
        <v>0513</v>
      </c>
      <c r="B514" s="120">
        <f t="shared" si="44"/>
        <v>513</v>
      </c>
      <c r="C514" s="120" t="str">
        <f t="shared" si="47"/>
        <v>513</v>
      </c>
      <c r="AS514" s="124" t="s">
        <v>192</v>
      </c>
      <c r="AT514" s="124">
        <f t="shared" si="45"/>
        <v>513</v>
      </c>
      <c r="AU514" s="124" t="str">
        <f t="shared" si="43"/>
        <v>0312513</v>
      </c>
      <c r="AV514" s="129" t="s">
        <v>1367</v>
      </c>
      <c r="AW514" s="129" t="s">
        <v>1368</v>
      </c>
    </row>
    <row r="515" spans="1:49" x14ac:dyDescent="0.3">
      <c r="A515" s="123" t="str">
        <f t="shared" si="46"/>
        <v>0514</v>
      </c>
      <c r="B515" s="120">
        <f t="shared" si="44"/>
        <v>514</v>
      </c>
      <c r="C515" s="120" t="str">
        <f t="shared" si="47"/>
        <v>514</v>
      </c>
      <c r="AS515" s="124" t="s">
        <v>192</v>
      </c>
      <c r="AT515" s="124">
        <f t="shared" si="45"/>
        <v>514</v>
      </c>
      <c r="AU515" s="124" t="str">
        <f t="shared" ref="AU515:AU577" si="48">CONCATENATE(AS515,AT515)</f>
        <v>0312514</v>
      </c>
      <c r="AV515" s="124" t="s">
        <v>1369</v>
      </c>
      <c r="AW515" s="124" t="s">
        <v>1370</v>
      </c>
    </row>
    <row r="516" spans="1:49" x14ac:dyDescent="0.3">
      <c r="A516" s="123" t="str">
        <f t="shared" si="46"/>
        <v>0515</v>
      </c>
      <c r="B516" s="120">
        <f t="shared" ref="B516:B551" si="49">B515+1</f>
        <v>515</v>
      </c>
      <c r="C516" s="120" t="str">
        <f t="shared" si="47"/>
        <v>515</v>
      </c>
      <c r="AS516" s="124" t="s">
        <v>192</v>
      </c>
      <c r="AT516" s="124">
        <f t="shared" ref="AT516:AT578" si="50">AT515+1</f>
        <v>515</v>
      </c>
      <c r="AU516" s="124" t="str">
        <f t="shared" si="48"/>
        <v>0312515</v>
      </c>
      <c r="AV516" s="129" t="s">
        <v>1371</v>
      </c>
      <c r="AW516" s="129" t="s">
        <v>1372</v>
      </c>
    </row>
    <row r="517" spans="1:49" x14ac:dyDescent="0.3">
      <c r="A517" s="123" t="str">
        <f t="shared" si="46"/>
        <v>0516</v>
      </c>
      <c r="B517" s="120">
        <f t="shared" si="49"/>
        <v>516</v>
      </c>
      <c r="C517" s="120" t="str">
        <f t="shared" si="47"/>
        <v>516</v>
      </c>
      <c r="AS517" s="124" t="s">
        <v>192</v>
      </c>
      <c r="AT517" s="124">
        <f t="shared" si="50"/>
        <v>516</v>
      </c>
      <c r="AU517" s="124" t="str">
        <f t="shared" si="48"/>
        <v>0312516</v>
      </c>
      <c r="AV517" s="124" t="s">
        <v>1373</v>
      </c>
      <c r="AW517" s="124" t="s">
        <v>1374</v>
      </c>
    </row>
    <row r="518" spans="1:49" x14ac:dyDescent="0.3">
      <c r="A518" s="123" t="str">
        <f t="shared" si="46"/>
        <v>0517</v>
      </c>
      <c r="B518" s="120">
        <f t="shared" si="49"/>
        <v>517</v>
      </c>
      <c r="C518" s="120" t="str">
        <f t="shared" si="47"/>
        <v>517</v>
      </c>
      <c r="AS518" s="124" t="s">
        <v>192</v>
      </c>
      <c r="AT518" s="124">
        <f t="shared" si="50"/>
        <v>517</v>
      </c>
      <c r="AU518" s="124" t="str">
        <f t="shared" si="48"/>
        <v>0312517</v>
      </c>
      <c r="AV518" s="129" t="s">
        <v>1375</v>
      </c>
      <c r="AW518" s="129" t="s">
        <v>1376</v>
      </c>
    </row>
    <row r="519" spans="1:49" x14ac:dyDescent="0.3">
      <c r="A519" s="123" t="str">
        <f t="shared" si="46"/>
        <v>0518</v>
      </c>
      <c r="B519" s="120">
        <f t="shared" si="49"/>
        <v>518</v>
      </c>
      <c r="C519" s="120" t="str">
        <f t="shared" si="47"/>
        <v>518</v>
      </c>
      <c r="AS519" s="124" t="s">
        <v>192</v>
      </c>
      <c r="AT519" s="124">
        <f t="shared" si="50"/>
        <v>518</v>
      </c>
      <c r="AU519" s="124" t="str">
        <f t="shared" si="48"/>
        <v>0312518</v>
      </c>
      <c r="AV519" s="124" t="s">
        <v>1377</v>
      </c>
      <c r="AW519" s="124" t="s">
        <v>1378</v>
      </c>
    </row>
    <row r="520" spans="1:49" x14ac:dyDescent="0.3">
      <c r="A520" s="123" t="str">
        <f t="shared" si="46"/>
        <v>0519</v>
      </c>
      <c r="B520" s="120">
        <f t="shared" si="49"/>
        <v>519</v>
      </c>
      <c r="C520" s="120" t="str">
        <f t="shared" si="47"/>
        <v>519</v>
      </c>
      <c r="AS520" s="124" t="s">
        <v>192</v>
      </c>
      <c r="AT520" s="124">
        <f t="shared" si="50"/>
        <v>519</v>
      </c>
      <c r="AU520" s="124" t="str">
        <f t="shared" si="48"/>
        <v>0312519</v>
      </c>
      <c r="AV520" s="129" t="s">
        <v>1379</v>
      </c>
      <c r="AW520" s="129" t="s">
        <v>1380</v>
      </c>
    </row>
    <row r="521" spans="1:49" x14ac:dyDescent="0.3">
      <c r="A521" s="123" t="str">
        <f t="shared" si="46"/>
        <v>0520</v>
      </c>
      <c r="B521" s="120">
        <f t="shared" si="49"/>
        <v>520</v>
      </c>
      <c r="C521" s="120" t="str">
        <f t="shared" si="47"/>
        <v>520</v>
      </c>
      <c r="AS521" s="124" t="s">
        <v>192</v>
      </c>
      <c r="AT521" s="124">
        <f t="shared" si="50"/>
        <v>520</v>
      </c>
      <c r="AU521" s="124" t="str">
        <f t="shared" si="48"/>
        <v>0312520</v>
      </c>
      <c r="AV521" s="124" t="s">
        <v>1381</v>
      </c>
      <c r="AW521" s="124" t="s">
        <v>1382</v>
      </c>
    </row>
    <row r="522" spans="1:49" x14ac:dyDescent="0.3">
      <c r="A522" s="123" t="str">
        <f t="shared" si="46"/>
        <v>0521</v>
      </c>
      <c r="B522" s="120">
        <f t="shared" si="49"/>
        <v>521</v>
      </c>
      <c r="C522" s="120" t="str">
        <f t="shared" si="47"/>
        <v>521</v>
      </c>
      <c r="AS522" s="124" t="s">
        <v>192</v>
      </c>
      <c r="AT522" s="124">
        <f t="shared" si="50"/>
        <v>521</v>
      </c>
      <c r="AU522" s="124" t="str">
        <f t="shared" si="48"/>
        <v>0312521</v>
      </c>
      <c r="AV522" s="129" t="s">
        <v>5748</v>
      </c>
      <c r="AW522" s="129" t="s">
        <v>1383</v>
      </c>
    </row>
    <row r="523" spans="1:49" x14ac:dyDescent="0.3">
      <c r="A523" s="123" t="str">
        <f t="shared" si="46"/>
        <v>0522</v>
      </c>
      <c r="B523" s="120">
        <f t="shared" si="49"/>
        <v>522</v>
      </c>
      <c r="C523" s="120" t="str">
        <f t="shared" si="47"/>
        <v>522</v>
      </c>
      <c r="AS523" s="124" t="s">
        <v>192</v>
      </c>
      <c r="AT523" s="124">
        <f t="shared" si="50"/>
        <v>522</v>
      </c>
      <c r="AU523" s="124" t="str">
        <f t="shared" si="48"/>
        <v>0312522</v>
      </c>
      <c r="AV523" s="124" t="s">
        <v>5749</v>
      </c>
      <c r="AW523" s="124" t="s">
        <v>1384</v>
      </c>
    </row>
    <row r="524" spans="1:49" x14ac:dyDescent="0.3">
      <c r="A524" s="123" t="str">
        <f t="shared" si="46"/>
        <v>0523</v>
      </c>
      <c r="B524" s="120">
        <f t="shared" si="49"/>
        <v>523</v>
      </c>
      <c r="C524" s="120" t="str">
        <f t="shared" si="47"/>
        <v>523</v>
      </c>
      <c r="AS524" s="124" t="s">
        <v>192</v>
      </c>
      <c r="AT524" s="124">
        <f t="shared" si="50"/>
        <v>523</v>
      </c>
      <c r="AU524" s="124" t="str">
        <f t="shared" si="48"/>
        <v>0312523</v>
      </c>
      <c r="AV524" s="129" t="s">
        <v>5750</v>
      </c>
      <c r="AW524" s="129" t="s">
        <v>1385</v>
      </c>
    </row>
    <row r="525" spans="1:49" x14ac:dyDescent="0.3">
      <c r="A525" s="123" t="str">
        <f t="shared" si="46"/>
        <v>0524</v>
      </c>
      <c r="B525" s="120">
        <f t="shared" si="49"/>
        <v>524</v>
      </c>
      <c r="C525" s="120" t="str">
        <f t="shared" si="47"/>
        <v>524</v>
      </c>
      <c r="AS525" s="124" t="s">
        <v>192</v>
      </c>
      <c r="AT525" s="124">
        <f t="shared" si="50"/>
        <v>524</v>
      </c>
      <c r="AU525" s="124" t="str">
        <f t="shared" si="48"/>
        <v>0312524</v>
      </c>
      <c r="AV525" s="124" t="s">
        <v>5751</v>
      </c>
      <c r="AW525" s="124" t="s">
        <v>1386</v>
      </c>
    </row>
    <row r="526" spans="1:49" x14ac:dyDescent="0.3">
      <c r="A526" s="123" t="str">
        <f t="shared" si="46"/>
        <v>0525</v>
      </c>
      <c r="B526" s="120">
        <f t="shared" si="49"/>
        <v>525</v>
      </c>
      <c r="C526" s="120" t="str">
        <f t="shared" si="47"/>
        <v>525</v>
      </c>
      <c r="AS526" s="124" t="s">
        <v>192</v>
      </c>
      <c r="AT526" s="124">
        <f t="shared" si="50"/>
        <v>525</v>
      </c>
      <c r="AU526" s="124" t="str">
        <f t="shared" si="48"/>
        <v>0312525</v>
      </c>
      <c r="AV526" s="129" t="s">
        <v>5752</v>
      </c>
      <c r="AW526" s="129" t="s">
        <v>1387</v>
      </c>
    </row>
    <row r="527" spans="1:49" x14ac:dyDescent="0.3">
      <c r="A527" s="123" t="str">
        <f t="shared" si="46"/>
        <v>0526</v>
      </c>
      <c r="B527" s="120">
        <f t="shared" si="49"/>
        <v>526</v>
      </c>
      <c r="C527" s="120" t="str">
        <f t="shared" si="47"/>
        <v>526</v>
      </c>
      <c r="AS527" s="124" t="s">
        <v>192</v>
      </c>
      <c r="AT527" s="124">
        <f t="shared" si="50"/>
        <v>526</v>
      </c>
      <c r="AU527" s="124" t="str">
        <f t="shared" si="48"/>
        <v>0312526</v>
      </c>
      <c r="AV527" s="124" t="s">
        <v>5753</v>
      </c>
      <c r="AW527" s="124" t="s">
        <v>1388</v>
      </c>
    </row>
    <row r="528" spans="1:49" x14ac:dyDescent="0.3">
      <c r="A528" s="123" t="str">
        <f t="shared" si="46"/>
        <v>0527</v>
      </c>
      <c r="B528" s="120">
        <f t="shared" si="49"/>
        <v>527</v>
      </c>
      <c r="C528" s="120" t="str">
        <f t="shared" si="47"/>
        <v>527</v>
      </c>
      <c r="AS528" s="124" t="s">
        <v>192</v>
      </c>
      <c r="AT528" s="124">
        <f t="shared" si="50"/>
        <v>527</v>
      </c>
      <c r="AU528" s="124" t="str">
        <f t="shared" si="48"/>
        <v>0312527</v>
      </c>
      <c r="AV528" s="129" t="s">
        <v>5754</v>
      </c>
      <c r="AW528" s="129" t="s">
        <v>1389</v>
      </c>
    </row>
    <row r="529" spans="1:49" x14ac:dyDescent="0.3">
      <c r="A529" s="123" t="str">
        <f t="shared" si="46"/>
        <v>0528</v>
      </c>
      <c r="B529" s="120">
        <f t="shared" si="49"/>
        <v>528</v>
      </c>
      <c r="C529" s="120" t="str">
        <f t="shared" si="47"/>
        <v>528</v>
      </c>
      <c r="AS529" s="124" t="s">
        <v>192</v>
      </c>
      <c r="AT529" s="124">
        <f t="shared" si="50"/>
        <v>528</v>
      </c>
      <c r="AU529" s="124" t="str">
        <f t="shared" si="48"/>
        <v>0312528</v>
      </c>
      <c r="AV529" s="124" t="s">
        <v>5755</v>
      </c>
      <c r="AW529" s="124" t="s">
        <v>1390</v>
      </c>
    </row>
    <row r="530" spans="1:49" x14ac:dyDescent="0.3">
      <c r="A530" s="123" t="str">
        <f t="shared" si="46"/>
        <v>0529</v>
      </c>
      <c r="B530" s="120">
        <f t="shared" si="49"/>
        <v>529</v>
      </c>
      <c r="C530" s="120" t="str">
        <f t="shared" si="47"/>
        <v>529</v>
      </c>
      <c r="AS530" s="124" t="s">
        <v>192</v>
      </c>
      <c r="AT530" s="124">
        <f t="shared" si="50"/>
        <v>529</v>
      </c>
      <c r="AU530" s="124" t="str">
        <f t="shared" si="48"/>
        <v>0312529</v>
      </c>
      <c r="AV530" s="129" t="s">
        <v>5756</v>
      </c>
      <c r="AW530" s="129" t="s">
        <v>1391</v>
      </c>
    </row>
    <row r="531" spans="1:49" x14ac:dyDescent="0.3">
      <c r="A531" s="123" t="str">
        <f t="shared" si="46"/>
        <v>0530</v>
      </c>
      <c r="B531" s="120">
        <f t="shared" si="49"/>
        <v>530</v>
      </c>
      <c r="C531" s="120" t="str">
        <f t="shared" si="47"/>
        <v>530</v>
      </c>
      <c r="AS531" s="124" t="s">
        <v>192</v>
      </c>
      <c r="AT531" s="124">
        <f t="shared" si="50"/>
        <v>530</v>
      </c>
      <c r="AU531" s="124" t="str">
        <f t="shared" si="48"/>
        <v>0312530</v>
      </c>
      <c r="AV531" s="124" t="s">
        <v>5757</v>
      </c>
      <c r="AW531" s="124" t="s">
        <v>1392</v>
      </c>
    </row>
    <row r="532" spans="1:49" x14ac:dyDescent="0.3">
      <c r="A532" s="123" t="str">
        <f t="shared" si="46"/>
        <v>0531</v>
      </c>
      <c r="B532" s="120">
        <f t="shared" si="49"/>
        <v>531</v>
      </c>
      <c r="C532" s="120" t="str">
        <f t="shared" si="47"/>
        <v>531</v>
      </c>
      <c r="AS532" s="124" t="s">
        <v>192</v>
      </c>
      <c r="AT532" s="124">
        <f t="shared" si="50"/>
        <v>531</v>
      </c>
      <c r="AU532" s="124" t="str">
        <f t="shared" si="48"/>
        <v>0312531</v>
      </c>
      <c r="AV532" s="129" t="s">
        <v>5758</v>
      </c>
      <c r="AW532" s="129" t="s">
        <v>1393</v>
      </c>
    </row>
    <row r="533" spans="1:49" x14ac:dyDescent="0.3">
      <c r="A533" s="123" t="str">
        <f t="shared" si="46"/>
        <v>0532</v>
      </c>
      <c r="B533" s="120">
        <f t="shared" si="49"/>
        <v>532</v>
      </c>
      <c r="C533" s="120" t="str">
        <f t="shared" si="47"/>
        <v>532</v>
      </c>
      <c r="AS533" s="124" t="s">
        <v>199</v>
      </c>
      <c r="AT533" s="124">
        <f t="shared" si="50"/>
        <v>532</v>
      </c>
      <c r="AU533" s="124" t="str">
        <f t="shared" si="48"/>
        <v>0313532</v>
      </c>
      <c r="AV533" s="124" t="s">
        <v>1394</v>
      </c>
      <c r="AW533" s="124" t="s">
        <v>1395</v>
      </c>
    </row>
    <row r="534" spans="1:49" x14ac:dyDescent="0.3">
      <c r="A534" s="123" t="str">
        <f t="shared" si="46"/>
        <v>0533</v>
      </c>
      <c r="B534" s="120">
        <f t="shared" si="49"/>
        <v>533</v>
      </c>
      <c r="C534" s="120" t="str">
        <f t="shared" si="47"/>
        <v>533</v>
      </c>
      <c r="AS534" s="124" t="s">
        <v>199</v>
      </c>
      <c r="AT534" s="124">
        <f t="shared" si="50"/>
        <v>533</v>
      </c>
      <c r="AU534" s="124" t="str">
        <f t="shared" si="48"/>
        <v>0313533</v>
      </c>
      <c r="AV534" s="129" t="s">
        <v>1396</v>
      </c>
      <c r="AW534" s="129" t="s">
        <v>1397</v>
      </c>
    </row>
    <row r="535" spans="1:49" x14ac:dyDescent="0.3">
      <c r="A535" s="123" t="str">
        <f t="shared" si="46"/>
        <v>0534</v>
      </c>
      <c r="B535" s="120">
        <f t="shared" si="49"/>
        <v>534</v>
      </c>
      <c r="C535" s="120" t="str">
        <f t="shared" si="47"/>
        <v>534</v>
      </c>
      <c r="AS535" s="124" t="s">
        <v>199</v>
      </c>
      <c r="AT535" s="124">
        <f t="shared" si="50"/>
        <v>534</v>
      </c>
      <c r="AU535" s="124" t="str">
        <f t="shared" si="48"/>
        <v>0313534</v>
      </c>
      <c r="AV535" s="124" t="s">
        <v>1398</v>
      </c>
      <c r="AW535" s="124" t="s">
        <v>1399</v>
      </c>
    </row>
    <row r="536" spans="1:49" x14ac:dyDescent="0.3">
      <c r="A536" s="123" t="str">
        <f t="shared" si="46"/>
        <v>0535</v>
      </c>
      <c r="B536" s="120">
        <f t="shared" si="49"/>
        <v>535</v>
      </c>
      <c r="C536" s="120" t="str">
        <f t="shared" si="47"/>
        <v>535</v>
      </c>
      <c r="AS536" s="124" t="s">
        <v>199</v>
      </c>
      <c r="AT536" s="124">
        <f t="shared" si="50"/>
        <v>535</v>
      </c>
      <c r="AU536" s="124" t="str">
        <f t="shared" si="48"/>
        <v>0313535</v>
      </c>
      <c r="AV536" s="129" t="s">
        <v>1400</v>
      </c>
      <c r="AW536" s="129" t="s">
        <v>1401</v>
      </c>
    </row>
    <row r="537" spans="1:49" x14ac:dyDescent="0.3">
      <c r="A537" s="123" t="str">
        <f t="shared" ref="A537:A551" si="51">TEXT(B537,"0000")</f>
        <v>0536</v>
      </c>
      <c r="B537" s="120">
        <f t="shared" si="49"/>
        <v>536</v>
      </c>
      <c r="C537" s="120" t="str">
        <f t="shared" ref="C537:C551" si="52">TEXT(B537,"00")</f>
        <v>536</v>
      </c>
      <c r="AS537" s="124" t="s">
        <v>199</v>
      </c>
      <c r="AT537" s="124">
        <f t="shared" si="50"/>
        <v>536</v>
      </c>
      <c r="AU537" s="124" t="str">
        <f t="shared" si="48"/>
        <v>0313536</v>
      </c>
      <c r="AV537" s="124" t="s">
        <v>1402</v>
      </c>
      <c r="AW537" s="124" t="s">
        <v>1403</v>
      </c>
    </row>
    <row r="538" spans="1:49" x14ac:dyDescent="0.3">
      <c r="A538" s="123" t="str">
        <f t="shared" si="51"/>
        <v>0537</v>
      </c>
      <c r="B538" s="120">
        <f t="shared" si="49"/>
        <v>537</v>
      </c>
      <c r="C538" s="120" t="str">
        <f t="shared" si="52"/>
        <v>537</v>
      </c>
      <c r="AS538" s="124" t="s">
        <v>199</v>
      </c>
      <c r="AT538" s="124">
        <f t="shared" si="50"/>
        <v>537</v>
      </c>
      <c r="AU538" s="124" t="str">
        <f t="shared" si="48"/>
        <v>0313537</v>
      </c>
      <c r="AV538" s="129" t="s">
        <v>1404</v>
      </c>
      <c r="AW538" s="129" t="s">
        <v>1405</v>
      </c>
    </row>
    <row r="539" spans="1:49" x14ac:dyDescent="0.3">
      <c r="A539" s="123" t="str">
        <f t="shared" si="51"/>
        <v>0538</v>
      </c>
      <c r="B539" s="120">
        <f t="shared" si="49"/>
        <v>538</v>
      </c>
      <c r="C539" s="120" t="str">
        <f t="shared" si="52"/>
        <v>538</v>
      </c>
      <c r="AS539" s="124" t="s">
        <v>199</v>
      </c>
      <c r="AT539" s="124">
        <f t="shared" si="50"/>
        <v>538</v>
      </c>
      <c r="AU539" s="124" t="str">
        <f t="shared" si="48"/>
        <v>0313538</v>
      </c>
      <c r="AV539" s="124" t="s">
        <v>1406</v>
      </c>
      <c r="AW539" s="124" t="s">
        <v>1407</v>
      </c>
    </row>
    <row r="540" spans="1:49" x14ac:dyDescent="0.3">
      <c r="A540" s="123" t="str">
        <f t="shared" si="51"/>
        <v>0539</v>
      </c>
      <c r="B540" s="120">
        <f t="shared" si="49"/>
        <v>539</v>
      </c>
      <c r="C540" s="120" t="str">
        <f t="shared" si="52"/>
        <v>539</v>
      </c>
      <c r="AS540" s="124" t="s">
        <v>199</v>
      </c>
      <c r="AT540" s="124">
        <f t="shared" si="50"/>
        <v>539</v>
      </c>
      <c r="AU540" s="124" t="str">
        <f t="shared" si="48"/>
        <v>0313539</v>
      </c>
      <c r="AV540" s="129" t="s">
        <v>1408</v>
      </c>
      <c r="AW540" s="129" t="s">
        <v>1409</v>
      </c>
    </row>
    <row r="541" spans="1:49" x14ac:dyDescent="0.3">
      <c r="A541" s="123" t="str">
        <f t="shared" si="51"/>
        <v>0540</v>
      </c>
      <c r="B541" s="120">
        <f t="shared" si="49"/>
        <v>540</v>
      </c>
      <c r="C541" s="120" t="str">
        <f t="shared" si="52"/>
        <v>540</v>
      </c>
      <c r="AS541" s="124" t="s">
        <v>199</v>
      </c>
      <c r="AT541" s="124">
        <f t="shared" si="50"/>
        <v>540</v>
      </c>
      <c r="AU541" s="124" t="str">
        <f t="shared" si="48"/>
        <v>0313540</v>
      </c>
      <c r="AV541" s="124" t="s">
        <v>1410</v>
      </c>
      <c r="AW541" s="124" t="s">
        <v>1411</v>
      </c>
    </row>
    <row r="542" spans="1:49" x14ac:dyDescent="0.3">
      <c r="A542" s="123" t="str">
        <f t="shared" si="51"/>
        <v>0541</v>
      </c>
      <c r="B542" s="120">
        <f t="shared" si="49"/>
        <v>541</v>
      </c>
      <c r="C542" s="120" t="str">
        <f t="shared" si="52"/>
        <v>541</v>
      </c>
      <c r="AS542" s="124" t="s">
        <v>199</v>
      </c>
      <c r="AT542" s="124">
        <f t="shared" si="50"/>
        <v>541</v>
      </c>
      <c r="AU542" s="124" t="str">
        <f t="shared" si="48"/>
        <v>0313541</v>
      </c>
      <c r="AV542" s="129" t="s">
        <v>1412</v>
      </c>
      <c r="AW542" s="129" t="s">
        <v>1413</v>
      </c>
    </row>
    <row r="543" spans="1:49" x14ac:dyDescent="0.3">
      <c r="A543" s="123" t="str">
        <f t="shared" si="51"/>
        <v>0542</v>
      </c>
      <c r="B543" s="120">
        <f t="shared" si="49"/>
        <v>542</v>
      </c>
      <c r="C543" s="120" t="str">
        <f t="shared" si="52"/>
        <v>542</v>
      </c>
      <c r="AS543" s="124" t="s">
        <v>199</v>
      </c>
      <c r="AT543" s="124">
        <f t="shared" si="50"/>
        <v>542</v>
      </c>
      <c r="AU543" s="124" t="str">
        <f t="shared" si="48"/>
        <v>0313542</v>
      </c>
      <c r="AV543" s="124" t="s">
        <v>970</v>
      </c>
      <c r="AW543" s="124" t="s">
        <v>1414</v>
      </c>
    </row>
    <row r="544" spans="1:49" x14ac:dyDescent="0.3">
      <c r="A544" s="123" t="str">
        <f t="shared" si="51"/>
        <v>0543</v>
      </c>
      <c r="B544" s="120">
        <f t="shared" si="49"/>
        <v>543</v>
      </c>
      <c r="C544" s="120" t="str">
        <f t="shared" si="52"/>
        <v>543</v>
      </c>
      <c r="AS544" s="124" t="s">
        <v>199</v>
      </c>
      <c r="AT544" s="124">
        <f t="shared" si="50"/>
        <v>543</v>
      </c>
      <c r="AU544" s="124" t="str">
        <f t="shared" si="48"/>
        <v>0313543</v>
      </c>
      <c r="AV544" s="129" t="s">
        <v>277</v>
      </c>
      <c r="AW544" s="129" t="s">
        <v>1415</v>
      </c>
    </row>
    <row r="545" spans="1:49" x14ac:dyDescent="0.3">
      <c r="A545" s="123" t="str">
        <f t="shared" si="51"/>
        <v>0544</v>
      </c>
      <c r="B545" s="120">
        <f t="shared" si="49"/>
        <v>544</v>
      </c>
      <c r="C545" s="120" t="str">
        <f t="shared" si="52"/>
        <v>544</v>
      </c>
      <c r="AS545" s="124" t="s">
        <v>199</v>
      </c>
      <c r="AT545" s="124">
        <f t="shared" si="50"/>
        <v>544</v>
      </c>
      <c r="AU545" s="124" t="str">
        <f t="shared" si="48"/>
        <v>0313544</v>
      </c>
      <c r="AV545" s="124" t="s">
        <v>1416</v>
      </c>
      <c r="AW545" s="124" t="s">
        <v>1417</v>
      </c>
    </row>
    <row r="546" spans="1:49" x14ac:dyDescent="0.3">
      <c r="A546" s="123" t="str">
        <f t="shared" si="51"/>
        <v>0545</v>
      </c>
      <c r="B546" s="120">
        <f t="shared" si="49"/>
        <v>545</v>
      </c>
      <c r="C546" s="120" t="str">
        <f t="shared" si="52"/>
        <v>545</v>
      </c>
      <c r="AS546" s="124" t="s">
        <v>199</v>
      </c>
      <c r="AT546" s="124">
        <f t="shared" si="50"/>
        <v>545</v>
      </c>
      <c r="AU546" s="124" t="str">
        <f t="shared" si="48"/>
        <v>0313545</v>
      </c>
      <c r="AV546" s="129" t="s">
        <v>1418</v>
      </c>
      <c r="AW546" s="129" t="s">
        <v>1419</v>
      </c>
    </row>
    <row r="547" spans="1:49" x14ac:dyDescent="0.3">
      <c r="A547" s="123" t="str">
        <f t="shared" si="51"/>
        <v>0546</v>
      </c>
      <c r="B547" s="120">
        <f t="shared" si="49"/>
        <v>546</v>
      </c>
      <c r="C547" s="120" t="str">
        <f t="shared" si="52"/>
        <v>546</v>
      </c>
      <c r="AS547" s="124" t="s">
        <v>199</v>
      </c>
      <c r="AT547" s="124">
        <f t="shared" si="50"/>
        <v>546</v>
      </c>
      <c r="AU547" s="124" t="str">
        <f t="shared" si="48"/>
        <v>0313546</v>
      </c>
      <c r="AV547" s="124" t="s">
        <v>1213</v>
      </c>
      <c r="AW547" s="124" t="s">
        <v>1420</v>
      </c>
    </row>
    <row r="548" spans="1:49" x14ac:dyDescent="0.3">
      <c r="A548" s="123" t="str">
        <f t="shared" si="51"/>
        <v>0547</v>
      </c>
      <c r="B548" s="120">
        <f t="shared" si="49"/>
        <v>547</v>
      </c>
      <c r="C548" s="120" t="str">
        <f t="shared" si="52"/>
        <v>547</v>
      </c>
      <c r="AS548" s="124" t="s">
        <v>199</v>
      </c>
      <c r="AT548" s="124">
        <f t="shared" si="50"/>
        <v>547</v>
      </c>
      <c r="AU548" s="124" t="str">
        <f t="shared" si="48"/>
        <v>0313547</v>
      </c>
      <c r="AV548" s="129" t="s">
        <v>1421</v>
      </c>
      <c r="AW548" s="129" t="s">
        <v>1422</v>
      </c>
    </row>
    <row r="549" spans="1:49" x14ac:dyDescent="0.3">
      <c r="A549" s="123" t="str">
        <f t="shared" si="51"/>
        <v>0548</v>
      </c>
      <c r="B549" s="120">
        <f t="shared" si="49"/>
        <v>548</v>
      </c>
      <c r="C549" s="120" t="str">
        <f t="shared" si="52"/>
        <v>548</v>
      </c>
      <c r="AS549" s="124" t="s">
        <v>199</v>
      </c>
      <c r="AT549" s="124">
        <f t="shared" si="50"/>
        <v>548</v>
      </c>
      <c r="AU549" s="124" t="str">
        <f t="shared" si="48"/>
        <v>0313548</v>
      </c>
      <c r="AV549" s="124" t="s">
        <v>1423</v>
      </c>
      <c r="AW549" s="124" t="s">
        <v>1424</v>
      </c>
    </row>
    <row r="550" spans="1:49" x14ac:dyDescent="0.3">
      <c r="A550" s="123" t="str">
        <f t="shared" si="51"/>
        <v>0549</v>
      </c>
      <c r="B550" s="120">
        <f t="shared" si="49"/>
        <v>549</v>
      </c>
      <c r="C550" s="120" t="str">
        <f t="shared" si="52"/>
        <v>549</v>
      </c>
      <c r="AS550" s="124" t="s">
        <v>199</v>
      </c>
      <c r="AT550" s="124">
        <f t="shared" si="50"/>
        <v>549</v>
      </c>
      <c r="AU550" s="124" t="str">
        <f t="shared" si="48"/>
        <v>0313549</v>
      </c>
      <c r="AV550" s="129" t="s">
        <v>1425</v>
      </c>
      <c r="AW550" s="129" t="s">
        <v>1426</v>
      </c>
    </row>
    <row r="551" spans="1:49" x14ac:dyDescent="0.3">
      <c r="A551" s="123" t="str">
        <f t="shared" si="51"/>
        <v>0550</v>
      </c>
      <c r="B551" s="120">
        <f t="shared" si="49"/>
        <v>550</v>
      </c>
      <c r="C551" s="120" t="str">
        <f t="shared" si="52"/>
        <v>550</v>
      </c>
      <c r="AS551" s="124" t="s">
        <v>199</v>
      </c>
      <c r="AT551" s="124">
        <f t="shared" si="50"/>
        <v>550</v>
      </c>
      <c r="AU551" s="124" t="str">
        <f t="shared" si="48"/>
        <v>0313550</v>
      </c>
      <c r="AV551" s="124" t="s">
        <v>1427</v>
      </c>
      <c r="AW551" s="124" t="s">
        <v>1428</v>
      </c>
    </row>
    <row r="552" spans="1:49" x14ac:dyDescent="0.3">
      <c r="AS552" s="124" t="s">
        <v>199</v>
      </c>
      <c r="AT552" s="124" t="e">
        <f>#REF!+1</f>
        <v>#REF!</v>
      </c>
      <c r="AU552" s="124" t="e">
        <f t="shared" si="48"/>
        <v>#REF!</v>
      </c>
      <c r="AV552" s="124" t="s">
        <v>1429</v>
      </c>
      <c r="AW552" s="124" t="s">
        <v>1430</v>
      </c>
    </row>
    <row r="553" spans="1:49" x14ac:dyDescent="0.3">
      <c r="AS553" s="124" t="s">
        <v>199</v>
      </c>
      <c r="AT553" s="124" t="e">
        <f t="shared" si="50"/>
        <v>#REF!</v>
      </c>
      <c r="AU553" s="124" t="e">
        <f t="shared" si="48"/>
        <v>#REF!</v>
      </c>
      <c r="AV553" s="129" t="s">
        <v>1431</v>
      </c>
      <c r="AW553" s="129" t="s">
        <v>1432</v>
      </c>
    </row>
    <row r="554" spans="1:49" x14ac:dyDescent="0.3">
      <c r="AS554" s="124" t="s">
        <v>199</v>
      </c>
      <c r="AT554" s="124" t="e">
        <f t="shared" si="50"/>
        <v>#REF!</v>
      </c>
      <c r="AU554" s="124" t="e">
        <f t="shared" si="48"/>
        <v>#REF!</v>
      </c>
      <c r="AV554" s="124" t="s">
        <v>5759</v>
      </c>
      <c r="AW554" s="124" t="s">
        <v>1433</v>
      </c>
    </row>
    <row r="555" spans="1:49" x14ac:dyDescent="0.3">
      <c r="AS555" s="124" t="s">
        <v>199</v>
      </c>
      <c r="AT555" s="124" t="e">
        <f t="shared" si="50"/>
        <v>#REF!</v>
      </c>
      <c r="AU555" s="124" t="e">
        <f t="shared" si="48"/>
        <v>#REF!</v>
      </c>
      <c r="AV555" s="129" t="s">
        <v>5760</v>
      </c>
      <c r="AW555" s="129" t="s">
        <v>1434</v>
      </c>
    </row>
    <row r="556" spans="1:49" x14ac:dyDescent="0.3">
      <c r="AS556" s="124" t="s">
        <v>199</v>
      </c>
      <c r="AT556" s="124" t="e">
        <f t="shared" si="50"/>
        <v>#REF!</v>
      </c>
      <c r="AU556" s="124" t="e">
        <f t="shared" si="48"/>
        <v>#REF!</v>
      </c>
      <c r="AV556" s="124" t="s">
        <v>5761</v>
      </c>
      <c r="AW556" s="124" t="s">
        <v>1435</v>
      </c>
    </row>
    <row r="557" spans="1:49" x14ac:dyDescent="0.3">
      <c r="AS557" s="124" t="s">
        <v>199</v>
      </c>
      <c r="AT557" s="124" t="e">
        <f t="shared" si="50"/>
        <v>#REF!</v>
      </c>
      <c r="AU557" s="124" t="e">
        <f t="shared" si="48"/>
        <v>#REF!</v>
      </c>
      <c r="AV557" s="129" t="s">
        <v>5762</v>
      </c>
      <c r="AW557" s="129" t="s">
        <v>1436</v>
      </c>
    </row>
    <row r="558" spans="1:49" x14ac:dyDescent="0.3">
      <c r="AS558" s="124" t="s">
        <v>199</v>
      </c>
      <c r="AT558" s="124" t="e">
        <f t="shared" si="50"/>
        <v>#REF!</v>
      </c>
      <c r="AU558" s="124" t="e">
        <f t="shared" si="48"/>
        <v>#REF!</v>
      </c>
      <c r="AV558" s="124" t="s">
        <v>5763</v>
      </c>
      <c r="AW558" s="124" t="s">
        <v>1437</v>
      </c>
    </row>
    <row r="559" spans="1:49" x14ac:dyDescent="0.3">
      <c r="AS559" s="124" t="s">
        <v>199</v>
      </c>
      <c r="AT559" s="124" t="e">
        <f t="shared" si="50"/>
        <v>#REF!</v>
      </c>
      <c r="AU559" s="124" t="e">
        <f t="shared" si="48"/>
        <v>#REF!</v>
      </c>
      <c r="AV559" s="129" t="s">
        <v>5764</v>
      </c>
      <c r="AW559" s="129" t="s">
        <v>1438</v>
      </c>
    </row>
    <row r="560" spans="1:49" x14ac:dyDescent="0.3">
      <c r="AS560" s="124" t="s">
        <v>199</v>
      </c>
      <c r="AT560" s="124" t="e">
        <f t="shared" si="50"/>
        <v>#REF!</v>
      </c>
      <c r="AU560" s="124" t="e">
        <f t="shared" si="48"/>
        <v>#REF!</v>
      </c>
      <c r="AV560" s="124" t="s">
        <v>5765</v>
      </c>
      <c r="AW560" s="124" t="s">
        <v>1439</v>
      </c>
    </row>
    <row r="561" spans="45:49" x14ac:dyDescent="0.3">
      <c r="AS561" s="124" t="s">
        <v>199</v>
      </c>
      <c r="AT561" s="124" t="e">
        <f t="shared" si="50"/>
        <v>#REF!</v>
      </c>
      <c r="AU561" s="124" t="e">
        <f t="shared" si="48"/>
        <v>#REF!</v>
      </c>
      <c r="AV561" s="129" t="s">
        <v>5766</v>
      </c>
      <c r="AW561" s="129" t="s">
        <v>1440</v>
      </c>
    </row>
    <row r="562" spans="45:49" x14ac:dyDescent="0.3">
      <c r="AS562" s="124" t="s">
        <v>199</v>
      </c>
      <c r="AT562" s="124" t="e">
        <f t="shared" si="50"/>
        <v>#REF!</v>
      </c>
      <c r="AU562" s="124" t="e">
        <f t="shared" si="48"/>
        <v>#REF!</v>
      </c>
      <c r="AV562" s="124" t="s">
        <v>5767</v>
      </c>
      <c r="AW562" s="124" t="s">
        <v>1441</v>
      </c>
    </row>
    <row r="563" spans="45:49" x14ac:dyDescent="0.3">
      <c r="AS563" s="124" t="s">
        <v>199</v>
      </c>
      <c r="AT563" s="124" t="e">
        <f t="shared" si="50"/>
        <v>#REF!</v>
      </c>
      <c r="AU563" s="124" t="e">
        <f t="shared" si="48"/>
        <v>#REF!</v>
      </c>
      <c r="AV563" s="129" t="s">
        <v>5768</v>
      </c>
      <c r="AW563" s="129" t="s">
        <v>1442</v>
      </c>
    </row>
    <row r="564" spans="45:49" x14ac:dyDescent="0.3">
      <c r="AS564" s="124" t="s">
        <v>199</v>
      </c>
      <c r="AT564" s="124" t="e">
        <f t="shared" si="50"/>
        <v>#REF!</v>
      </c>
      <c r="AU564" s="124" t="e">
        <f t="shared" si="48"/>
        <v>#REF!</v>
      </c>
      <c r="AV564" s="124" t="s">
        <v>1443</v>
      </c>
      <c r="AW564" s="124" t="s">
        <v>1444</v>
      </c>
    </row>
    <row r="565" spans="45:49" x14ac:dyDescent="0.3">
      <c r="AS565" s="124" t="s">
        <v>205</v>
      </c>
      <c r="AT565" s="124" t="e">
        <f t="shared" si="50"/>
        <v>#REF!</v>
      </c>
      <c r="AU565" s="124" t="e">
        <f t="shared" si="48"/>
        <v>#REF!</v>
      </c>
      <c r="AV565" s="129" t="s">
        <v>577</v>
      </c>
      <c r="AW565" s="129" t="s">
        <v>1445</v>
      </c>
    </row>
    <row r="566" spans="45:49" x14ac:dyDescent="0.3">
      <c r="AS566" s="124" t="s">
        <v>205</v>
      </c>
      <c r="AT566" s="124" t="e">
        <f t="shared" si="50"/>
        <v>#REF!</v>
      </c>
      <c r="AU566" s="124" t="e">
        <f t="shared" si="48"/>
        <v>#REF!</v>
      </c>
      <c r="AV566" s="124" t="s">
        <v>1446</v>
      </c>
      <c r="AW566" s="124" t="s">
        <v>1447</v>
      </c>
    </row>
    <row r="567" spans="45:49" x14ac:dyDescent="0.3">
      <c r="AS567" s="124" t="s">
        <v>205</v>
      </c>
      <c r="AT567" s="124" t="e">
        <f t="shared" si="50"/>
        <v>#REF!</v>
      </c>
      <c r="AU567" s="124" t="e">
        <f t="shared" si="48"/>
        <v>#REF!</v>
      </c>
      <c r="AV567" s="129" t="s">
        <v>1448</v>
      </c>
      <c r="AW567" s="129" t="s">
        <v>1449</v>
      </c>
    </row>
    <row r="568" spans="45:49" x14ac:dyDescent="0.3">
      <c r="AS568" s="124" t="s">
        <v>205</v>
      </c>
      <c r="AT568" s="124" t="e">
        <f t="shared" si="50"/>
        <v>#REF!</v>
      </c>
      <c r="AU568" s="124" t="e">
        <f t="shared" si="48"/>
        <v>#REF!</v>
      </c>
      <c r="AV568" s="124" t="s">
        <v>5769</v>
      </c>
      <c r="AW568" s="124" t="s">
        <v>1450</v>
      </c>
    </row>
    <row r="569" spans="45:49" x14ac:dyDescent="0.3">
      <c r="AS569" s="124" t="s">
        <v>205</v>
      </c>
      <c r="AT569" s="124" t="e">
        <f t="shared" si="50"/>
        <v>#REF!</v>
      </c>
      <c r="AU569" s="124" t="e">
        <f t="shared" si="48"/>
        <v>#REF!</v>
      </c>
      <c r="AV569" s="129" t="s">
        <v>5770</v>
      </c>
      <c r="AW569" s="129" t="s">
        <v>1451</v>
      </c>
    </row>
    <row r="570" spans="45:49" x14ac:dyDescent="0.3">
      <c r="AS570" s="124" t="s">
        <v>91</v>
      </c>
      <c r="AT570" s="124" t="e">
        <f t="shared" si="50"/>
        <v>#REF!</v>
      </c>
      <c r="AU570" s="124" t="e">
        <f t="shared" si="48"/>
        <v>#REF!</v>
      </c>
      <c r="AV570" s="124" t="s">
        <v>92</v>
      </c>
      <c r="AW570" s="124" t="s">
        <v>1452</v>
      </c>
    </row>
    <row r="571" spans="45:49" x14ac:dyDescent="0.3">
      <c r="AS571" s="124" t="s">
        <v>91</v>
      </c>
      <c r="AT571" s="124" t="e">
        <f t="shared" si="50"/>
        <v>#REF!</v>
      </c>
      <c r="AU571" s="124" t="e">
        <f t="shared" si="48"/>
        <v>#REF!</v>
      </c>
      <c r="AV571" s="129" t="s">
        <v>1453</v>
      </c>
      <c r="AW571" s="129" t="s">
        <v>1454</v>
      </c>
    </row>
    <row r="572" spans="45:49" x14ac:dyDescent="0.3">
      <c r="AS572" s="124" t="s">
        <v>91</v>
      </c>
      <c r="AT572" s="124" t="e">
        <f t="shared" si="50"/>
        <v>#REF!</v>
      </c>
      <c r="AU572" s="124" t="e">
        <f t="shared" si="48"/>
        <v>#REF!</v>
      </c>
      <c r="AV572" s="124" t="s">
        <v>1455</v>
      </c>
      <c r="AW572" s="124" t="s">
        <v>1456</v>
      </c>
    </row>
    <row r="573" spans="45:49" x14ac:dyDescent="0.3">
      <c r="AS573" s="124" t="s">
        <v>91</v>
      </c>
      <c r="AT573" s="124" t="e">
        <f t="shared" si="50"/>
        <v>#REF!</v>
      </c>
      <c r="AU573" s="124" t="e">
        <f t="shared" si="48"/>
        <v>#REF!</v>
      </c>
      <c r="AV573" s="129" t="s">
        <v>1457</v>
      </c>
      <c r="AW573" s="129" t="s">
        <v>1458</v>
      </c>
    </row>
    <row r="574" spans="45:49" x14ac:dyDescent="0.3">
      <c r="AS574" s="124" t="s">
        <v>91</v>
      </c>
      <c r="AT574" s="124" t="e">
        <f t="shared" si="50"/>
        <v>#REF!</v>
      </c>
      <c r="AU574" s="124" t="e">
        <f t="shared" si="48"/>
        <v>#REF!</v>
      </c>
      <c r="AV574" s="124" t="s">
        <v>1459</v>
      </c>
      <c r="AW574" s="124" t="s">
        <v>1460</v>
      </c>
    </row>
    <row r="575" spans="45:49" x14ac:dyDescent="0.3">
      <c r="AS575" s="124" t="s">
        <v>91</v>
      </c>
      <c r="AT575" s="124" t="e">
        <f t="shared" si="50"/>
        <v>#REF!</v>
      </c>
      <c r="AU575" s="124" t="e">
        <f t="shared" si="48"/>
        <v>#REF!</v>
      </c>
      <c r="AV575" s="129" t="s">
        <v>1461</v>
      </c>
      <c r="AW575" s="129" t="s">
        <v>1462</v>
      </c>
    </row>
    <row r="576" spans="45:49" x14ac:dyDescent="0.3">
      <c r="AS576" s="124" t="s">
        <v>91</v>
      </c>
      <c r="AT576" s="124" t="e">
        <f t="shared" si="50"/>
        <v>#REF!</v>
      </c>
      <c r="AU576" s="124" t="e">
        <f t="shared" si="48"/>
        <v>#REF!</v>
      </c>
      <c r="AV576" s="124" t="s">
        <v>5771</v>
      </c>
      <c r="AW576" s="124" t="s">
        <v>1463</v>
      </c>
    </row>
    <row r="577" spans="45:49" x14ac:dyDescent="0.3">
      <c r="AS577" s="124" t="s">
        <v>91</v>
      </c>
      <c r="AT577" s="124" t="e">
        <f t="shared" si="50"/>
        <v>#REF!</v>
      </c>
      <c r="AU577" s="124" t="e">
        <f t="shared" si="48"/>
        <v>#REF!</v>
      </c>
      <c r="AV577" s="129" t="s">
        <v>5772</v>
      </c>
      <c r="AW577" s="129" t="s">
        <v>1464</v>
      </c>
    </row>
    <row r="578" spans="45:49" x14ac:dyDescent="0.3">
      <c r="AS578" s="124" t="s">
        <v>91</v>
      </c>
      <c r="AT578" s="124" t="e">
        <f t="shared" si="50"/>
        <v>#REF!</v>
      </c>
      <c r="AU578" s="124" t="e">
        <f t="shared" ref="AU578:AU641" si="53">CONCATENATE(AS578,AT578)</f>
        <v>#REF!</v>
      </c>
      <c r="AV578" s="124" t="s">
        <v>5773</v>
      </c>
      <c r="AW578" s="124" t="s">
        <v>1465</v>
      </c>
    </row>
    <row r="579" spans="45:49" x14ac:dyDescent="0.3">
      <c r="AS579" s="124" t="s">
        <v>91</v>
      </c>
      <c r="AT579" s="124" t="e">
        <f t="shared" ref="AT579:AT642" si="54">AT578+1</f>
        <v>#REF!</v>
      </c>
      <c r="AU579" s="124" t="e">
        <f t="shared" si="53"/>
        <v>#REF!</v>
      </c>
      <c r="AV579" s="129" t="s">
        <v>5774</v>
      </c>
      <c r="AW579" s="129" t="s">
        <v>1466</v>
      </c>
    </row>
    <row r="580" spans="45:49" x14ac:dyDescent="0.3">
      <c r="AS580" s="124" t="s">
        <v>91</v>
      </c>
      <c r="AT580" s="124" t="e">
        <f t="shared" si="54"/>
        <v>#REF!</v>
      </c>
      <c r="AU580" s="124" t="e">
        <f t="shared" si="53"/>
        <v>#REF!</v>
      </c>
      <c r="AV580" s="124" t="s">
        <v>5775</v>
      </c>
      <c r="AW580" s="124" t="s">
        <v>1467</v>
      </c>
    </row>
    <row r="581" spans="45:49" x14ac:dyDescent="0.3">
      <c r="AS581" s="124" t="s">
        <v>91</v>
      </c>
      <c r="AT581" s="124" t="e">
        <f t="shared" si="54"/>
        <v>#REF!</v>
      </c>
      <c r="AU581" s="124" t="e">
        <f t="shared" si="53"/>
        <v>#REF!</v>
      </c>
      <c r="AV581" s="129" t="s">
        <v>5776</v>
      </c>
      <c r="AW581" s="129" t="s">
        <v>1468</v>
      </c>
    </row>
    <row r="582" spans="45:49" x14ac:dyDescent="0.3">
      <c r="AS582" s="124" t="s">
        <v>107</v>
      </c>
      <c r="AT582" s="124" t="e">
        <f t="shared" si="54"/>
        <v>#REF!</v>
      </c>
      <c r="AU582" s="124" t="e">
        <f t="shared" si="53"/>
        <v>#REF!</v>
      </c>
      <c r="AV582" s="124" t="s">
        <v>1469</v>
      </c>
      <c r="AW582" s="124" t="s">
        <v>1470</v>
      </c>
    </row>
    <row r="583" spans="45:49" x14ac:dyDescent="0.3">
      <c r="AS583" s="124" t="s">
        <v>107</v>
      </c>
      <c r="AT583" s="124" t="e">
        <f t="shared" si="54"/>
        <v>#REF!</v>
      </c>
      <c r="AU583" s="124" t="e">
        <f t="shared" si="53"/>
        <v>#REF!</v>
      </c>
      <c r="AV583" s="129" t="s">
        <v>1471</v>
      </c>
      <c r="AW583" s="129" t="s">
        <v>1472</v>
      </c>
    </row>
    <row r="584" spans="45:49" x14ac:dyDescent="0.3">
      <c r="AS584" s="124" t="s">
        <v>107</v>
      </c>
      <c r="AT584" s="124" t="e">
        <f t="shared" si="54"/>
        <v>#REF!</v>
      </c>
      <c r="AU584" s="124" t="e">
        <f t="shared" si="53"/>
        <v>#REF!</v>
      </c>
      <c r="AV584" s="124" t="s">
        <v>1473</v>
      </c>
      <c r="AW584" s="124" t="s">
        <v>1474</v>
      </c>
    </row>
    <row r="585" spans="45:49" x14ac:dyDescent="0.3">
      <c r="AS585" s="124" t="s">
        <v>107</v>
      </c>
      <c r="AT585" s="124" t="e">
        <f t="shared" si="54"/>
        <v>#REF!</v>
      </c>
      <c r="AU585" s="124" t="e">
        <f t="shared" si="53"/>
        <v>#REF!</v>
      </c>
      <c r="AV585" s="129" t="s">
        <v>1475</v>
      </c>
      <c r="AW585" s="129" t="s">
        <v>1476</v>
      </c>
    </row>
    <row r="586" spans="45:49" x14ac:dyDescent="0.3">
      <c r="AS586" s="124" t="s">
        <v>107</v>
      </c>
      <c r="AT586" s="124" t="e">
        <f t="shared" si="54"/>
        <v>#REF!</v>
      </c>
      <c r="AU586" s="124" t="e">
        <f t="shared" si="53"/>
        <v>#REF!</v>
      </c>
      <c r="AV586" s="124" t="s">
        <v>1477</v>
      </c>
      <c r="AW586" s="124" t="s">
        <v>1478</v>
      </c>
    </row>
    <row r="587" spans="45:49" x14ac:dyDescent="0.3">
      <c r="AS587" s="124" t="s">
        <v>107</v>
      </c>
      <c r="AT587" s="124" t="e">
        <f t="shared" si="54"/>
        <v>#REF!</v>
      </c>
      <c r="AU587" s="124" t="e">
        <f t="shared" si="53"/>
        <v>#REF!</v>
      </c>
      <c r="AV587" s="129" t="s">
        <v>1479</v>
      </c>
      <c r="AW587" s="129" t="s">
        <v>1480</v>
      </c>
    </row>
    <row r="588" spans="45:49" x14ac:dyDescent="0.3">
      <c r="AS588" s="124" t="s">
        <v>107</v>
      </c>
      <c r="AT588" s="124" t="e">
        <f t="shared" si="54"/>
        <v>#REF!</v>
      </c>
      <c r="AU588" s="124" t="e">
        <f t="shared" si="53"/>
        <v>#REF!</v>
      </c>
      <c r="AV588" s="124" t="s">
        <v>1481</v>
      </c>
      <c r="AW588" s="124" t="s">
        <v>1482</v>
      </c>
    </row>
    <row r="589" spans="45:49" x14ac:dyDescent="0.3">
      <c r="AS589" s="124" t="s">
        <v>107</v>
      </c>
      <c r="AT589" s="124" t="e">
        <f t="shared" si="54"/>
        <v>#REF!</v>
      </c>
      <c r="AU589" s="124" t="e">
        <f t="shared" si="53"/>
        <v>#REF!</v>
      </c>
      <c r="AV589" s="129" t="s">
        <v>1483</v>
      </c>
      <c r="AW589" s="129" t="s">
        <v>1484</v>
      </c>
    </row>
    <row r="590" spans="45:49" x14ac:dyDescent="0.3">
      <c r="AS590" s="124" t="s">
        <v>107</v>
      </c>
      <c r="AT590" s="124" t="e">
        <f t="shared" si="54"/>
        <v>#REF!</v>
      </c>
      <c r="AU590" s="124" t="e">
        <f t="shared" si="53"/>
        <v>#REF!</v>
      </c>
      <c r="AV590" s="124" t="s">
        <v>1485</v>
      </c>
      <c r="AW590" s="124" t="s">
        <v>1486</v>
      </c>
    </row>
    <row r="591" spans="45:49" x14ac:dyDescent="0.3">
      <c r="AS591" s="124" t="s">
        <v>107</v>
      </c>
      <c r="AT591" s="124" t="e">
        <f t="shared" si="54"/>
        <v>#REF!</v>
      </c>
      <c r="AU591" s="124" t="e">
        <f t="shared" si="53"/>
        <v>#REF!</v>
      </c>
      <c r="AV591" s="129" t="s">
        <v>1487</v>
      </c>
      <c r="AW591" s="129" t="s">
        <v>1488</v>
      </c>
    </row>
    <row r="592" spans="45:49" x14ac:dyDescent="0.3">
      <c r="AS592" s="124" t="s">
        <v>107</v>
      </c>
      <c r="AT592" s="124" t="e">
        <f t="shared" si="54"/>
        <v>#REF!</v>
      </c>
      <c r="AU592" s="124" t="e">
        <f t="shared" si="53"/>
        <v>#REF!</v>
      </c>
      <c r="AV592" s="124" t="s">
        <v>1489</v>
      </c>
      <c r="AW592" s="124" t="s">
        <v>1490</v>
      </c>
    </row>
    <row r="593" spans="45:49" x14ac:dyDescent="0.3">
      <c r="AS593" s="124" t="s">
        <v>107</v>
      </c>
      <c r="AT593" s="124" t="e">
        <f t="shared" si="54"/>
        <v>#REF!</v>
      </c>
      <c r="AU593" s="124" t="e">
        <f t="shared" si="53"/>
        <v>#REF!</v>
      </c>
      <c r="AV593" s="129" t="s">
        <v>1491</v>
      </c>
      <c r="AW593" s="129" t="s">
        <v>1492</v>
      </c>
    </row>
    <row r="594" spans="45:49" x14ac:dyDescent="0.3">
      <c r="AS594" s="124" t="s">
        <v>107</v>
      </c>
      <c r="AT594" s="124" t="e">
        <f t="shared" si="54"/>
        <v>#REF!</v>
      </c>
      <c r="AU594" s="124" t="e">
        <f t="shared" si="53"/>
        <v>#REF!</v>
      </c>
      <c r="AV594" s="124" t="s">
        <v>1493</v>
      </c>
      <c r="AW594" s="124" t="s">
        <v>1494</v>
      </c>
    </row>
    <row r="595" spans="45:49" x14ac:dyDescent="0.3">
      <c r="AS595" s="124" t="s">
        <v>107</v>
      </c>
      <c r="AT595" s="124" t="e">
        <f t="shared" si="54"/>
        <v>#REF!</v>
      </c>
      <c r="AU595" s="124" t="e">
        <f t="shared" si="53"/>
        <v>#REF!</v>
      </c>
      <c r="AV595" s="129" t="s">
        <v>1495</v>
      </c>
      <c r="AW595" s="129" t="s">
        <v>1496</v>
      </c>
    </row>
    <row r="596" spans="45:49" x14ac:dyDescent="0.3">
      <c r="AS596" s="124" t="s">
        <v>107</v>
      </c>
      <c r="AT596" s="124" t="e">
        <f t="shared" si="54"/>
        <v>#REF!</v>
      </c>
      <c r="AU596" s="124" t="e">
        <f t="shared" si="53"/>
        <v>#REF!</v>
      </c>
      <c r="AV596" s="124" t="s">
        <v>1497</v>
      </c>
      <c r="AW596" s="124" t="s">
        <v>1498</v>
      </c>
    </row>
    <row r="597" spans="45:49" x14ac:dyDescent="0.3">
      <c r="AS597" s="124" t="s">
        <v>107</v>
      </c>
      <c r="AT597" s="124" t="e">
        <f t="shared" si="54"/>
        <v>#REF!</v>
      </c>
      <c r="AU597" s="124" t="e">
        <f t="shared" si="53"/>
        <v>#REF!</v>
      </c>
      <c r="AV597" s="129" t="s">
        <v>1499</v>
      </c>
      <c r="AW597" s="129" t="s">
        <v>1500</v>
      </c>
    </row>
    <row r="598" spans="45:49" x14ac:dyDescent="0.3">
      <c r="AS598" s="124" t="s">
        <v>107</v>
      </c>
      <c r="AT598" s="124" t="e">
        <f t="shared" si="54"/>
        <v>#REF!</v>
      </c>
      <c r="AU598" s="124" t="e">
        <f t="shared" si="53"/>
        <v>#REF!</v>
      </c>
      <c r="AV598" s="124" t="s">
        <v>1501</v>
      </c>
      <c r="AW598" s="124" t="s">
        <v>1502</v>
      </c>
    </row>
    <row r="599" spans="45:49" x14ac:dyDescent="0.3">
      <c r="AS599" s="124" t="s">
        <v>107</v>
      </c>
      <c r="AT599" s="124" t="e">
        <f t="shared" si="54"/>
        <v>#REF!</v>
      </c>
      <c r="AU599" s="124" t="e">
        <f t="shared" si="53"/>
        <v>#REF!</v>
      </c>
      <c r="AV599" s="129" t="s">
        <v>1503</v>
      </c>
      <c r="AW599" s="129" t="s">
        <v>1504</v>
      </c>
    </row>
    <row r="600" spans="45:49" x14ac:dyDescent="0.3">
      <c r="AS600" s="124" t="s">
        <v>107</v>
      </c>
      <c r="AT600" s="124" t="e">
        <f t="shared" si="54"/>
        <v>#REF!</v>
      </c>
      <c r="AU600" s="124" t="e">
        <f t="shared" si="53"/>
        <v>#REF!</v>
      </c>
      <c r="AV600" s="124" t="s">
        <v>1505</v>
      </c>
      <c r="AW600" s="124" t="s">
        <v>1506</v>
      </c>
    </row>
    <row r="601" spans="45:49" x14ac:dyDescent="0.3">
      <c r="AS601" s="124" t="s">
        <v>107</v>
      </c>
      <c r="AT601" s="124" t="e">
        <f t="shared" si="54"/>
        <v>#REF!</v>
      </c>
      <c r="AU601" s="124" t="e">
        <f t="shared" si="53"/>
        <v>#REF!</v>
      </c>
      <c r="AV601" s="129" t="s">
        <v>1507</v>
      </c>
      <c r="AW601" s="129" t="s">
        <v>1508</v>
      </c>
    </row>
    <row r="602" spans="45:49" x14ac:dyDescent="0.3">
      <c r="AS602" s="124" t="s">
        <v>107</v>
      </c>
      <c r="AT602" s="124" t="e">
        <f t="shared" si="54"/>
        <v>#REF!</v>
      </c>
      <c r="AU602" s="124" t="e">
        <f t="shared" si="53"/>
        <v>#REF!</v>
      </c>
      <c r="AV602" s="124" t="s">
        <v>1509</v>
      </c>
      <c r="AW602" s="124" t="s">
        <v>1510</v>
      </c>
    </row>
    <row r="603" spans="45:49" x14ac:dyDescent="0.3">
      <c r="AS603" s="124" t="s">
        <v>107</v>
      </c>
      <c r="AT603" s="124" t="e">
        <f t="shared" si="54"/>
        <v>#REF!</v>
      </c>
      <c r="AU603" s="124" t="e">
        <f t="shared" si="53"/>
        <v>#REF!</v>
      </c>
      <c r="AV603" s="129" t="s">
        <v>1511</v>
      </c>
      <c r="AW603" s="129" t="s">
        <v>1512</v>
      </c>
    </row>
    <row r="604" spans="45:49" x14ac:dyDescent="0.3">
      <c r="AS604" s="124" t="s">
        <v>107</v>
      </c>
      <c r="AT604" s="124" t="e">
        <f t="shared" si="54"/>
        <v>#REF!</v>
      </c>
      <c r="AU604" s="124" t="e">
        <f t="shared" si="53"/>
        <v>#REF!</v>
      </c>
      <c r="AV604" s="124" t="s">
        <v>1513</v>
      </c>
      <c r="AW604" s="124" t="s">
        <v>1514</v>
      </c>
    </row>
    <row r="605" spans="45:49" x14ac:dyDescent="0.3">
      <c r="AS605" s="124" t="s">
        <v>107</v>
      </c>
      <c r="AT605" s="124" t="e">
        <f t="shared" si="54"/>
        <v>#REF!</v>
      </c>
      <c r="AU605" s="124" t="e">
        <f t="shared" si="53"/>
        <v>#REF!</v>
      </c>
      <c r="AV605" s="129" t="s">
        <v>1515</v>
      </c>
      <c r="AW605" s="129" t="s">
        <v>1516</v>
      </c>
    </row>
    <row r="606" spans="45:49" x14ac:dyDescent="0.3">
      <c r="AS606" s="124" t="s">
        <v>107</v>
      </c>
      <c r="AT606" s="124" t="e">
        <f t="shared" si="54"/>
        <v>#REF!</v>
      </c>
      <c r="AU606" s="124" t="e">
        <f t="shared" si="53"/>
        <v>#REF!</v>
      </c>
      <c r="AV606" s="124" t="s">
        <v>1517</v>
      </c>
      <c r="AW606" s="124" t="s">
        <v>1518</v>
      </c>
    </row>
    <row r="607" spans="45:49" x14ac:dyDescent="0.3">
      <c r="AS607" s="124" t="s">
        <v>107</v>
      </c>
      <c r="AT607" s="124" t="e">
        <f t="shared" si="54"/>
        <v>#REF!</v>
      </c>
      <c r="AU607" s="124" t="e">
        <f t="shared" si="53"/>
        <v>#REF!</v>
      </c>
      <c r="AV607" s="129" t="s">
        <v>1519</v>
      </c>
      <c r="AW607" s="129" t="s">
        <v>1520</v>
      </c>
    </row>
    <row r="608" spans="45:49" x14ac:dyDescent="0.3">
      <c r="AS608" s="124" t="s">
        <v>107</v>
      </c>
      <c r="AT608" s="124" t="e">
        <f t="shared" si="54"/>
        <v>#REF!</v>
      </c>
      <c r="AU608" s="124" t="e">
        <f t="shared" si="53"/>
        <v>#REF!</v>
      </c>
      <c r="AV608" s="124" t="s">
        <v>1521</v>
      </c>
      <c r="AW608" s="124" t="s">
        <v>1522</v>
      </c>
    </row>
    <row r="609" spans="45:49" x14ac:dyDescent="0.3">
      <c r="AS609" s="124" t="s">
        <v>107</v>
      </c>
      <c r="AT609" s="124" t="e">
        <f t="shared" si="54"/>
        <v>#REF!</v>
      </c>
      <c r="AU609" s="124" t="e">
        <f t="shared" si="53"/>
        <v>#REF!</v>
      </c>
      <c r="AV609" s="129" t="s">
        <v>1523</v>
      </c>
      <c r="AW609" s="129" t="s">
        <v>1524</v>
      </c>
    </row>
    <row r="610" spans="45:49" x14ac:dyDescent="0.3">
      <c r="AS610" s="124" t="s">
        <v>107</v>
      </c>
      <c r="AT610" s="124" t="e">
        <f t="shared" si="54"/>
        <v>#REF!</v>
      </c>
      <c r="AU610" s="124" t="e">
        <f t="shared" si="53"/>
        <v>#REF!</v>
      </c>
      <c r="AV610" s="124" t="s">
        <v>1525</v>
      </c>
      <c r="AW610" s="124" t="s">
        <v>1526</v>
      </c>
    </row>
    <row r="611" spans="45:49" x14ac:dyDescent="0.3">
      <c r="AS611" s="124" t="s">
        <v>107</v>
      </c>
      <c r="AT611" s="124" t="e">
        <f t="shared" si="54"/>
        <v>#REF!</v>
      </c>
      <c r="AU611" s="124" t="e">
        <f t="shared" si="53"/>
        <v>#REF!</v>
      </c>
      <c r="AV611" s="129" t="s">
        <v>1527</v>
      </c>
      <c r="AW611" s="129" t="s">
        <v>1528</v>
      </c>
    </row>
    <row r="612" spans="45:49" x14ac:dyDescent="0.3">
      <c r="AS612" s="124" t="s">
        <v>107</v>
      </c>
      <c r="AT612" s="124" t="e">
        <f t="shared" si="54"/>
        <v>#REF!</v>
      </c>
      <c r="AU612" s="124" t="e">
        <f t="shared" si="53"/>
        <v>#REF!</v>
      </c>
      <c r="AV612" s="124" t="s">
        <v>1529</v>
      </c>
      <c r="AW612" s="124" t="s">
        <v>1530</v>
      </c>
    </row>
    <row r="613" spans="45:49" x14ac:dyDescent="0.3">
      <c r="AS613" s="124" t="s">
        <v>107</v>
      </c>
      <c r="AT613" s="124" t="e">
        <f t="shared" si="54"/>
        <v>#REF!</v>
      </c>
      <c r="AU613" s="124" t="e">
        <f t="shared" si="53"/>
        <v>#REF!</v>
      </c>
      <c r="AV613" s="129" t="s">
        <v>5777</v>
      </c>
      <c r="AW613" s="129" t="s">
        <v>1531</v>
      </c>
    </row>
    <row r="614" spans="45:49" x14ac:dyDescent="0.3">
      <c r="AS614" s="124" t="s">
        <v>107</v>
      </c>
      <c r="AT614" s="124" t="e">
        <f t="shared" si="54"/>
        <v>#REF!</v>
      </c>
      <c r="AU614" s="124" t="e">
        <f t="shared" si="53"/>
        <v>#REF!</v>
      </c>
      <c r="AV614" s="124" t="s">
        <v>5778</v>
      </c>
      <c r="AW614" s="124" t="s">
        <v>1532</v>
      </c>
    </row>
    <row r="615" spans="45:49" x14ac:dyDescent="0.3">
      <c r="AS615" s="124" t="s">
        <v>107</v>
      </c>
      <c r="AT615" s="124" t="e">
        <f t="shared" si="54"/>
        <v>#REF!</v>
      </c>
      <c r="AU615" s="124" t="e">
        <f t="shared" si="53"/>
        <v>#REF!</v>
      </c>
      <c r="AV615" s="129" t="s">
        <v>5779</v>
      </c>
      <c r="AW615" s="129" t="s">
        <v>1533</v>
      </c>
    </row>
    <row r="616" spans="45:49" x14ac:dyDescent="0.3">
      <c r="AS616" s="124" t="s">
        <v>107</v>
      </c>
      <c r="AT616" s="124" t="e">
        <f t="shared" si="54"/>
        <v>#REF!</v>
      </c>
      <c r="AU616" s="124" t="e">
        <f t="shared" si="53"/>
        <v>#REF!</v>
      </c>
      <c r="AV616" s="124" t="s">
        <v>5780</v>
      </c>
      <c r="AW616" s="124" t="s">
        <v>1534</v>
      </c>
    </row>
    <row r="617" spans="45:49" x14ac:dyDescent="0.3">
      <c r="AS617" s="124" t="s">
        <v>107</v>
      </c>
      <c r="AT617" s="124" t="e">
        <f t="shared" si="54"/>
        <v>#REF!</v>
      </c>
      <c r="AU617" s="124" t="e">
        <f t="shared" si="53"/>
        <v>#REF!</v>
      </c>
      <c r="AV617" s="129" t="s">
        <v>5781</v>
      </c>
      <c r="AW617" s="129" t="s">
        <v>1535</v>
      </c>
    </row>
    <row r="618" spans="45:49" x14ac:dyDescent="0.3">
      <c r="AS618" s="124" t="s">
        <v>107</v>
      </c>
      <c r="AT618" s="124" t="e">
        <f t="shared" si="54"/>
        <v>#REF!</v>
      </c>
      <c r="AU618" s="124" t="e">
        <f t="shared" si="53"/>
        <v>#REF!</v>
      </c>
      <c r="AV618" s="124" t="s">
        <v>5782</v>
      </c>
      <c r="AW618" s="124" t="s">
        <v>1536</v>
      </c>
    </row>
    <row r="619" spans="45:49" x14ac:dyDescent="0.3">
      <c r="AS619" s="124" t="s">
        <v>107</v>
      </c>
      <c r="AT619" s="124" t="e">
        <f t="shared" si="54"/>
        <v>#REF!</v>
      </c>
      <c r="AU619" s="124" t="e">
        <f t="shared" si="53"/>
        <v>#REF!</v>
      </c>
      <c r="AV619" s="129" t="s">
        <v>5783</v>
      </c>
      <c r="AW619" s="129" t="s">
        <v>1537</v>
      </c>
    </row>
    <row r="620" spans="45:49" x14ac:dyDescent="0.3">
      <c r="AS620" s="124" t="s">
        <v>107</v>
      </c>
      <c r="AT620" s="124" t="e">
        <f t="shared" si="54"/>
        <v>#REF!</v>
      </c>
      <c r="AU620" s="124" t="e">
        <f t="shared" si="53"/>
        <v>#REF!</v>
      </c>
      <c r="AV620" s="124" t="s">
        <v>5784</v>
      </c>
      <c r="AW620" s="124" t="s">
        <v>1538</v>
      </c>
    </row>
    <row r="621" spans="45:49" x14ac:dyDescent="0.3">
      <c r="AS621" s="124" t="s">
        <v>112</v>
      </c>
      <c r="AT621" s="124" t="e">
        <f t="shared" si="54"/>
        <v>#REF!</v>
      </c>
      <c r="AU621" s="124" t="e">
        <f t="shared" si="53"/>
        <v>#REF!</v>
      </c>
      <c r="AV621" s="129" t="s">
        <v>113</v>
      </c>
      <c r="AW621" s="129" t="s">
        <v>1539</v>
      </c>
    </row>
    <row r="622" spans="45:49" x14ac:dyDescent="0.3">
      <c r="AS622" s="124" t="s">
        <v>112</v>
      </c>
      <c r="AT622" s="124" t="e">
        <f t="shared" si="54"/>
        <v>#REF!</v>
      </c>
      <c r="AU622" s="124" t="e">
        <f t="shared" si="53"/>
        <v>#REF!</v>
      </c>
      <c r="AV622" s="124" t="s">
        <v>1540</v>
      </c>
      <c r="AW622" s="124" t="s">
        <v>1541</v>
      </c>
    </row>
    <row r="623" spans="45:49" x14ac:dyDescent="0.3">
      <c r="AS623" s="124" t="s">
        <v>112</v>
      </c>
      <c r="AT623" s="124" t="e">
        <f t="shared" si="54"/>
        <v>#REF!</v>
      </c>
      <c r="AU623" s="124" t="e">
        <f t="shared" si="53"/>
        <v>#REF!</v>
      </c>
      <c r="AV623" s="129" t="s">
        <v>1542</v>
      </c>
      <c r="AW623" s="129" t="s">
        <v>1543</v>
      </c>
    </row>
    <row r="624" spans="45:49" x14ac:dyDescent="0.3">
      <c r="AS624" s="124" t="s">
        <v>112</v>
      </c>
      <c r="AT624" s="124" t="e">
        <f t="shared" si="54"/>
        <v>#REF!</v>
      </c>
      <c r="AU624" s="124" t="e">
        <f t="shared" si="53"/>
        <v>#REF!</v>
      </c>
      <c r="AV624" s="124" t="s">
        <v>1544</v>
      </c>
      <c r="AW624" s="124" t="s">
        <v>1545</v>
      </c>
    </row>
    <row r="625" spans="45:49" x14ac:dyDescent="0.3">
      <c r="AS625" s="124" t="s">
        <v>112</v>
      </c>
      <c r="AT625" s="124" t="e">
        <f t="shared" si="54"/>
        <v>#REF!</v>
      </c>
      <c r="AU625" s="124" t="e">
        <f t="shared" si="53"/>
        <v>#REF!</v>
      </c>
      <c r="AV625" s="129" t="s">
        <v>1546</v>
      </c>
      <c r="AW625" s="129" t="s">
        <v>1547</v>
      </c>
    </row>
    <row r="626" spans="45:49" x14ac:dyDescent="0.3">
      <c r="AS626" s="124" t="s">
        <v>112</v>
      </c>
      <c r="AT626" s="124" t="e">
        <f t="shared" si="54"/>
        <v>#REF!</v>
      </c>
      <c r="AU626" s="124" t="e">
        <f t="shared" si="53"/>
        <v>#REF!</v>
      </c>
      <c r="AV626" s="124" t="s">
        <v>1548</v>
      </c>
      <c r="AW626" s="124" t="s">
        <v>1549</v>
      </c>
    </row>
    <row r="627" spans="45:49" x14ac:dyDescent="0.3">
      <c r="AS627" s="124" t="s">
        <v>112</v>
      </c>
      <c r="AT627" s="124" t="e">
        <f t="shared" si="54"/>
        <v>#REF!</v>
      </c>
      <c r="AU627" s="124" t="e">
        <f t="shared" si="53"/>
        <v>#REF!</v>
      </c>
      <c r="AV627" s="129" t="s">
        <v>1550</v>
      </c>
      <c r="AW627" s="129" t="s">
        <v>1551</v>
      </c>
    </row>
    <row r="628" spans="45:49" x14ac:dyDescent="0.3">
      <c r="AS628" s="124" t="s">
        <v>112</v>
      </c>
      <c r="AT628" s="124" t="e">
        <f t="shared" si="54"/>
        <v>#REF!</v>
      </c>
      <c r="AU628" s="124" t="e">
        <f t="shared" si="53"/>
        <v>#REF!</v>
      </c>
      <c r="AV628" s="124" t="s">
        <v>295</v>
      </c>
      <c r="AW628" s="124" t="s">
        <v>1552</v>
      </c>
    </row>
    <row r="629" spans="45:49" x14ac:dyDescent="0.3">
      <c r="AS629" s="124" t="s">
        <v>112</v>
      </c>
      <c r="AT629" s="124" t="e">
        <f t="shared" si="54"/>
        <v>#REF!</v>
      </c>
      <c r="AU629" s="124" t="e">
        <f t="shared" si="53"/>
        <v>#REF!</v>
      </c>
      <c r="AV629" s="129" t="s">
        <v>1553</v>
      </c>
      <c r="AW629" s="129" t="s">
        <v>1554</v>
      </c>
    </row>
    <row r="630" spans="45:49" x14ac:dyDescent="0.3">
      <c r="AS630" s="124" t="s">
        <v>112</v>
      </c>
      <c r="AT630" s="124" t="e">
        <f t="shared" si="54"/>
        <v>#REF!</v>
      </c>
      <c r="AU630" s="124" t="e">
        <f t="shared" si="53"/>
        <v>#REF!</v>
      </c>
      <c r="AV630" s="124" t="s">
        <v>1555</v>
      </c>
      <c r="AW630" s="124" t="s">
        <v>1556</v>
      </c>
    </row>
    <row r="631" spans="45:49" x14ac:dyDescent="0.3">
      <c r="AS631" s="124" t="s">
        <v>112</v>
      </c>
      <c r="AT631" s="124" t="e">
        <f t="shared" si="54"/>
        <v>#REF!</v>
      </c>
      <c r="AU631" s="124" t="e">
        <f t="shared" si="53"/>
        <v>#REF!</v>
      </c>
      <c r="AV631" s="129" t="s">
        <v>5785</v>
      </c>
      <c r="AW631" s="129" t="s">
        <v>1557</v>
      </c>
    </row>
    <row r="632" spans="45:49" x14ac:dyDescent="0.3">
      <c r="AS632" s="124" t="s">
        <v>112</v>
      </c>
      <c r="AT632" s="124" t="e">
        <f t="shared" si="54"/>
        <v>#REF!</v>
      </c>
      <c r="AU632" s="124" t="e">
        <f t="shared" si="53"/>
        <v>#REF!</v>
      </c>
      <c r="AV632" s="124" t="s">
        <v>5786</v>
      </c>
      <c r="AW632" s="124" t="s">
        <v>1558</v>
      </c>
    </row>
    <row r="633" spans="45:49" x14ac:dyDescent="0.3">
      <c r="AS633" s="124" t="s">
        <v>112</v>
      </c>
      <c r="AT633" s="124" t="e">
        <f t="shared" si="54"/>
        <v>#REF!</v>
      </c>
      <c r="AU633" s="124" t="e">
        <f t="shared" si="53"/>
        <v>#REF!</v>
      </c>
      <c r="AV633" s="129" t="s">
        <v>5787</v>
      </c>
      <c r="AW633" s="129" t="s">
        <v>1559</v>
      </c>
    </row>
    <row r="634" spans="45:49" x14ac:dyDescent="0.3">
      <c r="AS634" s="124" t="s">
        <v>112</v>
      </c>
      <c r="AT634" s="124" t="e">
        <f t="shared" si="54"/>
        <v>#REF!</v>
      </c>
      <c r="AU634" s="124" t="e">
        <f t="shared" si="53"/>
        <v>#REF!</v>
      </c>
      <c r="AV634" s="124" t="s">
        <v>5788</v>
      </c>
      <c r="AW634" s="124" t="s">
        <v>1560</v>
      </c>
    </row>
    <row r="635" spans="45:49" x14ac:dyDescent="0.3">
      <c r="AS635" s="124" t="s">
        <v>125</v>
      </c>
      <c r="AT635" s="124" t="e">
        <f t="shared" si="54"/>
        <v>#REF!</v>
      </c>
      <c r="AU635" s="124" t="e">
        <f t="shared" si="53"/>
        <v>#REF!</v>
      </c>
      <c r="AV635" s="129" t="s">
        <v>1561</v>
      </c>
      <c r="AW635" s="129" t="s">
        <v>1562</v>
      </c>
    </row>
    <row r="636" spans="45:49" x14ac:dyDescent="0.3">
      <c r="AS636" s="124" t="s">
        <v>125</v>
      </c>
      <c r="AT636" s="124" t="e">
        <f t="shared" si="54"/>
        <v>#REF!</v>
      </c>
      <c r="AU636" s="124" t="e">
        <f t="shared" si="53"/>
        <v>#REF!</v>
      </c>
      <c r="AV636" s="124" t="s">
        <v>1563</v>
      </c>
      <c r="AW636" s="124" t="s">
        <v>1564</v>
      </c>
    </row>
    <row r="637" spans="45:49" x14ac:dyDescent="0.3">
      <c r="AS637" s="124" t="s">
        <v>125</v>
      </c>
      <c r="AT637" s="124" t="e">
        <f t="shared" si="54"/>
        <v>#REF!</v>
      </c>
      <c r="AU637" s="124" t="e">
        <f t="shared" si="53"/>
        <v>#REF!</v>
      </c>
      <c r="AV637" s="129" t="s">
        <v>5789</v>
      </c>
      <c r="AW637" s="129" t="s">
        <v>1565</v>
      </c>
    </row>
    <row r="638" spans="45:49" x14ac:dyDescent="0.3">
      <c r="AS638" s="124" t="s">
        <v>125</v>
      </c>
      <c r="AT638" s="124" t="e">
        <f t="shared" si="54"/>
        <v>#REF!</v>
      </c>
      <c r="AU638" s="124" t="e">
        <f t="shared" si="53"/>
        <v>#REF!</v>
      </c>
      <c r="AV638" s="124" t="s">
        <v>5790</v>
      </c>
      <c r="AW638" s="124" t="s">
        <v>1566</v>
      </c>
    </row>
    <row r="639" spans="45:49" x14ac:dyDescent="0.3">
      <c r="AS639" s="124" t="s">
        <v>132</v>
      </c>
      <c r="AT639" s="124" t="e">
        <f t="shared" si="54"/>
        <v>#REF!</v>
      </c>
      <c r="AU639" s="124" t="e">
        <f t="shared" si="53"/>
        <v>#REF!</v>
      </c>
      <c r="AV639" s="129" t="s">
        <v>1567</v>
      </c>
      <c r="AW639" s="129" t="s">
        <v>1568</v>
      </c>
    </row>
    <row r="640" spans="45:49" x14ac:dyDescent="0.3">
      <c r="AS640" s="124" t="s">
        <v>132</v>
      </c>
      <c r="AT640" s="124" t="e">
        <f t="shared" si="54"/>
        <v>#REF!</v>
      </c>
      <c r="AU640" s="124" t="e">
        <f t="shared" si="53"/>
        <v>#REF!</v>
      </c>
      <c r="AV640" s="124" t="s">
        <v>1569</v>
      </c>
      <c r="AW640" s="124" t="s">
        <v>1570</v>
      </c>
    </row>
    <row r="641" spans="45:49" x14ac:dyDescent="0.3">
      <c r="AS641" s="124" t="s">
        <v>132</v>
      </c>
      <c r="AT641" s="124" t="e">
        <f t="shared" si="54"/>
        <v>#REF!</v>
      </c>
      <c r="AU641" s="124" t="e">
        <f t="shared" si="53"/>
        <v>#REF!</v>
      </c>
      <c r="AV641" s="129" t="s">
        <v>1571</v>
      </c>
      <c r="AW641" s="129" t="s">
        <v>1572</v>
      </c>
    </row>
    <row r="642" spans="45:49" x14ac:dyDescent="0.3">
      <c r="AS642" s="124" t="s">
        <v>132</v>
      </c>
      <c r="AT642" s="124" t="e">
        <f t="shared" si="54"/>
        <v>#REF!</v>
      </c>
      <c r="AU642" s="124" t="e">
        <f t="shared" ref="AU642:AU705" si="55">CONCATENATE(AS642,AT642)</f>
        <v>#REF!</v>
      </c>
      <c r="AV642" s="124" t="s">
        <v>1573</v>
      </c>
      <c r="AW642" s="124" t="s">
        <v>1574</v>
      </c>
    </row>
    <row r="643" spans="45:49" x14ac:dyDescent="0.3">
      <c r="AS643" s="124" t="s">
        <v>132</v>
      </c>
      <c r="AT643" s="124" t="e">
        <f t="shared" ref="AT643:AT706" si="56">AT642+1</f>
        <v>#REF!</v>
      </c>
      <c r="AU643" s="124" t="e">
        <f t="shared" si="55"/>
        <v>#REF!</v>
      </c>
      <c r="AV643" s="129" t="s">
        <v>1575</v>
      </c>
      <c r="AW643" s="129" t="s">
        <v>1576</v>
      </c>
    </row>
    <row r="644" spans="45:49" x14ac:dyDescent="0.3">
      <c r="AS644" s="124" t="s">
        <v>132</v>
      </c>
      <c r="AT644" s="124" t="e">
        <f t="shared" si="56"/>
        <v>#REF!</v>
      </c>
      <c r="AU644" s="124" t="e">
        <f t="shared" si="55"/>
        <v>#REF!</v>
      </c>
      <c r="AV644" s="124" t="s">
        <v>1577</v>
      </c>
      <c r="AW644" s="124" t="s">
        <v>1578</v>
      </c>
    </row>
    <row r="645" spans="45:49" x14ac:dyDescent="0.3">
      <c r="AS645" s="124" t="s">
        <v>132</v>
      </c>
      <c r="AT645" s="124" t="e">
        <f t="shared" si="56"/>
        <v>#REF!</v>
      </c>
      <c r="AU645" s="124" t="e">
        <f t="shared" si="55"/>
        <v>#REF!</v>
      </c>
      <c r="AV645" s="129" t="s">
        <v>1579</v>
      </c>
      <c r="AW645" s="129" t="s">
        <v>1580</v>
      </c>
    </row>
    <row r="646" spans="45:49" x14ac:dyDescent="0.3">
      <c r="AS646" s="124" t="s">
        <v>132</v>
      </c>
      <c r="AT646" s="124" t="e">
        <f t="shared" si="56"/>
        <v>#REF!</v>
      </c>
      <c r="AU646" s="124" t="e">
        <f t="shared" si="55"/>
        <v>#REF!</v>
      </c>
      <c r="AV646" s="124" t="s">
        <v>1581</v>
      </c>
      <c r="AW646" s="124" t="s">
        <v>1582</v>
      </c>
    </row>
    <row r="647" spans="45:49" x14ac:dyDescent="0.3">
      <c r="AS647" s="124" t="s">
        <v>132</v>
      </c>
      <c r="AT647" s="124" t="e">
        <f t="shared" si="56"/>
        <v>#REF!</v>
      </c>
      <c r="AU647" s="124" t="e">
        <f t="shared" si="55"/>
        <v>#REF!</v>
      </c>
      <c r="AV647" s="129" t="s">
        <v>454</v>
      </c>
      <c r="AW647" s="129" t="s">
        <v>1583</v>
      </c>
    </row>
    <row r="648" spans="45:49" x14ac:dyDescent="0.3">
      <c r="AS648" s="124" t="s">
        <v>132</v>
      </c>
      <c r="AT648" s="124" t="e">
        <f t="shared" si="56"/>
        <v>#REF!</v>
      </c>
      <c r="AU648" s="124" t="e">
        <f t="shared" si="55"/>
        <v>#REF!</v>
      </c>
      <c r="AV648" s="124" t="s">
        <v>1584</v>
      </c>
      <c r="AW648" s="124" t="s">
        <v>1585</v>
      </c>
    </row>
    <row r="649" spans="45:49" x14ac:dyDescent="0.3">
      <c r="AS649" s="124" t="s">
        <v>132</v>
      </c>
      <c r="AT649" s="124" t="e">
        <f t="shared" si="56"/>
        <v>#REF!</v>
      </c>
      <c r="AU649" s="124" t="e">
        <f t="shared" si="55"/>
        <v>#REF!</v>
      </c>
      <c r="AV649" s="129" t="s">
        <v>1032</v>
      </c>
      <c r="AW649" s="129" t="s">
        <v>1586</v>
      </c>
    </row>
    <row r="650" spans="45:49" x14ac:dyDescent="0.3">
      <c r="AS650" s="124" t="s">
        <v>132</v>
      </c>
      <c r="AT650" s="124" t="e">
        <f t="shared" si="56"/>
        <v>#REF!</v>
      </c>
      <c r="AU650" s="124" t="e">
        <f t="shared" si="55"/>
        <v>#REF!</v>
      </c>
      <c r="AV650" s="124" t="s">
        <v>1587</v>
      </c>
      <c r="AW650" s="124" t="s">
        <v>1588</v>
      </c>
    </row>
    <row r="651" spans="45:49" x14ac:dyDescent="0.3">
      <c r="AS651" s="124" t="s">
        <v>132</v>
      </c>
      <c r="AT651" s="124" t="e">
        <f t="shared" si="56"/>
        <v>#REF!</v>
      </c>
      <c r="AU651" s="124" t="e">
        <f t="shared" si="55"/>
        <v>#REF!</v>
      </c>
      <c r="AV651" s="129" t="s">
        <v>133</v>
      </c>
      <c r="AW651" s="129" t="s">
        <v>1589</v>
      </c>
    </row>
    <row r="652" spans="45:49" x14ac:dyDescent="0.3">
      <c r="AS652" s="124" t="s">
        <v>132</v>
      </c>
      <c r="AT652" s="124" t="e">
        <f t="shared" si="56"/>
        <v>#REF!</v>
      </c>
      <c r="AU652" s="124" t="e">
        <f t="shared" si="55"/>
        <v>#REF!</v>
      </c>
      <c r="AV652" s="124" t="s">
        <v>1590</v>
      </c>
      <c r="AW652" s="124" t="s">
        <v>1591</v>
      </c>
    </row>
    <row r="653" spans="45:49" x14ac:dyDescent="0.3">
      <c r="AS653" s="124" t="s">
        <v>132</v>
      </c>
      <c r="AT653" s="124" t="e">
        <f t="shared" si="56"/>
        <v>#REF!</v>
      </c>
      <c r="AU653" s="124" t="e">
        <f t="shared" si="55"/>
        <v>#REF!</v>
      </c>
      <c r="AV653" s="129" t="s">
        <v>1592</v>
      </c>
      <c r="AW653" s="129" t="s">
        <v>1593</v>
      </c>
    </row>
    <row r="654" spans="45:49" x14ac:dyDescent="0.3">
      <c r="AS654" s="124" t="s">
        <v>132</v>
      </c>
      <c r="AT654" s="124" t="e">
        <f t="shared" si="56"/>
        <v>#REF!</v>
      </c>
      <c r="AU654" s="124" t="e">
        <f t="shared" si="55"/>
        <v>#REF!</v>
      </c>
      <c r="AV654" s="124" t="s">
        <v>1594</v>
      </c>
      <c r="AW654" s="124" t="s">
        <v>1595</v>
      </c>
    </row>
    <row r="655" spans="45:49" x14ac:dyDescent="0.3">
      <c r="AS655" s="124" t="s">
        <v>132</v>
      </c>
      <c r="AT655" s="124" t="e">
        <f t="shared" si="56"/>
        <v>#REF!</v>
      </c>
      <c r="AU655" s="124" t="e">
        <f t="shared" si="55"/>
        <v>#REF!</v>
      </c>
      <c r="AV655" s="129" t="s">
        <v>1596</v>
      </c>
      <c r="AW655" s="129" t="s">
        <v>1597</v>
      </c>
    </row>
    <row r="656" spans="45:49" x14ac:dyDescent="0.3">
      <c r="AS656" s="124" t="s">
        <v>132</v>
      </c>
      <c r="AT656" s="124" t="e">
        <f t="shared" si="56"/>
        <v>#REF!</v>
      </c>
      <c r="AU656" s="124" t="e">
        <f t="shared" si="55"/>
        <v>#REF!</v>
      </c>
      <c r="AV656" s="124" t="s">
        <v>1598</v>
      </c>
      <c r="AW656" s="124" t="s">
        <v>1599</v>
      </c>
    </row>
    <row r="657" spans="45:49" x14ac:dyDescent="0.3">
      <c r="AS657" s="124" t="s">
        <v>132</v>
      </c>
      <c r="AT657" s="124" t="e">
        <f t="shared" si="56"/>
        <v>#REF!</v>
      </c>
      <c r="AU657" s="124" t="e">
        <f t="shared" si="55"/>
        <v>#REF!</v>
      </c>
      <c r="AV657" s="129" t="s">
        <v>1600</v>
      </c>
      <c r="AW657" s="129" t="s">
        <v>1601</v>
      </c>
    </row>
    <row r="658" spans="45:49" x14ac:dyDescent="0.3">
      <c r="AS658" s="124" t="s">
        <v>132</v>
      </c>
      <c r="AT658" s="124" t="e">
        <f t="shared" si="56"/>
        <v>#REF!</v>
      </c>
      <c r="AU658" s="124" t="e">
        <f t="shared" si="55"/>
        <v>#REF!</v>
      </c>
      <c r="AV658" s="124" t="s">
        <v>1602</v>
      </c>
      <c r="AW658" s="124" t="s">
        <v>1603</v>
      </c>
    </row>
    <row r="659" spans="45:49" x14ac:dyDescent="0.3">
      <c r="AS659" s="124" t="s">
        <v>132</v>
      </c>
      <c r="AT659" s="124" t="e">
        <f t="shared" si="56"/>
        <v>#REF!</v>
      </c>
      <c r="AU659" s="124" t="e">
        <f t="shared" si="55"/>
        <v>#REF!</v>
      </c>
      <c r="AV659" s="129" t="s">
        <v>1604</v>
      </c>
      <c r="AW659" s="129" t="s">
        <v>1605</v>
      </c>
    </row>
    <row r="660" spans="45:49" x14ac:dyDescent="0.3">
      <c r="AS660" s="124" t="s">
        <v>132</v>
      </c>
      <c r="AT660" s="124" t="e">
        <f t="shared" si="56"/>
        <v>#REF!</v>
      </c>
      <c r="AU660" s="124" t="e">
        <f t="shared" si="55"/>
        <v>#REF!</v>
      </c>
      <c r="AV660" s="124" t="s">
        <v>1606</v>
      </c>
      <c r="AW660" s="124" t="s">
        <v>1607</v>
      </c>
    </row>
    <row r="661" spans="45:49" x14ac:dyDescent="0.3">
      <c r="AS661" s="124" t="s">
        <v>132</v>
      </c>
      <c r="AT661" s="124" t="e">
        <f t="shared" si="56"/>
        <v>#REF!</v>
      </c>
      <c r="AU661" s="124" t="e">
        <f t="shared" si="55"/>
        <v>#REF!</v>
      </c>
      <c r="AV661" s="129" t="s">
        <v>1608</v>
      </c>
      <c r="AW661" s="129" t="s">
        <v>1609</v>
      </c>
    </row>
    <row r="662" spans="45:49" x14ac:dyDescent="0.3">
      <c r="AS662" s="124" t="s">
        <v>132</v>
      </c>
      <c r="AT662" s="124" t="e">
        <f t="shared" si="56"/>
        <v>#REF!</v>
      </c>
      <c r="AU662" s="124" t="e">
        <f t="shared" si="55"/>
        <v>#REF!</v>
      </c>
      <c r="AV662" s="124" t="s">
        <v>1610</v>
      </c>
      <c r="AW662" s="124" t="s">
        <v>1611</v>
      </c>
    </row>
    <row r="663" spans="45:49" x14ac:dyDescent="0.3">
      <c r="AS663" s="124" t="s">
        <v>132</v>
      </c>
      <c r="AT663" s="124" t="e">
        <f t="shared" si="56"/>
        <v>#REF!</v>
      </c>
      <c r="AU663" s="124" t="e">
        <f t="shared" si="55"/>
        <v>#REF!</v>
      </c>
      <c r="AV663" s="129" t="s">
        <v>5791</v>
      </c>
      <c r="AW663" s="129" t="s">
        <v>1612</v>
      </c>
    </row>
    <row r="664" spans="45:49" x14ac:dyDescent="0.3">
      <c r="AS664" s="124" t="s">
        <v>132</v>
      </c>
      <c r="AT664" s="124" t="e">
        <f t="shared" si="56"/>
        <v>#REF!</v>
      </c>
      <c r="AU664" s="124" t="e">
        <f t="shared" si="55"/>
        <v>#REF!</v>
      </c>
      <c r="AV664" s="124" t="s">
        <v>5792</v>
      </c>
      <c r="AW664" s="124" t="s">
        <v>1613</v>
      </c>
    </row>
    <row r="665" spans="45:49" x14ac:dyDescent="0.3">
      <c r="AS665" s="124" t="s">
        <v>132</v>
      </c>
      <c r="AT665" s="124" t="e">
        <f t="shared" si="56"/>
        <v>#REF!</v>
      </c>
      <c r="AU665" s="124" t="e">
        <f t="shared" si="55"/>
        <v>#REF!</v>
      </c>
      <c r="AV665" s="129" t="s">
        <v>5793</v>
      </c>
      <c r="AW665" s="129" t="s">
        <v>1614</v>
      </c>
    </row>
    <row r="666" spans="45:49" x14ac:dyDescent="0.3">
      <c r="AS666" s="124" t="s">
        <v>132</v>
      </c>
      <c r="AT666" s="124" t="e">
        <f t="shared" si="56"/>
        <v>#REF!</v>
      </c>
      <c r="AU666" s="124" t="e">
        <f t="shared" si="55"/>
        <v>#REF!</v>
      </c>
      <c r="AV666" s="124" t="s">
        <v>5794</v>
      </c>
      <c r="AW666" s="124" t="s">
        <v>1615</v>
      </c>
    </row>
    <row r="667" spans="45:49" x14ac:dyDescent="0.3">
      <c r="AS667" s="124" t="s">
        <v>132</v>
      </c>
      <c r="AT667" s="124" t="e">
        <f t="shared" si="56"/>
        <v>#REF!</v>
      </c>
      <c r="AU667" s="124" t="e">
        <f t="shared" si="55"/>
        <v>#REF!</v>
      </c>
      <c r="AV667" s="129" t="s">
        <v>5795</v>
      </c>
      <c r="AW667" s="129" t="s">
        <v>1616</v>
      </c>
    </row>
    <row r="668" spans="45:49" x14ac:dyDescent="0.3">
      <c r="AS668" s="124" t="s">
        <v>132</v>
      </c>
      <c r="AT668" s="124" t="e">
        <f t="shared" si="56"/>
        <v>#REF!</v>
      </c>
      <c r="AU668" s="124" t="e">
        <f t="shared" si="55"/>
        <v>#REF!</v>
      </c>
      <c r="AV668" s="124" t="s">
        <v>5796</v>
      </c>
      <c r="AW668" s="124" t="s">
        <v>1617</v>
      </c>
    </row>
    <row r="669" spans="45:49" x14ac:dyDescent="0.3">
      <c r="AS669" s="124" t="s">
        <v>140</v>
      </c>
      <c r="AT669" s="124" t="e">
        <f t="shared" si="56"/>
        <v>#REF!</v>
      </c>
      <c r="AU669" s="124" t="e">
        <f t="shared" si="55"/>
        <v>#REF!</v>
      </c>
      <c r="AV669" s="129" t="s">
        <v>1618</v>
      </c>
      <c r="AW669" s="129" t="s">
        <v>1619</v>
      </c>
    </row>
    <row r="670" spans="45:49" x14ac:dyDescent="0.3">
      <c r="AS670" s="124" t="s">
        <v>140</v>
      </c>
      <c r="AT670" s="124" t="e">
        <f t="shared" si="56"/>
        <v>#REF!</v>
      </c>
      <c r="AU670" s="124" t="e">
        <f t="shared" si="55"/>
        <v>#REF!</v>
      </c>
      <c r="AV670" s="124" t="s">
        <v>1620</v>
      </c>
      <c r="AW670" s="124" t="s">
        <v>1621</v>
      </c>
    </row>
    <row r="671" spans="45:49" x14ac:dyDescent="0.3">
      <c r="AS671" s="124" t="s">
        <v>140</v>
      </c>
      <c r="AT671" s="124" t="e">
        <f t="shared" si="56"/>
        <v>#REF!</v>
      </c>
      <c r="AU671" s="124" t="e">
        <f t="shared" si="55"/>
        <v>#REF!</v>
      </c>
      <c r="AV671" s="129" t="s">
        <v>1622</v>
      </c>
      <c r="AW671" s="129" t="s">
        <v>1623</v>
      </c>
    </row>
    <row r="672" spans="45:49" x14ac:dyDescent="0.3">
      <c r="AS672" s="124" t="s">
        <v>140</v>
      </c>
      <c r="AT672" s="124" t="e">
        <f t="shared" si="56"/>
        <v>#REF!</v>
      </c>
      <c r="AU672" s="124" t="e">
        <f t="shared" si="55"/>
        <v>#REF!</v>
      </c>
      <c r="AV672" s="124" t="s">
        <v>141</v>
      </c>
      <c r="AW672" s="124" t="s">
        <v>1624</v>
      </c>
    </row>
    <row r="673" spans="45:49" x14ac:dyDescent="0.3">
      <c r="AS673" s="124" t="s">
        <v>140</v>
      </c>
      <c r="AT673" s="124" t="e">
        <f t="shared" si="56"/>
        <v>#REF!</v>
      </c>
      <c r="AU673" s="124" t="e">
        <f t="shared" si="55"/>
        <v>#REF!</v>
      </c>
      <c r="AV673" s="129" t="s">
        <v>1625</v>
      </c>
      <c r="AW673" s="129" t="s">
        <v>1626</v>
      </c>
    </row>
    <row r="674" spans="45:49" x14ac:dyDescent="0.3">
      <c r="AS674" s="124" t="s">
        <v>140</v>
      </c>
      <c r="AT674" s="124" t="e">
        <f t="shared" si="56"/>
        <v>#REF!</v>
      </c>
      <c r="AU674" s="124" t="e">
        <f t="shared" si="55"/>
        <v>#REF!</v>
      </c>
      <c r="AV674" s="124" t="s">
        <v>1627</v>
      </c>
      <c r="AW674" s="124" t="s">
        <v>1628</v>
      </c>
    </row>
    <row r="675" spans="45:49" x14ac:dyDescent="0.3">
      <c r="AS675" s="124" t="s">
        <v>140</v>
      </c>
      <c r="AT675" s="124" t="e">
        <f t="shared" si="56"/>
        <v>#REF!</v>
      </c>
      <c r="AU675" s="124" t="e">
        <f t="shared" si="55"/>
        <v>#REF!</v>
      </c>
      <c r="AV675" s="129" t="s">
        <v>1629</v>
      </c>
      <c r="AW675" s="129" t="s">
        <v>1630</v>
      </c>
    </row>
    <row r="676" spans="45:49" x14ac:dyDescent="0.3">
      <c r="AS676" s="124" t="s">
        <v>140</v>
      </c>
      <c r="AT676" s="124" t="e">
        <f t="shared" si="56"/>
        <v>#REF!</v>
      </c>
      <c r="AU676" s="124" t="e">
        <f t="shared" si="55"/>
        <v>#REF!</v>
      </c>
      <c r="AV676" s="124" t="s">
        <v>1631</v>
      </c>
      <c r="AW676" s="124" t="s">
        <v>1632</v>
      </c>
    </row>
    <row r="677" spans="45:49" x14ac:dyDescent="0.3">
      <c r="AS677" s="124" t="s">
        <v>140</v>
      </c>
      <c r="AT677" s="124" t="e">
        <f t="shared" si="56"/>
        <v>#REF!</v>
      </c>
      <c r="AU677" s="124" t="e">
        <f t="shared" si="55"/>
        <v>#REF!</v>
      </c>
      <c r="AV677" s="129" t="s">
        <v>1633</v>
      </c>
      <c r="AW677" s="129" t="s">
        <v>1634</v>
      </c>
    </row>
    <row r="678" spans="45:49" x14ac:dyDescent="0.3">
      <c r="AS678" s="124" t="s">
        <v>140</v>
      </c>
      <c r="AT678" s="124" t="e">
        <f t="shared" si="56"/>
        <v>#REF!</v>
      </c>
      <c r="AU678" s="124" t="e">
        <f t="shared" si="55"/>
        <v>#REF!</v>
      </c>
      <c r="AV678" s="124" t="s">
        <v>5797</v>
      </c>
      <c r="AW678" s="124" t="s">
        <v>1635</v>
      </c>
    </row>
    <row r="679" spans="45:49" x14ac:dyDescent="0.3">
      <c r="AS679" s="124" t="s">
        <v>140</v>
      </c>
      <c r="AT679" s="124" t="e">
        <f t="shared" si="56"/>
        <v>#REF!</v>
      </c>
      <c r="AU679" s="124" t="e">
        <f t="shared" si="55"/>
        <v>#REF!</v>
      </c>
      <c r="AV679" s="129" t="s">
        <v>5798</v>
      </c>
      <c r="AW679" s="129" t="s">
        <v>1636</v>
      </c>
    </row>
    <row r="680" spans="45:49" x14ac:dyDescent="0.3">
      <c r="AS680" s="124" t="s">
        <v>140</v>
      </c>
      <c r="AT680" s="124" t="e">
        <f t="shared" si="56"/>
        <v>#REF!</v>
      </c>
      <c r="AU680" s="124" t="e">
        <f t="shared" si="55"/>
        <v>#REF!</v>
      </c>
      <c r="AV680" s="124" t="s">
        <v>5799</v>
      </c>
      <c r="AW680" s="124" t="s">
        <v>1637</v>
      </c>
    </row>
    <row r="681" spans="45:49" x14ac:dyDescent="0.3">
      <c r="AS681" s="124" t="s">
        <v>140</v>
      </c>
      <c r="AT681" s="124" t="e">
        <f t="shared" si="56"/>
        <v>#REF!</v>
      </c>
      <c r="AU681" s="124" t="e">
        <f t="shared" si="55"/>
        <v>#REF!</v>
      </c>
      <c r="AV681" s="129" t="s">
        <v>5800</v>
      </c>
      <c r="AW681" s="129" t="s">
        <v>1638</v>
      </c>
    </row>
    <row r="682" spans="45:49" x14ac:dyDescent="0.3">
      <c r="AS682" s="124" t="s">
        <v>142</v>
      </c>
      <c r="AT682" s="124" t="e">
        <f t="shared" si="56"/>
        <v>#REF!</v>
      </c>
      <c r="AU682" s="124" t="e">
        <f t="shared" si="55"/>
        <v>#REF!</v>
      </c>
      <c r="AV682" s="124" t="s">
        <v>1639</v>
      </c>
      <c r="AW682" s="124" t="s">
        <v>1640</v>
      </c>
    </row>
    <row r="683" spans="45:49" x14ac:dyDescent="0.3">
      <c r="AS683" s="124" t="s">
        <v>142</v>
      </c>
      <c r="AT683" s="124" t="e">
        <f t="shared" si="56"/>
        <v>#REF!</v>
      </c>
      <c r="AU683" s="124" t="e">
        <f t="shared" si="55"/>
        <v>#REF!</v>
      </c>
      <c r="AV683" s="129" t="s">
        <v>1641</v>
      </c>
      <c r="AW683" s="129" t="s">
        <v>1642</v>
      </c>
    </row>
    <row r="684" spans="45:49" x14ac:dyDescent="0.3">
      <c r="AS684" s="124" t="s">
        <v>142</v>
      </c>
      <c r="AT684" s="124" t="e">
        <f t="shared" si="56"/>
        <v>#REF!</v>
      </c>
      <c r="AU684" s="124" t="e">
        <f t="shared" si="55"/>
        <v>#REF!</v>
      </c>
      <c r="AV684" s="124" t="s">
        <v>1643</v>
      </c>
      <c r="AW684" s="124" t="s">
        <v>1644</v>
      </c>
    </row>
    <row r="685" spans="45:49" x14ac:dyDescent="0.3">
      <c r="AS685" s="124" t="s">
        <v>142</v>
      </c>
      <c r="AT685" s="124" t="e">
        <f t="shared" si="56"/>
        <v>#REF!</v>
      </c>
      <c r="AU685" s="124" t="e">
        <f t="shared" si="55"/>
        <v>#REF!</v>
      </c>
      <c r="AV685" s="129" t="s">
        <v>1645</v>
      </c>
      <c r="AW685" s="129" t="s">
        <v>1646</v>
      </c>
    </row>
    <row r="686" spans="45:49" x14ac:dyDescent="0.3">
      <c r="AS686" s="124" t="s">
        <v>142</v>
      </c>
      <c r="AT686" s="124" t="e">
        <f t="shared" si="56"/>
        <v>#REF!</v>
      </c>
      <c r="AU686" s="124" t="e">
        <f t="shared" si="55"/>
        <v>#REF!</v>
      </c>
      <c r="AV686" s="124" t="s">
        <v>1647</v>
      </c>
      <c r="AW686" s="124" t="s">
        <v>1648</v>
      </c>
    </row>
    <row r="687" spans="45:49" x14ac:dyDescent="0.3">
      <c r="AS687" s="124" t="s">
        <v>142</v>
      </c>
      <c r="AT687" s="124" t="e">
        <f t="shared" si="56"/>
        <v>#REF!</v>
      </c>
      <c r="AU687" s="124" t="e">
        <f t="shared" si="55"/>
        <v>#REF!</v>
      </c>
      <c r="AV687" s="129" t="s">
        <v>1396</v>
      </c>
      <c r="AW687" s="129" t="s">
        <v>1649</v>
      </c>
    </row>
    <row r="688" spans="45:49" x14ac:dyDescent="0.3">
      <c r="AS688" s="124" t="s">
        <v>142</v>
      </c>
      <c r="AT688" s="124" t="e">
        <f t="shared" si="56"/>
        <v>#REF!</v>
      </c>
      <c r="AU688" s="124" t="e">
        <f t="shared" si="55"/>
        <v>#REF!</v>
      </c>
      <c r="AV688" s="124" t="s">
        <v>1650</v>
      </c>
      <c r="AW688" s="124" t="s">
        <v>1651</v>
      </c>
    </row>
    <row r="689" spans="45:49" x14ac:dyDescent="0.3">
      <c r="AS689" s="124" t="s">
        <v>142</v>
      </c>
      <c r="AT689" s="124" t="e">
        <f t="shared" si="56"/>
        <v>#REF!</v>
      </c>
      <c r="AU689" s="124" t="e">
        <f t="shared" si="55"/>
        <v>#REF!</v>
      </c>
      <c r="AV689" s="129" t="s">
        <v>1652</v>
      </c>
      <c r="AW689" s="129" t="s">
        <v>1653</v>
      </c>
    </row>
    <row r="690" spans="45:49" x14ac:dyDescent="0.3">
      <c r="AS690" s="124" t="s">
        <v>142</v>
      </c>
      <c r="AT690" s="124" t="e">
        <f t="shared" si="56"/>
        <v>#REF!</v>
      </c>
      <c r="AU690" s="124" t="e">
        <f t="shared" si="55"/>
        <v>#REF!</v>
      </c>
      <c r="AV690" s="124" t="s">
        <v>1654</v>
      </c>
      <c r="AW690" s="124" t="s">
        <v>1655</v>
      </c>
    </row>
    <row r="691" spans="45:49" x14ac:dyDescent="0.3">
      <c r="AS691" s="124" t="s">
        <v>142</v>
      </c>
      <c r="AT691" s="124" t="e">
        <f t="shared" si="56"/>
        <v>#REF!</v>
      </c>
      <c r="AU691" s="124" t="e">
        <f t="shared" si="55"/>
        <v>#REF!</v>
      </c>
      <c r="AV691" s="129" t="s">
        <v>1656</v>
      </c>
      <c r="AW691" s="129" t="s">
        <v>1657</v>
      </c>
    </row>
    <row r="692" spans="45:49" x14ac:dyDescent="0.3">
      <c r="AS692" s="124" t="s">
        <v>142</v>
      </c>
      <c r="AT692" s="124" t="e">
        <f t="shared" si="56"/>
        <v>#REF!</v>
      </c>
      <c r="AU692" s="124" t="e">
        <f t="shared" si="55"/>
        <v>#REF!</v>
      </c>
      <c r="AV692" s="124" t="s">
        <v>1658</v>
      </c>
      <c r="AW692" s="124" t="s">
        <v>1659</v>
      </c>
    </row>
    <row r="693" spans="45:49" x14ac:dyDescent="0.3">
      <c r="AS693" s="124" t="s">
        <v>142</v>
      </c>
      <c r="AT693" s="124" t="e">
        <f t="shared" si="56"/>
        <v>#REF!</v>
      </c>
      <c r="AU693" s="124" t="e">
        <f t="shared" si="55"/>
        <v>#REF!</v>
      </c>
      <c r="AV693" s="129" t="s">
        <v>1660</v>
      </c>
      <c r="AW693" s="129" t="s">
        <v>1661</v>
      </c>
    </row>
    <row r="694" spans="45:49" x14ac:dyDescent="0.3">
      <c r="AS694" s="124" t="s">
        <v>142</v>
      </c>
      <c r="AT694" s="124" t="e">
        <f t="shared" si="56"/>
        <v>#REF!</v>
      </c>
      <c r="AU694" s="124" t="e">
        <f t="shared" si="55"/>
        <v>#REF!</v>
      </c>
      <c r="AV694" s="124" t="s">
        <v>1662</v>
      </c>
      <c r="AW694" s="124" t="s">
        <v>1663</v>
      </c>
    </row>
    <row r="695" spans="45:49" x14ac:dyDescent="0.3">
      <c r="AS695" s="124" t="s">
        <v>142</v>
      </c>
      <c r="AT695" s="124" t="e">
        <f t="shared" si="56"/>
        <v>#REF!</v>
      </c>
      <c r="AU695" s="124" t="e">
        <f t="shared" si="55"/>
        <v>#REF!</v>
      </c>
      <c r="AV695" s="129" t="s">
        <v>1664</v>
      </c>
      <c r="AW695" s="129" t="s">
        <v>1665</v>
      </c>
    </row>
    <row r="696" spans="45:49" x14ac:dyDescent="0.3">
      <c r="AS696" s="124" t="s">
        <v>142</v>
      </c>
      <c r="AT696" s="124" t="e">
        <f t="shared" si="56"/>
        <v>#REF!</v>
      </c>
      <c r="AU696" s="124" t="e">
        <f t="shared" si="55"/>
        <v>#REF!</v>
      </c>
      <c r="AV696" s="124" t="s">
        <v>143</v>
      </c>
      <c r="AW696" s="124" t="s">
        <v>1666</v>
      </c>
    </row>
    <row r="697" spans="45:49" x14ac:dyDescent="0.3">
      <c r="AS697" s="124" t="s">
        <v>142</v>
      </c>
      <c r="AT697" s="124" t="e">
        <f t="shared" si="56"/>
        <v>#REF!</v>
      </c>
      <c r="AU697" s="124" t="e">
        <f t="shared" si="55"/>
        <v>#REF!</v>
      </c>
      <c r="AV697" s="129" t="s">
        <v>1667</v>
      </c>
      <c r="AW697" s="129" t="s">
        <v>1668</v>
      </c>
    </row>
    <row r="698" spans="45:49" x14ac:dyDescent="0.3">
      <c r="AS698" s="124" t="s">
        <v>142</v>
      </c>
      <c r="AT698" s="124" t="e">
        <f t="shared" si="56"/>
        <v>#REF!</v>
      </c>
      <c r="AU698" s="124" t="e">
        <f t="shared" si="55"/>
        <v>#REF!</v>
      </c>
      <c r="AV698" s="124" t="s">
        <v>1144</v>
      </c>
      <c r="AW698" s="124" t="s">
        <v>1669</v>
      </c>
    </row>
    <row r="699" spans="45:49" x14ac:dyDescent="0.3">
      <c r="AS699" s="124" t="s">
        <v>142</v>
      </c>
      <c r="AT699" s="124" t="e">
        <f t="shared" si="56"/>
        <v>#REF!</v>
      </c>
      <c r="AU699" s="124" t="e">
        <f t="shared" si="55"/>
        <v>#REF!</v>
      </c>
      <c r="AV699" s="129" t="s">
        <v>1670</v>
      </c>
      <c r="AW699" s="129" t="s">
        <v>1671</v>
      </c>
    </row>
    <row r="700" spans="45:49" x14ac:dyDescent="0.3">
      <c r="AS700" s="124" t="s">
        <v>142</v>
      </c>
      <c r="AT700" s="124" t="e">
        <f t="shared" si="56"/>
        <v>#REF!</v>
      </c>
      <c r="AU700" s="124" t="e">
        <f t="shared" si="55"/>
        <v>#REF!</v>
      </c>
      <c r="AV700" s="124" t="s">
        <v>1672</v>
      </c>
      <c r="AW700" s="124" t="s">
        <v>1673</v>
      </c>
    </row>
    <row r="701" spans="45:49" x14ac:dyDescent="0.3">
      <c r="AS701" s="124" t="s">
        <v>142</v>
      </c>
      <c r="AT701" s="124" t="e">
        <f t="shared" si="56"/>
        <v>#REF!</v>
      </c>
      <c r="AU701" s="124" t="e">
        <f t="shared" si="55"/>
        <v>#REF!</v>
      </c>
      <c r="AV701" s="129" t="s">
        <v>1674</v>
      </c>
      <c r="AW701" s="129" t="s">
        <v>1675</v>
      </c>
    </row>
    <row r="702" spans="45:49" x14ac:dyDescent="0.3">
      <c r="AS702" s="124" t="s">
        <v>142</v>
      </c>
      <c r="AT702" s="124" t="e">
        <f t="shared" si="56"/>
        <v>#REF!</v>
      </c>
      <c r="AU702" s="124" t="e">
        <f t="shared" si="55"/>
        <v>#REF!</v>
      </c>
      <c r="AV702" s="124" t="s">
        <v>1676</v>
      </c>
      <c r="AW702" s="124" t="s">
        <v>1677</v>
      </c>
    </row>
    <row r="703" spans="45:49" x14ac:dyDescent="0.3">
      <c r="AS703" s="124" t="s">
        <v>142</v>
      </c>
      <c r="AT703" s="124" t="e">
        <f t="shared" si="56"/>
        <v>#REF!</v>
      </c>
      <c r="AU703" s="124" t="e">
        <f t="shared" si="55"/>
        <v>#REF!</v>
      </c>
      <c r="AV703" s="129" t="s">
        <v>1678</v>
      </c>
      <c r="AW703" s="129" t="s">
        <v>1679</v>
      </c>
    </row>
    <row r="704" spans="45:49" x14ac:dyDescent="0.3">
      <c r="AS704" s="124" t="s">
        <v>142</v>
      </c>
      <c r="AT704" s="124" t="e">
        <f t="shared" si="56"/>
        <v>#REF!</v>
      </c>
      <c r="AU704" s="124" t="e">
        <f t="shared" si="55"/>
        <v>#REF!</v>
      </c>
      <c r="AV704" s="124" t="s">
        <v>1680</v>
      </c>
      <c r="AW704" s="124" t="s">
        <v>1681</v>
      </c>
    </row>
    <row r="705" spans="45:49" x14ac:dyDescent="0.3">
      <c r="AS705" s="124" t="s">
        <v>142</v>
      </c>
      <c r="AT705" s="124" t="e">
        <f t="shared" si="56"/>
        <v>#REF!</v>
      </c>
      <c r="AU705" s="124" t="e">
        <f t="shared" si="55"/>
        <v>#REF!</v>
      </c>
      <c r="AV705" s="129" t="s">
        <v>1682</v>
      </c>
      <c r="AW705" s="129" t="s">
        <v>1683</v>
      </c>
    </row>
    <row r="706" spans="45:49" x14ac:dyDescent="0.3">
      <c r="AS706" s="124" t="s">
        <v>142</v>
      </c>
      <c r="AT706" s="124" t="e">
        <f t="shared" si="56"/>
        <v>#REF!</v>
      </c>
      <c r="AU706" s="124" t="e">
        <f t="shared" ref="AU706:AU769" si="57">CONCATENATE(AS706,AT706)</f>
        <v>#REF!</v>
      </c>
      <c r="AV706" s="124" t="s">
        <v>1684</v>
      </c>
      <c r="AW706" s="124" t="s">
        <v>1685</v>
      </c>
    </row>
    <row r="707" spans="45:49" x14ac:dyDescent="0.3">
      <c r="AS707" s="124" t="s">
        <v>142</v>
      </c>
      <c r="AT707" s="124" t="e">
        <f t="shared" ref="AT707:AT770" si="58">AT706+1</f>
        <v>#REF!</v>
      </c>
      <c r="AU707" s="124" t="e">
        <f t="shared" si="57"/>
        <v>#REF!</v>
      </c>
      <c r="AV707" s="129" t="s">
        <v>5801</v>
      </c>
      <c r="AW707" s="129" t="s">
        <v>1686</v>
      </c>
    </row>
    <row r="708" spans="45:49" x14ac:dyDescent="0.3">
      <c r="AS708" s="124" t="s">
        <v>142</v>
      </c>
      <c r="AT708" s="124" t="e">
        <f t="shared" si="58"/>
        <v>#REF!</v>
      </c>
      <c r="AU708" s="124" t="e">
        <f t="shared" si="57"/>
        <v>#REF!</v>
      </c>
      <c r="AV708" s="124" t="s">
        <v>5802</v>
      </c>
      <c r="AW708" s="124" t="s">
        <v>1687</v>
      </c>
    </row>
    <row r="709" spans="45:49" x14ac:dyDescent="0.3">
      <c r="AS709" s="124" t="s">
        <v>142</v>
      </c>
      <c r="AT709" s="124" t="e">
        <f t="shared" si="58"/>
        <v>#REF!</v>
      </c>
      <c r="AU709" s="124" t="e">
        <f t="shared" si="57"/>
        <v>#REF!</v>
      </c>
      <c r="AV709" s="129" t="s">
        <v>5803</v>
      </c>
      <c r="AW709" s="129" t="s">
        <v>1688</v>
      </c>
    </row>
    <row r="710" spans="45:49" x14ac:dyDescent="0.3">
      <c r="AS710" s="124" t="s">
        <v>142</v>
      </c>
      <c r="AT710" s="124" t="e">
        <f t="shared" si="58"/>
        <v>#REF!</v>
      </c>
      <c r="AU710" s="124" t="e">
        <f t="shared" si="57"/>
        <v>#REF!</v>
      </c>
      <c r="AV710" s="124" t="s">
        <v>5804</v>
      </c>
      <c r="AW710" s="124" t="s">
        <v>1689</v>
      </c>
    </row>
    <row r="711" spans="45:49" x14ac:dyDescent="0.3">
      <c r="AS711" s="124" t="s">
        <v>142</v>
      </c>
      <c r="AT711" s="124" t="e">
        <f t="shared" si="58"/>
        <v>#REF!</v>
      </c>
      <c r="AU711" s="124" t="e">
        <f t="shared" si="57"/>
        <v>#REF!</v>
      </c>
      <c r="AV711" s="129" t="s">
        <v>5805</v>
      </c>
      <c r="AW711" s="129" t="s">
        <v>1690</v>
      </c>
    </row>
    <row r="712" spans="45:49" x14ac:dyDescent="0.3">
      <c r="AS712" s="124" t="s">
        <v>144</v>
      </c>
      <c r="AT712" s="124" t="e">
        <f t="shared" si="58"/>
        <v>#REF!</v>
      </c>
      <c r="AU712" s="124" t="e">
        <f t="shared" si="57"/>
        <v>#REF!</v>
      </c>
      <c r="AV712" s="124" t="s">
        <v>1691</v>
      </c>
      <c r="AW712" s="124" t="s">
        <v>1692</v>
      </c>
    </row>
    <row r="713" spans="45:49" x14ac:dyDescent="0.3">
      <c r="AS713" s="124" t="s">
        <v>144</v>
      </c>
      <c r="AT713" s="124" t="e">
        <f t="shared" si="58"/>
        <v>#REF!</v>
      </c>
      <c r="AU713" s="124" t="e">
        <f t="shared" si="57"/>
        <v>#REF!</v>
      </c>
      <c r="AV713" s="129" t="s">
        <v>1693</v>
      </c>
      <c r="AW713" s="129" t="s">
        <v>1694</v>
      </c>
    </row>
    <row r="714" spans="45:49" x14ac:dyDescent="0.3">
      <c r="AS714" s="124" t="s">
        <v>144</v>
      </c>
      <c r="AT714" s="124" t="e">
        <f t="shared" si="58"/>
        <v>#REF!</v>
      </c>
      <c r="AU714" s="124" t="e">
        <f t="shared" si="57"/>
        <v>#REF!</v>
      </c>
      <c r="AV714" s="124" t="s">
        <v>1695</v>
      </c>
      <c r="AW714" s="124" t="s">
        <v>1696</v>
      </c>
    </row>
    <row r="715" spans="45:49" x14ac:dyDescent="0.3">
      <c r="AS715" s="124" t="s">
        <v>144</v>
      </c>
      <c r="AT715" s="124" t="e">
        <f t="shared" si="58"/>
        <v>#REF!</v>
      </c>
      <c r="AU715" s="124" t="e">
        <f t="shared" si="57"/>
        <v>#REF!</v>
      </c>
      <c r="AV715" s="129" t="s">
        <v>1697</v>
      </c>
      <c r="AW715" s="129" t="s">
        <v>1698</v>
      </c>
    </row>
    <row r="716" spans="45:49" x14ac:dyDescent="0.3">
      <c r="AS716" s="124" t="s">
        <v>144</v>
      </c>
      <c r="AT716" s="124" t="e">
        <f t="shared" si="58"/>
        <v>#REF!</v>
      </c>
      <c r="AU716" s="124" t="e">
        <f t="shared" si="57"/>
        <v>#REF!</v>
      </c>
      <c r="AV716" s="124" t="s">
        <v>228</v>
      </c>
      <c r="AW716" s="124" t="s">
        <v>1699</v>
      </c>
    </row>
    <row r="717" spans="45:49" x14ac:dyDescent="0.3">
      <c r="AS717" s="124" t="s">
        <v>144</v>
      </c>
      <c r="AT717" s="124" t="e">
        <f t="shared" si="58"/>
        <v>#REF!</v>
      </c>
      <c r="AU717" s="124" t="e">
        <f t="shared" si="57"/>
        <v>#REF!</v>
      </c>
      <c r="AV717" s="129" t="s">
        <v>1700</v>
      </c>
      <c r="AW717" s="129" t="s">
        <v>1701</v>
      </c>
    </row>
    <row r="718" spans="45:49" x14ac:dyDescent="0.3">
      <c r="AS718" s="124" t="s">
        <v>144</v>
      </c>
      <c r="AT718" s="124" t="e">
        <f t="shared" si="58"/>
        <v>#REF!</v>
      </c>
      <c r="AU718" s="124" t="e">
        <f t="shared" si="57"/>
        <v>#REF!</v>
      </c>
      <c r="AV718" s="124" t="s">
        <v>1702</v>
      </c>
      <c r="AW718" s="124" t="s">
        <v>1703</v>
      </c>
    </row>
    <row r="719" spans="45:49" x14ac:dyDescent="0.3">
      <c r="AS719" s="124" t="s">
        <v>144</v>
      </c>
      <c r="AT719" s="124" t="e">
        <f t="shared" si="58"/>
        <v>#REF!</v>
      </c>
      <c r="AU719" s="124" t="e">
        <f t="shared" si="57"/>
        <v>#REF!</v>
      </c>
      <c r="AV719" s="129" t="s">
        <v>978</v>
      </c>
      <c r="AW719" s="129" t="s">
        <v>1704</v>
      </c>
    </row>
    <row r="720" spans="45:49" x14ac:dyDescent="0.3">
      <c r="AS720" s="124" t="s">
        <v>144</v>
      </c>
      <c r="AT720" s="124" t="e">
        <f t="shared" si="58"/>
        <v>#REF!</v>
      </c>
      <c r="AU720" s="124" t="e">
        <f t="shared" si="57"/>
        <v>#REF!</v>
      </c>
      <c r="AV720" s="124" t="s">
        <v>1705</v>
      </c>
      <c r="AW720" s="124" t="s">
        <v>1706</v>
      </c>
    </row>
    <row r="721" spans="45:49" x14ac:dyDescent="0.3">
      <c r="AS721" s="124" t="s">
        <v>144</v>
      </c>
      <c r="AT721" s="124" t="e">
        <f t="shared" si="58"/>
        <v>#REF!</v>
      </c>
      <c r="AU721" s="124" t="e">
        <f t="shared" si="57"/>
        <v>#REF!</v>
      </c>
      <c r="AV721" s="129" t="s">
        <v>1707</v>
      </c>
      <c r="AW721" s="129" t="s">
        <v>1708</v>
      </c>
    </row>
    <row r="722" spans="45:49" x14ac:dyDescent="0.3">
      <c r="AS722" s="124" t="s">
        <v>144</v>
      </c>
      <c r="AT722" s="124" t="e">
        <f t="shared" si="58"/>
        <v>#REF!</v>
      </c>
      <c r="AU722" s="124" t="e">
        <f t="shared" si="57"/>
        <v>#REF!</v>
      </c>
      <c r="AV722" s="124" t="s">
        <v>1709</v>
      </c>
      <c r="AW722" s="124" t="s">
        <v>1710</v>
      </c>
    </row>
    <row r="723" spans="45:49" x14ac:dyDescent="0.3">
      <c r="AS723" s="124" t="s">
        <v>144</v>
      </c>
      <c r="AT723" s="124" t="e">
        <f t="shared" si="58"/>
        <v>#REF!</v>
      </c>
      <c r="AU723" s="124" t="e">
        <f t="shared" si="57"/>
        <v>#REF!</v>
      </c>
      <c r="AV723" s="129" t="s">
        <v>1711</v>
      </c>
      <c r="AW723" s="129" t="s">
        <v>1712</v>
      </c>
    </row>
    <row r="724" spans="45:49" x14ac:dyDescent="0.3">
      <c r="AS724" s="124" t="s">
        <v>144</v>
      </c>
      <c r="AT724" s="124" t="e">
        <f t="shared" si="58"/>
        <v>#REF!</v>
      </c>
      <c r="AU724" s="124" t="e">
        <f t="shared" si="57"/>
        <v>#REF!</v>
      </c>
      <c r="AV724" s="124" t="s">
        <v>1713</v>
      </c>
      <c r="AW724" s="124" t="s">
        <v>1714</v>
      </c>
    </row>
    <row r="725" spans="45:49" x14ac:dyDescent="0.3">
      <c r="AS725" s="124" t="s">
        <v>144</v>
      </c>
      <c r="AT725" s="124" t="e">
        <f t="shared" si="58"/>
        <v>#REF!</v>
      </c>
      <c r="AU725" s="124" t="e">
        <f t="shared" si="57"/>
        <v>#REF!</v>
      </c>
      <c r="AV725" s="129" t="s">
        <v>1715</v>
      </c>
      <c r="AW725" s="129" t="s">
        <v>1716</v>
      </c>
    </row>
    <row r="726" spans="45:49" x14ac:dyDescent="0.3">
      <c r="AS726" s="124" t="s">
        <v>144</v>
      </c>
      <c r="AT726" s="124" t="e">
        <f t="shared" si="58"/>
        <v>#REF!</v>
      </c>
      <c r="AU726" s="124" t="e">
        <f t="shared" si="57"/>
        <v>#REF!</v>
      </c>
      <c r="AV726" s="124" t="s">
        <v>1717</v>
      </c>
      <c r="AW726" s="124" t="s">
        <v>1718</v>
      </c>
    </row>
    <row r="727" spans="45:49" x14ac:dyDescent="0.3">
      <c r="AS727" s="124" t="s">
        <v>144</v>
      </c>
      <c r="AT727" s="124" t="e">
        <f t="shared" si="58"/>
        <v>#REF!</v>
      </c>
      <c r="AU727" s="124" t="e">
        <f t="shared" si="57"/>
        <v>#REF!</v>
      </c>
      <c r="AV727" s="129" t="s">
        <v>1719</v>
      </c>
      <c r="AW727" s="129" t="s">
        <v>1720</v>
      </c>
    </row>
    <row r="728" spans="45:49" x14ac:dyDescent="0.3">
      <c r="AS728" s="124" t="s">
        <v>144</v>
      </c>
      <c r="AT728" s="124" t="e">
        <f t="shared" si="58"/>
        <v>#REF!</v>
      </c>
      <c r="AU728" s="124" t="e">
        <f t="shared" si="57"/>
        <v>#REF!</v>
      </c>
      <c r="AV728" s="124" t="s">
        <v>1721</v>
      </c>
      <c r="AW728" s="124" t="s">
        <v>1722</v>
      </c>
    </row>
    <row r="729" spans="45:49" x14ac:dyDescent="0.3">
      <c r="AS729" s="124" t="s">
        <v>144</v>
      </c>
      <c r="AT729" s="124" t="e">
        <f t="shared" si="58"/>
        <v>#REF!</v>
      </c>
      <c r="AU729" s="124" t="e">
        <f t="shared" si="57"/>
        <v>#REF!</v>
      </c>
      <c r="AV729" s="129" t="s">
        <v>5806</v>
      </c>
      <c r="AW729" s="129" t="s">
        <v>1723</v>
      </c>
    </row>
    <row r="730" spans="45:49" x14ac:dyDescent="0.3">
      <c r="AS730" s="124" t="s">
        <v>144</v>
      </c>
      <c r="AT730" s="124" t="e">
        <f t="shared" si="58"/>
        <v>#REF!</v>
      </c>
      <c r="AU730" s="124" t="e">
        <f t="shared" si="57"/>
        <v>#REF!</v>
      </c>
      <c r="AV730" s="124" t="s">
        <v>5807</v>
      </c>
      <c r="AW730" s="124" t="s">
        <v>1724</v>
      </c>
    </row>
    <row r="731" spans="45:49" x14ac:dyDescent="0.3">
      <c r="AS731" s="124" t="s">
        <v>144</v>
      </c>
      <c r="AT731" s="124" t="e">
        <f t="shared" si="58"/>
        <v>#REF!</v>
      </c>
      <c r="AU731" s="124" t="e">
        <f t="shared" si="57"/>
        <v>#REF!</v>
      </c>
      <c r="AV731" s="129" t="s">
        <v>5808</v>
      </c>
      <c r="AW731" s="129" t="s">
        <v>1725</v>
      </c>
    </row>
    <row r="732" spans="45:49" x14ac:dyDescent="0.3">
      <c r="AS732" s="124" t="s">
        <v>144</v>
      </c>
      <c r="AT732" s="124" t="e">
        <f t="shared" si="58"/>
        <v>#REF!</v>
      </c>
      <c r="AU732" s="124" t="e">
        <f t="shared" si="57"/>
        <v>#REF!</v>
      </c>
      <c r="AV732" s="124" t="s">
        <v>5809</v>
      </c>
      <c r="AW732" s="124" t="s">
        <v>1726</v>
      </c>
    </row>
    <row r="733" spans="45:49" x14ac:dyDescent="0.3">
      <c r="AS733" s="124" t="s">
        <v>178</v>
      </c>
      <c r="AT733" s="124" t="e">
        <f t="shared" si="58"/>
        <v>#REF!</v>
      </c>
      <c r="AU733" s="124" t="e">
        <f t="shared" si="57"/>
        <v>#REF!</v>
      </c>
      <c r="AV733" s="129" t="s">
        <v>1727</v>
      </c>
      <c r="AW733" s="129" t="s">
        <v>1728</v>
      </c>
    </row>
    <row r="734" spans="45:49" x14ac:dyDescent="0.3">
      <c r="AS734" s="124" t="s">
        <v>178</v>
      </c>
      <c r="AT734" s="124" t="e">
        <f t="shared" si="58"/>
        <v>#REF!</v>
      </c>
      <c r="AU734" s="124" t="e">
        <f t="shared" si="57"/>
        <v>#REF!</v>
      </c>
      <c r="AV734" s="124" t="s">
        <v>1729</v>
      </c>
      <c r="AW734" s="124" t="s">
        <v>1730</v>
      </c>
    </row>
    <row r="735" spans="45:49" x14ac:dyDescent="0.3">
      <c r="AS735" s="124" t="s">
        <v>178</v>
      </c>
      <c r="AT735" s="124" t="e">
        <f t="shared" si="58"/>
        <v>#REF!</v>
      </c>
      <c r="AU735" s="124" t="e">
        <f t="shared" si="57"/>
        <v>#REF!</v>
      </c>
      <c r="AV735" s="129" t="s">
        <v>1731</v>
      </c>
      <c r="AW735" s="129" t="s">
        <v>1732</v>
      </c>
    </row>
    <row r="736" spans="45:49" x14ac:dyDescent="0.3">
      <c r="AS736" s="124" t="s">
        <v>178</v>
      </c>
      <c r="AT736" s="124" t="e">
        <f t="shared" si="58"/>
        <v>#REF!</v>
      </c>
      <c r="AU736" s="124" t="e">
        <f t="shared" si="57"/>
        <v>#REF!</v>
      </c>
      <c r="AV736" s="124" t="s">
        <v>1733</v>
      </c>
      <c r="AW736" s="124" t="s">
        <v>1734</v>
      </c>
    </row>
    <row r="737" spans="45:49" x14ac:dyDescent="0.3">
      <c r="AS737" s="124" t="s">
        <v>178</v>
      </c>
      <c r="AT737" s="124" t="e">
        <f t="shared" si="58"/>
        <v>#REF!</v>
      </c>
      <c r="AU737" s="124" t="e">
        <f t="shared" si="57"/>
        <v>#REF!</v>
      </c>
      <c r="AV737" s="129" t="s">
        <v>1735</v>
      </c>
      <c r="AW737" s="129" t="s">
        <v>1736</v>
      </c>
    </row>
    <row r="738" spans="45:49" x14ac:dyDescent="0.3">
      <c r="AS738" s="124" t="s">
        <v>178</v>
      </c>
      <c r="AT738" s="124" t="e">
        <f t="shared" si="58"/>
        <v>#REF!</v>
      </c>
      <c r="AU738" s="124" t="e">
        <f t="shared" si="57"/>
        <v>#REF!</v>
      </c>
      <c r="AV738" s="124" t="s">
        <v>1737</v>
      </c>
      <c r="AW738" s="124" t="s">
        <v>1738</v>
      </c>
    </row>
    <row r="739" spans="45:49" x14ac:dyDescent="0.3">
      <c r="AS739" s="124" t="s">
        <v>178</v>
      </c>
      <c r="AT739" s="124" t="e">
        <f t="shared" si="58"/>
        <v>#REF!</v>
      </c>
      <c r="AU739" s="124" t="e">
        <f t="shared" si="57"/>
        <v>#REF!</v>
      </c>
      <c r="AV739" s="129" t="s">
        <v>1739</v>
      </c>
      <c r="AW739" s="129" t="s">
        <v>1740</v>
      </c>
    </row>
    <row r="740" spans="45:49" x14ac:dyDescent="0.3">
      <c r="AS740" s="124" t="s">
        <v>178</v>
      </c>
      <c r="AT740" s="124" t="e">
        <f t="shared" si="58"/>
        <v>#REF!</v>
      </c>
      <c r="AU740" s="124" t="e">
        <f t="shared" si="57"/>
        <v>#REF!</v>
      </c>
      <c r="AV740" s="124" t="s">
        <v>1497</v>
      </c>
      <c r="AW740" s="124" t="s">
        <v>1741</v>
      </c>
    </row>
    <row r="741" spans="45:49" x14ac:dyDescent="0.3">
      <c r="AS741" s="124" t="s">
        <v>178</v>
      </c>
      <c r="AT741" s="124" t="e">
        <f t="shared" si="58"/>
        <v>#REF!</v>
      </c>
      <c r="AU741" s="124" t="e">
        <f t="shared" si="57"/>
        <v>#REF!</v>
      </c>
      <c r="AV741" s="129" t="s">
        <v>179</v>
      </c>
      <c r="AW741" s="129" t="s">
        <v>1742</v>
      </c>
    </row>
    <row r="742" spans="45:49" x14ac:dyDescent="0.3">
      <c r="AS742" s="124" t="s">
        <v>178</v>
      </c>
      <c r="AT742" s="124" t="e">
        <f t="shared" si="58"/>
        <v>#REF!</v>
      </c>
      <c r="AU742" s="124" t="e">
        <f t="shared" si="57"/>
        <v>#REF!</v>
      </c>
      <c r="AV742" s="124" t="s">
        <v>5810</v>
      </c>
      <c r="AW742" s="124" t="s">
        <v>1743</v>
      </c>
    </row>
    <row r="743" spans="45:49" x14ac:dyDescent="0.3">
      <c r="AS743" s="124" t="s">
        <v>178</v>
      </c>
      <c r="AT743" s="124" t="e">
        <f t="shared" si="58"/>
        <v>#REF!</v>
      </c>
      <c r="AU743" s="124" t="e">
        <f t="shared" si="57"/>
        <v>#REF!</v>
      </c>
      <c r="AV743" s="129" t="s">
        <v>5811</v>
      </c>
      <c r="AW743" s="129" t="s">
        <v>1744</v>
      </c>
    </row>
    <row r="744" spans="45:49" x14ac:dyDescent="0.3">
      <c r="AS744" s="124" t="s">
        <v>178</v>
      </c>
      <c r="AT744" s="124" t="e">
        <f t="shared" si="58"/>
        <v>#REF!</v>
      </c>
      <c r="AU744" s="124" t="e">
        <f t="shared" si="57"/>
        <v>#REF!</v>
      </c>
      <c r="AV744" s="124" t="s">
        <v>5812</v>
      </c>
      <c r="AW744" s="124" t="s">
        <v>1745</v>
      </c>
    </row>
    <row r="745" spans="45:49" x14ac:dyDescent="0.3">
      <c r="AS745" s="124" t="s">
        <v>178</v>
      </c>
      <c r="AT745" s="124" t="e">
        <f t="shared" si="58"/>
        <v>#REF!</v>
      </c>
      <c r="AU745" s="124" t="e">
        <f t="shared" si="57"/>
        <v>#REF!</v>
      </c>
      <c r="AV745" s="129" t="s">
        <v>5813</v>
      </c>
      <c r="AW745" s="129" t="s">
        <v>1746</v>
      </c>
    </row>
    <row r="746" spans="45:49" x14ac:dyDescent="0.3">
      <c r="AS746" s="124" t="s">
        <v>189</v>
      </c>
      <c r="AT746" s="124" t="e">
        <f t="shared" si="58"/>
        <v>#REF!</v>
      </c>
      <c r="AU746" s="124" t="e">
        <f t="shared" si="57"/>
        <v>#REF!</v>
      </c>
      <c r="AV746" s="124" t="s">
        <v>1747</v>
      </c>
      <c r="AW746" s="124" t="s">
        <v>1748</v>
      </c>
    </row>
    <row r="747" spans="45:49" x14ac:dyDescent="0.3">
      <c r="AS747" s="124" t="s">
        <v>189</v>
      </c>
      <c r="AT747" s="124" t="e">
        <f t="shared" si="58"/>
        <v>#REF!</v>
      </c>
      <c r="AU747" s="124" t="e">
        <f t="shared" si="57"/>
        <v>#REF!</v>
      </c>
      <c r="AV747" s="129" t="s">
        <v>1749</v>
      </c>
      <c r="AW747" s="129" t="s">
        <v>1750</v>
      </c>
    </row>
    <row r="748" spans="45:49" x14ac:dyDescent="0.3">
      <c r="AS748" s="124" t="s">
        <v>189</v>
      </c>
      <c r="AT748" s="124" t="e">
        <f t="shared" si="58"/>
        <v>#REF!</v>
      </c>
      <c r="AU748" s="124" t="e">
        <f t="shared" si="57"/>
        <v>#REF!</v>
      </c>
      <c r="AV748" s="124" t="s">
        <v>1751</v>
      </c>
      <c r="AW748" s="124" t="s">
        <v>1752</v>
      </c>
    </row>
    <row r="749" spans="45:49" x14ac:dyDescent="0.3">
      <c r="AS749" s="124" t="s">
        <v>189</v>
      </c>
      <c r="AT749" s="124" t="e">
        <f t="shared" si="58"/>
        <v>#REF!</v>
      </c>
      <c r="AU749" s="124" t="e">
        <f t="shared" si="57"/>
        <v>#REF!</v>
      </c>
      <c r="AV749" s="129" t="s">
        <v>1753</v>
      </c>
      <c r="AW749" s="129" t="s">
        <v>1754</v>
      </c>
    </row>
    <row r="750" spans="45:49" x14ac:dyDescent="0.3">
      <c r="AS750" s="124" t="s">
        <v>189</v>
      </c>
      <c r="AT750" s="124" t="e">
        <f t="shared" si="58"/>
        <v>#REF!</v>
      </c>
      <c r="AU750" s="124" t="e">
        <f t="shared" si="57"/>
        <v>#REF!</v>
      </c>
      <c r="AV750" s="124" t="s">
        <v>1755</v>
      </c>
      <c r="AW750" s="124" t="s">
        <v>1756</v>
      </c>
    </row>
    <row r="751" spans="45:49" x14ac:dyDescent="0.3">
      <c r="AS751" s="124" t="s">
        <v>189</v>
      </c>
      <c r="AT751" s="124" t="e">
        <f t="shared" si="58"/>
        <v>#REF!</v>
      </c>
      <c r="AU751" s="124" t="e">
        <f t="shared" si="57"/>
        <v>#REF!</v>
      </c>
      <c r="AV751" s="129" t="s">
        <v>1757</v>
      </c>
      <c r="AW751" s="129" t="s">
        <v>1758</v>
      </c>
    </row>
    <row r="752" spans="45:49" x14ac:dyDescent="0.3">
      <c r="AS752" s="124" t="s">
        <v>189</v>
      </c>
      <c r="AT752" s="124" t="e">
        <f t="shared" si="58"/>
        <v>#REF!</v>
      </c>
      <c r="AU752" s="124" t="e">
        <f t="shared" si="57"/>
        <v>#REF!</v>
      </c>
      <c r="AV752" s="124" t="s">
        <v>1759</v>
      </c>
      <c r="AW752" s="124" t="s">
        <v>1760</v>
      </c>
    </row>
    <row r="753" spans="45:49" x14ac:dyDescent="0.3">
      <c r="AS753" s="124" t="s">
        <v>189</v>
      </c>
      <c r="AT753" s="124" t="e">
        <f t="shared" si="58"/>
        <v>#REF!</v>
      </c>
      <c r="AU753" s="124" t="e">
        <f t="shared" si="57"/>
        <v>#REF!</v>
      </c>
      <c r="AV753" s="129" t="s">
        <v>1761</v>
      </c>
      <c r="AW753" s="129" t="s">
        <v>1762</v>
      </c>
    </row>
    <row r="754" spans="45:49" x14ac:dyDescent="0.3">
      <c r="AS754" s="124" t="s">
        <v>189</v>
      </c>
      <c r="AT754" s="124" t="e">
        <f t="shared" si="58"/>
        <v>#REF!</v>
      </c>
      <c r="AU754" s="124" t="e">
        <f t="shared" si="57"/>
        <v>#REF!</v>
      </c>
      <c r="AV754" s="124" t="s">
        <v>1763</v>
      </c>
      <c r="AW754" s="124" t="s">
        <v>1764</v>
      </c>
    </row>
    <row r="755" spans="45:49" x14ac:dyDescent="0.3">
      <c r="AS755" s="124" t="s">
        <v>189</v>
      </c>
      <c r="AT755" s="124" t="e">
        <f t="shared" si="58"/>
        <v>#REF!</v>
      </c>
      <c r="AU755" s="124" t="e">
        <f t="shared" si="57"/>
        <v>#REF!</v>
      </c>
      <c r="AV755" s="129" t="s">
        <v>5814</v>
      </c>
      <c r="AW755" s="129" t="s">
        <v>1765</v>
      </c>
    </row>
    <row r="756" spans="45:49" x14ac:dyDescent="0.3">
      <c r="AS756" s="124" t="s">
        <v>189</v>
      </c>
      <c r="AT756" s="124" t="e">
        <f t="shared" si="58"/>
        <v>#REF!</v>
      </c>
      <c r="AU756" s="124" t="e">
        <f t="shared" si="57"/>
        <v>#REF!</v>
      </c>
      <c r="AV756" s="124" t="s">
        <v>5815</v>
      </c>
      <c r="AW756" s="124" t="s">
        <v>1766</v>
      </c>
    </row>
    <row r="757" spans="45:49" x14ac:dyDescent="0.3">
      <c r="AS757" s="124" t="s">
        <v>189</v>
      </c>
      <c r="AT757" s="124" t="e">
        <f t="shared" si="58"/>
        <v>#REF!</v>
      </c>
      <c r="AU757" s="124" t="e">
        <f t="shared" si="57"/>
        <v>#REF!</v>
      </c>
      <c r="AV757" s="129" t="s">
        <v>5816</v>
      </c>
      <c r="AW757" s="129" t="s">
        <v>1767</v>
      </c>
    </row>
    <row r="758" spans="45:49" x14ac:dyDescent="0.3">
      <c r="AS758" s="124" t="s">
        <v>189</v>
      </c>
      <c r="AT758" s="124" t="e">
        <f t="shared" si="58"/>
        <v>#REF!</v>
      </c>
      <c r="AU758" s="124" t="e">
        <f t="shared" si="57"/>
        <v>#REF!</v>
      </c>
      <c r="AV758" s="124" t="s">
        <v>5817</v>
      </c>
      <c r="AW758" s="124" t="s">
        <v>1768</v>
      </c>
    </row>
    <row r="759" spans="45:49" x14ac:dyDescent="0.3">
      <c r="AS759" s="124" t="s">
        <v>189</v>
      </c>
      <c r="AT759" s="124" t="e">
        <f t="shared" si="58"/>
        <v>#REF!</v>
      </c>
      <c r="AU759" s="124" t="e">
        <f t="shared" si="57"/>
        <v>#REF!</v>
      </c>
      <c r="AV759" s="129" t="s">
        <v>5818</v>
      </c>
      <c r="AW759" s="129" t="s">
        <v>1769</v>
      </c>
    </row>
    <row r="760" spans="45:49" x14ac:dyDescent="0.3">
      <c r="AS760" s="124" t="s">
        <v>201</v>
      </c>
      <c r="AT760" s="124" t="e">
        <f t="shared" si="58"/>
        <v>#REF!</v>
      </c>
      <c r="AU760" s="124" t="e">
        <f t="shared" si="57"/>
        <v>#REF!</v>
      </c>
      <c r="AV760" s="124" t="s">
        <v>1770</v>
      </c>
      <c r="AW760" s="124" t="s">
        <v>1771</v>
      </c>
    </row>
    <row r="761" spans="45:49" x14ac:dyDescent="0.3">
      <c r="AS761" s="124" t="s">
        <v>201</v>
      </c>
      <c r="AT761" s="124" t="e">
        <f t="shared" si="58"/>
        <v>#REF!</v>
      </c>
      <c r="AU761" s="124" t="e">
        <f t="shared" si="57"/>
        <v>#REF!</v>
      </c>
      <c r="AV761" s="129" t="s">
        <v>1772</v>
      </c>
      <c r="AW761" s="129" t="s">
        <v>1773</v>
      </c>
    </row>
    <row r="762" spans="45:49" x14ac:dyDescent="0.3">
      <c r="AS762" s="124" t="s">
        <v>201</v>
      </c>
      <c r="AT762" s="124" t="e">
        <f t="shared" si="58"/>
        <v>#REF!</v>
      </c>
      <c r="AU762" s="124" t="e">
        <f t="shared" si="57"/>
        <v>#REF!</v>
      </c>
      <c r="AV762" s="124" t="s">
        <v>1774</v>
      </c>
      <c r="AW762" s="124" t="s">
        <v>1775</v>
      </c>
    </row>
    <row r="763" spans="45:49" x14ac:dyDescent="0.3">
      <c r="AS763" s="124" t="s">
        <v>201</v>
      </c>
      <c r="AT763" s="124" t="e">
        <f t="shared" si="58"/>
        <v>#REF!</v>
      </c>
      <c r="AU763" s="124" t="e">
        <f t="shared" si="57"/>
        <v>#REF!</v>
      </c>
      <c r="AV763" s="129" t="s">
        <v>1776</v>
      </c>
      <c r="AW763" s="129" t="s">
        <v>1777</v>
      </c>
    </row>
    <row r="764" spans="45:49" x14ac:dyDescent="0.3">
      <c r="AS764" s="124" t="s">
        <v>201</v>
      </c>
      <c r="AT764" s="124" t="e">
        <f t="shared" si="58"/>
        <v>#REF!</v>
      </c>
      <c r="AU764" s="124" t="e">
        <f t="shared" si="57"/>
        <v>#REF!</v>
      </c>
      <c r="AV764" s="124" t="s">
        <v>1778</v>
      </c>
      <c r="AW764" s="124" t="s">
        <v>1779</v>
      </c>
    </row>
    <row r="765" spans="45:49" x14ac:dyDescent="0.3">
      <c r="AS765" s="124" t="s">
        <v>201</v>
      </c>
      <c r="AT765" s="124" t="e">
        <f t="shared" si="58"/>
        <v>#REF!</v>
      </c>
      <c r="AU765" s="124" t="e">
        <f t="shared" si="57"/>
        <v>#REF!</v>
      </c>
      <c r="AV765" s="129" t="s">
        <v>1780</v>
      </c>
      <c r="AW765" s="129" t="s">
        <v>1781</v>
      </c>
    </row>
    <row r="766" spans="45:49" x14ac:dyDescent="0.3">
      <c r="AS766" s="124" t="s">
        <v>201</v>
      </c>
      <c r="AT766" s="124" t="e">
        <f t="shared" si="58"/>
        <v>#REF!</v>
      </c>
      <c r="AU766" s="124" t="e">
        <f t="shared" si="57"/>
        <v>#REF!</v>
      </c>
      <c r="AV766" s="124" t="s">
        <v>202</v>
      </c>
      <c r="AW766" s="124" t="s">
        <v>1782</v>
      </c>
    </row>
    <row r="767" spans="45:49" x14ac:dyDescent="0.3">
      <c r="AS767" s="124" t="s">
        <v>201</v>
      </c>
      <c r="AT767" s="124" t="e">
        <f t="shared" si="58"/>
        <v>#REF!</v>
      </c>
      <c r="AU767" s="124" t="e">
        <f t="shared" si="57"/>
        <v>#REF!</v>
      </c>
      <c r="AV767" s="129" t="s">
        <v>5819</v>
      </c>
      <c r="AW767" s="129" t="s">
        <v>1783</v>
      </c>
    </row>
    <row r="768" spans="45:49" x14ac:dyDescent="0.3">
      <c r="AS768" s="124" t="s">
        <v>201</v>
      </c>
      <c r="AT768" s="124" t="e">
        <f t="shared" si="58"/>
        <v>#REF!</v>
      </c>
      <c r="AU768" s="124" t="e">
        <f t="shared" si="57"/>
        <v>#REF!</v>
      </c>
      <c r="AV768" s="124" t="s">
        <v>5820</v>
      </c>
      <c r="AW768" s="124" t="s">
        <v>1784</v>
      </c>
    </row>
    <row r="769" spans="45:49" x14ac:dyDescent="0.3">
      <c r="AS769" s="124" t="s">
        <v>201</v>
      </c>
      <c r="AT769" s="124" t="e">
        <f t="shared" si="58"/>
        <v>#REF!</v>
      </c>
      <c r="AU769" s="124" t="e">
        <f t="shared" si="57"/>
        <v>#REF!</v>
      </c>
      <c r="AV769" s="129" t="s">
        <v>5821</v>
      </c>
      <c r="AW769" s="129" t="s">
        <v>1785</v>
      </c>
    </row>
    <row r="770" spans="45:49" x14ac:dyDescent="0.3">
      <c r="AS770" s="124" t="s">
        <v>203</v>
      </c>
      <c r="AT770" s="124" t="e">
        <f t="shared" si="58"/>
        <v>#REF!</v>
      </c>
      <c r="AU770" s="124" t="e">
        <f t="shared" ref="AU770:AU833" si="59">CONCATENATE(AS770,AT770)</f>
        <v>#REF!</v>
      </c>
      <c r="AV770" s="124" t="s">
        <v>1786</v>
      </c>
      <c r="AW770" s="124" t="s">
        <v>1787</v>
      </c>
    </row>
    <row r="771" spans="45:49" x14ac:dyDescent="0.3">
      <c r="AS771" s="124" t="s">
        <v>203</v>
      </c>
      <c r="AT771" s="124" t="e">
        <f t="shared" ref="AT771:AT834" si="60">AT770+1</f>
        <v>#REF!</v>
      </c>
      <c r="AU771" s="124" t="e">
        <f t="shared" si="59"/>
        <v>#REF!</v>
      </c>
      <c r="AV771" s="129" t="s">
        <v>1788</v>
      </c>
      <c r="AW771" s="129" t="s">
        <v>1789</v>
      </c>
    </row>
    <row r="772" spans="45:49" x14ac:dyDescent="0.3">
      <c r="AS772" s="124" t="s">
        <v>203</v>
      </c>
      <c r="AT772" s="124" t="e">
        <f t="shared" si="60"/>
        <v>#REF!</v>
      </c>
      <c r="AU772" s="124" t="e">
        <f t="shared" si="59"/>
        <v>#REF!</v>
      </c>
      <c r="AV772" s="124" t="s">
        <v>1790</v>
      </c>
      <c r="AW772" s="124" t="s">
        <v>1791</v>
      </c>
    </row>
    <row r="773" spans="45:49" x14ac:dyDescent="0.3">
      <c r="AS773" s="124" t="s">
        <v>203</v>
      </c>
      <c r="AT773" s="124" t="e">
        <f t="shared" si="60"/>
        <v>#REF!</v>
      </c>
      <c r="AU773" s="124" t="e">
        <f t="shared" si="59"/>
        <v>#REF!</v>
      </c>
      <c r="AV773" s="129" t="s">
        <v>1792</v>
      </c>
      <c r="AW773" s="129" t="s">
        <v>1793</v>
      </c>
    </row>
    <row r="774" spans="45:49" x14ac:dyDescent="0.3">
      <c r="AS774" s="124" t="s">
        <v>203</v>
      </c>
      <c r="AT774" s="124" t="e">
        <f t="shared" si="60"/>
        <v>#REF!</v>
      </c>
      <c r="AU774" s="124" t="e">
        <f t="shared" si="59"/>
        <v>#REF!</v>
      </c>
      <c r="AV774" s="124" t="s">
        <v>1794</v>
      </c>
      <c r="AW774" s="124" t="s">
        <v>1795</v>
      </c>
    </row>
    <row r="775" spans="45:49" x14ac:dyDescent="0.3">
      <c r="AS775" s="124" t="s">
        <v>203</v>
      </c>
      <c r="AT775" s="124" t="e">
        <f t="shared" si="60"/>
        <v>#REF!</v>
      </c>
      <c r="AU775" s="124" t="e">
        <f t="shared" si="59"/>
        <v>#REF!</v>
      </c>
      <c r="AV775" s="129" t="s">
        <v>1796</v>
      </c>
      <c r="AW775" s="129" t="s">
        <v>1797</v>
      </c>
    </row>
    <row r="776" spans="45:49" x14ac:dyDescent="0.3">
      <c r="AS776" s="124" t="s">
        <v>203</v>
      </c>
      <c r="AT776" s="124" t="e">
        <f t="shared" si="60"/>
        <v>#REF!</v>
      </c>
      <c r="AU776" s="124" t="e">
        <f t="shared" si="59"/>
        <v>#REF!</v>
      </c>
      <c r="AV776" s="124" t="s">
        <v>1798</v>
      </c>
      <c r="AW776" s="124" t="s">
        <v>1799</v>
      </c>
    </row>
    <row r="777" spans="45:49" x14ac:dyDescent="0.3">
      <c r="AS777" s="124" t="s">
        <v>203</v>
      </c>
      <c r="AT777" s="124" t="e">
        <f t="shared" si="60"/>
        <v>#REF!</v>
      </c>
      <c r="AU777" s="124" t="e">
        <f t="shared" si="59"/>
        <v>#REF!</v>
      </c>
      <c r="AV777" s="129" t="s">
        <v>1800</v>
      </c>
      <c r="AW777" s="129" t="s">
        <v>1801</v>
      </c>
    </row>
    <row r="778" spans="45:49" x14ac:dyDescent="0.3">
      <c r="AS778" s="124" t="s">
        <v>203</v>
      </c>
      <c r="AT778" s="124" t="e">
        <f t="shared" si="60"/>
        <v>#REF!</v>
      </c>
      <c r="AU778" s="124" t="e">
        <f t="shared" si="59"/>
        <v>#REF!</v>
      </c>
      <c r="AV778" s="124" t="s">
        <v>1802</v>
      </c>
      <c r="AW778" s="124" t="s">
        <v>1803</v>
      </c>
    </row>
    <row r="779" spans="45:49" x14ac:dyDescent="0.3">
      <c r="AS779" s="124" t="s">
        <v>203</v>
      </c>
      <c r="AT779" s="124" t="e">
        <f t="shared" si="60"/>
        <v>#REF!</v>
      </c>
      <c r="AU779" s="124" t="e">
        <f t="shared" si="59"/>
        <v>#REF!</v>
      </c>
      <c r="AV779" s="129" t="s">
        <v>1804</v>
      </c>
      <c r="AW779" s="129" t="s">
        <v>1805</v>
      </c>
    </row>
    <row r="780" spans="45:49" x14ac:dyDescent="0.3">
      <c r="AS780" s="124" t="s">
        <v>203</v>
      </c>
      <c r="AT780" s="124" t="e">
        <f t="shared" si="60"/>
        <v>#REF!</v>
      </c>
      <c r="AU780" s="124" t="e">
        <f t="shared" si="59"/>
        <v>#REF!</v>
      </c>
      <c r="AV780" s="124" t="s">
        <v>1806</v>
      </c>
      <c r="AW780" s="124" t="s">
        <v>1807</v>
      </c>
    </row>
    <row r="781" spans="45:49" x14ac:dyDescent="0.3">
      <c r="AS781" s="124" t="s">
        <v>203</v>
      </c>
      <c r="AT781" s="124" t="e">
        <f t="shared" si="60"/>
        <v>#REF!</v>
      </c>
      <c r="AU781" s="124" t="e">
        <f t="shared" si="59"/>
        <v>#REF!</v>
      </c>
      <c r="AV781" s="129" t="s">
        <v>1808</v>
      </c>
      <c r="AW781" s="129" t="s">
        <v>1809</v>
      </c>
    </row>
    <row r="782" spans="45:49" x14ac:dyDescent="0.3">
      <c r="AS782" s="124" t="s">
        <v>203</v>
      </c>
      <c r="AT782" s="124" t="e">
        <f t="shared" si="60"/>
        <v>#REF!</v>
      </c>
      <c r="AU782" s="124" t="e">
        <f t="shared" si="59"/>
        <v>#REF!</v>
      </c>
      <c r="AV782" s="124" t="s">
        <v>1810</v>
      </c>
      <c r="AW782" s="124" t="s">
        <v>1811</v>
      </c>
    </row>
    <row r="783" spans="45:49" x14ac:dyDescent="0.3">
      <c r="AS783" s="124" t="s">
        <v>203</v>
      </c>
      <c r="AT783" s="124" t="e">
        <f t="shared" si="60"/>
        <v>#REF!</v>
      </c>
      <c r="AU783" s="124" t="e">
        <f t="shared" si="59"/>
        <v>#REF!</v>
      </c>
      <c r="AV783" s="129" t="s">
        <v>200</v>
      </c>
      <c r="AW783" s="129" t="s">
        <v>1812</v>
      </c>
    </row>
    <row r="784" spans="45:49" x14ac:dyDescent="0.3">
      <c r="AS784" s="124" t="s">
        <v>203</v>
      </c>
      <c r="AT784" s="124" t="e">
        <f t="shared" si="60"/>
        <v>#REF!</v>
      </c>
      <c r="AU784" s="124" t="e">
        <f t="shared" si="59"/>
        <v>#REF!</v>
      </c>
      <c r="AV784" s="124" t="s">
        <v>1813</v>
      </c>
      <c r="AW784" s="124" t="s">
        <v>1814</v>
      </c>
    </row>
    <row r="785" spans="45:49" x14ac:dyDescent="0.3">
      <c r="AS785" s="124" t="s">
        <v>203</v>
      </c>
      <c r="AT785" s="124" t="e">
        <f t="shared" si="60"/>
        <v>#REF!</v>
      </c>
      <c r="AU785" s="124" t="e">
        <f t="shared" si="59"/>
        <v>#REF!</v>
      </c>
      <c r="AV785" s="129" t="s">
        <v>1815</v>
      </c>
      <c r="AW785" s="129" t="s">
        <v>1816</v>
      </c>
    </row>
    <row r="786" spans="45:49" x14ac:dyDescent="0.3">
      <c r="AS786" s="124" t="s">
        <v>203</v>
      </c>
      <c r="AT786" s="124" t="e">
        <f t="shared" si="60"/>
        <v>#REF!</v>
      </c>
      <c r="AU786" s="124" t="e">
        <f t="shared" si="59"/>
        <v>#REF!</v>
      </c>
      <c r="AV786" s="124" t="s">
        <v>1817</v>
      </c>
      <c r="AW786" s="124" t="s">
        <v>1818</v>
      </c>
    </row>
    <row r="787" spans="45:49" x14ac:dyDescent="0.3">
      <c r="AS787" s="124" t="s">
        <v>203</v>
      </c>
      <c r="AT787" s="124" t="e">
        <f t="shared" si="60"/>
        <v>#REF!</v>
      </c>
      <c r="AU787" s="124" t="e">
        <f t="shared" si="59"/>
        <v>#REF!</v>
      </c>
      <c r="AV787" s="129" t="s">
        <v>204</v>
      </c>
      <c r="AW787" s="129" t="s">
        <v>1819</v>
      </c>
    </row>
    <row r="788" spans="45:49" x14ac:dyDescent="0.3">
      <c r="AS788" s="124" t="s">
        <v>203</v>
      </c>
      <c r="AT788" s="124" t="e">
        <f t="shared" si="60"/>
        <v>#REF!</v>
      </c>
      <c r="AU788" s="124" t="e">
        <f t="shared" si="59"/>
        <v>#REF!</v>
      </c>
      <c r="AV788" s="124" t="s">
        <v>5822</v>
      </c>
      <c r="AW788" s="124" t="s">
        <v>1820</v>
      </c>
    </row>
    <row r="789" spans="45:49" x14ac:dyDescent="0.3">
      <c r="AS789" s="124" t="s">
        <v>203</v>
      </c>
      <c r="AT789" s="124" t="e">
        <f t="shared" si="60"/>
        <v>#REF!</v>
      </c>
      <c r="AU789" s="124" t="e">
        <f t="shared" si="59"/>
        <v>#REF!</v>
      </c>
      <c r="AV789" s="129" t="s">
        <v>5823</v>
      </c>
      <c r="AW789" s="129" t="s">
        <v>1821</v>
      </c>
    </row>
    <row r="790" spans="45:49" x14ac:dyDescent="0.3">
      <c r="AS790" s="124" t="s">
        <v>203</v>
      </c>
      <c r="AT790" s="124" t="e">
        <f t="shared" si="60"/>
        <v>#REF!</v>
      </c>
      <c r="AU790" s="124" t="e">
        <f t="shared" si="59"/>
        <v>#REF!</v>
      </c>
      <c r="AV790" s="124" t="s">
        <v>5824</v>
      </c>
      <c r="AW790" s="124" t="s">
        <v>1822</v>
      </c>
    </row>
    <row r="791" spans="45:49" x14ac:dyDescent="0.3">
      <c r="AS791" s="124" t="s">
        <v>203</v>
      </c>
      <c r="AT791" s="124" t="e">
        <f t="shared" si="60"/>
        <v>#REF!</v>
      </c>
      <c r="AU791" s="124" t="e">
        <f t="shared" si="59"/>
        <v>#REF!</v>
      </c>
      <c r="AV791" s="129" t="s">
        <v>5825</v>
      </c>
      <c r="AW791" s="129" t="s">
        <v>1823</v>
      </c>
    </row>
    <row r="792" spans="45:49" x14ac:dyDescent="0.3">
      <c r="AS792" s="124" t="s">
        <v>203</v>
      </c>
      <c r="AT792" s="124" t="e">
        <f t="shared" si="60"/>
        <v>#REF!</v>
      </c>
      <c r="AU792" s="124" t="e">
        <f t="shared" si="59"/>
        <v>#REF!</v>
      </c>
      <c r="AV792" s="124" t="s">
        <v>5826</v>
      </c>
      <c r="AW792" s="124" t="s">
        <v>1824</v>
      </c>
    </row>
    <row r="793" spans="45:49" x14ac:dyDescent="0.3">
      <c r="AS793" s="124" t="s">
        <v>203</v>
      </c>
      <c r="AT793" s="124" t="e">
        <f t="shared" si="60"/>
        <v>#REF!</v>
      </c>
      <c r="AU793" s="124" t="e">
        <f t="shared" si="59"/>
        <v>#REF!</v>
      </c>
      <c r="AV793" s="129" t="s">
        <v>5827</v>
      </c>
      <c r="AW793" s="129" t="s">
        <v>1825</v>
      </c>
    </row>
    <row r="794" spans="45:49" x14ac:dyDescent="0.3">
      <c r="AS794" s="124" t="s">
        <v>203</v>
      </c>
      <c r="AT794" s="124" t="e">
        <f t="shared" si="60"/>
        <v>#REF!</v>
      </c>
      <c r="AU794" s="124" t="e">
        <f t="shared" si="59"/>
        <v>#REF!</v>
      </c>
      <c r="AV794" s="124" t="s">
        <v>5828</v>
      </c>
      <c r="AW794" s="124" t="s">
        <v>1826</v>
      </c>
    </row>
    <row r="795" spans="45:49" x14ac:dyDescent="0.3">
      <c r="AS795" s="124" t="s">
        <v>203</v>
      </c>
      <c r="AT795" s="124" t="e">
        <f t="shared" si="60"/>
        <v>#REF!</v>
      </c>
      <c r="AU795" s="124" t="e">
        <f t="shared" si="59"/>
        <v>#REF!</v>
      </c>
      <c r="AV795" s="129" t="s">
        <v>5829</v>
      </c>
      <c r="AW795" s="129" t="s">
        <v>1827</v>
      </c>
    </row>
    <row r="796" spans="45:49" x14ac:dyDescent="0.3">
      <c r="AS796" s="124" t="s">
        <v>221</v>
      </c>
      <c r="AT796" s="124" t="e">
        <f t="shared" si="60"/>
        <v>#REF!</v>
      </c>
      <c r="AU796" s="124" t="e">
        <f t="shared" si="59"/>
        <v>#REF!</v>
      </c>
      <c r="AV796" s="124" t="s">
        <v>1828</v>
      </c>
      <c r="AW796" s="124" t="s">
        <v>1829</v>
      </c>
    </row>
    <row r="797" spans="45:49" x14ac:dyDescent="0.3">
      <c r="AS797" s="124" t="s">
        <v>221</v>
      </c>
      <c r="AT797" s="124" t="e">
        <f t="shared" si="60"/>
        <v>#REF!</v>
      </c>
      <c r="AU797" s="124" t="e">
        <f t="shared" si="59"/>
        <v>#REF!</v>
      </c>
      <c r="AV797" s="129" t="s">
        <v>1830</v>
      </c>
      <c r="AW797" s="129" t="s">
        <v>1831</v>
      </c>
    </row>
    <row r="798" spans="45:49" x14ac:dyDescent="0.3">
      <c r="AS798" s="124" t="s">
        <v>221</v>
      </c>
      <c r="AT798" s="124" t="e">
        <f t="shared" si="60"/>
        <v>#REF!</v>
      </c>
      <c r="AU798" s="124" t="e">
        <f t="shared" si="59"/>
        <v>#REF!</v>
      </c>
      <c r="AV798" s="124" t="s">
        <v>1832</v>
      </c>
      <c r="AW798" s="124" t="s">
        <v>1833</v>
      </c>
    </row>
    <row r="799" spans="45:49" x14ac:dyDescent="0.3">
      <c r="AS799" s="124" t="s">
        <v>221</v>
      </c>
      <c r="AT799" s="124" t="e">
        <f t="shared" si="60"/>
        <v>#REF!</v>
      </c>
      <c r="AU799" s="124" t="e">
        <f t="shared" si="59"/>
        <v>#REF!</v>
      </c>
      <c r="AV799" s="129" t="s">
        <v>5830</v>
      </c>
      <c r="AW799" s="129" t="s">
        <v>1834</v>
      </c>
    </row>
    <row r="800" spans="45:49" x14ac:dyDescent="0.3">
      <c r="AS800" s="124" t="s">
        <v>227</v>
      </c>
      <c r="AT800" s="124" t="e">
        <f t="shared" si="60"/>
        <v>#REF!</v>
      </c>
      <c r="AU800" s="124" t="e">
        <f t="shared" si="59"/>
        <v>#REF!</v>
      </c>
      <c r="AV800" s="124" t="s">
        <v>1835</v>
      </c>
      <c r="AW800" s="124" t="s">
        <v>1836</v>
      </c>
    </row>
    <row r="801" spans="45:49" x14ac:dyDescent="0.3">
      <c r="AS801" s="124" t="s">
        <v>227</v>
      </c>
      <c r="AT801" s="124" t="e">
        <f t="shared" si="60"/>
        <v>#REF!</v>
      </c>
      <c r="AU801" s="124" t="e">
        <f t="shared" si="59"/>
        <v>#REF!</v>
      </c>
      <c r="AV801" s="129" t="s">
        <v>1837</v>
      </c>
      <c r="AW801" s="129" t="s">
        <v>1838</v>
      </c>
    </row>
    <row r="802" spans="45:49" x14ac:dyDescent="0.3">
      <c r="AS802" s="124" t="s">
        <v>227</v>
      </c>
      <c r="AT802" s="124" t="e">
        <f t="shared" si="60"/>
        <v>#REF!</v>
      </c>
      <c r="AU802" s="124" t="e">
        <f t="shared" si="59"/>
        <v>#REF!</v>
      </c>
      <c r="AV802" s="124" t="s">
        <v>1839</v>
      </c>
      <c r="AW802" s="124" t="s">
        <v>1840</v>
      </c>
    </row>
    <row r="803" spans="45:49" x14ac:dyDescent="0.3">
      <c r="AS803" s="124" t="s">
        <v>227</v>
      </c>
      <c r="AT803" s="124" t="e">
        <f t="shared" si="60"/>
        <v>#REF!</v>
      </c>
      <c r="AU803" s="124" t="e">
        <f t="shared" si="59"/>
        <v>#REF!</v>
      </c>
      <c r="AV803" s="129" t="s">
        <v>228</v>
      </c>
      <c r="AW803" s="129" t="s">
        <v>1841</v>
      </c>
    </row>
    <row r="804" spans="45:49" x14ac:dyDescent="0.3">
      <c r="AS804" s="124" t="s">
        <v>227</v>
      </c>
      <c r="AT804" s="124" t="e">
        <f t="shared" si="60"/>
        <v>#REF!</v>
      </c>
      <c r="AU804" s="124" t="e">
        <f t="shared" si="59"/>
        <v>#REF!</v>
      </c>
      <c r="AV804" s="124" t="s">
        <v>1842</v>
      </c>
      <c r="AW804" s="124" t="s">
        <v>1843</v>
      </c>
    </row>
    <row r="805" spans="45:49" x14ac:dyDescent="0.3">
      <c r="AS805" s="124" t="s">
        <v>227</v>
      </c>
      <c r="AT805" s="124" t="e">
        <f t="shared" si="60"/>
        <v>#REF!</v>
      </c>
      <c r="AU805" s="124" t="e">
        <f t="shared" si="59"/>
        <v>#REF!</v>
      </c>
      <c r="AV805" s="129" t="s">
        <v>1844</v>
      </c>
      <c r="AW805" s="129" t="s">
        <v>1845</v>
      </c>
    </row>
    <row r="806" spans="45:49" x14ac:dyDescent="0.3">
      <c r="AS806" s="124" t="s">
        <v>227</v>
      </c>
      <c r="AT806" s="124" t="e">
        <f t="shared" si="60"/>
        <v>#REF!</v>
      </c>
      <c r="AU806" s="124" t="e">
        <f t="shared" si="59"/>
        <v>#REF!</v>
      </c>
      <c r="AV806" s="124" t="s">
        <v>1846</v>
      </c>
      <c r="AW806" s="124" t="s">
        <v>1847</v>
      </c>
    </row>
    <row r="807" spans="45:49" x14ac:dyDescent="0.3">
      <c r="AS807" s="124" t="s">
        <v>227</v>
      </c>
      <c r="AT807" s="124" t="e">
        <f t="shared" si="60"/>
        <v>#REF!</v>
      </c>
      <c r="AU807" s="124" t="e">
        <f t="shared" si="59"/>
        <v>#REF!</v>
      </c>
      <c r="AV807" s="129" t="s">
        <v>1848</v>
      </c>
      <c r="AW807" s="129" t="s">
        <v>1849</v>
      </c>
    </row>
    <row r="808" spans="45:49" x14ac:dyDescent="0.3">
      <c r="AS808" s="124" t="s">
        <v>227</v>
      </c>
      <c r="AT808" s="124" t="e">
        <f t="shared" si="60"/>
        <v>#REF!</v>
      </c>
      <c r="AU808" s="124" t="e">
        <f t="shared" si="59"/>
        <v>#REF!</v>
      </c>
      <c r="AV808" s="124" t="s">
        <v>1850</v>
      </c>
      <c r="AW808" s="124" t="s">
        <v>1851</v>
      </c>
    </row>
    <row r="809" spans="45:49" x14ac:dyDescent="0.3">
      <c r="AS809" s="124" t="s">
        <v>227</v>
      </c>
      <c r="AT809" s="124" t="e">
        <f t="shared" si="60"/>
        <v>#REF!</v>
      </c>
      <c r="AU809" s="124" t="e">
        <f t="shared" si="59"/>
        <v>#REF!</v>
      </c>
      <c r="AV809" s="129" t="s">
        <v>1852</v>
      </c>
      <c r="AW809" s="129" t="s">
        <v>1853</v>
      </c>
    </row>
    <row r="810" spans="45:49" x14ac:dyDescent="0.3">
      <c r="AS810" s="124" t="s">
        <v>227</v>
      </c>
      <c r="AT810" s="124" t="e">
        <f t="shared" si="60"/>
        <v>#REF!</v>
      </c>
      <c r="AU810" s="124" t="e">
        <f t="shared" si="59"/>
        <v>#REF!</v>
      </c>
      <c r="AV810" s="124" t="s">
        <v>1854</v>
      </c>
      <c r="AW810" s="124" t="s">
        <v>1855</v>
      </c>
    </row>
    <row r="811" spans="45:49" x14ac:dyDescent="0.3">
      <c r="AS811" s="124" t="s">
        <v>227</v>
      </c>
      <c r="AT811" s="124" t="e">
        <f t="shared" si="60"/>
        <v>#REF!</v>
      </c>
      <c r="AU811" s="124" t="e">
        <f t="shared" si="59"/>
        <v>#REF!</v>
      </c>
      <c r="AV811" s="129" t="s">
        <v>1856</v>
      </c>
      <c r="AW811" s="129" t="s">
        <v>1857</v>
      </c>
    </row>
    <row r="812" spans="45:49" x14ac:dyDescent="0.3">
      <c r="AS812" s="124" t="s">
        <v>227</v>
      </c>
      <c r="AT812" s="124" t="e">
        <f t="shared" si="60"/>
        <v>#REF!</v>
      </c>
      <c r="AU812" s="124" t="e">
        <f t="shared" si="59"/>
        <v>#REF!</v>
      </c>
      <c r="AV812" s="124" t="s">
        <v>1858</v>
      </c>
      <c r="AW812" s="124" t="s">
        <v>1859</v>
      </c>
    </row>
    <row r="813" spans="45:49" x14ac:dyDescent="0.3">
      <c r="AS813" s="124" t="s">
        <v>227</v>
      </c>
      <c r="AT813" s="124" t="e">
        <f t="shared" si="60"/>
        <v>#REF!</v>
      </c>
      <c r="AU813" s="124" t="e">
        <f t="shared" si="59"/>
        <v>#REF!</v>
      </c>
      <c r="AV813" s="129" t="s">
        <v>5831</v>
      </c>
      <c r="AW813" s="129" t="s">
        <v>1860</v>
      </c>
    </row>
    <row r="814" spans="45:49" x14ac:dyDescent="0.3">
      <c r="AS814" s="124" t="s">
        <v>227</v>
      </c>
      <c r="AT814" s="124" t="e">
        <f t="shared" si="60"/>
        <v>#REF!</v>
      </c>
      <c r="AU814" s="124" t="e">
        <f t="shared" si="59"/>
        <v>#REF!</v>
      </c>
      <c r="AV814" s="124" t="s">
        <v>5832</v>
      </c>
      <c r="AW814" s="124" t="s">
        <v>1861</v>
      </c>
    </row>
    <row r="815" spans="45:49" x14ac:dyDescent="0.3">
      <c r="AS815" s="124" t="s">
        <v>227</v>
      </c>
      <c r="AT815" s="124" t="e">
        <f t="shared" si="60"/>
        <v>#REF!</v>
      </c>
      <c r="AU815" s="124" t="e">
        <f t="shared" si="59"/>
        <v>#REF!</v>
      </c>
      <c r="AV815" s="129" t="s">
        <v>5833</v>
      </c>
      <c r="AW815" s="129" t="s">
        <v>1862</v>
      </c>
    </row>
    <row r="816" spans="45:49" x14ac:dyDescent="0.3">
      <c r="AS816" s="124" t="s">
        <v>227</v>
      </c>
      <c r="AT816" s="124" t="e">
        <f t="shared" si="60"/>
        <v>#REF!</v>
      </c>
      <c r="AU816" s="124" t="e">
        <f t="shared" si="59"/>
        <v>#REF!</v>
      </c>
      <c r="AV816" s="124" t="s">
        <v>5834</v>
      </c>
      <c r="AW816" s="124" t="s">
        <v>1863</v>
      </c>
    </row>
    <row r="817" spans="45:49" x14ac:dyDescent="0.3">
      <c r="AS817" s="124" t="s">
        <v>227</v>
      </c>
      <c r="AT817" s="124" t="e">
        <f t="shared" si="60"/>
        <v>#REF!</v>
      </c>
      <c r="AU817" s="124" t="e">
        <f t="shared" si="59"/>
        <v>#REF!</v>
      </c>
      <c r="AV817" s="129" t="s">
        <v>5835</v>
      </c>
      <c r="AW817" s="129" t="s">
        <v>1864</v>
      </c>
    </row>
    <row r="818" spans="45:49" x14ac:dyDescent="0.3">
      <c r="AS818" s="124" t="s">
        <v>227</v>
      </c>
      <c r="AT818" s="124" t="e">
        <f t="shared" si="60"/>
        <v>#REF!</v>
      </c>
      <c r="AU818" s="124" t="e">
        <f t="shared" si="59"/>
        <v>#REF!</v>
      </c>
      <c r="AV818" s="124" t="s">
        <v>5836</v>
      </c>
      <c r="AW818" s="124" t="s">
        <v>1865</v>
      </c>
    </row>
    <row r="819" spans="45:49" x14ac:dyDescent="0.3">
      <c r="AS819" s="124" t="s">
        <v>236</v>
      </c>
      <c r="AT819" s="124" t="e">
        <f t="shared" si="60"/>
        <v>#REF!</v>
      </c>
      <c r="AU819" s="124" t="e">
        <f t="shared" si="59"/>
        <v>#REF!</v>
      </c>
      <c r="AV819" s="129" t="s">
        <v>1866</v>
      </c>
      <c r="AW819" s="129" t="s">
        <v>1867</v>
      </c>
    </row>
    <row r="820" spans="45:49" x14ac:dyDescent="0.3">
      <c r="AS820" s="124" t="s">
        <v>236</v>
      </c>
      <c r="AT820" s="124" t="e">
        <f t="shared" si="60"/>
        <v>#REF!</v>
      </c>
      <c r="AU820" s="124" t="e">
        <f t="shared" si="59"/>
        <v>#REF!</v>
      </c>
      <c r="AV820" s="124" t="s">
        <v>1868</v>
      </c>
      <c r="AW820" s="124" t="s">
        <v>1869</v>
      </c>
    </row>
    <row r="821" spans="45:49" x14ac:dyDescent="0.3">
      <c r="AS821" s="124" t="s">
        <v>236</v>
      </c>
      <c r="AT821" s="124" t="e">
        <f t="shared" si="60"/>
        <v>#REF!</v>
      </c>
      <c r="AU821" s="124" t="e">
        <f t="shared" si="59"/>
        <v>#REF!</v>
      </c>
      <c r="AV821" s="129" t="s">
        <v>1870</v>
      </c>
      <c r="AW821" s="129" t="s">
        <v>1871</v>
      </c>
    </row>
    <row r="822" spans="45:49" x14ac:dyDescent="0.3">
      <c r="AS822" s="124" t="s">
        <v>236</v>
      </c>
      <c r="AT822" s="124" t="e">
        <f t="shared" si="60"/>
        <v>#REF!</v>
      </c>
      <c r="AU822" s="124" t="e">
        <f t="shared" si="59"/>
        <v>#REF!</v>
      </c>
      <c r="AV822" s="124" t="s">
        <v>1872</v>
      </c>
      <c r="AW822" s="124" t="s">
        <v>1873</v>
      </c>
    </row>
    <row r="823" spans="45:49" x14ac:dyDescent="0.3">
      <c r="AS823" s="124" t="s">
        <v>236</v>
      </c>
      <c r="AT823" s="124" t="e">
        <f t="shared" si="60"/>
        <v>#REF!</v>
      </c>
      <c r="AU823" s="124" t="e">
        <f t="shared" si="59"/>
        <v>#REF!</v>
      </c>
      <c r="AV823" s="129" t="s">
        <v>1874</v>
      </c>
      <c r="AW823" s="129" t="s">
        <v>1875</v>
      </c>
    </row>
    <row r="824" spans="45:49" x14ac:dyDescent="0.3">
      <c r="AS824" s="124" t="s">
        <v>236</v>
      </c>
      <c r="AT824" s="124" t="e">
        <f t="shared" si="60"/>
        <v>#REF!</v>
      </c>
      <c r="AU824" s="124" t="e">
        <f t="shared" si="59"/>
        <v>#REF!</v>
      </c>
      <c r="AV824" s="124" t="s">
        <v>1876</v>
      </c>
      <c r="AW824" s="124" t="s">
        <v>1877</v>
      </c>
    </row>
    <row r="825" spans="45:49" x14ac:dyDescent="0.3">
      <c r="AS825" s="124" t="s">
        <v>236</v>
      </c>
      <c r="AT825" s="124" t="e">
        <f t="shared" si="60"/>
        <v>#REF!</v>
      </c>
      <c r="AU825" s="124" t="e">
        <f t="shared" si="59"/>
        <v>#REF!</v>
      </c>
      <c r="AV825" s="129" t="s">
        <v>1878</v>
      </c>
      <c r="AW825" s="129" t="s">
        <v>1879</v>
      </c>
    </row>
    <row r="826" spans="45:49" x14ac:dyDescent="0.3">
      <c r="AS826" s="124" t="s">
        <v>236</v>
      </c>
      <c r="AT826" s="124" t="e">
        <f t="shared" si="60"/>
        <v>#REF!</v>
      </c>
      <c r="AU826" s="124" t="e">
        <f t="shared" si="59"/>
        <v>#REF!</v>
      </c>
      <c r="AV826" s="124" t="s">
        <v>1880</v>
      </c>
      <c r="AW826" s="124" t="s">
        <v>1881</v>
      </c>
    </row>
    <row r="827" spans="45:49" x14ac:dyDescent="0.3">
      <c r="AS827" s="124" t="s">
        <v>236</v>
      </c>
      <c r="AT827" s="124" t="e">
        <f t="shared" si="60"/>
        <v>#REF!</v>
      </c>
      <c r="AU827" s="124" t="e">
        <f t="shared" si="59"/>
        <v>#REF!</v>
      </c>
      <c r="AV827" s="129" t="s">
        <v>1882</v>
      </c>
      <c r="AW827" s="129" t="s">
        <v>1883</v>
      </c>
    </row>
    <row r="828" spans="45:49" x14ac:dyDescent="0.3">
      <c r="AS828" s="124" t="s">
        <v>236</v>
      </c>
      <c r="AT828" s="124" t="e">
        <f t="shared" si="60"/>
        <v>#REF!</v>
      </c>
      <c r="AU828" s="124" t="e">
        <f t="shared" si="59"/>
        <v>#REF!</v>
      </c>
      <c r="AV828" s="124" t="s">
        <v>1884</v>
      </c>
      <c r="AW828" s="124" t="s">
        <v>1885</v>
      </c>
    </row>
    <row r="829" spans="45:49" x14ac:dyDescent="0.3">
      <c r="AS829" s="124" t="s">
        <v>236</v>
      </c>
      <c r="AT829" s="124" t="e">
        <f t="shared" si="60"/>
        <v>#REF!</v>
      </c>
      <c r="AU829" s="124" t="e">
        <f t="shared" si="59"/>
        <v>#REF!</v>
      </c>
      <c r="AV829" s="129" t="s">
        <v>1886</v>
      </c>
      <c r="AW829" s="129" t="s">
        <v>1887</v>
      </c>
    </row>
    <row r="830" spans="45:49" x14ac:dyDescent="0.3">
      <c r="AS830" s="124" t="s">
        <v>236</v>
      </c>
      <c r="AT830" s="124" t="e">
        <f t="shared" si="60"/>
        <v>#REF!</v>
      </c>
      <c r="AU830" s="124" t="e">
        <f t="shared" si="59"/>
        <v>#REF!</v>
      </c>
      <c r="AV830" s="124" t="s">
        <v>1888</v>
      </c>
      <c r="AW830" s="124" t="s">
        <v>1889</v>
      </c>
    </row>
    <row r="831" spans="45:49" x14ac:dyDescent="0.3">
      <c r="AS831" s="124" t="s">
        <v>236</v>
      </c>
      <c r="AT831" s="124" t="e">
        <f t="shared" si="60"/>
        <v>#REF!</v>
      </c>
      <c r="AU831" s="124" t="e">
        <f t="shared" si="59"/>
        <v>#REF!</v>
      </c>
      <c r="AV831" s="129" t="s">
        <v>1890</v>
      </c>
      <c r="AW831" s="129" t="s">
        <v>1891</v>
      </c>
    </row>
    <row r="832" spans="45:49" x14ac:dyDescent="0.3">
      <c r="AS832" s="124" t="s">
        <v>236</v>
      </c>
      <c r="AT832" s="124" t="e">
        <f t="shared" si="60"/>
        <v>#REF!</v>
      </c>
      <c r="AU832" s="124" t="e">
        <f t="shared" si="59"/>
        <v>#REF!</v>
      </c>
      <c r="AV832" s="124" t="s">
        <v>1892</v>
      </c>
      <c r="AW832" s="124" t="s">
        <v>1893</v>
      </c>
    </row>
    <row r="833" spans="45:49" x14ac:dyDescent="0.3">
      <c r="AS833" s="124" t="s">
        <v>236</v>
      </c>
      <c r="AT833" s="124" t="e">
        <f t="shared" si="60"/>
        <v>#REF!</v>
      </c>
      <c r="AU833" s="124" t="e">
        <f t="shared" si="59"/>
        <v>#REF!</v>
      </c>
      <c r="AV833" s="129" t="s">
        <v>5837</v>
      </c>
      <c r="AW833" s="129" t="s">
        <v>1894</v>
      </c>
    </row>
    <row r="834" spans="45:49" x14ac:dyDescent="0.3">
      <c r="AS834" s="124" t="s">
        <v>236</v>
      </c>
      <c r="AT834" s="124" t="e">
        <f t="shared" si="60"/>
        <v>#REF!</v>
      </c>
      <c r="AU834" s="124" t="e">
        <f t="shared" ref="AU834:AU897" si="61">CONCATENATE(AS834,AT834)</f>
        <v>#REF!</v>
      </c>
      <c r="AV834" s="124" t="s">
        <v>5838</v>
      </c>
      <c r="AW834" s="124" t="s">
        <v>1895</v>
      </c>
    </row>
    <row r="835" spans="45:49" x14ac:dyDescent="0.3">
      <c r="AS835" s="124" t="s">
        <v>236</v>
      </c>
      <c r="AT835" s="124" t="e">
        <f t="shared" ref="AT835:AT898" si="62">AT834+1</f>
        <v>#REF!</v>
      </c>
      <c r="AU835" s="124" t="e">
        <f t="shared" si="61"/>
        <v>#REF!</v>
      </c>
      <c r="AV835" s="129" t="s">
        <v>5839</v>
      </c>
      <c r="AW835" s="129" t="s">
        <v>1896</v>
      </c>
    </row>
    <row r="836" spans="45:49" x14ac:dyDescent="0.3">
      <c r="AS836" s="124" t="s">
        <v>236</v>
      </c>
      <c r="AT836" s="124" t="e">
        <f t="shared" si="62"/>
        <v>#REF!</v>
      </c>
      <c r="AU836" s="124" t="e">
        <f t="shared" si="61"/>
        <v>#REF!</v>
      </c>
      <c r="AV836" s="124" t="s">
        <v>5840</v>
      </c>
      <c r="AW836" s="124" t="s">
        <v>1897</v>
      </c>
    </row>
    <row r="837" spans="45:49" x14ac:dyDescent="0.3">
      <c r="AS837" s="124" t="s">
        <v>236</v>
      </c>
      <c r="AT837" s="124" t="e">
        <f t="shared" si="62"/>
        <v>#REF!</v>
      </c>
      <c r="AU837" s="124" t="e">
        <f t="shared" si="61"/>
        <v>#REF!</v>
      </c>
      <c r="AV837" s="129" t="s">
        <v>5841</v>
      </c>
      <c r="AW837" s="129" t="s">
        <v>1898</v>
      </c>
    </row>
    <row r="838" spans="45:49" x14ac:dyDescent="0.3">
      <c r="AS838" s="124" t="s">
        <v>236</v>
      </c>
      <c r="AT838" s="124" t="e">
        <f t="shared" si="62"/>
        <v>#REF!</v>
      </c>
      <c r="AU838" s="124" t="e">
        <f t="shared" si="61"/>
        <v>#REF!</v>
      </c>
      <c r="AV838" s="124" t="s">
        <v>5842</v>
      </c>
      <c r="AW838" s="124" t="s">
        <v>1899</v>
      </c>
    </row>
    <row r="839" spans="45:49" x14ac:dyDescent="0.3">
      <c r="AS839" s="124" t="s">
        <v>236</v>
      </c>
      <c r="AT839" s="124" t="e">
        <f t="shared" si="62"/>
        <v>#REF!</v>
      </c>
      <c r="AU839" s="124" t="e">
        <f t="shared" si="61"/>
        <v>#REF!</v>
      </c>
      <c r="AV839" s="129" t="s">
        <v>5843</v>
      </c>
      <c r="AW839" s="129" t="s">
        <v>1900</v>
      </c>
    </row>
    <row r="840" spans="45:49" x14ac:dyDescent="0.3">
      <c r="AS840" s="124" t="s">
        <v>246</v>
      </c>
      <c r="AT840" s="124" t="e">
        <f t="shared" si="62"/>
        <v>#REF!</v>
      </c>
      <c r="AU840" s="124" t="e">
        <f t="shared" si="61"/>
        <v>#REF!</v>
      </c>
      <c r="AV840" s="124" t="s">
        <v>1901</v>
      </c>
      <c r="AW840" s="124" t="s">
        <v>1902</v>
      </c>
    </row>
    <row r="841" spans="45:49" x14ac:dyDescent="0.3">
      <c r="AS841" s="124" t="s">
        <v>246</v>
      </c>
      <c r="AT841" s="124" t="e">
        <f t="shared" si="62"/>
        <v>#REF!</v>
      </c>
      <c r="AU841" s="124" t="e">
        <f t="shared" si="61"/>
        <v>#REF!</v>
      </c>
      <c r="AV841" s="129" t="s">
        <v>1903</v>
      </c>
      <c r="AW841" s="129" t="s">
        <v>1904</v>
      </c>
    </row>
    <row r="842" spans="45:49" x14ac:dyDescent="0.3">
      <c r="AS842" s="124" t="s">
        <v>246</v>
      </c>
      <c r="AT842" s="124" t="e">
        <f t="shared" si="62"/>
        <v>#REF!</v>
      </c>
      <c r="AU842" s="124" t="e">
        <f t="shared" si="61"/>
        <v>#REF!</v>
      </c>
      <c r="AV842" s="124" t="s">
        <v>1905</v>
      </c>
      <c r="AW842" s="124" t="s">
        <v>1906</v>
      </c>
    </row>
    <row r="843" spans="45:49" x14ac:dyDescent="0.3">
      <c r="AS843" s="124" t="s">
        <v>246</v>
      </c>
      <c r="AT843" s="124" t="e">
        <f t="shared" si="62"/>
        <v>#REF!</v>
      </c>
      <c r="AU843" s="124" t="e">
        <f t="shared" si="61"/>
        <v>#REF!</v>
      </c>
      <c r="AV843" s="129" t="s">
        <v>1907</v>
      </c>
      <c r="AW843" s="129" t="s">
        <v>1908</v>
      </c>
    </row>
    <row r="844" spans="45:49" x14ac:dyDescent="0.3">
      <c r="AS844" s="124" t="s">
        <v>246</v>
      </c>
      <c r="AT844" s="124" t="e">
        <f t="shared" si="62"/>
        <v>#REF!</v>
      </c>
      <c r="AU844" s="124" t="e">
        <f t="shared" si="61"/>
        <v>#REF!</v>
      </c>
      <c r="AV844" s="124" t="s">
        <v>1909</v>
      </c>
      <c r="AW844" s="124" t="s">
        <v>1910</v>
      </c>
    </row>
    <row r="845" spans="45:49" x14ac:dyDescent="0.3">
      <c r="AS845" s="124" t="s">
        <v>246</v>
      </c>
      <c r="AT845" s="124" t="e">
        <f t="shared" si="62"/>
        <v>#REF!</v>
      </c>
      <c r="AU845" s="124" t="e">
        <f t="shared" si="61"/>
        <v>#REF!</v>
      </c>
      <c r="AV845" s="129" t="s">
        <v>1911</v>
      </c>
      <c r="AW845" s="129" t="s">
        <v>1912</v>
      </c>
    </row>
    <row r="846" spans="45:49" x14ac:dyDescent="0.3">
      <c r="AS846" s="124" t="s">
        <v>246</v>
      </c>
      <c r="AT846" s="124" t="e">
        <f t="shared" si="62"/>
        <v>#REF!</v>
      </c>
      <c r="AU846" s="124" t="e">
        <f t="shared" si="61"/>
        <v>#REF!</v>
      </c>
      <c r="AV846" s="124" t="s">
        <v>1913</v>
      </c>
      <c r="AW846" s="124" t="s">
        <v>1914</v>
      </c>
    </row>
    <row r="847" spans="45:49" x14ac:dyDescent="0.3">
      <c r="AS847" s="124" t="s">
        <v>246</v>
      </c>
      <c r="AT847" s="124" t="e">
        <f t="shared" si="62"/>
        <v>#REF!</v>
      </c>
      <c r="AU847" s="124" t="e">
        <f t="shared" si="61"/>
        <v>#REF!</v>
      </c>
      <c r="AV847" s="129" t="s">
        <v>1915</v>
      </c>
      <c r="AW847" s="129" t="s">
        <v>1916</v>
      </c>
    </row>
    <row r="848" spans="45:49" x14ac:dyDescent="0.3">
      <c r="AS848" s="124" t="s">
        <v>246</v>
      </c>
      <c r="AT848" s="124" t="e">
        <f t="shared" si="62"/>
        <v>#REF!</v>
      </c>
      <c r="AU848" s="124" t="e">
        <f t="shared" si="61"/>
        <v>#REF!</v>
      </c>
      <c r="AV848" s="124" t="s">
        <v>1917</v>
      </c>
      <c r="AW848" s="124" t="s">
        <v>1918</v>
      </c>
    </row>
    <row r="849" spans="45:49" x14ac:dyDescent="0.3">
      <c r="AS849" s="124" t="s">
        <v>246</v>
      </c>
      <c r="AT849" s="124" t="e">
        <f t="shared" si="62"/>
        <v>#REF!</v>
      </c>
      <c r="AU849" s="124" t="e">
        <f t="shared" si="61"/>
        <v>#REF!</v>
      </c>
      <c r="AV849" s="129" t="s">
        <v>1919</v>
      </c>
      <c r="AW849" s="129" t="s">
        <v>1920</v>
      </c>
    </row>
    <row r="850" spans="45:49" x14ac:dyDescent="0.3">
      <c r="AS850" s="124" t="s">
        <v>246</v>
      </c>
      <c r="AT850" s="124" t="e">
        <f t="shared" si="62"/>
        <v>#REF!</v>
      </c>
      <c r="AU850" s="124" t="e">
        <f t="shared" si="61"/>
        <v>#REF!</v>
      </c>
      <c r="AV850" s="124" t="s">
        <v>1921</v>
      </c>
      <c r="AW850" s="124" t="s">
        <v>1922</v>
      </c>
    </row>
    <row r="851" spans="45:49" x14ac:dyDescent="0.3">
      <c r="AS851" s="124" t="s">
        <v>246</v>
      </c>
      <c r="AT851" s="124" t="e">
        <f t="shared" si="62"/>
        <v>#REF!</v>
      </c>
      <c r="AU851" s="124" t="e">
        <f t="shared" si="61"/>
        <v>#REF!</v>
      </c>
      <c r="AV851" s="129" t="s">
        <v>1923</v>
      </c>
      <c r="AW851" s="129" t="s">
        <v>1924</v>
      </c>
    </row>
    <row r="852" spans="45:49" x14ac:dyDescent="0.3">
      <c r="AS852" s="124" t="s">
        <v>246</v>
      </c>
      <c r="AT852" s="124" t="e">
        <f t="shared" si="62"/>
        <v>#REF!</v>
      </c>
      <c r="AU852" s="124" t="e">
        <f t="shared" si="61"/>
        <v>#REF!</v>
      </c>
      <c r="AV852" s="124" t="s">
        <v>1925</v>
      </c>
      <c r="AW852" s="124" t="s">
        <v>1926</v>
      </c>
    </row>
    <row r="853" spans="45:49" x14ac:dyDescent="0.3">
      <c r="AS853" s="124" t="s">
        <v>246</v>
      </c>
      <c r="AT853" s="124" t="e">
        <f t="shared" si="62"/>
        <v>#REF!</v>
      </c>
      <c r="AU853" s="124" t="e">
        <f t="shared" si="61"/>
        <v>#REF!</v>
      </c>
      <c r="AV853" s="129" t="s">
        <v>1231</v>
      </c>
      <c r="AW853" s="129" t="s">
        <v>1927</v>
      </c>
    </row>
    <row r="854" spans="45:49" x14ac:dyDescent="0.3">
      <c r="AS854" s="124" t="s">
        <v>246</v>
      </c>
      <c r="AT854" s="124" t="e">
        <f t="shared" si="62"/>
        <v>#REF!</v>
      </c>
      <c r="AU854" s="124" t="e">
        <f t="shared" si="61"/>
        <v>#REF!</v>
      </c>
      <c r="AV854" s="124" t="s">
        <v>1928</v>
      </c>
      <c r="AW854" s="124" t="s">
        <v>1929</v>
      </c>
    </row>
    <row r="855" spans="45:49" x14ac:dyDescent="0.3">
      <c r="AS855" s="124" t="s">
        <v>246</v>
      </c>
      <c r="AT855" s="124" t="e">
        <f t="shared" si="62"/>
        <v>#REF!</v>
      </c>
      <c r="AU855" s="124" t="e">
        <f t="shared" si="61"/>
        <v>#REF!</v>
      </c>
      <c r="AV855" s="129" t="s">
        <v>1930</v>
      </c>
      <c r="AW855" s="129" t="s">
        <v>1931</v>
      </c>
    </row>
    <row r="856" spans="45:49" x14ac:dyDescent="0.3">
      <c r="AS856" s="124" t="s">
        <v>246</v>
      </c>
      <c r="AT856" s="124" t="e">
        <f t="shared" si="62"/>
        <v>#REF!</v>
      </c>
      <c r="AU856" s="124" t="e">
        <f t="shared" si="61"/>
        <v>#REF!</v>
      </c>
      <c r="AV856" s="124" t="s">
        <v>1932</v>
      </c>
      <c r="AW856" s="124" t="s">
        <v>1933</v>
      </c>
    </row>
    <row r="857" spans="45:49" x14ac:dyDescent="0.3">
      <c r="AS857" s="124" t="s">
        <v>246</v>
      </c>
      <c r="AT857" s="124" t="e">
        <f t="shared" si="62"/>
        <v>#REF!</v>
      </c>
      <c r="AU857" s="124" t="e">
        <f t="shared" si="61"/>
        <v>#REF!</v>
      </c>
      <c r="AV857" s="129" t="s">
        <v>1934</v>
      </c>
      <c r="AW857" s="129" t="s">
        <v>1935</v>
      </c>
    </row>
    <row r="858" spans="45:49" x14ac:dyDescent="0.3">
      <c r="AS858" s="124" t="s">
        <v>246</v>
      </c>
      <c r="AT858" s="124" t="e">
        <f t="shared" si="62"/>
        <v>#REF!</v>
      </c>
      <c r="AU858" s="124" t="e">
        <f t="shared" si="61"/>
        <v>#REF!</v>
      </c>
      <c r="AV858" s="124" t="s">
        <v>1936</v>
      </c>
      <c r="AW858" s="124" t="s">
        <v>1937</v>
      </c>
    </row>
    <row r="859" spans="45:49" x14ac:dyDescent="0.3">
      <c r="AS859" s="124" t="s">
        <v>246</v>
      </c>
      <c r="AT859" s="124" t="e">
        <f t="shared" si="62"/>
        <v>#REF!</v>
      </c>
      <c r="AU859" s="124" t="e">
        <f t="shared" si="61"/>
        <v>#REF!</v>
      </c>
      <c r="AV859" s="129" t="s">
        <v>5844</v>
      </c>
      <c r="AW859" s="129" t="s">
        <v>1938</v>
      </c>
    </row>
    <row r="860" spans="45:49" x14ac:dyDescent="0.3">
      <c r="AS860" s="124" t="s">
        <v>246</v>
      </c>
      <c r="AT860" s="124" t="e">
        <f t="shared" si="62"/>
        <v>#REF!</v>
      </c>
      <c r="AU860" s="124" t="e">
        <f t="shared" si="61"/>
        <v>#REF!</v>
      </c>
      <c r="AV860" s="124" t="s">
        <v>5845</v>
      </c>
      <c r="AW860" s="124" t="s">
        <v>1939</v>
      </c>
    </row>
    <row r="861" spans="45:49" x14ac:dyDescent="0.3">
      <c r="AS861" s="124" t="s">
        <v>246</v>
      </c>
      <c r="AT861" s="124" t="e">
        <f t="shared" si="62"/>
        <v>#REF!</v>
      </c>
      <c r="AU861" s="124" t="e">
        <f t="shared" si="61"/>
        <v>#REF!</v>
      </c>
      <c r="AV861" s="129" t="s">
        <v>5846</v>
      </c>
      <c r="AW861" s="129" t="s">
        <v>1940</v>
      </c>
    </row>
    <row r="862" spans="45:49" x14ac:dyDescent="0.3">
      <c r="AS862" s="124" t="s">
        <v>246</v>
      </c>
      <c r="AT862" s="124" t="e">
        <f t="shared" si="62"/>
        <v>#REF!</v>
      </c>
      <c r="AU862" s="124" t="e">
        <f t="shared" si="61"/>
        <v>#REF!</v>
      </c>
      <c r="AV862" s="124" t="s">
        <v>5847</v>
      </c>
      <c r="AW862" s="124" t="s">
        <v>1941</v>
      </c>
    </row>
    <row r="863" spans="45:49" x14ac:dyDescent="0.3">
      <c r="AS863" s="124" t="s">
        <v>254</v>
      </c>
      <c r="AT863" s="124" t="e">
        <f t="shared" si="62"/>
        <v>#REF!</v>
      </c>
      <c r="AU863" s="124" t="e">
        <f t="shared" si="61"/>
        <v>#REF!</v>
      </c>
      <c r="AV863" s="129" t="s">
        <v>1942</v>
      </c>
      <c r="AW863" s="129" t="s">
        <v>1943</v>
      </c>
    </row>
    <row r="864" spans="45:49" x14ac:dyDescent="0.3">
      <c r="AS864" s="124" t="s">
        <v>254</v>
      </c>
      <c r="AT864" s="124" t="e">
        <f t="shared" si="62"/>
        <v>#REF!</v>
      </c>
      <c r="AU864" s="124" t="e">
        <f t="shared" si="61"/>
        <v>#REF!</v>
      </c>
      <c r="AV864" s="124" t="s">
        <v>1944</v>
      </c>
      <c r="AW864" s="124" t="s">
        <v>1945</v>
      </c>
    </row>
    <row r="865" spans="45:49" x14ac:dyDescent="0.3">
      <c r="AS865" s="124" t="s">
        <v>254</v>
      </c>
      <c r="AT865" s="124" t="e">
        <f t="shared" si="62"/>
        <v>#REF!</v>
      </c>
      <c r="AU865" s="124" t="e">
        <f t="shared" si="61"/>
        <v>#REF!</v>
      </c>
      <c r="AV865" s="129" t="s">
        <v>1946</v>
      </c>
      <c r="AW865" s="129" t="s">
        <v>1947</v>
      </c>
    </row>
    <row r="866" spans="45:49" x14ac:dyDescent="0.3">
      <c r="AS866" s="124" t="s">
        <v>254</v>
      </c>
      <c r="AT866" s="124" t="e">
        <f t="shared" si="62"/>
        <v>#REF!</v>
      </c>
      <c r="AU866" s="124" t="e">
        <f t="shared" si="61"/>
        <v>#REF!</v>
      </c>
      <c r="AV866" s="124" t="s">
        <v>1948</v>
      </c>
      <c r="AW866" s="124" t="s">
        <v>1949</v>
      </c>
    </row>
    <row r="867" spans="45:49" x14ac:dyDescent="0.3">
      <c r="AS867" s="124" t="s">
        <v>254</v>
      </c>
      <c r="AT867" s="124" t="e">
        <f t="shared" si="62"/>
        <v>#REF!</v>
      </c>
      <c r="AU867" s="124" t="e">
        <f t="shared" si="61"/>
        <v>#REF!</v>
      </c>
      <c r="AV867" s="129" t="s">
        <v>1950</v>
      </c>
      <c r="AW867" s="129" t="s">
        <v>1951</v>
      </c>
    </row>
    <row r="868" spans="45:49" x14ac:dyDescent="0.3">
      <c r="AS868" s="124" t="s">
        <v>254</v>
      </c>
      <c r="AT868" s="124" t="e">
        <f t="shared" si="62"/>
        <v>#REF!</v>
      </c>
      <c r="AU868" s="124" t="e">
        <f t="shared" si="61"/>
        <v>#REF!</v>
      </c>
      <c r="AV868" s="124" t="s">
        <v>1952</v>
      </c>
      <c r="AW868" s="124" t="s">
        <v>1953</v>
      </c>
    </row>
    <row r="869" spans="45:49" x14ac:dyDescent="0.3">
      <c r="AS869" s="124" t="s">
        <v>254</v>
      </c>
      <c r="AT869" s="124" t="e">
        <f t="shared" si="62"/>
        <v>#REF!</v>
      </c>
      <c r="AU869" s="124" t="e">
        <f t="shared" si="61"/>
        <v>#REF!</v>
      </c>
      <c r="AV869" s="129" t="s">
        <v>1954</v>
      </c>
      <c r="AW869" s="129" t="s">
        <v>1955</v>
      </c>
    </row>
    <row r="870" spans="45:49" x14ac:dyDescent="0.3">
      <c r="AS870" s="124" t="s">
        <v>254</v>
      </c>
      <c r="AT870" s="124" t="e">
        <f t="shared" si="62"/>
        <v>#REF!</v>
      </c>
      <c r="AU870" s="124" t="e">
        <f t="shared" si="61"/>
        <v>#REF!</v>
      </c>
      <c r="AV870" s="124" t="s">
        <v>1956</v>
      </c>
      <c r="AW870" s="124" t="s">
        <v>1957</v>
      </c>
    </row>
    <row r="871" spans="45:49" x14ac:dyDescent="0.3">
      <c r="AS871" s="124" t="s">
        <v>254</v>
      </c>
      <c r="AT871" s="124" t="e">
        <f t="shared" si="62"/>
        <v>#REF!</v>
      </c>
      <c r="AU871" s="124" t="e">
        <f t="shared" si="61"/>
        <v>#REF!</v>
      </c>
      <c r="AV871" s="129" t="s">
        <v>1958</v>
      </c>
      <c r="AW871" s="129" t="s">
        <v>1959</v>
      </c>
    </row>
    <row r="872" spans="45:49" x14ac:dyDescent="0.3">
      <c r="AS872" s="124" t="s">
        <v>254</v>
      </c>
      <c r="AT872" s="124" t="e">
        <f t="shared" si="62"/>
        <v>#REF!</v>
      </c>
      <c r="AU872" s="124" t="e">
        <f t="shared" si="61"/>
        <v>#REF!</v>
      </c>
      <c r="AV872" s="124" t="s">
        <v>5848</v>
      </c>
      <c r="AW872" s="124" t="s">
        <v>1960</v>
      </c>
    </row>
    <row r="873" spans="45:49" x14ac:dyDescent="0.3">
      <c r="AS873" s="124" t="s">
        <v>254</v>
      </c>
      <c r="AT873" s="124" t="e">
        <f t="shared" si="62"/>
        <v>#REF!</v>
      </c>
      <c r="AU873" s="124" t="e">
        <f t="shared" si="61"/>
        <v>#REF!</v>
      </c>
      <c r="AV873" s="129" t="s">
        <v>5849</v>
      </c>
      <c r="AW873" s="129" t="s">
        <v>1961</v>
      </c>
    </row>
    <row r="874" spans="45:49" x14ac:dyDescent="0.3">
      <c r="AS874" s="124" t="s">
        <v>254</v>
      </c>
      <c r="AT874" s="124" t="e">
        <f t="shared" si="62"/>
        <v>#REF!</v>
      </c>
      <c r="AU874" s="124" t="e">
        <f t="shared" si="61"/>
        <v>#REF!</v>
      </c>
      <c r="AV874" s="124" t="s">
        <v>5850</v>
      </c>
      <c r="AW874" s="124" t="s">
        <v>1962</v>
      </c>
    </row>
    <row r="875" spans="45:49" x14ac:dyDescent="0.3">
      <c r="AS875" s="124" t="s">
        <v>254</v>
      </c>
      <c r="AT875" s="124" t="e">
        <f t="shared" si="62"/>
        <v>#REF!</v>
      </c>
      <c r="AU875" s="124" t="e">
        <f t="shared" si="61"/>
        <v>#REF!</v>
      </c>
      <c r="AV875" s="129" t="s">
        <v>5851</v>
      </c>
      <c r="AW875" s="129" t="s">
        <v>1963</v>
      </c>
    </row>
    <row r="876" spans="45:49" x14ac:dyDescent="0.3">
      <c r="AS876" s="124" t="s">
        <v>276</v>
      </c>
      <c r="AT876" s="124" t="e">
        <f t="shared" si="62"/>
        <v>#REF!</v>
      </c>
      <c r="AU876" s="124" t="e">
        <f t="shared" si="61"/>
        <v>#REF!</v>
      </c>
      <c r="AV876" s="124" t="s">
        <v>1964</v>
      </c>
      <c r="AW876" s="124" t="s">
        <v>1965</v>
      </c>
    </row>
    <row r="877" spans="45:49" x14ac:dyDescent="0.3">
      <c r="AS877" s="124" t="s">
        <v>276</v>
      </c>
      <c r="AT877" s="124" t="e">
        <f t="shared" si="62"/>
        <v>#REF!</v>
      </c>
      <c r="AU877" s="124" t="e">
        <f t="shared" si="61"/>
        <v>#REF!</v>
      </c>
      <c r="AV877" s="129" t="s">
        <v>1966</v>
      </c>
      <c r="AW877" s="129" t="s">
        <v>1967</v>
      </c>
    </row>
    <row r="878" spans="45:49" x14ac:dyDescent="0.3">
      <c r="AS878" s="124" t="s">
        <v>276</v>
      </c>
      <c r="AT878" s="124" t="e">
        <f t="shared" si="62"/>
        <v>#REF!</v>
      </c>
      <c r="AU878" s="124" t="e">
        <f t="shared" si="61"/>
        <v>#REF!</v>
      </c>
      <c r="AV878" s="124" t="s">
        <v>1968</v>
      </c>
      <c r="AW878" s="124" t="s">
        <v>1969</v>
      </c>
    </row>
    <row r="879" spans="45:49" x14ac:dyDescent="0.3">
      <c r="AS879" s="124" t="s">
        <v>276</v>
      </c>
      <c r="AT879" s="124" t="e">
        <f t="shared" si="62"/>
        <v>#REF!</v>
      </c>
      <c r="AU879" s="124" t="e">
        <f t="shared" si="61"/>
        <v>#REF!</v>
      </c>
      <c r="AV879" s="129" t="s">
        <v>1970</v>
      </c>
      <c r="AW879" s="129" t="s">
        <v>1971</v>
      </c>
    </row>
    <row r="880" spans="45:49" x14ac:dyDescent="0.3">
      <c r="AS880" s="124" t="s">
        <v>276</v>
      </c>
      <c r="AT880" s="124" t="e">
        <f t="shared" si="62"/>
        <v>#REF!</v>
      </c>
      <c r="AU880" s="124" t="e">
        <f t="shared" si="61"/>
        <v>#REF!</v>
      </c>
      <c r="AV880" s="124" t="s">
        <v>1322</v>
      </c>
      <c r="AW880" s="124" t="s">
        <v>1972</v>
      </c>
    </row>
    <row r="881" spans="45:49" x14ac:dyDescent="0.3">
      <c r="AS881" s="124" t="s">
        <v>276</v>
      </c>
      <c r="AT881" s="124" t="e">
        <f t="shared" si="62"/>
        <v>#REF!</v>
      </c>
      <c r="AU881" s="124" t="e">
        <f t="shared" si="61"/>
        <v>#REF!</v>
      </c>
      <c r="AV881" s="129" t="s">
        <v>1973</v>
      </c>
      <c r="AW881" s="129" t="s">
        <v>1974</v>
      </c>
    </row>
    <row r="882" spans="45:49" x14ac:dyDescent="0.3">
      <c r="AS882" s="124" t="s">
        <v>276</v>
      </c>
      <c r="AT882" s="124" t="e">
        <f t="shared" si="62"/>
        <v>#REF!</v>
      </c>
      <c r="AU882" s="124" t="e">
        <f t="shared" si="61"/>
        <v>#REF!</v>
      </c>
      <c r="AV882" s="124" t="s">
        <v>1975</v>
      </c>
      <c r="AW882" s="124" t="s">
        <v>1976</v>
      </c>
    </row>
    <row r="883" spans="45:49" x14ac:dyDescent="0.3">
      <c r="AS883" s="124" t="s">
        <v>276</v>
      </c>
      <c r="AT883" s="124" t="e">
        <f t="shared" si="62"/>
        <v>#REF!</v>
      </c>
      <c r="AU883" s="124" t="e">
        <f t="shared" si="61"/>
        <v>#REF!</v>
      </c>
      <c r="AV883" s="129" t="s">
        <v>1977</v>
      </c>
      <c r="AW883" s="129" t="s">
        <v>1978</v>
      </c>
    </row>
    <row r="884" spans="45:49" x14ac:dyDescent="0.3">
      <c r="AS884" s="124" t="s">
        <v>276</v>
      </c>
      <c r="AT884" s="124" t="e">
        <f t="shared" si="62"/>
        <v>#REF!</v>
      </c>
      <c r="AU884" s="124" t="e">
        <f t="shared" si="61"/>
        <v>#REF!</v>
      </c>
      <c r="AV884" s="124" t="s">
        <v>1979</v>
      </c>
      <c r="AW884" s="124" t="s">
        <v>1980</v>
      </c>
    </row>
    <row r="885" spans="45:49" x14ac:dyDescent="0.3">
      <c r="AS885" s="124" t="s">
        <v>276</v>
      </c>
      <c r="AT885" s="124" t="e">
        <f t="shared" si="62"/>
        <v>#REF!</v>
      </c>
      <c r="AU885" s="124" t="e">
        <f t="shared" si="61"/>
        <v>#REF!</v>
      </c>
      <c r="AV885" s="129" t="s">
        <v>1981</v>
      </c>
      <c r="AW885" s="129" t="s">
        <v>1982</v>
      </c>
    </row>
    <row r="886" spans="45:49" x14ac:dyDescent="0.3">
      <c r="AS886" s="124" t="s">
        <v>289</v>
      </c>
      <c r="AT886" s="124" t="e">
        <f t="shared" si="62"/>
        <v>#REF!</v>
      </c>
      <c r="AU886" s="124" t="e">
        <f t="shared" si="61"/>
        <v>#REF!</v>
      </c>
      <c r="AV886" s="124" t="s">
        <v>1983</v>
      </c>
      <c r="AW886" s="124" t="s">
        <v>1984</v>
      </c>
    </row>
    <row r="887" spans="45:49" x14ac:dyDescent="0.3">
      <c r="AS887" s="124" t="s">
        <v>289</v>
      </c>
      <c r="AT887" s="124" t="e">
        <f t="shared" si="62"/>
        <v>#REF!</v>
      </c>
      <c r="AU887" s="124" t="e">
        <f t="shared" si="61"/>
        <v>#REF!</v>
      </c>
      <c r="AV887" s="129" t="s">
        <v>1985</v>
      </c>
      <c r="AW887" s="129" t="s">
        <v>1986</v>
      </c>
    </row>
    <row r="888" spans="45:49" x14ac:dyDescent="0.3">
      <c r="AS888" s="124" t="s">
        <v>289</v>
      </c>
      <c r="AT888" s="124" t="e">
        <f t="shared" si="62"/>
        <v>#REF!</v>
      </c>
      <c r="AU888" s="124" t="e">
        <f t="shared" si="61"/>
        <v>#REF!</v>
      </c>
      <c r="AV888" s="124" t="s">
        <v>1987</v>
      </c>
      <c r="AW888" s="124" t="s">
        <v>1988</v>
      </c>
    </row>
    <row r="889" spans="45:49" x14ac:dyDescent="0.3">
      <c r="AS889" s="124" t="s">
        <v>289</v>
      </c>
      <c r="AT889" s="124" t="e">
        <f t="shared" si="62"/>
        <v>#REF!</v>
      </c>
      <c r="AU889" s="124" t="e">
        <f t="shared" si="61"/>
        <v>#REF!</v>
      </c>
      <c r="AV889" s="129" t="s">
        <v>1989</v>
      </c>
      <c r="AW889" s="129" t="s">
        <v>1990</v>
      </c>
    </row>
    <row r="890" spans="45:49" x14ac:dyDescent="0.3">
      <c r="AS890" s="124" t="s">
        <v>289</v>
      </c>
      <c r="AT890" s="124" t="e">
        <f t="shared" si="62"/>
        <v>#REF!</v>
      </c>
      <c r="AU890" s="124" t="e">
        <f t="shared" si="61"/>
        <v>#REF!</v>
      </c>
      <c r="AV890" s="124" t="s">
        <v>290</v>
      </c>
      <c r="AW890" s="124" t="s">
        <v>1991</v>
      </c>
    </row>
    <row r="891" spans="45:49" x14ac:dyDescent="0.3">
      <c r="AS891" s="124" t="s">
        <v>289</v>
      </c>
      <c r="AT891" s="124" t="e">
        <f t="shared" si="62"/>
        <v>#REF!</v>
      </c>
      <c r="AU891" s="124" t="e">
        <f t="shared" si="61"/>
        <v>#REF!</v>
      </c>
      <c r="AV891" s="129" t="s">
        <v>1992</v>
      </c>
      <c r="AW891" s="129" t="s">
        <v>1993</v>
      </c>
    </row>
    <row r="892" spans="45:49" x14ac:dyDescent="0.3">
      <c r="AS892" s="124" t="s">
        <v>289</v>
      </c>
      <c r="AT892" s="124" t="e">
        <f t="shared" si="62"/>
        <v>#REF!</v>
      </c>
      <c r="AU892" s="124" t="e">
        <f t="shared" si="61"/>
        <v>#REF!</v>
      </c>
      <c r="AV892" s="124" t="s">
        <v>1994</v>
      </c>
      <c r="AW892" s="124" t="s">
        <v>1995</v>
      </c>
    </row>
    <row r="893" spans="45:49" x14ac:dyDescent="0.3">
      <c r="AS893" s="124" t="s">
        <v>289</v>
      </c>
      <c r="AT893" s="124" t="e">
        <f t="shared" si="62"/>
        <v>#REF!</v>
      </c>
      <c r="AU893" s="124" t="e">
        <f t="shared" si="61"/>
        <v>#REF!</v>
      </c>
      <c r="AV893" s="129" t="s">
        <v>5852</v>
      </c>
      <c r="AW893" s="129" t="s">
        <v>1996</v>
      </c>
    </row>
    <row r="894" spans="45:49" x14ac:dyDescent="0.3">
      <c r="AS894" s="124" t="s">
        <v>289</v>
      </c>
      <c r="AT894" s="124" t="e">
        <f t="shared" si="62"/>
        <v>#REF!</v>
      </c>
      <c r="AU894" s="124" t="e">
        <f t="shared" si="61"/>
        <v>#REF!</v>
      </c>
      <c r="AV894" s="124" t="s">
        <v>5853</v>
      </c>
      <c r="AW894" s="124" t="s">
        <v>1997</v>
      </c>
    </row>
    <row r="895" spans="45:49" x14ac:dyDescent="0.3">
      <c r="AS895" s="124" t="s">
        <v>297</v>
      </c>
      <c r="AT895" s="124" t="e">
        <f t="shared" si="62"/>
        <v>#REF!</v>
      </c>
      <c r="AU895" s="124" t="e">
        <f t="shared" si="61"/>
        <v>#REF!</v>
      </c>
      <c r="AV895" s="129" t="s">
        <v>1998</v>
      </c>
      <c r="AW895" s="129" t="s">
        <v>1999</v>
      </c>
    </row>
    <row r="896" spans="45:49" x14ac:dyDescent="0.3">
      <c r="AS896" s="124" t="s">
        <v>297</v>
      </c>
      <c r="AT896" s="124" t="e">
        <f t="shared" si="62"/>
        <v>#REF!</v>
      </c>
      <c r="AU896" s="124" t="e">
        <f t="shared" si="61"/>
        <v>#REF!</v>
      </c>
      <c r="AV896" s="124" t="s">
        <v>2000</v>
      </c>
      <c r="AW896" s="124" t="s">
        <v>2001</v>
      </c>
    </row>
    <row r="897" spans="45:49" x14ac:dyDescent="0.3">
      <c r="AS897" s="124" t="s">
        <v>297</v>
      </c>
      <c r="AT897" s="124" t="e">
        <f t="shared" si="62"/>
        <v>#REF!</v>
      </c>
      <c r="AU897" s="124" t="e">
        <f t="shared" si="61"/>
        <v>#REF!</v>
      </c>
      <c r="AV897" s="129" t="s">
        <v>5854</v>
      </c>
      <c r="AW897" s="129" t="s">
        <v>2002</v>
      </c>
    </row>
    <row r="898" spans="45:49" x14ac:dyDescent="0.3">
      <c r="AS898" s="124" t="s">
        <v>297</v>
      </c>
      <c r="AT898" s="124" t="e">
        <f t="shared" si="62"/>
        <v>#REF!</v>
      </c>
      <c r="AU898" s="124" t="e">
        <f t="shared" ref="AU898:AU961" si="63">CONCATENATE(AS898,AT898)</f>
        <v>#REF!</v>
      </c>
      <c r="AV898" s="124" t="s">
        <v>5855</v>
      </c>
      <c r="AW898" s="124" t="s">
        <v>2003</v>
      </c>
    </row>
    <row r="899" spans="45:49" x14ac:dyDescent="0.3">
      <c r="AS899" s="124" t="s">
        <v>306</v>
      </c>
      <c r="AT899" s="124" t="e">
        <f t="shared" ref="AT899:AT962" si="64">AT898+1</f>
        <v>#REF!</v>
      </c>
      <c r="AU899" s="124" t="e">
        <f t="shared" si="63"/>
        <v>#REF!</v>
      </c>
      <c r="AV899" s="129" t="s">
        <v>2004</v>
      </c>
      <c r="AW899" s="129" t="s">
        <v>2005</v>
      </c>
    </row>
    <row r="900" spans="45:49" x14ac:dyDescent="0.3">
      <c r="AS900" s="124" t="s">
        <v>306</v>
      </c>
      <c r="AT900" s="124" t="e">
        <f t="shared" si="64"/>
        <v>#REF!</v>
      </c>
      <c r="AU900" s="124" t="e">
        <f t="shared" si="63"/>
        <v>#REF!</v>
      </c>
      <c r="AV900" s="124" t="s">
        <v>946</v>
      </c>
      <c r="AW900" s="124" t="s">
        <v>2006</v>
      </c>
    </row>
    <row r="901" spans="45:49" x14ac:dyDescent="0.3">
      <c r="AS901" s="124" t="s">
        <v>306</v>
      </c>
      <c r="AT901" s="124" t="e">
        <f t="shared" si="64"/>
        <v>#REF!</v>
      </c>
      <c r="AU901" s="124" t="e">
        <f t="shared" si="63"/>
        <v>#REF!</v>
      </c>
      <c r="AV901" s="129" t="s">
        <v>2007</v>
      </c>
      <c r="AW901" s="129" t="s">
        <v>2008</v>
      </c>
    </row>
    <row r="902" spans="45:49" x14ac:dyDescent="0.3">
      <c r="AS902" s="124" t="s">
        <v>306</v>
      </c>
      <c r="AT902" s="124" t="e">
        <f t="shared" si="64"/>
        <v>#REF!</v>
      </c>
      <c r="AU902" s="124" t="e">
        <f t="shared" si="63"/>
        <v>#REF!</v>
      </c>
      <c r="AV902" s="124" t="s">
        <v>2009</v>
      </c>
      <c r="AW902" s="124" t="s">
        <v>2010</v>
      </c>
    </row>
    <row r="903" spans="45:49" x14ac:dyDescent="0.3">
      <c r="AS903" s="124" t="s">
        <v>306</v>
      </c>
      <c r="AT903" s="124" t="e">
        <f t="shared" si="64"/>
        <v>#REF!</v>
      </c>
      <c r="AU903" s="124" t="e">
        <f t="shared" si="63"/>
        <v>#REF!</v>
      </c>
      <c r="AV903" s="129" t="s">
        <v>307</v>
      </c>
      <c r="AW903" s="129" t="s">
        <v>2011</v>
      </c>
    </row>
    <row r="904" spans="45:49" x14ac:dyDescent="0.3">
      <c r="AS904" s="124" t="s">
        <v>306</v>
      </c>
      <c r="AT904" s="124" t="e">
        <f t="shared" si="64"/>
        <v>#REF!</v>
      </c>
      <c r="AU904" s="124" t="e">
        <f t="shared" si="63"/>
        <v>#REF!</v>
      </c>
      <c r="AV904" s="124" t="s">
        <v>2012</v>
      </c>
      <c r="AW904" s="124" t="s">
        <v>2013</v>
      </c>
    </row>
    <row r="905" spans="45:49" x14ac:dyDescent="0.3">
      <c r="AS905" s="124" t="s">
        <v>306</v>
      </c>
      <c r="AT905" s="124" t="e">
        <f t="shared" si="64"/>
        <v>#REF!</v>
      </c>
      <c r="AU905" s="124" t="e">
        <f t="shared" si="63"/>
        <v>#REF!</v>
      </c>
      <c r="AV905" s="129" t="s">
        <v>2014</v>
      </c>
      <c r="AW905" s="129" t="s">
        <v>2015</v>
      </c>
    </row>
    <row r="906" spans="45:49" x14ac:dyDescent="0.3">
      <c r="AS906" s="124" t="s">
        <v>306</v>
      </c>
      <c r="AT906" s="124" t="e">
        <f t="shared" si="64"/>
        <v>#REF!</v>
      </c>
      <c r="AU906" s="124" t="e">
        <f t="shared" si="63"/>
        <v>#REF!</v>
      </c>
      <c r="AV906" s="124" t="s">
        <v>5856</v>
      </c>
      <c r="AW906" s="124" t="s">
        <v>2016</v>
      </c>
    </row>
    <row r="907" spans="45:49" x14ac:dyDescent="0.3">
      <c r="AS907" s="124" t="s">
        <v>306</v>
      </c>
      <c r="AT907" s="124" t="e">
        <f t="shared" si="64"/>
        <v>#REF!</v>
      </c>
      <c r="AU907" s="124" t="e">
        <f t="shared" si="63"/>
        <v>#REF!</v>
      </c>
      <c r="AV907" s="129" t="s">
        <v>5857</v>
      </c>
      <c r="AW907" s="129" t="s">
        <v>2017</v>
      </c>
    </row>
    <row r="908" spans="45:49" x14ac:dyDescent="0.3">
      <c r="AS908" s="124" t="s">
        <v>306</v>
      </c>
      <c r="AT908" s="124" t="e">
        <f t="shared" si="64"/>
        <v>#REF!</v>
      </c>
      <c r="AU908" s="124" t="e">
        <f t="shared" si="63"/>
        <v>#REF!</v>
      </c>
      <c r="AV908" s="124" t="s">
        <v>5858</v>
      </c>
      <c r="AW908" s="124" t="s">
        <v>2018</v>
      </c>
    </row>
    <row r="909" spans="45:49" x14ac:dyDescent="0.3">
      <c r="AS909" s="124" t="s">
        <v>317</v>
      </c>
      <c r="AT909" s="124" t="e">
        <f t="shared" si="64"/>
        <v>#REF!</v>
      </c>
      <c r="AU909" s="124" t="e">
        <f t="shared" si="63"/>
        <v>#REF!</v>
      </c>
      <c r="AV909" s="129" t="s">
        <v>2019</v>
      </c>
      <c r="AW909" s="129" t="s">
        <v>2020</v>
      </c>
    </row>
    <row r="910" spans="45:49" x14ac:dyDescent="0.3">
      <c r="AS910" s="124" t="s">
        <v>317</v>
      </c>
      <c r="AT910" s="124" t="e">
        <f t="shared" si="64"/>
        <v>#REF!</v>
      </c>
      <c r="AU910" s="124" t="e">
        <f t="shared" si="63"/>
        <v>#REF!</v>
      </c>
      <c r="AV910" s="124" t="s">
        <v>2021</v>
      </c>
      <c r="AW910" s="124" t="s">
        <v>2022</v>
      </c>
    </row>
    <row r="911" spans="45:49" x14ac:dyDescent="0.3">
      <c r="AS911" s="124" t="s">
        <v>317</v>
      </c>
      <c r="AT911" s="124" t="e">
        <f t="shared" si="64"/>
        <v>#REF!</v>
      </c>
      <c r="AU911" s="124" t="e">
        <f t="shared" si="63"/>
        <v>#REF!</v>
      </c>
      <c r="AV911" s="129" t="s">
        <v>318</v>
      </c>
      <c r="AW911" s="129" t="s">
        <v>2023</v>
      </c>
    </row>
    <row r="912" spans="45:49" x14ac:dyDescent="0.3">
      <c r="AS912" s="124" t="s">
        <v>322</v>
      </c>
      <c r="AT912" s="124" t="e">
        <f t="shared" si="64"/>
        <v>#REF!</v>
      </c>
      <c r="AU912" s="124" t="e">
        <f t="shared" si="63"/>
        <v>#REF!</v>
      </c>
      <c r="AV912" s="124" t="s">
        <v>2024</v>
      </c>
      <c r="AW912" s="124" t="s">
        <v>2025</v>
      </c>
    </row>
    <row r="913" spans="45:49" x14ac:dyDescent="0.3">
      <c r="AS913" s="124" t="s">
        <v>322</v>
      </c>
      <c r="AT913" s="124" t="e">
        <f t="shared" si="64"/>
        <v>#REF!</v>
      </c>
      <c r="AU913" s="124" t="e">
        <f t="shared" si="63"/>
        <v>#REF!</v>
      </c>
      <c r="AV913" s="129" t="s">
        <v>2026</v>
      </c>
      <c r="AW913" s="129" t="s">
        <v>2027</v>
      </c>
    </row>
    <row r="914" spans="45:49" x14ac:dyDescent="0.3">
      <c r="AS914" s="124" t="s">
        <v>322</v>
      </c>
      <c r="AT914" s="124" t="e">
        <f t="shared" si="64"/>
        <v>#REF!</v>
      </c>
      <c r="AU914" s="124" t="e">
        <f t="shared" si="63"/>
        <v>#REF!</v>
      </c>
      <c r="AV914" s="124" t="s">
        <v>2028</v>
      </c>
      <c r="AW914" s="124" t="s">
        <v>2029</v>
      </c>
    </row>
    <row r="915" spans="45:49" x14ac:dyDescent="0.3">
      <c r="AS915" s="124" t="s">
        <v>322</v>
      </c>
      <c r="AT915" s="124" t="e">
        <f t="shared" si="64"/>
        <v>#REF!</v>
      </c>
      <c r="AU915" s="124" t="e">
        <f t="shared" si="63"/>
        <v>#REF!</v>
      </c>
      <c r="AV915" s="129" t="s">
        <v>323</v>
      </c>
      <c r="AW915" s="129" t="s">
        <v>2030</v>
      </c>
    </row>
    <row r="916" spans="45:49" x14ac:dyDescent="0.3">
      <c r="AS916" s="124" t="s">
        <v>217</v>
      </c>
      <c r="AT916" s="124" t="e">
        <f t="shared" si="64"/>
        <v>#REF!</v>
      </c>
      <c r="AU916" s="124" t="e">
        <f t="shared" si="63"/>
        <v>#REF!</v>
      </c>
      <c r="AV916" s="124" t="s">
        <v>218</v>
      </c>
      <c r="AW916" s="124" t="s">
        <v>2031</v>
      </c>
    </row>
    <row r="917" spans="45:49" x14ac:dyDescent="0.3">
      <c r="AS917" s="124" t="s">
        <v>217</v>
      </c>
      <c r="AT917" s="124" t="e">
        <f t="shared" si="64"/>
        <v>#REF!</v>
      </c>
      <c r="AU917" s="124" t="e">
        <f t="shared" si="63"/>
        <v>#REF!</v>
      </c>
      <c r="AV917" s="129" t="s">
        <v>2032</v>
      </c>
      <c r="AW917" s="129" t="s">
        <v>2033</v>
      </c>
    </row>
    <row r="918" spans="45:49" x14ac:dyDescent="0.3">
      <c r="AS918" s="124" t="s">
        <v>217</v>
      </c>
      <c r="AT918" s="124" t="e">
        <f t="shared" si="64"/>
        <v>#REF!</v>
      </c>
      <c r="AU918" s="124" t="e">
        <f t="shared" si="63"/>
        <v>#REF!</v>
      </c>
      <c r="AV918" s="124" t="s">
        <v>2034</v>
      </c>
      <c r="AW918" s="124" t="s">
        <v>2035</v>
      </c>
    </row>
    <row r="919" spans="45:49" x14ac:dyDescent="0.3">
      <c r="AS919" s="124" t="s">
        <v>217</v>
      </c>
      <c r="AT919" s="124" t="e">
        <f t="shared" si="64"/>
        <v>#REF!</v>
      </c>
      <c r="AU919" s="124" t="e">
        <f t="shared" si="63"/>
        <v>#REF!</v>
      </c>
      <c r="AV919" s="129" t="s">
        <v>2036</v>
      </c>
      <c r="AW919" s="129" t="s">
        <v>2037</v>
      </c>
    </row>
    <row r="920" spans="45:49" x14ac:dyDescent="0.3">
      <c r="AS920" s="124" t="s">
        <v>217</v>
      </c>
      <c r="AT920" s="124" t="e">
        <f t="shared" si="64"/>
        <v>#REF!</v>
      </c>
      <c r="AU920" s="124" t="e">
        <f t="shared" si="63"/>
        <v>#REF!</v>
      </c>
      <c r="AV920" s="124" t="s">
        <v>2038</v>
      </c>
      <c r="AW920" s="124" t="s">
        <v>2039</v>
      </c>
    </row>
    <row r="921" spans="45:49" x14ac:dyDescent="0.3">
      <c r="AS921" s="124" t="s">
        <v>217</v>
      </c>
      <c r="AT921" s="124" t="e">
        <f t="shared" si="64"/>
        <v>#REF!</v>
      </c>
      <c r="AU921" s="124" t="e">
        <f t="shared" si="63"/>
        <v>#REF!</v>
      </c>
      <c r="AV921" s="129" t="s">
        <v>2040</v>
      </c>
      <c r="AW921" s="129" t="s">
        <v>2041</v>
      </c>
    </row>
    <row r="922" spans="45:49" x14ac:dyDescent="0.3">
      <c r="AS922" s="124" t="s">
        <v>217</v>
      </c>
      <c r="AT922" s="124" t="e">
        <f t="shared" si="64"/>
        <v>#REF!</v>
      </c>
      <c r="AU922" s="124" t="e">
        <f t="shared" si="63"/>
        <v>#REF!</v>
      </c>
      <c r="AV922" s="124" t="s">
        <v>2042</v>
      </c>
      <c r="AW922" s="124" t="s">
        <v>2043</v>
      </c>
    </row>
    <row r="923" spans="45:49" x14ac:dyDescent="0.3">
      <c r="AS923" s="124" t="s">
        <v>217</v>
      </c>
      <c r="AT923" s="124" t="e">
        <f t="shared" si="64"/>
        <v>#REF!</v>
      </c>
      <c r="AU923" s="124" t="e">
        <f t="shared" si="63"/>
        <v>#REF!</v>
      </c>
      <c r="AV923" s="129" t="s">
        <v>2044</v>
      </c>
      <c r="AW923" s="129" t="s">
        <v>2045</v>
      </c>
    </row>
    <row r="924" spans="45:49" x14ac:dyDescent="0.3">
      <c r="AS924" s="124" t="s">
        <v>217</v>
      </c>
      <c r="AT924" s="124" t="e">
        <f t="shared" si="64"/>
        <v>#REF!</v>
      </c>
      <c r="AU924" s="124" t="e">
        <f t="shared" si="63"/>
        <v>#REF!</v>
      </c>
      <c r="AV924" s="124" t="s">
        <v>2046</v>
      </c>
      <c r="AW924" s="124" t="s">
        <v>2047</v>
      </c>
    </row>
    <row r="925" spans="45:49" x14ac:dyDescent="0.3">
      <c r="AS925" s="124" t="s">
        <v>217</v>
      </c>
      <c r="AT925" s="124" t="e">
        <f t="shared" si="64"/>
        <v>#REF!</v>
      </c>
      <c r="AU925" s="124" t="e">
        <f t="shared" si="63"/>
        <v>#REF!</v>
      </c>
      <c r="AV925" s="129" t="s">
        <v>2048</v>
      </c>
      <c r="AW925" s="129" t="s">
        <v>2049</v>
      </c>
    </row>
    <row r="926" spans="45:49" x14ac:dyDescent="0.3">
      <c r="AS926" s="124" t="s">
        <v>217</v>
      </c>
      <c r="AT926" s="124" t="e">
        <f t="shared" si="64"/>
        <v>#REF!</v>
      </c>
      <c r="AU926" s="124" t="e">
        <f t="shared" si="63"/>
        <v>#REF!</v>
      </c>
      <c r="AV926" s="124" t="s">
        <v>5859</v>
      </c>
      <c r="AW926" s="124" t="s">
        <v>2050</v>
      </c>
    </row>
    <row r="927" spans="45:49" x14ac:dyDescent="0.3">
      <c r="AS927" s="124" t="s">
        <v>217</v>
      </c>
      <c r="AT927" s="124" t="e">
        <f t="shared" si="64"/>
        <v>#REF!</v>
      </c>
      <c r="AU927" s="124" t="e">
        <f t="shared" si="63"/>
        <v>#REF!</v>
      </c>
      <c r="AV927" s="129" t="s">
        <v>5860</v>
      </c>
      <c r="AW927" s="129" t="s">
        <v>2051</v>
      </c>
    </row>
    <row r="928" spans="45:49" x14ac:dyDescent="0.3">
      <c r="AS928" s="124" t="s">
        <v>217</v>
      </c>
      <c r="AT928" s="124" t="e">
        <f t="shared" si="64"/>
        <v>#REF!</v>
      </c>
      <c r="AU928" s="124" t="e">
        <f t="shared" si="63"/>
        <v>#REF!</v>
      </c>
      <c r="AV928" s="124" t="s">
        <v>5861</v>
      </c>
      <c r="AW928" s="124" t="s">
        <v>2052</v>
      </c>
    </row>
    <row r="929" spans="45:49" x14ac:dyDescent="0.3">
      <c r="AS929" s="124" t="s">
        <v>217</v>
      </c>
      <c r="AT929" s="124" t="e">
        <f t="shared" si="64"/>
        <v>#REF!</v>
      </c>
      <c r="AU929" s="124" t="e">
        <f t="shared" si="63"/>
        <v>#REF!</v>
      </c>
      <c r="AV929" s="129" t="s">
        <v>5862</v>
      </c>
      <c r="AW929" s="129" t="s">
        <v>2053</v>
      </c>
    </row>
    <row r="930" spans="45:49" x14ac:dyDescent="0.3">
      <c r="AS930" s="124" t="s">
        <v>223</v>
      </c>
      <c r="AT930" s="124" t="e">
        <f t="shared" si="64"/>
        <v>#REF!</v>
      </c>
      <c r="AU930" s="124" t="e">
        <f t="shared" si="63"/>
        <v>#REF!</v>
      </c>
      <c r="AV930" s="124" t="s">
        <v>2054</v>
      </c>
      <c r="AW930" s="124" t="s">
        <v>2055</v>
      </c>
    </row>
    <row r="931" spans="45:49" x14ac:dyDescent="0.3">
      <c r="AS931" s="124" t="s">
        <v>223</v>
      </c>
      <c r="AT931" s="124" t="e">
        <f t="shared" si="64"/>
        <v>#REF!</v>
      </c>
      <c r="AU931" s="124" t="e">
        <f t="shared" si="63"/>
        <v>#REF!</v>
      </c>
      <c r="AV931" s="129" t="s">
        <v>2056</v>
      </c>
      <c r="AW931" s="129" t="s">
        <v>2057</v>
      </c>
    </row>
    <row r="932" spans="45:49" x14ac:dyDescent="0.3">
      <c r="AS932" s="124" t="s">
        <v>223</v>
      </c>
      <c r="AT932" s="124" t="e">
        <f t="shared" si="64"/>
        <v>#REF!</v>
      </c>
      <c r="AU932" s="124" t="e">
        <f t="shared" si="63"/>
        <v>#REF!</v>
      </c>
      <c r="AV932" s="124" t="s">
        <v>2058</v>
      </c>
      <c r="AW932" s="124" t="s">
        <v>2059</v>
      </c>
    </row>
    <row r="933" spans="45:49" x14ac:dyDescent="0.3">
      <c r="AS933" s="124" t="s">
        <v>223</v>
      </c>
      <c r="AT933" s="124" t="e">
        <f t="shared" si="64"/>
        <v>#REF!</v>
      </c>
      <c r="AU933" s="124" t="e">
        <f t="shared" si="63"/>
        <v>#REF!</v>
      </c>
      <c r="AV933" s="129" t="s">
        <v>2060</v>
      </c>
      <c r="AW933" s="129" t="s">
        <v>2061</v>
      </c>
    </row>
    <row r="934" spans="45:49" x14ac:dyDescent="0.3">
      <c r="AS934" s="124" t="s">
        <v>223</v>
      </c>
      <c r="AT934" s="124" t="e">
        <f t="shared" si="64"/>
        <v>#REF!</v>
      </c>
      <c r="AU934" s="124" t="e">
        <f t="shared" si="63"/>
        <v>#REF!</v>
      </c>
      <c r="AV934" s="124" t="s">
        <v>2062</v>
      </c>
      <c r="AW934" s="124" t="s">
        <v>2063</v>
      </c>
    </row>
    <row r="935" spans="45:49" x14ac:dyDescent="0.3">
      <c r="AS935" s="124" t="s">
        <v>223</v>
      </c>
      <c r="AT935" s="124" t="e">
        <f t="shared" si="64"/>
        <v>#REF!</v>
      </c>
      <c r="AU935" s="124" t="e">
        <f t="shared" si="63"/>
        <v>#REF!</v>
      </c>
      <c r="AV935" s="129" t="s">
        <v>2064</v>
      </c>
      <c r="AW935" s="129" t="s">
        <v>2065</v>
      </c>
    </row>
    <row r="936" spans="45:49" x14ac:dyDescent="0.3">
      <c r="AS936" s="124" t="s">
        <v>223</v>
      </c>
      <c r="AT936" s="124" t="e">
        <f t="shared" si="64"/>
        <v>#REF!</v>
      </c>
      <c r="AU936" s="124" t="e">
        <f t="shared" si="63"/>
        <v>#REF!</v>
      </c>
      <c r="AV936" s="124" t="s">
        <v>2066</v>
      </c>
      <c r="AW936" s="124" t="s">
        <v>2067</v>
      </c>
    </row>
    <row r="937" spans="45:49" x14ac:dyDescent="0.3">
      <c r="AS937" s="124" t="s">
        <v>223</v>
      </c>
      <c r="AT937" s="124" t="e">
        <f t="shared" si="64"/>
        <v>#REF!</v>
      </c>
      <c r="AU937" s="124" t="e">
        <f t="shared" si="63"/>
        <v>#REF!</v>
      </c>
      <c r="AV937" s="129" t="s">
        <v>2068</v>
      </c>
      <c r="AW937" s="129" t="s">
        <v>2069</v>
      </c>
    </row>
    <row r="938" spans="45:49" x14ac:dyDescent="0.3">
      <c r="AS938" s="124" t="s">
        <v>223</v>
      </c>
      <c r="AT938" s="124" t="e">
        <f t="shared" si="64"/>
        <v>#REF!</v>
      </c>
      <c r="AU938" s="124" t="e">
        <f t="shared" si="63"/>
        <v>#REF!</v>
      </c>
      <c r="AV938" s="124" t="s">
        <v>2070</v>
      </c>
      <c r="AW938" s="124" t="s">
        <v>2071</v>
      </c>
    </row>
    <row r="939" spans="45:49" x14ac:dyDescent="0.3">
      <c r="AS939" s="124" t="s">
        <v>223</v>
      </c>
      <c r="AT939" s="124" t="e">
        <f t="shared" si="64"/>
        <v>#REF!</v>
      </c>
      <c r="AU939" s="124" t="e">
        <f t="shared" si="63"/>
        <v>#REF!</v>
      </c>
      <c r="AV939" s="129" t="s">
        <v>5863</v>
      </c>
      <c r="AW939" s="129" t="s">
        <v>2072</v>
      </c>
    </row>
    <row r="940" spans="45:49" x14ac:dyDescent="0.3">
      <c r="AS940" s="124" t="s">
        <v>223</v>
      </c>
      <c r="AT940" s="124" t="e">
        <f t="shared" si="64"/>
        <v>#REF!</v>
      </c>
      <c r="AU940" s="124" t="e">
        <f t="shared" si="63"/>
        <v>#REF!</v>
      </c>
      <c r="AV940" s="124" t="s">
        <v>5864</v>
      </c>
      <c r="AW940" s="124" t="s">
        <v>2073</v>
      </c>
    </row>
    <row r="941" spans="45:49" x14ac:dyDescent="0.3">
      <c r="AS941" s="124" t="s">
        <v>223</v>
      </c>
      <c r="AT941" s="124" t="e">
        <f t="shared" si="64"/>
        <v>#REF!</v>
      </c>
      <c r="AU941" s="124" t="e">
        <f t="shared" si="63"/>
        <v>#REF!</v>
      </c>
      <c r="AV941" s="129" t="s">
        <v>5865</v>
      </c>
      <c r="AW941" s="129" t="s">
        <v>2074</v>
      </c>
    </row>
    <row r="942" spans="45:49" x14ac:dyDescent="0.3">
      <c r="AS942" s="124" t="s">
        <v>223</v>
      </c>
      <c r="AT942" s="124" t="e">
        <f t="shared" si="64"/>
        <v>#REF!</v>
      </c>
      <c r="AU942" s="124" t="e">
        <f t="shared" si="63"/>
        <v>#REF!</v>
      </c>
      <c r="AV942" s="124" t="s">
        <v>5866</v>
      </c>
      <c r="AW942" s="124" t="s">
        <v>2075</v>
      </c>
    </row>
    <row r="943" spans="45:49" x14ac:dyDescent="0.3">
      <c r="AS943" s="124" t="s">
        <v>223</v>
      </c>
      <c r="AT943" s="124" t="e">
        <f t="shared" si="64"/>
        <v>#REF!</v>
      </c>
      <c r="AU943" s="124" t="e">
        <f t="shared" si="63"/>
        <v>#REF!</v>
      </c>
      <c r="AV943" s="129" t="s">
        <v>5867</v>
      </c>
      <c r="AW943" s="129" t="s">
        <v>2076</v>
      </c>
    </row>
    <row r="944" spans="45:49" x14ac:dyDescent="0.3">
      <c r="AS944" s="124" t="s">
        <v>232</v>
      </c>
      <c r="AT944" s="124" t="e">
        <f t="shared" si="64"/>
        <v>#REF!</v>
      </c>
      <c r="AU944" s="124" t="e">
        <f t="shared" si="63"/>
        <v>#REF!</v>
      </c>
      <c r="AV944" s="124" t="s">
        <v>2077</v>
      </c>
      <c r="AW944" s="124" t="s">
        <v>2078</v>
      </c>
    </row>
    <row r="945" spans="45:49" x14ac:dyDescent="0.3">
      <c r="AS945" s="124" t="s">
        <v>232</v>
      </c>
      <c r="AT945" s="124" t="e">
        <f t="shared" si="64"/>
        <v>#REF!</v>
      </c>
      <c r="AU945" s="124" t="e">
        <f t="shared" si="63"/>
        <v>#REF!</v>
      </c>
      <c r="AV945" s="129" t="s">
        <v>2079</v>
      </c>
      <c r="AW945" s="129" t="s">
        <v>2080</v>
      </c>
    </row>
    <row r="946" spans="45:49" x14ac:dyDescent="0.3">
      <c r="AS946" s="124" t="s">
        <v>232</v>
      </c>
      <c r="AT946" s="124" t="e">
        <f t="shared" si="64"/>
        <v>#REF!</v>
      </c>
      <c r="AU946" s="124" t="e">
        <f t="shared" si="63"/>
        <v>#REF!</v>
      </c>
      <c r="AV946" s="124" t="s">
        <v>2081</v>
      </c>
      <c r="AW946" s="124" t="s">
        <v>2082</v>
      </c>
    </row>
    <row r="947" spans="45:49" x14ac:dyDescent="0.3">
      <c r="AS947" s="124" t="s">
        <v>232</v>
      </c>
      <c r="AT947" s="124" t="e">
        <f t="shared" si="64"/>
        <v>#REF!</v>
      </c>
      <c r="AU947" s="124" t="e">
        <f t="shared" si="63"/>
        <v>#REF!</v>
      </c>
      <c r="AV947" s="129" t="s">
        <v>2083</v>
      </c>
      <c r="AW947" s="129" t="s">
        <v>2084</v>
      </c>
    </row>
    <row r="948" spans="45:49" x14ac:dyDescent="0.3">
      <c r="AS948" s="124" t="s">
        <v>232</v>
      </c>
      <c r="AT948" s="124" t="e">
        <f t="shared" si="64"/>
        <v>#REF!</v>
      </c>
      <c r="AU948" s="124" t="e">
        <f t="shared" si="63"/>
        <v>#REF!</v>
      </c>
      <c r="AV948" s="124" t="s">
        <v>2085</v>
      </c>
      <c r="AW948" s="124" t="s">
        <v>2086</v>
      </c>
    </row>
    <row r="949" spans="45:49" x14ac:dyDescent="0.3">
      <c r="AS949" s="124" t="s">
        <v>232</v>
      </c>
      <c r="AT949" s="124" t="e">
        <f t="shared" si="64"/>
        <v>#REF!</v>
      </c>
      <c r="AU949" s="124" t="e">
        <f t="shared" si="63"/>
        <v>#REF!</v>
      </c>
      <c r="AV949" s="129" t="s">
        <v>2087</v>
      </c>
      <c r="AW949" s="129" t="s">
        <v>2088</v>
      </c>
    </row>
    <row r="950" spans="45:49" x14ac:dyDescent="0.3">
      <c r="AS950" s="124" t="s">
        <v>232</v>
      </c>
      <c r="AT950" s="124" t="e">
        <f t="shared" si="64"/>
        <v>#REF!</v>
      </c>
      <c r="AU950" s="124" t="e">
        <f t="shared" si="63"/>
        <v>#REF!</v>
      </c>
      <c r="AV950" s="124" t="s">
        <v>2089</v>
      </c>
      <c r="AW950" s="124" t="s">
        <v>2090</v>
      </c>
    </row>
    <row r="951" spans="45:49" x14ac:dyDescent="0.3">
      <c r="AS951" s="124" t="s">
        <v>232</v>
      </c>
      <c r="AT951" s="124" t="e">
        <f t="shared" si="64"/>
        <v>#REF!</v>
      </c>
      <c r="AU951" s="124" t="e">
        <f t="shared" si="63"/>
        <v>#REF!</v>
      </c>
      <c r="AV951" s="129" t="s">
        <v>2091</v>
      </c>
      <c r="AW951" s="129" t="s">
        <v>2092</v>
      </c>
    </row>
    <row r="952" spans="45:49" x14ac:dyDescent="0.3">
      <c r="AS952" s="124" t="s">
        <v>232</v>
      </c>
      <c r="AT952" s="124" t="e">
        <f t="shared" si="64"/>
        <v>#REF!</v>
      </c>
      <c r="AU952" s="124" t="e">
        <f t="shared" si="63"/>
        <v>#REF!</v>
      </c>
      <c r="AV952" s="124" t="s">
        <v>5868</v>
      </c>
      <c r="AW952" s="124" t="s">
        <v>2093</v>
      </c>
    </row>
    <row r="953" spans="45:49" x14ac:dyDescent="0.3">
      <c r="AS953" s="124" t="s">
        <v>232</v>
      </c>
      <c r="AT953" s="124" t="e">
        <f t="shared" si="64"/>
        <v>#REF!</v>
      </c>
      <c r="AU953" s="124" t="e">
        <f t="shared" si="63"/>
        <v>#REF!</v>
      </c>
      <c r="AV953" s="129" t="s">
        <v>5869</v>
      </c>
      <c r="AW953" s="129" t="s">
        <v>2094</v>
      </c>
    </row>
    <row r="954" spans="45:49" x14ac:dyDescent="0.3">
      <c r="AS954" s="124" t="s">
        <v>232</v>
      </c>
      <c r="AT954" s="124" t="e">
        <f t="shared" si="64"/>
        <v>#REF!</v>
      </c>
      <c r="AU954" s="124" t="e">
        <f t="shared" si="63"/>
        <v>#REF!</v>
      </c>
      <c r="AV954" s="124" t="s">
        <v>5870</v>
      </c>
      <c r="AW954" s="124" t="s">
        <v>2095</v>
      </c>
    </row>
    <row r="955" spans="45:49" x14ac:dyDescent="0.3">
      <c r="AS955" s="124" t="s">
        <v>232</v>
      </c>
      <c r="AT955" s="124" t="e">
        <f t="shared" si="64"/>
        <v>#REF!</v>
      </c>
      <c r="AU955" s="124" t="e">
        <f t="shared" si="63"/>
        <v>#REF!</v>
      </c>
      <c r="AV955" s="129" t="s">
        <v>5871</v>
      </c>
      <c r="AW955" s="129" t="s">
        <v>2096</v>
      </c>
    </row>
    <row r="956" spans="45:49" x14ac:dyDescent="0.3">
      <c r="AS956" s="124" t="s">
        <v>232</v>
      </c>
      <c r="AT956" s="124" t="e">
        <f t="shared" si="64"/>
        <v>#REF!</v>
      </c>
      <c r="AU956" s="124" t="e">
        <f t="shared" si="63"/>
        <v>#REF!</v>
      </c>
      <c r="AV956" s="124" t="s">
        <v>5872</v>
      </c>
      <c r="AW956" s="124" t="s">
        <v>2097</v>
      </c>
    </row>
    <row r="957" spans="45:49" x14ac:dyDescent="0.3">
      <c r="AS957" s="124" t="s">
        <v>232</v>
      </c>
      <c r="AT957" s="124" t="e">
        <f t="shared" si="64"/>
        <v>#REF!</v>
      </c>
      <c r="AU957" s="124" t="e">
        <f t="shared" si="63"/>
        <v>#REF!</v>
      </c>
      <c r="AV957" s="129" t="s">
        <v>5873</v>
      </c>
      <c r="AW957" s="129" t="s">
        <v>2098</v>
      </c>
    </row>
    <row r="958" spans="45:49" x14ac:dyDescent="0.3">
      <c r="AS958" s="124" t="s">
        <v>232</v>
      </c>
      <c r="AT958" s="124" t="e">
        <f t="shared" si="64"/>
        <v>#REF!</v>
      </c>
      <c r="AU958" s="124" t="e">
        <f t="shared" si="63"/>
        <v>#REF!</v>
      </c>
      <c r="AV958" s="124" t="s">
        <v>5874</v>
      </c>
      <c r="AW958" s="124" t="s">
        <v>2099</v>
      </c>
    </row>
    <row r="959" spans="45:49" x14ac:dyDescent="0.3">
      <c r="AS959" s="124" t="s">
        <v>232</v>
      </c>
      <c r="AT959" s="124" t="e">
        <f t="shared" si="64"/>
        <v>#REF!</v>
      </c>
      <c r="AU959" s="124" t="e">
        <f t="shared" si="63"/>
        <v>#REF!</v>
      </c>
      <c r="AV959" s="129" t="s">
        <v>5875</v>
      </c>
      <c r="AW959" s="129" t="s">
        <v>2100</v>
      </c>
    </row>
    <row r="960" spans="45:49" x14ac:dyDescent="0.3">
      <c r="AS960" s="124" t="s">
        <v>232</v>
      </c>
      <c r="AT960" s="124" t="e">
        <f t="shared" si="64"/>
        <v>#REF!</v>
      </c>
      <c r="AU960" s="124" t="e">
        <f t="shared" si="63"/>
        <v>#REF!</v>
      </c>
      <c r="AV960" s="124" t="s">
        <v>5876</v>
      </c>
      <c r="AW960" s="124" t="s">
        <v>2101</v>
      </c>
    </row>
    <row r="961" spans="45:49" x14ac:dyDescent="0.3">
      <c r="AS961" s="124" t="s">
        <v>232</v>
      </c>
      <c r="AT961" s="124" t="e">
        <f t="shared" si="64"/>
        <v>#REF!</v>
      </c>
      <c r="AU961" s="124" t="e">
        <f t="shared" si="63"/>
        <v>#REF!</v>
      </c>
      <c r="AV961" s="129" t="s">
        <v>5877</v>
      </c>
      <c r="AW961" s="129" t="s">
        <v>2102</v>
      </c>
    </row>
    <row r="962" spans="45:49" x14ac:dyDescent="0.3">
      <c r="AS962" s="124" t="s">
        <v>234</v>
      </c>
      <c r="AT962" s="124" t="e">
        <f t="shared" si="64"/>
        <v>#REF!</v>
      </c>
      <c r="AU962" s="124" t="e">
        <f t="shared" ref="AU962:AU1025" si="65">CONCATENATE(AS962,AT962)</f>
        <v>#REF!</v>
      </c>
      <c r="AV962" s="124" t="s">
        <v>2103</v>
      </c>
      <c r="AW962" s="124" t="s">
        <v>2104</v>
      </c>
    </row>
    <row r="963" spans="45:49" x14ac:dyDescent="0.3">
      <c r="AS963" s="124" t="s">
        <v>234</v>
      </c>
      <c r="AT963" s="124" t="e">
        <f t="shared" ref="AT963:AT1026" si="66">AT962+1</f>
        <v>#REF!</v>
      </c>
      <c r="AU963" s="124" t="e">
        <f t="shared" si="65"/>
        <v>#REF!</v>
      </c>
      <c r="AV963" s="129" t="s">
        <v>2105</v>
      </c>
      <c r="AW963" s="129" t="s">
        <v>2106</v>
      </c>
    </row>
    <row r="964" spans="45:49" x14ac:dyDescent="0.3">
      <c r="AS964" s="124" t="s">
        <v>234</v>
      </c>
      <c r="AT964" s="124" t="e">
        <f t="shared" si="66"/>
        <v>#REF!</v>
      </c>
      <c r="AU964" s="124" t="e">
        <f t="shared" si="65"/>
        <v>#REF!</v>
      </c>
      <c r="AV964" s="124" t="s">
        <v>2107</v>
      </c>
      <c r="AW964" s="124" t="s">
        <v>2108</v>
      </c>
    </row>
    <row r="965" spans="45:49" x14ac:dyDescent="0.3">
      <c r="AS965" s="124" t="s">
        <v>234</v>
      </c>
      <c r="AT965" s="124" t="e">
        <f t="shared" si="66"/>
        <v>#REF!</v>
      </c>
      <c r="AU965" s="124" t="e">
        <f t="shared" si="65"/>
        <v>#REF!</v>
      </c>
      <c r="AV965" s="129" t="s">
        <v>2109</v>
      </c>
      <c r="AW965" s="129" t="s">
        <v>2110</v>
      </c>
    </row>
    <row r="966" spans="45:49" x14ac:dyDescent="0.3">
      <c r="AS966" s="124" t="s">
        <v>234</v>
      </c>
      <c r="AT966" s="124" t="e">
        <f t="shared" si="66"/>
        <v>#REF!</v>
      </c>
      <c r="AU966" s="124" t="e">
        <f t="shared" si="65"/>
        <v>#REF!</v>
      </c>
      <c r="AV966" s="124" t="s">
        <v>5878</v>
      </c>
      <c r="AW966" s="124" t="s">
        <v>2111</v>
      </c>
    </row>
    <row r="967" spans="45:49" x14ac:dyDescent="0.3">
      <c r="AS967" s="124" t="s">
        <v>234</v>
      </c>
      <c r="AT967" s="124" t="e">
        <f t="shared" si="66"/>
        <v>#REF!</v>
      </c>
      <c r="AU967" s="124" t="e">
        <f t="shared" si="65"/>
        <v>#REF!</v>
      </c>
      <c r="AV967" s="129" t="s">
        <v>5879</v>
      </c>
      <c r="AW967" s="129" t="s">
        <v>2112</v>
      </c>
    </row>
    <row r="968" spans="45:49" x14ac:dyDescent="0.3">
      <c r="AS968" s="124" t="s">
        <v>234</v>
      </c>
      <c r="AT968" s="124" t="e">
        <f t="shared" si="66"/>
        <v>#REF!</v>
      </c>
      <c r="AU968" s="124" t="e">
        <f t="shared" si="65"/>
        <v>#REF!</v>
      </c>
      <c r="AV968" s="124" t="s">
        <v>5880</v>
      </c>
      <c r="AW968" s="124" t="s">
        <v>2113</v>
      </c>
    </row>
    <row r="969" spans="45:49" x14ac:dyDescent="0.3">
      <c r="AS969" s="124" t="s">
        <v>239</v>
      </c>
      <c r="AT969" s="124" t="e">
        <f t="shared" si="66"/>
        <v>#REF!</v>
      </c>
      <c r="AU969" s="124" t="e">
        <f t="shared" si="65"/>
        <v>#REF!</v>
      </c>
      <c r="AV969" s="129" t="s">
        <v>2114</v>
      </c>
      <c r="AW969" s="129" t="s">
        <v>2115</v>
      </c>
    </row>
    <row r="970" spans="45:49" x14ac:dyDescent="0.3">
      <c r="AS970" s="124" t="s">
        <v>239</v>
      </c>
      <c r="AT970" s="124" t="e">
        <f t="shared" si="66"/>
        <v>#REF!</v>
      </c>
      <c r="AU970" s="124" t="e">
        <f t="shared" si="65"/>
        <v>#REF!</v>
      </c>
      <c r="AV970" s="124" t="s">
        <v>2116</v>
      </c>
      <c r="AW970" s="124" t="s">
        <v>2117</v>
      </c>
    </row>
    <row r="971" spans="45:49" x14ac:dyDescent="0.3">
      <c r="AS971" s="124" t="s">
        <v>239</v>
      </c>
      <c r="AT971" s="124" t="e">
        <f t="shared" si="66"/>
        <v>#REF!</v>
      </c>
      <c r="AU971" s="124" t="e">
        <f t="shared" si="65"/>
        <v>#REF!</v>
      </c>
      <c r="AV971" s="129" t="s">
        <v>2118</v>
      </c>
      <c r="AW971" s="129" t="s">
        <v>2119</v>
      </c>
    </row>
    <row r="972" spans="45:49" x14ac:dyDescent="0.3">
      <c r="AS972" s="124" t="s">
        <v>239</v>
      </c>
      <c r="AT972" s="124" t="e">
        <f t="shared" si="66"/>
        <v>#REF!</v>
      </c>
      <c r="AU972" s="124" t="e">
        <f t="shared" si="65"/>
        <v>#REF!</v>
      </c>
      <c r="AV972" s="124" t="s">
        <v>2120</v>
      </c>
      <c r="AW972" s="124" t="s">
        <v>2121</v>
      </c>
    </row>
    <row r="973" spans="45:49" x14ac:dyDescent="0.3">
      <c r="AS973" s="124" t="s">
        <v>239</v>
      </c>
      <c r="AT973" s="124" t="e">
        <f t="shared" si="66"/>
        <v>#REF!</v>
      </c>
      <c r="AU973" s="124" t="e">
        <f t="shared" si="65"/>
        <v>#REF!</v>
      </c>
      <c r="AV973" s="129" t="s">
        <v>200</v>
      </c>
      <c r="AW973" s="129" t="s">
        <v>2122</v>
      </c>
    </row>
    <row r="974" spans="45:49" x14ac:dyDescent="0.3">
      <c r="AS974" s="124" t="s">
        <v>239</v>
      </c>
      <c r="AT974" s="124" t="e">
        <f t="shared" si="66"/>
        <v>#REF!</v>
      </c>
      <c r="AU974" s="124" t="e">
        <f t="shared" si="65"/>
        <v>#REF!</v>
      </c>
      <c r="AV974" s="124" t="s">
        <v>2123</v>
      </c>
      <c r="AW974" s="124" t="s">
        <v>2124</v>
      </c>
    </row>
    <row r="975" spans="45:49" x14ac:dyDescent="0.3">
      <c r="AS975" s="124" t="s">
        <v>239</v>
      </c>
      <c r="AT975" s="124" t="e">
        <f t="shared" si="66"/>
        <v>#REF!</v>
      </c>
      <c r="AU975" s="124" t="e">
        <f t="shared" si="65"/>
        <v>#REF!</v>
      </c>
      <c r="AV975" s="129" t="s">
        <v>2125</v>
      </c>
      <c r="AW975" s="129" t="s">
        <v>2126</v>
      </c>
    </row>
    <row r="976" spans="45:49" x14ac:dyDescent="0.3">
      <c r="AS976" s="124" t="s">
        <v>239</v>
      </c>
      <c r="AT976" s="124" t="e">
        <f t="shared" si="66"/>
        <v>#REF!</v>
      </c>
      <c r="AU976" s="124" t="e">
        <f t="shared" si="65"/>
        <v>#REF!</v>
      </c>
      <c r="AV976" s="124" t="s">
        <v>2127</v>
      </c>
      <c r="AW976" s="124" t="s">
        <v>2128</v>
      </c>
    </row>
    <row r="977" spans="45:49" x14ac:dyDescent="0.3">
      <c r="AS977" s="124" t="s">
        <v>239</v>
      </c>
      <c r="AT977" s="124" t="e">
        <f t="shared" si="66"/>
        <v>#REF!</v>
      </c>
      <c r="AU977" s="124" t="e">
        <f t="shared" si="65"/>
        <v>#REF!</v>
      </c>
      <c r="AV977" s="129" t="s">
        <v>2129</v>
      </c>
      <c r="AW977" s="129" t="s">
        <v>2130</v>
      </c>
    </row>
    <row r="978" spans="45:49" x14ac:dyDescent="0.3">
      <c r="AS978" s="124" t="s">
        <v>239</v>
      </c>
      <c r="AT978" s="124" t="e">
        <f t="shared" si="66"/>
        <v>#REF!</v>
      </c>
      <c r="AU978" s="124" t="e">
        <f t="shared" si="65"/>
        <v>#REF!</v>
      </c>
      <c r="AV978" s="124" t="s">
        <v>2131</v>
      </c>
      <c r="AW978" s="124" t="s">
        <v>2132</v>
      </c>
    </row>
    <row r="979" spans="45:49" x14ac:dyDescent="0.3">
      <c r="AS979" s="124" t="s">
        <v>239</v>
      </c>
      <c r="AT979" s="124" t="e">
        <f t="shared" si="66"/>
        <v>#REF!</v>
      </c>
      <c r="AU979" s="124" t="e">
        <f t="shared" si="65"/>
        <v>#REF!</v>
      </c>
      <c r="AV979" s="129" t="s">
        <v>2133</v>
      </c>
      <c r="AW979" s="129" t="s">
        <v>2134</v>
      </c>
    </row>
    <row r="980" spans="45:49" x14ac:dyDescent="0.3">
      <c r="AS980" s="124" t="s">
        <v>239</v>
      </c>
      <c r="AT980" s="124" t="e">
        <f t="shared" si="66"/>
        <v>#REF!</v>
      </c>
      <c r="AU980" s="124" t="e">
        <f t="shared" si="65"/>
        <v>#REF!</v>
      </c>
      <c r="AV980" s="124" t="s">
        <v>2135</v>
      </c>
      <c r="AW980" s="124" t="s">
        <v>2136</v>
      </c>
    </row>
    <row r="981" spans="45:49" x14ac:dyDescent="0.3">
      <c r="AS981" s="124" t="s">
        <v>239</v>
      </c>
      <c r="AT981" s="124" t="e">
        <f t="shared" si="66"/>
        <v>#REF!</v>
      </c>
      <c r="AU981" s="124" t="e">
        <f t="shared" si="65"/>
        <v>#REF!</v>
      </c>
      <c r="AV981" s="129" t="s">
        <v>2137</v>
      </c>
      <c r="AW981" s="129" t="s">
        <v>2138</v>
      </c>
    </row>
    <row r="982" spans="45:49" x14ac:dyDescent="0.3">
      <c r="AS982" s="124" t="s">
        <v>239</v>
      </c>
      <c r="AT982" s="124" t="e">
        <f t="shared" si="66"/>
        <v>#REF!</v>
      </c>
      <c r="AU982" s="124" t="e">
        <f t="shared" si="65"/>
        <v>#REF!</v>
      </c>
      <c r="AV982" s="124" t="s">
        <v>2139</v>
      </c>
      <c r="AW982" s="124" t="s">
        <v>2140</v>
      </c>
    </row>
    <row r="983" spans="45:49" x14ac:dyDescent="0.3">
      <c r="AS983" s="124" t="s">
        <v>248</v>
      </c>
      <c r="AT983" s="124" t="e">
        <f t="shared" si="66"/>
        <v>#REF!</v>
      </c>
      <c r="AU983" s="124" t="e">
        <f t="shared" si="65"/>
        <v>#REF!</v>
      </c>
      <c r="AV983" s="129" t="s">
        <v>2141</v>
      </c>
      <c r="AW983" s="129" t="s">
        <v>2142</v>
      </c>
    </row>
    <row r="984" spans="45:49" x14ac:dyDescent="0.3">
      <c r="AS984" s="124" t="s">
        <v>248</v>
      </c>
      <c r="AT984" s="124" t="e">
        <f t="shared" si="66"/>
        <v>#REF!</v>
      </c>
      <c r="AU984" s="124" t="e">
        <f t="shared" si="65"/>
        <v>#REF!</v>
      </c>
      <c r="AV984" s="124" t="s">
        <v>249</v>
      </c>
      <c r="AW984" s="124" t="s">
        <v>2143</v>
      </c>
    </row>
    <row r="985" spans="45:49" x14ac:dyDescent="0.3">
      <c r="AS985" s="124" t="s">
        <v>248</v>
      </c>
      <c r="AT985" s="124" t="e">
        <f t="shared" si="66"/>
        <v>#REF!</v>
      </c>
      <c r="AU985" s="124" t="e">
        <f t="shared" si="65"/>
        <v>#REF!</v>
      </c>
      <c r="AV985" s="129" t="s">
        <v>2144</v>
      </c>
      <c r="AW985" s="129" t="s">
        <v>2145</v>
      </c>
    </row>
    <row r="986" spans="45:49" x14ac:dyDescent="0.3">
      <c r="AS986" s="124" t="s">
        <v>248</v>
      </c>
      <c r="AT986" s="124" t="e">
        <f t="shared" si="66"/>
        <v>#REF!</v>
      </c>
      <c r="AU986" s="124" t="e">
        <f t="shared" si="65"/>
        <v>#REF!</v>
      </c>
      <c r="AV986" s="124" t="s">
        <v>5881</v>
      </c>
      <c r="AW986" s="124" t="s">
        <v>2146</v>
      </c>
    </row>
    <row r="987" spans="45:49" x14ac:dyDescent="0.3">
      <c r="AS987" s="124" t="s">
        <v>258</v>
      </c>
      <c r="AT987" s="124" t="e">
        <f t="shared" si="66"/>
        <v>#REF!</v>
      </c>
      <c r="AU987" s="124" t="e">
        <f t="shared" si="65"/>
        <v>#REF!</v>
      </c>
      <c r="AV987" s="129" t="s">
        <v>2147</v>
      </c>
      <c r="AW987" s="129" t="s">
        <v>2148</v>
      </c>
    </row>
    <row r="988" spans="45:49" x14ac:dyDescent="0.3">
      <c r="AS988" s="124" t="s">
        <v>258</v>
      </c>
      <c r="AT988" s="124" t="e">
        <f t="shared" si="66"/>
        <v>#REF!</v>
      </c>
      <c r="AU988" s="124" t="e">
        <f t="shared" si="65"/>
        <v>#REF!</v>
      </c>
      <c r="AV988" s="124" t="s">
        <v>2149</v>
      </c>
      <c r="AW988" s="124" t="s">
        <v>2150</v>
      </c>
    </row>
    <row r="989" spans="45:49" x14ac:dyDescent="0.3">
      <c r="AS989" s="124" t="s">
        <v>258</v>
      </c>
      <c r="AT989" s="124" t="e">
        <f t="shared" si="66"/>
        <v>#REF!</v>
      </c>
      <c r="AU989" s="124" t="e">
        <f t="shared" si="65"/>
        <v>#REF!</v>
      </c>
      <c r="AV989" s="129" t="s">
        <v>5882</v>
      </c>
      <c r="AW989" s="129" t="s">
        <v>2151</v>
      </c>
    </row>
    <row r="990" spans="45:49" x14ac:dyDescent="0.3">
      <c r="AS990" s="124" t="s">
        <v>258</v>
      </c>
      <c r="AT990" s="124" t="e">
        <f t="shared" si="66"/>
        <v>#REF!</v>
      </c>
      <c r="AU990" s="124" t="e">
        <f t="shared" si="65"/>
        <v>#REF!</v>
      </c>
      <c r="AV990" s="124" t="s">
        <v>5883</v>
      </c>
      <c r="AW990" s="124" t="s">
        <v>2152</v>
      </c>
    </row>
    <row r="991" spans="45:49" x14ac:dyDescent="0.3">
      <c r="AS991" s="124" t="s">
        <v>267</v>
      </c>
      <c r="AT991" s="124" t="e">
        <f t="shared" si="66"/>
        <v>#REF!</v>
      </c>
      <c r="AU991" s="124" t="e">
        <f t="shared" si="65"/>
        <v>#REF!</v>
      </c>
      <c r="AV991" s="129" t="s">
        <v>268</v>
      </c>
      <c r="AW991" s="129" t="s">
        <v>2153</v>
      </c>
    </row>
    <row r="992" spans="45:49" x14ac:dyDescent="0.3">
      <c r="AS992" s="124" t="s">
        <v>267</v>
      </c>
      <c r="AT992" s="124" t="e">
        <f t="shared" si="66"/>
        <v>#REF!</v>
      </c>
      <c r="AU992" s="124" t="e">
        <f t="shared" si="65"/>
        <v>#REF!</v>
      </c>
      <c r="AV992" s="124" t="s">
        <v>2154</v>
      </c>
      <c r="AW992" s="124" t="s">
        <v>2155</v>
      </c>
    </row>
    <row r="993" spans="45:49" x14ac:dyDescent="0.3">
      <c r="AS993" s="124" t="s">
        <v>267</v>
      </c>
      <c r="AT993" s="124" t="e">
        <f t="shared" si="66"/>
        <v>#REF!</v>
      </c>
      <c r="AU993" s="124" t="e">
        <f t="shared" si="65"/>
        <v>#REF!</v>
      </c>
      <c r="AV993" s="129" t="s">
        <v>2156</v>
      </c>
      <c r="AW993" s="129" t="s">
        <v>2157</v>
      </c>
    </row>
    <row r="994" spans="45:49" x14ac:dyDescent="0.3">
      <c r="AS994" s="124" t="s">
        <v>267</v>
      </c>
      <c r="AT994" s="124" t="e">
        <f t="shared" si="66"/>
        <v>#REF!</v>
      </c>
      <c r="AU994" s="124" t="e">
        <f t="shared" si="65"/>
        <v>#REF!</v>
      </c>
      <c r="AV994" s="124" t="s">
        <v>2158</v>
      </c>
      <c r="AW994" s="124" t="s">
        <v>2159</v>
      </c>
    </row>
    <row r="995" spans="45:49" x14ac:dyDescent="0.3">
      <c r="AS995" s="124" t="s">
        <v>269</v>
      </c>
      <c r="AT995" s="124" t="e">
        <f t="shared" si="66"/>
        <v>#REF!</v>
      </c>
      <c r="AU995" s="124" t="e">
        <f t="shared" si="65"/>
        <v>#REF!</v>
      </c>
      <c r="AV995" s="129" t="s">
        <v>1032</v>
      </c>
      <c r="AW995" s="129" t="s">
        <v>2160</v>
      </c>
    </row>
    <row r="996" spans="45:49" x14ac:dyDescent="0.3">
      <c r="AS996" s="124" t="s">
        <v>269</v>
      </c>
      <c r="AT996" s="124" t="e">
        <f t="shared" si="66"/>
        <v>#REF!</v>
      </c>
      <c r="AU996" s="124" t="e">
        <f t="shared" si="65"/>
        <v>#REF!</v>
      </c>
      <c r="AV996" s="124" t="s">
        <v>270</v>
      </c>
      <c r="AW996" s="124" t="s">
        <v>2161</v>
      </c>
    </row>
    <row r="997" spans="45:49" x14ac:dyDescent="0.3">
      <c r="AS997" s="124" t="s">
        <v>269</v>
      </c>
      <c r="AT997" s="124" t="e">
        <f t="shared" si="66"/>
        <v>#REF!</v>
      </c>
      <c r="AU997" s="124" t="e">
        <f t="shared" si="65"/>
        <v>#REF!</v>
      </c>
      <c r="AV997" s="129" t="s">
        <v>2162</v>
      </c>
      <c r="AW997" s="129" t="s">
        <v>2163</v>
      </c>
    </row>
    <row r="998" spans="45:49" x14ac:dyDescent="0.3">
      <c r="AS998" s="124" t="s">
        <v>269</v>
      </c>
      <c r="AT998" s="124" t="e">
        <f t="shared" si="66"/>
        <v>#REF!</v>
      </c>
      <c r="AU998" s="124" t="e">
        <f t="shared" si="65"/>
        <v>#REF!</v>
      </c>
      <c r="AV998" s="124" t="s">
        <v>5884</v>
      </c>
      <c r="AW998" s="124" t="s">
        <v>2164</v>
      </c>
    </row>
    <row r="999" spans="45:49" x14ac:dyDescent="0.3">
      <c r="AS999" s="124" t="s">
        <v>271</v>
      </c>
      <c r="AT999" s="124" t="e">
        <f t="shared" si="66"/>
        <v>#REF!</v>
      </c>
      <c r="AU999" s="124" t="e">
        <f t="shared" si="65"/>
        <v>#REF!</v>
      </c>
      <c r="AV999" s="129" t="s">
        <v>2165</v>
      </c>
      <c r="AW999" s="129" t="s">
        <v>2166</v>
      </c>
    </row>
    <row r="1000" spans="45:49" x14ac:dyDescent="0.3">
      <c r="AS1000" s="124" t="s">
        <v>271</v>
      </c>
      <c r="AT1000" s="124" t="e">
        <f t="shared" si="66"/>
        <v>#REF!</v>
      </c>
      <c r="AU1000" s="124" t="e">
        <f t="shared" si="65"/>
        <v>#REF!</v>
      </c>
      <c r="AV1000" s="124" t="s">
        <v>2167</v>
      </c>
      <c r="AW1000" s="124" t="s">
        <v>2168</v>
      </c>
    </row>
    <row r="1001" spans="45:49" x14ac:dyDescent="0.3">
      <c r="AS1001" s="124" t="s">
        <v>271</v>
      </c>
      <c r="AT1001" s="124" t="e">
        <f t="shared" si="66"/>
        <v>#REF!</v>
      </c>
      <c r="AU1001" s="124" t="e">
        <f t="shared" si="65"/>
        <v>#REF!</v>
      </c>
      <c r="AV1001" s="129" t="s">
        <v>2169</v>
      </c>
      <c r="AW1001" s="129" t="s">
        <v>2170</v>
      </c>
    </row>
    <row r="1002" spans="45:49" x14ac:dyDescent="0.3">
      <c r="AS1002" s="124" t="s">
        <v>271</v>
      </c>
      <c r="AT1002" s="124" t="e">
        <f t="shared" si="66"/>
        <v>#REF!</v>
      </c>
      <c r="AU1002" s="124" t="e">
        <f t="shared" si="65"/>
        <v>#REF!</v>
      </c>
      <c r="AV1002" s="124" t="s">
        <v>2171</v>
      </c>
      <c r="AW1002" s="124" t="s">
        <v>2172</v>
      </c>
    </row>
    <row r="1003" spans="45:49" x14ac:dyDescent="0.3">
      <c r="AS1003" s="124" t="s">
        <v>271</v>
      </c>
      <c r="AT1003" s="124" t="e">
        <f t="shared" si="66"/>
        <v>#REF!</v>
      </c>
      <c r="AU1003" s="124" t="e">
        <f t="shared" si="65"/>
        <v>#REF!</v>
      </c>
      <c r="AV1003" s="129" t="s">
        <v>980</v>
      </c>
      <c r="AW1003" s="129" t="s">
        <v>2173</v>
      </c>
    </row>
    <row r="1004" spans="45:49" x14ac:dyDescent="0.3">
      <c r="AS1004" s="124" t="s">
        <v>271</v>
      </c>
      <c r="AT1004" s="124" t="e">
        <f t="shared" si="66"/>
        <v>#REF!</v>
      </c>
      <c r="AU1004" s="124" t="e">
        <f t="shared" si="65"/>
        <v>#REF!</v>
      </c>
      <c r="AV1004" s="124" t="s">
        <v>2174</v>
      </c>
      <c r="AW1004" s="124" t="s">
        <v>2175</v>
      </c>
    </row>
    <row r="1005" spans="45:49" x14ac:dyDescent="0.3">
      <c r="AS1005" s="124" t="s">
        <v>271</v>
      </c>
      <c r="AT1005" s="124" t="e">
        <f t="shared" si="66"/>
        <v>#REF!</v>
      </c>
      <c r="AU1005" s="124" t="e">
        <f t="shared" si="65"/>
        <v>#REF!</v>
      </c>
      <c r="AV1005" s="129" t="s">
        <v>2176</v>
      </c>
      <c r="AW1005" s="129" t="s">
        <v>2177</v>
      </c>
    </row>
    <row r="1006" spans="45:49" x14ac:dyDescent="0.3">
      <c r="AS1006" s="124" t="s">
        <v>271</v>
      </c>
      <c r="AT1006" s="124" t="e">
        <f t="shared" si="66"/>
        <v>#REF!</v>
      </c>
      <c r="AU1006" s="124" t="e">
        <f t="shared" si="65"/>
        <v>#REF!</v>
      </c>
      <c r="AV1006" s="124" t="s">
        <v>2178</v>
      </c>
      <c r="AW1006" s="124" t="s">
        <v>2179</v>
      </c>
    </row>
    <row r="1007" spans="45:49" x14ac:dyDescent="0.3">
      <c r="AS1007" s="124" t="s">
        <v>271</v>
      </c>
      <c r="AT1007" s="124" t="e">
        <f t="shared" si="66"/>
        <v>#REF!</v>
      </c>
      <c r="AU1007" s="124" t="e">
        <f t="shared" si="65"/>
        <v>#REF!</v>
      </c>
      <c r="AV1007" s="129" t="s">
        <v>2180</v>
      </c>
      <c r="AW1007" s="129" t="s">
        <v>2181</v>
      </c>
    </row>
    <row r="1008" spans="45:49" x14ac:dyDescent="0.3">
      <c r="AS1008" s="124" t="s">
        <v>271</v>
      </c>
      <c r="AT1008" s="124" t="e">
        <f t="shared" si="66"/>
        <v>#REF!</v>
      </c>
      <c r="AU1008" s="124" t="e">
        <f t="shared" si="65"/>
        <v>#REF!</v>
      </c>
      <c r="AV1008" s="124" t="s">
        <v>5885</v>
      </c>
      <c r="AW1008" s="124" t="s">
        <v>2182</v>
      </c>
    </row>
    <row r="1009" spans="45:49" x14ac:dyDescent="0.3">
      <c r="AS1009" s="124" t="s">
        <v>271</v>
      </c>
      <c r="AT1009" s="124" t="e">
        <f t="shared" si="66"/>
        <v>#REF!</v>
      </c>
      <c r="AU1009" s="124" t="e">
        <f t="shared" si="65"/>
        <v>#REF!</v>
      </c>
      <c r="AV1009" s="129" t="s">
        <v>5886</v>
      </c>
      <c r="AW1009" s="129" t="s">
        <v>2183</v>
      </c>
    </row>
    <row r="1010" spans="45:49" x14ac:dyDescent="0.3">
      <c r="AS1010" s="124" t="s">
        <v>280</v>
      </c>
      <c r="AT1010" s="124" t="e">
        <f t="shared" si="66"/>
        <v>#REF!</v>
      </c>
      <c r="AU1010" s="124" t="e">
        <f t="shared" si="65"/>
        <v>#REF!</v>
      </c>
      <c r="AV1010" s="124" t="s">
        <v>2184</v>
      </c>
      <c r="AW1010" s="124" t="s">
        <v>2185</v>
      </c>
    </row>
    <row r="1011" spans="45:49" x14ac:dyDescent="0.3">
      <c r="AS1011" s="124" t="s">
        <v>280</v>
      </c>
      <c r="AT1011" s="124" t="e">
        <f t="shared" si="66"/>
        <v>#REF!</v>
      </c>
      <c r="AU1011" s="124" t="e">
        <f t="shared" si="65"/>
        <v>#REF!</v>
      </c>
      <c r="AV1011" s="129" t="s">
        <v>2186</v>
      </c>
      <c r="AW1011" s="129" t="s">
        <v>2187</v>
      </c>
    </row>
    <row r="1012" spans="45:49" x14ac:dyDescent="0.3">
      <c r="AS1012" s="124" t="s">
        <v>280</v>
      </c>
      <c r="AT1012" s="124" t="e">
        <f t="shared" si="66"/>
        <v>#REF!</v>
      </c>
      <c r="AU1012" s="124" t="e">
        <f t="shared" si="65"/>
        <v>#REF!</v>
      </c>
      <c r="AV1012" s="124" t="s">
        <v>2188</v>
      </c>
      <c r="AW1012" s="124" t="s">
        <v>2189</v>
      </c>
    </row>
    <row r="1013" spans="45:49" x14ac:dyDescent="0.3">
      <c r="AS1013" s="124" t="s">
        <v>280</v>
      </c>
      <c r="AT1013" s="124" t="e">
        <f t="shared" si="66"/>
        <v>#REF!</v>
      </c>
      <c r="AU1013" s="124" t="e">
        <f t="shared" si="65"/>
        <v>#REF!</v>
      </c>
      <c r="AV1013" s="129" t="s">
        <v>2190</v>
      </c>
      <c r="AW1013" s="129" t="s">
        <v>2191</v>
      </c>
    </row>
    <row r="1014" spans="45:49" x14ac:dyDescent="0.3">
      <c r="AS1014" s="124" t="s">
        <v>280</v>
      </c>
      <c r="AT1014" s="124" t="e">
        <f t="shared" si="66"/>
        <v>#REF!</v>
      </c>
      <c r="AU1014" s="124" t="e">
        <f t="shared" si="65"/>
        <v>#REF!</v>
      </c>
      <c r="AV1014" s="124" t="s">
        <v>2192</v>
      </c>
      <c r="AW1014" s="124" t="s">
        <v>2193</v>
      </c>
    </row>
    <row r="1015" spans="45:49" x14ac:dyDescent="0.3">
      <c r="AS1015" s="124" t="s">
        <v>280</v>
      </c>
      <c r="AT1015" s="124" t="e">
        <f t="shared" si="66"/>
        <v>#REF!</v>
      </c>
      <c r="AU1015" s="124" t="e">
        <f t="shared" si="65"/>
        <v>#REF!</v>
      </c>
      <c r="AV1015" s="129" t="s">
        <v>643</v>
      </c>
      <c r="AW1015" s="129" t="s">
        <v>2194</v>
      </c>
    </row>
    <row r="1016" spans="45:49" x14ac:dyDescent="0.3">
      <c r="AS1016" s="124" t="s">
        <v>280</v>
      </c>
      <c r="AT1016" s="124" t="e">
        <f t="shared" si="66"/>
        <v>#REF!</v>
      </c>
      <c r="AU1016" s="124" t="e">
        <f t="shared" si="65"/>
        <v>#REF!</v>
      </c>
      <c r="AV1016" s="124" t="s">
        <v>2195</v>
      </c>
      <c r="AW1016" s="124" t="s">
        <v>2196</v>
      </c>
    </row>
    <row r="1017" spans="45:49" x14ac:dyDescent="0.3">
      <c r="AS1017" s="124" t="s">
        <v>280</v>
      </c>
      <c r="AT1017" s="124" t="e">
        <f t="shared" si="66"/>
        <v>#REF!</v>
      </c>
      <c r="AU1017" s="124" t="e">
        <f t="shared" si="65"/>
        <v>#REF!</v>
      </c>
      <c r="AV1017" s="129" t="s">
        <v>2197</v>
      </c>
      <c r="AW1017" s="129" t="s">
        <v>2198</v>
      </c>
    </row>
    <row r="1018" spans="45:49" x14ac:dyDescent="0.3">
      <c r="AS1018" s="124" t="s">
        <v>280</v>
      </c>
      <c r="AT1018" s="124" t="e">
        <f t="shared" si="66"/>
        <v>#REF!</v>
      </c>
      <c r="AU1018" s="124" t="e">
        <f t="shared" si="65"/>
        <v>#REF!</v>
      </c>
      <c r="AV1018" s="124" t="s">
        <v>2199</v>
      </c>
      <c r="AW1018" s="124" t="s">
        <v>2200</v>
      </c>
    </row>
    <row r="1019" spans="45:49" x14ac:dyDescent="0.3">
      <c r="AS1019" s="124" t="s">
        <v>280</v>
      </c>
      <c r="AT1019" s="124" t="e">
        <f t="shared" si="66"/>
        <v>#REF!</v>
      </c>
      <c r="AU1019" s="124" t="e">
        <f t="shared" si="65"/>
        <v>#REF!</v>
      </c>
      <c r="AV1019" s="129" t="s">
        <v>2201</v>
      </c>
      <c r="AW1019" s="129" t="s">
        <v>2202</v>
      </c>
    </row>
    <row r="1020" spans="45:49" x14ac:dyDescent="0.3">
      <c r="AS1020" s="124" t="s">
        <v>280</v>
      </c>
      <c r="AT1020" s="124" t="e">
        <f t="shared" si="66"/>
        <v>#REF!</v>
      </c>
      <c r="AU1020" s="124" t="e">
        <f t="shared" si="65"/>
        <v>#REF!</v>
      </c>
      <c r="AV1020" s="124" t="s">
        <v>2203</v>
      </c>
      <c r="AW1020" s="124" t="s">
        <v>2204</v>
      </c>
    </row>
    <row r="1021" spans="45:49" x14ac:dyDescent="0.3">
      <c r="AS1021" s="124" t="s">
        <v>280</v>
      </c>
      <c r="AT1021" s="124" t="e">
        <f t="shared" si="66"/>
        <v>#REF!</v>
      </c>
      <c r="AU1021" s="124" t="e">
        <f t="shared" si="65"/>
        <v>#REF!</v>
      </c>
      <c r="AV1021" s="129" t="s">
        <v>5887</v>
      </c>
      <c r="AW1021" s="129" t="s">
        <v>2205</v>
      </c>
    </row>
    <row r="1022" spans="45:49" x14ac:dyDescent="0.3">
      <c r="AS1022" s="124" t="s">
        <v>280</v>
      </c>
      <c r="AT1022" s="124" t="e">
        <f t="shared" si="66"/>
        <v>#REF!</v>
      </c>
      <c r="AU1022" s="124" t="e">
        <f t="shared" si="65"/>
        <v>#REF!</v>
      </c>
      <c r="AV1022" s="124" t="s">
        <v>5888</v>
      </c>
      <c r="AW1022" s="124" t="s">
        <v>2206</v>
      </c>
    </row>
    <row r="1023" spans="45:49" x14ac:dyDescent="0.3">
      <c r="AS1023" s="124" t="s">
        <v>280</v>
      </c>
      <c r="AT1023" s="124" t="e">
        <f t="shared" si="66"/>
        <v>#REF!</v>
      </c>
      <c r="AU1023" s="124" t="e">
        <f t="shared" si="65"/>
        <v>#REF!</v>
      </c>
      <c r="AV1023" s="129" t="s">
        <v>5889</v>
      </c>
      <c r="AW1023" s="129" t="s">
        <v>2207</v>
      </c>
    </row>
    <row r="1024" spans="45:49" x14ac:dyDescent="0.3">
      <c r="AS1024" s="124" t="s">
        <v>280</v>
      </c>
      <c r="AT1024" s="124" t="e">
        <f t="shared" si="66"/>
        <v>#REF!</v>
      </c>
      <c r="AU1024" s="124" t="e">
        <f t="shared" si="65"/>
        <v>#REF!</v>
      </c>
      <c r="AV1024" s="124" t="s">
        <v>5890</v>
      </c>
      <c r="AW1024" s="124" t="s">
        <v>2208</v>
      </c>
    </row>
    <row r="1025" spans="45:49" x14ac:dyDescent="0.3">
      <c r="AS1025" s="124" t="s">
        <v>280</v>
      </c>
      <c r="AT1025" s="124" t="e">
        <f t="shared" si="66"/>
        <v>#REF!</v>
      </c>
      <c r="AU1025" s="124" t="e">
        <f t="shared" si="65"/>
        <v>#REF!</v>
      </c>
      <c r="AV1025" s="129" t="s">
        <v>5891</v>
      </c>
      <c r="AW1025" s="129" t="s">
        <v>2209</v>
      </c>
    </row>
    <row r="1026" spans="45:49" x14ac:dyDescent="0.3">
      <c r="AS1026" s="124" t="s">
        <v>283</v>
      </c>
      <c r="AT1026" s="124" t="e">
        <f t="shared" si="66"/>
        <v>#REF!</v>
      </c>
      <c r="AU1026" s="124" t="e">
        <f t="shared" ref="AU1026:AU1089" si="67">CONCATENATE(AS1026,AT1026)</f>
        <v>#REF!</v>
      </c>
      <c r="AV1026" s="124" t="s">
        <v>2210</v>
      </c>
      <c r="AW1026" s="124" t="s">
        <v>2211</v>
      </c>
    </row>
    <row r="1027" spans="45:49" x14ac:dyDescent="0.3">
      <c r="AS1027" s="124" t="s">
        <v>283</v>
      </c>
      <c r="AT1027" s="124" t="e">
        <f t="shared" ref="AT1027:AT1090" si="68">AT1026+1</f>
        <v>#REF!</v>
      </c>
      <c r="AU1027" s="124" t="e">
        <f t="shared" si="67"/>
        <v>#REF!</v>
      </c>
      <c r="AV1027" s="129" t="s">
        <v>2212</v>
      </c>
      <c r="AW1027" s="129" t="s">
        <v>2213</v>
      </c>
    </row>
    <row r="1028" spans="45:49" x14ac:dyDescent="0.3">
      <c r="AS1028" s="124" t="s">
        <v>283</v>
      </c>
      <c r="AT1028" s="124" t="e">
        <f t="shared" si="68"/>
        <v>#REF!</v>
      </c>
      <c r="AU1028" s="124" t="e">
        <f t="shared" si="67"/>
        <v>#REF!</v>
      </c>
      <c r="AV1028" s="124" t="s">
        <v>2214</v>
      </c>
      <c r="AW1028" s="124" t="s">
        <v>2215</v>
      </c>
    </row>
    <row r="1029" spans="45:49" x14ac:dyDescent="0.3">
      <c r="AS1029" s="124" t="s">
        <v>283</v>
      </c>
      <c r="AT1029" s="124" t="e">
        <f t="shared" si="68"/>
        <v>#REF!</v>
      </c>
      <c r="AU1029" s="124" t="e">
        <f t="shared" si="67"/>
        <v>#REF!</v>
      </c>
      <c r="AV1029" s="129" t="s">
        <v>284</v>
      </c>
      <c r="AW1029" s="129" t="s">
        <v>2216</v>
      </c>
    </row>
    <row r="1030" spans="45:49" x14ac:dyDescent="0.3">
      <c r="AS1030" s="124" t="s">
        <v>283</v>
      </c>
      <c r="AT1030" s="124" t="e">
        <f t="shared" si="68"/>
        <v>#REF!</v>
      </c>
      <c r="AU1030" s="124" t="e">
        <f t="shared" si="67"/>
        <v>#REF!</v>
      </c>
      <c r="AV1030" s="124" t="s">
        <v>2217</v>
      </c>
      <c r="AW1030" s="124" t="s">
        <v>2218</v>
      </c>
    </row>
    <row r="1031" spans="45:49" x14ac:dyDescent="0.3">
      <c r="AS1031" s="124" t="s">
        <v>283</v>
      </c>
      <c r="AT1031" s="124" t="e">
        <f t="shared" si="68"/>
        <v>#REF!</v>
      </c>
      <c r="AU1031" s="124" t="e">
        <f t="shared" si="67"/>
        <v>#REF!</v>
      </c>
      <c r="AV1031" s="129" t="s">
        <v>2219</v>
      </c>
      <c r="AW1031" s="129" t="s">
        <v>2220</v>
      </c>
    </row>
    <row r="1032" spans="45:49" x14ac:dyDescent="0.3">
      <c r="AS1032" s="124" t="s">
        <v>283</v>
      </c>
      <c r="AT1032" s="124" t="e">
        <f t="shared" si="68"/>
        <v>#REF!</v>
      </c>
      <c r="AU1032" s="124" t="e">
        <f t="shared" si="67"/>
        <v>#REF!</v>
      </c>
      <c r="AV1032" s="124" t="s">
        <v>2221</v>
      </c>
      <c r="AW1032" s="124" t="s">
        <v>2222</v>
      </c>
    </row>
    <row r="1033" spans="45:49" x14ac:dyDescent="0.3">
      <c r="AS1033" s="124" t="s">
        <v>283</v>
      </c>
      <c r="AT1033" s="124" t="e">
        <f t="shared" si="68"/>
        <v>#REF!</v>
      </c>
      <c r="AU1033" s="124" t="e">
        <f t="shared" si="67"/>
        <v>#REF!</v>
      </c>
      <c r="AV1033" s="129" t="s">
        <v>2223</v>
      </c>
      <c r="AW1033" s="129" t="s">
        <v>2224</v>
      </c>
    </row>
    <row r="1034" spans="45:49" x14ac:dyDescent="0.3">
      <c r="AS1034" s="124" t="s">
        <v>286</v>
      </c>
      <c r="AT1034" s="124" t="e">
        <f t="shared" si="68"/>
        <v>#REF!</v>
      </c>
      <c r="AU1034" s="124" t="e">
        <f t="shared" si="67"/>
        <v>#REF!</v>
      </c>
      <c r="AV1034" s="124" t="s">
        <v>2225</v>
      </c>
      <c r="AW1034" s="124" t="s">
        <v>2226</v>
      </c>
    </row>
    <row r="1035" spans="45:49" x14ac:dyDescent="0.3">
      <c r="AS1035" s="124" t="s">
        <v>286</v>
      </c>
      <c r="AT1035" s="124" t="e">
        <f t="shared" si="68"/>
        <v>#REF!</v>
      </c>
      <c r="AU1035" s="124" t="e">
        <f t="shared" si="67"/>
        <v>#REF!</v>
      </c>
      <c r="AV1035" s="129" t="s">
        <v>2227</v>
      </c>
      <c r="AW1035" s="129" t="s">
        <v>2228</v>
      </c>
    </row>
    <row r="1036" spans="45:49" x14ac:dyDescent="0.3">
      <c r="AS1036" s="124" t="s">
        <v>286</v>
      </c>
      <c r="AT1036" s="124" t="e">
        <f t="shared" si="68"/>
        <v>#REF!</v>
      </c>
      <c r="AU1036" s="124" t="e">
        <f t="shared" si="67"/>
        <v>#REF!</v>
      </c>
      <c r="AV1036" s="124" t="s">
        <v>2229</v>
      </c>
      <c r="AW1036" s="124" t="s">
        <v>2230</v>
      </c>
    </row>
    <row r="1037" spans="45:49" x14ac:dyDescent="0.3">
      <c r="AS1037" s="124" t="s">
        <v>286</v>
      </c>
      <c r="AT1037" s="124" t="e">
        <f t="shared" si="68"/>
        <v>#REF!</v>
      </c>
      <c r="AU1037" s="124" t="e">
        <f t="shared" si="67"/>
        <v>#REF!</v>
      </c>
      <c r="AV1037" s="129" t="s">
        <v>287</v>
      </c>
      <c r="AW1037" s="129" t="s">
        <v>2231</v>
      </c>
    </row>
    <row r="1038" spans="45:49" x14ac:dyDescent="0.3">
      <c r="AS1038" s="124" t="s">
        <v>286</v>
      </c>
      <c r="AT1038" s="124" t="e">
        <f t="shared" si="68"/>
        <v>#REF!</v>
      </c>
      <c r="AU1038" s="124" t="e">
        <f t="shared" si="67"/>
        <v>#REF!</v>
      </c>
      <c r="AV1038" s="124" t="s">
        <v>2232</v>
      </c>
      <c r="AW1038" s="124" t="s">
        <v>2233</v>
      </c>
    </row>
    <row r="1039" spans="45:49" x14ac:dyDescent="0.3">
      <c r="AS1039" s="124" t="s">
        <v>286</v>
      </c>
      <c r="AT1039" s="124" t="e">
        <f t="shared" si="68"/>
        <v>#REF!</v>
      </c>
      <c r="AU1039" s="124" t="e">
        <f t="shared" si="67"/>
        <v>#REF!</v>
      </c>
      <c r="AV1039" s="129" t="s">
        <v>5892</v>
      </c>
      <c r="AW1039" s="129" t="s">
        <v>2234</v>
      </c>
    </row>
    <row r="1040" spans="45:49" x14ac:dyDescent="0.3">
      <c r="AS1040" s="124" t="s">
        <v>286</v>
      </c>
      <c r="AT1040" s="124" t="e">
        <f t="shared" si="68"/>
        <v>#REF!</v>
      </c>
      <c r="AU1040" s="124" t="e">
        <f t="shared" si="67"/>
        <v>#REF!</v>
      </c>
      <c r="AV1040" s="124" t="s">
        <v>5893</v>
      </c>
      <c r="AW1040" s="124" t="s">
        <v>2235</v>
      </c>
    </row>
    <row r="1041" spans="45:49" x14ac:dyDescent="0.3">
      <c r="AS1041" s="124" t="s">
        <v>286</v>
      </c>
      <c r="AT1041" s="124" t="e">
        <f t="shared" si="68"/>
        <v>#REF!</v>
      </c>
      <c r="AU1041" s="124" t="e">
        <f t="shared" si="67"/>
        <v>#REF!</v>
      </c>
      <c r="AV1041" s="129" t="s">
        <v>5894</v>
      </c>
      <c r="AW1041" s="129" t="s">
        <v>2236</v>
      </c>
    </row>
    <row r="1042" spans="45:49" x14ac:dyDescent="0.3">
      <c r="AS1042" s="124" t="s">
        <v>291</v>
      </c>
      <c r="AT1042" s="124" t="e">
        <f t="shared" si="68"/>
        <v>#REF!</v>
      </c>
      <c r="AU1042" s="124" t="e">
        <f t="shared" si="67"/>
        <v>#REF!</v>
      </c>
      <c r="AV1042" s="124" t="s">
        <v>2237</v>
      </c>
      <c r="AW1042" s="124" t="s">
        <v>2238</v>
      </c>
    </row>
    <row r="1043" spans="45:49" x14ac:dyDescent="0.3">
      <c r="AS1043" s="124" t="s">
        <v>291</v>
      </c>
      <c r="AT1043" s="124" t="e">
        <f t="shared" si="68"/>
        <v>#REF!</v>
      </c>
      <c r="AU1043" s="124" t="e">
        <f t="shared" si="67"/>
        <v>#REF!</v>
      </c>
      <c r="AV1043" s="129" t="s">
        <v>2239</v>
      </c>
      <c r="AW1043" s="129" t="s">
        <v>2240</v>
      </c>
    </row>
    <row r="1044" spans="45:49" x14ac:dyDescent="0.3">
      <c r="AS1044" s="124" t="s">
        <v>291</v>
      </c>
      <c r="AT1044" s="124" t="e">
        <f t="shared" si="68"/>
        <v>#REF!</v>
      </c>
      <c r="AU1044" s="124" t="e">
        <f t="shared" si="67"/>
        <v>#REF!</v>
      </c>
      <c r="AV1044" s="124" t="s">
        <v>2241</v>
      </c>
      <c r="AW1044" s="124" t="s">
        <v>2242</v>
      </c>
    </row>
    <row r="1045" spans="45:49" x14ac:dyDescent="0.3">
      <c r="AS1045" s="124" t="s">
        <v>291</v>
      </c>
      <c r="AT1045" s="124" t="e">
        <f t="shared" si="68"/>
        <v>#REF!</v>
      </c>
      <c r="AU1045" s="124" t="e">
        <f t="shared" si="67"/>
        <v>#REF!</v>
      </c>
      <c r="AV1045" s="129" t="s">
        <v>5895</v>
      </c>
      <c r="AW1045" s="129" t="s">
        <v>2243</v>
      </c>
    </row>
    <row r="1046" spans="45:49" x14ac:dyDescent="0.3">
      <c r="AS1046" s="124" t="s">
        <v>309</v>
      </c>
      <c r="AT1046" s="124" t="e">
        <f t="shared" si="68"/>
        <v>#REF!</v>
      </c>
      <c r="AU1046" s="124" t="e">
        <f t="shared" si="67"/>
        <v>#REF!</v>
      </c>
      <c r="AV1046" s="124" t="s">
        <v>2244</v>
      </c>
      <c r="AW1046" s="124" t="s">
        <v>2245</v>
      </c>
    </row>
    <row r="1047" spans="45:49" x14ac:dyDescent="0.3">
      <c r="AS1047" s="124" t="s">
        <v>309</v>
      </c>
      <c r="AT1047" s="124" t="e">
        <f t="shared" si="68"/>
        <v>#REF!</v>
      </c>
      <c r="AU1047" s="124" t="e">
        <f t="shared" si="67"/>
        <v>#REF!</v>
      </c>
      <c r="AV1047" s="129" t="s">
        <v>2246</v>
      </c>
      <c r="AW1047" s="129" t="s">
        <v>2247</v>
      </c>
    </row>
    <row r="1048" spans="45:49" x14ac:dyDescent="0.3">
      <c r="AS1048" s="124" t="s">
        <v>309</v>
      </c>
      <c r="AT1048" s="124" t="e">
        <f t="shared" si="68"/>
        <v>#REF!</v>
      </c>
      <c r="AU1048" s="124" t="e">
        <f t="shared" si="67"/>
        <v>#REF!</v>
      </c>
      <c r="AV1048" s="124" t="s">
        <v>2248</v>
      </c>
      <c r="AW1048" s="124" t="s">
        <v>2249</v>
      </c>
    </row>
    <row r="1049" spans="45:49" x14ac:dyDescent="0.3">
      <c r="AS1049" s="124" t="s">
        <v>309</v>
      </c>
      <c r="AT1049" s="124" t="e">
        <f t="shared" si="68"/>
        <v>#REF!</v>
      </c>
      <c r="AU1049" s="124" t="e">
        <f t="shared" si="67"/>
        <v>#REF!</v>
      </c>
      <c r="AV1049" s="129" t="s">
        <v>2250</v>
      </c>
      <c r="AW1049" s="129" t="s">
        <v>2251</v>
      </c>
    </row>
    <row r="1050" spans="45:49" x14ac:dyDescent="0.3">
      <c r="AS1050" s="124" t="s">
        <v>309</v>
      </c>
      <c r="AT1050" s="124" t="e">
        <f t="shared" si="68"/>
        <v>#REF!</v>
      </c>
      <c r="AU1050" s="124" t="e">
        <f t="shared" si="67"/>
        <v>#REF!</v>
      </c>
      <c r="AV1050" s="124" t="s">
        <v>310</v>
      </c>
      <c r="AW1050" s="124" t="s">
        <v>2252</v>
      </c>
    </row>
    <row r="1051" spans="45:49" x14ac:dyDescent="0.3">
      <c r="AS1051" s="124" t="s">
        <v>309</v>
      </c>
      <c r="AT1051" s="124" t="e">
        <f t="shared" si="68"/>
        <v>#REF!</v>
      </c>
      <c r="AU1051" s="124" t="e">
        <f t="shared" si="67"/>
        <v>#REF!</v>
      </c>
      <c r="AV1051" s="129" t="s">
        <v>2253</v>
      </c>
      <c r="AW1051" s="129" t="s">
        <v>2254</v>
      </c>
    </row>
    <row r="1052" spans="45:49" x14ac:dyDescent="0.3">
      <c r="AS1052" s="124" t="s">
        <v>309</v>
      </c>
      <c r="AT1052" s="124" t="e">
        <f t="shared" si="68"/>
        <v>#REF!</v>
      </c>
      <c r="AU1052" s="124" t="e">
        <f t="shared" si="67"/>
        <v>#REF!</v>
      </c>
      <c r="AV1052" s="124" t="s">
        <v>2255</v>
      </c>
      <c r="AW1052" s="124" t="s">
        <v>2256</v>
      </c>
    </row>
    <row r="1053" spans="45:49" x14ac:dyDescent="0.3">
      <c r="AS1053" s="124" t="s">
        <v>309</v>
      </c>
      <c r="AT1053" s="124" t="e">
        <f t="shared" si="68"/>
        <v>#REF!</v>
      </c>
      <c r="AU1053" s="124" t="e">
        <f t="shared" si="67"/>
        <v>#REF!</v>
      </c>
      <c r="AV1053" s="129" t="s">
        <v>2257</v>
      </c>
      <c r="AW1053" s="129" t="s">
        <v>2258</v>
      </c>
    </row>
    <row r="1054" spans="45:49" x14ac:dyDescent="0.3">
      <c r="AS1054" s="124" t="s">
        <v>309</v>
      </c>
      <c r="AT1054" s="124" t="e">
        <f t="shared" si="68"/>
        <v>#REF!</v>
      </c>
      <c r="AU1054" s="124" t="e">
        <f t="shared" si="67"/>
        <v>#REF!</v>
      </c>
      <c r="AV1054" s="124" t="s">
        <v>5896</v>
      </c>
      <c r="AW1054" s="124" t="s">
        <v>2259</v>
      </c>
    </row>
    <row r="1055" spans="45:49" x14ac:dyDescent="0.3">
      <c r="AS1055" s="124" t="s">
        <v>309</v>
      </c>
      <c r="AT1055" s="124" t="e">
        <f t="shared" si="68"/>
        <v>#REF!</v>
      </c>
      <c r="AU1055" s="124" t="e">
        <f t="shared" si="67"/>
        <v>#REF!</v>
      </c>
      <c r="AV1055" s="129" t="s">
        <v>5897</v>
      </c>
      <c r="AW1055" s="129" t="s">
        <v>2260</v>
      </c>
    </row>
    <row r="1056" spans="45:49" x14ac:dyDescent="0.3">
      <c r="AS1056" s="124" t="s">
        <v>311</v>
      </c>
      <c r="AT1056" s="124" t="e">
        <f t="shared" si="68"/>
        <v>#REF!</v>
      </c>
      <c r="AU1056" s="124" t="e">
        <f t="shared" si="67"/>
        <v>#REF!</v>
      </c>
      <c r="AV1056" s="124" t="s">
        <v>2261</v>
      </c>
      <c r="AW1056" s="124" t="s">
        <v>2262</v>
      </c>
    </row>
    <row r="1057" spans="45:49" x14ac:dyDescent="0.3">
      <c r="AS1057" s="124" t="s">
        <v>311</v>
      </c>
      <c r="AT1057" s="124" t="e">
        <f t="shared" si="68"/>
        <v>#REF!</v>
      </c>
      <c r="AU1057" s="124" t="e">
        <f t="shared" si="67"/>
        <v>#REF!</v>
      </c>
      <c r="AV1057" s="129" t="s">
        <v>2263</v>
      </c>
      <c r="AW1057" s="129" t="s">
        <v>2264</v>
      </c>
    </row>
    <row r="1058" spans="45:49" x14ac:dyDescent="0.3">
      <c r="AS1058" s="124" t="s">
        <v>311</v>
      </c>
      <c r="AT1058" s="124" t="e">
        <f t="shared" si="68"/>
        <v>#REF!</v>
      </c>
      <c r="AU1058" s="124" t="e">
        <f t="shared" si="67"/>
        <v>#REF!</v>
      </c>
      <c r="AV1058" s="124" t="s">
        <v>2265</v>
      </c>
      <c r="AW1058" s="124" t="s">
        <v>2266</v>
      </c>
    </row>
    <row r="1059" spans="45:49" x14ac:dyDescent="0.3">
      <c r="AS1059" s="124" t="s">
        <v>311</v>
      </c>
      <c r="AT1059" s="124" t="e">
        <f t="shared" si="68"/>
        <v>#REF!</v>
      </c>
      <c r="AU1059" s="124" t="e">
        <f t="shared" si="67"/>
        <v>#REF!</v>
      </c>
      <c r="AV1059" s="129" t="s">
        <v>2267</v>
      </c>
      <c r="AW1059" s="129" t="s">
        <v>2268</v>
      </c>
    </row>
    <row r="1060" spans="45:49" x14ac:dyDescent="0.3">
      <c r="AS1060" s="124" t="s">
        <v>311</v>
      </c>
      <c r="AT1060" s="124" t="e">
        <f t="shared" si="68"/>
        <v>#REF!</v>
      </c>
      <c r="AU1060" s="124" t="e">
        <f t="shared" si="67"/>
        <v>#REF!</v>
      </c>
      <c r="AV1060" s="124" t="s">
        <v>2269</v>
      </c>
      <c r="AW1060" s="124" t="s">
        <v>2270</v>
      </c>
    </row>
    <row r="1061" spans="45:49" x14ac:dyDescent="0.3">
      <c r="AS1061" s="124" t="s">
        <v>311</v>
      </c>
      <c r="AT1061" s="124" t="e">
        <f t="shared" si="68"/>
        <v>#REF!</v>
      </c>
      <c r="AU1061" s="124" t="e">
        <f t="shared" si="67"/>
        <v>#REF!</v>
      </c>
      <c r="AV1061" s="129" t="s">
        <v>2271</v>
      </c>
      <c r="AW1061" s="129" t="s">
        <v>2272</v>
      </c>
    </row>
    <row r="1062" spans="45:49" x14ac:dyDescent="0.3">
      <c r="AS1062" s="124" t="s">
        <v>311</v>
      </c>
      <c r="AT1062" s="124" t="e">
        <f t="shared" si="68"/>
        <v>#REF!</v>
      </c>
      <c r="AU1062" s="124" t="e">
        <f t="shared" si="67"/>
        <v>#REF!</v>
      </c>
      <c r="AV1062" s="124" t="s">
        <v>312</v>
      </c>
      <c r="AW1062" s="124" t="s">
        <v>2273</v>
      </c>
    </row>
    <row r="1063" spans="45:49" x14ac:dyDescent="0.3">
      <c r="AS1063" s="124" t="s">
        <v>311</v>
      </c>
      <c r="AT1063" s="124" t="e">
        <f t="shared" si="68"/>
        <v>#REF!</v>
      </c>
      <c r="AU1063" s="124" t="e">
        <f t="shared" si="67"/>
        <v>#REF!</v>
      </c>
      <c r="AV1063" s="129" t="s">
        <v>5898</v>
      </c>
      <c r="AW1063" s="129" t="s">
        <v>2274</v>
      </c>
    </row>
    <row r="1064" spans="45:49" x14ac:dyDescent="0.3">
      <c r="AS1064" s="124" t="s">
        <v>311</v>
      </c>
      <c r="AT1064" s="124" t="e">
        <f t="shared" si="68"/>
        <v>#REF!</v>
      </c>
      <c r="AU1064" s="124" t="e">
        <f t="shared" si="67"/>
        <v>#REF!</v>
      </c>
      <c r="AV1064" s="124" t="s">
        <v>5899</v>
      </c>
      <c r="AW1064" s="124" t="s">
        <v>2275</v>
      </c>
    </row>
    <row r="1065" spans="45:49" x14ac:dyDescent="0.3">
      <c r="AS1065" s="124" t="s">
        <v>311</v>
      </c>
      <c r="AT1065" s="124" t="e">
        <f t="shared" si="68"/>
        <v>#REF!</v>
      </c>
      <c r="AU1065" s="124" t="e">
        <f t="shared" si="67"/>
        <v>#REF!</v>
      </c>
      <c r="AV1065" s="129" t="s">
        <v>5900</v>
      </c>
      <c r="AW1065" s="129" t="s">
        <v>2276</v>
      </c>
    </row>
    <row r="1066" spans="45:49" x14ac:dyDescent="0.3">
      <c r="AS1066" s="124" t="s">
        <v>311</v>
      </c>
      <c r="AT1066" s="124" t="e">
        <f t="shared" si="68"/>
        <v>#REF!</v>
      </c>
      <c r="AU1066" s="124" t="e">
        <f t="shared" si="67"/>
        <v>#REF!</v>
      </c>
      <c r="AV1066" s="124" t="s">
        <v>5901</v>
      </c>
      <c r="AW1066" s="124" t="s">
        <v>2277</v>
      </c>
    </row>
    <row r="1067" spans="45:49" x14ac:dyDescent="0.3">
      <c r="AS1067" s="124" t="s">
        <v>320</v>
      </c>
      <c r="AT1067" s="124" t="e">
        <f t="shared" si="68"/>
        <v>#REF!</v>
      </c>
      <c r="AU1067" s="124" t="e">
        <f t="shared" si="67"/>
        <v>#REF!</v>
      </c>
      <c r="AV1067" s="129" t="s">
        <v>636</v>
      </c>
      <c r="AW1067" s="129" t="s">
        <v>2278</v>
      </c>
    </row>
    <row r="1068" spans="45:49" x14ac:dyDescent="0.3">
      <c r="AS1068" s="124" t="s">
        <v>320</v>
      </c>
      <c r="AT1068" s="124" t="e">
        <f t="shared" si="68"/>
        <v>#REF!</v>
      </c>
      <c r="AU1068" s="124" t="e">
        <f t="shared" si="67"/>
        <v>#REF!</v>
      </c>
      <c r="AV1068" s="124" t="s">
        <v>2279</v>
      </c>
      <c r="AW1068" s="124" t="s">
        <v>2280</v>
      </c>
    </row>
    <row r="1069" spans="45:49" x14ac:dyDescent="0.3">
      <c r="AS1069" s="124" t="s">
        <v>320</v>
      </c>
      <c r="AT1069" s="124" t="e">
        <f t="shared" si="68"/>
        <v>#REF!</v>
      </c>
      <c r="AU1069" s="124" t="e">
        <f t="shared" si="67"/>
        <v>#REF!</v>
      </c>
      <c r="AV1069" s="129" t="s">
        <v>2281</v>
      </c>
      <c r="AW1069" s="129" t="s">
        <v>2282</v>
      </c>
    </row>
    <row r="1070" spans="45:49" x14ac:dyDescent="0.3">
      <c r="AS1070" s="124" t="s">
        <v>320</v>
      </c>
      <c r="AT1070" s="124" t="e">
        <f t="shared" si="68"/>
        <v>#REF!</v>
      </c>
      <c r="AU1070" s="124" t="e">
        <f t="shared" si="67"/>
        <v>#REF!</v>
      </c>
      <c r="AV1070" s="124" t="s">
        <v>2283</v>
      </c>
      <c r="AW1070" s="124" t="s">
        <v>2284</v>
      </c>
    </row>
    <row r="1071" spans="45:49" x14ac:dyDescent="0.3">
      <c r="AS1071" s="124" t="s">
        <v>382</v>
      </c>
      <c r="AT1071" s="124" t="e">
        <f t="shared" si="68"/>
        <v>#REF!</v>
      </c>
      <c r="AU1071" s="124" t="e">
        <f t="shared" si="67"/>
        <v>#REF!</v>
      </c>
      <c r="AV1071" s="129" t="s">
        <v>2285</v>
      </c>
      <c r="AW1071" s="129" t="s">
        <v>2286</v>
      </c>
    </row>
    <row r="1072" spans="45:49" x14ac:dyDescent="0.3">
      <c r="AS1072" s="124" t="s">
        <v>382</v>
      </c>
      <c r="AT1072" s="124" t="e">
        <f t="shared" si="68"/>
        <v>#REF!</v>
      </c>
      <c r="AU1072" s="124" t="e">
        <f t="shared" si="67"/>
        <v>#REF!</v>
      </c>
      <c r="AV1072" s="124" t="s">
        <v>2287</v>
      </c>
      <c r="AW1072" s="124" t="s">
        <v>2288</v>
      </c>
    </row>
    <row r="1073" spans="45:49" x14ac:dyDescent="0.3">
      <c r="AS1073" s="124" t="s">
        <v>382</v>
      </c>
      <c r="AT1073" s="124" t="e">
        <f t="shared" si="68"/>
        <v>#REF!</v>
      </c>
      <c r="AU1073" s="124" t="e">
        <f t="shared" si="67"/>
        <v>#REF!</v>
      </c>
      <c r="AV1073" s="129" t="s">
        <v>2289</v>
      </c>
      <c r="AW1073" s="129" t="s">
        <v>2290</v>
      </c>
    </row>
    <row r="1074" spans="45:49" x14ac:dyDescent="0.3">
      <c r="AS1074" s="124" t="s">
        <v>382</v>
      </c>
      <c r="AT1074" s="124" t="e">
        <f t="shared" si="68"/>
        <v>#REF!</v>
      </c>
      <c r="AU1074" s="124" t="e">
        <f t="shared" si="67"/>
        <v>#REF!</v>
      </c>
      <c r="AV1074" s="124" t="s">
        <v>5902</v>
      </c>
      <c r="AW1074" s="124" t="s">
        <v>2291</v>
      </c>
    </row>
    <row r="1075" spans="45:49" x14ac:dyDescent="0.3">
      <c r="AS1075" s="124" t="s">
        <v>388</v>
      </c>
      <c r="AT1075" s="124" t="e">
        <f t="shared" si="68"/>
        <v>#REF!</v>
      </c>
      <c r="AU1075" s="124" t="e">
        <f t="shared" si="67"/>
        <v>#REF!</v>
      </c>
      <c r="AV1075" s="129" t="s">
        <v>389</v>
      </c>
      <c r="AW1075" s="129" t="s">
        <v>2292</v>
      </c>
    </row>
    <row r="1076" spans="45:49" x14ac:dyDescent="0.3">
      <c r="AS1076" s="124" t="s">
        <v>388</v>
      </c>
      <c r="AT1076" s="124" t="e">
        <f t="shared" si="68"/>
        <v>#REF!</v>
      </c>
      <c r="AU1076" s="124" t="e">
        <f t="shared" si="67"/>
        <v>#REF!</v>
      </c>
      <c r="AV1076" s="124" t="s">
        <v>2293</v>
      </c>
      <c r="AW1076" s="124" t="s">
        <v>2294</v>
      </c>
    </row>
    <row r="1077" spans="45:49" x14ac:dyDescent="0.3">
      <c r="AS1077" s="124" t="s">
        <v>388</v>
      </c>
      <c r="AT1077" s="124" t="e">
        <f t="shared" si="68"/>
        <v>#REF!</v>
      </c>
      <c r="AU1077" s="124" t="e">
        <f t="shared" si="67"/>
        <v>#REF!</v>
      </c>
      <c r="AV1077" s="129" t="s">
        <v>2295</v>
      </c>
      <c r="AW1077" s="129" t="s">
        <v>2296</v>
      </c>
    </row>
    <row r="1078" spans="45:49" x14ac:dyDescent="0.3">
      <c r="AS1078" s="124" t="s">
        <v>388</v>
      </c>
      <c r="AT1078" s="124" t="e">
        <f t="shared" si="68"/>
        <v>#REF!</v>
      </c>
      <c r="AU1078" s="124" t="e">
        <f t="shared" si="67"/>
        <v>#REF!</v>
      </c>
      <c r="AV1078" s="124" t="s">
        <v>5903</v>
      </c>
      <c r="AW1078" s="124" t="s">
        <v>2297</v>
      </c>
    </row>
    <row r="1079" spans="45:49" x14ac:dyDescent="0.3">
      <c r="AS1079" s="124" t="s">
        <v>388</v>
      </c>
      <c r="AT1079" s="124" t="e">
        <f t="shared" si="68"/>
        <v>#REF!</v>
      </c>
      <c r="AU1079" s="124" t="e">
        <f t="shared" si="67"/>
        <v>#REF!</v>
      </c>
      <c r="AV1079" s="129" t="s">
        <v>5904</v>
      </c>
      <c r="AW1079" s="129" t="s">
        <v>2298</v>
      </c>
    </row>
    <row r="1080" spans="45:49" x14ac:dyDescent="0.3">
      <c r="AS1080" s="124" t="s">
        <v>394</v>
      </c>
      <c r="AT1080" s="124" t="e">
        <f t="shared" si="68"/>
        <v>#REF!</v>
      </c>
      <c r="AU1080" s="124" t="e">
        <f t="shared" si="67"/>
        <v>#REF!</v>
      </c>
      <c r="AV1080" s="124" t="s">
        <v>2299</v>
      </c>
      <c r="AW1080" s="124" t="s">
        <v>2300</v>
      </c>
    </row>
    <row r="1081" spans="45:49" x14ac:dyDescent="0.3">
      <c r="AS1081" s="124" t="s">
        <v>394</v>
      </c>
      <c r="AT1081" s="124" t="e">
        <f t="shared" si="68"/>
        <v>#REF!</v>
      </c>
      <c r="AU1081" s="124" t="e">
        <f t="shared" si="67"/>
        <v>#REF!</v>
      </c>
      <c r="AV1081" s="129" t="s">
        <v>2301</v>
      </c>
      <c r="AW1081" s="129" t="s">
        <v>2302</v>
      </c>
    </row>
    <row r="1082" spans="45:49" x14ac:dyDescent="0.3">
      <c r="AS1082" s="124" t="s">
        <v>394</v>
      </c>
      <c r="AT1082" s="124" t="e">
        <f t="shared" si="68"/>
        <v>#REF!</v>
      </c>
      <c r="AU1082" s="124" t="e">
        <f t="shared" si="67"/>
        <v>#REF!</v>
      </c>
      <c r="AV1082" s="124" t="s">
        <v>2303</v>
      </c>
      <c r="AW1082" s="124" t="s">
        <v>2304</v>
      </c>
    </row>
    <row r="1083" spans="45:49" x14ac:dyDescent="0.3">
      <c r="AS1083" s="124" t="s">
        <v>394</v>
      </c>
      <c r="AT1083" s="124" t="e">
        <f t="shared" si="68"/>
        <v>#REF!</v>
      </c>
      <c r="AU1083" s="124" t="e">
        <f t="shared" si="67"/>
        <v>#REF!</v>
      </c>
      <c r="AV1083" s="129" t="s">
        <v>2305</v>
      </c>
      <c r="AW1083" s="129" t="s">
        <v>2306</v>
      </c>
    </row>
    <row r="1084" spans="45:49" x14ac:dyDescent="0.3">
      <c r="AS1084" s="124" t="s">
        <v>402</v>
      </c>
      <c r="AT1084" s="124" t="e">
        <f t="shared" si="68"/>
        <v>#REF!</v>
      </c>
      <c r="AU1084" s="124" t="e">
        <f t="shared" si="67"/>
        <v>#REF!</v>
      </c>
      <c r="AV1084" s="124" t="s">
        <v>2307</v>
      </c>
      <c r="AW1084" s="124" t="s">
        <v>2308</v>
      </c>
    </row>
    <row r="1085" spans="45:49" x14ac:dyDescent="0.3">
      <c r="AS1085" s="124" t="s">
        <v>402</v>
      </c>
      <c r="AT1085" s="124" t="e">
        <f t="shared" si="68"/>
        <v>#REF!</v>
      </c>
      <c r="AU1085" s="124" t="e">
        <f t="shared" si="67"/>
        <v>#REF!</v>
      </c>
      <c r="AV1085" s="129" t="s">
        <v>2309</v>
      </c>
      <c r="AW1085" s="129" t="s">
        <v>2310</v>
      </c>
    </row>
    <row r="1086" spans="45:49" x14ac:dyDescent="0.3">
      <c r="AS1086" s="124" t="s">
        <v>402</v>
      </c>
      <c r="AT1086" s="124" t="e">
        <f t="shared" si="68"/>
        <v>#REF!</v>
      </c>
      <c r="AU1086" s="124" t="e">
        <f t="shared" si="67"/>
        <v>#REF!</v>
      </c>
      <c r="AV1086" s="124" t="s">
        <v>2311</v>
      </c>
      <c r="AW1086" s="124" t="s">
        <v>2312</v>
      </c>
    </row>
    <row r="1087" spans="45:49" x14ac:dyDescent="0.3">
      <c r="AS1087" s="124" t="s">
        <v>402</v>
      </c>
      <c r="AT1087" s="124" t="e">
        <f t="shared" si="68"/>
        <v>#REF!</v>
      </c>
      <c r="AU1087" s="124" t="e">
        <f t="shared" si="67"/>
        <v>#REF!</v>
      </c>
      <c r="AV1087" s="129" t="s">
        <v>2313</v>
      </c>
      <c r="AW1087" s="129" t="s">
        <v>2314</v>
      </c>
    </row>
    <row r="1088" spans="45:49" x14ac:dyDescent="0.3">
      <c r="AS1088" s="124" t="s">
        <v>402</v>
      </c>
      <c r="AT1088" s="124" t="e">
        <f t="shared" si="68"/>
        <v>#REF!</v>
      </c>
      <c r="AU1088" s="124" t="e">
        <f t="shared" si="67"/>
        <v>#REF!</v>
      </c>
      <c r="AV1088" s="124" t="s">
        <v>2315</v>
      </c>
      <c r="AW1088" s="124" t="s">
        <v>2316</v>
      </c>
    </row>
    <row r="1089" spans="45:49" x14ac:dyDescent="0.3">
      <c r="AS1089" s="124" t="s">
        <v>402</v>
      </c>
      <c r="AT1089" s="124" t="e">
        <f t="shared" si="68"/>
        <v>#REF!</v>
      </c>
      <c r="AU1089" s="124" t="e">
        <f t="shared" si="67"/>
        <v>#REF!</v>
      </c>
      <c r="AV1089" s="129" t="s">
        <v>5905</v>
      </c>
      <c r="AW1089" s="129" t="s">
        <v>2317</v>
      </c>
    </row>
    <row r="1090" spans="45:49" x14ac:dyDescent="0.3">
      <c r="AS1090" s="124" t="s">
        <v>402</v>
      </c>
      <c r="AT1090" s="124" t="e">
        <f t="shared" si="68"/>
        <v>#REF!</v>
      </c>
      <c r="AU1090" s="124" t="e">
        <f t="shared" ref="AU1090:AU1153" si="69">CONCATENATE(AS1090,AT1090)</f>
        <v>#REF!</v>
      </c>
      <c r="AV1090" s="124" t="s">
        <v>5906</v>
      </c>
      <c r="AW1090" s="124" t="s">
        <v>2318</v>
      </c>
    </row>
    <row r="1091" spans="45:49" x14ac:dyDescent="0.3">
      <c r="AS1091" s="124" t="s">
        <v>402</v>
      </c>
      <c r="AT1091" s="124" t="e">
        <f t="shared" ref="AT1091:AT1154" si="70">AT1090+1</f>
        <v>#REF!</v>
      </c>
      <c r="AU1091" s="124" t="e">
        <f t="shared" si="69"/>
        <v>#REF!</v>
      </c>
      <c r="AV1091" s="129" t="s">
        <v>5907</v>
      </c>
      <c r="AW1091" s="129" t="s">
        <v>2319</v>
      </c>
    </row>
    <row r="1092" spans="45:49" x14ac:dyDescent="0.3">
      <c r="AS1092" s="124" t="s">
        <v>402</v>
      </c>
      <c r="AT1092" s="124" t="e">
        <f t="shared" si="70"/>
        <v>#REF!</v>
      </c>
      <c r="AU1092" s="124" t="e">
        <f t="shared" si="69"/>
        <v>#REF!</v>
      </c>
      <c r="AV1092" s="124" t="s">
        <v>5908</v>
      </c>
      <c r="AW1092" s="124" t="s">
        <v>2320</v>
      </c>
    </row>
    <row r="1093" spans="45:49" x14ac:dyDescent="0.3">
      <c r="AS1093" s="124" t="s">
        <v>404</v>
      </c>
      <c r="AT1093" s="124" t="e">
        <f t="shared" si="70"/>
        <v>#REF!</v>
      </c>
      <c r="AU1093" s="124" t="e">
        <f t="shared" si="69"/>
        <v>#REF!</v>
      </c>
      <c r="AV1093" s="129" t="s">
        <v>2321</v>
      </c>
      <c r="AW1093" s="129" t="s">
        <v>2322</v>
      </c>
    </row>
    <row r="1094" spans="45:49" x14ac:dyDescent="0.3">
      <c r="AS1094" s="124" t="s">
        <v>404</v>
      </c>
      <c r="AT1094" s="124" t="e">
        <f t="shared" si="70"/>
        <v>#REF!</v>
      </c>
      <c r="AU1094" s="124" t="e">
        <f t="shared" si="69"/>
        <v>#REF!</v>
      </c>
      <c r="AV1094" s="124" t="s">
        <v>2323</v>
      </c>
      <c r="AW1094" s="124" t="s">
        <v>2324</v>
      </c>
    </row>
    <row r="1095" spans="45:49" x14ac:dyDescent="0.3">
      <c r="AS1095" s="124" t="s">
        <v>404</v>
      </c>
      <c r="AT1095" s="124" t="e">
        <f t="shared" si="70"/>
        <v>#REF!</v>
      </c>
      <c r="AU1095" s="124" t="e">
        <f t="shared" si="69"/>
        <v>#REF!</v>
      </c>
      <c r="AV1095" s="129" t="s">
        <v>2325</v>
      </c>
      <c r="AW1095" s="129" t="s">
        <v>2326</v>
      </c>
    </row>
    <row r="1096" spans="45:49" x14ac:dyDescent="0.3">
      <c r="AS1096" s="124" t="s">
        <v>404</v>
      </c>
      <c r="AT1096" s="124" t="e">
        <f t="shared" si="70"/>
        <v>#REF!</v>
      </c>
      <c r="AU1096" s="124" t="e">
        <f t="shared" si="69"/>
        <v>#REF!</v>
      </c>
      <c r="AV1096" s="124" t="s">
        <v>2327</v>
      </c>
      <c r="AW1096" s="124" t="s">
        <v>2328</v>
      </c>
    </row>
    <row r="1097" spans="45:49" x14ac:dyDescent="0.3">
      <c r="AS1097" s="124" t="s">
        <v>404</v>
      </c>
      <c r="AT1097" s="124" t="e">
        <f t="shared" si="70"/>
        <v>#REF!</v>
      </c>
      <c r="AU1097" s="124" t="e">
        <f t="shared" si="69"/>
        <v>#REF!</v>
      </c>
      <c r="AV1097" s="129" t="s">
        <v>2329</v>
      </c>
      <c r="AW1097" s="129" t="s">
        <v>2330</v>
      </c>
    </row>
    <row r="1098" spans="45:49" x14ac:dyDescent="0.3">
      <c r="AS1098" s="124" t="s">
        <v>404</v>
      </c>
      <c r="AT1098" s="124" t="e">
        <f t="shared" si="70"/>
        <v>#REF!</v>
      </c>
      <c r="AU1098" s="124" t="e">
        <f t="shared" si="69"/>
        <v>#REF!</v>
      </c>
      <c r="AV1098" s="124" t="s">
        <v>2331</v>
      </c>
      <c r="AW1098" s="124" t="s">
        <v>2332</v>
      </c>
    </row>
    <row r="1099" spans="45:49" x14ac:dyDescent="0.3">
      <c r="AS1099" s="124" t="s">
        <v>404</v>
      </c>
      <c r="AT1099" s="124" t="e">
        <f t="shared" si="70"/>
        <v>#REF!</v>
      </c>
      <c r="AU1099" s="124" t="e">
        <f t="shared" si="69"/>
        <v>#REF!</v>
      </c>
      <c r="AV1099" s="129" t="s">
        <v>5909</v>
      </c>
      <c r="AW1099" s="129" t="s">
        <v>2333</v>
      </c>
    </row>
    <row r="1100" spans="45:49" x14ac:dyDescent="0.3">
      <c r="AS1100" s="124" t="s">
        <v>404</v>
      </c>
      <c r="AT1100" s="124" t="e">
        <f t="shared" si="70"/>
        <v>#REF!</v>
      </c>
      <c r="AU1100" s="124" t="e">
        <f t="shared" si="69"/>
        <v>#REF!</v>
      </c>
      <c r="AV1100" s="124" t="s">
        <v>5910</v>
      </c>
      <c r="AW1100" s="124" t="s">
        <v>2334</v>
      </c>
    </row>
    <row r="1101" spans="45:49" x14ac:dyDescent="0.3">
      <c r="AS1101" s="124" t="s">
        <v>404</v>
      </c>
      <c r="AT1101" s="124" t="e">
        <f t="shared" si="70"/>
        <v>#REF!</v>
      </c>
      <c r="AU1101" s="124" t="e">
        <f t="shared" si="69"/>
        <v>#REF!</v>
      </c>
      <c r="AV1101" s="129" t="s">
        <v>5911</v>
      </c>
      <c r="AW1101" s="129" t="s">
        <v>2335</v>
      </c>
    </row>
    <row r="1102" spans="45:49" x14ac:dyDescent="0.3">
      <c r="AS1102" s="124" t="s">
        <v>404</v>
      </c>
      <c r="AT1102" s="124" t="e">
        <f t="shared" si="70"/>
        <v>#REF!</v>
      </c>
      <c r="AU1102" s="124" t="e">
        <f t="shared" si="69"/>
        <v>#REF!</v>
      </c>
      <c r="AV1102" s="124" t="s">
        <v>5912</v>
      </c>
      <c r="AW1102" s="124" t="s">
        <v>2336</v>
      </c>
    </row>
    <row r="1103" spans="45:49" x14ac:dyDescent="0.3">
      <c r="AS1103" s="124" t="s">
        <v>404</v>
      </c>
      <c r="AT1103" s="124" t="e">
        <f t="shared" si="70"/>
        <v>#REF!</v>
      </c>
      <c r="AU1103" s="124" t="e">
        <f t="shared" si="69"/>
        <v>#REF!</v>
      </c>
      <c r="AV1103" s="129" t="s">
        <v>5913</v>
      </c>
      <c r="AW1103" s="129" t="s">
        <v>2337</v>
      </c>
    </row>
    <row r="1104" spans="45:49" x14ac:dyDescent="0.3">
      <c r="AS1104" s="124" t="s">
        <v>404</v>
      </c>
      <c r="AT1104" s="124" t="e">
        <f t="shared" si="70"/>
        <v>#REF!</v>
      </c>
      <c r="AU1104" s="124" t="e">
        <f t="shared" si="69"/>
        <v>#REF!</v>
      </c>
      <c r="AV1104" s="124" t="s">
        <v>5914</v>
      </c>
      <c r="AW1104" s="124" t="s">
        <v>2338</v>
      </c>
    </row>
    <row r="1105" spans="45:49" x14ac:dyDescent="0.3">
      <c r="AS1105" s="124" t="s">
        <v>413</v>
      </c>
      <c r="AT1105" s="124" t="e">
        <f t="shared" si="70"/>
        <v>#REF!</v>
      </c>
      <c r="AU1105" s="124" t="e">
        <f t="shared" si="69"/>
        <v>#REF!</v>
      </c>
      <c r="AV1105" s="129" t="s">
        <v>2339</v>
      </c>
      <c r="AW1105" s="129" t="s">
        <v>2340</v>
      </c>
    </row>
    <row r="1106" spans="45:49" x14ac:dyDescent="0.3">
      <c r="AS1106" s="124" t="s">
        <v>413</v>
      </c>
      <c r="AT1106" s="124" t="e">
        <f t="shared" si="70"/>
        <v>#REF!</v>
      </c>
      <c r="AU1106" s="124" t="e">
        <f t="shared" si="69"/>
        <v>#REF!</v>
      </c>
      <c r="AV1106" s="124" t="s">
        <v>2341</v>
      </c>
      <c r="AW1106" s="124" t="s">
        <v>2342</v>
      </c>
    </row>
    <row r="1107" spans="45:49" x14ac:dyDescent="0.3">
      <c r="AS1107" s="124" t="s">
        <v>413</v>
      </c>
      <c r="AT1107" s="124" t="e">
        <f t="shared" si="70"/>
        <v>#REF!</v>
      </c>
      <c r="AU1107" s="124" t="e">
        <f t="shared" si="69"/>
        <v>#REF!</v>
      </c>
      <c r="AV1107" s="129" t="s">
        <v>2343</v>
      </c>
      <c r="AW1107" s="129" t="s">
        <v>2344</v>
      </c>
    </row>
    <row r="1108" spans="45:49" x14ac:dyDescent="0.3">
      <c r="AS1108" s="124" t="s">
        <v>413</v>
      </c>
      <c r="AT1108" s="124" t="e">
        <f t="shared" si="70"/>
        <v>#REF!</v>
      </c>
      <c r="AU1108" s="124" t="e">
        <f t="shared" si="69"/>
        <v>#REF!</v>
      </c>
      <c r="AV1108" s="124" t="s">
        <v>2345</v>
      </c>
      <c r="AW1108" s="124" t="s">
        <v>2346</v>
      </c>
    </row>
    <row r="1109" spans="45:49" x14ac:dyDescent="0.3">
      <c r="AS1109" s="124" t="s">
        <v>413</v>
      </c>
      <c r="AT1109" s="124" t="e">
        <f t="shared" si="70"/>
        <v>#REF!</v>
      </c>
      <c r="AU1109" s="124" t="e">
        <f t="shared" si="69"/>
        <v>#REF!</v>
      </c>
      <c r="AV1109" s="129" t="s">
        <v>2347</v>
      </c>
      <c r="AW1109" s="129" t="s">
        <v>2348</v>
      </c>
    </row>
    <row r="1110" spans="45:49" x14ac:dyDescent="0.3">
      <c r="AS1110" s="124" t="s">
        <v>413</v>
      </c>
      <c r="AT1110" s="124" t="e">
        <f t="shared" si="70"/>
        <v>#REF!</v>
      </c>
      <c r="AU1110" s="124" t="e">
        <f t="shared" si="69"/>
        <v>#REF!</v>
      </c>
      <c r="AV1110" s="124" t="s">
        <v>5915</v>
      </c>
      <c r="AW1110" s="124" t="s">
        <v>2349</v>
      </c>
    </row>
    <row r="1111" spans="45:49" x14ac:dyDescent="0.3">
      <c r="AS1111" s="124" t="s">
        <v>413</v>
      </c>
      <c r="AT1111" s="124" t="e">
        <f t="shared" si="70"/>
        <v>#REF!</v>
      </c>
      <c r="AU1111" s="124" t="e">
        <f t="shared" si="69"/>
        <v>#REF!</v>
      </c>
      <c r="AV1111" s="129" t="s">
        <v>5916</v>
      </c>
      <c r="AW1111" s="129" t="s">
        <v>2350</v>
      </c>
    </row>
    <row r="1112" spans="45:49" x14ac:dyDescent="0.3">
      <c r="AS1112" s="124" t="s">
        <v>415</v>
      </c>
      <c r="AT1112" s="124" t="e">
        <f t="shared" si="70"/>
        <v>#REF!</v>
      </c>
      <c r="AU1112" s="124" t="e">
        <f t="shared" si="69"/>
        <v>#REF!</v>
      </c>
      <c r="AV1112" s="124" t="s">
        <v>2351</v>
      </c>
      <c r="AW1112" s="124" t="s">
        <v>2352</v>
      </c>
    </row>
    <row r="1113" spans="45:49" x14ac:dyDescent="0.3">
      <c r="AS1113" s="124" t="s">
        <v>415</v>
      </c>
      <c r="AT1113" s="124" t="e">
        <f t="shared" si="70"/>
        <v>#REF!</v>
      </c>
      <c r="AU1113" s="124" t="e">
        <f t="shared" si="69"/>
        <v>#REF!</v>
      </c>
      <c r="AV1113" s="129" t="s">
        <v>2353</v>
      </c>
      <c r="AW1113" s="129" t="s">
        <v>2354</v>
      </c>
    </row>
    <row r="1114" spans="45:49" x14ac:dyDescent="0.3">
      <c r="AS1114" s="124" t="s">
        <v>415</v>
      </c>
      <c r="AT1114" s="124" t="e">
        <f t="shared" si="70"/>
        <v>#REF!</v>
      </c>
      <c r="AU1114" s="124" t="e">
        <f t="shared" si="69"/>
        <v>#REF!</v>
      </c>
      <c r="AV1114" s="124" t="s">
        <v>416</v>
      </c>
      <c r="AW1114" s="124" t="s">
        <v>2355</v>
      </c>
    </row>
    <row r="1115" spans="45:49" x14ac:dyDescent="0.3">
      <c r="AS1115" s="124" t="s">
        <v>415</v>
      </c>
      <c r="AT1115" s="124" t="e">
        <f t="shared" si="70"/>
        <v>#REF!</v>
      </c>
      <c r="AU1115" s="124" t="e">
        <f t="shared" si="69"/>
        <v>#REF!</v>
      </c>
      <c r="AV1115" s="129" t="s">
        <v>2356</v>
      </c>
      <c r="AW1115" s="129" t="s">
        <v>2357</v>
      </c>
    </row>
    <row r="1116" spans="45:49" x14ac:dyDescent="0.3">
      <c r="AS1116" s="124" t="s">
        <v>418</v>
      </c>
      <c r="AT1116" s="124" t="e">
        <f t="shared" si="70"/>
        <v>#REF!</v>
      </c>
      <c r="AU1116" s="124" t="e">
        <f t="shared" si="69"/>
        <v>#REF!</v>
      </c>
      <c r="AV1116" s="124" t="s">
        <v>2358</v>
      </c>
      <c r="AW1116" s="124" t="s">
        <v>2359</v>
      </c>
    </row>
    <row r="1117" spans="45:49" x14ac:dyDescent="0.3">
      <c r="AS1117" s="124" t="s">
        <v>418</v>
      </c>
      <c r="AT1117" s="124" t="e">
        <f t="shared" si="70"/>
        <v>#REF!</v>
      </c>
      <c r="AU1117" s="124" t="e">
        <f t="shared" si="69"/>
        <v>#REF!</v>
      </c>
      <c r="AV1117" s="129" t="s">
        <v>2360</v>
      </c>
      <c r="AW1117" s="129" t="s">
        <v>2361</v>
      </c>
    </row>
    <row r="1118" spans="45:49" x14ac:dyDescent="0.3">
      <c r="AS1118" s="124" t="s">
        <v>418</v>
      </c>
      <c r="AT1118" s="124" t="e">
        <f t="shared" si="70"/>
        <v>#REF!</v>
      </c>
      <c r="AU1118" s="124" t="e">
        <f t="shared" si="69"/>
        <v>#REF!</v>
      </c>
      <c r="AV1118" s="124" t="s">
        <v>419</v>
      </c>
      <c r="AW1118" s="124" t="s">
        <v>2362</v>
      </c>
    </row>
    <row r="1119" spans="45:49" x14ac:dyDescent="0.3">
      <c r="AS1119" s="124" t="s">
        <v>425</v>
      </c>
      <c r="AT1119" s="124" t="e">
        <f t="shared" si="70"/>
        <v>#REF!</v>
      </c>
      <c r="AU1119" s="124" t="e">
        <f t="shared" si="69"/>
        <v>#REF!</v>
      </c>
      <c r="AV1119" s="129" t="s">
        <v>2363</v>
      </c>
      <c r="AW1119" s="129" t="s">
        <v>2364</v>
      </c>
    </row>
    <row r="1120" spans="45:49" x14ac:dyDescent="0.3">
      <c r="AS1120" s="124" t="s">
        <v>425</v>
      </c>
      <c r="AT1120" s="124" t="e">
        <f t="shared" si="70"/>
        <v>#REF!</v>
      </c>
      <c r="AU1120" s="124" t="e">
        <f t="shared" si="69"/>
        <v>#REF!</v>
      </c>
      <c r="AV1120" s="124" t="s">
        <v>426</v>
      </c>
      <c r="AW1120" s="124" t="s">
        <v>2365</v>
      </c>
    </row>
    <row r="1121" spans="45:49" x14ac:dyDescent="0.3">
      <c r="AS1121" s="124" t="s">
        <v>425</v>
      </c>
      <c r="AT1121" s="124" t="e">
        <f t="shared" si="70"/>
        <v>#REF!</v>
      </c>
      <c r="AU1121" s="124" t="e">
        <f t="shared" si="69"/>
        <v>#REF!</v>
      </c>
      <c r="AV1121" s="129" t="s">
        <v>504</v>
      </c>
      <c r="AW1121" s="129" t="s">
        <v>2366</v>
      </c>
    </row>
    <row r="1122" spans="45:49" x14ac:dyDescent="0.3">
      <c r="AS1122" s="124" t="s">
        <v>425</v>
      </c>
      <c r="AT1122" s="124" t="e">
        <f t="shared" si="70"/>
        <v>#REF!</v>
      </c>
      <c r="AU1122" s="124" t="e">
        <f t="shared" si="69"/>
        <v>#REF!</v>
      </c>
      <c r="AV1122" s="124" t="s">
        <v>2367</v>
      </c>
      <c r="AW1122" s="124" t="s">
        <v>2368</v>
      </c>
    </row>
    <row r="1123" spans="45:49" x14ac:dyDescent="0.3">
      <c r="AS1123" s="124" t="s">
        <v>425</v>
      </c>
      <c r="AT1123" s="124" t="e">
        <f t="shared" si="70"/>
        <v>#REF!</v>
      </c>
      <c r="AU1123" s="124" t="e">
        <f t="shared" si="69"/>
        <v>#REF!</v>
      </c>
      <c r="AV1123" s="129" t="s">
        <v>5917</v>
      </c>
      <c r="AW1123" s="129" t="s">
        <v>2369</v>
      </c>
    </row>
    <row r="1124" spans="45:49" x14ac:dyDescent="0.3">
      <c r="AS1124" s="124" t="s">
        <v>425</v>
      </c>
      <c r="AT1124" s="124" t="e">
        <f t="shared" si="70"/>
        <v>#REF!</v>
      </c>
      <c r="AU1124" s="124" t="e">
        <f t="shared" si="69"/>
        <v>#REF!</v>
      </c>
      <c r="AV1124" s="124" t="s">
        <v>5918</v>
      </c>
      <c r="AW1124" s="124" t="s">
        <v>2370</v>
      </c>
    </row>
    <row r="1125" spans="45:49" x14ac:dyDescent="0.3">
      <c r="AS1125" s="124" t="s">
        <v>427</v>
      </c>
      <c r="AT1125" s="124" t="e">
        <f t="shared" si="70"/>
        <v>#REF!</v>
      </c>
      <c r="AU1125" s="124" t="e">
        <f t="shared" si="69"/>
        <v>#REF!</v>
      </c>
      <c r="AV1125" s="129" t="s">
        <v>2371</v>
      </c>
      <c r="AW1125" s="129" t="s">
        <v>2372</v>
      </c>
    </row>
    <row r="1126" spans="45:49" x14ac:dyDescent="0.3">
      <c r="AS1126" s="124" t="s">
        <v>427</v>
      </c>
      <c r="AT1126" s="124" t="e">
        <f t="shared" si="70"/>
        <v>#REF!</v>
      </c>
      <c r="AU1126" s="124" t="e">
        <f t="shared" si="69"/>
        <v>#REF!</v>
      </c>
      <c r="AV1126" s="124" t="s">
        <v>428</v>
      </c>
      <c r="AW1126" s="124" t="s">
        <v>2373</v>
      </c>
    </row>
    <row r="1127" spans="45:49" x14ac:dyDescent="0.3">
      <c r="AS1127" s="124" t="s">
        <v>429</v>
      </c>
      <c r="AT1127" s="124" t="e">
        <f t="shared" si="70"/>
        <v>#REF!</v>
      </c>
      <c r="AU1127" s="124" t="e">
        <f t="shared" si="69"/>
        <v>#REF!</v>
      </c>
      <c r="AV1127" s="129" t="s">
        <v>2374</v>
      </c>
      <c r="AW1127" s="129" t="s">
        <v>2375</v>
      </c>
    </row>
    <row r="1128" spans="45:49" x14ac:dyDescent="0.3">
      <c r="AS1128" s="124" t="s">
        <v>429</v>
      </c>
      <c r="AT1128" s="124" t="e">
        <f t="shared" si="70"/>
        <v>#REF!</v>
      </c>
      <c r="AU1128" s="124" t="e">
        <f t="shared" si="69"/>
        <v>#REF!</v>
      </c>
      <c r="AV1128" s="124" t="s">
        <v>2376</v>
      </c>
      <c r="AW1128" s="124" t="s">
        <v>2377</v>
      </c>
    </row>
    <row r="1129" spans="45:49" x14ac:dyDescent="0.3">
      <c r="AS1129" s="124" t="s">
        <v>429</v>
      </c>
      <c r="AT1129" s="124" t="e">
        <f t="shared" si="70"/>
        <v>#REF!</v>
      </c>
      <c r="AU1129" s="124" t="e">
        <f t="shared" si="69"/>
        <v>#REF!</v>
      </c>
      <c r="AV1129" s="129" t="s">
        <v>430</v>
      </c>
      <c r="AW1129" s="129" t="s">
        <v>2378</v>
      </c>
    </row>
    <row r="1130" spans="45:49" x14ac:dyDescent="0.3">
      <c r="AS1130" s="124" t="s">
        <v>429</v>
      </c>
      <c r="AT1130" s="124" t="e">
        <f t="shared" si="70"/>
        <v>#REF!</v>
      </c>
      <c r="AU1130" s="124" t="e">
        <f t="shared" si="69"/>
        <v>#REF!</v>
      </c>
      <c r="AV1130" s="124" t="s">
        <v>5919</v>
      </c>
      <c r="AW1130" s="124" t="s">
        <v>2379</v>
      </c>
    </row>
    <row r="1131" spans="45:49" x14ac:dyDescent="0.3">
      <c r="AS1131" s="124" t="s">
        <v>435</v>
      </c>
      <c r="AT1131" s="124" t="e">
        <f t="shared" si="70"/>
        <v>#REF!</v>
      </c>
      <c r="AU1131" s="124" t="e">
        <f t="shared" si="69"/>
        <v>#REF!</v>
      </c>
      <c r="AV1131" s="129" t="s">
        <v>436</v>
      </c>
      <c r="AW1131" s="129" t="s">
        <v>2380</v>
      </c>
    </row>
    <row r="1132" spans="45:49" x14ac:dyDescent="0.3">
      <c r="AS1132" s="124" t="s">
        <v>435</v>
      </c>
      <c r="AT1132" s="124" t="e">
        <f t="shared" si="70"/>
        <v>#REF!</v>
      </c>
      <c r="AU1132" s="124" t="e">
        <f t="shared" si="69"/>
        <v>#REF!</v>
      </c>
      <c r="AV1132" s="124" t="s">
        <v>2381</v>
      </c>
      <c r="AW1132" s="124" t="s">
        <v>2382</v>
      </c>
    </row>
    <row r="1133" spans="45:49" x14ac:dyDescent="0.3">
      <c r="AS1133" s="124" t="s">
        <v>437</v>
      </c>
      <c r="AT1133" s="124" t="e">
        <f t="shared" si="70"/>
        <v>#REF!</v>
      </c>
      <c r="AU1133" s="124" t="e">
        <f t="shared" si="69"/>
        <v>#REF!</v>
      </c>
      <c r="AV1133" s="129" t="s">
        <v>2383</v>
      </c>
      <c r="AW1133" s="129" t="s">
        <v>2384</v>
      </c>
    </row>
    <row r="1134" spans="45:49" x14ac:dyDescent="0.3">
      <c r="AS1134" s="124" t="s">
        <v>437</v>
      </c>
      <c r="AT1134" s="124" t="e">
        <f t="shared" si="70"/>
        <v>#REF!</v>
      </c>
      <c r="AU1134" s="124" t="e">
        <f t="shared" si="69"/>
        <v>#REF!</v>
      </c>
      <c r="AV1134" s="124" t="s">
        <v>438</v>
      </c>
      <c r="AW1134" s="124" t="s">
        <v>2385</v>
      </c>
    </row>
    <row r="1135" spans="45:49" x14ac:dyDescent="0.3">
      <c r="AS1135" s="124" t="s">
        <v>437</v>
      </c>
      <c r="AT1135" s="124" t="e">
        <f t="shared" si="70"/>
        <v>#REF!</v>
      </c>
      <c r="AU1135" s="124" t="e">
        <f t="shared" si="69"/>
        <v>#REF!</v>
      </c>
      <c r="AV1135" s="129" t="s">
        <v>2386</v>
      </c>
      <c r="AW1135" s="129" t="s">
        <v>2387</v>
      </c>
    </row>
    <row r="1136" spans="45:49" x14ac:dyDescent="0.3">
      <c r="AS1136" s="124" t="s">
        <v>440</v>
      </c>
      <c r="AT1136" s="124" t="e">
        <f t="shared" si="70"/>
        <v>#REF!</v>
      </c>
      <c r="AU1136" s="124" t="e">
        <f t="shared" si="69"/>
        <v>#REF!</v>
      </c>
      <c r="AV1136" s="124" t="s">
        <v>2388</v>
      </c>
      <c r="AW1136" s="124" t="s">
        <v>2389</v>
      </c>
    </row>
    <row r="1137" spans="45:49" x14ac:dyDescent="0.3">
      <c r="AS1137" s="124" t="s">
        <v>440</v>
      </c>
      <c r="AT1137" s="124" t="e">
        <f t="shared" si="70"/>
        <v>#REF!</v>
      </c>
      <c r="AU1137" s="124" t="e">
        <f t="shared" si="69"/>
        <v>#REF!</v>
      </c>
      <c r="AV1137" s="129" t="s">
        <v>2390</v>
      </c>
      <c r="AW1137" s="129" t="s">
        <v>2391</v>
      </c>
    </row>
    <row r="1138" spans="45:49" x14ac:dyDescent="0.3">
      <c r="AS1138" s="124" t="s">
        <v>440</v>
      </c>
      <c r="AT1138" s="124" t="e">
        <f t="shared" si="70"/>
        <v>#REF!</v>
      </c>
      <c r="AU1138" s="124" t="e">
        <f t="shared" si="69"/>
        <v>#REF!</v>
      </c>
      <c r="AV1138" s="124" t="s">
        <v>2392</v>
      </c>
      <c r="AW1138" s="124" t="s">
        <v>2393</v>
      </c>
    </row>
    <row r="1139" spans="45:49" x14ac:dyDescent="0.3">
      <c r="AS1139" s="124" t="s">
        <v>440</v>
      </c>
      <c r="AT1139" s="124" t="e">
        <f t="shared" si="70"/>
        <v>#REF!</v>
      </c>
      <c r="AU1139" s="124" t="e">
        <f t="shared" si="69"/>
        <v>#REF!</v>
      </c>
      <c r="AV1139" s="129" t="s">
        <v>2394</v>
      </c>
      <c r="AW1139" s="129" t="s">
        <v>2395</v>
      </c>
    </row>
    <row r="1140" spans="45:49" x14ac:dyDescent="0.3">
      <c r="AS1140" s="124" t="s">
        <v>443</v>
      </c>
      <c r="AT1140" s="124" t="e">
        <f t="shared" si="70"/>
        <v>#REF!</v>
      </c>
      <c r="AU1140" s="124" t="e">
        <f t="shared" si="69"/>
        <v>#REF!</v>
      </c>
      <c r="AV1140" s="124" t="s">
        <v>2396</v>
      </c>
      <c r="AW1140" s="124" t="s">
        <v>2397</v>
      </c>
    </row>
    <row r="1141" spans="45:49" x14ac:dyDescent="0.3">
      <c r="AS1141" s="124" t="s">
        <v>443</v>
      </c>
      <c r="AT1141" s="124" t="e">
        <f t="shared" si="70"/>
        <v>#REF!</v>
      </c>
      <c r="AU1141" s="124" t="e">
        <f t="shared" si="69"/>
        <v>#REF!</v>
      </c>
      <c r="AV1141" s="129" t="s">
        <v>2398</v>
      </c>
      <c r="AW1141" s="129" t="s">
        <v>2399</v>
      </c>
    </row>
    <row r="1142" spans="45:49" x14ac:dyDescent="0.3">
      <c r="AS1142" s="124" t="s">
        <v>443</v>
      </c>
      <c r="AT1142" s="124" t="e">
        <f t="shared" si="70"/>
        <v>#REF!</v>
      </c>
      <c r="AU1142" s="124" t="e">
        <f t="shared" si="69"/>
        <v>#REF!</v>
      </c>
      <c r="AV1142" s="124" t="s">
        <v>2400</v>
      </c>
      <c r="AW1142" s="124" t="s">
        <v>2401</v>
      </c>
    </row>
    <row r="1143" spans="45:49" x14ac:dyDescent="0.3">
      <c r="AS1143" s="124" t="s">
        <v>443</v>
      </c>
      <c r="AT1143" s="124" t="e">
        <f t="shared" si="70"/>
        <v>#REF!</v>
      </c>
      <c r="AU1143" s="124" t="e">
        <f t="shared" si="69"/>
        <v>#REF!</v>
      </c>
      <c r="AV1143" s="129" t="s">
        <v>2402</v>
      </c>
      <c r="AW1143" s="129" t="s">
        <v>2403</v>
      </c>
    </row>
    <row r="1144" spans="45:49" x14ac:dyDescent="0.3">
      <c r="AS1144" s="124" t="s">
        <v>445</v>
      </c>
      <c r="AT1144" s="124" t="e">
        <f t="shared" si="70"/>
        <v>#REF!</v>
      </c>
      <c r="AU1144" s="124" t="e">
        <f t="shared" si="69"/>
        <v>#REF!</v>
      </c>
      <c r="AV1144" s="124" t="s">
        <v>2404</v>
      </c>
      <c r="AW1144" s="124" t="s">
        <v>2405</v>
      </c>
    </row>
    <row r="1145" spans="45:49" x14ac:dyDescent="0.3">
      <c r="AS1145" s="124" t="s">
        <v>445</v>
      </c>
      <c r="AT1145" s="124" t="e">
        <f t="shared" si="70"/>
        <v>#REF!</v>
      </c>
      <c r="AU1145" s="124" t="e">
        <f t="shared" si="69"/>
        <v>#REF!</v>
      </c>
      <c r="AV1145" s="129" t="s">
        <v>2406</v>
      </c>
      <c r="AW1145" s="129" t="s">
        <v>2407</v>
      </c>
    </row>
    <row r="1146" spans="45:49" x14ac:dyDescent="0.3">
      <c r="AS1146" s="124" t="s">
        <v>445</v>
      </c>
      <c r="AT1146" s="124" t="e">
        <f t="shared" si="70"/>
        <v>#REF!</v>
      </c>
      <c r="AU1146" s="124" t="e">
        <f t="shared" si="69"/>
        <v>#REF!</v>
      </c>
      <c r="AV1146" s="124" t="s">
        <v>2408</v>
      </c>
      <c r="AW1146" s="124" t="s">
        <v>2409</v>
      </c>
    </row>
    <row r="1147" spans="45:49" x14ac:dyDescent="0.3">
      <c r="AS1147" s="124" t="s">
        <v>445</v>
      </c>
      <c r="AT1147" s="124" t="e">
        <f t="shared" si="70"/>
        <v>#REF!</v>
      </c>
      <c r="AU1147" s="124" t="e">
        <f t="shared" si="69"/>
        <v>#REF!</v>
      </c>
      <c r="AV1147" s="129" t="s">
        <v>5920</v>
      </c>
      <c r="AW1147" s="129" t="s">
        <v>2410</v>
      </c>
    </row>
    <row r="1148" spans="45:49" x14ac:dyDescent="0.3">
      <c r="AS1148" s="124" t="s">
        <v>447</v>
      </c>
      <c r="AT1148" s="124" t="e">
        <f t="shared" si="70"/>
        <v>#REF!</v>
      </c>
      <c r="AU1148" s="124" t="e">
        <f t="shared" si="69"/>
        <v>#REF!</v>
      </c>
      <c r="AV1148" s="124" t="s">
        <v>448</v>
      </c>
      <c r="AW1148" s="124" t="s">
        <v>2411</v>
      </c>
    </row>
    <row r="1149" spans="45:49" x14ac:dyDescent="0.3">
      <c r="AS1149" s="124" t="s">
        <v>447</v>
      </c>
      <c r="AT1149" s="124" t="e">
        <f t="shared" si="70"/>
        <v>#REF!</v>
      </c>
      <c r="AU1149" s="124" t="e">
        <f t="shared" si="69"/>
        <v>#REF!</v>
      </c>
      <c r="AV1149" s="129" t="s">
        <v>2412</v>
      </c>
      <c r="AW1149" s="129" t="s">
        <v>2413</v>
      </c>
    </row>
    <row r="1150" spans="45:49" x14ac:dyDescent="0.3">
      <c r="AS1150" s="124" t="s">
        <v>447</v>
      </c>
      <c r="AT1150" s="124" t="e">
        <f t="shared" si="70"/>
        <v>#REF!</v>
      </c>
      <c r="AU1150" s="124" t="e">
        <f t="shared" si="69"/>
        <v>#REF!</v>
      </c>
      <c r="AV1150" s="124" t="s">
        <v>2414</v>
      </c>
      <c r="AW1150" s="124" t="s">
        <v>2415</v>
      </c>
    </row>
    <row r="1151" spans="45:49" x14ac:dyDescent="0.3">
      <c r="AS1151" s="124" t="s">
        <v>447</v>
      </c>
      <c r="AT1151" s="124" t="e">
        <f t="shared" si="70"/>
        <v>#REF!</v>
      </c>
      <c r="AU1151" s="124" t="e">
        <f t="shared" si="69"/>
        <v>#REF!</v>
      </c>
      <c r="AV1151" s="129" t="s">
        <v>2416</v>
      </c>
      <c r="AW1151" s="129" t="s">
        <v>2417</v>
      </c>
    </row>
    <row r="1152" spans="45:49" x14ac:dyDescent="0.3">
      <c r="AS1152" s="124" t="s">
        <v>449</v>
      </c>
      <c r="AT1152" s="124" t="e">
        <f t="shared" si="70"/>
        <v>#REF!</v>
      </c>
      <c r="AU1152" s="124" t="e">
        <f t="shared" si="69"/>
        <v>#REF!</v>
      </c>
      <c r="AV1152" s="124" t="s">
        <v>2418</v>
      </c>
      <c r="AW1152" s="124" t="s">
        <v>2419</v>
      </c>
    </row>
    <row r="1153" spans="45:49" x14ac:dyDescent="0.3">
      <c r="AS1153" s="124" t="s">
        <v>449</v>
      </c>
      <c r="AT1153" s="124" t="e">
        <f t="shared" si="70"/>
        <v>#REF!</v>
      </c>
      <c r="AU1153" s="124" t="e">
        <f t="shared" si="69"/>
        <v>#REF!</v>
      </c>
      <c r="AV1153" s="129" t="s">
        <v>450</v>
      </c>
      <c r="AW1153" s="129" t="s">
        <v>2420</v>
      </c>
    </row>
    <row r="1154" spans="45:49" x14ac:dyDescent="0.3">
      <c r="AS1154" s="124" t="s">
        <v>449</v>
      </c>
      <c r="AT1154" s="124" t="e">
        <f t="shared" si="70"/>
        <v>#REF!</v>
      </c>
      <c r="AU1154" s="124" t="e">
        <f t="shared" ref="AU1154:AU1217" si="71">CONCATENATE(AS1154,AT1154)</f>
        <v>#REF!</v>
      </c>
      <c r="AV1154" s="124" t="s">
        <v>2421</v>
      </c>
      <c r="AW1154" s="124" t="s">
        <v>2422</v>
      </c>
    </row>
    <row r="1155" spans="45:49" x14ac:dyDescent="0.3">
      <c r="AS1155" s="124" t="s">
        <v>449</v>
      </c>
      <c r="AT1155" s="124" t="e">
        <f t="shared" ref="AT1155:AT1218" si="72">AT1154+1</f>
        <v>#REF!</v>
      </c>
      <c r="AU1155" s="124" t="e">
        <f t="shared" si="71"/>
        <v>#REF!</v>
      </c>
      <c r="AV1155" s="129" t="s">
        <v>2423</v>
      </c>
      <c r="AW1155" s="129" t="s">
        <v>2424</v>
      </c>
    </row>
    <row r="1156" spans="45:49" x14ac:dyDescent="0.3">
      <c r="AS1156" s="124" t="s">
        <v>451</v>
      </c>
      <c r="AT1156" s="124" t="e">
        <f t="shared" si="72"/>
        <v>#REF!</v>
      </c>
      <c r="AU1156" s="124" t="e">
        <f t="shared" si="71"/>
        <v>#REF!</v>
      </c>
      <c r="AV1156" s="124" t="s">
        <v>2425</v>
      </c>
      <c r="AW1156" s="124" t="s">
        <v>2426</v>
      </c>
    </row>
    <row r="1157" spans="45:49" x14ac:dyDescent="0.3">
      <c r="AS1157" s="124" t="s">
        <v>451</v>
      </c>
      <c r="AT1157" s="124" t="e">
        <f t="shared" si="72"/>
        <v>#REF!</v>
      </c>
      <c r="AU1157" s="124" t="e">
        <f t="shared" si="71"/>
        <v>#REF!</v>
      </c>
      <c r="AV1157" s="129" t="s">
        <v>2427</v>
      </c>
      <c r="AW1157" s="129" t="s">
        <v>2428</v>
      </c>
    </row>
    <row r="1158" spans="45:49" x14ac:dyDescent="0.3">
      <c r="AS1158" s="124" t="s">
        <v>451</v>
      </c>
      <c r="AT1158" s="124" t="e">
        <f t="shared" si="72"/>
        <v>#REF!</v>
      </c>
      <c r="AU1158" s="124" t="e">
        <f t="shared" si="71"/>
        <v>#REF!</v>
      </c>
      <c r="AV1158" s="124" t="s">
        <v>5921</v>
      </c>
      <c r="AW1158" s="124" t="s">
        <v>2429</v>
      </c>
    </row>
    <row r="1159" spans="45:49" x14ac:dyDescent="0.3">
      <c r="AS1159" s="124" t="s">
        <v>451</v>
      </c>
      <c r="AT1159" s="124" t="e">
        <f t="shared" si="72"/>
        <v>#REF!</v>
      </c>
      <c r="AU1159" s="124" t="e">
        <f t="shared" si="71"/>
        <v>#REF!</v>
      </c>
      <c r="AV1159" s="129" t="s">
        <v>5922</v>
      </c>
      <c r="AW1159" s="129" t="s">
        <v>2430</v>
      </c>
    </row>
    <row r="1160" spans="45:49" x14ac:dyDescent="0.3">
      <c r="AS1160" s="124" t="s">
        <v>453</v>
      </c>
      <c r="AT1160" s="124" t="e">
        <f t="shared" si="72"/>
        <v>#REF!</v>
      </c>
      <c r="AU1160" s="124" t="e">
        <f t="shared" si="71"/>
        <v>#REF!</v>
      </c>
      <c r="AV1160" s="124" t="s">
        <v>2431</v>
      </c>
      <c r="AW1160" s="124" t="s">
        <v>2432</v>
      </c>
    </row>
    <row r="1161" spans="45:49" x14ac:dyDescent="0.3">
      <c r="AS1161" s="124" t="s">
        <v>453</v>
      </c>
      <c r="AT1161" s="124" t="e">
        <f t="shared" si="72"/>
        <v>#REF!</v>
      </c>
      <c r="AU1161" s="124" t="e">
        <f t="shared" si="71"/>
        <v>#REF!</v>
      </c>
      <c r="AV1161" s="129" t="s">
        <v>2433</v>
      </c>
      <c r="AW1161" s="129" t="s">
        <v>2434</v>
      </c>
    </row>
    <row r="1162" spans="45:49" x14ac:dyDescent="0.3">
      <c r="AS1162" s="124" t="s">
        <v>453</v>
      </c>
      <c r="AT1162" s="124" t="e">
        <f t="shared" si="72"/>
        <v>#REF!</v>
      </c>
      <c r="AU1162" s="124" t="e">
        <f t="shared" si="71"/>
        <v>#REF!</v>
      </c>
      <c r="AV1162" s="124" t="s">
        <v>5923</v>
      </c>
      <c r="AW1162" s="124" t="s">
        <v>2435</v>
      </c>
    </row>
    <row r="1163" spans="45:49" x14ac:dyDescent="0.3">
      <c r="AS1163" s="124" t="s">
        <v>453</v>
      </c>
      <c r="AT1163" s="124" t="e">
        <f t="shared" si="72"/>
        <v>#REF!</v>
      </c>
      <c r="AU1163" s="124" t="e">
        <f t="shared" si="71"/>
        <v>#REF!</v>
      </c>
      <c r="AV1163" s="129" t="s">
        <v>5924</v>
      </c>
      <c r="AW1163" s="129" t="s">
        <v>2436</v>
      </c>
    </row>
    <row r="1164" spans="45:49" x14ac:dyDescent="0.3">
      <c r="AS1164" s="124" t="s">
        <v>455</v>
      </c>
      <c r="AT1164" s="124" t="e">
        <f t="shared" si="72"/>
        <v>#REF!</v>
      </c>
      <c r="AU1164" s="124" t="e">
        <f t="shared" si="71"/>
        <v>#REF!</v>
      </c>
      <c r="AV1164" s="124" t="s">
        <v>2360</v>
      </c>
      <c r="AW1164" s="124" t="s">
        <v>2437</v>
      </c>
    </row>
    <row r="1165" spans="45:49" x14ac:dyDescent="0.3">
      <c r="AS1165" s="124" t="s">
        <v>455</v>
      </c>
      <c r="AT1165" s="124" t="e">
        <f t="shared" si="72"/>
        <v>#REF!</v>
      </c>
      <c r="AU1165" s="124" t="e">
        <f t="shared" si="71"/>
        <v>#REF!</v>
      </c>
      <c r="AV1165" s="129" t="s">
        <v>2438</v>
      </c>
      <c r="AW1165" s="129" t="s">
        <v>2439</v>
      </c>
    </row>
    <row r="1166" spans="45:49" x14ac:dyDescent="0.3">
      <c r="AS1166" s="124" t="s">
        <v>455</v>
      </c>
      <c r="AT1166" s="124" t="e">
        <f t="shared" si="72"/>
        <v>#REF!</v>
      </c>
      <c r="AU1166" s="124" t="e">
        <f t="shared" si="71"/>
        <v>#REF!</v>
      </c>
      <c r="AV1166" s="124" t="s">
        <v>5925</v>
      </c>
      <c r="AW1166" s="124" t="s">
        <v>2440</v>
      </c>
    </row>
    <row r="1167" spans="45:49" x14ac:dyDescent="0.3">
      <c r="AS1167" s="124" t="s">
        <v>455</v>
      </c>
      <c r="AT1167" s="124" t="e">
        <f t="shared" si="72"/>
        <v>#REF!</v>
      </c>
      <c r="AU1167" s="124" t="e">
        <f t="shared" si="71"/>
        <v>#REF!</v>
      </c>
      <c r="AV1167" s="129" t="s">
        <v>2441</v>
      </c>
      <c r="AW1167" s="129" t="s">
        <v>2442</v>
      </c>
    </row>
    <row r="1168" spans="45:49" x14ac:dyDescent="0.3">
      <c r="AS1168" s="124" t="s">
        <v>457</v>
      </c>
      <c r="AT1168" s="124" t="e">
        <f t="shared" si="72"/>
        <v>#REF!</v>
      </c>
      <c r="AU1168" s="124" t="e">
        <f t="shared" si="71"/>
        <v>#REF!</v>
      </c>
      <c r="AV1168" s="124" t="s">
        <v>2443</v>
      </c>
      <c r="AW1168" s="124" t="s">
        <v>2444</v>
      </c>
    </row>
    <row r="1169" spans="45:49" x14ac:dyDescent="0.3">
      <c r="AS1169" s="124" t="s">
        <v>457</v>
      </c>
      <c r="AT1169" s="124" t="e">
        <f t="shared" si="72"/>
        <v>#REF!</v>
      </c>
      <c r="AU1169" s="124" t="e">
        <f t="shared" si="71"/>
        <v>#REF!</v>
      </c>
      <c r="AV1169" s="129" t="s">
        <v>2445</v>
      </c>
      <c r="AW1169" s="129" t="s">
        <v>2446</v>
      </c>
    </row>
    <row r="1170" spans="45:49" x14ac:dyDescent="0.3">
      <c r="AS1170" s="124" t="s">
        <v>457</v>
      </c>
      <c r="AT1170" s="124" t="e">
        <f t="shared" si="72"/>
        <v>#REF!</v>
      </c>
      <c r="AU1170" s="124" t="e">
        <f t="shared" si="71"/>
        <v>#REF!</v>
      </c>
      <c r="AV1170" s="124" t="s">
        <v>2447</v>
      </c>
      <c r="AW1170" s="124" t="s">
        <v>2448</v>
      </c>
    </row>
    <row r="1171" spans="45:49" x14ac:dyDescent="0.3">
      <c r="AS1171" s="124" t="s">
        <v>457</v>
      </c>
      <c r="AT1171" s="124" t="e">
        <f t="shared" si="72"/>
        <v>#REF!</v>
      </c>
      <c r="AU1171" s="124" t="e">
        <f t="shared" si="71"/>
        <v>#REF!</v>
      </c>
      <c r="AV1171" s="129" t="s">
        <v>2449</v>
      </c>
      <c r="AW1171" s="129" t="s">
        <v>2450</v>
      </c>
    </row>
    <row r="1172" spans="45:49" x14ac:dyDescent="0.3">
      <c r="AS1172" s="124" t="s">
        <v>457</v>
      </c>
      <c r="AT1172" s="124" t="e">
        <f t="shared" si="72"/>
        <v>#REF!</v>
      </c>
      <c r="AU1172" s="124" t="e">
        <f t="shared" si="71"/>
        <v>#REF!</v>
      </c>
      <c r="AV1172" s="124" t="s">
        <v>2451</v>
      </c>
      <c r="AW1172" s="124" t="s">
        <v>2452</v>
      </c>
    </row>
    <row r="1173" spans="45:49" x14ac:dyDescent="0.3">
      <c r="AS1173" s="124" t="s">
        <v>457</v>
      </c>
      <c r="AT1173" s="124" t="e">
        <f t="shared" si="72"/>
        <v>#REF!</v>
      </c>
      <c r="AU1173" s="124" t="e">
        <f t="shared" si="71"/>
        <v>#REF!</v>
      </c>
      <c r="AV1173" s="129" t="s">
        <v>2453</v>
      </c>
      <c r="AW1173" s="129" t="s">
        <v>2454</v>
      </c>
    </row>
    <row r="1174" spans="45:49" x14ac:dyDescent="0.3">
      <c r="AS1174" s="124" t="s">
        <v>457</v>
      </c>
      <c r="AT1174" s="124" t="e">
        <f t="shared" si="72"/>
        <v>#REF!</v>
      </c>
      <c r="AU1174" s="124" t="e">
        <f t="shared" si="71"/>
        <v>#REF!</v>
      </c>
      <c r="AV1174" s="124" t="s">
        <v>2455</v>
      </c>
      <c r="AW1174" s="124" t="s">
        <v>2456</v>
      </c>
    </row>
    <row r="1175" spans="45:49" x14ac:dyDescent="0.3">
      <c r="AS1175" s="124" t="s">
        <v>457</v>
      </c>
      <c r="AT1175" s="124" t="e">
        <f t="shared" si="72"/>
        <v>#REF!</v>
      </c>
      <c r="AU1175" s="124" t="e">
        <f t="shared" si="71"/>
        <v>#REF!</v>
      </c>
      <c r="AV1175" s="129" t="s">
        <v>2457</v>
      </c>
      <c r="AW1175" s="129" t="s">
        <v>2458</v>
      </c>
    </row>
    <row r="1176" spans="45:49" x14ac:dyDescent="0.3">
      <c r="AS1176" s="124" t="s">
        <v>457</v>
      </c>
      <c r="AT1176" s="124" t="e">
        <f t="shared" si="72"/>
        <v>#REF!</v>
      </c>
      <c r="AU1176" s="124" t="e">
        <f t="shared" si="71"/>
        <v>#REF!</v>
      </c>
      <c r="AV1176" s="124" t="s">
        <v>6360</v>
      </c>
      <c r="AW1176" s="124" t="s">
        <v>2459</v>
      </c>
    </row>
    <row r="1177" spans="45:49" x14ac:dyDescent="0.3">
      <c r="AS1177" s="124" t="s">
        <v>27</v>
      </c>
      <c r="AT1177" s="124" t="e">
        <f t="shared" si="72"/>
        <v>#REF!</v>
      </c>
      <c r="AU1177" s="124" t="e">
        <f t="shared" si="71"/>
        <v>#REF!</v>
      </c>
      <c r="AV1177" s="129" t="s">
        <v>2460</v>
      </c>
      <c r="AW1177" s="129" t="s">
        <v>2461</v>
      </c>
    </row>
    <row r="1178" spans="45:49" x14ac:dyDescent="0.3">
      <c r="AS1178" s="124" t="s">
        <v>27</v>
      </c>
      <c r="AT1178" s="124" t="e">
        <f t="shared" si="72"/>
        <v>#REF!</v>
      </c>
      <c r="AU1178" s="124" t="e">
        <f t="shared" si="71"/>
        <v>#REF!</v>
      </c>
      <c r="AV1178" s="124" t="s">
        <v>2462</v>
      </c>
      <c r="AW1178" s="124" t="s">
        <v>2463</v>
      </c>
    </row>
    <row r="1179" spans="45:49" x14ac:dyDescent="0.3">
      <c r="AS1179" s="124" t="s">
        <v>27</v>
      </c>
      <c r="AT1179" s="124" t="e">
        <f t="shared" si="72"/>
        <v>#REF!</v>
      </c>
      <c r="AU1179" s="124" t="e">
        <f t="shared" si="71"/>
        <v>#REF!</v>
      </c>
      <c r="AV1179" s="129" t="s">
        <v>459</v>
      </c>
      <c r="AW1179" s="129" t="s">
        <v>2464</v>
      </c>
    </row>
    <row r="1180" spans="45:49" x14ac:dyDescent="0.3">
      <c r="AS1180" s="124" t="s">
        <v>460</v>
      </c>
      <c r="AT1180" s="124" t="e">
        <f t="shared" si="72"/>
        <v>#REF!</v>
      </c>
      <c r="AU1180" s="124" t="e">
        <f t="shared" si="71"/>
        <v>#REF!</v>
      </c>
      <c r="AV1180" s="124" t="s">
        <v>461</v>
      </c>
      <c r="AW1180" s="124" t="s">
        <v>2465</v>
      </c>
    </row>
    <row r="1181" spans="45:49" x14ac:dyDescent="0.3">
      <c r="AS1181" s="124" t="s">
        <v>460</v>
      </c>
      <c r="AT1181" s="124" t="e">
        <f t="shared" si="72"/>
        <v>#REF!</v>
      </c>
      <c r="AU1181" s="124" t="e">
        <f t="shared" si="71"/>
        <v>#REF!</v>
      </c>
      <c r="AV1181" s="129" t="s">
        <v>2466</v>
      </c>
      <c r="AW1181" s="129" t="s">
        <v>2467</v>
      </c>
    </row>
    <row r="1182" spans="45:49" x14ac:dyDescent="0.3">
      <c r="AS1182" s="124" t="s">
        <v>460</v>
      </c>
      <c r="AT1182" s="124" t="e">
        <f t="shared" si="72"/>
        <v>#REF!</v>
      </c>
      <c r="AU1182" s="124" t="e">
        <f t="shared" si="71"/>
        <v>#REF!</v>
      </c>
      <c r="AV1182" s="124" t="s">
        <v>2468</v>
      </c>
      <c r="AW1182" s="124" t="s">
        <v>2469</v>
      </c>
    </row>
    <row r="1183" spans="45:49" x14ac:dyDescent="0.3">
      <c r="AS1183" s="124" t="s">
        <v>460</v>
      </c>
      <c r="AT1183" s="124" t="e">
        <f t="shared" si="72"/>
        <v>#REF!</v>
      </c>
      <c r="AU1183" s="124" t="e">
        <f t="shared" si="71"/>
        <v>#REF!</v>
      </c>
      <c r="AV1183" s="129" t="s">
        <v>5926</v>
      </c>
      <c r="AW1183" s="129" t="s">
        <v>2470</v>
      </c>
    </row>
    <row r="1184" spans="45:49" x14ac:dyDescent="0.3">
      <c r="AS1184" s="124" t="s">
        <v>462</v>
      </c>
      <c r="AT1184" s="124" t="e">
        <f t="shared" si="72"/>
        <v>#REF!</v>
      </c>
      <c r="AU1184" s="124" t="e">
        <f t="shared" si="71"/>
        <v>#REF!</v>
      </c>
      <c r="AV1184" s="124" t="s">
        <v>2471</v>
      </c>
      <c r="AW1184" s="124" t="s">
        <v>2472</v>
      </c>
    </row>
    <row r="1185" spans="45:49" x14ac:dyDescent="0.3">
      <c r="AS1185" s="124" t="s">
        <v>462</v>
      </c>
      <c r="AT1185" s="124" t="e">
        <f t="shared" si="72"/>
        <v>#REF!</v>
      </c>
      <c r="AU1185" s="124" t="e">
        <f t="shared" si="71"/>
        <v>#REF!</v>
      </c>
      <c r="AV1185" s="129" t="s">
        <v>2473</v>
      </c>
      <c r="AW1185" s="129" t="s">
        <v>2474</v>
      </c>
    </row>
    <row r="1186" spans="45:49" x14ac:dyDescent="0.3">
      <c r="AS1186" s="124" t="s">
        <v>462</v>
      </c>
      <c r="AT1186" s="124" t="e">
        <f t="shared" si="72"/>
        <v>#REF!</v>
      </c>
      <c r="AU1186" s="124" t="e">
        <f t="shared" si="71"/>
        <v>#REF!</v>
      </c>
      <c r="AV1186" s="124" t="s">
        <v>463</v>
      </c>
      <c r="AW1186" s="124" t="s">
        <v>2475</v>
      </c>
    </row>
    <row r="1187" spans="45:49" x14ac:dyDescent="0.3">
      <c r="AS1187" s="124" t="s">
        <v>464</v>
      </c>
      <c r="AT1187" s="124" t="e">
        <f t="shared" si="72"/>
        <v>#REF!</v>
      </c>
      <c r="AU1187" s="124" t="e">
        <f t="shared" si="71"/>
        <v>#REF!</v>
      </c>
      <c r="AV1187" s="129" t="s">
        <v>465</v>
      </c>
      <c r="AW1187" s="129" t="s">
        <v>2476</v>
      </c>
    </row>
    <row r="1188" spans="45:49" x14ac:dyDescent="0.3">
      <c r="AS1188" s="124" t="s">
        <v>466</v>
      </c>
      <c r="AT1188" s="124" t="e">
        <f t="shared" si="72"/>
        <v>#REF!</v>
      </c>
      <c r="AU1188" s="124" t="e">
        <f t="shared" si="71"/>
        <v>#REF!</v>
      </c>
      <c r="AV1188" s="124" t="s">
        <v>2477</v>
      </c>
      <c r="AW1188" s="124" t="s">
        <v>2478</v>
      </c>
    </row>
    <row r="1189" spans="45:49" x14ac:dyDescent="0.3">
      <c r="AS1189" s="124" t="s">
        <v>466</v>
      </c>
      <c r="AT1189" s="124" t="e">
        <f t="shared" si="72"/>
        <v>#REF!</v>
      </c>
      <c r="AU1189" s="124" t="e">
        <f t="shared" si="71"/>
        <v>#REF!</v>
      </c>
      <c r="AV1189" s="129" t="s">
        <v>2479</v>
      </c>
      <c r="AW1189" s="129" t="s">
        <v>2480</v>
      </c>
    </row>
    <row r="1190" spans="45:49" x14ac:dyDescent="0.3">
      <c r="AS1190" s="124" t="s">
        <v>466</v>
      </c>
      <c r="AT1190" s="124" t="e">
        <f t="shared" si="72"/>
        <v>#REF!</v>
      </c>
      <c r="AU1190" s="124" t="e">
        <f t="shared" si="71"/>
        <v>#REF!</v>
      </c>
      <c r="AV1190" s="124" t="s">
        <v>2481</v>
      </c>
      <c r="AW1190" s="124" t="s">
        <v>2482</v>
      </c>
    </row>
    <row r="1191" spans="45:49" x14ac:dyDescent="0.3">
      <c r="AS1191" s="124" t="s">
        <v>466</v>
      </c>
      <c r="AT1191" s="124" t="e">
        <f t="shared" si="72"/>
        <v>#REF!</v>
      </c>
      <c r="AU1191" s="124" t="e">
        <f t="shared" si="71"/>
        <v>#REF!</v>
      </c>
      <c r="AV1191" s="129" t="s">
        <v>467</v>
      </c>
      <c r="AW1191" s="129" t="s">
        <v>2483</v>
      </c>
    </row>
    <row r="1192" spans="45:49" x14ac:dyDescent="0.3">
      <c r="AS1192" s="124" t="s">
        <v>466</v>
      </c>
      <c r="AT1192" s="124" t="e">
        <f t="shared" si="72"/>
        <v>#REF!</v>
      </c>
      <c r="AU1192" s="124" t="e">
        <f t="shared" si="71"/>
        <v>#REF!</v>
      </c>
      <c r="AV1192" s="124" t="s">
        <v>5927</v>
      </c>
      <c r="AW1192" s="124" t="s">
        <v>2484</v>
      </c>
    </row>
    <row r="1193" spans="45:49" x14ac:dyDescent="0.3">
      <c r="AS1193" s="124" t="s">
        <v>466</v>
      </c>
      <c r="AT1193" s="124" t="e">
        <f t="shared" si="72"/>
        <v>#REF!</v>
      </c>
      <c r="AU1193" s="124" t="e">
        <f t="shared" si="71"/>
        <v>#REF!</v>
      </c>
      <c r="AV1193" s="129" t="s">
        <v>5928</v>
      </c>
      <c r="AW1193" s="129" t="s">
        <v>2485</v>
      </c>
    </row>
    <row r="1194" spans="45:49" x14ac:dyDescent="0.3">
      <c r="AS1194" s="124" t="s">
        <v>468</v>
      </c>
      <c r="AT1194" s="124" t="e">
        <f t="shared" si="72"/>
        <v>#REF!</v>
      </c>
      <c r="AU1194" s="124" t="e">
        <f t="shared" si="71"/>
        <v>#REF!</v>
      </c>
      <c r="AV1194" s="124" t="s">
        <v>2486</v>
      </c>
      <c r="AW1194" s="124" t="s">
        <v>2487</v>
      </c>
    </row>
    <row r="1195" spans="45:49" x14ac:dyDescent="0.3">
      <c r="AS1195" s="124" t="s">
        <v>468</v>
      </c>
      <c r="AT1195" s="124" t="e">
        <f t="shared" si="72"/>
        <v>#REF!</v>
      </c>
      <c r="AU1195" s="124" t="e">
        <f t="shared" si="71"/>
        <v>#REF!</v>
      </c>
      <c r="AV1195" s="129" t="s">
        <v>2488</v>
      </c>
      <c r="AW1195" s="129" t="s">
        <v>2489</v>
      </c>
    </row>
    <row r="1196" spans="45:49" x14ac:dyDescent="0.3">
      <c r="AS1196" s="124" t="s">
        <v>468</v>
      </c>
      <c r="AT1196" s="124" t="e">
        <f t="shared" si="72"/>
        <v>#REF!</v>
      </c>
      <c r="AU1196" s="124" t="e">
        <f t="shared" si="71"/>
        <v>#REF!</v>
      </c>
      <c r="AV1196" s="124" t="s">
        <v>2490</v>
      </c>
      <c r="AW1196" s="124" t="s">
        <v>2491</v>
      </c>
    </row>
    <row r="1197" spans="45:49" x14ac:dyDescent="0.3">
      <c r="AS1197" s="124" t="s">
        <v>468</v>
      </c>
      <c r="AT1197" s="124" t="e">
        <f t="shared" si="72"/>
        <v>#REF!</v>
      </c>
      <c r="AU1197" s="124" t="e">
        <f t="shared" si="71"/>
        <v>#REF!</v>
      </c>
      <c r="AV1197" s="129" t="s">
        <v>5929</v>
      </c>
      <c r="AW1197" s="129" t="s">
        <v>2492</v>
      </c>
    </row>
    <row r="1198" spans="45:49" x14ac:dyDescent="0.3">
      <c r="AS1198" s="124" t="s">
        <v>468</v>
      </c>
      <c r="AT1198" s="124" t="e">
        <f t="shared" si="72"/>
        <v>#REF!</v>
      </c>
      <c r="AU1198" s="124" t="e">
        <f t="shared" si="71"/>
        <v>#REF!</v>
      </c>
      <c r="AV1198" s="124" t="s">
        <v>5930</v>
      </c>
      <c r="AW1198" s="124" t="s">
        <v>2493</v>
      </c>
    </row>
    <row r="1199" spans="45:49" x14ac:dyDescent="0.3">
      <c r="AS1199" s="124" t="s">
        <v>468</v>
      </c>
      <c r="AT1199" s="124" t="e">
        <f t="shared" si="72"/>
        <v>#REF!</v>
      </c>
      <c r="AU1199" s="124" t="e">
        <f t="shared" si="71"/>
        <v>#REF!</v>
      </c>
      <c r="AV1199" s="129" t="s">
        <v>5931</v>
      </c>
      <c r="AW1199" s="129" t="s">
        <v>2494</v>
      </c>
    </row>
    <row r="1200" spans="45:49" x14ac:dyDescent="0.3">
      <c r="AS1200" s="124" t="s">
        <v>470</v>
      </c>
      <c r="AT1200" s="124" t="e">
        <f t="shared" si="72"/>
        <v>#REF!</v>
      </c>
      <c r="AU1200" s="124" t="e">
        <f t="shared" si="71"/>
        <v>#REF!</v>
      </c>
      <c r="AV1200" s="124" t="s">
        <v>2495</v>
      </c>
      <c r="AW1200" s="124" t="s">
        <v>2496</v>
      </c>
    </row>
    <row r="1201" spans="45:49" x14ac:dyDescent="0.3">
      <c r="AS1201" s="124" t="s">
        <v>470</v>
      </c>
      <c r="AT1201" s="124" t="e">
        <f t="shared" si="72"/>
        <v>#REF!</v>
      </c>
      <c r="AU1201" s="124" t="e">
        <f t="shared" si="71"/>
        <v>#REF!</v>
      </c>
      <c r="AV1201" s="129" t="s">
        <v>2497</v>
      </c>
      <c r="AW1201" s="129" t="s">
        <v>2498</v>
      </c>
    </row>
    <row r="1202" spans="45:49" x14ac:dyDescent="0.3">
      <c r="AS1202" s="124" t="s">
        <v>470</v>
      </c>
      <c r="AT1202" s="124" t="e">
        <f t="shared" si="72"/>
        <v>#REF!</v>
      </c>
      <c r="AU1202" s="124" t="e">
        <f t="shared" si="71"/>
        <v>#REF!</v>
      </c>
      <c r="AV1202" s="124" t="s">
        <v>2499</v>
      </c>
      <c r="AW1202" s="124" t="s">
        <v>2500</v>
      </c>
    </row>
    <row r="1203" spans="45:49" x14ac:dyDescent="0.3">
      <c r="AS1203" s="124" t="s">
        <v>470</v>
      </c>
      <c r="AT1203" s="124" t="e">
        <f t="shared" si="72"/>
        <v>#REF!</v>
      </c>
      <c r="AU1203" s="124" t="e">
        <f t="shared" si="71"/>
        <v>#REF!</v>
      </c>
      <c r="AV1203" s="129" t="s">
        <v>2501</v>
      </c>
      <c r="AW1203" s="129" t="s">
        <v>2502</v>
      </c>
    </row>
    <row r="1204" spans="45:49" x14ac:dyDescent="0.3">
      <c r="AS1204" s="124" t="s">
        <v>472</v>
      </c>
      <c r="AT1204" s="124" t="e">
        <f t="shared" si="72"/>
        <v>#REF!</v>
      </c>
      <c r="AU1204" s="124" t="e">
        <f t="shared" si="71"/>
        <v>#REF!</v>
      </c>
      <c r="AV1204" s="124" t="s">
        <v>2503</v>
      </c>
      <c r="AW1204" s="124" t="s">
        <v>2504</v>
      </c>
    </row>
    <row r="1205" spans="45:49" x14ac:dyDescent="0.3">
      <c r="AS1205" s="124" t="s">
        <v>472</v>
      </c>
      <c r="AT1205" s="124" t="e">
        <f t="shared" si="72"/>
        <v>#REF!</v>
      </c>
      <c r="AU1205" s="124" t="e">
        <f t="shared" si="71"/>
        <v>#REF!</v>
      </c>
      <c r="AV1205" s="129" t="s">
        <v>473</v>
      </c>
      <c r="AW1205" s="129" t="s">
        <v>2505</v>
      </c>
    </row>
    <row r="1206" spans="45:49" x14ac:dyDescent="0.3">
      <c r="AS1206" s="124" t="s">
        <v>472</v>
      </c>
      <c r="AT1206" s="124" t="e">
        <f t="shared" si="72"/>
        <v>#REF!</v>
      </c>
      <c r="AU1206" s="124" t="e">
        <f t="shared" si="71"/>
        <v>#REF!</v>
      </c>
      <c r="AV1206" s="124" t="s">
        <v>2506</v>
      </c>
      <c r="AW1206" s="124" t="s">
        <v>2507</v>
      </c>
    </row>
    <row r="1207" spans="45:49" x14ac:dyDescent="0.3">
      <c r="AS1207" s="124" t="s">
        <v>209</v>
      </c>
      <c r="AT1207" s="124" t="e">
        <f t="shared" si="72"/>
        <v>#REF!</v>
      </c>
      <c r="AU1207" s="124" t="e">
        <f t="shared" si="71"/>
        <v>#REF!</v>
      </c>
      <c r="AV1207" s="129" t="s">
        <v>2508</v>
      </c>
      <c r="AW1207" s="129" t="s">
        <v>2509</v>
      </c>
    </row>
    <row r="1208" spans="45:49" x14ac:dyDescent="0.3">
      <c r="AS1208" s="124" t="s">
        <v>209</v>
      </c>
      <c r="AT1208" s="124" t="e">
        <f t="shared" si="72"/>
        <v>#REF!</v>
      </c>
      <c r="AU1208" s="124" t="e">
        <f t="shared" si="71"/>
        <v>#REF!</v>
      </c>
      <c r="AV1208" s="124" t="s">
        <v>2510</v>
      </c>
      <c r="AW1208" s="124" t="s">
        <v>2511</v>
      </c>
    </row>
    <row r="1209" spans="45:49" x14ac:dyDescent="0.3">
      <c r="AS1209" s="124" t="s">
        <v>209</v>
      </c>
      <c r="AT1209" s="124" t="e">
        <f t="shared" si="72"/>
        <v>#REF!</v>
      </c>
      <c r="AU1209" s="124" t="e">
        <f t="shared" si="71"/>
        <v>#REF!</v>
      </c>
      <c r="AV1209" s="129" t="s">
        <v>901</v>
      </c>
      <c r="AW1209" s="129" t="s">
        <v>2512</v>
      </c>
    </row>
    <row r="1210" spans="45:49" x14ac:dyDescent="0.3">
      <c r="AS1210" s="124" t="s">
        <v>209</v>
      </c>
      <c r="AT1210" s="124" t="e">
        <f t="shared" si="72"/>
        <v>#REF!</v>
      </c>
      <c r="AU1210" s="124" t="e">
        <f t="shared" si="71"/>
        <v>#REF!</v>
      </c>
      <c r="AV1210" s="124" t="s">
        <v>2513</v>
      </c>
      <c r="AW1210" s="124" t="s">
        <v>2514</v>
      </c>
    </row>
    <row r="1211" spans="45:49" x14ac:dyDescent="0.3">
      <c r="AS1211" s="124" t="s">
        <v>209</v>
      </c>
      <c r="AT1211" s="124" t="e">
        <f t="shared" si="72"/>
        <v>#REF!</v>
      </c>
      <c r="AU1211" s="124" t="e">
        <f t="shared" si="71"/>
        <v>#REF!</v>
      </c>
      <c r="AV1211" s="129" t="s">
        <v>2515</v>
      </c>
      <c r="AW1211" s="129" t="s">
        <v>2516</v>
      </c>
    </row>
    <row r="1212" spans="45:49" x14ac:dyDescent="0.3">
      <c r="AS1212" s="124" t="s">
        <v>209</v>
      </c>
      <c r="AT1212" s="124" t="e">
        <f t="shared" si="72"/>
        <v>#REF!</v>
      </c>
      <c r="AU1212" s="124" t="e">
        <f t="shared" si="71"/>
        <v>#REF!</v>
      </c>
      <c r="AV1212" s="124" t="s">
        <v>2517</v>
      </c>
      <c r="AW1212" s="124" t="s">
        <v>2518</v>
      </c>
    </row>
    <row r="1213" spans="45:49" x14ac:dyDescent="0.3">
      <c r="AS1213" s="124" t="s">
        <v>209</v>
      </c>
      <c r="AT1213" s="124" t="e">
        <f t="shared" si="72"/>
        <v>#REF!</v>
      </c>
      <c r="AU1213" s="124" t="e">
        <f t="shared" si="71"/>
        <v>#REF!</v>
      </c>
      <c r="AV1213" s="129" t="s">
        <v>1209</v>
      </c>
      <c r="AW1213" s="129" t="s">
        <v>2519</v>
      </c>
    </row>
    <row r="1214" spans="45:49" x14ac:dyDescent="0.3">
      <c r="AS1214" s="124" t="s">
        <v>209</v>
      </c>
      <c r="AT1214" s="124" t="e">
        <f t="shared" si="72"/>
        <v>#REF!</v>
      </c>
      <c r="AU1214" s="124" t="e">
        <f t="shared" si="71"/>
        <v>#REF!</v>
      </c>
      <c r="AV1214" s="124" t="s">
        <v>5932</v>
      </c>
      <c r="AW1214" s="124" t="s">
        <v>2520</v>
      </c>
    </row>
    <row r="1215" spans="45:49" x14ac:dyDescent="0.3">
      <c r="AS1215" s="124" t="s">
        <v>209</v>
      </c>
      <c r="AT1215" s="124" t="e">
        <f t="shared" si="72"/>
        <v>#REF!</v>
      </c>
      <c r="AU1215" s="124" t="e">
        <f t="shared" si="71"/>
        <v>#REF!</v>
      </c>
      <c r="AV1215" s="129" t="s">
        <v>5933</v>
      </c>
      <c r="AW1215" s="129" t="s">
        <v>2521</v>
      </c>
    </row>
    <row r="1216" spans="45:49" x14ac:dyDescent="0.3">
      <c r="AS1216" s="124" t="s">
        <v>209</v>
      </c>
      <c r="AT1216" s="124" t="e">
        <f t="shared" si="72"/>
        <v>#REF!</v>
      </c>
      <c r="AU1216" s="124" t="e">
        <f t="shared" si="71"/>
        <v>#REF!</v>
      </c>
      <c r="AV1216" s="124" t="s">
        <v>5934</v>
      </c>
      <c r="AW1216" s="124" t="s">
        <v>2522</v>
      </c>
    </row>
    <row r="1217" spans="45:49" x14ac:dyDescent="0.3">
      <c r="AS1217" s="124" t="s">
        <v>212</v>
      </c>
      <c r="AT1217" s="124" t="e">
        <f t="shared" si="72"/>
        <v>#REF!</v>
      </c>
      <c r="AU1217" s="124" t="e">
        <f t="shared" si="71"/>
        <v>#REF!</v>
      </c>
      <c r="AV1217" s="129" t="s">
        <v>213</v>
      </c>
      <c r="AW1217" s="129" t="s">
        <v>2523</v>
      </c>
    </row>
    <row r="1218" spans="45:49" x14ac:dyDescent="0.3">
      <c r="AS1218" s="124" t="s">
        <v>212</v>
      </c>
      <c r="AT1218" s="124" t="e">
        <f t="shared" si="72"/>
        <v>#REF!</v>
      </c>
      <c r="AU1218" s="124" t="e">
        <f t="shared" ref="AU1218:AU1281" si="73">CONCATENATE(AS1218,AT1218)</f>
        <v>#REF!</v>
      </c>
      <c r="AV1218" s="124" t="s">
        <v>2524</v>
      </c>
      <c r="AW1218" s="124" t="s">
        <v>2525</v>
      </c>
    </row>
    <row r="1219" spans="45:49" x14ac:dyDescent="0.3">
      <c r="AS1219" s="124" t="s">
        <v>212</v>
      </c>
      <c r="AT1219" s="124" t="e">
        <f t="shared" ref="AT1219:AT1282" si="74">AT1218+1</f>
        <v>#REF!</v>
      </c>
      <c r="AU1219" s="124" t="e">
        <f t="shared" si="73"/>
        <v>#REF!</v>
      </c>
      <c r="AV1219" s="129" t="s">
        <v>2526</v>
      </c>
      <c r="AW1219" s="129" t="s">
        <v>2527</v>
      </c>
    </row>
    <row r="1220" spans="45:49" x14ac:dyDescent="0.3">
      <c r="AS1220" s="124" t="s">
        <v>212</v>
      </c>
      <c r="AT1220" s="124" t="e">
        <f t="shared" si="74"/>
        <v>#REF!</v>
      </c>
      <c r="AU1220" s="124" t="e">
        <f t="shared" si="73"/>
        <v>#REF!</v>
      </c>
      <c r="AV1220" s="124" t="s">
        <v>2528</v>
      </c>
      <c r="AW1220" s="124" t="s">
        <v>2529</v>
      </c>
    </row>
    <row r="1221" spans="45:49" x14ac:dyDescent="0.3">
      <c r="AS1221" s="124" t="s">
        <v>212</v>
      </c>
      <c r="AT1221" s="124" t="e">
        <f t="shared" si="74"/>
        <v>#REF!</v>
      </c>
      <c r="AU1221" s="124" t="e">
        <f t="shared" si="73"/>
        <v>#REF!</v>
      </c>
      <c r="AV1221" s="129" t="s">
        <v>2530</v>
      </c>
      <c r="AW1221" s="129" t="s">
        <v>2531</v>
      </c>
    </row>
    <row r="1222" spans="45:49" x14ac:dyDescent="0.3">
      <c r="AS1222" s="124" t="s">
        <v>212</v>
      </c>
      <c r="AT1222" s="124" t="e">
        <f t="shared" si="74"/>
        <v>#REF!</v>
      </c>
      <c r="AU1222" s="124" t="e">
        <f t="shared" si="73"/>
        <v>#REF!</v>
      </c>
      <c r="AV1222" s="124" t="s">
        <v>2532</v>
      </c>
      <c r="AW1222" s="124" t="s">
        <v>2533</v>
      </c>
    </row>
    <row r="1223" spans="45:49" x14ac:dyDescent="0.3">
      <c r="AS1223" s="124" t="s">
        <v>212</v>
      </c>
      <c r="AT1223" s="124" t="e">
        <f t="shared" si="74"/>
        <v>#REF!</v>
      </c>
      <c r="AU1223" s="124" t="e">
        <f t="shared" si="73"/>
        <v>#REF!</v>
      </c>
      <c r="AV1223" s="129" t="s">
        <v>2534</v>
      </c>
      <c r="AW1223" s="129" t="s">
        <v>2535</v>
      </c>
    </row>
    <row r="1224" spans="45:49" x14ac:dyDescent="0.3">
      <c r="AS1224" s="124" t="s">
        <v>212</v>
      </c>
      <c r="AT1224" s="124" t="e">
        <f t="shared" si="74"/>
        <v>#REF!</v>
      </c>
      <c r="AU1224" s="124" t="e">
        <f t="shared" si="73"/>
        <v>#REF!</v>
      </c>
      <c r="AV1224" s="124" t="s">
        <v>2536</v>
      </c>
      <c r="AW1224" s="124" t="s">
        <v>2537</v>
      </c>
    </row>
    <row r="1225" spans="45:49" x14ac:dyDescent="0.3">
      <c r="AS1225" s="124" t="s">
        <v>212</v>
      </c>
      <c r="AT1225" s="124" t="e">
        <f t="shared" si="74"/>
        <v>#REF!</v>
      </c>
      <c r="AU1225" s="124" t="e">
        <f t="shared" si="73"/>
        <v>#REF!</v>
      </c>
      <c r="AV1225" s="129" t="s">
        <v>2538</v>
      </c>
      <c r="AW1225" s="129" t="s">
        <v>2539</v>
      </c>
    </row>
    <row r="1226" spans="45:49" x14ac:dyDescent="0.3">
      <c r="AS1226" s="124" t="s">
        <v>212</v>
      </c>
      <c r="AT1226" s="124" t="e">
        <f t="shared" si="74"/>
        <v>#REF!</v>
      </c>
      <c r="AU1226" s="124" t="e">
        <f t="shared" si="73"/>
        <v>#REF!</v>
      </c>
      <c r="AV1226" s="124" t="s">
        <v>5935</v>
      </c>
      <c r="AW1226" s="124" t="s">
        <v>2540</v>
      </c>
    </row>
    <row r="1227" spans="45:49" x14ac:dyDescent="0.3">
      <c r="AS1227" s="124" t="s">
        <v>212</v>
      </c>
      <c r="AT1227" s="124" t="e">
        <f t="shared" si="74"/>
        <v>#REF!</v>
      </c>
      <c r="AU1227" s="124" t="e">
        <f t="shared" si="73"/>
        <v>#REF!</v>
      </c>
      <c r="AV1227" s="129" t="s">
        <v>5936</v>
      </c>
      <c r="AW1227" s="129" t="s">
        <v>2541</v>
      </c>
    </row>
    <row r="1228" spans="45:49" x14ac:dyDescent="0.3">
      <c r="AS1228" s="124" t="s">
        <v>212</v>
      </c>
      <c r="AT1228" s="124" t="e">
        <f t="shared" si="74"/>
        <v>#REF!</v>
      </c>
      <c r="AU1228" s="124" t="e">
        <f t="shared" si="73"/>
        <v>#REF!</v>
      </c>
      <c r="AV1228" s="124" t="s">
        <v>5937</v>
      </c>
      <c r="AW1228" s="124" t="s">
        <v>2542</v>
      </c>
    </row>
    <row r="1229" spans="45:49" x14ac:dyDescent="0.3">
      <c r="AS1229" s="124" t="s">
        <v>212</v>
      </c>
      <c r="AT1229" s="124" t="e">
        <f t="shared" si="74"/>
        <v>#REF!</v>
      </c>
      <c r="AU1229" s="124" t="e">
        <f t="shared" si="73"/>
        <v>#REF!</v>
      </c>
      <c r="AV1229" s="129" t="s">
        <v>5938</v>
      </c>
      <c r="AW1229" s="129" t="s">
        <v>2543</v>
      </c>
    </row>
    <row r="1230" spans="45:49" x14ac:dyDescent="0.3">
      <c r="AS1230" s="124" t="s">
        <v>212</v>
      </c>
      <c r="AT1230" s="124" t="e">
        <f t="shared" si="74"/>
        <v>#REF!</v>
      </c>
      <c r="AU1230" s="124" t="e">
        <f t="shared" si="73"/>
        <v>#REF!</v>
      </c>
      <c r="AV1230" s="124" t="s">
        <v>5939</v>
      </c>
      <c r="AW1230" s="124" t="s">
        <v>2544</v>
      </c>
    </row>
    <row r="1231" spans="45:49" x14ac:dyDescent="0.3">
      <c r="AS1231" s="124" t="s">
        <v>212</v>
      </c>
      <c r="AT1231" s="124" t="e">
        <f t="shared" si="74"/>
        <v>#REF!</v>
      </c>
      <c r="AU1231" s="124" t="e">
        <f t="shared" si="73"/>
        <v>#REF!</v>
      </c>
      <c r="AV1231" s="129" t="s">
        <v>5940</v>
      </c>
      <c r="AW1231" s="129" t="s">
        <v>2545</v>
      </c>
    </row>
    <row r="1232" spans="45:49" x14ac:dyDescent="0.3">
      <c r="AS1232" s="124" t="s">
        <v>212</v>
      </c>
      <c r="AT1232" s="124" t="e">
        <f t="shared" si="74"/>
        <v>#REF!</v>
      </c>
      <c r="AU1232" s="124" t="e">
        <f t="shared" si="73"/>
        <v>#REF!</v>
      </c>
      <c r="AV1232" s="124" t="s">
        <v>5941</v>
      </c>
      <c r="AW1232" s="124" t="s">
        <v>2546</v>
      </c>
    </row>
    <row r="1233" spans="45:49" x14ac:dyDescent="0.3">
      <c r="AS1233" s="124" t="s">
        <v>230</v>
      </c>
      <c r="AT1233" s="124" t="e">
        <f t="shared" si="74"/>
        <v>#REF!</v>
      </c>
      <c r="AU1233" s="124" t="e">
        <f t="shared" si="73"/>
        <v>#REF!</v>
      </c>
      <c r="AV1233" s="129" t="s">
        <v>2547</v>
      </c>
      <c r="AW1233" s="129" t="s">
        <v>2548</v>
      </c>
    </row>
    <row r="1234" spans="45:49" x14ac:dyDescent="0.3">
      <c r="AS1234" s="124" t="s">
        <v>230</v>
      </c>
      <c r="AT1234" s="124" t="e">
        <f t="shared" si="74"/>
        <v>#REF!</v>
      </c>
      <c r="AU1234" s="124" t="e">
        <f t="shared" si="73"/>
        <v>#REF!</v>
      </c>
      <c r="AV1234" s="124" t="s">
        <v>2549</v>
      </c>
      <c r="AW1234" s="124" t="s">
        <v>2550</v>
      </c>
    </row>
    <row r="1235" spans="45:49" x14ac:dyDescent="0.3">
      <c r="AS1235" s="124" t="s">
        <v>230</v>
      </c>
      <c r="AT1235" s="124" t="e">
        <f t="shared" si="74"/>
        <v>#REF!</v>
      </c>
      <c r="AU1235" s="124" t="e">
        <f t="shared" si="73"/>
        <v>#REF!</v>
      </c>
      <c r="AV1235" s="129" t="s">
        <v>2551</v>
      </c>
      <c r="AW1235" s="129" t="s">
        <v>2552</v>
      </c>
    </row>
    <row r="1236" spans="45:49" x14ac:dyDescent="0.3">
      <c r="AS1236" s="124" t="s">
        <v>230</v>
      </c>
      <c r="AT1236" s="124" t="e">
        <f t="shared" si="74"/>
        <v>#REF!</v>
      </c>
      <c r="AU1236" s="124" t="e">
        <f t="shared" si="73"/>
        <v>#REF!</v>
      </c>
      <c r="AV1236" s="124" t="s">
        <v>2553</v>
      </c>
      <c r="AW1236" s="124" t="s">
        <v>2554</v>
      </c>
    </row>
    <row r="1237" spans="45:49" x14ac:dyDescent="0.3">
      <c r="AS1237" s="124" t="s">
        <v>230</v>
      </c>
      <c r="AT1237" s="124" t="e">
        <f t="shared" si="74"/>
        <v>#REF!</v>
      </c>
      <c r="AU1237" s="124" t="e">
        <f t="shared" si="73"/>
        <v>#REF!</v>
      </c>
      <c r="AV1237" s="129" t="s">
        <v>1542</v>
      </c>
      <c r="AW1237" s="129" t="s">
        <v>2555</v>
      </c>
    </row>
    <row r="1238" spans="45:49" x14ac:dyDescent="0.3">
      <c r="AS1238" s="124" t="s">
        <v>230</v>
      </c>
      <c r="AT1238" s="124" t="e">
        <f t="shared" si="74"/>
        <v>#REF!</v>
      </c>
      <c r="AU1238" s="124" t="e">
        <f t="shared" si="73"/>
        <v>#REF!</v>
      </c>
      <c r="AV1238" s="124" t="s">
        <v>2556</v>
      </c>
      <c r="AW1238" s="124" t="s">
        <v>2557</v>
      </c>
    </row>
    <row r="1239" spans="45:49" x14ac:dyDescent="0.3">
      <c r="AS1239" s="124" t="s">
        <v>230</v>
      </c>
      <c r="AT1239" s="124" t="e">
        <f t="shared" si="74"/>
        <v>#REF!</v>
      </c>
      <c r="AU1239" s="124" t="e">
        <f t="shared" si="73"/>
        <v>#REF!</v>
      </c>
      <c r="AV1239" s="129" t="s">
        <v>2558</v>
      </c>
      <c r="AW1239" s="129" t="s">
        <v>2559</v>
      </c>
    </row>
    <row r="1240" spans="45:49" x14ac:dyDescent="0.3">
      <c r="AS1240" s="124" t="s">
        <v>230</v>
      </c>
      <c r="AT1240" s="124" t="e">
        <f t="shared" si="74"/>
        <v>#REF!</v>
      </c>
      <c r="AU1240" s="124" t="e">
        <f t="shared" si="73"/>
        <v>#REF!</v>
      </c>
      <c r="AV1240" s="124" t="s">
        <v>2560</v>
      </c>
      <c r="AW1240" s="124" t="s">
        <v>2561</v>
      </c>
    </row>
    <row r="1241" spans="45:49" x14ac:dyDescent="0.3">
      <c r="AS1241" s="124" t="s">
        <v>230</v>
      </c>
      <c r="AT1241" s="124" t="e">
        <f t="shared" si="74"/>
        <v>#REF!</v>
      </c>
      <c r="AU1241" s="124" t="e">
        <f t="shared" si="73"/>
        <v>#REF!</v>
      </c>
      <c r="AV1241" s="129" t="s">
        <v>2562</v>
      </c>
      <c r="AW1241" s="129" t="s">
        <v>2563</v>
      </c>
    </row>
    <row r="1242" spans="45:49" x14ac:dyDescent="0.3">
      <c r="AS1242" s="124" t="s">
        <v>230</v>
      </c>
      <c r="AT1242" s="124" t="e">
        <f t="shared" si="74"/>
        <v>#REF!</v>
      </c>
      <c r="AU1242" s="124" t="e">
        <f t="shared" si="73"/>
        <v>#REF!</v>
      </c>
      <c r="AV1242" s="124" t="s">
        <v>2564</v>
      </c>
      <c r="AW1242" s="124" t="s">
        <v>2565</v>
      </c>
    </row>
    <row r="1243" spans="45:49" x14ac:dyDescent="0.3">
      <c r="AS1243" s="124" t="s">
        <v>230</v>
      </c>
      <c r="AT1243" s="124" t="e">
        <f t="shared" si="74"/>
        <v>#REF!</v>
      </c>
      <c r="AU1243" s="124" t="e">
        <f t="shared" si="73"/>
        <v>#REF!</v>
      </c>
      <c r="AV1243" s="129" t="s">
        <v>2566</v>
      </c>
      <c r="AW1243" s="129" t="s">
        <v>2567</v>
      </c>
    </row>
    <row r="1244" spans="45:49" x14ac:dyDescent="0.3">
      <c r="AS1244" s="124" t="s">
        <v>230</v>
      </c>
      <c r="AT1244" s="124" t="e">
        <f t="shared" si="74"/>
        <v>#REF!</v>
      </c>
      <c r="AU1244" s="124" t="e">
        <f t="shared" si="73"/>
        <v>#REF!</v>
      </c>
      <c r="AV1244" s="124" t="s">
        <v>2568</v>
      </c>
      <c r="AW1244" s="124" t="s">
        <v>2569</v>
      </c>
    </row>
    <row r="1245" spans="45:49" x14ac:dyDescent="0.3">
      <c r="AS1245" s="124" t="s">
        <v>230</v>
      </c>
      <c r="AT1245" s="124" t="e">
        <f t="shared" si="74"/>
        <v>#REF!</v>
      </c>
      <c r="AU1245" s="124" t="e">
        <f t="shared" si="73"/>
        <v>#REF!</v>
      </c>
      <c r="AV1245" s="129" t="s">
        <v>5942</v>
      </c>
      <c r="AW1245" s="129" t="s">
        <v>2570</v>
      </c>
    </row>
    <row r="1246" spans="45:49" x14ac:dyDescent="0.3">
      <c r="AS1246" s="124" t="s">
        <v>230</v>
      </c>
      <c r="AT1246" s="124" t="e">
        <f t="shared" si="74"/>
        <v>#REF!</v>
      </c>
      <c r="AU1246" s="124" t="e">
        <f t="shared" si="73"/>
        <v>#REF!</v>
      </c>
      <c r="AV1246" s="124" t="s">
        <v>5943</v>
      </c>
      <c r="AW1246" s="124" t="s">
        <v>2571</v>
      </c>
    </row>
    <row r="1247" spans="45:49" x14ac:dyDescent="0.3">
      <c r="AS1247" s="124" t="s">
        <v>230</v>
      </c>
      <c r="AT1247" s="124" t="e">
        <f t="shared" si="74"/>
        <v>#REF!</v>
      </c>
      <c r="AU1247" s="124" t="e">
        <f t="shared" si="73"/>
        <v>#REF!</v>
      </c>
      <c r="AV1247" s="129" t="s">
        <v>5944</v>
      </c>
      <c r="AW1247" s="129" t="s">
        <v>2572</v>
      </c>
    </row>
    <row r="1248" spans="45:49" x14ac:dyDescent="0.3">
      <c r="AS1248" s="124" t="s">
        <v>230</v>
      </c>
      <c r="AT1248" s="124" t="e">
        <f t="shared" si="74"/>
        <v>#REF!</v>
      </c>
      <c r="AU1248" s="124" t="e">
        <f t="shared" si="73"/>
        <v>#REF!</v>
      </c>
      <c r="AV1248" s="124" t="s">
        <v>5945</v>
      </c>
      <c r="AW1248" s="124" t="s">
        <v>2573</v>
      </c>
    </row>
    <row r="1249" spans="45:49" x14ac:dyDescent="0.3">
      <c r="AS1249" s="124" t="s">
        <v>241</v>
      </c>
      <c r="AT1249" s="124" t="e">
        <f t="shared" si="74"/>
        <v>#REF!</v>
      </c>
      <c r="AU1249" s="124" t="e">
        <f t="shared" si="73"/>
        <v>#REF!</v>
      </c>
      <c r="AV1249" s="129" t="s">
        <v>2574</v>
      </c>
      <c r="AW1249" s="129" t="s">
        <v>2575</v>
      </c>
    </row>
    <row r="1250" spans="45:49" x14ac:dyDescent="0.3">
      <c r="AS1250" s="124" t="s">
        <v>241</v>
      </c>
      <c r="AT1250" s="124" t="e">
        <f t="shared" si="74"/>
        <v>#REF!</v>
      </c>
      <c r="AU1250" s="124" t="e">
        <f t="shared" si="73"/>
        <v>#REF!</v>
      </c>
      <c r="AV1250" s="124" t="s">
        <v>2576</v>
      </c>
      <c r="AW1250" s="124" t="s">
        <v>2577</v>
      </c>
    </row>
    <row r="1251" spans="45:49" x14ac:dyDescent="0.3">
      <c r="AS1251" s="124" t="s">
        <v>241</v>
      </c>
      <c r="AT1251" s="124" t="e">
        <f t="shared" si="74"/>
        <v>#REF!</v>
      </c>
      <c r="AU1251" s="124" t="e">
        <f t="shared" si="73"/>
        <v>#REF!</v>
      </c>
      <c r="AV1251" s="129" t="s">
        <v>242</v>
      </c>
      <c r="AW1251" s="129" t="s">
        <v>2578</v>
      </c>
    </row>
    <row r="1252" spans="45:49" x14ac:dyDescent="0.3">
      <c r="AS1252" s="124" t="s">
        <v>241</v>
      </c>
      <c r="AT1252" s="124" t="e">
        <f t="shared" si="74"/>
        <v>#REF!</v>
      </c>
      <c r="AU1252" s="124" t="e">
        <f t="shared" si="73"/>
        <v>#REF!</v>
      </c>
      <c r="AV1252" s="124" t="s">
        <v>2579</v>
      </c>
      <c r="AW1252" s="124" t="s">
        <v>2580</v>
      </c>
    </row>
    <row r="1253" spans="45:49" x14ac:dyDescent="0.3">
      <c r="AS1253" s="124" t="s">
        <v>241</v>
      </c>
      <c r="AT1253" s="124" t="e">
        <f t="shared" si="74"/>
        <v>#REF!</v>
      </c>
      <c r="AU1253" s="124" t="e">
        <f t="shared" si="73"/>
        <v>#REF!</v>
      </c>
      <c r="AV1253" s="129" t="s">
        <v>2581</v>
      </c>
      <c r="AW1253" s="129" t="s">
        <v>2582</v>
      </c>
    </row>
    <row r="1254" spans="45:49" x14ac:dyDescent="0.3">
      <c r="AS1254" s="124" t="s">
        <v>241</v>
      </c>
      <c r="AT1254" s="124" t="e">
        <f t="shared" si="74"/>
        <v>#REF!</v>
      </c>
      <c r="AU1254" s="124" t="e">
        <f t="shared" si="73"/>
        <v>#REF!</v>
      </c>
      <c r="AV1254" s="124" t="s">
        <v>5946</v>
      </c>
      <c r="AW1254" s="124" t="s">
        <v>2583</v>
      </c>
    </row>
    <row r="1255" spans="45:49" x14ac:dyDescent="0.3">
      <c r="AS1255" s="124" t="s">
        <v>241</v>
      </c>
      <c r="AT1255" s="124" t="e">
        <f t="shared" si="74"/>
        <v>#REF!</v>
      </c>
      <c r="AU1255" s="124" t="e">
        <f t="shared" si="73"/>
        <v>#REF!</v>
      </c>
      <c r="AV1255" s="129" t="s">
        <v>5947</v>
      </c>
      <c r="AW1255" s="129" t="s">
        <v>2584</v>
      </c>
    </row>
    <row r="1256" spans="45:49" x14ac:dyDescent="0.3">
      <c r="AS1256" s="124" t="s">
        <v>241</v>
      </c>
      <c r="AT1256" s="124" t="e">
        <f t="shared" si="74"/>
        <v>#REF!</v>
      </c>
      <c r="AU1256" s="124" t="e">
        <f t="shared" si="73"/>
        <v>#REF!</v>
      </c>
      <c r="AV1256" s="124" t="s">
        <v>5948</v>
      </c>
      <c r="AW1256" s="124" t="s">
        <v>2585</v>
      </c>
    </row>
    <row r="1257" spans="45:49" x14ac:dyDescent="0.3">
      <c r="AS1257" s="124" t="s">
        <v>241</v>
      </c>
      <c r="AT1257" s="124" t="e">
        <f t="shared" si="74"/>
        <v>#REF!</v>
      </c>
      <c r="AU1257" s="124" t="e">
        <f t="shared" si="73"/>
        <v>#REF!</v>
      </c>
      <c r="AV1257" s="129" t="s">
        <v>5949</v>
      </c>
      <c r="AW1257" s="129" t="s">
        <v>2586</v>
      </c>
    </row>
    <row r="1258" spans="45:49" x14ac:dyDescent="0.3">
      <c r="AS1258" s="124" t="s">
        <v>241</v>
      </c>
      <c r="AT1258" s="124" t="e">
        <f t="shared" si="74"/>
        <v>#REF!</v>
      </c>
      <c r="AU1258" s="124" t="e">
        <f t="shared" si="73"/>
        <v>#REF!</v>
      </c>
      <c r="AV1258" s="124" t="s">
        <v>5950</v>
      </c>
      <c r="AW1258" s="124" t="s">
        <v>2587</v>
      </c>
    </row>
    <row r="1259" spans="45:49" x14ac:dyDescent="0.3">
      <c r="AS1259" s="124" t="s">
        <v>244</v>
      </c>
      <c r="AT1259" s="124" t="e">
        <f t="shared" si="74"/>
        <v>#REF!</v>
      </c>
      <c r="AU1259" s="124" t="e">
        <f t="shared" si="73"/>
        <v>#REF!</v>
      </c>
      <c r="AV1259" s="129" t="s">
        <v>2588</v>
      </c>
      <c r="AW1259" s="129" t="s">
        <v>2589</v>
      </c>
    </row>
    <row r="1260" spans="45:49" x14ac:dyDescent="0.3">
      <c r="AS1260" s="124" t="s">
        <v>244</v>
      </c>
      <c r="AT1260" s="124" t="e">
        <f t="shared" si="74"/>
        <v>#REF!</v>
      </c>
      <c r="AU1260" s="124" t="e">
        <f t="shared" si="73"/>
        <v>#REF!</v>
      </c>
      <c r="AV1260" s="124" t="s">
        <v>2590</v>
      </c>
      <c r="AW1260" s="124" t="s">
        <v>2591</v>
      </c>
    </row>
    <row r="1261" spans="45:49" x14ac:dyDescent="0.3">
      <c r="AS1261" s="124" t="s">
        <v>244</v>
      </c>
      <c r="AT1261" s="124" t="e">
        <f t="shared" si="74"/>
        <v>#REF!</v>
      </c>
      <c r="AU1261" s="124" t="e">
        <f t="shared" si="73"/>
        <v>#REF!</v>
      </c>
      <c r="AV1261" s="129" t="s">
        <v>2592</v>
      </c>
      <c r="AW1261" s="129" t="s">
        <v>2593</v>
      </c>
    </row>
    <row r="1262" spans="45:49" x14ac:dyDescent="0.3">
      <c r="AS1262" s="124" t="s">
        <v>244</v>
      </c>
      <c r="AT1262" s="124" t="e">
        <f t="shared" si="74"/>
        <v>#REF!</v>
      </c>
      <c r="AU1262" s="124" t="e">
        <f t="shared" si="73"/>
        <v>#REF!</v>
      </c>
      <c r="AV1262" s="124" t="s">
        <v>245</v>
      </c>
      <c r="AW1262" s="124" t="s">
        <v>2594</v>
      </c>
    </row>
    <row r="1263" spans="45:49" x14ac:dyDescent="0.3">
      <c r="AS1263" s="124" t="s">
        <v>244</v>
      </c>
      <c r="AT1263" s="124" t="e">
        <f t="shared" si="74"/>
        <v>#REF!</v>
      </c>
      <c r="AU1263" s="124" t="e">
        <f t="shared" si="73"/>
        <v>#REF!</v>
      </c>
      <c r="AV1263" s="129" t="s">
        <v>1446</v>
      </c>
      <c r="AW1263" s="129" t="s">
        <v>2595</v>
      </c>
    </row>
    <row r="1264" spans="45:49" x14ac:dyDescent="0.3">
      <c r="AS1264" s="124" t="s">
        <v>244</v>
      </c>
      <c r="AT1264" s="124" t="e">
        <f t="shared" si="74"/>
        <v>#REF!</v>
      </c>
      <c r="AU1264" s="124" t="e">
        <f t="shared" si="73"/>
        <v>#REF!</v>
      </c>
      <c r="AV1264" s="124" t="s">
        <v>2596</v>
      </c>
      <c r="AW1264" s="124" t="s">
        <v>2597</v>
      </c>
    </row>
    <row r="1265" spans="45:49" x14ac:dyDescent="0.3">
      <c r="AS1265" s="124" t="s">
        <v>244</v>
      </c>
      <c r="AT1265" s="124" t="e">
        <f t="shared" si="74"/>
        <v>#REF!</v>
      </c>
      <c r="AU1265" s="124" t="e">
        <f t="shared" si="73"/>
        <v>#REF!</v>
      </c>
      <c r="AV1265" s="129" t="s">
        <v>2598</v>
      </c>
      <c r="AW1265" s="129" t="s">
        <v>2599</v>
      </c>
    </row>
    <row r="1266" spans="45:49" x14ac:dyDescent="0.3">
      <c r="AS1266" s="124" t="s">
        <v>244</v>
      </c>
      <c r="AT1266" s="124" t="e">
        <f t="shared" si="74"/>
        <v>#REF!</v>
      </c>
      <c r="AU1266" s="124" t="e">
        <f t="shared" si="73"/>
        <v>#REF!</v>
      </c>
      <c r="AV1266" s="124" t="s">
        <v>2600</v>
      </c>
      <c r="AW1266" s="124" t="s">
        <v>2601</v>
      </c>
    </row>
    <row r="1267" spans="45:49" x14ac:dyDescent="0.3">
      <c r="AS1267" s="124" t="s">
        <v>244</v>
      </c>
      <c r="AT1267" s="124" t="e">
        <f t="shared" si="74"/>
        <v>#REF!</v>
      </c>
      <c r="AU1267" s="124" t="e">
        <f t="shared" si="73"/>
        <v>#REF!</v>
      </c>
      <c r="AV1267" s="129" t="s">
        <v>2602</v>
      </c>
      <c r="AW1267" s="129" t="s">
        <v>2603</v>
      </c>
    </row>
    <row r="1268" spans="45:49" x14ac:dyDescent="0.3">
      <c r="AS1268" s="124" t="s">
        <v>244</v>
      </c>
      <c r="AT1268" s="124" t="e">
        <f t="shared" si="74"/>
        <v>#REF!</v>
      </c>
      <c r="AU1268" s="124" t="e">
        <f t="shared" si="73"/>
        <v>#REF!</v>
      </c>
      <c r="AV1268" s="124" t="s">
        <v>5951</v>
      </c>
      <c r="AW1268" s="124" t="s">
        <v>2604</v>
      </c>
    </row>
    <row r="1269" spans="45:49" x14ac:dyDescent="0.3">
      <c r="AS1269" s="124" t="s">
        <v>244</v>
      </c>
      <c r="AT1269" s="124" t="e">
        <f t="shared" si="74"/>
        <v>#REF!</v>
      </c>
      <c r="AU1269" s="124" t="e">
        <f t="shared" si="73"/>
        <v>#REF!</v>
      </c>
      <c r="AV1269" s="129" t="s">
        <v>5952</v>
      </c>
      <c r="AW1269" s="129" t="s">
        <v>2605</v>
      </c>
    </row>
    <row r="1270" spans="45:49" x14ac:dyDescent="0.3">
      <c r="AS1270" s="124" t="s">
        <v>244</v>
      </c>
      <c r="AT1270" s="124" t="e">
        <f t="shared" si="74"/>
        <v>#REF!</v>
      </c>
      <c r="AU1270" s="124" t="e">
        <f t="shared" si="73"/>
        <v>#REF!</v>
      </c>
      <c r="AV1270" s="124" t="s">
        <v>5953</v>
      </c>
      <c r="AW1270" s="124" t="s">
        <v>2606</v>
      </c>
    </row>
    <row r="1271" spans="45:49" x14ac:dyDescent="0.3">
      <c r="AS1271" s="124" t="s">
        <v>250</v>
      </c>
      <c r="AT1271" s="124" t="e">
        <f t="shared" si="74"/>
        <v>#REF!</v>
      </c>
      <c r="AU1271" s="124" t="e">
        <f t="shared" si="73"/>
        <v>#REF!</v>
      </c>
      <c r="AV1271" s="129" t="s">
        <v>932</v>
      </c>
      <c r="AW1271" s="129" t="s">
        <v>2607</v>
      </c>
    </row>
    <row r="1272" spans="45:49" x14ac:dyDescent="0.3">
      <c r="AS1272" s="124" t="s">
        <v>250</v>
      </c>
      <c r="AT1272" s="124" t="e">
        <f t="shared" si="74"/>
        <v>#REF!</v>
      </c>
      <c r="AU1272" s="124" t="e">
        <f t="shared" si="73"/>
        <v>#REF!</v>
      </c>
      <c r="AV1272" s="124" t="s">
        <v>2608</v>
      </c>
      <c r="AW1272" s="124" t="s">
        <v>2609</v>
      </c>
    </row>
    <row r="1273" spans="45:49" x14ac:dyDescent="0.3">
      <c r="AS1273" s="124" t="s">
        <v>250</v>
      </c>
      <c r="AT1273" s="124" t="e">
        <f t="shared" si="74"/>
        <v>#REF!</v>
      </c>
      <c r="AU1273" s="124" t="e">
        <f t="shared" si="73"/>
        <v>#REF!</v>
      </c>
      <c r="AV1273" s="129" t="s">
        <v>2610</v>
      </c>
      <c r="AW1273" s="129" t="s">
        <v>2611</v>
      </c>
    </row>
    <row r="1274" spans="45:49" x14ac:dyDescent="0.3">
      <c r="AS1274" s="124" t="s">
        <v>250</v>
      </c>
      <c r="AT1274" s="124" t="e">
        <f t="shared" si="74"/>
        <v>#REF!</v>
      </c>
      <c r="AU1274" s="124" t="e">
        <f t="shared" si="73"/>
        <v>#REF!</v>
      </c>
      <c r="AV1274" s="124" t="s">
        <v>1205</v>
      </c>
      <c r="AW1274" s="124" t="s">
        <v>2612</v>
      </c>
    </row>
    <row r="1275" spans="45:49" x14ac:dyDescent="0.3">
      <c r="AS1275" s="124" t="s">
        <v>250</v>
      </c>
      <c r="AT1275" s="124" t="e">
        <f t="shared" si="74"/>
        <v>#REF!</v>
      </c>
      <c r="AU1275" s="124" t="e">
        <f t="shared" si="73"/>
        <v>#REF!</v>
      </c>
      <c r="AV1275" s="129" t="s">
        <v>2613</v>
      </c>
      <c r="AW1275" s="129" t="s">
        <v>2614</v>
      </c>
    </row>
    <row r="1276" spans="45:49" x14ac:dyDescent="0.3">
      <c r="AS1276" s="124" t="s">
        <v>250</v>
      </c>
      <c r="AT1276" s="124" t="e">
        <f t="shared" si="74"/>
        <v>#REF!</v>
      </c>
      <c r="AU1276" s="124" t="e">
        <f t="shared" si="73"/>
        <v>#REF!</v>
      </c>
      <c r="AV1276" s="124" t="s">
        <v>2615</v>
      </c>
      <c r="AW1276" s="124" t="s">
        <v>2616</v>
      </c>
    </row>
    <row r="1277" spans="45:49" x14ac:dyDescent="0.3">
      <c r="AS1277" s="124" t="s">
        <v>250</v>
      </c>
      <c r="AT1277" s="124" t="e">
        <f t="shared" si="74"/>
        <v>#REF!</v>
      </c>
      <c r="AU1277" s="124" t="e">
        <f t="shared" si="73"/>
        <v>#REF!</v>
      </c>
      <c r="AV1277" s="129" t="s">
        <v>2617</v>
      </c>
      <c r="AW1277" s="129" t="s">
        <v>2618</v>
      </c>
    </row>
    <row r="1278" spans="45:49" x14ac:dyDescent="0.3">
      <c r="AS1278" s="124" t="s">
        <v>250</v>
      </c>
      <c r="AT1278" s="124" t="e">
        <f t="shared" si="74"/>
        <v>#REF!</v>
      </c>
      <c r="AU1278" s="124" t="e">
        <f t="shared" si="73"/>
        <v>#REF!</v>
      </c>
      <c r="AV1278" s="124" t="s">
        <v>2619</v>
      </c>
      <c r="AW1278" s="124" t="s">
        <v>2620</v>
      </c>
    </row>
    <row r="1279" spans="45:49" x14ac:dyDescent="0.3">
      <c r="AS1279" s="124" t="s">
        <v>250</v>
      </c>
      <c r="AT1279" s="124" t="e">
        <f t="shared" si="74"/>
        <v>#REF!</v>
      </c>
      <c r="AU1279" s="124" t="e">
        <f t="shared" si="73"/>
        <v>#REF!</v>
      </c>
      <c r="AV1279" s="129" t="s">
        <v>2621</v>
      </c>
      <c r="AW1279" s="129" t="s">
        <v>2622</v>
      </c>
    </row>
    <row r="1280" spans="45:49" x14ac:dyDescent="0.3">
      <c r="AS1280" s="124" t="s">
        <v>250</v>
      </c>
      <c r="AT1280" s="124" t="e">
        <f t="shared" si="74"/>
        <v>#REF!</v>
      </c>
      <c r="AU1280" s="124" t="e">
        <f t="shared" si="73"/>
        <v>#REF!</v>
      </c>
      <c r="AV1280" s="124" t="s">
        <v>2623</v>
      </c>
      <c r="AW1280" s="124" t="s">
        <v>2624</v>
      </c>
    </row>
    <row r="1281" spans="45:49" x14ac:dyDescent="0.3">
      <c r="AS1281" s="124" t="s">
        <v>250</v>
      </c>
      <c r="AT1281" s="124" t="e">
        <f t="shared" si="74"/>
        <v>#REF!</v>
      </c>
      <c r="AU1281" s="124" t="e">
        <f t="shared" si="73"/>
        <v>#REF!</v>
      </c>
      <c r="AV1281" s="129" t="s">
        <v>5954</v>
      </c>
      <c r="AW1281" s="129" t="s">
        <v>2625</v>
      </c>
    </row>
    <row r="1282" spans="45:49" x14ac:dyDescent="0.3">
      <c r="AS1282" s="124" t="s">
        <v>250</v>
      </c>
      <c r="AT1282" s="124" t="e">
        <f t="shared" si="74"/>
        <v>#REF!</v>
      </c>
      <c r="AU1282" s="124" t="e">
        <f t="shared" ref="AU1282:AU1345" si="75">CONCATENATE(AS1282,AT1282)</f>
        <v>#REF!</v>
      </c>
      <c r="AV1282" s="124" t="s">
        <v>5955</v>
      </c>
      <c r="AW1282" s="124" t="s">
        <v>2626</v>
      </c>
    </row>
    <row r="1283" spans="45:49" x14ac:dyDescent="0.3">
      <c r="AS1283" s="124" t="s">
        <v>250</v>
      </c>
      <c r="AT1283" s="124" t="e">
        <f t="shared" ref="AT1283:AT1346" si="76">AT1282+1</f>
        <v>#REF!</v>
      </c>
      <c r="AU1283" s="124" t="e">
        <f t="shared" si="75"/>
        <v>#REF!</v>
      </c>
      <c r="AV1283" s="129" t="s">
        <v>251</v>
      </c>
      <c r="AW1283" s="129" t="s">
        <v>2627</v>
      </c>
    </row>
    <row r="1284" spans="45:49" x14ac:dyDescent="0.3">
      <c r="AS1284" s="124" t="s">
        <v>250</v>
      </c>
      <c r="AT1284" s="124" t="e">
        <f t="shared" si="76"/>
        <v>#REF!</v>
      </c>
      <c r="AU1284" s="124" t="e">
        <f t="shared" si="75"/>
        <v>#REF!</v>
      </c>
      <c r="AV1284" s="124" t="s">
        <v>5956</v>
      </c>
      <c r="AW1284" s="124" t="s">
        <v>2628</v>
      </c>
    </row>
    <row r="1285" spans="45:49" x14ac:dyDescent="0.3">
      <c r="AS1285" s="124" t="s">
        <v>250</v>
      </c>
      <c r="AT1285" s="124" t="e">
        <f t="shared" si="76"/>
        <v>#REF!</v>
      </c>
      <c r="AU1285" s="124" t="e">
        <f t="shared" si="75"/>
        <v>#REF!</v>
      </c>
      <c r="AV1285" s="129" t="s">
        <v>5957</v>
      </c>
      <c r="AW1285" s="129" t="s">
        <v>2629</v>
      </c>
    </row>
    <row r="1286" spans="45:49" x14ac:dyDescent="0.3">
      <c r="AS1286" s="124" t="s">
        <v>250</v>
      </c>
      <c r="AT1286" s="124" t="e">
        <f t="shared" si="76"/>
        <v>#REF!</v>
      </c>
      <c r="AU1286" s="124" t="e">
        <f t="shared" si="75"/>
        <v>#REF!</v>
      </c>
      <c r="AV1286" s="124" t="s">
        <v>5958</v>
      </c>
      <c r="AW1286" s="124" t="s">
        <v>2630</v>
      </c>
    </row>
    <row r="1287" spans="45:49" x14ac:dyDescent="0.3">
      <c r="AS1287" s="124" t="s">
        <v>252</v>
      </c>
      <c r="AT1287" s="124" t="e">
        <f t="shared" si="76"/>
        <v>#REF!</v>
      </c>
      <c r="AU1287" s="124" t="e">
        <f t="shared" si="75"/>
        <v>#REF!</v>
      </c>
      <c r="AV1287" s="129" t="s">
        <v>2631</v>
      </c>
      <c r="AW1287" s="129" t="s">
        <v>2632</v>
      </c>
    </row>
    <row r="1288" spans="45:49" x14ac:dyDescent="0.3">
      <c r="AS1288" s="124" t="s">
        <v>252</v>
      </c>
      <c r="AT1288" s="124" t="e">
        <f t="shared" si="76"/>
        <v>#REF!</v>
      </c>
      <c r="AU1288" s="124" t="e">
        <f t="shared" si="75"/>
        <v>#REF!</v>
      </c>
      <c r="AV1288" s="124" t="s">
        <v>2633</v>
      </c>
      <c r="AW1288" s="124" t="s">
        <v>2634</v>
      </c>
    </row>
    <row r="1289" spans="45:49" x14ac:dyDescent="0.3">
      <c r="AS1289" s="124" t="s">
        <v>252</v>
      </c>
      <c r="AT1289" s="124" t="e">
        <f t="shared" si="76"/>
        <v>#REF!</v>
      </c>
      <c r="AU1289" s="124" t="e">
        <f t="shared" si="75"/>
        <v>#REF!</v>
      </c>
      <c r="AV1289" s="129" t="s">
        <v>2635</v>
      </c>
      <c r="AW1289" s="129" t="s">
        <v>2636</v>
      </c>
    </row>
    <row r="1290" spans="45:49" x14ac:dyDescent="0.3">
      <c r="AS1290" s="124" t="s">
        <v>252</v>
      </c>
      <c r="AT1290" s="124" t="e">
        <f t="shared" si="76"/>
        <v>#REF!</v>
      </c>
      <c r="AU1290" s="124" t="e">
        <f t="shared" si="75"/>
        <v>#REF!</v>
      </c>
      <c r="AV1290" s="124" t="s">
        <v>636</v>
      </c>
      <c r="AW1290" s="124" t="s">
        <v>2637</v>
      </c>
    </row>
    <row r="1291" spans="45:49" x14ac:dyDescent="0.3">
      <c r="AS1291" s="124" t="s">
        <v>252</v>
      </c>
      <c r="AT1291" s="124" t="e">
        <f t="shared" si="76"/>
        <v>#REF!</v>
      </c>
      <c r="AU1291" s="124" t="e">
        <f t="shared" si="75"/>
        <v>#REF!</v>
      </c>
      <c r="AV1291" s="129" t="s">
        <v>2638</v>
      </c>
      <c r="AW1291" s="129" t="s">
        <v>2639</v>
      </c>
    </row>
    <row r="1292" spans="45:49" x14ac:dyDescent="0.3">
      <c r="AS1292" s="124" t="s">
        <v>252</v>
      </c>
      <c r="AT1292" s="124" t="e">
        <f t="shared" si="76"/>
        <v>#REF!</v>
      </c>
      <c r="AU1292" s="124" t="e">
        <f t="shared" si="75"/>
        <v>#REF!</v>
      </c>
      <c r="AV1292" s="124" t="s">
        <v>2640</v>
      </c>
      <c r="AW1292" s="124" t="s">
        <v>2641</v>
      </c>
    </row>
    <row r="1293" spans="45:49" x14ac:dyDescent="0.3">
      <c r="AS1293" s="124" t="s">
        <v>252</v>
      </c>
      <c r="AT1293" s="124" t="e">
        <f t="shared" si="76"/>
        <v>#REF!</v>
      </c>
      <c r="AU1293" s="124" t="e">
        <f t="shared" si="75"/>
        <v>#REF!</v>
      </c>
      <c r="AV1293" s="129" t="s">
        <v>2642</v>
      </c>
      <c r="AW1293" s="129" t="s">
        <v>2643</v>
      </c>
    </row>
    <row r="1294" spans="45:49" x14ac:dyDescent="0.3">
      <c r="AS1294" s="124" t="s">
        <v>252</v>
      </c>
      <c r="AT1294" s="124" t="e">
        <f t="shared" si="76"/>
        <v>#REF!</v>
      </c>
      <c r="AU1294" s="124" t="e">
        <f t="shared" si="75"/>
        <v>#REF!</v>
      </c>
      <c r="AV1294" s="124" t="s">
        <v>2644</v>
      </c>
      <c r="AW1294" s="124" t="s">
        <v>2645</v>
      </c>
    </row>
    <row r="1295" spans="45:49" x14ac:dyDescent="0.3">
      <c r="AS1295" s="124" t="s">
        <v>252</v>
      </c>
      <c r="AT1295" s="124" t="e">
        <f t="shared" si="76"/>
        <v>#REF!</v>
      </c>
      <c r="AU1295" s="124" t="e">
        <f t="shared" si="75"/>
        <v>#REF!</v>
      </c>
      <c r="AV1295" s="129" t="s">
        <v>2646</v>
      </c>
      <c r="AW1295" s="129" t="s">
        <v>2647</v>
      </c>
    </row>
    <row r="1296" spans="45:49" x14ac:dyDescent="0.3">
      <c r="AS1296" s="124" t="s">
        <v>252</v>
      </c>
      <c r="AT1296" s="124" t="e">
        <f t="shared" si="76"/>
        <v>#REF!</v>
      </c>
      <c r="AU1296" s="124" t="e">
        <f t="shared" si="75"/>
        <v>#REF!</v>
      </c>
      <c r="AV1296" s="124" t="s">
        <v>2648</v>
      </c>
      <c r="AW1296" s="124" t="s">
        <v>2649</v>
      </c>
    </row>
    <row r="1297" spans="45:49" x14ac:dyDescent="0.3">
      <c r="AS1297" s="124" t="s">
        <v>252</v>
      </c>
      <c r="AT1297" s="124" t="e">
        <f t="shared" si="76"/>
        <v>#REF!</v>
      </c>
      <c r="AU1297" s="124" t="e">
        <f t="shared" si="75"/>
        <v>#REF!</v>
      </c>
      <c r="AV1297" s="129" t="s">
        <v>1086</v>
      </c>
      <c r="AW1297" s="129" t="s">
        <v>2650</v>
      </c>
    </row>
    <row r="1298" spans="45:49" x14ac:dyDescent="0.3">
      <c r="AS1298" s="124" t="s">
        <v>252</v>
      </c>
      <c r="AT1298" s="124" t="e">
        <f t="shared" si="76"/>
        <v>#REF!</v>
      </c>
      <c r="AU1298" s="124" t="e">
        <f t="shared" si="75"/>
        <v>#REF!</v>
      </c>
      <c r="AV1298" s="124" t="s">
        <v>2651</v>
      </c>
      <c r="AW1298" s="124" t="s">
        <v>2652</v>
      </c>
    </row>
    <row r="1299" spans="45:49" x14ac:dyDescent="0.3">
      <c r="AS1299" s="124" t="s">
        <v>252</v>
      </c>
      <c r="AT1299" s="124" t="e">
        <f t="shared" si="76"/>
        <v>#REF!</v>
      </c>
      <c r="AU1299" s="124" t="e">
        <f t="shared" si="75"/>
        <v>#REF!</v>
      </c>
      <c r="AV1299" s="129" t="s">
        <v>2653</v>
      </c>
      <c r="AW1299" s="129" t="s">
        <v>2654</v>
      </c>
    </row>
    <row r="1300" spans="45:49" x14ac:dyDescent="0.3">
      <c r="AS1300" s="124" t="s">
        <v>252</v>
      </c>
      <c r="AT1300" s="124" t="e">
        <f t="shared" si="76"/>
        <v>#REF!</v>
      </c>
      <c r="AU1300" s="124" t="e">
        <f t="shared" si="75"/>
        <v>#REF!</v>
      </c>
      <c r="AV1300" s="124" t="s">
        <v>2655</v>
      </c>
      <c r="AW1300" s="124" t="s">
        <v>2656</v>
      </c>
    </row>
    <row r="1301" spans="45:49" x14ac:dyDescent="0.3">
      <c r="AS1301" s="124" t="s">
        <v>252</v>
      </c>
      <c r="AT1301" s="124" t="e">
        <f t="shared" si="76"/>
        <v>#REF!</v>
      </c>
      <c r="AU1301" s="124" t="e">
        <f t="shared" si="75"/>
        <v>#REF!</v>
      </c>
      <c r="AV1301" s="129" t="s">
        <v>2657</v>
      </c>
      <c r="AW1301" s="129" t="s">
        <v>2658</v>
      </c>
    </row>
    <row r="1302" spans="45:49" x14ac:dyDescent="0.3">
      <c r="AS1302" s="124" t="s">
        <v>252</v>
      </c>
      <c r="AT1302" s="124" t="e">
        <f t="shared" si="76"/>
        <v>#REF!</v>
      </c>
      <c r="AU1302" s="124" t="e">
        <f t="shared" si="75"/>
        <v>#REF!</v>
      </c>
      <c r="AV1302" s="124" t="s">
        <v>1832</v>
      </c>
      <c r="AW1302" s="124" t="s">
        <v>2659</v>
      </c>
    </row>
    <row r="1303" spans="45:49" x14ac:dyDescent="0.3">
      <c r="AS1303" s="124" t="s">
        <v>252</v>
      </c>
      <c r="AT1303" s="124" t="e">
        <f t="shared" si="76"/>
        <v>#REF!</v>
      </c>
      <c r="AU1303" s="124" t="e">
        <f t="shared" si="75"/>
        <v>#REF!</v>
      </c>
      <c r="AV1303" s="129" t="s">
        <v>2660</v>
      </c>
      <c r="AW1303" s="129" t="s">
        <v>2661</v>
      </c>
    </row>
    <row r="1304" spans="45:49" x14ac:dyDescent="0.3">
      <c r="AS1304" s="124" t="s">
        <v>252</v>
      </c>
      <c r="AT1304" s="124" t="e">
        <f t="shared" si="76"/>
        <v>#REF!</v>
      </c>
      <c r="AU1304" s="124" t="e">
        <f t="shared" si="75"/>
        <v>#REF!</v>
      </c>
      <c r="AV1304" s="124" t="s">
        <v>2662</v>
      </c>
      <c r="AW1304" s="124" t="s">
        <v>2663</v>
      </c>
    </row>
    <row r="1305" spans="45:49" x14ac:dyDescent="0.3">
      <c r="AS1305" s="124" t="s">
        <v>252</v>
      </c>
      <c r="AT1305" s="124" t="e">
        <f t="shared" si="76"/>
        <v>#REF!</v>
      </c>
      <c r="AU1305" s="124" t="e">
        <f t="shared" si="75"/>
        <v>#REF!</v>
      </c>
      <c r="AV1305" s="129" t="s">
        <v>2664</v>
      </c>
      <c r="AW1305" s="129" t="s">
        <v>2665</v>
      </c>
    </row>
    <row r="1306" spans="45:49" x14ac:dyDescent="0.3">
      <c r="AS1306" s="124" t="s">
        <v>252</v>
      </c>
      <c r="AT1306" s="124" t="e">
        <f t="shared" si="76"/>
        <v>#REF!</v>
      </c>
      <c r="AU1306" s="124" t="e">
        <f t="shared" si="75"/>
        <v>#REF!</v>
      </c>
      <c r="AV1306" s="124" t="s">
        <v>2666</v>
      </c>
      <c r="AW1306" s="124" t="s">
        <v>2667</v>
      </c>
    </row>
    <row r="1307" spans="45:49" x14ac:dyDescent="0.3">
      <c r="AS1307" s="124" t="s">
        <v>252</v>
      </c>
      <c r="AT1307" s="124" t="e">
        <f t="shared" si="76"/>
        <v>#REF!</v>
      </c>
      <c r="AU1307" s="124" t="e">
        <f t="shared" si="75"/>
        <v>#REF!</v>
      </c>
      <c r="AV1307" s="129" t="s">
        <v>2668</v>
      </c>
      <c r="AW1307" s="129" t="s">
        <v>2669</v>
      </c>
    </row>
    <row r="1308" spans="45:49" x14ac:dyDescent="0.3">
      <c r="AS1308" s="124" t="s">
        <v>252</v>
      </c>
      <c r="AT1308" s="124" t="e">
        <f t="shared" si="76"/>
        <v>#REF!</v>
      </c>
      <c r="AU1308" s="124" t="e">
        <f t="shared" si="75"/>
        <v>#REF!</v>
      </c>
      <c r="AV1308" s="124" t="s">
        <v>2670</v>
      </c>
      <c r="AW1308" s="124" t="s">
        <v>2671</v>
      </c>
    </row>
    <row r="1309" spans="45:49" x14ac:dyDescent="0.3">
      <c r="AS1309" s="124" t="s">
        <v>252</v>
      </c>
      <c r="AT1309" s="124" t="e">
        <f t="shared" si="76"/>
        <v>#REF!</v>
      </c>
      <c r="AU1309" s="124" t="e">
        <f t="shared" si="75"/>
        <v>#REF!</v>
      </c>
      <c r="AV1309" s="129" t="s">
        <v>2672</v>
      </c>
      <c r="AW1309" s="129" t="s">
        <v>2673</v>
      </c>
    </row>
    <row r="1310" spans="45:49" x14ac:dyDescent="0.3">
      <c r="AS1310" s="124" t="s">
        <v>252</v>
      </c>
      <c r="AT1310" s="124" t="e">
        <f t="shared" si="76"/>
        <v>#REF!</v>
      </c>
      <c r="AU1310" s="124" t="e">
        <f t="shared" si="75"/>
        <v>#REF!</v>
      </c>
      <c r="AV1310" s="124" t="s">
        <v>2674</v>
      </c>
      <c r="AW1310" s="124" t="s">
        <v>2675</v>
      </c>
    </row>
    <row r="1311" spans="45:49" x14ac:dyDescent="0.3">
      <c r="AS1311" s="124" t="s">
        <v>252</v>
      </c>
      <c r="AT1311" s="124" t="e">
        <f t="shared" si="76"/>
        <v>#REF!</v>
      </c>
      <c r="AU1311" s="124" t="e">
        <f t="shared" si="75"/>
        <v>#REF!</v>
      </c>
      <c r="AV1311" s="129" t="s">
        <v>2676</v>
      </c>
      <c r="AW1311" s="129" t="s">
        <v>2677</v>
      </c>
    </row>
    <row r="1312" spans="45:49" x14ac:dyDescent="0.3">
      <c r="AS1312" s="124" t="s">
        <v>252</v>
      </c>
      <c r="AT1312" s="124" t="e">
        <f t="shared" si="76"/>
        <v>#REF!</v>
      </c>
      <c r="AU1312" s="124" t="e">
        <f t="shared" si="75"/>
        <v>#REF!</v>
      </c>
      <c r="AV1312" s="124" t="s">
        <v>2678</v>
      </c>
      <c r="AW1312" s="124" t="s">
        <v>2679</v>
      </c>
    </row>
    <row r="1313" spans="45:49" x14ac:dyDescent="0.3">
      <c r="AS1313" s="124" t="s">
        <v>252</v>
      </c>
      <c r="AT1313" s="124" t="e">
        <f t="shared" si="76"/>
        <v>#REF!</v>
      </c>
      <c r="AU1313" s="124" t="e">
        <f t="shared" si="75"/>
        <v>#REF!</v>
      </c>
      <c r="AV1313" s="129" t="s">
        <v>2680</v>
      </c>
      <c r="AW1313" s="129" t="s">
        <v>2681</v>
      </c>
    </row>
    <row r="1314" spans="45:49" x14ac:dyDescent="0.3">
      <c r="AS1314" s="124" t="s">
        <v>252</v>
      </c>
      <c r="AT1314" s="124" t="e">
        <f t="shared" si="76"/>
        <v>#REF!</v>
      </c>
      <c r="AU1314" s="124" t="e">
        <f t="shared" si="75"/>
        <v>#REF!</v>
      </c>
      <c r="AV1314" s="124" t="s">
        <v>2682</v>
      </c>
      <c r="AW1314" s="124" t="s">
        <v>2683</v>
      </c>
    </row>
    <row r="1315" spans="45:49" x14ac:dyDescent="0.3">
      <c r="AS1315" s="124" t="s">
        <v>252</v>
      </c>
      <c r="AT1315" s="124" t="e">
        <f t="shared" si="76"/>
        <v>#REF!</v>
      </c>
      <c r="AU1315" s="124" t="e">
        <f t="shared" si="75"/>
        <v>#REF!</v>
      </c>
      <c r="AV1315" s="129" t="s">
        <v>2684</v>
      </c>
      <c r="AW1315" s="129" t="s">
        <v>2685</v>
      </c>
    </row>
    <row r="1316" spans="45:49" x14ac:dyDescent="0.3">
      <c r="AS1316" s="124" t="s">
        <v>252</v>
      </c>
      <c r="AT1316" s="124" t="e">
        <f t="shared" si="76"/>
        <v>#REF!</v>
      </c>
      <c r="AU1316" s="124" t="e">
        <f t="shared" si="75"/>
        <v>#REF!</v>
      </c>
      <c r="AV1316" s="124" t="s">
        <v>2686</v>
      </c>
      <c r="AW1316" s="124" t="s">
        <v>2687</v>
      </c>
    </row>
    <row r="1317" spans="45:49" x14ac:dyDescent="0.3">
      <c r="AS1317" s="124" t="s">
        <v>252</v>
      </c>
      <c r="AT1317" s="124" t="e">
        <f t="shared" si="76"/>
        <v>#REF!</v>
      </c>
      <c r="AU1317" s="124" t="e">
        <f t="shared" si="75"/>
        <v>#REF!</v>
      </c>
      <c r="AV1317" s="129" t="s">
        <v>2688</v>
      </c>
      <c r="AW1317" s="129" t="s">
        <v>2689</v>
      </c>
    </row>
    <row r="1318" spans="45:49" x14ac:dyDescent="0.3">
      <c r="AS1318" s="124" t="s">
        <v>252</v>
      </c>
      <c r="AT1318" s="124" t="e">
        <f t="shared" si="76"/>
        <v>#REF!</v>
      </c>
      <c r="AU1318" s="124" t="e">
        <f t="shared" si="75"/>
        <v>#REF!</v>
      </c>
      <c r="AV1318" s="124" t="s">
        <v>2690</v>
      </c>
      <c r="AW1318" s="124" t="s">
        <v>2691</v>
      </c>
    </row>
    <row r="1319" spans="45:49" x14ac:dyDescent="0.3">
      <c r="AS1319" s="124" t="s">
        <v>252</v>
      </c>
      <c r="AT1319" s="124" t="e">
        <f t="shared" si="76"/>
        <v>#REF!</v>
      </c>
      <c r="AU1319" s="124" t="e">
        <f t="shared" si="75"/>
        <v>#REF!</v>
      </c>
      <c r="AV1319" s="129" t="s">
        <v>2692</v>
      </c>
      <c r="AW1319" s="129" t="s">
        <v>2693</v>
      </c>
    </row>
    <row r="1320" spans="45:49" x14ac:dyDescent="0.3">
      <c r="AS1320" s="124" t="s">
        <v>252</v>
      </c>
      <c r="AT1320" s="124" t="e">
        <f t="shared" si="76"/>
        <v>#REF!</v>
      </c>
      <c r="AU1320" s="124" t="e">
        <f t="shared" si="75"/>
        <v>#REF!</v>
      </c>
      <c r="AV1320" s="124" t="s">
        <v>2694</v>
      </c>
      <c r="AW1320" s="124" t="s">
        <v>2695</v>
      </c>
    </row>
    <row r="1321" spans="45:49" x14ac:dyDescent="0.3">
      <c r="AS1321" s="124" t="s">
        <v>252</v>
      </c>
      <c r="AT1321" s="124" t="e">
        <f t="shared" si="76"/>
        <v>#REF!</v>
      </c>
      <c r="AU1321" s="124" t="e">
        <f t="shared" si="75"/>
        <v>#REF!</v>
      </c>
      <c r="AV1321" s="129" t="s">
        <v>253</v>
      </c>
      <c r="AW1321" s="129" t="s">
        <v>2696</v>
      </c>
    </row>
    <row r="1322" spans="45:49" x14ac:dyDescent="0.3">
      <c r="AS1322" s="124" t="s">
        <v>252</v>
      </c>
      <c r="AT1322" s="124" t="e">
        <f t="shared" si="76"/>
        <v>#REF!</v>
      </c>
      <c r="AU1322" s="124" t="e">
        <f t="shared" si="75"/>
        <v>#REF!</v>
      </c>
      <c r="AV1322" s="124" t="s">
        <v>2697</v>
      </c>
      <c r="AW1322" s="124" t="s">
        <v>2698</v>
      </c>
    </row>
    <row r="1323" spans="45:49" x14ac:dyDescent="0.3">
      <c r="AS1323" s="124" t="s">
        <v>252</v>
      </c>
      <c r="AT1323" s="124" t="e">
        <f t="shared" si="76"/>
        <v>#REF!</v>
      </c>
      <c r="AU1323" s="124" t="e">
        <f t="shared" si="75"/>
        <v>#REF!</v>
      </c>
      <c r="AV1323" s="129" t="s">
        <v>2699</v>
      </c>
      <c r="AW1323" s="129" t="s">
        <v>2700</v>
      </c>
    </row>
    <row r="1324" spans="45:49" x14ac:dyDescent="0.3">
      <c r="AS1324" s="124" t="s">
        <v>252</v>
      </c>
      <c r="AT1324" s="124" t="e">
        <f t="shared" si="76"/>
        <v>#REF!</v>
      </c>
      <c r="AU1324" s="124" t="e">
        <f t="shared" si="75"/>
        <v>#REF!</v>
      </c>
      <c r="AV1324" s="124" t="s">
        <v>6361</v>
      </c>
      <c r="AW1324" s="124" t="s">
        <v>2701</v>
      </c>
    </row>
    <row r="1325" spans="45:49" x14ac:dyDescent="0.3">
      <c r="AS1325" s="124" t="s">
        <v>252</v>
      </c>
      <c r="AT1325" s="124" t="e">
        <f t="shared" si="76"/>
        <v>#REF!</v>
      </c>
      <c r="AU1325" s="124" t="e">
        <f t="shared" si="75"/>
        <v>#REF!</v>
      </c>
      <c r="AV1325" s="129" t="s">
        <v>6362</v>
      </c>
      <c r="AW1325" s="129" t="s">
        <v>2702</v>
      </c>
    </row>
    <row r="1326" spans="45:49" x14ac:dyDescent="0.3">
      <c r="AS1326" s="124" t="s">
        <v>252</v>
      </c>
      <c r="AT1326" s="124" t="e">
        <f t="shared" si="76"/>
        <v>#REF!</v>
      </c>
      <c r="AU1326" s="124" t="e">
        <f t="shared" si="75"/>
        <v>#REF!</v>
      </c>
      <c r="AV1326" s="124" t="s">
        <v>6363</v>
      </c>
      <c r="AW1326" s="124" t="s">
        <v>2703</v>
      </c>
    </row>
    <row r="1327" spans="45:49" x14ac:dyDescent="0.3">
      <c r="AS1327" s="124" t="s">
        <v>252</v>
      </c>
      <c r="AT1327" s="124" t="e">
        <f t="shared" si="76"/>
        <v>#REF!</v>
      </c>
      <c r="AU1327" s="124" t="e">
        <f t="shared" si="75"/>
        <v>#REF!</v>
      </c>
      <c r="AV1327" s="129" t="s">
        <v>6364</v>
      </c>
      <c r="AW1327" s="129" t="s">
        <v>2704</v>
      </c>
    </row>
    <row r="1328" spans="45:49" x14ac:dyDescent="0.3">
      <c r="AS1328" s="124" t="s">
        <v>252</v>
      </c>
      <c r="AT1328" s="124" t="e">
        <f t="shared" si="76"/>
        <v>#REF!</v>
      </c>
      <c r="AU1328" s="124" t="e">
        <f t="shared" si="75"/>
        <v>#REF!</v>
      </c>
      <c r="AV1328" s="124" t="s">
        <v>6365</v>
      </c>
      <c r="AW1328" s="124" t="s">
        <v>2705</v>
      </c>
    </row>
    <row r="1329" spans="45:49" x14ac:dyDescent="0.3">
      <c r="AS1329" s="124" t="s">
        <v>252</v>
      </c>
      <c r="AT1329" s="124" t="e">
        <f t="shared" si="76"/>
        <v>#REF!</v>
      </c>
      <c r="AU1329" s="124" t="e">
        <f t="shared" si="75"/>
        <v>#REF!</v>
      </c>
      <c r="AV1329" s="129" t="s">
        <v>2706</v>
      </c>
      <c r="AW1329" s="129" t="s">
        <v>2707</v>
      </c>
    </row>
    <row r="1330" spans="45:49" x14ac:dyDescent="0.3">
      <c r="AS1330" s="124" t="s">
        <v>261</v>
      </c>
      <c r="AT1330" s="124" t="e">
        <f t="shared" si="76"/>
        <v>#REF!</v>
      </c>
      <c r="AU1330" s="124" t="e">
        <f t="shared" si="75"/>
        <v>#REF!</v>
      </c>
      <c r="AV1330" s="124" t="s">
        <v>2708</v>
      </c>
      <c r="AW1330" s="124" t="s">
        <v>2709</v>
      </c>
    </row>
    <row r="1331" spans="45:49" x14ac:dyDescent="0.3">
      <c r="AS1331" s="124" t="s">
        <v>261</v>
      </c>
      <c r="AT1331" s="124" t="e">
        <f t="shared" si="76"/>
        <v>#REF!</v>
      </c>
      <c r="AU1331" s="124" t="e">
        <f t="shared" si="75"/>
        <v>#REF!</v>
      </c>
      <c r="AV1331" s="129" t="s">
        <v>2710</v>
      </c>
      <c r="AW1331" s="129" t="s">
        <v>2711</v>
      </c>
    </row>
    <row r="1332" spans="45:49" x14ac:dyDescent="0.3">
      <c r="AS1332" s="124" t="s">
        <v>261</v>
      </c>
      <c r="AT1332" s="124" t="e">
        <f t="shared" si="76"/>
        <v>#REF!</v>
      </c>
      <c r="AU1332" s="124" t="e">
        <f t="shared" si="75"/>
        <v>#REF!</v>
      </c>
      <c r="AV1332" s="124" t="s">
        <v>2712</v>
      </c>
      <c r="AW1332" s="124" t="s">
        <v>2713</v>
      </c>
    </row>
    <row r="1333" spans="45:49" x14ac:dyDescent="0.3">
      <c r="AS1333" s="124" t="s">
        <v>261</v>
      </c>
      <c r="AT1333" s="124" t="e">
        <f t="shared" si="76"/>
        <v>#REF!</v>
      </c>
      <c r="AU1333" s="124" t="e">
        <f t="shared" si="75"/>
        <v>#REF!</v>
      </c>
      <c r="AV1333" s="129" t="s">
        <v>2714</v>
      </c>
      <c r="AW1333" s="129" t="s">
        <v>2715</v>
      </c>
    </row>
    <row r="1334" spans="45:49" x14ac:dyDescent="0.3">
      <c r="AS1334" s="124" t="s">
        <v>265</v>
      </c>
      <c r="AT1334" s="124" t="e">
        <f t="shared" si="76"/>
        <v>#REF!</v>
      </c>
      <c r="AU1334" s="124" t="e">
        <f t="shared" si="75"/>
        <v>#REF!</v>
      </c>
      <c r="AV1334" s="124" t="s">
        <v>2716</v>
      </c>
      <c r="AW1334" s="124" t="s">
        <v>2717</v>
      </c>
    </row>
    <row r="1335" spans="45:49" x14ac:dyDescent="0.3">
      <c r="AS1335" s="124" t="s">
        <v>265</v>
      </c>
      <c r="AT1335" s="124" t="e">
        <f t="shared" si="76"/>
        <v>#REF!</v>
      </c>
      <c r="AU1335" s="124" t="e">
        <f t="shared" si="75"/>
        <v>#REF!</v>
      </c>
      <c r="AV1335" s="129" t="s">
        <v>2718</v>
      </c>
      <c r="AW1335" s="129" t="s">
        <v>2719</v>
      </c>
    </row>
    <row r="1336" spans="45:49" x14ac:dyDescent="0.3">
      <c r="AS1336" s="124" t="s">
        <v>265</v>
      </c>
      <c r="AT1336" s="124" t="e">
        <f t="shared" si="76"/>
        <v>#REF!</v>
      </c>
      <c r="AU1336" s="124" t="e">
        <f t="shared" si="75"/>
        <v>#REF!</v>
      </c>
      <c r="AV1336" s="124" t="s">
        <v>2720</v>
      </c>
      <c r="AW1336" s="124" t="s">
        <v>2721</v>
      </c>
    </row>
    <row r="1337" spans="45:49" x14ac:dyDescent="0.3">
      <c r="AS1337" s="124" t="s">
        <v>265</v>
      </c>
      <c r="AT1337" s="124" t="e">
        <f t="shared" si="76"/>
        <v>#REF!</v>
      </c>
      <c r="AU1337" s="124" t="e">
        <f t="shared" si="75"/>
        <v>#REF!</v>
      </c>
      <c r="AV1337" s="129" t="s">
        <v>2722</v>
      </c>
      <c r="AW1337" s="129" t="s">
        <v>2723</v>
      </c>
    </row>
    <row r="1338" spans="45:49" x14ac:dyDescent="0.3">
      <c r="AS1338" s="124" t="s">
        <v>265</v>
      </c>
      <c r="AT1338" s="124" t="e">
        <f t="shared" si="76"/>
        <v>#REF!</v>
      </c>
      <c r="AU1338" s="124" t="e">
        <f t="shared" si="75"/>
        <v>#REF!</v>
      </c>
      <c r="AV1338" s="124" t="s">
        <v>2724</v>
      </c>
      <c r="AW1338" s="124" t="s">
        <v>2725</v>
      </c>
    </row>
    <row r="1339" spans="45:49" x14ac:dyDescent="0.3">
      <c r="AS1339" s="124" t="s">
        <v>265</v>
      </c>
      <c r="AT1339" s="124" t="e">
        <f t="shared" si="76"/>
        <v>#REF!</v>
      </c>
      <c r="AU1339" s="124" t="e">
        <f t="shared" si="75"/>
        <v>#REF!</v>
      </c>
      <c r="AV1339" s="129" t="s">
        <v>2726</v>
      </c>
      <c r="AW1339" s="129" t="s">
        <v>2727</v>
      </c>
    </row>
    <row r="1340" spans="45:49" x14ac:dyDescent="0.3">
      <c r="AS1340" s="124" t="s">
        <v>265</v>
      </c>
      <c r="AT1340" s="124" t="e">
        <f t="shared" si="76"/>
        <v>#REF!</v>
      </c>
      <c r="AU1340" s="124" t="e">
        <f t="shared" si="75"/>
        <v>#REF!</v>
      </c>
      <c r="AV1340" s="124" t="s">
        <v>2728</v>
      </c>
      <c r="AW1340" s="124" t="s">
        <v>2729</v>
      </c>
    </row>
    <row r="1341" spans="45:49" x14ac:dyDescent="0.3">
      <c r="AS1341" s="124" t="s">
        <v>265</v>
      </c>
      <c r="AT1341" s="124" t="e">
        <f t="shared" si="76"/>
        <v>#REF!</v>
      </c>
      <c r="AU1341" s="124" t="e">
        <f t="shared" si="75"/>
        <v>#REF!</v>
      </c>
      <c r="AV1341" s="129" t="s">
        <v>2730</v>
      </c>
      <c r="AW1341" s="129" t="s">
        <v>2731</v>
      </c>
    </row>
    <row r="1342" spans="45:49" x14ac:dyDescent="0.3">
      <c r="AS1342" s="124" t="s">
        <v>265</v>
      </c>
      <c r="AT1342" s="124" t="e">
        <f t="shared" si="76"/>
        <v>#REF!</v>
      </c>
      <c r="AU1342" s="124" t="e">
        <f t="shared" si="75"/>
        <v>#REF!</v>
      </c>
      <c r="AV1342" s="124" t="s">
        <v>2732</v>
      </c>
      <c r="AW1342" s="124" t="s">
        <v>2733</v>
      </c>
    </row>
    <row r="1343" spans="45:49" x14ac:dyDescent="0.3">
      <c r="AS1343" s="124" t="s">
        <v>265</v>
      </c>
      <c r="AT1343" s="124" t="e">
        <f t="shared" si="76"/>
        <v>#REF!</v>
      </c>
      <c r="AU1343" s="124" t="e">
        <f t="shared" si="75"/>
        <v>#REF!</v>
      </c>
      <c r="AV1343" s="129" t="s">
        <v>2734</v>
      </c>
      <c r="AW1343" s="129" t="s">
        <v>2735</v>
      </c>
    </row>
    <row r="1344" spans="45:49" x14ac:dyDescent="0.3">
      <c r="AS1344" s="124" t="s">
        <v>265</v>
      </c>
      <c r="AT1344" s="124" t="e">
        <f t="shared" si="76"/>
        <v>#REF!</v>
      </c>
      <c r="AU1344" s="124" t="e">
        <f t="shared" si="75"/>
        <v>#REF!</v>
      </c>
      <c r="AV1344" s="124" t="s">
        <v>5959</v>
      </c>
      <c r="AW1344" s="124" t="s">
        <v>2736</v>
      </c>
    </row>
    <row r="1345" spans="45:49" x14ac:dyDescent="0.3">
      <c r="AS1345" s="124" t="s">
        <v>293</v>
      </c>
      <c r="AT1345" s="124" t="e">
        <f t="shared" si="76"/>
        <v>#REF!</v>
      </c>
      <c r="AU1345" s="124" t="e">
        <f t="shared" si="75"/>
        <v>#REF!</v>
      </c>
      <c r="AV1345" s="129" t="s">
        <v>1796</v>
      </c>
      <c r="AW1345" s="129" t="s">
        <v>2737</v>
      </c>
    </row>
    <row r="1346" spans="45:49" x14ac:dyDescent="0.3">
      <c r="AS1346" s="124" t="s">
        <v>293</v>
      </c>
      <c r="AT1346" s="124" t="e">
        <f t="shared" si="76"/>
        <v>#REF!</v>
      </c>
      <c r="AU1346" s="124" t="e">
        <f t="shared" ref="AU1346:AU1409" si="77">CONCATENATE(AS1346,AT1346)</f>
        <v>#REF!</v>
      </c>
      <c r="AV1346" s="124" t="s">
        <v>2738</v>
      </c>
      <c r="AW1346" s="124" t="s">
        <v>2739</v>
      </c>
    </row>
    <row r="1347" spans="45:49" x14ac:dyDescent="0.3">
      <c r="AS1347" s="124" t="s">
        <v>293</v>
      </c>
      <c r="AT1347" s="124" t="e">
        <f t="shared" ref="AT1347:AT1410" si="78">AT1346+1</f>
        <v>#REF!</v>
      </c>
      <c r="AU1347" s="124" t="e">
        <f t="shared" si="77"/>
        <v>#REF!</v>
      </c>
      <c r="AV1347" s="129" t="s">
        <v>2740</v>
      </c>
      <c r="AW1347" s="129" t="s">
        <v>2741</v>
      </c>
    </row>
    <row r="1348" spans="45:49" x14ac:dyDescent="0.3">
      <c r="AS1348" s="124" t="s">
        <v>293</v>
      </c>
      <c r="AT1348" s="124" t="e">
        <f t="shared" si="78"/>
        <v>#REF!</v>
      </c>
      <c r="AU1348" s="124" t="e">
        <f t="shared" si="77"/>
        <v>#REF!</v>
      </c>
      <c r="AV1348" s="124" t="s">
        <v>2742</v>
      </c>
      <c r="AW1348" s="124" t="s">
        <v>2743</v>
      </c>
    </row>
    <row r="1349" spans="45:49" x14ac:dyDescent="0.3">
      <c r="AS1349" s="124" t="s">
        <v>293</v>
      </c>
      <c r="AT1349" s="124" t="e">
        <f t="shared" si="78"/>
        <v>#REF!</v>
      </c>
      <c r="AU1349" s="124" t="e">
        <f t="shared" si="77"/>
        <v>#REF!</v>
      </c>
      <c r="AV1349" s="129" t="s">
        <v>2744</v>
      </c>
      <c r="AW1349" s="129" t="s">
        <v>2745</v>
      </c>
    </row>
    <row r="1350" spans="45:49" x14ac:dyDescent="0.3">
      <c r="AS1350" s="124" t="s">
        <v>293</v>
      </c>
      <c r="AT1350" s="124" t="e">
        <f t="shared" si="78"/>
        <v>#REF!</v>
      </c>
      <c r="AU1350" s="124" t="e">
        <f t="shared" si="77"/>
        <v>#REF!</v>
      </c>
      <c r="AV1350" s="124" t="s">
        <v>2746</v>
      </c>
      <c r="AW1350" s="124" t="s">
        <v>2747</v>
      </c>
    </row>
    <row r="1351" spans="45:49" x14ac:dyDescent="0.3">
      <c r="AS1351" s="124" t="s">
        <v>293</v>
      </c>
      <c r="AT1351" s="124" t="e">
        <f t="shared" si="78"/>
        <v>#REF!</v>
      </c>
      <c r="AU1351" s="124" t="e">
        <f t="shared" si="77"/>
        <v>#REF!</v>
      </c>
      <c r="AV1351" s="129" t="s">
        <v>294</v>
      </c>
      <c r="AW1351" s="129" t="s">
        <v>2748</v>
      </c>
    </row>
    <row r="1352" spans="45:49" x14ac:dyDescent="0.3">
      <c r="AS1352" s="124" t="s">
        <v>293</v>
      </c>
      <c r="AT1352" s="124" t="e">
        <f t="shared" si="78"/>
        <v>#REF!</v>
      </c>
      <c r="AU1352" s="124" t="e">
        <f t="shared" si="77"/>
        <v>#REF!</v>
      </c>
      <c r="AV1352" s="124" t="s">
        <v>2749</v>
      </c>
      <c r="AW1352" s="124" t="s">
        <v>2750</v>
      </c>
    </row>
    <row r="1353" spans="45:49" x14ac:dyDescent="0.3">
      <c r="AS1353" s="124" t="s">
        <v>293</v>
      </c>
      <c r="AT1353" s="124" t="e">
        <f t="shared" si="78"/>
        <v>#REF!</v>
      </c>
      <c r="AU1353" s="124" t="e">
        <f t="shared" si="77"/>
        <v>#REF!</v>
      </c>
      <c r="AV1353" s="129" t="s">
        <v>2751</v>
      </c>
      <c r="AW1353" s="129" t="s">
        <v>2752</v>
      </c>
    </row>
    <row r="1354" spans="45:49" x14ac:dyDescent="0.3">
      <c r="AS1354" s="124" t="s">
        <v>293</v>
      </c>
      <c r="AT1354" s="124" t="e">
        <f t="shared" si="78"/>
        <v>#REF!</v>
      </c>
      <c r="AU1354" s="124" t="e">
        <f t="shared" si="77"/>
        <v>#REF!</v>
      </c>
      <c r="AV1354" s="124" t="s">
        <v>2753</v>
      </c>
      <c r="AW1354" s="124" t="s">
        <v>2754</v>
      </c>
    </row>
    <row r="1355" spans="45:49" x14ac:dyDescent="0.3">
      <c r="AS1355" s="124" t="s">
        <v>293</v>
      </c>
      <c r="AT1355" s="124" t="e">
        <f t="shared" si="78"/>
        <v>#REF!</v>
      </c>
      <c r="AU1355" s="124" t="e">
        <f t="shared" si="77"/>
        <v>#REF!</v>
      </c>
      <c r="AV1355" s="129" t="s">
        <v>2755</v>
      </c>
      <c r="AW1355" s="129" t="s">
        <v>2756</v>
      </c>
    </row>
    <row r="1356" spans="45:49" x14ac:dyDescent="0.3">
      <c r="AS1356" s="124" t="s">
        <v>293</v>
      </c>
      <c r="AT1356" s="124" t="e">
        <f t="shared" si="78"/>
        <v>#REF!</v>
      </c>
      <c r="AU1356" s="124" t="e">
        <f t="shared" si="77"/>
        <v>#REF!</v>
      </c>
      <c r="AV1356" s="124" t="s">
        <v>2757</v>
      </c>
      <c r="AW1356" s="124" t="s">
        <v>2758</v>
      </c>
    </row>
    <row r="1357" spans="45:49" x14ac:dyDescent="0.3">
      <c r="AS1357" s="124" t="s">
        <v>293</v>
      </c>
      <c r="AT1357" s="124" t="e">
        <f t="shared" si="78"/>
        <v>#REF!</v>
      </c>
      <c r="AU1357" s="124" t="e">
        <f t="shared" si="77"/>
        <v>#REF!</v>
      </c>
      <c r="AV1357" s="129" t="s">
        <v>2759</v>
      </c>
      <c r="AW1357" s="129" t="s">
        <v>2760</v>
      </c>
    </row>
    <row r="1358" spans="45:49" x14ac:dyDescent="0.3">
      <c r="AS1358" s="124" t="s">
        <v>293</v>
      </c>
      <c r="AT1358" s="124" t="e">
        <f t="shared" si="78"/>
        <v>#REF!</v>
      </c>
      <c r="AU1358" s="124" t="e">
        <f t="shared" si="77"/>
        <v>#REF!</v>
      </c>
      <c r="AV1358" s="124" t="s">
        <v>2761</v>
      </c>
      <c r="AW1358" s="124" t="s">
        <v>2762</v>
      </c>
    </row>
    <row r="1359" spans="45:49" x14ac:dyDescent="0.3">
      <c r="AS1359" s="124" t="s">
        <v>293</v>
      </c>
      <c r="AT1359" s="124" t="e">
        <f t="shared" si="78"/>
        <v>#REF!</v>
      </c>
      <c r="AU1359" s="124" t="e">
        <f t="shared" si="77"/>
        <v>#REF!</v>
      </c>
      <c r="AV1359" s="129" t="s">
        <v>5960</v>
      </c>
      <c r="AW1359" s="129" t="s">
        <v>2763</v>
      </c>
    </row>
    <row r="1360" spans="45:49" x14ac:dyDescent="0.3">
      <c r="AS1360" s="124" t="s">
        <v>293</v>
      </c>
      <c r="AT1360" s="124" t="e">
        <f t="shared" si="78"/>
        <v>#REF!</v>
      </c>
      <c r="AU1360" s="124" t="e">
        <f t="shared" si="77"/>
        <v>#REF!</v>
      </c>
      <c r="AV1360" s="124" t="s">
        <v>2764</v>
      </c>
      <c r="AW1360" s="124" t="s">
        <v>2765</v>
      </c>
    </row>
    <row r="1361" spans="45:49" x14ac:dyDescent="0.3">
      <c r="AS1361" s="124" t="s">
        <v>293</v>
      </c>
      <c r="AT1361" s="124" t="e">
        <f t="shared" si="78"/>
        <v>#REF!</v>
      </c>
      <c r="AU1361" s="124" t="e">
        <f t="shared" si="77"/>
        <v>#REF!</v>
      </c>
      <c r="AV1361" s="129" t="s">
        <v>2766</v>
      </c>
      <c r="AW1361" s="129" t="s">
        <v>2767</v>
      </c>
    </row>
    <row r="1362" spans="45:49" x14ac:dyDescent="0.3">
      <c r="AS1362" s="124" t="s">
        <v>293</v>
      </c>
      <c r="AT1362" s="124" t="e">
        <f t="shared" si="78"/>
        <v>#REF!</v>
      </c>
      <c r="AU1362" s="124" t="e">
        <f t="shared" si="77"/>
        <v>#REF!</v>
      </c>
      <c r="AV1362" s="124" t="s">
        <v>2768</v>
      </c>
      <c r="AW1362" s="124" t="s">
        <v>2769</v>
      </c>
    </row>
    <row r="1363" spans="45:49" x14ac:dyDescent="0.3">
      <c r="AS1363" s="124" t="s">
        <v>299</v>
      </c>
      <c r="AT1363" s="124" t="e">
        <f t="shared" si="78"/>
        <v>#REF!</v>
      </c>
      <c r="AU1363" s="124" t="e">
        <f t="shared" si="77"/>
        <v>#REF!</v>
      </c>
      <c r="AV1363" s="129" t="s">
        <v>2770</v>
      </c>
      <c r="AW1363" s="129" t="s">
        <v>2771</v>
      </c>
    </row>
    <row r="1364" spans="45:49" x14ac:dyDescent="0.3">
      <c r="AS1364" s="124" t="s">
        <v>299</v>
      </c>
      <c r="AT1364" s="124" t="e">
        <f t="shared" si="78"/>
        <v>#REF!</v>
      </c>
      <c r="AU1364" s="124" t="e">
        <f t="shared" si="77"/>
        <v>#REF!</v>
      </c>
      <c r="AV1364" s="124" t="s">
        <v>2631</v>
      </c>
      <c r="AW1364" s="124" t="s">
        <v>2772</v>
      </c>
    </row>
    <row r="1365" spans="45:49" x14ac:dyDescent="0.3">
      <c r="AS1365" s="124" t="s">
        <v>299</v>
      </c>
      <c r="AT1365" s="124" t="e">
        <f t="shared" si="78"/>
        <v>#REF!</v>
      </c>
      <c r="AU1365" s="124" t="e">
        <f t="shared" si="77"/>
        <v>#REF!</v>
      </c>
      <c r="AV1365" s="129" t="s">
        <v>2773</v>
      </c>
      <c r="AW1365" s="129" t="s">
        <v>2774</v>
      </c>
    </row>
    <row r="1366" spans="45:49" x14ac:dyDescent="0.3">
      <c r="AS1366" s="124" t="s">
        <v>299</v>
      </c>
      <c r="AT1366" s="124" t="e">
        <f t="shared" si="78"/>
        <v>#REF!</v>
      </c>
      <c r="AU1366" s="124" t="e">
        <f t="shared" si="77"/>
        <v>#REF!</v>
      </c>
      <c r="AV1366" s="124" t="s">
        <v>2775</v>
      </c>
      <c r="AW1366" s="124" t="s">
        <v>2776</v>
      </c>
    </row>
    <row r="1367" spans="45:49" x14ac:dyDescent="0.3">
      <c r="AS1367" s="124" t="s">
        <v>299</v>
      </c>
      <c r="AT1367" s="124" t="e">
        <f t="shared" si="78"/>
        <v>#REF!</v>
      </c>
      <c r="AU1367" s="124" t="e">
        <f t="shared" si="77"/>
        <v>#REF!</v>
      </c>
      <c r="AV1367" s="129" t="s">
        <v>2777</v>
      </c>
      <c r="AW1367" s="129" t="s">
        <v>2778</v>
      </c>
    </row>
    <row r="1368" spans="45:49" x14ac:dyDescent="0.3">
      <c r="AS1368" s="124" t="s">
        <v>299</v>
      </c>
      <c r="AT1368" s="124" t="e">
        <f t="shared" si="78"/>
        <v>#REF!</v>
      </c>
      <c r="AU1368" s="124" t="e">
        <f t="shared" si="77"/>
        <v>#REF!</v>
      </c>
      <c r="AV1368" s="124" t="s">
        <v>2547</v>
      </c>
      <c r="AW1368" s="124" t="s">
        <v>2779</v>
      </c>
    </row>
    <row r="1369" spans="45:49" x14ac:dyDescent="0.3">
      <c r="AS1369" s="124" t="s">
        <v>299</v>
      </c>
      <c r="AT1369" s="124" t="e">
        <f t="shared" si="78"/>
        <v>#REF!</v>
      </c>
      <c r="AU1369" s="124" t="e">
        <f t="shared" si="77"/>
        <v>#REF!</v>
      </c>
      <c r="AV1369" s="129" t="s">
        <v>2780</v>
      </c>
      <c r="AW1369" s="129" t="s">
        <v>2781</v>
      </c>
    </row>
    <row r="1370" spans="45:49" x14ac:dyDescent="0.3">
      <c r="AS1370" s="124" t="s">
        <v>299</v>
      </c>
      <c r="AT1370" s="124" t="e">
        <f t="shared" si="78"/>
        <v>#REF!</v>
      </c>
      <c r="AU1370" s="124" t="e">
        <f t="shared" si="77"/>
        <v>#REF!</v>
      </c>
      <c r="AV1370" s="124" t="s">
        <v>2782</v>
      </c>
      <c r="AW1370" s="124" t="s">
        <v>2783</v>
      </c>
    </row>
    <row r="1371" spans="45:49" x14ac:dyDescent="0.3">
      <c r="AS1371" s="124" t="s">
        <v>299</v>
      </c>
      <c r="AT1371" s="124" t="e">
        <f t="shared" si="78"/>
        <v>#REF!</v>
      </c>
      <c r="AU1371" s="124" t="e">
        <f t="shared" si="77"/>
        <v>#REF!</v>
      </c>
      <c r="AV1371" s="129" t="s">
        <v>2784</v>
      </c>
      <c r="AW1371" s="129" t="s">
        <v>2785</v>
      </c>
    </row>
    <row r="1372" spans="45:49" x14ac:dyDescent="0.3">
      <c r="AS1372" s="124" t="s">
        <v>299</v>
      </c>
      <c r="AT1372" s="124" t="e">
        <f t="shared" si="78"/>
        <v>#REF!</v>
      </c>
      <c r="AU1372" s="124" t="e">
        <f t="shared" si="77"/>
        <v>#REF!</v>
      </c>
      <c r="AV1372" s="124" t="s">
        <v>2786</v>
      </c>
      <c r="AW1372" s="124" t="s">
        <v>2787</v>
      </c>
    </row>
    <row r="1373" spans="45:49" x14ac:dyDescent="0.3">
      <c r="AS1373" s="124" t="s">
        <v>299</v>
      </c>
      <c r="AT1373" s="124" t="e">
        <f t="shared" si="78"/>
        <v>#REF!</v>
      </c>
      <c r="AU1373" s="124" t="e">
        <f t="shared" si="77"/>
        <v>#REF!</v>
      </c>
      <c r="AV1373" s="129" t="s">
        <v>2788</v>
      </c>
      <c r="AW1373" s="129" t="s">
        <v>2789</v>
      </c>
    </row>
    <row r="1374" spans="45:49" x14ac:dyDescent="0.3">
      <c r="AS1374" s="124" t="s">
        <v>299</v>
      </c>
      <c r="AT1374" s="124" t="e">
        <f t="shared" si="78"/>
        <v>#REF!</v>
      </c>
      <c r="AU1374" s="124" t="e">
        <f t="shared" si="77"/>
        <v>#REF!</v>
      </c>
      <c r="AV1374" s="124" t="s">
        <v>2790</v>
      </c>
      <c r="AW1374" s="124" t="s">
        <v>2791</v>
      </c>
    </row>
    <row r="1375" spans="45:49" x14ac:dyDescent="0.3">
      <c r="AS1375" s="124" t="s">
        <v>299</v>
      </c>
      <c r="AT1375" s="124" t="e">
        <f t="shared" si="78"/>
        <v>#REF!</v>
      </c>
      <c r="AU1375" s="124" t="e">
        <f t="shared" si="77"/>
        <v>#REF!</v>
      </c>
      <c r="AV1375" s="129" t="s">
        <v>2792</v>
      </c>
      <c r="AW1375" s="129" t="s">
        <v>2793</v>
      </c>
    </row>
    <row r="1376" spans="45:49" x14ac:dyDescent="0.3">
      <c r="AS1376" s="124" t="s">
        <v>299</v>
      </c>
      <c r="AT1376" s="124" t="e">
        <f t="shared" si="78"/>
        <v>#REF!</v>
      </c>
      <c r="AU1376" s="124" t="e">
        <f t="shared" si="77"/>
        <v>#REF!</v>
      </c>
      <c r="AV1376" s="124" t="s">
        <v>2794</v>
      </c>
      <c r="AW1376" s="124" t="s">
        <v>2795</v>
      </c>
    </row>
    <row r="1377" spans="45:49" x14ac:dyDescent="0.3">
      <c r="AS1377" s="124" t="s">
        <v>299</v>
      </c>
      <c r="AT1377" s="124" t="e">
        <f t="shared" si="78"/>
        <v>#REF!</v>
      </c>
      <c r="AU1377" s="124" t="e">
        <f t="shared" si="77"/>
        <v>#REF!</v>
      </c>
      <c r="AV1377" s="129" t="s">
        <v>2796</v>
      </c>
      <c r="AW1377" s="129" t="s">
        <v>2797</v>
      </c>
    </row>
    <row r="1378" spans="45:49" x14ac:dyDescent="0.3">
      <c r="AS1378" s="124" t="s">
        <v>299</v>
      </c>
      <c r="AT1378" s="124" t="e">
        <f t="shared" si="78"/>
        <v>#REF!</v>
      </c>
      <c r="AU1378" s="124" t="e">
        <f t="shared" si="77"/>
        <v>#REF!</v>
      </c>
      <c r="AV1378" s="124" t="s">
        <v>2798</v>
      </c>
      <c r="AW1378" s="124" t="s">
        <v>2799</v>
      </c>
    </row>
    <row r="1379" spans="45:49" x14ac:dyDescent="0.3">
      <c r="AS1379" s="124" t="s">
        <v>299</v>
      </c>
      <c r="AT1379" s="124" t="e">
        <f t="shared" si="78"/>
        <v>#REF!</v>
      </c>
      <c r="AU1379" s="124" t="e">
        <f t="shared" si="77"/>
        <v>#REF!</v>
      </c>
      <c r="AV1379" s="129" t="s">
        <v>2800</v>
      </c>
      <c r="AW1379" s="129" t="s">
        <v>2801</v>
      </c>
    </row>
    <row r="1380" spans="45:49" x14ac:dyDescent="0.3">
      <c r="AS1380" s="124" t="s">
        <v>299</v>
      </c>
      <c r="AT1380" s="124" t="e">
        <f t="shared" si="78"/>
        <v>#REF!</v>
      </c>
      <c r="AU1380" s="124" t="e">
        <f t="shared" si="77"/>
        <v>#REF!</v>
      </c>
      <c r="AV1380" s="124" t="s">
        <v>2802</v>
      </c>
      <c r="AW1380" s="124" t="s">
        <v>2803</v>
      </c>
    </row>
    <row r="1381" spans="45:49" x14ac:dyDescent="0.3">
      <c r="AS1381" s="124" t="s">
        <v>299</v>
      </c>
      <c r="AT1381" s="124" t="e">
        <f t="shared" si="78"/>
        <v>#REF!</v>
      </c>
      <c r="AU1381" s="124" t="e">
        <f t="shared" si="77"/>
        <v>#REF!</v>
      </c>
      <c r="AV1381" s="129" t="s">
        <v>2804</v>
      </c>
      <c r="AW1381" s="129" t="s">
        <v>2805</v>
      </c>
    </row>
    <row r="1382" spans="45:49" x14ac:dyDescent="0.3">
      <c r="AS1382" s="124" t="s">
        <v>299</v>
      </c>
      <c r="AT1382" s="124" t="e">
        <f t="shared" si="78"/>
        <v>#REF!</v>
      </c>
      <c r="AU1382" s="124" t="e">
        <f t="shared" si="77"/>
        <v>#REF!</v>
      </c>
      <c r="AV1382" s="124" t="s">
        <v>1305</v>
      </c>
      <c r="AW1382" s="124" t="s">
        <v>2806</v>
      </c>
    </row>
    <row r="1383" spans="45:49" x14ac:dyDescent="0.3">
      <c r="AS1383" s="124" t="s">
        <v>299</v>
      </c>
      <c r="AT1383" s="124" t="e">
        <f t="shared" si="78"/>
        <v>#REF!</v>
      </c>
      <c r="AU1383" s="124" t="e">
        <f t="shared" si="77"/>
        <v>#REF!</v>
      </c>
      <c r="AV1383" s="129" t="s">
        <v>2807</v>
      </c>
      <c r="AW1383" s="129" t="s">
        <v>2808</v>
      </c>
    </row>
    <row r="1384" spans="45:49" x14ac:dyDescent="0.3">
      <c r="AS1384" s="124" t="s">
        <v>299</v>
      </c>
      <c r="AT1384" s="124" t="e">
        <f t="shared" si="78"/>
        <v>#REF!</v>
      </c>
      <c r="AU1384" s="124" t="e">
        <f t="shared" si="77"/>
        <v>#REF!</v>
      </c>
      <c r="AV1384" s="124" t="s">
        <v>2809</v>
      </c>
      <c r="AW1384" s="124" t="s">
        <v>2810</v>
      </c>
    </row>
    <row r="1385" spans="45:49" x14ac:dyDescent="0.3">
      <c r="AS1385" s="124" t="s">
        <v>299</v>
      </c>
      <c r="AT1385" s="124" t="e">
        <f t="shared" si="78"/>
        <v>#REF!</v>
      </c>
      <c r="AU1385" s="124" t="e">
        <f t="shared" si="77"/>
        <v>#REF!</v>
      </c>
      <c r="AV1385" s="129" t="s">
        <v>2811</v>
      </c>
      <c r="AW1385" s="129" t="s">
        <v>2812</v>
      </c>
    </row>
    <row r="1386" spans="45:49" x14ac:dyDescent="0.3">
      <c r="AS1386" s="124" t="s">
        <v>299</v>
      </c>
      <c r="AT1386" s="124" t="e">
        <f t="shared" si="78"/>
        <v>#REF!</v>
      </c>
      <c r="AU1386" s="124" t="e">
        <f t="shared" si="77"/>
        <v>#REF!</v>
      </c>
      <c r="AV1386" s="124" t="s">
        <v>5961</v>
      </c>
      <c r="AW1386" s="124" t="s">
        <v>2813</v>
      </c>
    </row>
    <row r="1387" spans="45:49" x14ac:dyDescent="0.3">
      <c r="AS1387" s="124" t="s">
        <v>299</v>
      </c>
      <c r="AT1387" s="124" t="e">
        <f t="shared" si="78"/>
        <v>#REF!</v>
      </c>
      <c r="AU1387" s="124" t="e">
        <f t="shared" si="77"/>
        <v>#REF!</v>
      </c>
      <c r="AV1387" s="129" t="s">
        <v>5962</v>
      </c>
      <c r="AW1387" s="129" t="s">
        <v>2814</v>
      </c>
    </row>
    <row r="1388" spans="45:49" x14ac:dyDescent="0.3">
      <c r="AS1388" s="124" t="s">
        <v>299</v>
      </c>
      <c r="AT1388" s="124" t="e">
        <f t="shared" si="78"/>
        <v>#REF!</v>
      </c>
      <c r="AU1388" s="124" t="e">
        <f t="shared" si="77"/>
        <v>#REF!</v>
      </c>
      <c r="AV1388" s="124" t="s">
        <v>5963</v>
      </c>
      <c r="AW1388" s="124" t="s">
        <v>2815</v>
      </c>
    </row>
    <row r="1389" spans="45:49" x14ac:dyDescent="0.3">
      <c r="AS1389" s="124" t="s">
        <v>299</v>
      </c>
      <c r="AT1389" s="124" t="e">
        <f t="shared" si="78"/>
        <v>#REF!</v>
      </c>
      <c r="AU1389" s="124" t="e">
        <f t="shared" si="77"/>
        <v>#REF!</v>
      </c>
      <c r="AV1389" s="129" t="s">
        <v>5964</v>
      </c>
      <c r="AW1389" s="129" t="s">
        <v>2816</v>
      </c>
    </row>
    <row r="1390" spans="45:49" x14ac:dyDescent="0.3">
      <c r="AS1390" s="124" t="s">
        <v>299</v>
      </c>
      <c r="AT1390" s="124" t="e">
        <f t="shared" si="78"/>
        <v>#REF!</v>
      </c>
      <c r="AU1390" s="124" t="e">
        <f t="shared" si="77"/>
        <v>#REF!</v>
      </c>
      <c r="AV1390" s="124" t="s">
        <v>5965</v>
      </c>
      <c r="AW1390" s="124" t="s">
        <v>2817</v>
      </c>
    </row>
    <row r="1391" spans="45:49" x14ac:dyDescent="0.3">
      <c r="AS1391" s="124" t="s">
        <v>299</v>
      </c>
      <c r="AT1391" s="124" t="e">
        <f t="shared" si="78"/>
        <v>#REF!</v>
      </c>
      <c r="AU1391" s="124" t="e">
        <f t="shared" si="77"/>
        <v>#REF!</v>
      </c>
      <c r="AV1391" s="129" t="s">
        <v>5966</v>
      </c>
      <c r="AW1391" s="129" t="s">
        <v>2818</v>
      </c>
    </row>
    <row r="1392" spans="45:49" x14ac:dyDescent="0.3">
      <c r="AS1392" s="124" t="s">
        <v>299</v>
      </c>
      <c r="AT1392" s="124" t="e">
        <f t="shared" si="78"/>
        <v>#REF!</v>
      </c>
      <c r="AU1392" s="124" t="e">
        <f t="shared" si="77"/>
        <v>#REF!</v>
      </c>
      <c r="AV1392" s="124" t="s">
        <v>5967</v>
      </c>
      <c r="AW1392" s="124" t="s">
        <v>2819</v>
      </c>
    </row>
    <row r="1393" spans="45:49" x14ac:dyDescent="0.3">
      <c r="AS1393" s="124" t="s">
        <v>304</v>
      </c>
      <c r="AT1393" s="124" t="e">
        <f t="shared" si="78"/>
        <v>#REF!</v>
      </c>
      <c r="AU1393" s="124" t="e">
        <f t="shared" si="77"/>
        <v>#REF!</v>
      </c>
      <c r="AV1393" s="129" t="s">
        <v>2820</v>
      </c>
      <c r="AW1393" s="129" t="s">
        <v>2821</v>
      </c>
    </row>
    <row r="1394" spans="45:49" x14ac:dyDescent="0.3">
      <c r="AS1394" s="124" t="s">
        <v>304</v>
      </c>
      <c r="AT1394" s="124" t="e">
        <f t="shared" si="78"/>
        <v>#REF!</v>
      </c>
      <c r="AU1394" s="124" t="e">
        <f t="shared" si="77"/>
        <v>#REF!</v>
      </c>
      <c r="AV1394" s="124" t="s">
        <v>2822</v>
      </c>
      <c r="AW1394" s="124" t="s">
        <v>2823</v>
      </c>
    </row>
    <row r="1395" spans="45:49" x14ac:dyDescent="0.3">
      <c r="AS1395" s="124" t="s">
        <v>304</v>
      </c>
      <c r="AT1395" s="124" t="e">
        <f t="shared" si="78"/>
        <v>#REF!</v>
      </c>
      <c r="AU1395" s="124" t="e">
        <f t="shared" si="77"/>
        <v>#REF!</v>
      </c>
      <c r="AV1395" s="129" t="s">
        <v>2824</v>
      </c>
      <c r="AW1395" s="129" t="s">
        <v>2825</v>
      </c>
    </row>
    <row r="1396" spans="45:49" x14ac:dyDescent="0.3">
      <c r="AS1396" s="124" t="s">
        <v>304</v>
      </c>
      <c r="AT1396" s="124" t="e">
        <f t="shared" si="78"/>
        <v>#REF!</v>
      </c>
      <c r="AU1396" s="124" t="e">
        <f t="shared" si="77"/>
        <v>#REF!</v>
      </c>
      <c r="AV1396" s="124" t="s">
        <v>2826</v>
      </c>
      <c r="AW1396" s="124" t="s">
        <v>2827</v>
      </c>
    </row>
    <row r="1397" spans="45:49" x14ac:dyDescent="0.3">
      <c r="AS1397" s="124" t="s">
        <v>304</v>
      </c>
      <c r="AT1397" s="124" t="e">
        <f t="shared" si="78"/>
        <v>#REF!</v>
      </c>
      <c r="AU1397" s="124" t="e">
        <f t="shared" si="77"/>
        <v>#REF!</v>
      </c>
      <c r="AV1397" s="129" t="s">
        <v>2828</v>
      </c>
      <c r="AW1397" s="129" t="s">
        <v>2829</v>
      </c>
    </row>
    <row r="1398" spans="45:49" x14ac:dyDescent="0.3">
      <c r="AS1398" s="124" t="s">
        <v>304</v>
      </c>
      <c r="AT1398" s="124" t="e">
        <f t="shared" si="78"/>
        <v>#REF!</v>
      </c>
      <c r="AU1398" s="124" t="e">
        <f t="shared" si="77"/>
        <v>#REF!</v>
      </c>
      <c r="AV1398" s="124" t="s">
        <v>2830</v>
      </c>
      <c r="AW1398" s="124" t="s">
        <v>2831</v>
      </c>
    </row>
    <row r="1399" spans="45:49" x14ac:dyDescent="0.3">
      <c r="AS1399" s="124" t="s">
        <v>304</v>
      </c>
      <c r="AT1399" s="124" t="e">
        <f t="shared" si="78"/>
        <v>#REF!</v>
      </c>
      <c r="AU1399" s="124" t="e">
        <f t="shared" si="77"/>
        <v>#REF!</v>
      </c>
      <c r="AV1399" s="129" t="s">
        <v>2832</v>
      </c>
      <c r="AW1399" s="129" t="s">
        <v>2833</v>
      </c>
    </row>
    <row r="1400" spans="45:49" x14ac:dyDescent="0.3">
      <c r="AS1400" s="124" t="s">
        <v>304</v>
      </c>
      <c r="AT1400" s="124" t="e">
        <f t="shared" si="78"/>
        <v>#REF!</v>
      </c>
      <c r="AU1400" s="124" t="e">
        <f t="shared" si="77"/>
        <v>#REF!</v>
      </c>
      <c r="AV1400" s="124" t="s">
        <v>2834</v>
      </c>
      <c r="AW1400" s="124" t="s">
        <v>2835</v>
      </c>
    </row>
    <row r="1401" spans="45:49" x14ac:dyDescent="0.3">
      <c r="AS1401" s="124" t="s">
        <v>304</v>
      </c>
      <c r="AT1401" s="124" t="e">
        <f t="shared" si="78"/>
        <v>#REF!</v>
      </c>
      <c r="AU1401" s="124" t="e">
        <f t="shared" si="77"/>
        <v>#REF!</v>
      </c>
      <c r="AV1401" s="129" t="s">
        <v>2836</v>
      </c>
      <c r="AW1401" s="129" t="s">
        <v>2837</v>
      </c>
    </row>
    <row r="1402" spans="45:49" x14ac:dyDescent="0.3">
      <c r="AS1402" s="124" t="s">
        <v>304</v>
      </c>
      <c r="AT1402" s="124" t="e">
        <f t="shared" si="78"/>
        <v>#REF!</v>
      </c>
      <c r="AU1402" s="124" t="e">
        <f t="shared" si="77"/>
        <v>#REF!</v>
      </c>
      <c r="AV1402" s="124" t="s">
        <v>2838</v>
      </c>
      <c r="AW1402" s="124" t="s">
        <v>2839</v>
      </c>
    </row>
    <row r="1403" spans="45:49" x14ac:dyDescent="0.3">
      <c r="AS1403" s="124" t="s">
        <v>304</v>
      </c>
      <c r="AT1403" s="124" t="e">
        <f t="shared" si="78"/>
        <v>#REF!</v>
      </c>
      <c r="AU1403" s="124" t="e">
        <f t="shared" si="77"/>
        <v>#REF!</v>
      </c>
      <c r="AV1403" s="129" t="s">
        <v>2840</v>
      </c>
      <c r="AW1403" s="129" t="s">
        <v>2841</v>
      </c>
    </row>
    <row r="1404" spans="45:49" x14ac:dyDescent="0.3">
      <c r="AS1404" s="124" t="s">
        <v>304</v>
      </c>
      <c r="AT1404" s="124" t="e">
        <f t="shared" si="78"/>
        <v>#REF!</v>
      </c>
      <c r="AU1404" s="124" t="e">
        <f t="shared" si="77"/>
        <v>#REF!</v>
      </c>
      <c r="AV1404" s="124" t="s">
        <v>2842</v>
      </c>
      <c r="AW1404" s="124" t="s">
        <v>2843</v>
      </c>
    </row>
    <row r="1405" spans="45:49" x14ac:dyDescent="0.3">
      <c r="AS1405" s="124" t="s">
        <v>304</v>
      </c>
      <c r="AT1405" s="124" t="e">
        <f t="shared" si="78"/>
        <v>#REF!</v>
      </c>
      <c r="AU1405" s="124" t="e">
        <f t="shared" si="77"/>
        <v>#REF!</v>
      </c>
      <c r="AV1405" s="129" t="s">
        <v>2844</v>
      </c>
      <c r="AW1405" s="129" t="s">
        <v>2845</v>
      </c>
    </row>
    <row r="1406" spans="45:49" x14ac:dyDescent="0.3">
      <c r="AS1406" s="124" t="s">
        <v>304</v>
      </c>
      <c r="AT1406" s="124" t="e">
        <f t="shared" si="78"/>
        <v>#REF!</v>
      </c>
      <c r="AU1406" s="124" t="e">
        <f t="shared" si="77"/>
        <v>#REF!</v>
      </c>
      <c r="AV1406" s="124" t="s">
        <v>2846</v>
      </c>
      <c r="AW1406" s="124" t="s">
        <v>2847</v>
      </c>
    </row>
    <row r="1407" spans="45:49" x14ac:dyDescent="0.3">
      <c r="AS1407" s="124" t="s">
        <v>304</v>
      </c>
      <c r="AT1407" s="124" t="e">
        <f t="shared" si="78"/>
        <v>#REF!</v>
      </c>
      <c r="AU1407" s="124" t="e">
        <f t="shared" si="77"/>
        <v>#REF!</v>
      </c>
      <c r="AV1407" s="129" t="s">
        <v>5968</v>
      </c>
      <c r="AW1407" s="129" t="s">
        <v>2848</v>
      </c>
    </row>
    <row r="1408" spans="45:49" x14ac:dyDescent="0.3">
      <c r="AS1408" s="124" t="s">
        <v>304</v>
      </c>
      <c r="AT1408" s="124" t="e">
        <f t="shared" si="78"/>
        <v>#REF!</v>
      </c>
      <c r="AU1408" s="124" t="e">
        <f t="shared" si="77"/>
        <v>#REF!</v>
      </c>
      <c r="AV1408" s="124" t="s">
        <v>5969</v>
      </c>
      <c r="AW1408" s="124" t="s">
        <v>2849</v>
      </c>
    </row>
    <row r="1409" spans="45:49" x14ac:dyDescent="0.3">
      <c r="AS1409" s="124" t="s">
        <v>304</v>
      </c>
      <c r="AT1409" s="124" t="e">
        <f t="shared" si="78"/>
        <v>#REF!</v>
      </c>
      <c r="AU1409" s="124" t="e">
        <f t="shared" si="77"/>
        <v>#REF!</v>
      </c>
      <c r="AV1409" s="129" t="s">
        <v>5970</v>
      </c>
      <c r="AW1409" s="129" t="s">
        <v>2850</v>
      </c>
    </row>
    <row r="1410" spans="45:49" x14ac:dyDescent="0.3">
      <c r="AS1410" s="124" t="s">
        <v>304</v>
      </c>
      <c r="AT1410" s="124" t="e">
        <f t="shared" si="78"/>
        <v>#REF!</v>
      </c>
      <c r="AU1410" s="124" t="e">
        <f t="shared" ref="AU1410:AU1473" si="79">CONCATENATE(AS1410,AT1410)</f>
        <v>#REF!</v>
      </c>
      <c r="AV1410" s="124" t="s">
        <v>5971</v>
      </c>
      <c r="AW1410" s="124" t="s">
        <v>2851</v>
      </c>
    </row>
    <row r="1411" spans="45:49" x14ac:dyDescent="0.3">
      <c r="AS1411" s="124" t="s">
        <v>304</v>
      </c>
      <c r="AT1411" s="124" t="e">
        <f t="shared" ref="AT1411:AT1474" si="80">AT1410+1</f>
        <v>#REF!</v>
      </c>
      <c r="AU1411" s="124" t="e">
        <f t="shared" si="79"/>
        <v>#REF!</v>
      </c>
      <c r="AV1411" s="129" t="s">
        <v>5972</v>
      </c>
      <c r="AW1411" s="129" t="s">
        <v>2852</v>
      </c>
    </row>
    <row r="1412" spans="45:49" x14ac:dyDescent="0.3">
      <c r="AS1412" s="124" t="s">
        <v>304</v>
      </c>
      <c r="AT1412" s="124" t="e">
        <f t="shared" si="80"/>
        <v>#REF!</v>
      </c>
      <c r="AU1412" s="124" t="e">
        <f t="shared" si="79"/>
        <v>#REF!</v>
      </c>
      <c r="AV1412" s="124" t="s">
        <v>5973</v>
      </c>
      <c r="AW1412" s="124" t="s">
        <v>2853</v>
      </c>
    </row>
    <row r="1413" spans="45:49" x14ac:dyDescent="0.3">
      <c r="AS1413" s="124" t="s">
        <v>304</v>
      </c>
      <c r="AT1413" s="124" t="e">
        <f t="shared" si="80"/>
        <v>#REF!</v>
      </c>
      <c r="AU1413" s="124" t="e">
        <f t="shared" si="79"/>
        <v>#REF!</v>
      </c>
      <c r="AV1413" s="129" t="s">
        <v>5974</v>
      </c>
      <c r="AW1413" s="129" t="s">
        <v>2854</v>
      </c>
    </row>
    <row r="1414" spans="45:49" x14ac:dyDescent="0.3">
      <c r="AS1414" s="124" t="s">
        <v>314</v>
      </c>
      <c r="AT1414" s="124" t="e">
        <f t="shared" si="80"/>
        <v>#REF!</v>
      </c>
      <c r="AU1414" s="124" t="e">
        <f t="shared" si="79"/>
        <v>#REF!</v>
      </c>
      <c r="AV1414" s="124" t="s">
        <v>2855</v>
      </c>
      <c r="AW1414" s="124" t="s">
        <v>2856</v>
      </c>
    </row>
    <row r="1415" spans="45:49" x14ac:dyDescent="0.3">
      <c r="AS1415" s="124" t="s">
        <v>314</v>
      </c>
      <c r="AT1415" s="124" t="e">
        <f t="shared" si="80"/>
        <v>#REF!</v>
      </c>
      <c r="AU1415" s="124" t="e">
        <f t="shared" si="79"/>
        <v>#REF!</v>
      </c>
      <c r="AV1415" s="129" t="s">
        <v>2644</v>
      </c>
      <c r="AW1415" s="129" t="s">
        <v>2857</v>
      </c>
    </row>
    <row r="1416" spans="45:49" x14ac:dyDescent="0.3">
      <c r="AS1416" s="124" t="s">
        <v>314</v>
      </c>
      <c r="AT1416" s="124" t="e">
        <f t="shared" si="80"/>
        <v>#REF!</v>
      </c>
      <c r="AU1416" s="124" t="e">
        <f t="shared" si="79"/>
        <v>#REF!</v>
      </c>
      <c r="AV1416" s="124" t="s">
        <v>2858</v>
      </c>
      <c r="AW1416" s="124" t="s">
        <v>2859</v>
      </c>
    </row>
    <row r="1417" spans="45:49" x14ac:dyDescent="0.3">
      <c r="AS1417" s="124" t="s">
        <v>314</v>
      </c>
      <c r="AT1417" s="124" t="e">
        <f t="shared" si="80"/>
        <v>#REF!</v>
      </c>
      <c r="AU1417" s="124" t="e">
        <f t="shared" si="79"/>
        <v>#REF!</v>
      </c>
      <c r="AV1417" s="129" t="s">
        <v>2860</v>
      </c>
      <c r="AW1417" s="129" t="s">
        <v>2861</v>
      </c>
    </row>
    <row r="1418" spans="45:49" x14ac:dyDescent="0.3">
      <c r="AS1418" s="124" t="s">
        <v>314</v>
      </c>
      <c r="AT1418" s="124" t="e">
        <f t="shared" si="80"/>
        <v>#REF!</v>
      </c>
      <c r="AU1418" s="124" t="e">
        <f t="shared" si="79"/>
        <v>#REF!</v>
      </c>
      <c r="AV1418" s="124" t="s">
        <v>640</v>
      </c>
      <c r="AW1418" s="124" t="s">
        <v>2862</v>
      </c>
    </row>
    <row r="1419" spans="45:49" x14ac:dyDescent="0.3">
      <c r="AS1419" s="124" t="s">
        <v>314</v>
      </c>
      <c r="AT1419" s="124" t="e">
        <f t="shared" si="80"/>
        <v>#REF!</v>
      </c>
      <c r="AU1419" s="124" t="e">
        <f t="shared" si="79"/>
        <v>#REF!</v>
      </c>
      <c r="AV1419" s="129" t="s">
        <v>2358</v>
      </c>
      <c r="AW1419" s="129" t="s">
        <v>2863</v>
      </c>
    </row>
    <row r="1420" spans="45:49" x14ac:dyDescent="0.3">
      <c r="AS1420" s="124" t="s">
        <v>314</v>
      </c>
      <c r="AT1420" s="124" t="e">
        <f t="shared" si="80"/>
        <v>#REF!</v>
      </c>
      <c r="AU1420" s="124" t="e">
        <f t="shared" si="79"/>
        <v>#REF!</v>
      </c>
      <c r="AV1420" s="124" t="s">
        <v>2864</v>
      </c>
      <c r="AW1420" s="124" t="s">
        <v>2865</v>
      </c>
    </row>
    <row r="1421" spans="45:49" x14ac:dyDescent="0.3">
      <c r="AS1421" s="124" t="s">
        <v>314</v>
      </c>
      <c r="AT1421" s="124" t="e">
        <f t="shared" si="80"/>
        <v>#REF!</v>
      </c>
      <c r="AU1421" s="124" t="e">
        <f t="shared" si="79"/>
        <v>#REF!</v>
      </c>
      <c r="AV1421" s="129" t="s">
        <v>2866</v>
      </c>
      <c r="AW1421" s="129" t="s">
        <v>2867</v>
      </c>
    </row>
    <row r="1422" spans="45:49" x14ac:dyDescent="0.3">
      <c r="AS1422" s="124" t="s">
        <v>314</v>
      </c>
      <c r="AT1422" s="124" t="e">
        <f t="shared" si="80"/>
        <v>#REF!</v>
      </c>
      <c r="AU1422" s="124" t="e">
        <f t="shared" si="79"/>
        <v>#REF!</v>
      </c>
      <c r="AV1422" s="124" t="s">
        <v>2868</v>
      </c>
      <c r="AW1422" s="124" t="s">
        <v>2869</v>
      </c>
    </row>
    <row r="1423" spans="45:49" x14ac:dyDescent="0.3">
      <c r="AS1423" s="124" t="s">
        <v>314</v>
      </c>
      <c r="AT1423" s="124" t="e">
        <f t="shared" si="80"/>
        <v>#REF!</v>
      </c>
      <c r="AU1423" s="124" t="e">
        <f t="shared" si="79"/>
        <v>#REF!</v>
      </c>
      <c r="AV1423" s="129" t="s">
        <v>2870</v>
      </c>
      <c r="AW1423" s="129" t="s">
        <v>2871</v>
      </c>
    </row>
    <row r="1424" spans="45:49" x14ac:dyDescent="0.3">
      <c r="AS1424" s="124" t="s">
        <v>314</v>
      </c>
      <c r="AT1424" s="124" t="e">
        <f t="shared" si="80"/>
        <v>#REF!</v>
      </c>
      <c r="AU1424" s="124" t="e">
        <f t="shared" si="79"/>
        <v>#REF!</v>
      </c>
      <c r="AV1424" s="124" t="s">
        <v>2872</v>
      </c>
      <c r="AW1424" s="124" t="s">
        <v>2873</v>
      </c>
    </row>
    <row r="1425" spans="45:49" x14ac:dyDescent="0.3">
      <c r="AS1425" s="124" t="s">
        <v>314</v>
      </c>
      <c r="AT1425" s="124" t="e">
        <f t="shared" si="80"/>
        <v>#REF!</v>
      </c>
      <c r="AU1425" s="124" t="e">
        <f t="shared" si="79"/>
        <v>#REF!</v>
      </c>
      <c r="AV1425" s="129" t="s">
        <v>2874</v>
      </c>
      <c r="AW1425" s="129" t="s">
        <v>2875</v>
      </c>
    </row>
    <row r="1426" spans="45:49" x14ac:dyDescent="0.3">
      <c r="AS1426" s="124" t="s">
        <v>314</v>
      </c>
      <c r="AT1426" s="124" t="e">
        <f t="shared" si="80"/>
        <v>#REF!</v>
      </c>
      <c r="AU1426" s="124" t="e">
        <f t="shared" si="79"/>
        <v>#REF!</v>
      </c>
      <c r="AV1426" s="124" t="s">
        <v>2876</v>
      </c>
      <c r="AW1426" s="124" t="s">
        <v>2877</v>
      </c>
    </row>
    <row r="1427" spans="45:49" x14ac:dyDescent="0.3">
      <c r="AS1427" s="124" t="s">
        <v>314</v>
      </c>
      <c r="AT1427" s="124" t="e">
        <f t="shared" si="80"/>
        <v>#REF!</v>
      </c>
      <c r="AU1427" s="124" t="e">
        <f t="shared" si="79"/>
        <v>#REF!</v>
      </c>
      <c r="AV1427" s="129" t="s">
        <v>2878</v>
      </c>
      <c r="AW1427" s="129" t="s">
        <v>2879</v>
      </c>
    </row>
    <row r="1428" spans="45:49" x14ac:dyDescent="0.3">
      <c r="AS1428" s="124" t="s">
        <v>314</v>
      </c>
      <c r="AT1428" s="124" t="e">
        <f t="shared" si="80"/>
        <v>#REF!</v>
      </c>
      <c r="AU1428" s="124" t="e">
        <f t="shared" si="79"/>
        <v>#REF!</v>
      </c>
      <c r="AV1428" s="124" t="s">
        <v>2880</v>
      </c>
      <c r="AW1428" s="124" t="s">
        <v>2881</v>
      </c>
    </row>
    <row r="1429" spans="45:49" x14ac:dyDescent="0.3">
      <c r="AS1429" s="124" t="s">
        <v>314</v>
      </c>
      <c r="AT1429" s="124" t="e">
        <f t="shared" si="80"/>
        <v>#REF!</v>
      </c>
      <c r="AU1429" s="124" t="e">
        <f t="shared" si="79"/>
        <v>#REF!</v>
      </c>
      <c r="AV1429" s="129" t="s">
        <v>5975</v>
      </c>
      <c r="AW1429" s="129" t="s">
        <v>2882</v>
      </c>
    </row>
    <row r="1430" spans="45:49" x14ac:dyDescent="0.3">
      <c r="AS1430" s="124" t="s">
        <v>314</v>
      </c>
      <c r="AT1430" s="124" t="e">
        <f t="shared" si="80"/>
        <v>#REF!</v>
      </c>
      <c r="AU1430" s="124" t="e">
        <f t="shared" si="79"/>
        <v>#REF!</v>
      </c>
      <c r="AV1430" s="124" t="s">
        <v>5976</v>
      </c>
      <c r="AW1430" s="124" t="s">
        <v>2883</v>
      </c>
    </row>
    <row r="1431" spans="45:49" x14ac:dyDescent="0.3">
      <c r="AS1431" s="124" t="s">
        <v>314</v>
      </c>
      <c r="AT1431" s="124" t="e">
        <f t="shared" si="80"/>
        <v>#REF!</v>
      </c>
      <c r="AU1431" s="124" t="e">
        <f t="shared" si="79"/>
        <v>#REF!</v>
      </c>
      <c r="AV1431" s="129" t="s">
        <v>5977</v>
      </c>
      <c r="AW1431" s="129" t="s">
        <v>2884</v>
      </c>
    </row>
    <row r="1432" spans="45:49" x14ac:dyDescent="0.3">
      <c r="AS1432" s="124" t="s">
        <v>314</v>
      </c>
      <c r="AT1432" s="124" t="e">
        <f t="shared" si="80"/>
        <v>#REF!</v>
      </c>
      <c r="AU1432" s="124" t="e">
        <f t="shared" si="79"/>
        <v>#REF!</v>
      </c>
      <c r="AV1432" s="124" t="s">
        <v>5978</v>
      </c>
      <c r="AW1432" s="124" t="s">
        <v>2885</v>
      </c>
    </row>
    <row r="1433" spans="45:49" x14ac:dyDescent="0.3">
      <c r="AS1433" s="124" t="s">
        <v>314</v>
      </c>
      <c r="AT1433" s="124" t="e">
        <f t="shared" si="80"/>
        <v>#REF!</v>
      </c>
      <c r="AU1433" s="124" t="e">
        <f t="shared" si="79"/>
        <v>#REF!</v>
      </c>
      <c r="AV1433" s="129" t="s">
        <v>5979</v>
      </c>
      <c r="AW1433" s="129" t="s">
        <v>2886</v>
      </c>
    </row>
    <row r="1434" spans="45:49" x14ac:dyDescent="0.3">
      <c r="AS1434" s="124" t="s">
        <v>314</v>
      </c>
      <c r="AT1434" s="124" t="e">
        <f t="shared" si="80"/>
        <v>#REF!</v>
      </c>
      <c r="AU1434" s="124" t="e">
        <f t="shared" si="79"/>
        <v>#REF!</v>
      </c>
      <c r="AV1434" s="124" t="s">
        <v>5980</v>
      </c>
      <c r="AW1434" s="124" t="s">
        <v>2887</v>
      </c>
    </row>
    <row r="1435" spans="45:49" x14ac:dyDescent="0.3">
      <c r="AS1435" s="124" t="s">
        <v>194</v>
      </c>
      <c r="AT1435" s="124" t="e">
        <f t="shared" si="80"/>
        <v>#REF!</v>
      </c>
      <c r="AU1435" s="124" t="e">
        <f t="shared" si="79"/>
        <v>#REF!</v>
      </c>
      <c r="AV1435" s="129" t="s">
        <v>2888</v>
      </c>
      <c r="AW1435" s="129" t="s">
        <v>2889</v>
      </c>
    </row>
    <row r="1436" spans="45:49" x14ac:dyDescent="0.3">
      <c r="AS1436" s="124" t="s">
        <v>194</v>
      </c>
      <c r="AT1436" s="124" t="e">
        <f t="shared" si="80"/>
        <v>#REF!</v>
      </c>
      <c r="AU1436" s="124" t="e">
        <f t="shared" si="79"/>
        <v>#REF!</v>
      </c>
      <c r="AV1436" s="124" t="s">
        <v>2890</v>
      </c>
      <c r="AW1436" s="124" t="s">
        <v>2891</v>
      </c>
    </row>
    <row r="1437" spans="45:49" x14ac:dyDescent="0.3">
      <c r="AS1437" s="124" t="s">
        <v>194</v>
      </c>
      <c r="AT1437" s="124" t="e">
        <f t="shared" si="80"/>
        <v>#REF!</v>
      </c>
      <c r="AU1437" s="124" t="e">
        <f t="shared" si="79"/>
        <v>#REF!</v>
      </c>
      <c r="AV1437" s="129" t="s">
        <v>2892</v>
      </c>
      <c r="AW1437" s="129" t="s">
        <v>2893</v>
      </c>
    </row>
    <row r="1438" spans="45:49" x14ac:dyDescent="0.3">
      <c r="AS1438" s="124" t="s">
        <v>194</v>
      </c>
      <c r="AT1438" s="124" t="e">
        <f t="shared" si="80"/>
        <v>#REF!</v>
      </c>
      <c r="AU1438" s="124" t="e">
        <f t="shared" si="79"/>
        <v>#REF!</v>
      </c>
      <c r="AV1438" s="124" t="s">
        <v>2894</v>
      </c>
      <c r="AW1438" s="124" t="s">
        <v>2895</v>
      </c>
    </row>
    <row r="1439" spans="45:49" x14ac:dyDescent="0.3">
      <c r="AS1439" s="124" t="s">
        <v>194</v>
      </c>
      <c r="AT1439" s="124" t="e">
        <f t="shared" si="80"/>
        <v>#REF!</v>
      </c>
      <c r="AU1439" s="124" t="e">
        <f t="shared" si="79"/>
        <v>#REF!</v>
      </c>
      <c r="AV1439" s="129" t="s">
        <v>2896</v>
      </c>
      <c r="AW1439" s="129" t="s">
        <v>2897</v>
      </c>
    </row>
    <row r="1440" spans="45:49" x14ac:dyDescent="0.3">
      <c r="AS1440" s="124" t="s">
        <v>194</v>
      </c>
      <c r="AT1440" s="124" t="e">
        <f t="shared" si="80"/>
        <v>#REF!</v>
      </c>
      <c r="AU1440" s="124" t="e">
        <f t="shared" si="79"/>
        <v>#REF!</v>
      </c>
      <c r="AV1440" s="124" t="s">
        <v>478</v>
      </c>
      <c r="AW1440" s="124" t="s">
        <v>2898</v>
      </c>
    </row>
    <row r="1441" spans="45:49" x14ac:dyDescent="0.3">
      <c r="AS1441" s="124" t="s">
        <v>194</v>
      </c>
      <c r="AT1441" s="124" t="e">
        <f t="shared" si="80"/>
        <v>#REF!</v>
      </c>
      <c r="AU1441" s="124" t="e">
        <f t="shared" si="79"/>
        <v>#REF!</v>
      </c>
      <c r="AV1441" s="129" t="s">
        <v>2600</v>
      </c>
      <c r="AW1441" s="129" t="s">
        <v>2899</v>
      </c>
    </row>
    <row r="1442" spans="45:49" x14ac:dyDescent="0.3">
      <c r="AS1442" s="124" t="s">
        <v>194</v>
      </c>
      <c r="AT1442" s="124" t="e">
        <f t="shared" si="80"/>
        <v>#REF!</v>
      </c>
      <c r="AU1442" s="124" t="e">
        <f t="shared" si="79"/>
        <v>#REF!</v>
      </c>
      <c r="AV1442" s="124" t="s">
        <v>2900</v>
      </c>
      <c r="AW1442" s="124" t="s">
        <v>2901</v>
      </c>
    </row>
    <row r="1443" spans="45:49" x14ac:dyDescent="0.3">
      <c r="AS1443" s="124" t="s">
        <v>194</v>
      </c>
      <c r="AT1443" s="124" t="e">
        <f t="shared" si="80"/>
        <v>#REF!</v>
      </c>
      <c r="AU1443" s="124" t="e">
        <f t="shared" si="79"/>
        <v>#REF!</v>
      </c>
      <c r="AV1443" s="129" t="s">
        <v>2834</v>
      </c>
      <c r="AW1443" s="129" t="s">
        <v>2902</v>
      </c>
    </row>
    <row r="1444" spans="45:49" x14ac:dyDescent="0.3">
      <c r="AS1444" s="124" t="s">
        <v>194</v>
      </c>
      <c r="AT1444" s="124" t="e">
        <f t="shared" si="80"/>
        <v>#REF!</v>
      </c>
      <c r="AU1444" s="124" t="e">
        <f t="shared" si="79"/>
        <v>#REF!</v>
      </c>
      <c r="AV1444" s="124" t="s">
        <v>2903</v>
      </c>
      <c r="AW1444" s="124" t="s">
        <v>2904</v>
      </c>
    </row>
    <row r="1445" spans="45:49" x14ac:dyDescent="0.3">
      <c r="AS1445" s="124" t="s">
        <v>194</v>
      </c>
      <c r="AT1445" s="124" t="e">
        <f t="shared" si="80"/>
        <v>#REF!</v>
      </c>
      <c r="AU1445" s="124" t="e">
        <f t="shared" si="79"/>
        <v>#REF!</v>
      </c>
      <c r="AV1445" s="129" t="s">
        <v>2905</v>
      </c>
      <c r="AW1445" s="129" t="s">
        <v>2906</v>
      </c>
    </row>
    <row r="1446" spans="45:49" x14ac:dyDescent="0.3">
      <c r="AS1446" s="124" t="s">
        <v>194</v>
      </c>
      <c r="AT1446" s="124" t="e">
        <f t="shared" si="80"/>
        <v>#REF!</v>
      </c>
      <c r="AU1446" s="124" t="e">
        <f t="shared" si="79"/>
        <v>#REF!</v>
      </c>
      <c r="AV1446" s="124" t="s">
        <v>2907</v>
      </c>
      <c r="AW1446" s="124" t="s">
        <v>2908</v>
      </c>
    </row>
    <row r="1447" spans="45:49" x14ac:dyDescent="0.3">
      <c r="AS1447" s="124" t="s">
        <v>194</v>
      </c>
      <c r="AT1447" s="124" t="e">
        <f t="shared" si="80"/>
        <v>#REF!</v>
      </c>
      <c r="AU1447" s="124" t="e">
        <f t="shared" si="79"/>
        <v>#REF!</v>
      </c>
      <c r="AV1447" s="129" t="s">
        <v>2909</v>
      </c>
      <c r="AW1447" s="129" t="s">
        <v>2910</v>
      </c>
    </row>
    <row r="1448" spans="45:49" x14ac:dyDescent="0.3">
      <c r="AS1448" s="124" t="s">
        <v>194</v>
      </c>
      <c r="AT1448" s="124" t="e">
        <f t="shared" si="80"/>
        <v>#REF!</v>
      </c>
      <c r="AU1448" s="124" t="e">
        <f t="shared" si="79"/>
        <v>#REF!</v>
      </c>
      <c r="AV1448" s="124" t="s">
        <v>195</v>
      </c>
      <c r="AW1448" s="124" t="s">
        <v>2911</v>
      </c>
    </row>
    <row r="1449" spans="45:49" x14ac:dyDescent="0.3">
      <c r="AS1449" s="124">
        <v>1001</v>
      </c>
      <c r="AT1449" s="124" t="e">
        <f t="shared" si="80"/>
        <v>#REF!</v>
      </c>
      <c r="AU1449" s="124" t="e">
        <f t="shared" si="79"/>
        <v>#REF!</v>
      </c>
      <c r="AV1449" s="129" t="s">
        <v>2912</v>
      </c>
      <c r="AW1449" s="129" t="s">
        <v>2913</v>
      </c>
    </row>
    <row r="1450" spans="45:49" x14ac:dyDescent="0.3">
      <c r="AS1450" s="124">
        <v>1001</v>
      </c>
      <c r="AT1450" s="124" t="e">
        <f t="shared" si="80"/>
        <v>#REF!</v>
      </c>
      <c r="AU1450" s="124" t="e">
        <f t="shared" si="79"/>
        <v>#REF!</v>
      </c>
      <c r="AV1450" s="124" t="s">
        <v>2914</v>
      </c>
      <c r="AW1450" s="124" t="s">
        <v>2915</v>
      </c>
    </row>
    <row r="1451" spans="45:49" x14ac:dyDescent="0.3">
      <c r="AS1451" s="124">
        <v>1001</v>
      </c>
      <c r="AT1451" s="124" t="e">
        <f t="shared" si="80"/>
        <v>#REF!</v>
      </c>
      <c r="AU1451" s="124" t="e">
        <f t="shared" si="79"/>
        <v>#REF!</v>
      </c>
      <c r="AV1451" s="129" t="s">
        <v>2916</v>
      </c>
      <c r="AW1451" s="129" t="s">
        <v>2917</v>
      </c>
    </row>
    <row r="1452" spans="45:49" x14ac:dyDescent="0.3">
      <c r="AS1452" s="124">
        <v>1001</v>
      </c>
      <c r="AT1452" s="124" t="e">
        <f t="shared" si="80"/>
        <v>#REF!</v>
      </c>
      <c r="AU1452" s="124" t="e">
        <f t="shared" si="79"/>
        <v>#REF!</v>
      </c>
      <c r="AV1452" s="124" t="s">
        <v>2918</v>
      </c>
      <c r="AW1452" s="124" t="s">
        <v>2919</v>
      </c>
    </row>
    <row r="1453" spans="45:49" x14ac:dyDescent="0.3">
      <c r="AS1453" s="124">
        <v>1001</v>
      </c>
      <c r="AT1453" s="124" t="e">
        <f t="shared" si="80"/>
        <v>#REF!</v>
      </c>
      <c r="AU1453" s="124" t="e">
        <f t="shared" si="79"/>
        <v>#REF!</v>
      </c>
      <c r="AV1453" s="129" t="s">
        <v>2920</v>
      </c>
      <c r="AW1453" s="129" t="s">
        <v>2921</v>
      </c>
    </row>
    <row r="1454" spans="45:49" x14ac:dyDescent="0.3">
      <c r="AS1454" s="124">
        <v>1001</v>
      </c>
      <c r="AT1454" s="124" t="e">
        <f t="shared" si="80"/>
        <v>#REF!</v>
      </c>
      <c r="AU1454" s="124" t="e">
        <f t="shared" si="79"/>
        <v>#REF!</v>
      </c>
      <c r="AV1454" s="124" t="s">
        <v>2922</v>
      </c>
      <c r="AW1454" s="124" t="s">
        <v>2923</v>
      </c>
    </row>
    <row r="1455" spans="45:49" x14ac:dyDescent="0.3">
      <c r="AS1455" s="124">
        <v>1001</v>
      </c>
      <c r="AT1455" s="124" t="e">
        <f t="shared" si="80"/>
        <v>#REF!</v>
      </c>
      <c r="AU1455" s="124" t="e">
        <f t="shared" si="79"/>
        <v>#REF!</v>
      </c>
      <c r="AV1455" s="129" t="s">
        <v>2924</v>
      </c>
      <c r="AW1455" s="129" t="s">
        <v>2925</v>
      </c>
    </row>
    <row r="1456" spans="45:49" x14ac:dyDescent="0.3">
      <c r="AS1456" s="124">
        <v>1001</v>
      </c>
      <c r="AT1456" s="124" t="e">
        <f t="shared" si="80"/>
        <v>#REF!</v>
      </c>
      <c r="AU1456" s="124" t="e">
        <f t="shared" si="79"/>
        <v>#REF!</v>
      </c>
      <c r="AV1456" s="124" t="s">
        <v>2926</v>
      </c>
      <c r="AW1456" s="124" t="s">
        <v>2927</v>
      </c>
    </row>
    <row r="1457" spans="45:49" x14ac:dyDescent="0.3">
      <c r="AS1457" s="124">
        <v>1001</v>
      </c>
      <c r="AT1457" s="124" t="e">
        <f t="shared" si="80"/>
        <v>#REF!</v>
      </c>
      <c r="AU1457" s="124" t="e">
        <f t="shared" si="79"/>
        <v>#REF!</v>
      </c>
      <c r="AV1457" s="129" t="s">
        <v>2928</v>
      </c>
      <c r="AW1457" s="129" t="s">
        <v>2929</v>
      </c>
    </row>
    <row r="1458" spans="45:49" x14ac:dyDescent="0.3">
      <c r="AS1458" s="124">
        <v>1001</v>
      </c>
      <c r="AT1458" s="124" t="e">
        <f t="shared" si="80"/>
        <v>#REF!</v>
      </c>
      <c r="AU1458" s="124" t="e">
        <f t="shared" si="79"/>
        <v>#REF!</v>
      </c>
      <c r="AV1458" s="124" t="s">
        <v>2930</v>
      </c>
      <c r="AW1458" s="124" t="s">
        <v>2931</v>
      </c>
    </row>
    <row r="1459" spans="45:49" x14ac:dyDescent="0.3">
      <c r="AS1459" s="124">
        <v>1001</v>
      </c>
      <c r="AT1459" s="124" t="e">
        <f t="shared" si="80"/>
        <v>#REF!</v>
      </c>
      <c r="AU1459" s="124" t="e">
        <f t="shared" si="79"/>
        <v>#REF!</v>
      </c>
      <c r="AV1459" s="129" t="s">
        <v>5981</v>
      </c>
      <c r="AW1459" s="129" t="s">
        <v>2932</v>
      </c>
    </row>
    <row r="1460" spans="45:49" x14ac:dyDescent="0.3">
      <c r="AS1460" s="124">
        <v>1001</v>
      </c>
      <c r="AT1460" s="124" t="e">
        <f t="shared" si="80"/>
        <v>#REF!</v>
      </c>
      <c r="AU1460" s="124" t="e">
        <f t="shared" si="79"/>
        <v>#REF!</v>
      </c>
      <c r="AV1460" s="124" t="s">
        <v>5982</v>
      </c>
      <c r="AW1460" s="124" t="s">
        <v>2933</v>
      </c>
    </row>
    <row r="1461" spans="45:49" x14ac:dyDescent="0.3">
      <c r="AS1461" s="124">
        <v>1001</v>
      </c>
      <c r="AT1461" s="124" t="e">
        <f t="shared" si="80"/>
        <v>#REF!</v>
      </c>
      <c r="AU1461" s="124" t="e">
        <f t="shared" si="79"/>
        <v>#REF!</v>
      </c>
      <c r="AV1461" s="129" t="s">
        <v>5983</v>
      </c>
      <c r="AW1461" s="129" t="s">
        <v>2934</v>
      </c>
    </row>
    <row r="1462" spans="45:49" x14ac:dyDescent="0.3">
      <c r="AS1462" s="124">
        <v>1002</v>
      </c>
      <c r="AT1462" s="124" t="e">
        <f t="shared" si="80"/>
        <v>#REF!</v>
      </c>
      <c r="AU1462" s="124" t="e">
        <f t="shared" si="79"/>
        <v>#REF!</v>
      </c>
      <c r="AV1462" s="124" t="s">
        <v>2935</v>
      </c>
      <c r="AW1462" s="124" t="s">
        <v>2936</v>
      </c>
    </row>
    <row r="1463" spans="45:49" x14ac:dyDescent="0.3">
      <c r="AS1463" s="124">
        <v>1002</v>
      </c>
      <c r="AT1463" s="124" t="e">
        <f t="shared" si="80"/>
        <v>#REF!</v>
      </c>
      <c r="AU1463" s="124" t="e">
        <f t="shared" si="79"/>
        <v>#REF!</v>
      </c>
      <c r="AV1463" s="129" t="s">
        <v>2937</v>
      </c>
      <c r="AW1463" s="129" t="s">
        <v>2938</v>
      </c>
    </row>
    <row r="1464" spans="45:49" x14ac:dyDescent="0.3">
      <c r="AS1464" s="124">
        <v>1002</v>
      </c>
      <c r="AT1464" s="124" t="e">
        <f t="shared" si="80"/>
        <v>#REF!</v>
      </c>
      <c r="AU1464" s="124" t="e">
        <f t="shared" si="79"/>
        <v>#REF!</v>
      </c>
      <c r="AV1464" s="124" t="s">
        <v>2939</v>
      </c>
      <c r="AW1464" s="124" t="s">
        <v>2940</v>
      </c>
    </row>
    <row r="1465" spans="45:49" x14ac:dyDescent="0.3">
      <c r="AS1465" s="124">
        <v>1002</v>
      </c>
      <c r="AT1465" s="124" t="e">
        <f t="shared" si="80"/>
        <v>#REF!</v>
      </c>
      <c r="AU1465" s="124" t="e">
        <f t="shared" si="79"/>
        <v>#REF!</v>
      </c>
      <c r="AV1465" s="129" t="s">
        <v>214</v>
      </c>
      <c r="AW1465" s="129" t="s">
        <v>2941</v>
      </c>
    </row>
    <row r="1466" spans="45:49" x14ac:dyDescent="0.3">
      <c r="AS1466" s="124">
        <v>1002</v>
      </c>
      <c r="AT1466" s="124" t="e">
        <f t="shared" si="80"/>
        <v>#REF!</v>
      </c>
      <c r="AU1466" s="124" t="e">
        <f t="shared" si="79"/>
        <v>#REF!</v>
      </c>
      <c r="AV1466" s="124" t="s">
        <v>2942</v>
      </c>
      <c r="AW1466" s="124" t="s">
        <v>2943</v>
      </c>
    </row>
    <row r="1467" spans="45:49" x14ac:dyDescent="0.3">
      <c r="AS1467" s="124">
        <v>1003</v>
      </c>
      <c r="AT1467" s="124" t="e">
        <f t="shared" si="80"/>
        <v>#REF!</v>
      </c>
      <c r="AU1467" s="124" t="e">
        <f t="shared" si="79"/>
        <v>#REF!</v>
      </c>
      <c r="AV1467" s="129" t="s">
        <v>2944</v>
      </c>
      <c r="AW1467" s="129" t="s">
        <v>2945</v>
      </c>
    </row>
    <row r="1468" spans="45:49" x14ac:dyDescent="0.3">
      <c r="AS1468" s="124">
        <v>1003</v>
      </c>
      <c r="AT1468" s="124" t="e">
        <f t="shared" si="80"/>
        <v>#REF!</v>
      </c>
      <c r="AU1468" s="124" t="e">
        <f t="shared" si="79"/>
        <v>#REF!</v>
      </c>
      <c r="AV1468" s="124" t="s">
        <v>2946</v>
      </c>
      <c r="AW1468" s="124" t="s">
        <v>2947</v>
      </c>
    </row>
    <row r="1469" spans="45:49" x14ac:dyDescent="0.3">
      <c r="AS1469" s="124">
        <v>1003</v>
      </c>
      <c r="AT1469" s="124" t="e">
        <f t="shared" si="80"/>
        <v>#REF!</v>
      </c>
      <c r="AU1469" s="124" t="e">
        <f t="shared" si="79"/>
        <v>#REF!</v>
      </c>
      <c r="AV1469" s="129" t="s">
        <v>2948</v>
      </c>
      <c r="AW1469" s="129" t="s">
        <v>2949</v>
      </c>
    </row>
    <row r="1470" spans="45:49" x14ac:dyDescent="0.3">
      <c r="AS1470" s="124">
        <v>1003</v>
      </c>
      <c r="AT1470" s="124" t="e">
        <f t="shared" si="80"/>
        <v>#REF!</v>
      </c>
      <c r="AU1470" s="124" t="e">
        <f t="shared" si="79"/>
        <v>#REF!</v>
      </c>
      <c r="AV1470" s="124" t="s">
        <v>2950</v>
      </c>
      <c r="AW1470" s="124" t="s">
        <v>2951</v>
      </c>
    </row>
    <row r="1471" spans="45:49" x14ac:dyDescent="0.3">
      <c r="AS1471" s="124">
        <v>1003</v>
      </c>
      <c r="AT1471" s="124" t="e">
        <f t="shared" si="80"/>
        <v>#REF!</v>
      </c>
      <c r="AU1471" s="124" t="e">
        <f t="shared" si="79"/>
        <v>#REF!</v>
      </c>
      <c r="AV1471" s="129" t="s">
        <v>2952</v>
      </c>
      <c r="AW1471" s="129" t="s">
        <v>2953</v>
      </c>
    </row>
    <row r="1472" spans="45:49" x14ac:dyDescent="0.3">
      <c r="AS1472" s="124">
        <v>1003</v>
      </c>
      <c r="AT1472" s="124" t="e">
        <f t="shared" si="80"/>
        <v>#REF!</v>
      </c>
      <c r="AU1472" s="124" t="e">
        <f t="shared" si="79"/>
        <v>#REF!</v>
      </c>
      <c r="AV1472" s="124" t="s">
        <v>216</v>
      </c>
      <c r="AW1472" s="124" t="s">
        <v>2954</v>
      </c>
    </row>
    <row r="1473" spans="45:49" x14ac:dyDescent="0.3">
      <c r="AS1473" s="124">
        <v>1004</v>
      </c>
      <c r="AT1473" s="124" t="e">
        <f t="shared" si="80"/>
        <v>#REF!</v>
      </c>
      <c r="AU1473" s="124" t="e">
        <f t="shared" si="79"/>
        <v>#REF!</v>
      </c>
      <c r="AV1473" s="129" t="s">
        <v>220</v>
      </c>
      <c r="AW1473" s="129" t="s">
        <v>2955</v>
      </c>
    </row>
    <row r="1474" spans="45:49" x14ac:dyDescent="0.3">
      <c r="AS1474" s="124">
        <v>1004</v>
      </c>
      <c r="AT1474" s="124" t="e">
        <f t="shared" si="80"/>
        <v>#REF!</v>
      </c>
      <c r="AU1474" s="124" t="e">
        <f t="shared" ref="AU1474:AU1537" si="81">CONCATENATE(AS1474,AT1474)</f>
        <v>#REF!</v>
      </c>
      <c r="AV1474" s="124" t="s">
        <v>2956</v>
      </c>
      <c r="AW1474" s="124" t="s">
        <v>2957</v>
      </c>
    </row>
    <row r="1475" spans="45:49" x14ac:dyDescent="0.3">
      <c r="AS1475" s="124">
        <v>1004</v>
      </c>
      <c r="AT1475" s="124" t="e">
        <f t="shared" ref="AT1475:AT1538" si="82">AT1474+1</f>
        <v>#REF!</v>
      </c>
      <c r="AU1475" s="124" t="e">
        <f t="shared" si="81"/>
        <v>#REF!</v>
      </c>
      <c r="AV1475" s="129" t="s">
        <v>2958</v>
      </c>
      <c r="AW1475" s="129" t="s">
        <v>2959</v>
      </c>
    </row>
    <row r="1476" spans="45:49" x14ac:dyDescent="0.3">
      <c r="AS1476" s="124">
        <v>1004</v>
      </c>
      <c r="AT1476" s="124" t="e">
        <f t="shared" si="82"/>
        <v>#REF!</v>
      </c>
      <c r="AU1476" s="124" t="e">
        <f t="shared" si="81"/>
        <v>#REF!</v>
      </c>
      <c r="AV1476" s="124" t="s">
        <v>2960</v>
      </c>
      <c r="AW1476" s="124" t="s">
        <v>2961</v>
      </c>
    </row>
    <row r="1477" spans="45:49" x14ac:dyDescent="0.3">
      <c r="AS1477" s="124">
        <v>1005</v>
      </c>
      <c r="AT1477" s="124" t="e">
        <f t="shared" si="82"/>
        <v>#REF!</v>
      </c>
      <c r="AU1477" s="124" t="e">
        <f t="shared" si="81"/>
        <v>#REF!</v>
      </c>
      <c r="AV1477" s="129" t="s">
        <v>946</v>
      </c>
      <c r="AW1477" s="129" t="s">
        <v>2962</v>
      </c>
    </row>
    <row r="1478" spans="45:49" x14ac:dyDescent="0.3">
      <c r="AS1478" s="124">
        <v>1005</v>
      </c>
      <c r="AT1478" s="124" t="e">
        <f t="shared" si="82"/>
        <v>#REF!</v>
      </c>
      <c r="AU1478" s="124" t="e">
        <f t="shared" si="81"/>
        <v>#REF!</v>
      </c>
      <c r="AV1478" s="124" t="s">
        <v>2963</v>
      </c>
      <c r="AW1478" s="124" t="s">
        <v>2964</v>
      </c>
    </row>
    <row r="1479" spans="45:49" x14ac:dyDescent="0.3">
      <c r="AS1479" s="124">
        <v>1005</v>
      </c>
      <c r="AT1479" s="124" t="e">
        <f t="shared" si="82"/>
        <v>#REF!</v>
      </c>
      <c r="AU1479" s="124" t="e">
        <f t="shared" si="81"/>
        <v>#REF!</v>
      </c>
      <c r="AV1479" s="129" t="s">
        <v>2965</v>
      </c>
      <c r="AW1479" s="129" t="s">
        <v>2966</v>
      </c>
    </row>
    <row r="1480" spans="45:49" x14ac:dyDescent="0.3">
      <c r="AS1480" s="124">
        <v>1005</v>
      </c>
      <c r="AT1480" s="124" t="e">
        <f t="shared" si="82"/>
        <v>#REF!</v>
      </c>
      <c r="AU1480" s="124" t="e">
        <f t="shared" si="81"/>
        <v>#REF!</v>
      </c>
      <c r="AV1480" s="124" t="s">
        <v>5984</v>
      </c>
      <c r="AW1480" s="124" t="s">
        <v>2967</v>
      </c>
    </row>
    <row r="1481" spans="45:49" x14ac:dyDescent="0.3">
      <c r="AS1481" s="124">
        <v>1006</v>
      </c>
      <c r="AT1481" s="124" t="e">
        <f t="shared" si="82"/>
        <v>#REF!</v>
      </c>
      <c r="AU1481" s="124" t="e">
        <f t="shared" si="81"/>
        <v>#REF!</v>
      </c>
      <c r="AV1481" s="129" t="s">
        <v>2968</v>
      </c>
      <c r="AW1481" s="129" t="s">
        <v>2969</v>
      </c>
    </row>
    <row r="1482" spans="45:49" x14ac:dyDescent="0.3">
      <c r="AS1482" s="124">
        <v>1006</v>
      </c>
      <c r="AT1482" s="124" t="e">
        <f t="shared" si="82"/>
        <v>#REF!</v>
      </c>
      <c r="AU1482" s="124" t="e">
        <f t="shared" si="81"/>
        <v>#REF!</v>
      </c>
      <c r="AV1482" s="124" t="s">
        <v>2970</v>
      </c>
      <c r="AW1482" s="124" t="s">
        <v>2971</v>
      </c>
    </row>
    <row r="1483" spans="45:49" x14ac:dyDescent="0.3">
      <c r="AS1483" s="124">
        <v>1006</v>
      </c>
      <c r="AT1483" s="124" t="e">
        <f t="shared" si="82"/>
        <v>#REF!</v>
      </c>
      <c r="AU1483" s="124" t="e">
        <f t="shared" si="81"/>
        <v>#REF!</v>
      </c>
      <c r="AV1483" s="129" t="s">
        <v>2972</v>
      </c>
      <c r="AW1483" s="129" t="s">
        <v>2973</v>
      </c>
    </row>
    <row r="1484" spans="45:49" x14ac:dyDescent="0.3">
      <c r="AS1484" s="124">
        <v>1006</v>
      </c>
      <c r="AT1484" s="124" t="e">
        <f t="shared" si="82"/>
        <v>#REF!</v>
      </c>
      <c r="AU1484" s="124" t="e">
        <f t="shared" si="81"/>
        <v>#REF!</v>
      </c>
      <c r="AV1484" s="124" t="s">
        <v>2974</v>
      </c>
      <c r="AW1484" s="124" t="s">
        <v>2975</v>
      </c>
    </row>
    <row r="1485" spans="45:49" x14ac:dyDescent="0.3">
      <c r="AS1485" s="124">
        <v>1006</v>
      </c>
      <c r="AT1485" s="124" t="e">
        <f t="shared" si="82"/>
        <v>#REF!</v>
      </c>
      <c r="AU1485" s="124" t="e">
        <f t="shared" si="81"/>
        <v>#REF!</v>
      </c>
      <c r="AV1485" s="129" t="s">
        <v>2976</v>
      </c>
      <c r="AW1485" s="129" t="s">
        <v>2977</v>
      </c>
    </row>
    <row r="1486" spans="45:49" x14ac:dyDescent="0.3">
      <c r="AS1486" s="124">
        <v>1006</v>
      </c>
      <c r="AT1486" s="124" t="e">
        <f t="shared" si="82"/>
        <v>#REF!</v>
      </c>
      <c r="AU1486" s="124" t="e">
        <f t="shared" si="81"/>
        <v>#REF!</v>
      </c>
      <c r="AV1486" s="124" t="s">
        <v>2978</v>
      </c>
      <c r="AW1486" s="124" t="s">
        <v>2979</v>
      </c>
    </row>
    <row r="1487" spans="45:49" x14ac:dyDescent="0.3">
      <c r="AS1487" s="124">
        <v>1006</v>
      </c>
      <c r="AT1487" s="124" t="e">
        <f t="shared" si="82"/>
        <v>#REF!</v>
      </c>
      <c r="AU1487" s="124" t="e">
        <f t="shared" si="81"/>
        <v>#REF!</v>
      </c>
      <c r="AV1487" s="129" t="s">
        <v>2980</v>
      </c>
      <c r="AW1487" s="129" t="s">
        <v>2981</v>
      </c>
    </row>
    <row r="1488" spans="45:49" x14ac:dyDescent="0.3">
      <c r="AS1488" s="124">
        <v>1006</v>
      </c>
      <c r="AT1488" s="124" t="e">
        <f t="shared" si="82"/>
        <v>#REF!</v>
      </c>
      <c r="AU1488" s="124" t="e">
        <f t="shared" si="81"/>
        <v>#REF!</v>
      </c>
      <c r="AV1488" s="124" t="s">
        <v>2982</v>
      </c>
      <c r="AW1488" s="124" t="s">
        <v>2983</v>
      </c>
    </row>
    <row r="1489" spans="45:49" x14ac:dyDescent="0.3">
      <c r="AS1489" s="124">
        <v>1006</v>
      </c>
      <c r="AT1489" s="124" t="e">
        <f t="shared" si="82"/>
        <v>#REF!</v>
      </c>
      <c r="AU1489" s="124" t="e">
        <f t="shared" si="81"/>
        <v>#REF!</v>
      </c>
      <c r="AV1489" s="129" t="s">
        <v>2984</v>
      </c>
      <c r="AW1489" s="129" t="s">
        <v>2985</v>
      </c>
    </row>
    <row r="1490" spans="45:49" x14ac:dyDescent="0.3">
      <c r="AS1490" s="124">
        <v>1006</v>
      </c>
      <c r="AT1490" s="124" t="e">
        <f t="shared" si="82"/>
        <v>#REF!</v>
      </c>
      <c r="AU1490" s="124" t="e">
        <f t="shared" si="81"/>
        <v>#REF!</v>
      </c>
      <c r="AV1490" s="124" t="s">
        <v>5985</v>
      </c>
      <c r="AW1490" s="124" t="s">
        <v>2986</v>
      </c>
    </row>
    <row r="1491" spans="45:49" x14ac:dyDescent="0.3">
      <c r="AS1491" s="124">
        <v>1006</v>
      </c>
      <c r="AT1491" s="124" t="e">
        <f t="shared" si="82"/>
        <v>#REF!</v>
      </c>
      <c r="AU1491" s="124" t="e">
        <f t="shared" si="81"/>
        <v>#REF!</v>
      </c>
      <c r="AV1491" s="129" t="s">
        <v>5986</v>
      </c>
      <c r="AW1491" s="129" t="s">
        <v>2987</v>
      </c>
    </row>
    <row r="1492" spans="45:49" x14ac:dyDescent="0.3">
      <c r="AS1492" s="124">
        <v>1006</v>
      </c>
      <c r="AT1492" s="124" t="e">
        <f t="shared" si="82"/>
        <v>#REF!</v>
      </c>
      <c r="AU1492" s="124" t="e">
        <f t="shared" si="81"/>
        <v>#REF!</v>
      </c>
      <c r="AV1492" s="124" t="s">
        <v>5987</v>
      </c>
      <c r="AW1492" s="124" t="s">
        <v>2988</v>
      </c>
    </row>
    <row r="1493" spans="45:49" x14ac:dyDescent="0.3">
      <c r="AS1493" s="124">
        <v>1007</v>
      </c>
      <c r="AT1493" s="124" t="e">
        <f t="shared" si="82"/>
        <v>#REF!</v>
      </c>
      <c r="AU1493" s="124" t="e">
        <f t="shared" si="81"/>
        <v>#REF!</v>
      </c>
      <c r="AV1493" s="129" t="s">
        <v>5988</v>
      </c>
      <c r="AW1493" s="129" t="s">
        <v>2989</v>
      </c>
    </row>
    <row r="1494" spans="45:49" x14ac:dyDescent="0.3">
      <c r="AS1494" s="124">
        <v>1008</v>
      </c>
      <c r="AT1494" s="124" t="e">
        <f t="shared" si="82"/>
        <v>#REF!</v>
      </c>
      <c r="AU1494" s="124" t="e">
        <f t="shared" si="81"/>
        <v>#REF!</v>
      </c>
      <c r="AV1494" s="124" t="s">
        <v>2990</v>
      </c>
      <c r="AW1494" s="124" t="s">
        <v>2991</v>
      </c>
    </row>
    <row r="1495" spans="45:49" x14ac:dyDescent="0.3">
      <c r="AS1495" s="124">
        <v>1008</v>
      </c>
      <c r="AT1495" s="124" t="e">
        <f t="shared" si="82"/>
        <v>#REF!</v>
      </c>
      <c r="AU1495" s="124" t="e">
        <f t="shared" si="81"/>
        <v>#REF!</v>
      </c>
      <c r="AV1495" s="129" t="s">
        <v>2992</v>
      </c>
      <c r="AW1495" s="129" t="s">
        <v>2993</v>
      </c>
    </row>
    <row r="1496" spans="45:49" x14ac:dyDescent="0.3">
      <c r="AS1496" s="124">
        <v>1008</v>
      </c>
      <c r="AT1496" s="124" t="e">
        <f t="shared" si="82"/>
        <v>#REF!</v>
      </c>
      <c r="AU1496" s="124" t="e">
        <f t="shared" si="81"/>
        <v>#REF!</v>
      </c>
      <c r="AV1496" s="124" t="s">
        <v>2994</v>
      </c>
      <c r="AW1496" s="124" t="s">
        <v>2995</v>
      </c>
    </row>
    <row r="1497" spans="45:49" x14ac:dyDescent="0.3">
      <c r="AS1497" s="124">
        <v>1008</v>
      </c>
      <c r="AT1497" s="124" t="e">
        <f t="shared" si="82"/>
        <v>#REF!</v>
      </c>
      <c r="AU1497" s="124" t="e">
        <f t="shared" si="81"/>
        <v>#REF!</v>
      </c>
      <c r="AV1497" s="129" t="s">
        <v>5989</v>
      </c>
      <c r="AW1497" s="129" t="s">
        <v>2996</v>
      </c>
    </row>
    <row r="1498" spans="45:49" x14ac:dyDescent="0.3">
      <c r="AS1498" s="124">
        <v>1009</v>
      </c>
      <c r="AT1498" s="124" t="e">
        <f t="shared" si="82"/>
        <v>#REF!</v>
      </c>
      <c r="AU1498" s="124" t="e">
        <f t="shared" si="81"/>
        <v>#REF!</v>
      </c>
      <c r="AV1498" s="124" t="s">
        <v>2997</v>
      </c>
      <c r="AW1498" s="124" t="s">
        <v>2998</v>
      </c>
    </row>
    <row r="1499" spans="45:49" x14ac:dyDescent="0.3">
      <c r="AS1499" s="124">
        <v>1009</v>
      </c>
      <c r="AT1499" s="124" t="e">
        <f t="shared" si="82"/>
        <v>#REF!</v>
      </c>
      <c r="AU1499" s="124" t="e">
        <f t="shared" si="81"/>
        <v>#REF!</v>
      </c>
      <c r="AV1499" s="129" t="s">
        <v>2999</v>
      </c>
      <c r="AW1499" s="129" t="s">
        <v>3000</v>
      </c>
    </row>
    <row r="1500" spans="45:49" x14ac:dyDescent="0.3">
      <c r="AS1500" s="124">
        <v>1009</v>
      </c>
      <c r="AT1500" s="124" t="e">
        <f t="shared" si="82"/>
        <v>#REF!</v>
      </c>
      <c r="AU1500" s="124" t="e">
        <f t="shared" si="81"/>
        <v>#REF!</v>
      </c>
      <c r="AV1500" s="124" t="s">
        <v>3001</v>
      </c>
      <c r="AW1500" s="124" t="s">
        <v>3002</v>
      </c>
    </row>
    <row r="1501" spans="45:49" x14ac:dyDescent="0.3">
      <c r="AS1501" s="124">
        <v>1009</v>
      </c>
      <c r="AT1501" s="124" t="e">
        <f t="shared" si="82"/>
        <v>#REF!</v>
      </c>
      <c r="AU1501" s="124" t="e">
        <f t="shared" si="81"/>
        <v>#REF!</v>
      </c>
      <c r="AV1501" s="129" t="s">
        <v>3003</v>
      </c>
      <c r="AW1501" s="129" t="s">
        <v>3004</v>
      </c>
    </row>
    <row r="1502" spans="45:49" x14ac:dyDescent="0.3">
      <c r="AS1502" s="124">
        <v>1009</v>
      </c>
      <c r="AT1502" s="124" t="e">
        <f t="shared" si="82"/>
        <v>#REF!</v>
      </c>
      <c r="AU1502" s="124" t="e">
        <f t="shared" si="81"/>
        <v>#REF!</v>
      </c>
      <c r="AV1502" s="124" t="s">
        <v>2596</v>
      </c>
      <c r="AW1502" s="124" t="s">
        <v>3005</v>
      </c>
    </row>
    <row r="1503" spans="45:49" x14ac:dyDescent="0.3">
      <c r="AS1503" s="124">
        <v>1009</v>
      </c>
      <c r="AT1503" s="124" t="e">
        <f t="shared" si="82"/>
        <v>#REF!</v>
      </c>
      <c r="AU1503" s="124" t="e">
        <f t="shared" si="81"/>
        <v>#REF!</v>
      </c>
      <c r="AV1503" s="129" t="s">
        <v>3006</v>
      </c>
      <c r="AW1503" s="129" t="s">
        <v>3007</v>
      </c>
    </row>
    <row r="1504" spans="45:49" x14ac:dyDescent="0.3">
      <c r="AS1504" s="124">
        <v>1009</v>
      </c>
      <c r="AT1504" s="124" t="e">
        <f t="shared" si="82"/>
        <v>#REF!</v>
      </c>
      <c r="AU1504" s="124" t="e">
        <f t="shared" si="81"/>
        <v>#REF!</v>
      </c>
      <c r="AV1504" s="124" t="s">
        <v>3008</v>
      </c>
      <c r="AW1504" s="124" t="s">
        <v>3009</v>
      </c>
    </row>
    <row r="1505" spans="45:49" x14ac:dyDescent="0.3">
      <c r="AS1505" s="124">
        <v>1009</v>
      </c>
      <c r="AT1505" s="124" t="e">
        <f t="shared" si="82"/>
        <v>#REF!</v>
      </c>
      <c r="AU1505" s="124" t="e">
        <f t="shared" si="81"/>
        <v>#REF!</v>
      </c>
      <c r="AV1505" s="129" t="s">
        <v>3010</v>
      </c>
      <c r="AW1505" s="129" t="s">
        <v>3011</v>
      </c>
    </row>
    <row r="1506" spans="45:49" x14ac:dyDescent="0.3">
      <c r="AS1506" s="124">
        <v>1009</v>
      </c>
      <c r="AT1506" s="124" t="e">
        <f t="shared" si="82"/>
        <v>#REF!</v>
      </c>
      <c r="AU1506" s="124" t="e">
        <f t="shared" si="81"/>
        <v>#REF!</v>
      </c>
      <c r="AV1506" s="124" t="s">
        <v>3012</v>
      </c>
      <c r="AW1506" s="124" t="s">
        <v>3013</v>
      </c>
    </row>
    <row r="1507" spans="45:49" x14ac:dyDescent="0.3">
      <c r="AS1507" s="124">
        <v>1009</v>
      </c>
      <c r="AT1507" s="124" t="e">
        <f t="shared" si="82"/>
        <v>#REF!</v>
      </c>
      <c r="AU1507" s="124" t="e">
        <f t="shared" si="81"/>
        <v>#REF!</v>
      </c>
      <c r="AV1507" s="129" t="s">
        <v>5990</v>
      </c>
      <c r="AW1507" s="129" t="s">
        <v>3014</v>
      </c>
    </row>
    <row r="1508" spans="45:49" x14ac:dyDescent="0.3">
      <c r="AS1508" s="124">
        <v>1009</v>
      </c>
      <c r="AT1508" s="124" t="e">
        <f t="shared" si="82"/>
        <v>#REF!</v>
      </c>
      <c r="AU1508" s="124" t="e">
        <f t="shared" si="81"/>
        <v>#REF!</v>
      </c>
      <c r="AV1508" s="124" t="s">
        <v>5991</v>
      </c>
      <c r="AW1508" s="124" t="s">
        <v>3015</v>
      </c>
    </row>
    <row r="1509" spans="45:49" x14ac:dyDescent="0.3">
      <c r="AS1509" s="124">
        <v>1009</v>
      </c>
      <c r="AT1509" s="124" t="e">
        <f t="shared" si="82"/>
        <v>#REF!</v>
      </c>
      <c r="AU1509" s="124" t="e">
        <f t="shared" si="81"/>
        <v>#REF!</v>
      </c>
      <c r="AV1509" s="129" t="s">
        <v>5992</v>
      </c>
      <c r="AW1509" s="129" t="s">
        <v>3016</v>
      </c>
    </row>
    <row r="1510" spans="45:49" x14ac:dyDescent="0.3">
      <c r="AS1510" s="124">
        <v>1009</v>
      </c>
      <c r="AT1510" s="124" t="e">
        <f t="shared" si="82"/>
        <v>#REF!</v>
      </c>
      <c r="AU1510" s="124" t="e">
        <f t="shared" si="81"/>
        <v>#REF!</v>
      </c>
      <c r="AV1510" s="124" t="s">
        <v>5993</v>
      </c>
      <c r="AW1510" s="124" t="s">
        <v>3017</v>
      </c>
    </row>
    <row r="1511" spans="45:49" x14ac:dyDescent="0.3">
      <c r="AS1511" s="124">
        <v>1009</v>
      </c>
      <c r="AT1511" s="124" t="e">
        <f t="shared" si="82"/>
        <v>#REF!</v>
      </c>
      <c r="AU1511" s="124" t="e">
        <f t="shared" si="81"/>
        <v>#REF!</v>
      </c>
      <c r="AV1511" s="129" t="s">
        <v>5994</v>
      </c>
      <c r="AW1511" s="129" t="s">
        <v>3018</v>
      </c>
    </row>
    <row r="1512" spans="45:49" x14ac:dyDescent="0.3">
      <c r="AS1512" s="124">
        <v>1009</v>
      </c>
      <c r="AT1512" s="124" t="e">
        <f t="shared" si="82"/>
        <v>#REF!</v>
      </c>
      <c r="AU1512" s="124" t="e">
        <f t="shared" si="81"/>
        <v>#REF!</v>
      </c>
      <c r="AV1512" s="124" t="s">
        <v>5995</v>
      </c>
      <c r="AW1512" s="124" t="s">
        <v>3019</v>
      </c>
    </row>
    <row r="1513" spans="45:49" x14ac:dyDescent="0.3">
      <c r="AS1513" s="124">
        <v>1009</v>
      </c>
      <c r="AT1513" s="124" t="e">
        <f t="shared" si="82"/>
        <v>#REF!</v>
      </c>
      <c r="AU1513" s="124" t="e">
        <f t="shared" si="81"/>
        <v>#REF!</v>
      </c>
      <c r="AV1513" s="129" t="s">
        <v>5996</v>
      </c>
      <c r="AW1513" s="129" t="s">
        <v>3020</v>
      </c>
    </row>
    <row r="1514" spans="45:49" x14ac:dyDescent="0.3">
      <c r="AS1514" s="124">
        <v>1009</v>
      </c>
      <c r="AT1514" s="124" t="e">
        <f t="shared" si="82"/>
        <v>#REF!</v>
      </c>
      <c r="AU1514" s="124" t="e">
        <f t="shared" si="81"/>
        <v>#REF!</v>
      </c>
      <c r="AV1514" s="124" t="s">
        <v>5997</v>
      </c>
      <c r="AW1514" s="124" t="s">
        <v>3021</v>
      </c>
    </row>
    <row r="1515" spans="45:49" x14ac:dyDescent="0.3">
      <c r="AS1515" s="124">
        <v>1009</v>
      </c>
      <c r="AT1515" s="124" t="e">
        <f t="shared" si="82"/>
        <v>#REF!</v>
      </c>
      <c r="AU1515" s="124" t="e">
        <f t="shared" si="81"/>
        <v>#REF!</v>
      </c>
      <c r="AV1515" s="129" t="s">
        <v>5998</v>
      </c>
      <c r="AW1515" s="129" t="s">
        <v>3022</v>
      </c>
    </row>
    <row r="1516" spans="45:49" x14ac:dyDescent="0.3">
      <c r="AS1516" s="124">
        <v>1010</v>
      </c>
      <c r="AT1516" s="124" t="e">
        <f t="shared" si="82"/>
        <v>#REF!</v>
      </c>
      <c r="AU1516" s="124" t="e">
        <f t="shared" si="81"/>
        <v>#REF!</v>
      </c>
      <c r="AV1516" s="124" t="s">
        <v>263</v>
      </c>
      <c r="AW1516" s="124" t="s">
        <v>3023</v>
      </c>
    </row>
    <row r="1517" spans="45:49" x14ac:dyDescent="0.3">
      <c r="AS1517" s="124">
        <v>1010</v>
      </c>
      <c r="AT1517" s="124" t="e">
        <f t="shared" si="82"/>
        <v>#REF!</v>
      </c>
      <c r="AU1517" s="124" t="e">
        <f t="shared" si="81"/>
        <v>#REF!</v>
      </c>
      <c r="AV1517" s="129" t="s">
        <v>3024</v>
      </c>
      <c r="AW1517" s="129" t="s">
        <v>3025</v>
      </c>
    </row>
    <row r="1518" spans="45:49" x14ac:dyDescent="0.3">
      <c r="AS1518" s="124">
        <v>1010</v>
      </c>
      <c r="AT1518" s="124" t="e">
        <f t="shared" si="82"/>
        <v>#REF!</v>
      </c>
      <c r="AU1518" s="124" t="e">
        <f t="shared" si="81"/>
        <v>#REF!</v>
      </c>
      <c r="AV1518" s="124" t="s">
        <v>357</v>
      </c>
      <c r="AW1518" s="124" t="s">
        <v>3026</v>
      </c>
    </row>
    <row r="1519" spans="45:49" x14ac:dyDescent="0.3">
      <c r="AS1519" s="124">
        <v>1011</v>
      </c>
      <c r="AT1519" s="124" t="e">
        <f t="shared" si="82"/>
        <v>#REF!</v>
      </c>
      <c r="AU1519" s="124" t="e">
        <f t="shared" si="81"/>
        <v>#REF!</v>
      </c>
      <c r="AV1519" s="129" t="s">
        <v>2651</v>
      </c>
      <c r="AW1519" s="129" t="s">
        <v>3027</v>
      </c>
    </row>
    <row r="1520" spans="45:49" x14ac:dyDescent="0.3">
      <c r="AS1520" s="124">
        <v>1011</v>
      </c>
      <c r="AT1520" s="124" t="e">
        <f t="shared" si="82"/>
        <v>#REF!</v>
      </c>
      <c r="AU1520" s="124" t="e">
        <f t="shared" si="81"/>
        <v>#REF!</v>
      </c>
      <c r="AV1520" s="124" t="s">
        <v>359</v>
      </c>
      <c r="AW1520" s="124" t="s">
        <v>3028</v>
      </c>
    </row>
    <row r="1521" spans="45:49" x14ac:dyDescent="0.3">
      <c r="AS1521" s="124">
        <v>1011</v>
      </c>
      <c r="AT1521" s="124" t="e">
        <f t="shared" si="82"/>
        <v>#REF!</v>
      </c>
      <c r="AU1521" s="124" t="e">
        <f t="shared" si="81"/>
        <v>#REF!</v>
      </c>
      <c r="AV1521" s="129" t="s">
        <v>3029</v>
      </c>
      <c r="AW1521" s="129" t="s">
        <v>3030</v>
      </c>
    </row>
    <row r="1522" spans="45:49" x14ac:dyDescent="0.3">
      <c r="AS1522" s="124">
        <v>1012</v>
      </c>
      <c r="AT1522" s="124" t="e">
        <f t="shared" si="82"/>
        <v>#REF!</v>
      </c>
      <c r="AU1522" s="124" t="e">
        <f t="shared" si="81"/>
        <v>#REF!</v>
      </c>
      <c r="AV1522" s="124" t="s">
        <v>3031</v>
      </c>
      <c r="AW1522" s="124" t="s">
        <v>3032</v>
      </c>
    </row>
    <row r="1523" spans="45:49" x14ac:dyDescent="0.3">
      <c r="AS1523" s="124">
        <v>1012</v>
      </c>
      <c r="AT1523" s="124" t="e">
        <f t="shared" si="82"/>
        <v>#REF!</v>
      </c>
      <c r="AU1523" s="124" t="e">
        <f t="shared" si="81"/>
        <v>#REF!</v>
      </c>
      <c r="AV1523" s="129" t="s">
        <v>3033</v>
      </c>
      <c r="AW1523" s="129" t="s">
        <v>3034</v>
      </c>
    </row>
    <row r="1524" spans="45:49" x14ac:dyDescent="0.3">
      <c r="AS1524" s="124">
        <v>1012</v>
      </c>
      <c r="AT1524" s="124" t="e">
        <f t="shared" si="82"/>
        <v>#REF!</v>
      </c>
      <c r="AU1524" s="124" t="e">
        <f t="shared" si="81"/>
        <v>#REF!</v>
      </c>
      <c r="AV1524" s="124" t="s">
        <v>3035</v>
      </c>
      <c r="AW1524" s="124" t="s">
        <v>3036</v>
      </c>
    </row>
    <row r="1525" spans="45:49" x14ac:dyDescent="0.3">
      <c r="AS1525" s="124">
        <v>1012</v>
      </c>
      <c r="AT1525" s="124" t="e">
        <f t="shared" si="82"/>
        <v>#REF!</v>
      </c>
      <c r="AU1525" s="124" t="e">
        <f t="shared" si="81"/>
        <v>#REF!</v>
      </c>
      <c r="AV1525" s="129" t="s">
        <v>3037</v>
      </c>
      <c r="AW1525" s="129" t="s">
        <v>3038</v>
      </c>
    </row>
    <row r="1526" spans="45:49" x14ac:dyDescent="0.3">
      <c r="AS1526" s="124">
        <v>1012</v>
      </c>
      <c r="AT1526" s="124" t="e">
        <f t="shared" si="82"/>
        <v>#REF!</v>
      </c>
      <c r="AU1526" s="124" t="e">
        <f t="shared" si="81"/>
        <v>#REF!</v>
      </c>
      <c r="AV1526" s="124" t="s">
        <v>3039</v>
      </c>
      <c r="AW1526" s="124" t="s">
        <v>3040</v>
      </c>
    </row>
    <row r="1527" spans="45:49" x14ac:dyDescent="0.3">
      <c r="AS1527" s="124">
        <v>1012</v>
      </c>
      <c r="AT1527" s="124" t="e">
        <f t="shared" si="82"/>
        <v>#REF!</v>
      </c>
      <c r="AU1527" s="124" t="e">
        <f t="shared" si="81"/>
        <v>#REF!</v>
      </c>
      <c r="AV1527" s="129" t="s">
        <v>3041</v>
      </c>
      <c r="AW1527" s="129" t="s">
        <v>3042</v>
      </c>
    </row>
    <row r="1528" spans="45:49" x14ac:dyDescent="0.3">
      <c r="AS1528" s="124">
        <v>1012</v>
      </c>
      <c r="AT1528" s="124" t="e">
        <f t="shared" si="82"/>
        <v>#REF!</v>
      </c>
      <c r="AU1528" s="124" t="e">
        <f t="shared" si="81"/>
        <v>#REF!</v>
      </c>
      <c r="AV1528" s="124" t="s">
        <v>3043</v>
      </c>
      <c r="AW1528" s="124" t="s">
        <v>3044</v>
      </c>
    </row>
    <row r="1529" spans="45:49" x14ac:dyDescent="0.3">
      <c r="AS1529" s="124">
        <v>1013</v>
      </c>
      <c r="AT1529" s="124" t="e">
        <f t="shared" si="82"/>
        <v>#REF!</v>
      </c>
      <c r="AU1529" s="124" t="e">
        <f t="shared" si="81"/>
        <v>#REF!</v>
      </c>
      <c r="AV1529" s="129" t="s">
        <v>3045</v>
      </c>
      <c r="AW1529" s="129" t="s">
        <v>3046</v>
      </c>
    </row>
    <row r="1530" spans="45:49" x14ac:dyDescent="0.3">
      <c r="AS1530" s="124">
        <v>1013</v>
      </c>
      <c r="AT1530" s="124" t="e">
        <f t="shared" si="82"/>
        <v>#REF!</v>
      </c>
      <c r="AU1530" s="124" t="e">
        <f t="shared" si="81"/>
        <v>#REF!</v>
      </c>
      <c r="AV1530" s="124" t="s">
        <v>285</v>
      </c>
      <c r="AW1530" s="124" t="s">
        <v>3047</v>
      </c>
    </row>
    <row r="1531" spans="45:49" x14ac:dyDescent="0.3">
      <c r="AS1531" s="124">
        <v>1013</v>
      </c>
      <c r="AT1531" s="124" t="e">
        <f t="shared" si="82"/>
        <v>#REF!</v>
      </c>
      <c r="AU1531" s="124" t="e">
        <f t="shared" si="81"/>
        <v>#REF!</v>
      </c>
      <c r="AV1531" s="129" t="s">
        <v>3048</v>
      </c>
      <c r="AW1531" s="129" t="s">
        <v>3049</v>
      </c>
    </row>
    <row r="1532" spans="45:49" x14ac:dyDescent="0.3">
      <c r="AS1532" s="124">
        <v>1014</v>
      </c>
      <c r="AT1532" s="124" t="e">
        <f t="shared" si="82"/>
        <v>#REF!</v>
      </c>
      <c r="AU1532" s="124" t="e">
        <f t="shared" si="81"/>
        <v>#REF!</v>
      </c>
      <c r="AV1532" s="124" t="s">
        <v>3050</v>
      </c>
      <c r="AW1532" s="124" t="s">
        <v>3051</v>
      </c>
    </row>
    <row r="1533" spans="45:49" x14ac:dyDescent="0.3">
      <c r="AS1533" s="124">
        <v>1014</v>
      </c>
      <c r="AT1533" s="124" t="e">
        <f t="shared" si="82"/>
        <v>#REF!</v>
      </c>
      <c r="AU1533" s="124" t="e">
        <f t="shared" si="81"/>
        <v>#REF!</v>
      </c>
      <c r="AV1533" s="129" t="s">
        <v>3052</v>
      </c>
      <c r="AW1533" s="129" t="s">
        <v>3053</v>
      </c>
    </row>
    <row r="1534" spans="45:49" x14ac:dyDescent="0.3">
      <c r="AS1534" s="124">
        <v>1014</v>
      </c>
      <c r="AT1534" s="124" t="e">
        <f t="shared" si="82"/>
        <v>#REF!</v>
      </c>
      <c r="AU1534" s="124" t="e">
        <f t="shared" si="81"/>
        <v>#REF!</v>
      </c>
      <c r="AV1534" s="124" t="s">
        <v>3054</v>
      </c>
      <c r="AW1534" s="124" t="s">
        <v>3055</v>
      </c>
    </row>
    <row r="1535" spans="45:49" x14ac:dyDescent="0.3">
      <c r="AS1535" s="124">
        <v>1014</v>
      </c>
      <c r="AT1535" s="124" t="e">
        <f t="shared" si="82"/>
        <v>#REF!</v>
      </c>
      <c r="AU1535" s="124" t="e">
        <f t="shared" si="81"/>
        <v>#REF!</v>
      </c>
      <c r="AV1535" s="129" t="s">
        <v>365</v>
      </c>
      <c r="AW1535" s="129" t="s">
        <v>3056</v>
      </c>
    </row>
    <row r="1536" spans="45:49" x14ac:dyDescent="0.3">
      <c r="AS1536" s="124">
        <v>1015</v>
      </c>
      <c r="AT1536" s="124" t="e">
        <f t="shared" si="82"/>
        <v>#REF!</v>
      </c>
      <c r="AU1536" s="124" t="e">
        <f t="shared" si="81"/>
        <v>#REF!</v>
      </c>
      <c r="AV1536" s="124" t="s">
        <v>3057</v>
      </c>
      <c r="AW1536" s="124" t="s">
        <v>3058</v>
      </c>
    </row>
    <row r="1537" spans="45:49" x14ac:dyDescent="0.3">
      <c r="AS1537" s="124">
        <v>1015</v>
      </c>
      <c r="AT1537" s="124" t="e">
        <f t="shared" si="82"/>
        <v>#REF!</v>
      </c>
      <c r="AU1537" s="124" t="e">
        <f t="shared" si="81"/>
        <v>#REF!</v>
      </c>
      <c r="AV1537" s="129" t="s">
        <v>3059</v>
      </c>
      <c r="AW1537" s="129" t="s">
        <v>3060</v>
      </c>
    </row>
    <row r="1538" spans="45:49" x14ac:dyDescent="0.3">
      <c r="AS1538" s="124">
        <v>1015</v>
      </c>
      <c r="AT1538" s="124" t="e">
        <f t="shared" si="82"/>
        <v>#REF!</v>
      </c>
      <c r="AU1538" s="124" t="e">
        <f t="shared" ref="AU1538:AU1601" si="83">CONCATENATE(AS1538,AT1538)</f>
        <v>#REF!</v>
      </c>
      <c r="AV1538" s="124" t="s">
        <v>3061</v>
      </c>
      <c r="AW1538" s="124" t="s">
        <v>3062</v>
      </c>
    </row>
    <row r="1539" spans="45:49" x14ac:dyDescent="0.3">
      <c r="AS1539" s="124">
        <v>1015</v>
      </c>
      <c r="AT1539" s="124" t="e">
        <f t="shared" ref="AT1539:AT1602" si="84">AT1538+1</f>
        <v>#REF!</v>
      </c>
      <c r="AU1539" s="124" t="e">
        <f t="shared" si="83"/>
        <v>#REF!</v>
      </c>
      <c r="AV1539" s="129" t="s">
        <v>3063</v>
      </c>
      <c r="AW1539" s="129" t="s">
        <v>3064</v>
      </c>
    </row>
    <row r="1540" spans="45:49" x14ac:dyDescent="0.3">
      <c r="AS1540" s="124">
        <v>1015</v>
      </c>
      <c r="AT1540" s="124" t="e">
        <f t="shared" si="84"/>
        <v>#REF!</v>
      </c>
      <c r="AU1540" s="124" t="e">
        <f t="shared" si="83"/>
        <v>#REF!</v>
      </c>
      <c r="AV1540" s="124" t="s">
        <v>3065</v>
      </c>
      <c r="AW1540" s="124" t="s">
        <v>3066</v>
      </c>
    </row>
    <row r="1541" spans="45:49" x14ac:dyDescent="0.3">
      <c r="AS1541" s="124">
        <v>1015</v>
      </c>
      <c r="AT1541" s="124" t="e">
        <f t="shared" si="84"/>
        <v>#REF!</v>
      </c>
      <c r="AU1541" s="124" t="e">
        <f t="shared" si="83"/>
        <v>#REF!</v>
      </c>
      <c r="AV1541" s="129" t="s">
        <v>3067</v>
      </c>
      <c r="AW1541" s="129" t="s">
        <v>3068</v>
      </c>
    </row>
    <row r="1542" spans="45:49" x14ac:dyDescent="0.3">
      <c r="AS1542" s="124">
        <v>1015</v>
      </c>
      <c r="AT1542" s="124" t="e">
        <f t="shared" si="84"/>
        <v>#REF!</v>
      </c>
      <c r="AU1542" s="124" t="e">
        <f t="shared" si="83"/>
        <v>#REF!</v>
      </c>
      <c r="AV1542" s="124" t="s">
        <v>295</v>
      </c>
      <c r="AW1542" s="124" t="s">
        <v>3069</v>
      </c>
    </row>
    <row r="1543" spans="45:49" x14ac:dyDescent="0.3">
      <c r="AS1543" s="124">
        <v>1015</v>
      </c>
      <c r="AT1543" s="124" t="e">
        <f t="shared" si="84"/>
        <v>#REF!</v>
      </c>
      <c r="AU1543" s="124" t="e">
        <f t="shared" si="83"/>
        <v>#REF!</v>
      </c>
      <c r="AV1543" s="129" t="s">
        <v>3070</v>
      </c>
      <c r="AW1543" s="129" t="s">
        <v>3071</v>
      </c>
    </row>
    <row r="1544" spans="45:49" x14ac:dyDescent="0.3">
      <c r="AS1544" s="124">
        <v>1015</v>
      </c>
      <c r="AT1544" s="124" t="e">
        <f t="shared" si="84"/>
        <v>#REF!</v>
      </c>
      <c r="AU1544" s="124" t="e">
        <f t="shared" si="83"/>
        <v>#REF!</v>
      </c>
      <c r="AV1544" s="124" t="s">
        <v>3072</v>
      </c>
      <c r="AW1544" s="124" t="s">
        <v>3073</v>
      </c>
    </row>
    <row r="1545" spans="45:49" x14ac:dyDescent="0.3">
      <c r="AS1545" s="124">
        <v>1015</v>
      </c>
      <c r="AT1545" s="124" t="e">
        <f t="shared" si="84"/>
        <v>#REF!</v>
      </c>
      <c r="AU1545" s="124" t="e">
        <f t="shared" si="83"/>
        <v>#REF!</v>
      </c>
      <c r="AV1545" s="129" t="s">
        <v>3074</v>
      </c>
      <c r="AW1545" s="129" t="s">
        <v>3075</v>
      </c>
    </row>
    <row r="1546" spans="45:49" x14ac:dyDescent="0.3">
      <c r="AS1546" s="124">
        <v>1015</v>
      </c>
      <c r="AT1546" s="124" t="e">
        <f t="shared" si="84"/>
        <v>#REF!</v>
      </c>
      <c r="AU1546" s="124" t="e">
        <f t="shared" si="83"/>
        <v>#REF!</v>
      </c>
      <c r="AV1546" s="124" t="s">
        <v>3076</v>
      </c>
      <c r="AW1546" s="124" t="s">
        <v>3077</v>
      </c>
    </row>
    <row r="1547" spans="45:49" x14ac:dyDescent="0.3">
      <c r="AS1547" s="124">
        <v>1015</v>
      </c>
      <c r="AT1547" s="124" t="e">
        <f t="shared" si="84"/>
        <v>#REF!</v>
      </c>
      <c r="AU1547" s="124" t="e">
        <f t="shared" si="83"/>
        <v>#REF!</v>
      </c>
      <c r="AV1547" s="129" t="s">
        <v>5999</v>
      </c>
      <c r="AW1547" s="129" t="s">
        <v>3078</v>
      </c>
    </row>
    <row r="1548" spans="45:49" x14ac:dyDescent="0.3">
      <c r="AS1548" s="124">
        <v>1015</v>
      </c>
      <c r="AT1548" s="124" t="e">
        <f t="shared" si="84"/>
        <v>#REF!</v>
      </c>
      <c r="AU1548" s="124" t="e">
        <f t="shared" si="83"/>
        <v>#REF!</v>
      </c>
      <c r="AV1548" s="124" t="s">
        <v>6000</v>
      </c>
      <c r="AW1548" s="124" t="s">
        <v>3079</v>
      </c>
    </row>
    <row r="1549" spans="45:49" x14ac:dyDescent="0.3">
      <c r="AS1549" s="124">
        <v>1016</v>
      </c>
      <c r="AT1549" s="124" t="e">
        <f t="shared" si="84"/>
        <v>#REF!</v>
      </c>
      <c r="AU1549" s="124" t="e">
        <f t="shared" si="83"/>
        <v>#REF!</v>
      </c>
      <c r="AV1549" s="129" t="s">
        <v>3080</v>
      </c>
      <c r="AW1549" s="129" t="s">
        <v>3081</v>
      </c>
    </row>
    <row r="1550" spans="45:49" x14ac:dyDescent="0.3">
      <c r="AS1550" s="124">
        <v>1016</v>
      </c>
      <c r="AT1550" s="124" t="e">
        <f t="shared" si="84"/>
        <v>#REF!</v>
      </c>
      <c r="AU1550" s="124" t="e">
        <f t="shared" si="83"/>
        <v>#REF!</v>
      </c>
      <c r="AV1550" s="124" t="s">
        <v>3082</v>
      </c>
      <c r="AW1550" s="124" t="s">
        <v>3083</v>
      </c>
    </row>
    <row r="1551" spans="45:49" x14ac:dyDescent="0.3">
      <c r="AS1551" s="124">
        <v>1016</v>
      </c>
      <c r="AT1551" s="124" t="e">
        <f t="shared" si="84"/>
        <v>#REF!</v>
      </c>
      <c r="AU1551" s="124" t="e">
        <f t="shared" si="83"/>
        <v>#REF!</v>
      </c>
      <c r="AV1551" s="129" t="s">
        <v>3084</v>
      </c>
      <c r="AW1551" s="129" t="s">
        <v>3085</v>
      </c>
    </row>
    <row r="1552" spans="45:49" x14ac:dyDescent="0.3">
      <c r="AS1552" s="124">
        <v>1016</v>
      </c>
      <c r="AT1552" s="124" t="e">
        <f t="shared" si="84"/>
        <v>#REF!</v>
      </c>
      <c r="AU1552" s="124" t="e">
        <f t="shared" si="83"/>
        <v>#REF!</v>
      </c>
      <c r="AV1552" s="124" t="s">
        <v>3086</v>
      </c>
      <c r="AW1552" s="124" t="s">
        <v>3087</v>
      </c>
    </row>
    <row r="1553" spans="45:49" x14ac:dyDescent="0.3">
      <c r="AS1553" s="124">
        <v>1016</v>
      </c>
      <c r="AT1553" s="124" t="e">
        <f t="shared" si="84"/>
        <v>#REF!</v>
      </c>
      <c r="AU1553" s="124" t="e">
        <f t="shared" si="83"/>
        <v>#REF!</v>
      </c>
      <c r="AV1553" s="129" t="s">
        <v>3088</v>
      </c>
      <c r="AW1553" s="129" t="s">
        <v>3089</v>
      </c>
    </row>
    <row r="1554" spans="45:49" x14ac:dyDescent="0.3">
      <c r="AS1554" s="124">
        <v>1016</v>
      </c>
      <c r="AT1554" s="124" t="e">
        <f t="shared" si="84"/>
        <v>#REF!</v>
      </c>
      <c r="AU1554" s="124" t="e">
        <f t="shared" si="83"/>
        <v>#REF!</v>
      </c>
      <c r="AV1554" s="124" t="s">
        <v>3090</v>
      </c>
      <c r="AW1554" s="124" t="s">
        <v>3091</v>
      </c>
    </row>
    <row r="1555" spans="45:49" x14ac:dyDescent="0.3">
      <c r="AS1555" s="124">
        <v>1016</v>
      </c>
      <c r="AT1555" s="124" t="e">
        <f t="shared" si="84"/>
        <v>#REF!</v>
      </c>
      <c r="AU1555" s="124" t="e">
        <f t="shared" si="83"/>
        <v>#REF!</v>
      </c>
      <c r="AV1555" s="129" t="s">
        <v>3092</v>
      </c>
      <c r="AW1555" s="129" t="s">
        <v>3093</v>
      </c>
    </row>
    <row r="1556" spans="45:49" x14ac:dyDescent="0.3">
      <c r="AS1556" s="124">
        <v>1016</v>
      </c>
      <c r="AT1556" s="124" t="e">
        <f t="shared" si="84"/>
        <v>#REF!</v>
      </c>
      <c r="AU1556" s="124" t="e">
        <f t="shared" si="83"/>
        <v>#REF!</v>
      </c>
      <c r="AV1556" s="124" t="s">
        <v>3094</v>
      </c>
      <c r="AW1556" s="124" t="s">
        <v>3095</v>
      </c>
    </row>
    <row r="1557" spans="45:49" x14ac:dyDescent="0.3">
      <c r="AS1557" s="124">
        <v>1016</v>
      </c>
      <c r="AT1557" s="124" t="e">
        <f t="shared" si="84"/>
        <v>#REF!</v>
      </c>
      <c r="AU1557" s="124" t="e">
        <f t="shared" si="83"/>
        <v>#REF!</v>
      </c>
      <c r="AV1557" s="129" t="s">
        <v>6001</v>
      </c>
      <c r="AW1557" s="129" t="s">
        <v>3096</v>
      </c>
    </row>
    <row r="1558" spans="45:49" x14ac:dyDescent="0.3">
      <c r="AS1558" s="124">
        <v>1016</v>
      </c>
      <c r="AT1558" s="124" t="e">
        <f t="shared" si="84"/>
        <v>#REF!</v>
      </c>
      <c r="AU1558" s="124" t="e">
        <f t="shared" si="83"/>
        <v>#REF!</v>
      </c>
      <c r="AV1558" s="124" t="s">
        <v>6002</v>
      </c>
      <c r="AW1558" s="124" t="s">
        <v>3097</v>
      </c>
    </row>
    <row r="1559" spans="45:49" x14ac:dyDescent="0.3">
      <c r="AS1559" s="124">
        <v>1101</v>
      </c>
      <c r="AT1559" s="124" t="e">
        <f t="shared" si="84"/>
        <v>#REF!</v>
      </c>
      <c r="AU1559" s="124" t="e">
        <f t="shared" si="83"/>
        <v>#REF!</v>
      </c>
      <c r="AV1559" s="129" t="s">
        <v>3098</v>
      </c>
      <c r="AW1559" s="129" t="s">
        <v>3099</v>
      </c>
    </row>
    <row r="1560" spans="45:49" x14ac:dyDescent="0.3">
      <c r="AS1560" s="124">
        <v>1101</v>
      </c>
      <c r="AT1560" s="124" t="e">
        <f t="shared" si="84"/>
        <v>#REF!</v>
      </c>
      <c r="AU1560" s="124" t="e">
        <f t="shared" si="83"/>
        <v>#REF!</v>
      </c>
      <c r="AV1560" s="124" t="s">
        <v>3100</v>
      </c>
      <c r="AW1560" s="124" t="s">
        <v>3101</v>
      </c>
    </row>
    <row r="1561" spans="45:49" x14ac:dyDescent="0.3">
      <c r="AS1561" s="124">
        <v>1101</v>
      </c>
      <c r="AT1561" s="124" t="e">
        <f t="shared" si="84"/>
        <v>#REF!</v>
      </c>
      <c r="AU1561" s="124" t="e">
        <f t="shared" si="83"/>
        <v>#REF!</v>
      </c>
      <c r="AV1561" s="129" t="s">
        <v>3102</v>
      </c>
      <c r="AW1561" s="129" t="s">
        <v>3103</v>
      </c>
    </row>
    <row r="1562" spans="45:49" x14ac:dyDescent="0.3">
      <c r="AS1562" s="124">
        <v>1101</v>
      </c>
      <c r="AT1562" s="124" t="e">
        <f t="shared" si="84"/>
        <v>#REF!</v>
      </c>
      <c r="AU1562" s="124" t="e">
        <f t="shared" si="83"/>
        <v>#REF!</v>
      </c>
      <c r="AV1562" s="124" t="s">
        <v>3104</v>
      </c>
      <c r="AW1562" s="124" t="s">
        <v>3105</v>
      </c>
    </row>
    <row r="1563" spans="45:49" x14ac:dyDescent="0.3">
      <c r="AS1563" s="124">
        <v>1101</v>
      </c>
      <c r="AT1563" s="124" t="e">
        <f t="shared" si="84"/>
        <v>#REF!</v>
      </c>
      <c r="AU1563" s="124" t="e">
        <f t="shared" si="83"/>
        <v>#REF!</v>
      </c>
      <c r="AV1563" s="129" t="s">
        <v>3106</v>
      </c>
      <c r="AW1563" s="129" t="s">
        <v>3107</v>
      </c>
    </row>
    <row r="1564" spans="45:49" x14ac:dyDescent="0.3">
      <c r="AS1564" s="124">
        <v>1101</v>
      </c>
      <c r="AT1564" s="124" t="e">
        <f t="shared" si="84"/>
        <v>#REF!</v>
      </c>
      <c r="AU1564" s="124" t="e">
        <f t="shared" si="83"/>
        <v>#REF!</v>
      </c>
      <c r="AV1564" s="124" t="s">
        <v>3108</v>
      </c>
      <c r="AW1564" s="124" t="s">
        <v>3109</v>
      </c>
    </row>
    <row r="1565" spans="45:49" x14ac:dyDescent="0.3">
      <c r="AS1565" s="124">
        <v>1101</v>
      </c>
      <c r="AT1565" s="124" t="e">
        <f t="shared" si="84"/>
        <v>#REF!</v>
      </c>
      <c r="AU1565" s="124" t="e">
        <f t="shared" si="83"/>
        <v>#REF!</v>
      </c>
      <c r="AV1565" s="129" t="s">
        <v>6003</v>
      </c>
      <c r="AW1565" s="129" t="s">
        <v>3110</v>
      </c>
    </row>
    <row r="1566" spans="45:49" x14ac:dyDescent="0.3">
      <c r="AS1566" s="124">
        <v>1101</v>
      </c>
      <c r="AT1566" s="124" t="e">
        <f t="shared" si="84"/>
        <v>#REF!</v>
      </c>
      <c r="AU1566" s="124" t="e">
        <f t="shared" si="83"/>
        <v>#REF!</v>
      </c>
      <c r="AV1566" s="124" t="s">
        <v>6004</v>
      </c>
      <c r="AW1566" s="124" t="s">
        <v>3111</v>
      </c>
    </row>
    <row r="1567" spans="45:49" x14ac:dyDescent="0.3">
      <c r="AS1567" s="124">
        <v>1101</v>
      </c>
      <c r="AT1567" s="124" t="e">
        <f t="shared" si="84"/>
        <v>#REF!</v>
      </c>
      <c r="AU1567" s="124" t="e">
        <f t="shared" si="83"/>
        <v>#REF!</v>
      </c>
      <c r="AV1567" s="129" t="s">
        <v>6005</v>
      </c>
      <c r="AW1567" s="129" t="s">
        <v>3112</v>
      </c>
    </row>
    <row r="1568" spans="45:49" x14ac:dyDescent="0.3">
      <c r="AS1568" s="124">
        <v>1101</v>
      </c>
      <c r="AT1568" s="124" t="e">
        <f t="shared" si="84"/>
        <v>#REF!</v>
      </c>
      <c r="AU1568" s="124" t="e">
        <f t="shared" si="83"/>
        <v>#REF!</v>
      </c>
      <c r="AV1568" s="124" t="s">
        <v>6006</v>
      </c>
      <c r="AW1568" s="124" t="s">
        <v>3113</v>
      </c>
    </row>
    <row r="1569" spans="45:49" x14ac:dyDescent="0.3">
      <c r="AS1569" s="124">
        <v>1101</v>
      </c>
      <c r="AT1569" s="124" t="e">
        <f t="shared" si="84"/>
        <v>#REF!</v>
      </c>
      <c r="AU1569" s="124" t="e">
        <f t="shared" si="83"/>
        <v>#REF!</v>
      </c>
      <c r="AV1569" s="129" t="s">
        <v>6007</v>
      </c>
      <c r="AW1569" s="129" t="s">
        <v>3114</v>
      </c>
    </row>
    <row r="1570" spans="45:49" x14ac:dyDescent="0.3">
      <c r="AS1570" s="124">
        <v>1102</v>
      </c>
      <c r="AT1570" s="124" t="e">
        <f t="shared" si="84"/>
        <v>#REF!</v>
      </c>
      <c r="AU1570" s="124" t="e">
        <f t="shared" si="83"/>
        <v>#REF!</v>
      </c>
      <c r="AV1570" s="124" t="s">
        <v>3115</v>
      </c>
      <c r="AW1570" s="124" t="s">
        <v>3116</v>
      </c>
    </row>
    <row r="1571" spans="45:49" x14ac:dyDescent="0.3">
      <c r="AS1571" s="124">
        <v>1102</v>
      </c>
      <c r="AT1571" s="124" t="e">
        <f t="shared" si="84"/>
        <v>#REF!</v>
      </c>
      <c r="AU1571" s="124" t="e">
        <f t="shared" si="83"/>
        <v>#REF!</v>
      </c>
      <c r="AV1571" s="129" t="s">
        <v>336</v>
      </c>
      <c r="AW1571" s="129" t="s">
        <v>3117</v>
      </c>
    </row>
    <row r="1572" spans="45:49" x14ac:dyDescent="0.3">
      <c r="AS1572" s="124">
        <v>1102</v>
      </c>
      <c r="AT1572" s="124" t="e">
        <f t="shared" si="84"/>
        <v>#REF!</v>
      </c>
      <c r="AU1572" s="124" t="e">
        <f t="shared" si="83"/>
        <v>#REF!</v>
      </c>
      <c r="AV1572" s="124" t="s">
        <v>3118</v>
      </c>
      <c r="AW1572" s="124" t="s">
        <v>3119</v>
      </c>
    </row>
    <row r="1573" spans="45:49" x14ac:dyDescent="0.3">
      <c r="AS1573" s="124">
        <v>1102</v>
      </c>
      <c r="AT1573" s="124" t="e">
        <f t="shared" si="84"/>
        <v>#REF!</v>
      </c>
      <c r="AU1573" s="124" t="e">
        <f t="shared" si="83"/>
        <v>#REF!</v>
      </c>
      <c r="AV1573" s="129" t="s">
        <v>3120</v>
      </c>
      <c r="AW1573" s="129" t="s">
        <v>3121</v>
      </c>
    </row>
    <row r="1574" spans="45:49" x14ac:dyDescent="0.3">
      <c r="AS1574" s="124">
        <v>1103</v>
      </c>
      <c r="AT1574" s="124" t="e">
        <f t="shared" si="84"/>
        <v>#REF!</v>
      </c>
      <c r="AU1574" s="124" t="e">
        <f t="shared" si="83"/>
        <v>#REF!</v>
      </c>
      <c r="AV1574" s="124" t="s">
        <v>3122</v>
      </c>
      <c r="AW1574" s="124" t="s">
        <v>3123</v>
      </c>
    </row>
    <row r="1575" spans="45:49" x14ac:dyDescent="0.3">
      <c r="AS1575" s="124">
        <v>1103</v>
      </c>
      <c r="AT1575" s="124" t="e">
        <f t="shared" si="84"/>
        <v>#REF!</v>
      </c>
      <c r="AU1575" s="124" t="e">
        <f t="shared" si="83"/>
        <v>#REF!</v>
      </c>
      <c r="AV1575" s="129" t="s">
        <v>3124</v>
      </c>
      <c r="AW1575" s="129" t="s">
        <v>3125</v>
      </c>
    </row>
    <row r="1576" spans="45:49" x14ac:dyDescent="0.3">
      <c r="AS1576" s="124">
        <v>1103</v>
      </c>
      <c r="AT1576" s="124" t="e">
        <f t="shared" si="84"/>
        <v>#REF!</v>
      </c>
      <c r="AU1576" s="124" t="e">
        <f t="shared" si="83"/>
        <v>#REF!</v>
      </c>
      <c r="AV1576" s="124" t="s">
        <v>3126</v>
      </c>
      <c r="AW1576" s="124" t="s">
        <v>3127</v>
      </c>
    </row>
    <row r="1577" spans="45:49" x14ac:dyDescent="0.3">
      <c r="AS1577" s="124">
        <v>1103</v>
      </c>
      <c r="AT1577" s="124" t="e">
        <f t="shared" si="84"/>
        <v>#REF!</v>
      </c>
      <c r="AU1577" s="124" t="e">
        <f t="shared" si="83"/>
        <v>#REF!</v>
      </c>
      <c r="AV1577" s="129" t="s">
        <v>337</v>
      </c>
      <c r="AW1577" s="129" t="s">
        <v>3128</v>
      </c>
    </row>
    <row r="1578" spans="45:49" x14ac:dyDescent="0.3">
      <c r="AS1578" s="124">
        <v>1103</v>
      </c>
      <c r="AT1578" s="124" t="e">
        <f t="shared" si="84"/>
        <v>#REF!</v>
      </c>
      <c r="AU1578" s="124" t="e">
        <f t="shared" si="83"/>
        <v>#REF!</v>
      </c>
      <c r="AV1578" s="124" t="s">
        <v>3129</v>
      </c>
      <c r="AW1578" s="124" t="s">
        <v>3130</v>
      </c>
    </row>
    <row r="1579" spans="45:49" x14ac:dyDescent="0.3">
      <c r="AS1579" s="124">
        <v>1103</v>
      </c>
      <c r="AT1579" s="124" t="e">
        <f t="shared" si="84"/>
        <v>#REF!</v>
      </c>
      <c r="AU1579" s="124" t="e">
        <f t="shared" si="83"/>
        <v>#REF!</v>
      </c>
      <c r="AV1579" s="129" t="s">
        <v>3131</v>
      </c>
      <c r="AW1579" s="129" t="s">
        <v>3132</v>
      </c>
    </row>
    <row r="1580" spans="45:49" x14ac:dyDescent="0.3">
      <c r="AS1580" s="124">
        <v>1103</v>
      </c>
      <c r="AT1580" s="124" t="e">
        <f t="shared" si="84"/>
        <v>#REF!</v>
      </c>
      <c r="AU1580" s="124" t="e">
        <f t="shared" si="83"/>
        <v>#REF!</v>
      </c>
      <c r="AV1580" s="124" t="s">
        <v>6008</v>
      </c>
      <c r="AW1580" s="124" t="s">
        <v>3133</v>
      </c>
    </row>
    <row r="1581" spans="45:49" x14ac:dyDescent="0.3">
      <c r="AS1581" s="124">
        <v>1104</v>
      </c>
      <c r="AT1581" s="124" t="e">
        <f t="shared" si="84"/>
        <v>#REF!</v>
      </c>
      <c r="AU1581" s="124" t="e">
        <f t="shared" si="83"/>
        <v>#REF!</v>
      </c>
      <c r="AV1581" s="129" t="s">
        <v>3134</v>
      </c>
      <c r="AW1581" s="129" t="s">
        <v>3135</v>
      </c>
    </row>
    <row r="1582" spans="45:49" x14ac:dyDescent="0.3">
      <c r="AS1582" s="124">
        <v>1104</v>
      </c>
      <c r="AT1582" s="124" t="e">
        <f t="shared" si="84"/>
        <v>#REF!</v>
      </c>
      <c r="AU1582" s="124" t="e">
        <f t="shared" si="83"/>
        <v>#REF!</v>
      </c>
      <c r="AV1582" s="124" t="s">
        <v>3136</v>
      </c>
      <c r="AW1582" s="124" t="s">
        <v>3137</v>
      </c>
    </row>
    <row r="1583" spans="45:49" x14ac:dyDescent="0.3">
      <c r="AS1583" s="124">
        <v>1104</v>
      </c>
      <c r="AT1583" s="124" t="e">
        <f t="shared" si="84"/>
        <v>#REF!</v>
      </c>
      <c r="AU1583" s="124" t="e">
        <f t="shared" si="83"/>
        <v>#REF!</v>
      </c>
      <c r="AV1583" s="129" t="s">
        <v>3138</v>
      </c>
      <c r="AW1583" s="129" t="s">
        <v>3139</v>
      </c>
    </row>
    <row r="1584" spans="45:49" x14ac:dyDescent="0.3">
      <c r="AS1584" s="124">
        <v>1104</v>
      </c>
      <c r="AT1584" s="124" t="e">
        <f t="shared" si="84"/>
        <v>#REF!</v>
      </c>
      <c r="AU1584" s="124" t="e">
        <f t="shared" si="83"/>
        <v>#REF!</v>
      </c>
      <c r="AV1584" s="124" t="s">
        <v>3140</v>
      </c>
      <c r="AW1584" s="124" t="s">
        <v>3141</v>
      </c>
    </row>
    <row r="1585" spans="45:49" x14ac:dyDescent="0.3">
      <c r="AS1585" s="124">
        <v>1104</v>
      </c>
      <c r="AT1585" s="124" t="e">
        <f t="shared" si="84"/>
        <v>#REF!</v>
      </c>
      <c r="AU1585" s="124" t="e">
        <f t="shared" si="83"/>
        <v>#REF!</v>
      </c>
      <c r="AV1585" s="129" t="s">
        <v>6009</v>
      </c>
      <c r="AW1585" s="129" t="s">
        <v>3142</v>
      </c>
    </row>
    <row r="1586" spans="45:49" x14ac:dyDescent="0.3">
      <c r="AS1586" s="124">
        <v>1104</v>
      </c>
      <c r="AT1586" s="124" t="e">
        <f t="shared" si="84"/>
        <v>#REF!</v>
      </c>
      <c r="AU1586" s="124" t="e">
        <f t="shared" si="83"/>
        <v>#REF!</v>
      </c>
      <c r="AV1586" s="124" t="s">
        <v>6010</v>
      </c>
      <c r="AW1586" s="124" t="s">
        <v>3143</v>
      </c>
    </row>
    <row r="1587" spans="45:49" x14ac:dyDescent="0.3">
      <c r="AS1587" s="124">
        <v>1104</v>
      </c>
      <c r="AT1587" s="124" t="e">
        <f t="shared" si="84"/>
        <v>#REF!</v>
      </c>
      <c r="AU1587" s="124" t="e">
        <f t="shared" si="83"/>
        <v>#REF!</v>
      </c>
      <c r="AV1587" s="129" t="s">
        <v>6011</v>
      </c>
      <c r="AW1587" s="129" t="s">
        <v>3144</v>
      </c>
    </row>
    <row r="1588" spans="45:49" x14ac:dyDescent="0.3">
      <c r="AS1588" s="124">
        <v>1105</v>
      </c>
      <c r="AT1588" s="124" t="e">
        <f t="shared" si="84"/>
        <v>#REF!</v>
      </c>
      <c r="AU1588" s="124" t="e">
        <f t="shared" si="83"/>
        <v>#REF!</v>
      </c>
      <c r="AV1588" s="124" t="s">
        <v>3145</v>
      </c>
      <c r="AW1588" s="124" t="s">
        <v>3146</v>
      </c>
    </row>
    <row r="1589" spans="45:49" x14ac:dyDescent="0.3">
      <c r="AS1589" s="124">
        <v>1105</v>
      </c>
      <c r="AT1589" s="124" t="e">
        <f t="shared" si="84"/>
        <v>#REF!</v>
      </c>
      <c r="AU1589" s="124" t="e">
        <f t="shared" si="83"/>
        <v>#REF!</v>
      </c>
      <c r="AV1589" s="129" t="s">
        <v>3147</v>
      </c>
      <c r="AW1589" s="129" t="s">
        <v>3148</v>
      </c>
    </row>
    <row r="1590" spans="45:49" x14ac:dyDescent="0.3">
      <c r="AS1590" s="124">
        <v>1105</v>
      </c>
      <c r="AT1590" s="124" t="e">
        <f t="shared" si="84"/>
        <v>#REF!</v>
      </c>
      <c r="AU1590" s="124" t="e">
        <f t="shared" si="83"/>
        <v>#REF!</v>
      </c>
      <c r="AV1590" s="124" t="s">
        <v>6012</v>
      </c>
      <c r="AW1590" s="124" t="s">
        <v>3149</v>
      </c>
    </row>
    <row r="1591" spans="45:49" x14ac:dyDescent="0.3">
      <c r="AS1591" s="124">
        <v>1105</v>
      </c>
      <c r="AT1591" s="124" t="e">
        <f t="shared" si="84"/>
        <v>#REF!</v>
      </c>
      <c r="AU1591" s="124" t="e">
        <f t="shared" si="83"/>
        <v>#REF!</v>
      </c>
      <c r="AV1591" s="129" t="s">
        <v>6013</v>
      </c>
      <c r="AW1591" s="129" t="s">
        <v>3150</v>
      </c>
    </row>
    <row r="1592" spans="45:49" x14ac:dyDescent="0.3">
      <c r="AS1592" s="124">
        <v>1106</v>
      </c>
      <c r="AT1592" s="124" t="e">
        <f t="shared" si="84"/>
        <v>#REF!</v>
      </c>
      <c r="AU1592" s="124" t="e">
        <f t="shared" si="83"/>
        <v>#REF!</v>
      </c>
      <c r="AV1592" s="124" t="s">
        <v>3151</v>
      </c>
      <c r="AW1592" s="124" t="s">
        <v>3152</v>
      </c>
    </row>
    <row r="1593" spans="45:49" x14ac:dyDescent="0.3">
      <c r="AS1593" s="124">
        <v>1106</v>
      </c>
      <c r="AT1593" s="124" t="e">
        <f t="shared" si="84"/>
        <v>#REF!</v>
      </c>
      <c r="AU1593" s="124" t="e">
        <f t="shared" si="83"/>
        <v>#REF!</v>
      </c>
      <c r="AV1593" s="129" t="s">
        <v>3153</v>
      </c>
      <c r="AW1593" s="129" t="s">
        <v>3154</v>
      </c>
    </row>
    <row r="1594" spans="45:49" x14ac:dyDescent="0.3">
      <c r="AS1594" s="124">
        <v>1106</v>
      </c>
      <c r="AT1594" s="124" t="e">
        <f t="shared" si="84"/>
        <v>#REF!</v>
      </c>
      <c r="AU1594" s="124" t="e">
        <f t="shared" si="83"/>
        <v>#REF!</v>
      </c>
      <c r="AV1594" s="124" t="s">
        <v>3155</v>
      </c>
      <c r="AW1594" s="124" t="s">
        <v>3156</v>
      </c>
    </row>
    <row r="1595" spans="45:49" x14ac:dyDescent="0.3">
      <c r="AS1595" s="124">
        <v>1106</v>
      </c>
      <c r="AT1595" s="124" t="e">
        <f t="shared" si="84"/>
        <v>#REF!</v>
      </c>
      <c r="AU1595" s="124" t="e">
        <f t="shared" si="83"/>
        <v>#REF!</v>
      </c>
      <c r="AV1595" s="129" t="s">
        <v>3157</v>
      </c>
      <c r="AW1595" s="129" t="s">
        <v>3158</v>
      </c>
    </row>
    <row r="1596" spans="45:49" x14ac:dyDescent="0.3">
      <c r="AS1596" s="124">
        <v>1106</v>
      </c>
      <c r="AT1596" s="124" t="e">
        <f t="shared" si="84"/>
        <v>#REF!</v>
      </c>
      <c r="AU1596" s="124" t="e">
        <f t="shared" si="83"/>
        <v>#REF!</v>
      </c>
      <c r="AV1596" s="124" t="s">
        <v>3159</v>
      </c>
      <c r="AW1596" s="124" t="s">
        <v>3160</v>
      </c>
    </row>
    <row r="1597" spans="45:49" x14ac:dyDescent="0.3">
      <c r="AS1597" s="124">
        <v>1106</v>
      </c>
      <c r="AT1597" s="124" t="e">
        <f t="shared" si="84"/>
        <v>#REF!</v>
      </c>
      <c r="AU1597" s="124" t="e">
        <f t="shared" si="83"/>
        <v>#REF!</v>
      </c>
      <c r="AV1597" s="129" t="s">
        <v>3061</v>
      </c>
      <c r="AW1597" s="129" t="s">
        <v>3161</v>
      </c>
    </row>
    <row r="1598" spans="45:49" x14ac:dyDescent="0.3">
      <c r="AS1598" s="124">
        <v>1106</v>
      </c>
      <c r="AT1598" s="124" t="e">
        <f t="shared" si="84"/>
        <v>#REF!</v>
      </c>
      <c r="AU1598" s="124" t="e">
        <f t="shared" si="83"/>
        <v>#REF!</v>
      </c>
      <c r="AV1598" s="124" t="s">
        <v>3162</v>
      </c>
      <c r="AW1598" s="124" t="s">
        <v>3163</v>
      </c>
    </row>
    <row r="1599" spans="45:49" x14ac:dyDescent="0.3">
      <c r="AS1599" s="124">
        <v>1106</v>
      </c>
      <c r="AT1599" s="124" t="e">
        <f t="shared" si="84"/>
        <v>#REF!</v>
      </c>
      <c r="AU1599" s="124" t="e">
        <f t="shared" si="83"/>
        <v>#REF!</v>
      </c>
      <c r="AV1599" s="129" t="s">
        <v>3164</v>
      </c>
      <c r="AW1599" s="129" t="s">
        <v>3165</v>
      </c>
    </row>
    <row r="1600" spans="45:49" x14ac:dyDescent="0.3">
      <c r="AS1600" s="124">
        <v>1106</v>
      </c>
      <c r="AT1600" s="124" t="e">
        <f t="shared" si="84"/>
        <v>#REF!</v>
      </c>
      <c r="AU1600" s="124" t="e">
        <f t="shared" si="83"/>
        <v>#REF!</v>
      </c>
      <c r="AV1600" s="124" t="s">
        <v>3166</v>
      </c>
      <c r="AW1600" s="124" t="s">
        <v>3167</v>
      </c>
    </row>
    <row r="1601" spans="45:49" x14ac:dyDescent="0.3">
      <c r="AS1601" s="124">
        <v>1106</v>
      </c>
      <c r="AT1601" s="124" t="e">
        <f t="shared" si="84"/>
        <v>#REF!</v>
      </c>
      <c r="AU1601" s="124" t="e">
        <f t="shared" si="83"/>
        <v>#REF!</v>
      </c>
      <c r="AV1601" s="129" t="s">
        <v>3168</v>
      </c>
      <c r="AW1601" s="129" t="s">
        <v>3169</v>
      </c>
    </row>
    <row r="1602" spans="45:49" x14ac:dyDescent="0.3">
      <c r="AS1602" s="124">
        <v>1106</v>
      </c>
      <c r="AT1602" s="124" t="e">
        <f t="shared" si="84"/>
        <v>#REF!</v>
      </c>
      <c r="AU1602" s="124" t="e">
        <f t="shared" ref="AU1602:AU1665" si="85">CONCATENATE(AS1602,AT1602)</f>
        <v>#REF!</v>
      </c>
      <c r="AV1602" s="124" t="s">
        <v>3170</v>
      </c>
      <c r="AW1602" s="124" t="s">
        <v>3171</v>
      </c>
    </row>
    <row r="1603" spans="45:49" x14ac:dyDescent="0.3">
      <c r="AS1603" s="124">
        <v>1106</v>
      </c>
      <c r="AT1603" s="124" t="e">
        <f t="shared" ref="AT1603:AT1666" si="86">AT1602+1</f>
        <v>#REF!</v>
      </c>
      <c r="AU1603" s="124" t="e">
        <f t="shared" si="85"/>
        <v>#REF!</v>
      </c>
      <c r="AV1603" s="129" t="s">
        <v>3172</v>
      </c>
      <c r="AW1603" s="129" t="s">
        <v>3173</v>
      </c>
    </row>
    <row r="1604" spans="45:49" x14ac:dyDescent="0.3">
      <c r="AS1604" s="124">
        <v>1106</v>
      </c>
      <c r="AT1604" s="124" t="e">
        <f t="shared" si="86"/>
        <v>#REF!</v>
      </c>
      <c r="AU1604" s="124" t="e">
        <f t="shared" si="85"/>
        <v>#REF!</v>
      </c>
      <c r="AV1604" s="124" t="s">
        <v>3174</v>
      </c>
      <c r="AW1604" s="124" t="s">
        <v>3175</v>
      </c>
    </row>
    <row r="1605" spans="45:49" x14ac:dyDescent="0.3">
      <c r="AS1605" s="124">
        <v>1106</v>
      </c>
      <c r="AT1605" s="124" t="e">
        <f t="shared" si="86"/>
        <v>#REF!</v>
      </c>
      <c r="AU1605" s="124" t="e">
        <f t="shared" si="85"/>
        <v>#REF!</v>
      </c>
      <c r="AV1605" s="129" t="s">
        <v>3176</v>
      </c>
      <c r="AW1605" s="129" t="s">
        <v>3177</v>
      </c>
    </row>
    <row r="1606" spans="45:49" x14ac:dyDescent="0.3">
      <c r="AS1606" s="124">
        <v>1106</v>
      </c>
      <c r="AT1606" s="124" t="e">
        <f t="shared" si="86"/>
        <v>#REF!</v>
      </c>
      <c r="AU1606" s="124" t="e">
        <f t="shared" si="85"/>
        <v>#REF!</v>
      </c>
      <c r="AV1606" s="124" t="s">
        <v>3178</v>
      </c>
      <c r="AW1606" s="124" t="s">
        <v>3179</v>
      </c>
    </row>
    <row r="1607" spans="45:49" x14ac:dyDescent="0.3">
      <c r="AS1607" s="124">
        <v>1106</v>
      </c>
      <c r="AT1607" s="124" t="e">
        <f t="shared" si="86"/>
        <v>#REF!</v>
      </c>
      <c r="AU1607" s="124" t="e">
        <f t="shared" si="85"/>
        <v>#REF!</v>
      </c>
      <c r="AV1607" s="129" t="s">
        <v>3180</v>
      </c>
      <c r="AW1607" s="129" t="s">
        <v>3181</v>
      </c>
    </row>
    <row r="1608" spans="45:49" x14ac:dyDescent="0.3">
      <c r="AS1608" s="124">
        <v>1106</v>
      </c>
      <c r="AT1608" s="124" t="e">
        <f t="shared" si="86"/>
        <v>#REF!</v>
      </c>
      <c r="AU1608" s="124" t="e">
        <f t="shared" si="85"/>
        <v>#REF!</v>
      </c>
      <c r="AV1608" s="124" t="s">
        <v>3182</v>
      </c>
      <c r="AW1608" s="124" t="s">
        <v>3183</v>
      </c>
    </row>
    <row r="1609" spans="45:49" x14ac:dyDescent="0.3">
      <c r="AS1609" s="124">
        <v>1106</v>
      </c>
      <c r="AT1609" s="124" t="e">
        <f t="shared" si="86"/>
        <v>#REF!</v>
      </c>
      <c r="AU1609" s="124" t="e">
        <f t="shared" si="85"/>
        <v>#REF!</v>
      </c>
      <c r="AV1609" s="129" t="s">
        <v>3184</v>
      </c>
      <c r="AW1609" s="129" t="s">
        <v>3185</v>
      </c>
    </row>
    <row r="1610" spans="45:49" x14ac:dyDescent="0.3">
      <c r="AS1610" s="124">
        <v>1106</v>
      </c>
      <c r="AT1610" s="124" t="e">
        <f t="shared" si="86"/>
        <v>#REF!</v>
      </c>
      <c r="AU1610" s="124" t="e">
        <f t="shared" si="85"/>
        <v>#REF!</v>
      </c>
      <c r="AV1610" s="124" t="s">
        <v>3186</v>
      </c>
      <c r="AW1610" s="124" t="s">
        <v>3187</v>
      </c>
    </row>
    <row r="1611" spans="45:49" x14ac:dyDescent="0.3">
      <c r="AS1611" s="124">
        <v>1106</v>
      </c>
      <c r="AT1611" s="124" t="e">
        <f t="shared" si="86"/>
        <v>#REF!</v>
      </c>
      <c r="AU1611" s="124" t="e">
        <f t="shared" si="85"/>
        <v>#REF!</v>
      </c>
      <c r="AV1611" s="129" t="s">
        <v>3188</v>
      </c>
      <c r="AW1611" s="129" t="s">
        <v>3189</v>
      </c>
    </row>
    <row r="1612" spans="45:49" x14ac:dyDescent="0.3">
      <c r="AS1612" s="124">
        <v>1106</v>
      </c>
      <c r="AT1612" s="124" t="e">
        <f t="shared" si="86"/>
        <v>#REF!</v>
      </c>
      <c r="AU1612" s="124" t="e">
        <f t="shared" si="85"/>
        <v>#REF!</v>
      </c>
      <c r="AV1612" s="124" t="s">
        <v>3190</v>
      </c>
      <c r="AW1612" s="124" t="s">
        <v>3191</v>
      </c>
    </row>
    <row r="1613" spans="45:49" x14ac:dyDescent="0.3">
      <c r="AS1613" s="124">
        <v>1106</v>
      </c>
      <c r="AT1613" s="124" t="e">
        <f t="shared" si="86"/>
        <v>#REF!</v>
      </c>
      <c r="AU1613" s="124" t="e">
        <f t="shared" si="85"/>
        <v>#REF!</v>
      </c>
      <c r="AV1613" s="129" t="s">
        <v>3192</v>
      </c>
      <c r="AW1613" s="129" t="s">
        <v>3193</v>
      </c>
    </row>
    <row r="1614" spans="45:49" x14ac:dyDescent="0.3">
      <c r="AS1614" s="124">
        <v>1106</v>
      </c>
      <c r="AT1614" s="124" t="e">
        <f t="shared" si="86"/>
        <v>#REF!</v>
      </c>
      <c r="AU1614" s="124" t="e">
        <f t="shared" si="85"/>
        <v>#REF!</v>
      </c>
      <c r="AV1614" s="124" t="s">
        <v>3194</v>
      </c>
      <c r="AW1614" s="124" t="s">
        <v>3195</v>
      </c>
    </row>
    <row r="1615" spans="45:49" x14ac:dyDescent="0.3">
      <c r="AS1615" s="124">
        <v>1106</v>
      </c>
      <c r="AT1615" s="124" t="e">
        <f t="shared" si="86"/>
        <v>#REF!</v>
      </c>
      <c r="AU1615" s="124" t="e">
        <f t="shared" si="85"/>
        <v>#REF!</v>
      </c>
      <c r="AV1615" s="129" t="s">
        <v>505</v>
      </c>
      <c r="AW1615" s="129" t="s">
        <v>3196</v>
      </c>
    </row>
    <row r="1616" spans="45:49" x14ac:dyDescent="0.3">
      <c r="AS1616" s="124">
        <v>1107</v>
      </c>
      <c r="AT1616" s="124" t="e">
        <f t="shared" si="86"/>
        <v>#REF!</v>
      </c>
      <c r="AU1616" s="124" t="e">
        <f t="shared" si="85"/>
        <v>#REF!</v>
      </c>
      <c r="AV1616" s="124" t="s">
        <v>3197</v>
      </c>
      <c r="AW1616" s="124" t="s">
        <v>3198</v>
      </c>
    </row>
    <row r="1617" spans="45:49" x14ac:dyDescent="0.3">
      <c r="AS1617" s="124">
        <v>1107</v>
      </c>
      <c r="AT1617" s="124" t="e">
        <f t="shared" si="86"/>
        <v>#REF!</v>
      </c>
      <c r="AU1617" s="124" t="e">
        <f t="shared" si="85"/>
        <v>#REF!</v>
      </c>
      <c r="AV1617" s="129" t="s">
        <v>3199</v>
      </c>
      <c r="AW1617" s="129" t="s">
        <v>3200</v>
      </c>
    </row>
    <row r="1618" spans="45:49" x14ac:dyDescent="0.3">
      <c r="AS1618" s="124">
        <v>1107</v>
      </c>
      <c r="AT1618" s="124" t="e">
        <f t="shared" si="86"/>
        <v>#REF!</v>
      </c>
      <c r="AU1618" s="124" t="e">
        <f t="shared" si="85"/>
        <v>#REF!</v>
      </c>
      <c r="AV1618" s="124" t="s">
        <v>353</v>
      </c>
      <c r="AW1618" s="124" t="s">
        <v>3201</v>
      </c>
    </row>
    <row r="1619" spans="45:49" x14ac:dyDescent="0.3">
      <c r="AS1619" s="124">
        <v>1107</v>
      </c>
      <c r="AT1619" s="124" t="e">
        <f t="shared" si="86"/>
        <v>#REF!</v>
      </c>
      <c r="AU1619" s="124" t="e">
        <f t="shared" si="85"/>
        <v>#REF!</v>
      </c>
      <c r="AV1619" s="129" t="s">
        <v>1739</v>
      </c>
      <c r="AW1619" s="129" t="s">
        <v>3202</v>
      </c>
    </row>
    <row r="1620" spans="45:49" x14ac:dyDescent="0.3">
      <c r="AS1620" s="124">
        <v>1107</v>
      </c>
      <c r="AT1620" s="124" t="e">
        <f t="shared" si="86"/>
        <v>#REF!</v>
      </c>
      <c r="AU1620" s="124" t="e">
        <f t="shared" si="85"/>
        <v>#REF!</v>
      </c>
      <c r="AV1620" s="124" t="s">
        <v>6014</v>
      </c>
      <c r="AW1620" s="124" t="s">
        <v>3203</v>
      </c>
    </row>
    <row r="1621" spans="45:49" x14ac:dyDescent="0.3">
      <c r="AS1621" s="124">
        <v>1107</v>
      </c>
      <c r="AT1621" s="124" t="e">
        <f t="shared" si="86"/>
        <v>#REF!</v>
      </c>
      <c r="AU1621" s="124" t="e">
        <f t="shared" si="85"/>
        <v>#REF!</v>
      </c>
      <c r="AV1621" s="129" t="s">
        <v>6015</v>
      </c>
      <c r="AW1621" s="129" t="s">
        <v>3204</v>
      </c>
    </row>
    <row r="1622" spans="45:49" x14ac:dyDescent="0.3">
      <c r="AS1622" s="124">
        <v>1107</v>
      </c>
      <c r="AT1622" s="124" t="e">
        <f t="shared" si="86"/>
        <v>#REF!</v>
      </c>
      <c r="AU1622" s="124" t="e">
        <f t="shared" si="85"/>
        <v>#REF!</v>
      </c>
      <c r="AV1622" s="124" t="s">
        <v>6016</v>
      </c>
      <c r="AW1622" s="124" t="s">
        <v>3205</v>
      </c>
    </row>
    <row r="1623" spans="45:49" x14ac:dyDescent="0.3">
      <c r="AS1623" s="124">
        <v>1107</v>
      </c>
      <c r="AT1623" s="124" t="e">
        <f t="shared" si="86"/>
        <v>#REF!</v>
      </c>
      <c r="AU1623" s="124" t="e">
        <f t="shared" si="85"/>
        <v>#REF!</v>
      </c>
      <c r="AV1623" s="129" t="s">
        <v>6017</v>
      </c>
      <c r="AW1623" s="129" t="s">
        <v>3206</v>
      </c>
    </row>
    <row r="1624" spans="45:49" x14ac:dyDescent="0.3">
      <c r="AS1624" s="124">
        <v>1107</v>
      </c>
      <c r="AT1624" s="124" t="e">
        <f t="shared" si="86"/>
        <v>#REF!</v>
      </c>
      <c r="AU1624" s="124" t="e">
        <f t="shared" si="85"/>
        <v>#REF!</v>
      </c>
      <c r="AV1624" s="124" t="s">
        <v>6018</v>
      </c>
      <c r="AW1624" s="124" t="s">
        <v>3207</v>
      </c>
    </row>
    <row r="1625" spans="45:49" x14ac:dyDescent="0.3">
      <c r="AS1625" s="124">
        <v>1107</v>
      </c>
      <c r="AT1625" s="124" t="e">
        <f t="shared" si="86"/>
        <v>#REF!</v>
      </c>
      <c r="AU1625" s="124" t="e">
        <f t="shared" si="85"/>
        <v>#REF!</v>
      </c>
      <c r="AV1625" s="129" t="s">
        <v>6019</v>
      </c>
      <c r="AW1625" s="129" t="s">
        <v>3208</v>
      </c>
    </row>
    <row r="1626" spans="45:49" x14ac:dyDescent="0.3">
      <c r="AS1626" s="124">
        <v>1108</v>
      </c>
      <c r="AT1626" s="124" t="e">
        <f t="shared" si="86"/>
        <v>#REF!</v>
      </c>
      <c r="AU1626" s="124" t="e">
        <f t="shared" si="85"/>
        <v>#REF!</v>
      </c>
      <c r="AV1626" s="124" t="s">
        <v>3209</v>
      </c>
      <c r="AW1626" s="124" t="s">
        <v>3210</v>
      </c>
    </row>
    <row r="1627" spans="45:49" x14ac:dyDescent="0.3">
      <c r="AS1627" s="124">
        <v>1108</v>
      </c>
      <c r="AT1627" s="124" t="e">
        <f t="shared" si="86"/>
        <v>#REF!</v>
      </c>
      <c r="AU1627" s="124" t="e">
        <f t="shared" si="85"/>
        <v>#REF!</v>
      </c>
      <c r="AV1627" s="129" t="s">
        <v>3211</v>
      </c>
      <c r="AW1627" s="129" t="s">
        <v>3212</v>
      </c>
    </row>
    <row r="1628" spans="45:49" x14ac:dyDescent="0.3">
      <c r="AS1628" s="124">
        <v>1108</v>
      </c>
      <c r="AT1628" s="124" t="e">
        <f t="shared" si="86"/>
        <v>#REF!</v>
      </c>
      <c r="AU1628" s="124" t="e">
        <f t="shared" si="85"/>
        <v>#REF!</v>
      </c>
      <c r="AV1628" s="124" t="s">
        <v>3213</v>
      </c>
      <c r="AW1628" s="124" t="s">
        <v>3214</v>
      </c>
    </row>
    <row r="1629" spans="45:49" x14ac:dyDescent="0.3">
      <c r="AS1629" s="124">
        <v>1108</v>
      </c>
      <c r="AT1629" s="124" t="e">
        <f t="shared" si="86"/>
        <v>#REF!</v>
      </c>
      <c r="AU1629" s="124" t="e">
        <f t="shared" si="85"/>
        <v>#REF!</v>
      </c>
      <c r="AV1629" s="129" t="s">
        <v>2928</v>
      </c>
      <c r="AW1629" s="129" t="s">
        <v>3215</v>
      </c>
    </row>
    <row r="1630" spans="45:49" x14ac:dyDescent="0.3">
      <c r="AS1630" s="124">
        <v>1108</v>
      </c>
      <c r="AT1630" s="124" t="e">
        <f t="shared" si="86"/>
        <v>#REF!</v>
      </c>
      <c r="AU1630" s="124" t="e">
        <f t="shared" si="85"/>
        <v>#REF!</v>
      </c>
      <c r="AV1630" s="124" t="s">
        <v>3216</v>
      </c>
      <c r="AW1630" s="124" t="s">
        <v>3217</v>
      </c>
    </row>
    <row r="1631" spans="45:49" x14ac:dyDescent="0.3">
      <c r="AS1631" s="124">
        <v>1108</v>
      </c>
      <c r="AT1631" s="124" t="e">
        <f t="shared" si="86"/>
        <v>#REF!</v>
      </c>
      <c r="AU1631" s="124" t="e">
        <f t="shared" si="85"/>
        <v>#REF!</v>
      </c>
      <c r="AV1631" s="129" t="s">
        <v>6020</v>
      </c>
      <c r="AW1631" s="129" t="s">
        <v>3218</v>
      </c>
    </row>
    <row r="1632" spans="45:49" x14ac:dyDescent="0.3">
      <c r="AS1632" s="124">
        <v>1108</v>
      </c>
      <c r="AT1632" s="124" t="e">
        <f t="shared" si="86"/>
        <v>#REF!</v>
      </c>
      <c r="AU1632" s="124" t="e">
        <f t="shared" si="85"/>
        <v>#REF!</v>
      </c>
      <c r="AV1632" s="124" t="s">
        <v>6021</v>
      </c>
      <c r="AW1632" s="124" t="s">
        <v>3219</v>
      </c>
    </row>
    <row r="1633" spans="45:49" x14ac:dyDescent="0.3">
      <c r="AS1633" s="124">
        <v>1108</v>
      </c>
      <c r="AT1633" s="124" t="e">
        <f t="shared" si="86"/>
        <v>#REF!</v>
      </c>
      <c r="AU1633" s="124" t="e">
        <f t="shared" si="85"/>
        <v>#REF!</v>
      </c>
      <c r="AV1633" s="129" t="s">
        <v>6022</v>
      </c>
      <c r="AW1633" s="129" t="s">
        <v>3220</v>
      </c>
    </row>
    <row r="1634" spans="45:49" x14ac:dyDescent="0.3">
      <c r="AS1634" s="124">
        <v>1109</v>
      </c>
      <c r="AT1634" s="124" t="e">
        <f t="shared" si="86"/>
        <v>#REF!</v>
      </c>
      <c r="AU1634" s="124" t="e">
        <f t="shared" si="85"/>
        <v>#REF!</v>
      </c>
      <c r="AV1634" s="124" t="s">
        <v>3221</v>
      </c>
      <c r="AW1634" s="124" t="s">
        <v>3222</v>
      </c>
    </row>
    <row r="1635" spans="45:49" x14ac:dyDescent="0.3">
      <c r="AS1635" s="124">
        <v>1109</v>
      </c>
      <c r="AT1635" s="124" t="e">
        <f t="shared" si="86"/>
        <v>#REF!</v>
      </c>
      <c r="AU1635" s="124" t="e">
        <f t="shared" si="85"/>
        <v>#REF!</v>
      </c>
      <c r="AV1635" s="129" t="s">
        <v>3223</v>
      </c>
      <c r="AW1635" s="129" t="s">
        <v>3224</v>
      </c>
    </row>
    <row r="1636" spans="45:49" x14ac:dyDescent="0.3">
      <c r="AS1636" s="124">
        <v>1109</v>
      </c>
      <c r="AT1636" s="124" t="e">
        <f t="shared" si="86"/>
        <v>#REF!</v>
      </c>
      <c r="AU1636" s="124" t="e">
        <f t="shared" si="85"/>
        <v>#REF!</v>
      </c>
      <c r="AV1636" s="124" t="s">
        <v>3225</v>
      </c>
      <c r="AW1636" s="124" t="s">
        <v>3226</v>
      </c>
    </row>
    <row r="1637" spans="45:49" x14ac:dyDescent="0.3">
      <c r="AS1637" s="124">
        <v>1109</v>
      </c>
      <c r="AT1637" s="124" t="e">
        <f t="shared" si="86"/>
        <v>#REF!</v>
      </c>
      <c r="AU1637" s="124" t="e">
        <f t="shared" si="85"/>
        <v>#REF!</v>
      </c>
      <c r="AV1637" s="129" t="s">
        <v>356</v>
      </c>
      <c r="AW1637" s="129" t="s">
        <v>3227</v>
      </c>
    </row>
    <row r="1638" spans="45:49" x14ac:dyDescent="0.3">
      <c r="AS1638" s="124">
        <v>1109</v>
      </c>
      <c r="AT1638" s="124" t="e">
        <f t="shared" si="86"/>
        <v>#REF!</v>
      </c>
      <c r="AU1638" s="124" t="e">
        <f t="shared" si="85"/>
        <v>#REF!</v>
      </c>
      <c r="AV1638" s="124" t="s">
        <v>3228</v>
      </c>
      <c r="AW1638" s="124" t="s">
        <v>3229</v>
      </c>
    </row>
    <row r="1639" spans="45:49" x14ac:dyDescent="0.3">
      <c r="AS1639" s="124">
        <v>1109</v>
      </c>
      <c r="AT1639" s="124" t="e">
        <f t="shared" si="86"/>
        <v>#REF!</v>
      </c>
      <c r="AU1639" s="124" t="e">
        <f t="shared" si="85"/>
        <v>#REF!</v>
      </c>
      <c r="AV1639" s="129" t="s">
        <v>3230</v>
      </c>
      <c r="AW1639" s="129" t="s">
        <v>3231</v>
      </c>
    </row>
    <row r="1640" spans="45:49" x14ac:dyDescent="0.3">
      <c r="AS1640" s="124">
        <v>1109</v>
      </c>
      <c r="AT1640" s="124" t="e">
        <f t="shared" si="86"/>
        <v>#REF!</v>
      </c>
      <c r="AU1640" s="124" t="e">
        <f t="shared" si="85"/>
        <v>#REF!</v>
      </c>
      <c r="AV1640" s="124" t="s">
        <v>6023</v>
      </c>
      <c r="AW1640" s="124" t="s">
        <v>3232</v>
      </c>
    </row>
    <row r="1641" spans="45:49" x14ac:dyDescent="0.3">
      <c r="AS1641" s="124">
        <v>1109</v>
      </c>
      <c r="AT1641" s="124" t="e">
        <f t="shared" si="86"/>
        <v>#REF!</v>
      </c>
      <c r="AU1641" s="124" t="e">
        <f t="shared" si="85"/>
        <v>#REF!</v>
      </c>
      <c r="AV1641" s="129" t="s">
        <v>6024</v>
      </c>
      <c r="AW1641" s="129" t="s">
        <v>3233</v>
      </c>
    </row>
    <row r="1642" spans="45:49" x14ac:dyDescent="0.3">
      <c r="AS1642" s="124">
        <v>1109</v>
      </c>
      <c r="AT1642" s="124" t="e">
        <f t="shared" si="86"/>
        <v>#REF!</v>
      </c>
      <c r="AU1642" s="124" t="e">
        <f t="shared" si="85"/>
        <v>#REF!</v>
      </c>
      <c r="AV1642" s="124" t="s">
        <v>6025</v>
      </c>
      <c r="AW1642" s="124" t="s">
        <v>3234</v>
      </c>
    </row>
    <row r="1643" spans="45:49" x14ac:dyDescent="0.3">
      <c r="AS1643" s="124">
        <v>1109</v>
      </c>
      <c r="AT1643" s="124" t="e">
        <f t="shared" si="86"/>
        <v>#REF!</v>
      </c>
      <c r="AU1643" s="124" t="e">
        <f t="shared" si="85"/>
        <v>#REF!</v>
      </c>
      <c r="AV1643" s="129" t="s">
        <v>6026</v>
      </c>
      <c r="AW1643" s="129" t="s">
        <v>3235</v>
      </c>
    </row>
    <row r="1644" spans="45:49" x14ac:dyDescent="0.3">
      <c r="AS1644" s="124">
        <v>1109</v>
      </c>
      <c r="AT1644" s="124" t="e">
        <f t="shared" si="86"/>
        <v>#REF!</v>
      </c>
      <c r="AU1644" s="124" t="e">
        <f t="shared" si="85"/>
        <v>#REF!</v>
      </c>
      <c r="AV1644" s="124" t="s">
        <v>6027</v>
      </c>
      <c r="AW1644" s="124" t="s">
        <v>3236</v>
      </c>
    </row>
    <row r="1645" spans="45:49" x14ac:dyDescent="0.3">
      <c r="AS1645" s="124">
        <v>1110</v>
      </c>
      <c r="AT1645" s="124" t="e">
        <f t="shared" si="86"/>
        <v>#REF!</v>
      </c>
      <c r="AU1645" s="124" t="e">
        <f t="shared" si="85"/>
        <v>#REF!</v>
      </c>
      <c r="AV1645" s="129" t="s">
        <v>3237</v>
      </c>
      <c r="AW1645" s="129" t="s">
        <v>3238</v>
      </c>
    </row>
    <row r="1646" spans="45:49" x14ac:dyDescent="0.3">
      <c r="AS1646" s="124">
        <v>1110</v>
      </c>
      <c r="AT1646" s="124" t="e">
        <f t="shared" si="86"/>
        <v>#REF!</v>
      </c>
      <c r="AU1646" s="124" t="e">
        <f t="shared" si="85"/>
        <v>#REF!</v>
      </c>
      <c r="AV1646" s="124" t="s">
        <v>3239</v>
      </c>
      <c r="AW1646" s="124" t="s">
        <v>3240</v>
      </c>
    </row>
    <row r="1647" spans="45:49" x14ac:dyDescent="0.3">
      <c r="AS1647" s="124">
        <v>1110</v>
      </c>
      <c r="AT1647" s="124" t="e">
        <f t="shared" si="86"/>
        <v>#REF!</v>
      </c>
      <c r="AU1647" s="124" t="e">
        <f t="shared" si="85"/>
        <v>#REF!</v>
      </c>
      <c r="AV1647" s="129" t="s">
        <v>6028</v>
      </c>
      <c r="AW1647" s="129" t="s">
        <v>3241</v>
      </c>
    </row>
    <row r="1648" spans="45:49" x14ac:dyDescent="0.3">
      <c r="AS1648" s="124">
        <v>1110</v>
      </c>
      <c r="AT1648" s="124" t="e">
        <f t="shared" si="86"/>
        <v>#REF!</v>
      </c>
      <c r="AU1648" s="124" t="e">
        <f t="shared" si="85"/>
        <v>#REF!</v>
      </c>
      <c r="AV1648" s="124" t="s">
        <v>6029</v>
      </c>
      <c r="AW1648" s="124" t="s">
        <v>3242</v>
      </c>
    </row>
    <row r="1649" spans="45:49" x14ac:dyDescent="0.3">
      <c r="AS1649" s="124">
        <v>1110</v>
      </c>
      <c r="AT1649" s="124" t="e">
        <f t="shared" si="86"/>
        <v>#REF!</v>
      </c>
      <c r="AU1649" s="124" t="e">
        <f t="shared" si="85"/>
        <v>#REF!</v>
      </c>
      <c r="AV1649" s="129" t="s">
        <v>6030</v>
      </c>
      <c r="AW1649" s="129" t="s">
        <v>3243</v>
      </c>
    </row>
    <row r="1650" spans="45:49" x14ac:dyDescent="0.3">
      <c r="AS1650" s="124">
        <v>1111</v>
      </c>
      <c r="AT1650" s="124" t="e">
        <f t="shared" si="86"/>
        <v>#REF!</v>
      </c>
      <c r="AU1650" s="124" t="e">
        <f t="shared" si="85"/>
        <v>#REF!</v>
      </c>
      <c r="AV1650" s="124" t="s">
        <v>3244</v>
      </c>
      <c r="AW1650" s="124" t="s">
        <v>3245</v>
      </c>
    </row>
    <row r="1651" spans="45:49" x14ac:dyDescent="0.3">
      <c r="AS1651" s="124">
        <v>1111</v>
      </c>
      <c r="AT1651" s="124" t="e">
        <f t="shared" si="86"/>
        <v>#REF!</v>
      </c>
      <c r="AU1651" s="124" t="e">
        <f t="shared" si="85"/>
        <v>#REF!</v>
      </c>
      <c r="AV1651" s="129" t="s">
        <v>3246</v>
      </c>
      <c r="AW1651" s="129" t="s">
        <v>3247</v>
      </c>
    </row>
    <row r="1652" spans="45:49" x14ac:dyDescent="0.3">
      <c r="AS1652" s="124">
        <v>1111</v>
      </c>
      <c r="AT1652" s="124" t="e">
        <f t="shared" si="86"/>
        <v>#REF!</v>
      </c>
      <c r="AU1652" s="124" t="e">
        <f t="shared" si="85"/>
        <v>#REF!</v>
      </c>
      <c r="AV1652" s="124" t="s">
        <v>3248</v>
      </c>
      <c r="AW1652" s="124" t="s">
        <v>3249</v>
      </c>
    </row>
    <row r="1653" spans="45:49" x14ac:dyDescent="0.3">
      <c r="AS1653" s="124">
        <v>1111</v>
      </c>
      <c r="AT1653" s="124" t="e">
        <f t="shared" si="86"/>
        <v>#REF!</v>
      </c>
      <c r="AU1653" s="124" t="e">
        <f t="shared" si="85"/>
        <v>#REF!</v>
      </c>
      <c r="AV1653" s="129" t="s">
        <v>3250</v>
      </c>
      <c r="AW1653" s="129" t="s">
        <v>3251</v>
      </c>
    </row>
    <row r="1654" spans="45:49" x14ac:dyDescent="0.3">
      <c r="AS1654" s="124">
        <v>1111</v>
      </c>
      <c r="AT1654" s="124" t="e">
        <f t="shared" si="86"/>
        <v>#REF!</v>
      </c>
      <c r="AU1654" s="124" t="e">
        <f t="shared" si="85"/>
        <v>#REF!</v>
      </c>
      <c r="AV1654" s="124" t="s">
        <v>6031</v>
      </c>
      <c r="AW1654" s="124" t="s">
        <v>3252</v>
      </c>
    </row>
    <row r="1655" spans="45:49" x14ac:dyDescent="0.3">
      <c r="AS1655" s="124">
        <v>1111</v>
      </c>
      <c r="AT1655" s="124" t="e">
        <f t="shared" si="86"/>
        <v>#REF!</v>
      </c>
      <c r="AU1655" s="124" t="e">
        <f t="shared" si="85"/>
        <v>#REF!</v>
      </c>
      <c r="AV1655" s="129" t="s">
        <v>6032</v>
      </c>
      <c r="AW1655" s="129" t="s">
        <v>3253</v>
      </c>
    </row>
    <row r="1656" spans="45:49" x14ac:dyDescent="0.3">
      <c r="AS1656" s="124">
        <v>1111</v>
      </c>
      <c r="AT1656" s="124" t="e">
        <f t="shared" si="86"/>
        <v>#REF!</v>
      </c>
      <c r="AU1656" s="124" t="e">
        <f t="shared" si="85"/>
        <v>#REF!</v>
      </c>
      <c r="AV1656" s="124" t="s">
        <v>6033</v>
      </c>
      <c r="AW1656" s="124" t="s">
        <v>3254</v>
      </c>
    </row>
    <row r="1657" spans="45:49" x14ac:dyDescent="0.3">
      <c r="AS1657" s="124">
        <v>1111</v>
      </c>
      <c r="AT1657" s="124" t="e">
        <f t="shared" si="86"/>
        <v>#REF!</v>
      </c>
      <c r="AU1657" s="124" t="e">
        <f t="shared" si="85"/>
        <v>#REF!</v>
      </c>
      <c r="AV1657" s="129" t="s">
        <v>6034</v>
      </c>
      <c r="AW1657" s="129" t="s">
        <v>3255</v>
      </c>
    </row>
    <row r="1658" spans="45:49" x14ac:dyDescent="0.3">
      <c r="AS1658" s="124">
        <v>1111</v>
      </c>
      <c r="AT1658" s="124" t="e">
        <f t="shared" si="86"/>
        <v>#REF!</v>
      </c>
      <c r="AU1658" s="124" t="e">
        <f t="shared" si="85"/>
        <v>#REF!</v>
      </c>
      <c r="AV1658" s="124" t="s">
        <v>6035</v>
      </c>
      <c r="AW1658" s="124" t="s">
        <v>3256</v>
      </c>
    </row>
    <row r="1659" spans="45:49" x14ac:dyDescent="0.3">
      <c r="AS1659" s="124">
        <v>1111</v>
      </c>
      <c r="AT1659" s="124" t="e">
        <f t="shared" si="86"/>
        <v>#REF!</v>
      </c>
      <c r="AU1659" s="124" t="e">
        <f t="shared" si="85"/>
        <v>#REF!</v>
      </c>
      <c r="AV1659" s="129" t="s">
        <v>6036</v>
      </c>
      <c r="AW1659" s="129" t="s">
        <v>3257</v>
      </c>
    </row>
    <row r="1660" spans="45:49" x14ac:dyDescent="0.3">
      <c r="AS1660" s="124">
        <v>1111</v>
      </c>
      <c r="AT1660" s="124" t="e">
        <f t="shared" si="86"/>
        <v>#REF!</v>
      </c>
      <c r="AU1660" s="124" t="e">
        <f t="shared" si="85"/>
        <v>#REF!</v>
      </c>
      <c r="AV1660" s="124" t="s">
        <v>6037</v>
      </c>
      <c r="AW1660" s="124" t="s">
        <v>3258</v>
      </c>
    </row>
    <row r="1661" spans="45:49" x14ac:dyDescent="0.3">
      <c r="AS1661" s="124">
        <v>1112</v>
      </c>
      <c r="AT1661" s="124" t="e">
        <f t="shared" si="86"/>
        <v>#REF!</v>
      </c>
      <c r="AU1661" s="124" t="e">
        <f t="shared" si="85"/>
        <v>#REF!</v>
      </c>
      <c r="AV1661" s="129" t="s">
        <v>3259</v>
      </c>
      <c r="AW1661" s="129" t="s">
        <v>3260</v>
      </c>
    </row>
    <row r="1662" spans="45:49" x14ac:dyDescent="0.3">
      <c r="AS1662" s="124">
        <v>1112</v>
      </c>
      <c r="AT1662" s="124" t="e">
        <f t="shared" si="86"/>
        <v>#REF!</v>
      </c>
      <c r="AU1662" s="124" t="e">
        <f t="shared" si="85"/>
        <v>#REF!</v>
      </c>
      <c r="AV1662" s="124" t="s">
        <v>3261</v>
      </c>
      <c r="AW1662" s="124" t="s">
        <v>3262</v>
      </c>
    </row>
    <row r="1663" spans="45:49" x14ac:dyDescent="0.3">
      <c r="AS1663" s="124">
        <v>1112</v>
      </c>
      <c r="AT1663" s="124" t="e">
        <f t="shared" si="86"/>
        <v>#REF!</v>
      </c>
      <c r="AU1663" s="124" t="e">
        <f t="shared" si="85"/>
        <v>#REF!</v>
      </c>
      <c r="AV1663" s="129" t="s">
        <v>374</v>
      </c>
      <c r="AW1663" s="129" t="s">
        <v>3263</v>
      </c>
    </row>
    <row r="1664" spans="45:49" x14ac:dyDescent="0.3">
      <c r="AS1664" s="124">
        <v>1113</v>
      </c>
      <c r="AT1664" s="124" t="e">
        <f t="shared" si="86"/>
        <v>#REF!</v>
      </c>
      <c r="AU1664" s="124" t="e">
        <f t="shared" si="85"/>
        <v>#REF!</v>
      </c>
      <c r="AV1664" s="124" t="s">
        <v>3264</v>
      </c>
      <c r="AW1664" s="124" t="s">
        <v>3265</v>
      </c>
    </row>
    <row r="1665" spans="45:49" x14ac:dyDescent="0.3">
      <c r="AS1665" s="124">
        <v>1113</v>
      </c>
      <c r="AT1665" s="124" t="e">
        <f t="shared" si="86"/>
        <v>#REF!</v>
      </c>
      <c r="AU1665" s="124" t="e">
        <f t="shared" si="85"/>
        <v>#REF!</v>
      </c>
      <c r="AV1665" s="129" t="s">
        <v>3266</v>
      </c>
      <c r="AW1665" s="129" t="s">
        <v>3267</v>
      </c>
    </row>
    <row r="1666" spans="45:49" x14ac:dyDescent="0.3">
      <c r="AS1666" s="124">
        <v>1113</v>
      </c>
      <c r="AT1666" s="124" t="e">
        <f t="shared" si="86"/>
        <v>#REF!</v>
      </c>
      <c r="AU1666" s="124" t="e">
        <f t="shared" ref="AU1666:AU1729" si="87">CONCATENATE(AS1666,AT1666)</f>
        <v>#REF!</v>
      </c>
      <c r="AV1666" s="124" t="s">
        <v>3268</v>
      </c>
      <c r="AW1666" s="124" t="s">
        <v>3269</v>
      </c>
    </row>
    <row r="1667" spans="45:49" x14ac:dyDescent="0.3">
      <c r="AS1667" s="124">
        <v>1113</v>
      </c>
      <c r="AT1667" s="124" t="e">
        <f t="shared" ref="AT1667:AT1730" si="88">AT1666+1</f>
        <v>#REF!</v>
      </c>
      <c r="AU1667" s="124" t="e">
        <f t="shared" si="87"/>
        <v>#REF!</v>
      </c>
      <c r="AV1667" s="129" t="s">
        <v>3270</v>
      </c>
      <c r="AW1667" s="129" t="s">
        <v>3271</v>
      </c>
    </row>
    <row r="1668" spans="45:49" x14ac:dyDescent="0.3">
      <c r="AS1668" s="124">
        <v>1113</v>
      </c>
      <c r="AT1668" s="124" t="e">
        <f t="shared" si="88"/>
        <v>#REF!</v>
      </c>
      <c r="AU1668" s="124" t="e">
        <f t="shared" si="87"/>
        <v>#REF!</v>
      </c>
      <c r="AV1668" s="124" t="s">
        <v>3272</v>
      </c>
      <c r="AW1668" s="124" t="s">
        <v>3273</v>
      </c>
    </row>
    <row r="1669" spans="45:49" x14ac:dyDescent="0.3">
      <c r="AS1669" s="124">
        <v>1113</v>
      </c>
      <c r="AT1669" s="124" t="e">
        <f t="shared" si="88"/>
        <v>#REF!</v>
      </c>
      <c r="AU1669" s="124" t="e">
        <f t="shared" si="87"/>
        <v>#REF!</v>
      </c>
      <c r="AV1669" s="129" t="s">
        <v>3274</v>
      </c>
      <c r="AW1669" s="129" t="s">
        <v>3275</v>
      </c>
    </row>
    <row r="1670" spans="45:49" x14ac:dyDescent="0.3">
      <c r="AS1670" s="124">
        <v>1113</v>
      </c>
      <c r="AT1670" s="124" t="e">
        <f t="shared" si="88"/>
        <v>#REF!</v>
      </c>
      <c r="AU1670" s="124" t="e">
        <f t="shared" si="87"/>
        <v>#REF!</v>
      </c>
      <c r="AV1670" s="124" t="s">
        <v>3106</v>
      </c>
      <c r="AW1670" s="124" t="s">
        <v>3276</v>
      </c>
    </row>
    <row r="1671" spans="45:49" x14ac:dyDescent="0.3">
      <c r="AS1671" s="124">
        <v>1113</v>
      </c>
      <c r="AT1671" s="124" t="e">
        <f t="shared" si="88"/>
        <v>#REF!</v>
      </c>
      <c r="AU1671" s="124" t="e">
        <f t="shared" si="87"/>
        <v>#REF!</v>
      </c>
      <c r="AV1671" s="129" t="s">
        <v>6038</v>
      </c>
      <c r="AW1671" s="129" t="s">
        <v>3277</v>
      </c>
    </row>
    <row r="1672" spans="45:49" x14ac:dyDescent="0.3">
      <c r="AS1672" s="124">
        <v>1113</v>
      </c>
      <c r="AT1672" s="124" t="e">
        <f t="shared" si="88"/>
        <v>#REF!</v>
      </c>
      <c r="AU1672" s="124" t="e">
        <f t="shared" si="87"/>
        <v>#REF!</v>
      </c>
      <c r="AV1672" s="124" t="s">
        <v>6039</v>
      </c>
      <c r="AW1672" s="124" t="s">
        <v>3278</v>
      </c>
    </row>
    <row r="1673" spans="45:49" x14ac:dyDescent="0.3">
      <c r="AS1673" s="124">
        <v>1113</v>
      </c>
      <c r="AT1673" s="124" t="e">
        <f t="shared" si="88"/>
        <v>#REF!</v>
      </c>
      <c r="AU1673" s="124" t="e">
        <f t="shared" si="87"/>
        <v>#REF!</v>
      </c>
      <c r="AV1673" s="129" t="s">
        <v>6040</v>
      </c>
      <c r="AW1673" s="129" t="s">
        <v>3279</v>
      </c>
    </row>
    <row r="1674" spans="45:49" x14ac:dyDescent="0.3">
      <c r="AS1674" s="124">
        <v>1113</v>
      </c>
      <c r="AT1674" s="124" t="e">
        <f t="shared" si="88"/>
        <v>#REF!</v>
      </c>
      <c r="AU1674" s="124" t="e">
        <f t="shared" si="87"/>
        <v>#REF!</v>
      </c>
      <c r="AV1674" s="124" t="s">
        <v>6041</v>
      </c>
      <c r="AW1674" s="124" t="s">
        <v>3280</v>
      </c>
    </row>
    <row r="1675" spans="45:49" x14ac:dyDescent="0.3">
      <c r="AS1675" s="124">
        <v>1113</v>
      </c>
      <c r="AT1675" s="124" t="e">
        <f t="shared" si="88"/>
        <v>#REF!</v>
      </c>
      <c r="AU1675" s="124" t="e">
        <f t="shared" si="87"/>
        <v>#REF!</v>
      </c>
      <c r="AV1675" s="129" t="s">
        <v>6042</v>
      </c>
      <c r="AW1675" s="129" t="s">
        <v>3281</v>
      </c>
    </row>
    <row r="1676" spans="45:49" x14ac:dyDescent="0.3">
      <c r="AS1676" s="124">
        <v>1113</v>
      </c>
      <c r="AT1676" s="124" t="e">
        <f t="shared" si="88"/>
        <v>#REF!</v>
      </c>
      <c r="AU1676" s="124" t="e">
        <f t="shared" si="87"/>
        <v>#REF!</v>
      </c>
      <c r="AV1676" s="124" t="s">
        <v>3282</v>
      </c>
      <c r="AW1676" s="124" t="s">
        <v>3283</v>
      </c>
    </row>
    <row r="1677" spans="45:49" x14ac:dyDescent="0.3">
      <c r="AS1677" s="124">
        <v>1114</v>
      </c>
      <c r="AT1677" s="124" t="e">
        <f t="shared" si="88"/>
        <v>#REF!</v>
      </c>
      <c r="AU1677" s="124" t="e">
        <f t="shared" si="87"/>
        <v>#REF!</v>
      </c>
      <c r="AV1677" s="129" t="s">
        <v>3284</v>
      </c>
      <c r="AW1677" s="129" t="s">
        <v>3285</v>
      </c>
    </row>
    <row r="1678" spans="45:49" x14ac:dyDescent="0.3">
      <c r="AS1678" s="124">
        <v>1114</v>
      </c>
      <c r="AT1678" s="124" t="e">
        <f t="shared" si="88"/>
        <v>#REF!</v>
      </c>
      <c r="AU1678" s="124" t="e">
        <f t="shared" si="87"/>
        <v>#REF!</v>
      </c>
      <c r="AV1678" s="124" t="s">
        <v>378</v>
      </c>
      <c r="AW1678" s="124" t="s">
        <v>3286</v>
      </c>
    </row>
    <row r="1679" spans="45:49" x14ac:dyDescent="0.3">
      <c r="AS1679" s="124">
        <v>1114</v>
      </c>
      <c r="AT1679" s="124" t="e">
        <f t="shared" si="88"/>
        <v>#REF!</v>
      </c>
      <c r="AU1679" s="124" t="e">
        <f t="shared" si="87"/>
        <v>#REF!</v>
      </c>
      <c r="AV1679" s="129" t="s">
        <v>6043</v>
      </c>
      <c r="AW1679" s="129" t="s">
        <v>3287</v>
      </c>
    </row>
    <row r="1680" spans="45:49" x14ac:dyDescent="0.3">
      <c r="AS1680" s="124">
        <v>1114</v>
      </c>
      <c r="AT1680" s="124" t="e">
        <f t="shared" si="88"/>
        <v>#REF!</v>
      </c>
      <c r="AU1680" s="124" t="e">
        <f t="shared" si="87"/>
        <v>#REF!</v>
      </c>
      <c r="AV1680" s="124" t="s">
        <v>6044</v>
      </c>
      <c r="AW1680" s="124" t="s">
        <v>3288</v>
      </c>
    </row>
    <row r="1681" spans="45:49" x14ac:dyDescent="0.3">
      <c r="AS1681" s="124">
        <v>1114</v>
      </c>
      <c r="AT1681" s="124" t="e">
        <f t="shared" si="88"/>
        <v>#REF!</v>
      </c>
      <c r="AU1681" s="124" t="e">
        <f t="shared" si="87"/>
        <v>#REF!</v>
      </c>
      <c r="AV1681" s="129" t="s">
        <v>6045</v>
      </c>
      <c r="AW1681" s="129" t="s">
        <v>3289</v>
      </c>
    </row>
    <row r="1682" spans="45:49" x14ac:dyDescent="0.3">
      <c r="AS1682" s="124">
        <v>1114</v>
      </c>
      <c r="AT1682" s="124" t="e">
        <f t="shared" si="88"/>
        <v>#REF!</v>
      </c>
      <c r="AU1682" s="124" t="e">
        <f t="shared" si="87"/>
        <v>#REF!</v>
      </c>
      <c r="AV1682" s="124" t="s">
        <v>6046</v>
      </c>
      <c r="AW1682" s="124" t="s">
        <v>3290</v>
      </c>
    </row>
    <row r="1683" spans="45:49" x14ac:dyDescent="0.3">
      <c r="AS1683" s="124">
        <v>1115</v>
      </c>
      <c r="AT1683" s="124" t="e">
        <f t="shared" si="88"/>
        <v>#REF!</v>
      </c>
      <c r="AU1683" s="124" t="e">
        <f t="shared" si="87"/>
        <v>#REF!</v>
      </c>
      <c r="AV1683" s="129" t="s">
        <v>3291</v>
      </c>
      <c r="AW1683" s="129" t="s">
        <v>3292</v>
      </c>
    </row>
    <row r="1684" spans="45:49" x14ac:dyDescent="0.3">
      <c r="AS1684" s="124">
        <v>1115</v>
      </c>
      <c r="AT1684" s="124" t="e">
        <f t="shared" si="88"/>
        <v>#REF!</v>
      </c>
      <c r="AU1684" s="124" t="e">
        <f t="shared" si="87"/>
        <v>#REF!</v>
      </c>
      <c r="AV1684" s="124" t="s">
        <v>3293</v>
      </c>
      <c r="AW1684" s="124" t="s">
        <v>3294</v>
      </c>
    </row>
    <row r="1685" spans="45:49" x14ac:dyDescent="0.3">
      <c r="AS1685" s="124">
        <v>1115</v>
      </c>
      <c r="AT1685" s="124" t="e">
        <f t="shared" si="88"/>
        <v>#REF!</v>
      </c>
      <c r="AU1685" s="124" t="e">
        <f t="shared" si="87"/>
        <v>#REF!</v>
      </c>
      <c r="AV1685" s="129" t="s">
        <v>3295</v>
      </c>
      <c r="AW1685" s="129" t="s">
        <v>3296</v>
      </c>
    </row>
    <row r="1686" spans="45:49" x14ac:dyDescent="0.3">
      <c r="AS1686" s="124">
        <v>1115</v>
      </c>
      <c r="AT1686" s="124" t="e">
        <f t="shared" si="88"/>
        <v>#REF!</v>
      </c>
      <c r="AU1686" s="124" t="e">
        <f t="shared" si="87"/>
        <v>#REF!</v>
      </c>
      <c r="AV1686" s="124" t="s">
        <v>3297</v>
      </c>
      <c r="AW1686" s="124" t="s">
        <v>3298</v>
      </c>
    </row>
    <row r="1687" spans="45:49" x14ac:dyDescent="0.3">
      <c r="AS1687" s="124">
        <v>1115</v>
      </c>
      <c r="AT1687" s="124" t="e">
        <f t="shared" si="88"/>
        <v>#REF!</v>
      </c>
      <c r="AU1687" s="124" t="e">
        <f t="shared" si="87"/>
        <v>#REF!</v>
      </c>
      <c r="AV1687" s="129" t="s">
        <v>3299</v>
      </c>
      <c r="AW1687" s="129" t="s">
        <v>3300</v>
      </c>
    </row>
    <row r="1688" spans="45:49" x14ac:dyDescent="0.3">
      <c r="AS1688" s="124">
        <v>1115</v>
      </c>
      <c r="AT1688" s="124" t="e">
        <f t="shared" si="88"/>
        <v>#REF!</v>
      </c>
      <c r="AU1688" s="124" t="e">
        <f t="shared" si="87"/>
        <v>#REF!</v>
      </c>
      <c r="AV1688" s="124" t="s">
        <v>3301</v>
      </c>
      <c r="AW1688" s="124" t="s">
        <v>3302</v>
      </c>
    </row>
    <row r="1689" spans="45:49" x14ac:dyDescent="0.3">
      <c r="AS1689" s="124">
        <v>1116</v>
      </c>
      <c r="AT1689" s="124" t="e">
        <f t="shared" si="88"/>
        <v>#REF!</v>
      </c>
      <c r="AU1689" s="124" t="e">
        <f t="shared" si="87"/>
        <v>#REF!</v>
      </c>
      <c r="AV1689" s="129" t="s">
        <v>361</v>
      </c>
      <c r="AW1689" s="129" t="s">
        <v>3303</v>
      </c>
    </row>
    <row r="1690" spans="45:49" x14ac:dyDescent="0.3">
      <c r="AS1690" s="124">
        <v>1116</v>
      </c>
      <c r="AT1690" s="124" t="e">
        <f t="shared" si="88"/>
        <v>#REF!</v>
      </c>
      <c r="AU1690" s="124" t="e">
        <f t="shared" si="87"/>
        <v>#REF!</v>
      </c>
      <c r="AV1690" s="124" t="s">
        <v>6047</v>
      </c>
      <c r="AW1690" s="124" t="s">
        <v>3304</v>
      </c>
    </row>
    <row r="1691" spans="45:49" x14ac:dyDescent="0.3">
      <c r="AS1691" s="124">
        <v>1116</v>
      </c>
      <c r="AT1691" s="124" t="e">
        <f t="shared" si="88"/>
        <v>#REF!</v>
      </c>
      <c r="AU1691" s="124" t="e">
        <f t="shared" si="87"/>
        <v>#REF!</v>
      </c>
      <c r="AV1691" s="129" t="s">
        <v>6048</v>
      </c>
      <c r="AW1691" s="129" t="s">
        <v>3305</v>
      </c>
    </row>
    <row r="1692" spans="45:49" x14ac:dyDescent="0.3">
      <c r="AS1692" s="124">
        <v>1116</v>
      </c>
      <c r="AT1692" s="124" t="e">
        <f t="shared" si="88"/>
        <v>#REF!</v>
      </c>
      <c r="AU1692" s="124" t="e">
        <f t="shared" si="87"/>
        <v>#REF!</v>
      </c>
      <c r="AV1692" s="124" t="s">
        <v>6049</v>
      </c>
      <c r="AW1692" s="124" t="s">
        <v>3306</v>
      </c>
    </row>
    <row r="1693" spans="45:49" x14ac:dyDescent="0.3">
      <c r="AS1693" s="124">
        <v>1201</v>
      </c>
      <c r="AT1693" s="124" t="e">
        <f t="shared" si="88"/>
        <v>#REF!</v>
      </c>
      <c r="AU1693" s="124" t="e">
        <f t="shared" si="87"/>
        <v>#REF!</v>
      </c>
      <c r="AV1693" s="129" t="s">
        <v>386</v>
      </c>
      <c r="AW1693" s="129" t="s">
        <v>3307</v>
      </c>
    </row>
    <row r="1694" spans="45:49" x14ac:dyDescent="0.3">
      <c r="AS1694" s="124">
        <v>1201</v>
      </c>
      <c r="AT1694" s="124" t="e">
        <f t="shared" si="88"/>
        <v>#REF!</v>
      </c>
      <c r="AU1694" s="124" t="e">
        <f t="shared" si="87"/>
        <v>#REF!</v>
      </c>
      <c r="AV1694" s="124" t="s">
        <v>3308</v>
      </c>
      <c r="AW1694" s="124" t="s">
        <v>3309</v>
      </c>
    </row>
    <row r="1695" spans="45:49" x14ac:dyDescent="0.3">
      <c r="AS1695" s="124">
        <v>1201</v>
      </c>
      <c r="AT1695" s="124" t="e">
        <f t="shared" si="88"/>
        <v>#REF!</v>
      </c>
      <c r="AU1695" s="124" t="e">
        <f t="shared" si="87"/>
        <v>#REF!</v>
      </c>
      <c r="AV1695" s="129" t="s">
        <v>3310</v>
      </c>
      <c r="AW1695" s="129" t="s">
        <v>3311</v>
      </c>
    </row>
    <row r="1696" spans="45:49" x14ac:dyDescent="0.3">
      <c r="AS1696" s="124">
        <v>1201</v>
      </c>
      <c r="AT1696" s="124" t="e">
        <f t="shared" si="88"/>
        <v>#REF!</v>
      </c>
      <c r="AU1696" s="124" t="e">
        <f t="shared" si="87"/>
        <v>#REF!</v>
      </c>
      <c r="AV1696" s="124" t="s">
        <v>3312</v>
      </c>
      <c r="AW1696" s="124" t="s">
        <v>3313</v>
      </c>
    </row>
    <row r="1697" spans="45:49" x14ac:dyDescent="0.3">
      <c r="AS1697" s="124">
        <v>1202</v>
      </c>
      <c r="AT1697" s="124" t="e">
        <f t="shared" si="88"/>
        <v>#REF!</v>
      </c>
      <c r="AU1697" s="124" t="e">
        <f t="shared" si="87"/>
        <v>#REF!</v>
      </c>
      <c r="AV1697" s="129" t="s">
        <v>3314</v>
      </c>
      <c r="AW1697" s="129" t="s">
        <v>3315</v>
      </c>
    </row>
    <row r="1698" spans="45:49" x14ac:dyDescent="0.3">
      <c r="AS1698" s="124">
        <v>1202</v>
      </c>
      <c r="AT1698" s="124" t="e">
        <f t="shared" si="88"/>
        <v>#REF!</v>
      </c>
      <c r="AU1698" s="124" t="e">
        <f t="shared" si="87"/>
        <v>#REF!</v>
      </c>
      <c r="AV1698" s="124" t="s">
        <v>3316</v>
      </c>
      <c r="AW1698" s="124" t="s">
        <v>3317</v>
      </c>
    </row>
    <row r="1699" spans="45:49" x14ac:dyDescent="0.3">
      <c r="AS1699" s="124">
        <v>1202</v>
      </c>
      <c r="AT1699" s="124" t="e">
        <f t="shared" si="88"/>
        <v>#REF!</v>
      </c>
      <c r="AU1699" s="124" t="e">
        <f t="shared" si="87"/>
        <v>#REF!</v>
      </c>
      <c r="AV1699" s="129" t="s">
        <v>3318</v>
      </c>
      <c r="AW1699" s="129" t="s">
        <v>3319</v>
      </c>
    </row>
    <row r="1700" spans="45:49" x14ac:dyDescent="0.3">
      <c r="AS1700" s="124">
        <v>1203</v>
      </c>
      <c r="AT1700" s="124" t="e">
        <f t="shared" si="88"/>
        <v>#REF!</v>
      </c>
      <c r="AU1700" s="124" t="e">
        <f t="shared" si="87"/>
        <v>#REF!</v>
      </c>
      <c r="AV1700" s="124" t="s">
        <v>2775</v>
      </c>
      <c r="AW1700" s="124" t="s">
        <v>3320</v>
      </c>
    </row>
    <row r="1701" spans="45:49" x14ac:dyDescent="0.3">
      <c r="AS1701" s="124">
        <v>1203</v>
      </c>
      <c r="AT1701" s="124" t="e">
        <f t="shared" si="88"/>
        <v>#REF!</v>
      </c>
      <c r="AU1701" s="124" t="e">
        <f t="shared" si="87"/>
        <v>#REF!</v>
      </c>
      <c r="AV1701" s="129" t="s">
        <v>391</v>
      </c>
      <c r="AW1701" s="129" t="s">
        <v>3321</v>
      </c>
    </row>
    <row r="1702" spans="45:49" x14ac:dyDescent="0.3">
      <c r="AS1702" s="124">
        <v>1203</v>
      </c>
      <c r="AT1702" s="124" t="e">
        <f t="shared" si="88"/>
        <v>#REF!</v>
      </c>
      <c r="AU1702" s="124" t="e">
        <f t="shared" si="87"/>
        <v>#REF!</v>
      </c>
      <c r="AV1702" s="124" t="s">
        <v>3322</v>
      </c>
      <c r="AW1702" s="124" t="s">
        <v>3323</v>
      </c>
    </row>
    <row r="1703" spans="45:49" x14ac:dyDescent="0.3">
      <c r="AS1703" s="124">
        <v>1203</v>
      </c>
      <c r="AT1703" s="124" t="e">
        <f t="shared" si="88"/>
        <v>#REF!</v>
      </c>
      <c r="AU1703" s="124" t="e">
        <f t="shared" si="87"/>
        <v>#REF!</v>
      </c>
      <c r="AV1703" s="129" t="s">
        <v>3324</v>
      </c>
      <c r="AW1703" s="129" t="s">
        <v>3325</v>
      </c>
    </row>
    <row r="1704" spans="45:49" x14ac:dyDescent="0.3">
      <c r="AS1704" s="124">
        <v>1203</v>
      </c>
      <c r="AT1704" s="124" t="e">
        <f t="shared" si="88"/>
        <v>#REF!</v>
      </c>
      <c r="AU1704" s="124" t="e">
        <f t="shared" si="87"/>
        <v>#REF!</v>
      </c>
      <c r="AV1704" s="124" t="s">
        <v>6050</v>
      </c>
      <c r="AW1704" s="124" t="s">
        <v>3326</v>
      </c>
    </row>
    <row r="1705" spans="45:49" x14ac:dyDescent="0.3">
      <c r="AS1705" s="124">
        <v>1203</v>
      </c>
      <c r="AT1705" s="124" t="e">
        <f t="shared" si="88"/>
        <v>#REF!</v>
      </c>
      <c r="AU1705" s="124" t="e">
        <f t="shared" si="87"/>
        <v>#REF!</v>
      </c>
      <c r="AV1705" s="129" t="s">
        <v>6051</v>
      </c>
      <c r="AW1705" s="129" t="s">
        <v>3327</v>
      </c>
    </row>
    <row r="1706" spans="45:49" x14ac:dyDescent="0.3">
      <c r="AS1706" s="124">
        <v>1204</v>
      </c>
      <c r="AT1706" s="124" t="e">
        <f t="shared" si="88"/>
        <v>#REF!</v>
      </c>
      <c r="AU1706" s="124" t="e">
        <f t="shared" si="87"/>
        <v>#REF!</v>
      </c>
      <c r="AV1706" s="124" t="s">
        <v>3328</v>
      </c>
      <c r="AW1706" s="124" t="s">
        <v>3329</v>
      </c>
    </row>
    <row r="1707" spans="45:49" x14ac:dyDescent="0.3">
      <c r="AS1707" s="124">
        <v>1204</v>
      </c>
      <c r="AT1707" s="124" t="e">
        <f t="shared" si="88"/>
        <v>#REF!</v>
      </c>
      <c r="AU1707" s="124" t="e">
        <f t="shared" si="87"/>
        <v>#REF!</v>
      </c>
      <c r="AV1707" s="129" t="s">
        <v>3330</v>
      </c>
      <c r="AW1707" s="129" t="s">
        <v>3331</v>
      </c>
    </row>
    <row r="1708" spans="45:49" x14ac:dyDescent="0.3">
      <c r="AS1708" s="124">
        <v>1204</v>
      </c>
      <c r="AT1708" s="124" t="e">
        <f t="shared" si="88"/>
        <v>#REF!</v>
      </c>
      <c r="AU1708" s="124" t="e">
        <f t="shared" si="87"/>
        <v>#REF!</v>
      </c>
      <c r="AV1708" s="124" t="s">
        <v>3332</v>
      </c>
      <c r="AW1708" s="124" t="s">
        <v>3333</v>
      </c>
    </row>
    <row r="1709" spans="45:49" x14ac:dyDescent="0.3">
      <c r="AS1709" s="124">
        <v>1205</v>
      </c>
      <c r="AT1709" s="124" t="e">
        <f t="shared" si="88"/>
        <v>#REF!</v>
      </c>
      <c r="AU1709" s="124" t="e">
        <f t="shared" si="87"/>
        <v>#REF!</v>
      </c>
      <c r="AV1709" s="129" t="s">
        <v>3334</v>
      </c>
      <c r="AW1709" s="129" t="s">
        <v>3335</v>
      </c>
    </row>
    <row r="1710" spans="45:49" x14ac:dyDescent="0.3">
      <c r="AS1710" s="124">
        <v>1205</v>
      </c>
      <c r="AT1710" s="124" t="e">
        <f t="shared" si="88"/>
        <v>#REF!</v>
      </c>
      <c r="AU1710" s="124" t="e">
        <f t="shared" si="87"/>
        <v>#REF!</v>
      </c>
      <c r="AV1710" s="124" t="s">
        <v>3336</v>
      </c>
      <c r="AW1710" s="124" t="s">
        <v>3337</v>
      </c>
    </row>
    <row r="1711" spans="45:49" x14ac:dyDescent="0.3">
      <c r="AS1711" s="124">
        <v>1205</v>
      </c>
      <c r="AT1711" s="124" t="e">
        <f t="shared" si="88"/>
        <v>#REF!</v>
      </c>
      <c r="AU1711" s="124" t="e">
        <f t="shared" si="87"/>
        <v>#REF!</v>
      </c>
      <c r="AV1711" s="129" t="s">
        <v>2285</v>
      </c>
      <c r="AW1711" s="129" t="s">
        <v>3338</v>
      </c>
    </row>
    <row r="1712" spans="45:49" x14ac:dyDescent="0.3">
      <c r="AS1712" s="124">
        <v>1205</v>
      </c>
      <c r="AT1712" s="124" t="e">
        <f t="shared" si="88"/>
        <v>#REF!</v>
      </c>
      <c r="AU1712" s="124" t="e">
        <f t="shared" si="87"/>
        <v>#REF!</v>
      </c>
      <c r="AV1712" s="124" t="s">
        <v>3332</v>
      </c>
      <c r="AW1712" s="124" t="s">
        <v>3339</v>
      </c>
    </row>
    <row r="1713" spans="45:49" x14ac:dyDescent="0.3">
      <c r="AS1713" s="124">
        <v>1206</v>
      </c>
      <c r="AT1713" s="124" t="e">
        <f t="shared" si="88"/>
        <v>#REF!</v>
      </c>
      <c r="AU1713" s="124" t="e">
        <f t="shared" si="87"/>
        <v>#REF!</v>
      </c>
      <c r="AV1713" s="129" t="s">
        <v>3340</v>
      </c>
      <c r="AW1713" s="129" t="s">
        <v>3341</v>
      </c>
    </row>
    <row r="1714" spans="45:49" x14ac:dyDescent="0.3">
      <c r="AS1714" s="124">
        <v>1206</v>
      </c>
      <c r="AT1714" s="124" t="e">
        <f t="shared" si="88"/>
        <v>#REF!</v>
      </c>
      <c r="AU1714" s="124" t="e">
        <f t="shared" si="87"/>
        <v>#REF!</v>
      </c>
      <c r="AV1714" s="124" t="s">
        <v>3342</v>
      </c>
      <c r="AW1714" s="124" t="s">
        <v>3343</v>
      </c>
    </row>
    <row r="1715" spans="45:49" x14ac:dyDescent="0.3">
      <c r="AS1715" s="124">
        <v>1206</v>
      </c>
      <c r="AT1715" s="124" t="e">
        <f t="shared" si="88"/>
        <v>#REF!</v>
      </c>
      <c r="AU1715" s="124" t="e">
        <f t="shared" si="87"/>
        <v>#REF!</v>
      </c>
      <c r="AV1715" s="129" t="s">
        <v>3344</v>
      </c>
      <c r="AW1715" s="129" t="s">
        <v>3345</v>
      </c>
    </row>
    <row r="1716" spans="45:49" x14ac:dyDescent="0.3">
      <c r="AS1716" s="124">
        <v>1206</v>
      </c>
      <c r="AT1716" s="124" t="e">
        <f t="shared" si="88"/>
        <v>#REF!</v>
      </c>
      <c r="AU1716" s="124" t="e">
        <f t="shared" si="87"/>
        <v>#REF!</v>
      </c>
      <c r="AV1716" s="124" t="s">
        <v>6052</v>
      </c>
      <c r="AW1716" s="124" t="s">
        <v>3346</v>
      </c>
    </row>
    <row r="1717" spans="45:49" x14ac:dyDescent="0.3">
      <c r="AS1717" s="124">
        <v>1207</v>
      </c>
      <c r="AT1717" s="124" t="e">
        <f t="shared" si="88"/>
        <v>#REF!</v>
      </c>
      <c r="AU1717" s="124" t="e">
        <f t="shared" si="87"/>
        <v>#REF!</v>
      </c>
      <c r="AV1717" s="129" t="s">
        <v>577</v>
      </c>
      <c r="AW1717" s="129" t="s">
        <v>3347</v>
      </c>
    </row>
    <row r="1718" spans="45:49" x14ac:dyDescent="0.3">
      <c r="AS1718" s="124">
        <v>1207</v>
      </c>
      <c r="AT1718" s="124" t="e">
        <f t="shared" si="88"/>
        <v>#REF!</v>
      </c>
      <c r="AU1718" s="124" t="e">
        <f t="shared" si="87"/>
        <v>#REF!</v>
      </c>
      <c r="AV1718" s="124" t="s">
        <v>3348</v>
      </c>
      <c r="AW1718" s="124" t="s">
        <v>3349</v>
      </c>
    </row>
    <row r="1719" spans="45:49" x14ac:dyDescent="0.3">
      <c r="AS1719" s="124">
        <v>1207</v>
      </c>
      <c r="AT1719" s="124" t="e">
        <f t="shared" si="88"/>
        <v>#REF!</v>
      </c>
      <c r="AU1719" s="124" t="e">
        <f t="shared" si="87"/>
        <v>#REF!</v>
      </c>
      <c r="AV1719" s="129" t="s">
        <v>3350</v>
      </c>
      <c r="AW1719" s="129" t="s">
        <v>3351</v>
      </c>
    </row>
    <row r="1720" spans="45:49" x14ac:dyDescent="0.3">
      <c r="AS1720" s="124">
        <v>1207</v>
      </c>
      <c r="AT1720" s="124" t="e">
        <f t="shared" si="88"/>
        <v>#REF!</v>
      </c>
      <c r="AU1720" s="124" t="e">
        <f t="shared" si="87"/>
        <v>#REF!</v>
      </c>
      <c r="AV1720" s="124" t="s">
        <v>3352</v>
      </c>
      <c r="AW1720" s="124" t="s">
        <v>3353</v>
      </c>
    </row>
    <row r="1721" spans="45:49" x14ac:dyDescent="0.3">
      <c r="AS1721" s="124">
        <v>1207</v>
      </c>
      <c r="AT1721" s="124" t="e">
        <f t="shared" si="88"/>
        <v>#REF!</v>
      </c>
      <c r="AU1721" s="124" t="e">
        <f t="shared" si="87"/>
        <v>#REF!</v>
      </c>
      <c r="AV1721" s="129" t="s">
        <v>3354</v>
      </c>
      <c r="AW1721" s="129" t="s">
        <v>3355</v>
      </c>
    </row>
    <row r="1722" spans="45:49" x14ac:dyDescent="0.3">
      <c r="AS1722" s="124">
        <v>1207</v>
      </c>
      <c r="AT1722" s="124" t="e">
        <f t="shared" si="88"/>
        <v>#REF!</v>
      </c>
      <c r="AU1722" s="124" t="e">
        <f t="shared" si="87"/>
        <v>#REF!</v>
      </c>
      <c r="AV1722" s="124" t="s">
        <v>6053</v>
      </c>
      <c r="AW1722" s="124" t="s">
        <v>3356</v>
      </c>
    </row>
    <row r="1723" spans="45:49" x14ac:dyDescent="0.3">
      <c r="AS1723" s="124">
        <v>1207</v>
      </c>
      <c r="AT1723" s="124" t="e">
        <f t="shared" si="88"/>
        <v>#REF!</v>
      </c>
      <c r="AU1723" s="124" t="e">
        <f t="shared" si="87"/>
        <v>#REF!</v>
      </c>
      <c r="AV1723" s="129" t="s">
        <v>6054</v>
      </c>
      <c r="AW1723" s="129" t="s">
        <v>3357</v>
      </c>
    </row>
    <row r="1724" spans="45:49" x14ac:dyDescent="0.3">
      <c r="AS1724" s="124">
        <v>1208</v>
      </c>
      <c r="AT1724" s="124" t="e">
        <f t="shared" si="88"/>
        <v>#REF!</v>
      </c>
      <c r="AU1724" s="124" t="e">
        <f t="shared" si="87"/>
        <v>#REF!</v>
      </c>
      <c r="AV1724" s="124" t="s">
        <v>3358</v>
      </c>
      <c r="AW1724" s="124" t="s">
        <v>3359</v>
      </c>
    </row>
    <row r="1725" spans="45:49" x14ac:dyDescent="0.3">
      <c r="AS1725" s="124">
        <v>1208</v>
      </c>
      <c r="AT1725" s="124" t="e">
        <f t="shared" si="88"/>
        <v>#REF!</v>
      </c>
      <c r="AU1725" s="124" t="e">
        <f t="shared" si="87"/>
        <v>#REF!</v>
      </c>
      <c r="AV1725" s="129" t="s">
        <v>407</v>
      </c>
      <c r="AW1725" s="129" t="s">
        <v>3360</v>
      </c>
    </row>
    <row r="1726" spans="45:49" x14ac:dyDescent="0.3">
      <c r="AS1726" s="124">
        <v>1208</v>
      </c>
      <c r="AT1726" s="124" t="e">
        <f t="shared" si="88"/>
        <v>#REF!</v>
      </c>
      <c r="AU1726" s="124" t="e">
        <f t="shared" si="87"/>
        <v>#REF!</v>
      </c>
      <c r="AV1726" s="124" t="s">
        <v>3361</v>
      </c>
      <c r="AW1726" s="124" t="s">
        <v>3362</v>
      </c>
    </row>
    <row r="1727" spans="45:49" x14ac:dyDescent="0.3">
      <c r="AS1727" s="124">
        <v>1209</v>
      </c>
      <c r="AT1727" s="124" t="e">
        <f t="shared" si="88"/>
        <v>#REF!</v>
      </c>
      <c r="AU1727" s="124" t="e">
        <f t="shared" si="87"/>
        <v>#REF!</v>
      </c>
      <c r="AV1727" s="129" t="s">
        <v>3363</v>
      </c>
      <c r="AW1727" s="129" t="s">
        <v>3364</v>
      </c>
    </row>
    <row r="1728" spans="45:49" x14ac:dyDescent="0.3">
      <c r="AS1728" s="124">
        <v>1209</v>
      </c>
      <c r="AT1728" s="124" t="e">
        <f t="shared" si="88"/>
        <v>#REF!</v>
      </c>
      <c r="AU1728" s="124" t="e">
        <f t="shared" si="87"/>
        <v>#REF!</v>
      </c>
      <c r="AV1728" s="124" t="s">
        <v>3365</v>
      </c>
      <c r="AW1728" s="124" t="s">
        <v>3366</v>
      </c>
    </row>
    <row r="1729" spans="45:49" x14ac:dyDescent="0.3">
      <c r="AS1729" s="124">
        <v>1209</v>
      </c>
      <c r="AT1729" s="124" t="e">
        <f t="shared" si="88"/>
        <v>#REF!</v>
      </c>
      <c r="AU1729" s="124" t="e">
        <f t="shared" si="87"/>
        <v>#REF!</v>
      </c>
      <c r="AV1729" s="129" t="s">
        <v>3367</v>
      </c>
      <c r="AW1729" s="129" t="s">
        <v>3368</v>
      </c>
    </row>
    <row r="1730" spans="45:49" x14ac:dyDescent="0.3">
      <c r="AS1730" s="124">
        <v>1209</v>
      </c>
      <c r="AT1730" s="124" t="e">
        <f t="shared" si="88"/>
        <v>#REF!</v>
      </c>
      <c r="AU1730" s="124" t="e">
        <f t="shared" ref="AU1730:AU1793" si="89">CONCATENATE(AS1730,AT1730)</f>
        <v>#REF!</v>
      </c>
      <c r="AV1730" s="124" t="s">
        <v>6055</v>
      </c>
      <c r="AW1730" s="124" t="s">
        <v>3369</v>
      </c>
    </row>
    <row r="1731" spans="45:49" x14ac:dyDescent="0.3">
      <c r="AS1731" s="124">
        <v>1210</v>
      </c>
      <c r="AT1731" s="124" t="e">
        <f t="shared" ref="AT1731:AT1794" si="90">AT1730+1</f>
        <v>#REF!</v>
      </c>
      <c r="AU1731" s="124" t="e">
        <f t="shared" si="89"/>
        <v>#REF!</v>
      </c>
      <c r="AV1731" s="129" t="s">
        <v>3370</v>
      </c>
      <c r="AW1731" s="129" t="s">
        <v>3371</v>
      </c>
    </row>
    <row r="1732" spans="45:49" x14ac:dyDescent="0.3">
      <c r="AS1732" s="124">
        <v>1210</v>
      </c>
      <c r="AT1732" s="124" t="e">
        <f t="shared" si="90"/>
        <v>#REF!</v>
      </c>
      <c r="AU1732" s="124" t="e">
        <f t="shared" si="89"/>
        <v>#REF!</v>
      </c>
      <c r="AV1732" s="124" t="s">
        <v>3372</v>
      </c>
      <c r="AW1732" s="124" t="s">
        <v>3373</v>
      </c>
    </row>
    <row r="1733" spans="45:49" x14ac:dyDescent="0.3">
      <c r="AS1733" s="124">
        <v>1210</v>
      </c>
      <c r="AT1733" s="124" t="e">
        <f t="shared" si="90"/>
        <v>#REF!</v>
      </c>
      <c r="AU1733" s="124" t="e">
        <f t="shared" si="89"/>
        <v>#REF!</v>
      </c>
      <c r="AV1733" s="129" t="s">
        <v>3374</v>
      </c>
      <c r="AW1733" s="129" t="s">
        <v>3375</v>
      </c>
    </row>
    <row r="1734" spans="45:49" x14ac:dyDescent="0.3">
      <c r="AS1734" s="124">
        <v>1210</v>
      </c>
      <c r="AT1734" s="124" t="e">
        <f t="shared" si="90"/>
        <v>#REF!</v>
      </c>
      <c r="AU1734" s="124" t="e">
        <f t="shared" si="89"/>
        <v>#REF!</v>
      </c>
      <c r="AV1734" s="124" t="s">
        <v>3376</v>
      </c>
      <c r="AW1734" s="124" t="s">
        <v>3377</v>
      </c>
    </row>
    <row r="1735" spans="45:49" x14ac:dyDescent="0.3">
      <c r="AS1735" s="124">
        <v>1211</v>
      </c>
      <c r="AT1735" s="124" t="e">
        <f t="shared" si="90"/>
        <v>#REF!</v>
      </c>
      <c r="AU1735" s="124" t="e">
        <f t="shared" si="89"/>
        <v>#REF!</v>
      </c>
      <c r="AV1735" s="129" t="s">
        <v>3378</v>
      </c>
      <c r="AW1735" s="129" t="s">
        <v>3379</v>
      </c>
    </row>
    <row r="1736" spans="45:49" x14ac:dyDescent="0.3">
      <c r="AS1736" s="124">
        <v>1211</v>
      </c>
      <c r="AT1736" s="124" t="e">
        <f t="shared" si="90"/>
        <v>#REF!</v>
      </c>
      <c r="AU1736" s="124" t="e">
        <f t="shared" si="89"/>
        <v>#REF!</v>
      </c>
      <c r="AV1736" s="124" t="s">
        <v>412</v>
      </c>
      <c r="AW1736" s="124" t="s">
        <v>3380</v>
      </c>
    </row>
    <row r="1737" spans="45:49" x14ac:dyDescent="0.3">
      <c r="AS1737" s="124">
        <v>1211</v>
      </c>
      <c r="AT1737" s="124" t="e">
        <f t="shared" si="90"/>
        <v>#REF!</v>
      </c>
      <c r="AU1737" s="124" t="e">
        <f t="shared" si="89"/>
        <v>#REF!</v>
      </c>
      <c r="AV1737" s="129" t="s">
        <v>3381</v>
      </c>
      <c r="AW1737" s="129" t="s">
        <v>3382</v>
      </c>
    </row>
    <row r="1738" spans="45:49" x14ac:dyDescent="0.3">
      <c r="AS1738" s="124">
        <v>1211</v>
      </c>
      <c r="AT1738" s="124" t="e">
        <f t="shared" si="90"/>
        <v>#REF!</v>
      </c>
      <c r="AU1738" s="124" t="e">
        <f t="shared" si="89"/>
        <v>#REF!</v>
      </c>
      <c r="AV1738" s="124" t="s">
        <v>3383</v>
      </c>
      <c r="AW1738" s="124" t="s">
        <v>3384</v>
      </c>
    </row>
    <row r="1739" spans="45:49" x14ac:dyDescent="0.3">
      <c r="AS1739" s="124">
        <v>1212</v>
      </c>
      <c r="AT1739" s="124" t="e">
        <f t="shared" si="90"/>
        <v>#REF!</v>
      </c>
      <c r="AU1739" s="124" t="e">
        <f t="shared" si="89"/>
        <v>#REF!</v>
      </c>
      <c r="AV1739" s="129" t="s">
        <v>3385</v>
      </c>
      <c r="AW1739" s="129" t="s">
        <v>3386</v>
      </c>
    </row>
    <row r="1740" spans="45:49" x14ac:dyDescent="0.3">
      <c r="AS1740" s="124">
        <v>1212</v>
      </c>
      <c r="AT1740" s="124" t="e">
        <f t="shared" si="90"/>
        <v>#REF!</v>
      </c>
      <c r="AU1740" s="124" t="e">
        <f t="shared" si="89"/>
        <v>#REF!</v>
      </c>
      <c r="AV1740" s="124" t="s">
        <v>3387</v>
      </c>
      <c r="AW1740" s="124" t="s">
        <v>3388</v>
      </c>
    </row>
    <row r="1741" spans="45:49" x14ac:dyDescent="0.3">
      <c r="AS1741" s="124">
        <v>1212</v>
      </c>
      <c r="AT1741" s="124" t="e">
        <f t="shared" si="90"/>
        <v>#REF!</v>
      </c>
      <c r="AU1741" s="124" t="e">
        <f t="shared" si="89"/>
        <v>#REF!</v>
      </c>
      <c r="AV1741" s="129" t="s">
        <v>504</v>
      </c>
      <c r="AW1741" s="129" t="s">
        <v>3389</v>
      </c>
    </row>
    <row r="1742" spans="45:49" x14ac:dyDescent="0.3">
      <c r="AS1742" s="124">
        <v>1212</v>
      </c>
      <c r="AT1742" s="124" t="e">
        <f t="shared" si="90"/>
        <v>#REF!</v>
      </c>
      <c r="AU1742" s="124" t="e">
        <f t="shared" si="89"/>
        <v>#REF!</v>
      </c>
      <c r="AV1742" s="124" t="s">
        <v>800</v>
      </c>
      <c r="AW1742" s="124" t="s">
        <v>3390</v>
      </c>
    </row>
    <row r="1743" spans="45:49" x14ac:dyDescent="0.3">
      <c r="AS1743" s="124">
        <v>1212</v>
      </c>
      <c r="AT1743" s="124" t="e">
        <f t="shared" si="90"/>
        <v>#REF!</v>
      </c>
      <c r="AU1743" s="124" t="e">
        <f t="shared" si="89"/>
        <v>#REF!</v>
      </c>
      <c r="AV1743" s="129" t="s">
        <v>3391</v>
      </c>
      <c r="AW1743" s="129" t="s">
        <v>3392</v>
      </c>
    </row>
    <row r="1744" spans="45:49" x14ac:dyDescent="0.3">
      <c r="AS1744" s="124">
        <v>1212</v>
      </c>
      <c r="AT1744" s="124" t="e">
        <f t="shared" si="90"/>
        <v>#REF!</v>
      </c>
      <c r="AU1744" s="124" t="e">
        <f t="shared" si="89"/>
        <v>#REF!</v>
      </c>
      <c r="AV1744" s="124" t="s">
        <v>6056</v>
      </c>
      <c r="AW1744" s="124" t="s">
        <v>3393</v>
      </c>
    </row>
    <row r="1745" spans="45:49" x14ac:dyDescent="0.3">
      <c r="AS1745" s="124">
        <v>1212</v>
      </c>
      <c r="AT1745" s="124" t="e">
        <f t="shared" si="90"/>
        <v>#REF!</v>
      </c>
      <c r="AU1745" s="124" t="e">
        <f t="shared" si="89"/>
        <v>#REF!</v>
      </c>
      <c r="AV1745" s="129" t="s">
        <v>6057</v>
      </c>
      <c r="AW1745" s="129" t="s">
        <v>3394</v>
      </c>
    </row>
    <row r="1746" spans="45:49" x14ac:dyDescent="0.3">
      <c r="AS1746" s="124">
        <v>1213</v>
      </c>
      <c r="AT1746" s="124" t="e">
        <f t="shared" si="90"/>
        <v>#REF!</v>
      </c>
      <c r="AU1746" s="124" t="e">
        <f t="shared" si="89"/>
        <v>#REF!</v>
      </c>
      <c r="AV1746" s="124" t="s">
        <v>3395</v>
      </c>
      <c r="AW1746" s="124" t="s">
        <v>3396</v>
      </c>
    </row>
    <row r="1747" spans="45:49" x14ac:dyDescent="0.3">
      <c r="AS1747" s="124">
        <v>1213</v>
      </c>
      <c r="AT1747" s="124" t="e">
        <f t="shared" si="90"/>
        <v>#REF!</v>
      </c>
      <c r="AU1747" s="124" t="e">
        <f t="shared" si="89"/>
        <v>#REF!</v>
      </c>
      <c r="AV1747" s="129" t="s">
        <v>3397</v>
      </c>
      <c r="AW1747" s="129" t="s">
        <v>3398</v>
      </c>
    </row>
    <row r="1748" spans="45:49" x14ac:dyDescent="0.3">
      <c r="AS1748" s="124">
        <v>1213</v>
      </c>
      <c r="AT1748" s="124" t="e">
        <f t="shared" si="90"/>
        <v>#REF!</v>
      </c>
      <c r="AU1748" s="124" t="e">
        <f t="shared" si="89"/>
        <v>#REF!</v>
      </c>
      <c r="AV1748" s="124" t="s">
        <v>3399</v>
      </c>
      <c r="AW1748" s="124" t="s">
        <v>3400</v>
      </c>
    </row>
    <row r="1749" spans="45:49" x14ac:dyDescent="0.3">
      <c r="AS1749" s="124">
        <v>1213</v>
      </c>
      <c r="AT1749" s="124" t="e">
        <f t="shared" si="90"/>
        <v>#REF!</v>
      </c>
      <c r="AU1749" s="124" t="e">
        <f t="shared" si="89"/>
        <v>#REF!</v>
      </c>
      <c r="AV1749" s="129" t="s">
        <v>3401</v>
      </c>
      <c r="AW1749" s="129" t="s">
        <v>3402</v>
      </c>
    </row>
    <row r="1750" spans="45:49" x14ac:dyDescent="0.3">
      <c r="AS1750" s="124">
        <v>1213</v>
      </c>
      <c r="AT1750" s="124" t="e">
        <f t="shared" si="90"/>
        <v>#REF!</v>
      </c>
      <c r="AU1750" s="124" t="e">
        <f t="shared" si="89"/>
        <v>#REF!</v>
      </c>
      <c r="AV1750" s="124" t="s">
        <v>6058</v>
      </c>
      <c r="AW1750" s="124" t="s">
        <v>3403</v>
      </c>
    </row>
    <row r="1751" spans="45:49" x14ac:dyDescent="0.3">
      <c r="AS1751" s="124">
        <v>1214</v>
      </c>
      <c r="AT1751" s="124" t="e">
        <f t="shared" si="90"/>
        <v>#REF!</v>
      </c>
      <c r="AU1751" s="124" t="e">
        <f t="shared" si="89"/>
        <v>#REF!</v>
      </c>
      <c r="AV1751" s="129" t="s">
        <v>3404</v>
      </c>
      <c r="AW1751" s="129" t="s">
        <v>3405</v>
      </c>
    </row>
    <row r="1752" spans="45:49" x14ac:dyDescent="0.3">
      <c r="AS1752" s="124">
        <v>1214</v>
      </c>
      <c r="AT1752" s="124" t="e">
        <f t="shared" si="90"/>
        <v>#REF!</v>
      </c>
      <c r="AU1752" s="124" t="e">
        <f t="shared" si="89"/>
        <v>#REF!</v>
      </c>
      <c r="AV1752" s="124" t="s">
        <v>3406</v>
      </c>
      <c r="AW1752" s="124" t="s">
        <v>3407</v>
      </c>
    </row>
    <row r="1753" spans="45:49" x14ac:dyDescent="0.3">
      <c r="AS1753" s="124">
        <v>1214</v>
      </c>
      <c r="AT1753" s="124" t="e">
        <f t="shared" si="90"/>
        <v>#REF!</v>
      </c>
      <c r="AU1753" s="124" t="e">
        <f t="shared" si="89"/>
        <v>#REF!</v>
      </c>
      <c r="AV1753" s="129" t="s">
        <v>3408</v>
      </c>
      <c r="AW1753" s="129" t="s">
        <v>3409</v>
      </c>
    </row>
    <row r="1754" spans="45:49" x14ac:dyDescent="0.3">
      <c r="AS1754" s="124">
        <v>1214</v>
      </c>
      <c r="AT1754" s="124" t="e">
        <f t="shared" si="90"/>
        <v>#REF!</v>
      </c>
      <c r="AU1754" s="124" t="e">
        <f t="shared" si="89"/>
        <v>#REF!</v>
      </c>
      <c r="AV1754" s="124" t="s">
        <v>3410</v>
      </c>
      <c r="AW1754" s="124" t="s">
        <v>3411</v>
      </c>
    </row>
    <row r="1755" spans="45:49" x14ac:dyDescent="0.3">
      <c r="AS1755" s="124">
        <v>1214</v>
      </c>
      <c r="AT1755" s="124" t="e">
        <f t="shared" si="90"/>
        <v>#REF!</v>
      </c>
      <c r="AU1755" s="124" t="e">
        <f t="shared" si="89"/>
        <v>#REF!</v>
      </c>
      <c r="AV1755" s="129" t="s">
        <v>6059</v>
      </c>
      <c r="AW1755" s="129" t="s">
        <v>3412</v>
      </c>
    </row>
    <row r="1756" spans="45:49" x14ac:dyDescent="0.3">
      <c r="AS1756" s="124">
        <v>1214</v>
      </c>
      <c r="AT1756" s="124" t="e">
        <f t="shared" si="90"/>
        <v>#REF!</v>
      </c>
      <c r="AU1756" s="124" t="e">
        <f t="shared" si="89"/>
        <v>#REF!</v>
      </c>
      <c r="AV1756" s="124" t="s">
        <v>6060</v>
      </c>
      <c r="AW1756" s="124" t="s">
        <v>3413</v>
      </c>
    </row>
    <row r="1757" spans="45:49" x14ac:dyDescent="0.3">
      <c r="AS1757" s="124">
        <v>1214</v>
      </c>
      <c r="AT1757" s="124" t="e">
        <f t="shared" si="90"/>
        <v>#REF!</v>
      </c>
      <c r="AU1757" s="124" t="e">
        <f t="shared" si="89"/>
        <v>#REF!</v>
      </c>
      <c r="AV1757" s="129" t="s">
        <v>6061</v>
      </c>
      <c r="AW1757" s="129" t="s">
        <v>3414</v>
      </c>
    </row>
    <row r="1758" spans="45:49" x14ac:dyDescent="0.3">
      <c r="AS1758" s="124">
        <v>1215</v>
      </c>
      <c r="AT1758" s="124" t="e">
        <f t="shared" si="90"/>
        <v>#REF!</v>
      </c>
      <c r="AU1758" s="124" t="e">
        <f t="shared" si="89"/>
        <v>#REF!</v>
      </c>
      <c r="AV1758" s="124" t="s">
        <v>3415</v>
      </c>
      <c r="AW1758" s="124" t="s">
        <v>3416</v>
      </c>
    </row>
    <row r="1759" spans="45:49" x14ac:dyDescent="0.3">
      <c r="AS1759" s="124">
        <v>1215</v>
      </c>
      <c r="AT1759" s="124" t="e">
        <f t="shared" si="90"/>
        <v>#REF!</v>
      </c>
      <c r="AU1759" s="124" t="e">
        <f t="shared" si="89"/>
        <v>#REF!</v>
      </c>
      <c r="AV1759" s="129" t="s">
        <v>3417</v>
      </c>
      <c r="AW1759" s="129" t="s">
        <v>3418</v>
      </c>
    </row>
    <row r="1760" spans="45:49" x14ac:dyDescent="0.3">
      <c r="AS1760" s="124">
        <v>1215</v>
      </c>
      <c r="AT1760" s="124" t="e">
        <f t="shared" si="90"/>
        <v>#REF!</v>
      </c>
      <c r="AU1760" s="124" t="e">
        <f t="shared" si="89"/>
        <v>#REF!</v>
      </c>
      <c r="AV1760" s="124" t="s">
        <v>3419</v>
      </c>
      <c r="AW1760" s="124" t="s">
        <v>3420</v>
      </c>
    </row>
    <row r="1761" spans="45:49" x14ac:dyDescent="0.3">
      <c r="AS1761" s="124">
        <v>1215</v>
      </c>
      <c r="AT1761" s="124" t="e">
        <f t="shared" si="90"/>
        <v>#REF!</v>
      </c>
      <c r="AU1761" s="124" t="e">
        <f t="shared" si="89"/>
        <v>#REF!</v>
      </c>
      <c r="AV1761" s="129" t="s">
        <v>434</v>
      </c>
      <c r="AW1761" s="129" t="s">
        <v>3421</v>
      </c>
    </row>
    <row r="1762" spans="45:49" x14ac:dyDescent="0.3">
      <c r="AS1762" s="124">
        <v>1301</v>
      </c>
      <c r="AT1762" s="124" t="e">
        <f t="shared" si="90"/>
        <v>#REF!</v>
      </c>
      <c r="AU1762" s="124" t="e">
        <f t="shared" si="89"/>
        <v>#REF!</v>
      </c>
      <c r="AV1762" s="124" t="s">
        <v>3422</v>
      </c>
      <c r="AW1762" s="124" t="s">
        <v>3423</v>
      </c>
    </row>
    <row r="1763" spans="45:49" x14ac:dyDescent="0.3">
      <c r="AS1763" s="124">
        <v>1301</v>
      </c>
      <c r="AT1763" s="124" t="e">
        <f t="shared" si="90"/>
        <v>#REF!</v>
      </c>
      <c r="AU1763" s="124" t="e">
        <f t="shared" si="89"/>
        <v>#REF!</v>
      </c>
      <c r="AV1763" s="129" t="s">
        <v>3424</v>
      </c>
      <c r="AW1763" s="129" t="s">
        <v>3425</v>
      </c>
    </row>
    <row r="1764" spans="45:49" x14ac:dyDescent="0.3">
      <c r="AS1764" s="124">
        <v>1301</v>
      </c>
      <c r="AT1764" s="124" t="e">
        <f t="shared" si="90"/>
        <v>#REF!</v>
      </c>
      <c r="AU1764" s="124" t="e">
        <f t="shared" si="89"/>
        <v>#REF!</v>
      </c>
      <c r="AV1764" s="124" t="s">
        <v>3426</v>
      </c>
      <c r="AW1764" s="124" t="s">
        <v>3427</v>
      </c>
    </row>
    <row r="1765" spans="45:49" x14ac:dyDescent="0.3">
      <c r="AS1765" s="124">
        <v>1301</v>
      </c>
      <c r="AT1765" s="124" t="e">
        <f t="shared" si="90"/>
        <v>#REF!</v>
      </c>
      <c r="AU1765" s="124" t="e">
        <f t="shared" si="89"/>
        <v>#REF!</v>
      </c>
      <c r="AV1765" s="129" t="s">
        <v>3428</v>
      </c>
      <c r="AW1765" s="129" t="s">
        <v>3429</v>
      </c>
    </row>
    <row r="1766" spans="45:49" x14ac:dyDescent="0.3">
      <c r="AS1766" s="124">
        <v>1301</v>
      </c>
      <c r="AT1766" s="124" t="e">
        <f t="shared" si="90"/>
        <v>#REF!</v>
      </c>
      <c r="AU1766" s="124" t="e">
        <f t="shared" si="89"/>
        <v>#REF!</v>
      </c>
      <c r="AV1766" s="124" t="s">
        <v>1192</v>
      </c>
      <c r="AW1766" s="124" t="s">
        <v>3430</v>
      </c>
    </row>
    <row r="1767" spans="45:49" x14ac:dyDescent="0.3">
      <c r="AS1767" s="124">
        <v>1301</v>
      </c>
      <c r="AT1767" s="124" t="e">
        <f t="shared" si="90"/>
        <v>#REF!</v>
      </c>
      <c r="AU1767" s="124" t="e">
        <f t="shared" si="89"/>
        <v>#REF!</v>
      </c>
      <c r="AV1767" s="129" t="s">
        <v>3431</v>
      </c>
      <c r="AW1767" s="129" t="s">
        <v>3432</v>
      </c>
    </row>
    <row r="1768" spans="45:49" x14ac:dyDescent="0.3">
      <c r="AS1768" s="124">
        <v>1301</v>
      </c>
      <c r="AT1768" s="124" t="e">
        <f t="shared" si="90"/>
        <v>#REF!</v>
      </c>
      <c r="AU1768" s="124" t="e">
        <f t="shared" si="89"/>
        <v>#REF!</v>
      </c>
      <c r="AV1768" s="124" t="s">
        <v>3433</v>
      </c>
      <c r="AW1768" s="124" t="s">
        <v>3434</v>
      </c>
    </row>
    <row r="1769" spans="45:49" x14ac:dyDescent="0.3">
      <c r="AS1769" s="124">
        <v>1301</v>
      </c>
      <c r="AT1769" s="124" t="e">
        <f t="shared" si="90"/>
        <v>#REF!</v>
      </c>
      <c r="AU1769" s="124" t="e">
        <f t="shared" si="89"/>
        <v>#REF!</v>
      </c>
      <c r="AV1769" s="129" t="s">
        <v>1320</v>
      </c>
      <c r="AW1769" s="129" t="s">
        <v>3435</v>
      </c>
    </row>
    <row r="1770" spans="45:49" x14ac:dyDescent="0.3">
      <c r="AS1770" s="124">
        <v>1301</v>
      </c>
      <c r="AT1770" s="124" t="e">
        <f t="shared" si="90"/>
        <v>#REF!</v>
      </c>
      <c r="AU1770" s="124" t="e">
        <f t="shared" si="89"/>
        <v>#REF!</v>
      </c>
      <c r="AV1770" s="124" t="s">
        <v>3436</v>
      </c>
      <c r="AW1770" s="124" t="s">
        <v>3437</v>
      </c>
    </row>
    <row r="1771" spans="45:49" x14ac:dyDescent="0.3">
      <c r="AS1771" s="124">
        <v>1301</v>
      </c>
      <c r="AT1771" s="124" t="e">
        <f t="shared" si="90"/>
        <v>#REF!</v>
      </c>
      <c r="AU1771" s="124" t="e">
        <f t="shared" si="89"/>
        <v>#REF!</v>
      </c>
      <c r="AV1771" s="129" t="s">
        <v>3438</v>
      </c>
      <c r="AW1771" s="129" t="s">
        <v>3439</v>
      </c>
    </row>
    <row r="1772" spans="45:49" x14ac:dyDescent="0.3">
      <c r="AS1772" s="124">
        <v>1301</v>
      </c>
      <c r="AT1772" s="124" t="e">
        <f t="shared" si="90"/>
        <v>#REF!</v>
      </c>
      <c r="AU1772" s="124" t="e">
        <f t="shared" si="89"/>
        <v>#REF!</v>
      </c>
      <c r="AV1772" s="124" t="s">
        <v>3440</v>
      </c>
      <c r="AW1772" s="124" t="s">
        <v>3441</v>
      </c>
    </row>
    <row r="1773" spans="45:49" x14ac:dyDescent="0.3">
      <c r="AS1773" s="124">
        <v>1301</v>
      </c>
      <c r="AT1773" s="124" t="e">
        <f t="shared" si="90"/>
        <v>#REF!</v>
      </c>
      <c r="AU1773" s="124" t="e">
        <f t="shared" si="89"/>
        <v>#REF!</v>
      </c>
      <c r="AV1773" s="129" t="s">
        <v>1802</v>
      </c>
      <c r="AW1773" s="129" t="s">
        <v>3442</v>
      </c>
    </row>
    <row r="1774" spans="45:49" x14ac:dyDescent="0.3">
      <c r="AS1774" s="124">
        <v>1301</v>
      </c>
      <c r="AT1774" s="124" t="e">
        <f t="shared" si="90"/>
        <v>#REF!</v>
      </c>
      <c r="AU1774" s="124" t="e">
        <f t="shared" si="89"/>
        <v>#REF!</v>
      </c>
      <c r="AV1774" s="124" t="s">
        <v>3443</v>
      </c>
      <c r="AW1774" s="124" t="s">
        <v>3444</v>
      </c>
    </row>
    <row r="1775" spans="45:49" x14ac:dyDescent="0.3">
      <c r="AS1775" s="124">
        <v>1301</v>
      </c>
      <c r="AT1775" s="124" t="e">
        <f t="shared" si="90"/>
        <v>#REF!</v>
      </c>
      <c r="AU1775" s="124" t="e">
        <f t="shared" si="89"/>
        <v>#REF!</v>
      </c>
      <c r="AV1775" s="129" t="s">
        <v>3445</v>
      </c>
      <c r="AW1775" s="129" t="s">
        <v>3446</v>
      </c>
    </row>
    <row r="1776" spans="45:49" x14ac:dyDescent="0.3">
      <c r="AS1776" s="124">
        <v>1301</v>
      </c>
      <c r="AT1776" s="124" t="e">
        <f t="shared" si="90"/>
        <v>#REF!</v>
      </c>
      <c r="AU1776" s="124" t="e">
        <f t="shared" si="89"/>
        <v>#REF!</v>
      </c>
      <c r="AV1776" s="124" t="s">
        <v>3447</v>
      </c>
      <c r="AW1776" s="124" t="s">
        <v>3448</v>
      </c>
    </row>
    <row r="1777" spans="45:49" x14ac:dyDescent="0.3">
      <c r="AS1777" s="124">
        <v>1301</v>
      </c>
      <c r="AT1777" s="124" t="e">
        <f t="shared" si="90"/>
        <v>#REF!</v>
      </c>
      <c r="AU1777" s="124" t="e">
        <f t="shared" si="89"/>
        <v>#REF!</v>
      </c>
      <c r="AV1777" s="129" t="s">
        <v>1715</v>
      </c>
      <c r="AW1777" s="129" t="s">
        <v>3449</v>
      </c>
    </row>
    <row r="1778" spans="45:49" x14ac:dyDescent="0.3">
      <c r="AS1778" s="124">
        <v>1301</v>
      </c>
      <c r="AT1778" s="124" t="e">
        <f t="shared" si="90"/>
        <v>#REF!</v>
      </c>
      <c r="AU1778" s="124" t="e">
        <f t="shared" si="89"/>
        <v>#REF!</v>
      </c>
      <c r="AV1778" s="124" t="s">
        <v>3450</v>
      </c>
      <c r="AW1778" s="124" t="s">
        <v>3451</v>
      </c>
    </row>
    <row r="1779" spans="45:49" x14ac:dyDescent="0.3">
      <c r="AS1779" s="124">
        <v>1301</v>
      </c>
      <c r="AT1779" s="124" t="e">
        <f t="shared" si="90"/>
        <v>#REF!</v>
      </c>
      <c r="AU1779" s="124" t="e">
        <f t="shared" si="89"/>
        <v>#REF!</v>
      </c>
      <c r="AV1779" s="129" t="s">
        <v>3452</v>
      </c>
      <c r="AW1779" s="129" t="s">
        <v>3453</v>
      </c>
    </row>
    <row r="1780" spans="45:49" x14ac:dyDescent="0.3">
      <c r="AS1780" s="124">
        <v>1301</v>
      </c>
      <c r="AT1780" s="124" t="e">
        <f t="shared" si="90"/>
        <v>#REF!</v>
      </c>
      <c r="AU1780" s="124" t="e">
        <f t="shared" si="89"/>
        <v>#REF!</v>
      </c>
      <c r="AV1780" s="124" t="s">
        <v>6062</v>
      </c>
      <c r="AW1780" s="124" t="s">
        <v>3454</v>
      </c>
    </row>
    <row r="1781" spans="45:49" x14ac:dyDescent="0.3">
      <c r="AS1781" s="124">
        <v>1301</v>
      </c>
      <c r="AT1781" s="124" t="e">
        <f t="shared" si="90"/>
        <v>#REF!</v>
      </c>
      <c r="AU1781" s="124" t="e">
        <f t="shared" si="89"/>
        <v>#REF!</v>
      </c>
      <c r="AV1781" s="129" t="s">
        <v>6063</v>
      </c>
      <c r="AW1781" s="129" t="s">
        <v>3455</v>
      </c>
    </row>
    <row r="1782" spans="45:49" x14ac:dyDescent="0.3">
      <c r="AS1782" s="124">
        <v>1301</v>
      </c>
      <c r="AT1782" s="124" t="e">
        <f t="shared" si="90"/>
        <v>#REF!</v>
      </c>
      <c r="AU1782" s="124" t="e">
        <f t="shared" si="89"/>
        <v>#REF!</v>
      </c>
      <c r="AV1782" s="124" t="s">
        <v>6064</v>
      </c>
      <c r="AW1782" s="124" t="s">
        <v>3456</v>
      </c>
    </row>
    <row r="1783" spans="45:49" x14ac:dyDescent="0.3">
      <c r="AS1783" s="124">
        <v>1301</v>
      </c>
      <c r="AT1783" s="124" t="e">
        <f t="shared" si="90"/>
        <v>#REF!</v>
      </c>
      <c r="AU1783" s="124" t="e">
        <f t="shared" si="89"/>
        <v>#REF!</v>
      </c>
      <c r="AV1783" s="129" t="s">
        <v>6065</v>
      </c>
      <c r="AW1783" s="129" t="s">
        <v>3457</v>
      </c>
    </row>
    <row r="1784" spans="45:49" x14ac:dyDescent="0.3">
      <c r="AS1784" s="124">
        <v>1301</v>
      </c>
      <c r="AT1784" s="124" t="e">
        <f t="shared" si="90"/>
        <v>#REF!</v>
      </c>
      <c r="AU1784" s="124" t="e">
        <f t="shared" si="89"/>
        <v>#REF!</v>
      </c>
      <c r="AV1784" s="124" t="s">
        <v>6066</v>
      </c>
      <c r="AW1784" s="124" t="s">
        <v>3458</v>
      </c>
    </row>
    <row r="1785" spans="45:49" x14ac:dyDescent="0.3">
      <c r="AS1785" s="124">
        <v>1301</v>
      </c>
      <c r="AT1785" s="124" t="e">
        <f t="shared" si="90"/>
        <v>#REF!</v>
      </c>
      <c r="AU1785" s="124" t="e">
        <f t="shared" si="89"/>
        <v>#REF!</v>
      </c>
      <c r="AV1785" s="129" t="s">
        <v>6067</v>
      </c>
      <c r="AW1785" s="129" t="s">
        <v>3459</v>
      </c>
    </row>
    <row r="1786" spans="45:49" x14ac:dyDescent="0.3">
      <c r="AS1786" s="124">
        <v>1301</v>
      </c>
      <c r="AT1786" s="124" t="e">
        <f t="shared" si="90"/>
        <v>#REF!</v>
      </c>
      <c r="AU1786" s="124" t="e">
        <f t="shared" si="89"/>
        <v>#REF!</v>
      </c>
      <c r="AV1786" s="124" t="s">
        <v>3460</v>
      </c>
      <c r="AW1786" s="124" t="s">
        <v>3461</v>
      </c>
    </row>
    <row r="1787" spans="45:49" x14ac:dyDescent="0.3">
      <c r="AS1787" s="124">
        <v>1301</v>
      </c>
      <c r="AT1787" s="124" t="e">
        <f t="shared" si="90"/>
        <v>#REF!</v>
      </c>
      <c r="AU1787" s="124" t="e">
        <f t="shared" si="89"/>
        <v>#REF!</v>
      </c>
      <c r="AV1787" s="129" t="s">
        <v>6068</v>
      </c>
      <c r="AW1787" s="129" t="s">
        <v>3462</v>
      </c>
    </row>
    <row r="1788" spans="45:49" x14ac:dyDescent="0.3">
      <c r="AS1788" s="124">
        <v>1302</v>
      </c>
      <c r="AT1788" s="124" t="e">
        <f t="shared" si="90"/>
        <v>#REF!</v>
      </c>
      <c r="AU1788" s="124" t="e">
        <f t="shared" si="89"/>
        <v>#REF!</v>
      </c>
      <c r="AV1788" s="124" t="s">
        <v>3463</v>
      </c>
      <c r="AW1788" s="124" t="s">
        <v>3464</v>
      </c>
    </row>
    <row r="1789" spans="45:49" x14ac:dyDescent="0.3">
      <c r="AS1789" s="124">
        <v>1302</v>
      </c>
      <c r="AT1789" s="124" t="e">
        <f t="shared" si="90"/>
        <v>#REF!</v>
      </c>
      <c r="AU1789" s="124" t="e">
        <f t="shared" si="89"/>
        <v>#REF!</v>
      </c>
      <c r="AV1789" s="129" t="s">
        <v>3465</v>
      </c>
      <c r="AW1789" s="129" t="s">
        <v>3466</v>
      </c>
    </row>
    <row r="1790" spans="45:49" x14ac:dyDescent="0.3">
      <c r="AS1790" s="124">
        <v>1302</v>
      </c>
      <c r="AT1790" s="124" t="e">
        <f t="shared" si="90"/>
        <v>#REF!</v>
      </c>
      <c r="AU1790" s="124" t="e">
        <f t="shared" si="89"/>
        <v>#REF!</v>
      </c>
      <c r="AV1790" s="124" t="s">
        <v>3467</v>
      </c>
      <c r="AW1790" s="124" t="s">
        <v>3468</v>
      </c>
    </row>
    <row r="1791" spans="45:49" x14ac:dyDescent="0.3">
      <c r="AS1791" s="124">
        <v>1302</v>
      </c>
      <c r="AT1791" s="124" t="e">
        <f t="shared" si="90"/>
        <v>#REF!</v>
      </c>
      <c r="AU1791" s="124" t="e">
        <f t="shared" si="89"/>
        <v>#REF!</v>
      </c>
      <c r="AV1791" s="129" t="s">
        <v>3469</v>
      </c>
      <c r="AW1791" s="129" t="s">
        <v>3470</v>
      </c>
    </row>
    <row r="1792" spans="45:49" x14ac:dyDescent="0.3">
      <c r="AS1792" s="124">
        <v>1302</v>
      </c>
      <c r="AT1792" s="124" t="e">
        <f t="shared" si="90"/>
        <v>#REF!</v>
      </c>
      <c r="AU1792" s="124" t="e">
        <f t="shared" si="89"/>
        <v>#REF!</v>
      </c>
      <c r="AV1792" s="124" t="s">
        <v>3471</v>
      </c>
      <c r="AW1792" s="124" t="s">
        <v>3472</v>
      </c>
    </row>
    <row r="1793" spans="45:49" x14ac:dyDescent="0.3">
      <c r="AS1793" s="124">
        <v>1302</v>
      </c>
      <c r="AT1793" s="124" t="e">
        <f t="shared" si="90"/>
        <v>#REF!</v>
      </c>
      <c r="AU1793" s="124" t="e">
        <f t="shared" si="89"/>
        <v>#REF!</v>
      </c>
      <c r="AV1793" s="129" t="s">
        <v>3473</v>
      </c>
      <c r="AW1793" s="129" t="s">
        <v>3474</v>
      </c>
    </row>
    <row r="1794" spans="45:49" x14ac:dyDescent="0.3">
      <c r="AS1794" s="124">
        <v>1302</v>
      </c>
      <c r="AT1794" s="124" t="e">
        <f t="shared" si="90"/>
        <v>#REF!</v>
      </c>
      <c r="AU1794" s="124" t="e">
        <f t="shared" ref="AU1794:AU1857" si="91">CONCATENATE(AS1794,AT1794)</f>
        <v>#REF!</v>
      </c>
      <c r="AV1794" s="124" t="s">
        <v>3475</v>
      </c>
      <c r="AW1794" s="124" t="s">
        <v>3476</v>
      </c>
    </row>
    <row r="1795" spans="45:49" x14ac:dyDescent="0.3">
      <c r="AS1795" s="124">
        <v>1302</v>
      </c>
      <c r="AT1795" s="124" t="e">
        <f t="shared" ref="AT1795:AT1858" si="92">AT1794+1</f>
        <v>#REF!</v>
      </c>
      <c r="AU1795" s="124" t="e">
        <f t="shared" si="91"/>
        <v>#REF!</v>
      </c>
      <c r="AV1795" s="129" t="s">
        <v>3477</v>
      </c>
      <c r="AW1795" s="129" t="s">
        <v>3478</v>
      </c>
    </row>
    <row r="1796" spans="45:49" x14ac:dyDescent="0.3">
      <c r="AS1796" s="124">
        <v>1302</v>
      </c>
      <c r="AT1796" s="124" t="e">
        <f t="shared" si="92"/>
        <v>#REF!</v>
      </c>
      <c r="AU1796" s="124" t="e">
        <f t="shared" si="91"/>
        <v>#REF!</v>
      </c>
      <c r="AV1796" s="124" t="s">
        <v>6069</v>
      </c>
      <c r="AW1796" s="124" t="s">
        <v>3479</v>
      </c>
    </row>
    <row r="1797" spans="45:49" x14ac:dyDescent="0.3">
      <c r="AS1797" s="124">
        <v>1302</v>
      </c>
      <c r="AT1797" s="124" t="e">
        <f t="shared" si="92"/>
        <v>#REF!</v>
      </c>
      <c r="AU1797" s="124" t="e">
        <f t="shared" si="91"/>
        <v>#REF!</v>
      </c>
      <c r="AV1797" s="129" t="s">
        <v>6070</v>
      </c>
      <c r="AW1797" s="129" t="s">
        <v>3480</v>
      </c>
    </row>
    <row r="1798" spans="45:49" x14ac:dyDescent="0.3">
      <c r="AS1798" s="124">
        <v>1302</v>
      </c>
      <c r="AT1798" s="124" t="e">
        <f t="shared" si="92"/>
        <v>#REF!</v>
      </c>
      <c r="AU1798" s="124" t="e">
        <f t="shared" si="91"/>
        <v>#REF!</v>
      </c>
      <c r="AV1798" s="124" t="s">
        <v>6071</v>
      </c>
      <c r="AW1798" s="124" t="s">
        <v>3481</v>
      </c>
    </row>
    <row r="1799" spans="45:49" x14ac:dyDescent="0.3">
      <c r="AS1799" s="124">
        <v>1302</v>
      </c>
      <c r="AT1799" s="124" t="e">
        <f t="shared" si="92"/>
        <v>#REF!</v>
      </c>
      <c r="AU1799" s="124" t="e">
        <f t="shared" si="91"/>
        <v>#REF!</v>
      </c>
      <c r="AV1799" s="129" t="s">
        <v>6072</v>
      </c>
      <c r="AW1799" s="129" t="s">
        <v>3482</v>
      </c>
    </row>
    <row r="1800" spans="45:49" x14ac:dyDescent="0.3">
      <c r="AS1800" s="124">
        <v>1302</v>
      </c>
      <c r="AT1800" s="124" t="e">
        <f t="shared" si="92"/>
        <v>#REF!</v>
      </c>
      <c r="AU1800" s="124" t="e">
        <f t="shared" si="91"/>
        <v>#REF!</v>
      </c>
      <c r="AV1800" s="124" t="s">
        <v>6073</v>
      </c>
      <c r="AW1800" s="124" t="s">
        <v>3483</v>
      </c>
    </row>
    <row r="1801" spans="45:49" x14ac:dyDescent="0.3">
      <c r="AS1801" s="124">
        <v>1302</v>
      </c>
      <c r="AT1801" s="124" t="e">
        <f t="shared" si="92"/>
        <v>#REF!</v>
      </c>
      <c r="AU1801" s="124" t="e">
        <f t="shared" si="91"/>
        <v>#REF!</v>
      </c>
      <c r="AV1801" s="129" t="s">
        <v>6074</v>
      </c>
      <c r="AW1801" s="129" t="s">
        <v>3484</v>
      </c>
    </row>
    <row r="1802" spans="45:49" x14ac:dyDescent="0.3">
      <c r="AS1802" s="124">
        <v>1303</v>
      </c>
      <c r="AT1802" s="124" t="e">
        <f t="shared" si="92"/>
        <v>#REF!</v>
      </c>
      <c r="AU1802" s="124" t="e">
        <f t="shared" si="91"/>
        <v>#REF!</v>
      </c>
      <c r="AV1802" s="124" t="s">
        <v>3485</v>
      </c>
      <c r="AW1802" s="124" t="s">
        <v>3486</v>
      </c>
    </row>
    <row r="1803" spans="45:49" x14ac:dyDescent="0.3">
      <c r="AS1803" s="124">
        <v>1303</v>
      </c>
      <c r="AT1803" s="124" t="e">
        <f t="shared" si="92"/>
        <v>#REF!</v>
      </c>
      <c r="AU1803" s="124" t="e">
        <f t="shared" si="91"/>
        <v>#REF!</v>
      </c>
      <c r="AV1803" s="129" t="s">
        <v>3487</v>
      </c>
      <c r="AW1803" s="129" t="s">
        <v>3488</v>
      </c>
    </row>
    <row r="1804" spans="45:49" x14ac:dyDescent="0.3">
      <c r="AS1804" s="124">
        <v>1303</v>
      </c>
      <c r="AT1804" s="124" t="e">
        <f t="shared" si="92"/>
        <v>#REF!</v>
      </c>
      <c r="AU1804" s="124" t="e">
        <f t="shared" si="91"/>
        <v>#REF!</v>
      </c>
      <c r="AV1804" s="124" t="s">
        <v>3489</v>
      </c>
      <c r="AW1804" s="124" t="s">
        <v>3490</v>
      </c>
    </row>
    <row r="1805" spans="45:49" x14ac:dyDescent="0.3">
      <c r="AS1805" s="124">
        <v>1303</v>
      </c>
      <c r="AT1805" s="124" t="e">
        <f t="shared" si="92"/>
        <v>#REF!</v>
      </c>
      <c r="AU1805" s="124" t="e">
        <f t="shared" si="91"/>
        <v>#REF!</v>
      </c>
      <c r="AV1805" s="129" t="s">
        <v>3491</v>
      </c>
      <c r="AW1805" s="129" t="s">
        <v>3492</v>
      </c>
    </row>
    <row r="1806" spans="45:49" x14ac:dyDescent="0.3">
      <c r="AS1806" s="124">
        <v>1303</v>
      </c>
      <c r="AT1806" s="124" t="e">
        <f t="shared" si="92"/>
        <v>#REF!</v>
      </c>
      <c r="AU1806" s="124" t="e">
        <f t="shared" si="91"/>
        <v>#REF!</v>
      </c>
      <c r="AV1806" s="124" t="s">
        <v>3493</v>
      </c>
      <c r="AW1806" s="124" t="s">
        <v>3494</v>
      </c>
    </row>
    <row r="1807" spans="45:49" x14ac:dyDescent="0.3">
      <c r="AS1807" s="124">
        <v>1303</v>
      </c>
      <c r="AT1807" s="124" t="e">
        <f t="shared" si="92"/>
        <v>#REF!</v>
      </c>
      <c r="AU1807" s="124" t="e">
        <f t="shared" si="91"/>
        <v>#REF!</v>
      </c>
      <c r="AV1807" s="129" t="s">
        <v>287</v>
      </c>
      <c r="AW1807" s="129" t="s">
        <v>3495</v>
      </c>
    </row>
    <row r="1808" spans="45:49" x14ac:dyDescent="0.3">
      <c r="AS1808" s="124">
        <v>1303</v>
      </c>
      <c r="AT1808" s="124" t="e">
        <f t="shared" si="92"/>
        <v>#REF!</v>
      </c>
      <c r="AU1808" s="124" t="e">
        <f t="shared" si="91"/>
        <v>#REF!</v>
      </c>
      <c r="AV1808" s="124" t="s">
        <v>1209</v>
      </c>
      <c r="AW1808" s="124" t="s">
        <v>3496</v>
      </c>
    </row>
    <row r="1809" spans="45:49" x14ac:dyDescent="0.3">
      <c r="AS1809" s="124">
        <v>1303</v>
      </c>
      <c r="AT1809" s="124" t="e">
        <f t="shared" si="92"/>
        <v>#REF!</v>
      </c>
      <c r="AU1809" s="124" t="e">
        <f t="shared" si="91"/>
        <v>#REF!</v>
      </c>
      <c r="AV1809" s="129" t="s">
        <v>3497</v>
      </c>
      <c r="AW1809" s="129" t="s">
        <v>3498</v>
      </c>
    </row>
    <row r="1810" spans="45:49" x14ac:dyDescent="0.3">
      <c r="AS1810" s="124">
        <v>1303</v>
      </c>
      <c r="AT1810" s="124" t="e">
        <f t="shared" si="92"/>
        <v>#REF!</v>
      </c>
      <c r="AU1810" s="124" t="e">
        <f t="shared" si="91"/>
        <v>#REF!</v>
      </c>
      <c r="AV1810" s="124" t="s">
        <v>3499</v>
      </c>
      <c r="AW1810" s="124" t="s">
        <v>3500</v>
      </c>
    </row>
    <row r="1811" spans="45:49" x14ac:dyDescent="0.3">
      <c r="AS1811" s="124">
        <v>1303</v>
      </c>
      <c r="AT1811" s="124" t="e">
        <f t="shared" si="92"/>
        <v>#REF!</v>
      </c>
      <c r="AU1811" s="124" t="e">
        <f t="shared" si="91"/>
        <v>#REF!</v>
      </c>
      <c r="AV1811" s="129" t="s">
        <v>3501</v>
      </c>
      <c r="AW1811" s="129" t="s">
        <v>3502</v>
      </c>
    </row>
    <row r="1812" spans="45:49" x14ac:dyDescent="0.3">
      <c r="AS1812" s="124">
        <v>1303</v>
      </c>
      <c r="AT1812" s="124" t="e">
        <f t="shared" si="92"/>
        <v>#REF!</v>
      </c>
      <c r="AU1812" s="124" t="e">
        <f t="shared" si="91"/>
        <v>#REF!</v>
      </c>
      <c r="AV1812" s="124" t="s">
        <v>3503</v>
      </c>
      <c r="AW1812" s="124" t="s">
        <v>3504</v>
      </c>
    </row>
    <row r="1813" spans="45:49" x14ac:dyDescent="0.3">
      <c r="AS1813" s="124">
        <v>1303</v>
      </c>
      <c r="AT1813" s="124" t="e">
        <f t="shared" si="92"/>
        <v>#REF!</v>
      </c>
      <c r="AU1813" s="124" t="e">
        <f t="shared" si="91"/>
        <v>#REF!</v>
      </c>
      <c r="AV1813" s="129" t="s">
        <v>3505</v>
      </c>
      <c r="AW1813" s="129" t="s">
        <v>3506</v>
      </c>
    </row>
    <row r="1814" spans="45:49" x14ac:dyDescent="0.3">
      <c r="AS1814" s="124">
        <v>1303</v>
      </c>
      <c r="AT1814" s="124" t="e">
        <f t="shared" si="92"/>
        <v>#REF!</v>
      </c>
      <c r="AU1814" s="124" t="e">
        <f t="shared" si="91"/>
        <v>#REF!</v>
      </c>
      <c r="AV1814" s="124" t="s">
        <v>6075</v>
      </c>
      <c r="AW1814" s="124" t="s">
        <v>3507</v>
      </c>
    </row>
    <row r="1815" spans="45:49" x14ac:dyDescent="0.3">
      <c r="AS1815" s="124">
        <v>1303</v>
      </c>
      <c r="AT1815" s="124" t="e">
        <f t="shared" si="92"/>
        <v>#REF!</v>
      </c>
      <c r="AU1815" s="124" t="e">
        <f t="shared" si="91"/>
        <v>#REF!</v>
      </c>
      <c r="AV1815" s="129" t="s">
        <v>6076</v>
      </c>
      <c r="AW1815" s="129" t="s">
        <v>3508</v>
      </c>
    </row>
    <row r="1816" spans="45:49" x14ac:dyDescent="0.3">
      <c r="AS1816" s="124">
        <v>1303</v>
      </c>
      <c r="AT1816" s="124" t="e">
        <f t="shared" si="92"/>
        <v>#REF!</v>
      </c>
      <c r="AU1816" s="124" t="e">
        <f t="shared" si="91"/>
        <v>#REF!</v>
      </c>
      <c r="AV1816" s="124" t="s">
        <v>6077</v>
      </c>
      <c r="AW1816" s="124" t="s">
        <v>3509</v>
      </c>
    </row>
    <row r="1817" spans="45:49" x14ac:dyDescent="0.3">
      <c r="AS1817" s="124">
        <v>1303</v>
      </c>
      <c r="AT1817" s="124" t="e">
        <f t="shared" si="92"/>
        <v>#REF!</v>
      </c>
      <c r="AU1817" s="124" t="e">
        <f t="shared" si="91"/>
        <v>#REF!</v>
      </c>
      <c r="AV1817" s="129" t="s">
        <v>6078</v>
      </c>
      <c r="AW1817" s="129" t="s">
        <v>3510</v>
      </c>
    </row>
    <row r="1818" spans="45:49" x14ac:dyDescent="0.3">
      <c r="AS1818" s="124">
        <v>1303</v>
      </c>
      <c r="AT1818" s="124" t="e">
        <f t="shared" si="92"/>
        <v>#REF!</v>
      </c>
      <c r="AU1818" s="124" t="e">
        <f t="shared" si="91"/>
        <v>#REF!</v>
      </c>
      <c r="AV1818" s="124" t="s">
        <v>6079</v>
      </c>
      <c r="AW1818" s="124" t="s">
        <v>3511</v>
      </c>
    </row>
    <row r="1819" spans="45:49" x14ac:dyDescent="0.3">
      <c r="AS1819" s="124">
        <v>1303</v>
      </c>
      <c r="AT1819" s="124" t="e">
        <f t="shared" si="92"/>
        <v>#REF!</v>
      </c>
      <c r="AU1819" s="124" t="e">
        <f t="shared" si="91"/>
        <v>#REF!</v>
      </c>
      <c r="AV1819" s="129" t="s">
        <v>6080</v>
      </c>
      <c r="AW1819" s="129" t="s">
        <v>3512</v>
      </c>
    </row>
    <row r="1820" spans="45:49" x14ac:dyDescent="0.3">
      <c r="AS1820" s="124">
        <v>1303</v>
      </c>
      <c r="AT1820" s="124" t="e">
        <f t="shared" si="92"/>
        <v>#REF!</v>
      </c>
      <c r="AU1820" s="124" t="e">
        <f t="shared" si="91"/>
        <v>#REF!</v>
      </c>
      <c r="AV1820" s="124" t="s">
        <v>6081</v>
      </c>
      <c r="AW1820" s="124" t="s">
        <v>3513</v>
      </c>
    </row>
    <row r="1821" spans="45:49" x14ac:dyDescent="0.3">
      <c r="AS1821" s="124">
        <v>1303</v>
      </c>
      <c r="AT1821" s="124" t="e">
        <f t="shared" si="92"/>
        <v>#REF!</v>
      </c>
      <c r="AU1821" s="124" t="e">
        <f t="shared" si="91"/>
        <v>#REF!</v>
      </c>
      <c r="AV1821" s="129" t="s">
        <v>6082</v>
      </c>
      <c r="AW1821" s="129" t="s">
        <v>3514</v>
      </c>
    </row>
    <row r="1822" spans="45:49" x14ac:dyDescent="0.3">
      <c r="AS1822" s="124">
        <v>1304</v>
      </c>
      <c r="AT1822" s="124" t="e">
        <f t="shared" si="92"/>
        <v>#REF!</v>
      </c>
      <c r="AU1822" s="124" t="e">
        <f t="shared" si="91"/>
        <v>#REF!</v>
      </c>
      <c r="AV1822" s="124" t="s">
        <v>3433</v>
      </c>
      <c r="AW1822" s="124" t="s">
        <v>3515</v>
      </c>
    </row>
    <row r="1823" spans="45:49" x14ac:dyDescent="0.3">
      <c r="AS1823" s="124">
        <v>1304</v>
      </c>
      <c r="AT1823" s="124" t="e">
        <f t="shared" si="92"/>
        <v>#REF!</v>
      </c>
      <c r="AU1823" s="124" t="e">
        <f t="shared" si="91"/>
        <v>#REF!</v>
      </c>
      <c r="AV1823" s="129" t="s">
        <v>3516</v>
      </c>
      <c r="AW1823" s="129" t="s">
        <v>3517</v>
      </c>
    </row>
    <row r="1824" spans="45:49" x14ac:dyDescent="0.3">
      <c r="AS1824" s="124">
        <v>1304</v>
      </c>
      <c r="AT1824" s="124" t="e">
        <f t="shared" si="92"/>
        <v>#REF!</v>
      </c>
      <c r="AU1824" s="124" t="e">
        <f t="shared" si="91"/>
        <v>#REF!</v>
      </c>
      <c r="AV1824" s="124" t="s">
        <v>3518</v>
      </c>
      <c r="AW1824" s="124" t="s">
        <v>3519</v>
      </c>
    </row>
    <row r="1825" spans="45:49" x14ac:dyDescent="0.3">
      <c r="AS1825" s="124">
        <v>1304</v>
      </c>
      <c r="AT1825" s="124" t="e">
        <f t="shared" si="92"/>
        <v>#REF!</v>
      </c>
      <c r="AU1825" s="124" t="e">
        <f t="shared" si="91"/>
        <v>#REF!</v>
      </c>
      <c r="AV1825" s="129" t="s">
        <v>6083</v>
      </c>
      <c r="AW1825" s="129" t="s">
        <v>3520</v>
      </c>
    </row>
    <row r="1826" spans="45:49" x14ac:dyDescent="0.3">
      <c r="AS1826" s="124">
        <v>1304</v>
      </c>
      <c r="AT1826" s="124" t="e">
        <f t="shared" si="92"/>
        <v>#REF!</v>
      </c>
      <c r="AU1826" s="124" t="e">
        <f t="shared" si="91"/>
        <v>#REF!</v>
      </c>
      <c r="AV1826" s="124" t="s">
        <v>6084</v>
      </c>
      <c r="AW1826" s="124" t="s">
        <v>3521</v>
      </c>
    </row>
    <row r="1827" spans="45:49" x14ac:dyDescent="0.3">
      <c r="AS1827" s="124">
        <v>1304</v>
      </c>
      <c r="AT1827" s="124" t="e">
        <f t="shared" si="92"/>
        <v>#REF!</v>
      </c>
      <c r="AU1827" s="124" t="e">
        <f t="shared" si="91"/>
        <v>#REF!</v>
      </c>
      <c r="AV1827" s="129" t="s">
        <v>6085</v>
      </c>
      <c r="AW1827" s="129" t="s">
        <v>3522</v>
      </c>
    </row>
    <row r="1828" spans="45:49" x14ac:dyDescent="0.3">
      <c r="AS1828" s="124">
        <v>1304</v>
      </c>
      <c r="AT1828" s="124" t="e">
        <f t="shared" si="92"/>
        <v>#REF!</v>
      </c>
      <c r="AU1828" s="124" t="e">
        <f t="shared" si="91"/>
        <v>#REF!</v>
      </c>
      <c r="AV1828" s="124" t="s">
        <v>6086</v>
      </c>
      <c r="AW1828" s="124" t="s">
        <v>3523</v>
      </c>
    </row>
    <row r="1829" spans="45:49" x14ac:dyDescent="0.3">
      <c r="AS1829" s="124">
        <v>1305</v>
      </c>
      <c r="AT1829" s="124" t="e">
        <f t="shared" si="92"/>
        <v>#REF!</v>
      </c>
      <c r="AU1829" s="124" t="e">
        <f t="shared" si="91"/>
        <v>#REF!</v>
      </c>
      <c r="AV1829" s="129" t="s">
        <v>3524</v>
      </c>
      <c r="AW1829" s="129" t="s">
        <v>3525</v>
      </c>
    </row>
    <row r="1830" spans="45:49" x14ac:dyDescent="0.3">
      <c r="AS1830" s="124">
        <v>1305</v>
      </c>
      <c r="AT1830" s="124" t="e">
        <f t="shared" si="92"/>
        <v>#REF!</v>
      </c>
      <c r="AU1830" s="124" t="e">
        <f t="shared" si="91"/>
        <v>#REF!</v>
      </c>
      <c r="AV1830" s="124" t="s">
        <v>3526</v>
      </c>
      <c r="AW1830" s="124" t="s">
        <v>3527</v>
      </c>
    </row>
    <row r="1831" spans="45:49" x14ac:dyDescent="0.3">
      <c r="AS1831" s="124">
        <v>1305</v>
      </c>
      <c r="AT1831" s="124" t="e">
        <f t="shared" si="92"/>
        <v>#REF!</v>
      </c>
      <c r="AU1831" s="124" t="e">
        <f t="shared" si="91"/>
        <v>#REF!</v>
      </c>
      <c r="AV1831" s="129" t="s">
        <v>3528</v>
      </c>
      <c r="AW1831" s="129" t="s">
        <v>3529</v>
      </c>
    </row>
    <row r="1832" spans="45:49" x14ac:dyDescent="0.3">
      <c r="AS1832" s="124">
        <v>1305</v>
      </c>
      <c r="AT1832" s="124" t="e">
        <f t="shared" si="92"/>
        <v>#REF!</v>
      </c>
      <c r="AU1832" s="124" t="e">
        <f t="shared" si="91"/>
        <v>#REF!</v>
      </c>
      <c r="AV1832" s="124" t="s">
        <v>3530</v>
      </c>
      <c r="AW1832" s="124" t="s">
        <v>3531</v>
      </c>
    </row>
    <row r="1833" spans="45:49" x14ac:dyDescent="0.3">
      <c r="AS1833" s="124">
        <v>1305</v>
      </c>
      <c r="AT1833" s="124" t="e">
        <f t="shared" si="92"/>
        <v>#REF!</v>
      </c>
      <c r="AU1833" s="124" t="e">
        <f t="shared" si="91"/>
        <v>#REF!</v>
      </c>
      <c r="AV1833" s="129" t="s">
        <v>3532</v>
      </c>
      <c r="AW1833" s="129" t="s">
        <v>3533</v>
      </c>
    </row>
    <row r="1834" spans="45:49" x14ac:dyDescent="0.3">
      <c r="AS1834" s="124">
        <v>1305</v>
      </c>
      <c r="AT1834" s="124" t="e">
        <f t="shared" si="92"/>
        <v>#REF!</v>
      </c>
      <c r="AU1834" s="124" t="e">
        <f t="shared" si="91"/>
        <v>#REF!</v>
      </c>
      <c r="AV1834" s="124" t="s">
        <v>3534</v>
      </c>
      <c r="AW1834" s="124" t="s">
        <v>3535</v>
      </c>
    </row>
    <row r="1835" spans="45:49" x14ac:dyDescent="0.3">
      <c r="AS1835" s="124">
        <v>1305</v>
      </c>
      <c r="AT1835" s="124" t="e">
        <f t="shared" si="92"/>
        <v>#REF!</v>
      </c>
      <c r="AU1835" s="124" t="e">
        <f t="shared" si="91"/>
        <v>#REF!</v>
      </c>
      <c r="AV1835" s="129" t="s">
        <v>3536</v>
      </c>
      <c r="AW1835" s="129" t="s">
        <v>3537</v>
      </c>
    </row>
    <row r="1836" spans="45:49" x14ac:dyDescent="0.3">
      <c r="AS1836" s="124">
        <v>1305</v>
      </c>
      <c r="AT1836" s="124" t="e">
        <f t="shared" si="92"/>
        <v>#REF!</v>
      </c>
      <c r="AU1836" s="124" t="e">
        <f t="shared" si="91"/>
        <v>#REF!</v>
      </c>
      <c r="AV1836" s="124" t="s">
        <v>3538</v>
      </c>
      <c r="AW1836" s="124" t="s">
        <v>3539</v>
      </c>
    </row>
    <row r="1837" spans="45:49" x14ac:dyDescent="0.3">
      <c r="AS1837" s="124">
        <v>1305</v>
      </c>
      <c r="AT1837" s="124" t="e">
        <f t="shared" si="92"/>
        <v>#REF!</v>
      </c>
      <c r="AU1837" s="124" t="e">
        <f t="shared" si="91"/>
        <v>#REF!</v>
      </c>
      <c r="AV1837" s="129" t="s">
        <v>3540</v>
      </c>
      <c r="AW1837" s="129" t="s">
        <v>3541</v>
      </c>
    </row>
    <row r="1838" spans="45:49" x14ac:dyDescent="0.3">
      <c r="AS1838" s="124">
        <v>1305</v>
      </c>
      <c r="AT1838" s="124" t="e">
        <f t="shared" si="92"/>
        <v>#REF!</v>
      </c>
      <c r="AU1838" s="124" t="e">
        <f t="shared" si="91"/>
        <v>#REF!</v>
      </c>
      <c r="AV1838" s="124" t="s">
        <v>6087</v>
      </c>
      <c r="AW1838" s="124" t="s">
        <v>3542</v>
      </c>
    </row>
    <row r="1839" spans="45:49" x14ac:dyDescent="0.3">
      <c r="AS1839" s="124">
        <v>1305</v>
      </c>
      <c r="AT1839" s="124" t="e">
        <f t="shared" si="92"/>
        <v>#REF!</v>
      </c>
      <c r="AU1839" s="124" t="e">
        <f t="shared" si="91"/>
        <v>#REF!</v>
      </c>
      <c r="AV1839" s="129" t="s">
        <v>6088</v>
      </c>
      <c r="AW1839" s="129" t="s">
        <v>3543</v>
      </c>
    </row>
    <row r="1840" spans="45:49" x14ac:dyDescent="0.3">
      <c r="AS1840" s="124">
        <v>1305</v>
      </c>
      <c r="AT1840" s="124" t="e">
        <f t="shared" si="92"/>
        <v>#REF!</v>
      </c>
      <c r="AU1840" s="124" t="e">
        <f t="shared" si="91"/>
        <v>#REF!</v>
      </c>
      <c r="AV1840" s="124" t="s">
        <v>6089</v>
      </c>
      <c r="AW1840" s="124" t="s">
        <v>3544</v>
      </c>
    </row>
    <row r="1841" spans="45:49" x14ac:dyDescent="0.3">
      <c r="AS1841" s="124">
        <v>1305</v>
      </c>
      <c r="AT1841" s="124" t="e">
        <f t="shared" si="92"/>
        <v>#REF!</v>
      </c>
      <c r="AU1841" s="124" t="e">
        <f t="shared" si="91"/>
        <v>#REF!</v>
      </c>
      <c r="AV1841" s="129" t="s">
        <v>6090</v>
      </c>
      <c r="AW1841" s="129" t="s">
        <v>3545</v>
      </c>
    </row>
    <row r="1842" spans="45:49" x14ac:dyDescent="0.3">
      <c r="AS1842" s="124">
        <v>1305</v>
      </c>
      <c r="AT1842" s="124" t="e">
        <f t="shared" si="92"/>
        <v>#REF!</v>
      </c>
      <c r="AU1842" s="124" t="e">
        <f t="shared" si="91"/>
        <v>#REF!</v>
      </c>
      <c r="AV1842" s="124" t="s">
        <v>6091</v>
      </c>
      <c r="AW1842" s="124" t="s">
        <v>3546</v>
      </c>
    </row>
    <row r="1843" spans="45:49" x14ac:dyDescent="0.3">
      <c r="AS1843" s="124">
        <v>1305</v>
      </c>
      <c r="AT1843" s="124" t="e">
        <f t="shared" si="92"/>
        <v>#REF!</v>
      </c>
      <c r="AU1843" s="124" t="e">
        <f t="shared" si="91"/>
        <v>#REF!</v>
      </c>
      <c r="AV1843" s="129" t="s">
        <v>6092</v>
      </c>
      <c r="AW1843" s="129" t="s">
        <v>3547</v>
      </c>
    </row>
    <row r="1844" spans="45:49" x14ac:dyDescent="0.3">
      <c r="AS1844" s="124">
        <v>1306</v>
      </c>
      <c r="AT1844" s="124" t="e">
        <f t="shared" si="92"/>
        <v>#REF!</v>
      </c>
      <c r="AU1844" s="124" t="e">
        <f t="shared" si="91"/>
        <v>#REF!</v>
      </c>
      <c r="AV1844" s="124" t="s">
        <v>3548</v>
      </c>
      <c r="AW1844" s="124" t="s">
        <v>3549</v>
      </c>
    </row>
    <row r="1845" spans="45:49" x14ac:dyDescent="0.3">
      <c r="AS1845" s="124">
        <v>1306</v>
      </c>
      <c r="AT1845" s="124" t="e">
        <f t="shared" si="92"/>
        <v>#REF!</v>
      </c>
      <c r="AU1845" s="124" t="e">
        <f t="shared" si="91"/>
        <v>#REF!</v>
      </c>
      <c r="AV1845" s="129" t="s">
        <v>3550</v>
      </c>
      <c r="AW1845" s="129" t="s">
        <v>3551</v>
      </c>
    </row>
    <row r="1846" spans="45:49" x14ac:dyDescent="0.3">
      <c r="AS1846" s="124">
        <v>1306</v>
      </c>
      <c r="AT1846" s="124" t="e">
        <f t="shared" si="92"/>
        <v>#REF!</v>
      </c>
      <c r="AU1846" s="124" t="e">
        <f t="shared" si="91"/>
        <v>#REF!</v>
      </c>
      <c r="AV1846" s="124" t="s">
        <v>3552</v>
      </c>
      <c r="AW1846" s="124" t="s">
        <v>3553</v>
      </c>
    </row>
    <row r="1847" spans="45:49" x14ac:dyDescent="0.3">
      <c r="AS1847" s="124">
        <v>1306</v>
      </c>
      <c r="AT1847" s="124" t="e">
        <f t="shared" si="92"/>
        <v>#REF!</v>
      </c>
      <c r="AU1847" s="124" t="e">
        <f t="shared" si="91"/>
        <v>#REF!</v>
      </c>
      <c r="AV1847" s="129" t="s">
        <v>3554</v>
      </c>
      <c r="AW1847" s="129" t="s">
        <v>3555</v>
      </c>
    </row>
    <row r="1848" spans="45:49" x14ac:dyDescent="0.3">
      <c r="AS1848" s="124">
        <v>1306</v>
      </c>
      <c r="AT1848" s="124" t="e">
        <f t="shared" si="92"/>
        <v>#REF!</v>
      </c>
      <c r="AU1848" s="124" t="e">
        <f t="shared" si="91"/>
        <v>#REF!</v>
      </c>
      <c r="AV1848" s="124" t="s">
        <v>3556</v>
      </c>
      <c r="AW1848" s="124" t="s">
        <v>3557</v>
      </c>
    </row>
    <row r="1849" spans="45:49" x14ac:dyDescent="0.3">
      <c r="AS1849" s="124">
        <v>1306</v>
      </c>
      <c r="AT1849" s="124" t="e">
        <f t="shared" si="92"/>
        <v>#REF!</v>
      </c>
      <c r="AU1849" s="124" t="e">
        <f t="shared" si="91"/>
        <v>#REF!</v>
      </c>
      <c r="AV1849" s="129" t="s">
        <v>3558</v>
      </c>
      <c r="AW1849" s="129" t="s">
        <v>3559</v>
      </c>
    </row>
    <row r="1850" spans="45:49" x14ac:dyDescent="0.3">
      <c r="AS1850" s="124">
        <v>1306</v>
      </c>
      <c r="AT1850" s="124" t="e">
        <f t="shared" si="92"/>
        <v>#REF!</v>
      </c>
      <c r="AU1850" s="124" t="e">
        <f t="shared" si="91"/>
        <v>#REF!</v>
      </c>
      <c r="AV1850" s="124" t="s">
        <v>3560</v>
      </c>
      <c r="AW1850" s="124" t="s">
        <v>3561</v>
      </c>
    </row>
    <row r="1851" spans="45:49" x14ac:dyDescent="0.3">
      <c r="AS1851" s="124">
        <v>1306</v>
      </c>
      <c r="AT1851" s="124" t="e">
        <f t="shared" si="92"/>
        <v>#REF!</v>
      </c>
      <c r="AU1851" s="124" t="e">
        <f t="shared" si="91"/>
        <v>#REF!</v>
      </c>
      <c r="AV1851" s="129" t="s">
        <v>3562</v>
      </c>
      <c r="AW1851" s="129" t="s">
        <v>3563</v>
      </c>
    </row>
    <row r="1852" spans="45:49" x14ac:dyDescent="0.3">
      <c r="AS1852" s="124">
        <v>1306</v>
      </c>
      <c r="AT1852" s="124" t="e">
        <f t="shared" si="92"/>
        <v>#REF!</v>
      </c>
      <c r="AU1852" s="124" t="e">
        <f t="shared" si="91"/>
        <v>#REF!</v>
      </c>
      <c r="AV1852" s="124" t="s">
        <v>3564</v>
      </c>
      <c r="AW1852" s="124" t="s">
        <v>3565</v>
      </c>
    </row>
    <row r="1853" spans="45:49" x14ac:dyDescent="0.3">
      <c r="AS1853" s="124">
        <v>1306</v>
      </c>
      <c r="AT1853" s="124" t="e">
        <f t="shared" si="92"/>
        <v>#REF!</v>
      </c>
      <c r="AU1853" s="124" t="e">
        <f t="shared" si="91"/>
        <v>#REF!</v>
      </c>
      <c r="AV1853" s="129" t="s">
        <v>3566</v>
      </c>
      <c r="AW1853" s="129" t="s">
        <v>3567</v>
      </c>
    </row>
    <row r="1854" spans="45:49" x14ac:dyDescent="0.3">
      <c r="AS1854" s="124">
        <v>1307</v>
      </c>
      <c r="AT1854" s="124" t="e">
        <f t="shared" si="92"/>
        <v>#REF!</v>
      </c>
      <c r="AU1854" s="124" t="e">
        <f t="shared" si="91"/>
        <v>#REF!</v>
      </c>
      <c r="AV1854" s="124" t="s">
        <v>3568</v>
      </c>
      <c r="AW1854" s="124" t="s">
        <v>3569</v>
      </c>
    </row>
    <row r="1855" spans="45:49" x14ac:dyDescent="0.3">
      <c r="AS1855" s="124">
        <v>1307</v>
      </c>
      <c r="AT1855" s="124" t="e">
        <f t="shared" si="92"/>
        <v>#REF!</v>
      </c>
      <c r="AU1855" s="124" t="e">
        <f t="shared" si="91"/>
        <v>#REF!</v>
      </c>
      <c r="AV1855" s="129" t="s">
        <v>3570</v>
      </c>
      <c r="AW1855" s="129" t="s">
        <v>3571</v>
      </c>
    </row>
    <row r="1856" spans="45:49" x14ac:dyDescent="0.3">
      <c r="AS1856" s="124">
        <v>1307</v>
      </c>
      <c r="AT1856" s="124" t="e">
        <f t="shared" si="92"/>
        <v>#REF!</v>
      </c>
      <c r="AU1856" s="124" t="e">
        <f t="shared" si="91"/>
        <v>#REF!</v>
      </c>
      <c r="AV1856" s="124" t="s">
        <v>3572</v>
      </c>
      <c r="AW1856" s="124" t="s">
        <v>3573</v>
      </c>
    </row>
    <row r="1857" spans="45:49" x14ac:dyDescent="0.3">
      <c r="AS1857" s="124">
        <v>1307</v>
      </c>
      <c r="AT1857" s="124" t="e">
        <f t="shared" si="92"/>
        <v>#REF!</v>
      </c>
      <c r="AU1857" s="124" t="e">
        <f t="shared" si="91"/>
        <v>#REF!</v>
      </c>
      <c r="AV1857" s="129" t="s">
        <v>3574</v>
      </c>
      <c r="AW1857" s="129" t="s">
        <v>3575</v>
      </c>
    </row>
    <row r="1858" spans="45:49" x14ac:dyDescent="0.3">
      <c r="AS1858" s="124">
        <v>1307</v>
      </c>
      <c r="AT1858" s="124" t="e">
        <f t="shared" si="92"/>
        <v>#REF!</v>
      </c>
      <c r="AU1858" s="124" t="e">
        <f t="shared" ref="AU1858:AU1921" si="93">CONCATENATE(AS1858,AT1858)</f>
        <v>#REF!</v>
      </c>
      <c r="AV1858" s="124" t="s">
        <v>3576</v>
      </c>
      <c r="AW1858" s="124" t="s">
        <v>3577</v>
      </c>
    </row>
    <row r="1859" spans="45:49" x14ac:dyDescent="0.3">
      <c r="AS1859" s="124">
        <v>1307</v>
      </c>
      <c r="AT1859" s="124" t="e">
        <f t="shared" ref="AT1859:AT1922" si="94">AT1858+1</f>
        <v>#REF!</v>
      </c>
      <c r="AU1859" s="124" t="e">
        <f t="shared" si="93"/>
        <v>#REF!</v>
      </c>
      <c r="AV1859" s="129" t="s">
        <v>3578</v>
      </c>
      <c r="AW1859" s="129" t="s">
        <v>3579</v>
      </c>
    </row>
    <row r="1860" spans="45:49" x14ac:dyDescent="0.3">
      <c r="AS1860" s="124">
        <v>1307</v>
      </c>
      <c r="AT1860" s="124" t="e">
        <f t="shared" si="94"/>
        <v>#REF!</v>
      </c>
      <c r="AU1860" s="124" t="e">
        <f t="shared" si="93"/>
        <v>#REF!</v>
      </c>
      <c r="AV1860" s="124" t="s">
        <v>3580</v>
      </c>
      <c r="AW1860" s="124" t="s">
        <v>3581</v>
      </c>
    </row>
    <row r="1861" spans="45:49" x14ac:dyDescent="0.3">
      <c r="AS1861" s="124">
        <v>1307</v>
      </c>
      <c r="AT1861" s="124" t="e">
        <f t="shared" si="94"/>
        <v>#REF!</v>
      </c>
      <c r="AU1861" s="124" t="e">
        <f t="shared" si="93"/>
        <v>#REF!</v>
      </c>
      <c r="AV1861" s="129" t="s">
        <v>3582</v>
      </c>
      <c r="AW1861" s="129" t="s">
        <v>3583</v>
      </c>
    </row>
    <row r="1862" spans="45:49" x14ac:dyDescent="0.3">
      <c r="AS1862" s="124">
        <v>1307</v>
      </c>
      <c r="AT1862" s="124" t="e">
        <f t="shared" si="94"/>
        <v>#REF!</v>
      </c>
      <c r="AU1862" s="124" t="e">
        <f t="shared" si="93"/>
        <v>#REF!</v>
      </c>
      <c r="AV1862" s="124" t="s">
        <v>3584</v>
      </c>
      <c r="AW1862" s="124" t="s">
        <v>3585</v>
      </c>
    </row>
    <row r="1863" spans="45:49" x14ac:dyDescent="0.3">
      <c r="AS1863" s="124">
        <v>1307</v>
      </c>
      <c r="AT1863" s="124" t="e">
        <f t="shared" si="94"/>
        <v>#REF!</v>
      </c>
      <c r="AU1863" s="124" t="e">
        <f t="shared" si="93"/>
        <v>#REF!</v>
      </c>
      <c r="AV1863" s="129" t="s">
        <v>3586</v>
      </c>
      <c r="AW1863" s="129" t="s">
        <v>3587</v>
      </c>
    </row>
    <row r="1864" spans="45:49" x14ac:dyDescent="0.3">
      <c r="AS1864" s="124">
        <v>1307</v>
      </c>
      <c r="AT1864" s="124" t="e">
        <f t="shared" si="94"/>
        <v>#REF!</v>
      </c>
      <c r="AU1864" s="124" t="e">
        <f t="shared" si="93"/>
        <v>#REF!</v>
      </c>
      <c r="AV1864" s="124" t="s">
        <v>3588</v>
      </c>
      <c r="AW1864" s="124" t="s">
        <v>3589</v>
      </c>
    </row>
    <row r="1865" spans="45:49" x14ac:dyDescent="0.3">
      <c r="AS1865" s="124">
        <v>1307</v>
      </c>
      <c r="AT1865" s="124" t="e">
        <f t="shared" si="94"/>
        <v>#REF!</v>
      </c>
      <c r="AU1865" s="124" t="e">
        <f t="shared" si="93"/>
        <v>#REF!</v>
      </c>
      <c r="AV1865" s="129" t="s">
        <v>3590</v>
      </c>
      <c r="AW1865" s="129" t="s">
        <v>3591</v>
      </c>
    </row>
    <row r="1866" spans="45:49" x14ac:dyDescent="0.3">
      <c r="AS1866" s="124">
        <v>1307</v>
      </c>
      <c r="AT1866" s="124" t="e">
        <f t="shared" si="94"/>
        <v>#REF!</v>
      </c>
      <c r="AU1866" s="124" t="e">
        <f t="shared" si="93"/>
        <v>#REF!</v>
      </c>
      <c r="AV1866" s="124" t="s">
        <v>3592</v>
      </c>
      <c r="AW1866" s="124" t="s">
        <v>3593</v>
      </c>
    </row>
    <row r="1867" spans="45:49" x14ac:dyDescent="0.3">
      <c r="AS1867" s="124">
        <v>1307</v>
      </c>
      <c r="AT1867" s="124" t="e">
        <f t="shared" si="94"/>
        <v>#REF!</v>
      </c>
      <c r="AU1867" s="124" t="e">
        <f t="shared" si="93"/>
        <v>#REF!</v>
      </c>
      <c r="AV1867" s="129" t="s">
        <v>3594</v>
      </c>
      <c r="AW1867" s="129" t="s">
        <v>3595</v>
      </c>
    </row>
    <row r="1868" spans="45:49" x14ac:dyDescent="0.3">
      <c r="AS1868" s="124">
        <v>1307</v>
      </c>
      <c r="AT1868" s="124" t="e">
        <f t="shared" si="94"/>
        <v>#REF!</v>
      </c>
      <c r="AU1868" s="124" t="e">
        <f t="shared" si="93"/>
        <v>#REF!</v>
      </c>
      <c r="AV1868" s="124" t="s">
        <v>3596</v>
      </c>
      <c r="AW1868" s="124" t="s">
        <v>3597</v>
      </c>
    </row>
    <row r="1869" spans="45:49" x14ac:dyDescent="0.3">
      <c r="AS1869" s="124">
        <v>1307</v>
      </c>
      <c r="AT1869" s="124" t="e">
        <f t="shared" si="94"/>
        <v>#REF!</v>
      </c>
      <c r="AU1869" s="124" t="e">
        <f t="shared" si="93"/>
        <v>#REF!</v>
      </c>
      <c r="AV1869" s="129" t="s">
        <v>3598</v>
      </c>
      <c r="AW1869" s="129" t="s">
        <v>3599</v>
      </c>
    </row>
    <row r="1870" spans="45:49" x14ac:dyDescent="0.3">
      <c r="AS1870" s="124">
        <v>1308</v>
      </c>
      <c r="AT1870" s="124" t="e">
        <f t="shared" si="94"/>
        <v>#REF!</v>
      </c>
      <c r="AU1870" s="124" t="e">
        <f t="shared" si="93"/>
        <v>#REF!</v>
      </c>
      <c r="AV1870" s="124" t="s">
        <v>6093</v>
      </c>
      <c r="AW1870" s="124" t="s">
        <v>3600</v>
      </c>
    </row>
    <row r="1871" spans="45:49" x14ac:dyDescent="0.3">
      <c r="AS1871" s="124">
        <v>1308</v>
      </c>
      <c r="AT1871" s="124" t="e">
        <f t="shared" si="94"/>
        <v>#REF!</v>
      </c>
      <c r="AU1871" s="124" t="e">
        <f t="shared" si="93"/>
        <v>#REF!</v>
      </c>
      <c r="AV1871" s="129" t="s">
        <v>6094</v>
      </c>
      <c r="AW1871" s="129" t="s">
        <v>3601</v>
      </c>
    </row>
    <row r="1872" spans="45:49" x14ac:dyDescent="0.3">
      <c r="AS1872" s="124">
        <v>1308</v>
      </c>
      <c r="AT1872" s="124" t="e">
        <f t="shared" si="94"/>
        <v>#REF!</v>
      </c>
      <c r="AU1872" s="124" t="e">
        <f t="shared" si="93"/>
        <v>#REF!</v>
      </c>
      <c r="AV1872" s="124" t="s">
        <v>6095</v>
      </c>
      <c r="AW1872" s="124" t="s">
        <v>3602</v>
      </c>
    </row>
    <row r="1873" spans="45:49" x14ac:dyDescent="0.3">
      <c r="AS1873" s="124">
        <v>1308</v>
      </c>
      <c r="AT1873" s="124" t="e">
        <f t="shared" si="94"/>
        <v>#REF!</v>
      </c>
      <c r="AU1873" s="124" t="e">
        <f t="shared" si="93"/>
        <v>#REF!</v>
      </c>
      <c r="AV1873" s="129" t="s">
        <v>6096</v>
      </c>
      <c r="AW1873" s="129" t="s">
        <v>3603</v>
      </c>
    </row>
    <row r="1874" spans="45:49" x14ac:dyDescent="0.3">
      <c r="AS1874" s="124">
        <v>1309</v>
      </c>
      <c r="AT1874" s="124" t="e">
        <f t="shared" si="94"/>
        <v>#REF!</v>
      </c>
      <c r="AU1874" s="124" t="e">
        <f t="shared" si="93"/>
        <v>#REF!</v>
      </c>
      <c r="AV1874" s="124" t="s">
        <v>3604</v>
      </c>
      <c r="AW1874" s="124" t="s">
        <v>3605</v>
      </c>
    </row>
    <row r="1875" spans="45:49" x14ac:dyDescent="0.3">
      <c r="AS1875" s="124">
        <v>1309</v>
      </c>
      <c r="AT1875" s="124" t="e">
        <f t="shared" si="94"/>
        <v>#REF!</v>
      </c>
      <c r="AU1875" s="124" t="e">
        <f t="shared" si="93"/>
        <v>#REF!</v>
      </c>
      <c r="AV1875" s="129" t="s">
        <v>3606</v>
      </c>
      <c r="AW1875" s="129" t="s">
        <v>3607</v>
      </c>
    </row>
    <row r="1876" spans="45:49" x14ac:dyDescent="0.3">
      <c r="AS1876" s="124">
        <v>1309</v>
      </c>
      <c r="AT1876" s="124" t="e">
        <f t="shared" si="94"/>
        <v>#REF!</v>
      </c>
      <c r="AU1876" s="124" t="e">
        <f t="shared" si="93"/>
        <v>#REF!</v>
      </c>
      <c r="AV1876" s="124" t="s">
        <v>1579</v>
      </c>
      <c r="AW1876" s="124" t="s">
        <v>3608</v>
      </c>
    </row>
    <row r="1877" spans="45:49" x14ac:dyDescent="0.3">
      <c r="AS1877" s="124">
        <v>1309</v>
      </c>
      <c r="AT1877" s="124" t="e">
        <f t="shared" si="94"/>
        <v>#REF!</v>
      </c>
      <c r="AU1877" s="124" t="e">
        <f t="shared" si="93"/>
        <v>#REF!</v>
      </c>
      <c r="AV1877" s="129" t="s">
        <v>3609</v>
      </c>
      <c r="AW1877" s="129" t="s">
        <v>3610</v>
      </c>
    </row>
    <row r="1878" spans="45:49" x14ac:dyDescent="0.3">
      <c r="AS1878" s="124">
        <v>1309</v>
      </c>
      <c r="AT1878" s="124" t="e">
        <f t="shared" si="94"/>
        <v>#REF!</v>
      </c>
      <c r="AU1878" s="124" t="e">
        <f t="shared" si="93"/>
        <v>#REF!</v>
      </c>
      <c r="AV1878" s="124" t="s">
        <v>3611</v>
      </c>
      <c r="AW1878" s="124" t="s">
        <v>3612</v>
      </c>
    </row>
    <row r="1879" spans="45:49" x14ac:dyDescent="0.3">
      <c r="AS1879" s="124">
        <v>1309</v>
      </c>
      <c r="AT1879" s="124" t="e">
        <f t="shared" si="94"/>
        <v>#REF!</v>
      </c>
      <c r="AU1879" s="124" t="e">
        <f t="shared" si="93"/>
        <v>#REF!</v>
      </c>
      <c r="AV1879" s="129" t="s">
        <v>3613</v>
      </c>
      <c r="AW1879" s="129" t="s">
        <v>3614</v>
      </c>
    </row>
    <row r="1880" spans="45:49" x14ac:dyDescent="0.3">
      <c r="AS1880" s="124">
        <v>1309</v>
      </c>
      <c r="AT1880" s="124" t="e">
        <f t="shared" si="94"/>
        <v>#REF!</v>
      </c>
      <c r="AU1880" s="124" t="e">
        <f t="shared" si="93"/>
        <v>#REF!</v>
      </c>
      <c r="AV1880" s="124" t="s">
        <v>3615</v>
      </c>
      <c r="AW1880" s="124" t="s">
        <v>3616</v>
      </c>
    </row>
    <row r="1881" spans="45:49" x14ac:dyDescent="0.3">
      <c r="AS1881" s="124">
        <v>1309</v>
      </c>
      <c r="AT1881" s="124" t="e">
        <f t="shared" si="94"/>
        <v>#REF!</v>
      </c>
      <c r="AU1881" s="124" t="e">
        <f t="shared" si="93"/>
        <v>#REF!</v>
      </c>
      <c r="AV1881" s="129" t="s">
        <v>3617</v>
      </c>
      <c r="AW1881" s="129" t="s">
        <v>3618</v>
      </c>
    </row>
    <row r="1882" spans="45:49" x14ac:dyDescent="0.3">
      <c r="AS1882" s="124">
        <v>1309</v>
      </c>
      <c r="AT1882" s="124" t="e">
        <f t="shared" si="94"/>
        <v>#REF!</v>
      </c>
      <c r="AU1882" s="124" t="e">
        <f t="shared" si="93"/>
        <v>#REF!</v>
      </c>
      <c r="AV1882" s="124" t="s">
        <v>3619</v>
      </c>
      <c r="AW1882" s="124" t="s">
        <v>3620</v>
      </c>
    </row>
    <row r="1883" spans="45:49" x14ac:dyDescent="0.3">
      <c r="AS1883" s="124">
        <v>1309</v>
      </c>
      <c r="AT1883" s="124" t="e">
        <f t="shared" si="94"/>
        <v>#REF!</v>
      </c>
      <c r="AU1883" s="124" t="e">
        <f t="shared" si="93"/>
        <v>#REF!</v>
      </c>
      <c r="AV1883" s="129" t="s">
        <v>3621</v>
      </c>
      <c r="AW1883" s="129" t="s">
        <v>3622</v>
      </c>
    </row>
    <row r="1884" spans="45:49" x14ac:dyDescent="0.3">
      <c r="AS1884" s="124">
        <v>1309</v>
      </c>
      <c r="AT1884" s="124" t="e">
        <f t="shared" si="94"/>
        <v>#REF!</v>
      </c>
      <c r="AU1884" s="124" t="e">
        <f t="shared" si="93"/>
        <v>#REF!</v>
      </c>
      <c r="AV1884" s="124" t="s">
        <v>152</v>
      </c>
      <c r="AW1884" s="124" t="s">
        <v>3623</v>
      </c>
    </row>
    <row r="1885" spans="45:49" x14ac:dyDescent="0.3">
      <c r="AS1885" s="124">
        <v>1309</v>
      </c>
      <c r="AT1885" s="124" t="e">
        <f t="shared" si="94"/>
        <v>#REF!</v>
      </c>
      <c r="AU1885" s="124" t="e">
        <f t="shared" si="93"/>
        <v>#REF!</v>
      </c>
      <c r="AV1885" s="129" t="s">
        <v>3624</v>
      </c>
      <c r="AW1885" s="129" t="s">
        <v>3625</v>
      </c>
    </row>
    <row r="1886" spans="45:49" x14ac:dyDescent="0.3">
      <c r="AS1886" s="124">
        <v>1310</v>
      </c>
      <c r="AT1886" s="124" t="e">
        <f t="shared" si="94"/>
        <v>#REF!</v>
      </c>
      <c r="AU1886" s="124" t="e">
        <f t="shared" si="93"/>
        <v>#REF!</v>
      </c>
      <c r="AV1886" s="124" t="s">
        <v>3626</v>
      </c>
      <c r="AW1886" s="124" t="s">
        <v>3627</v>
      </c>
    </row>
    <row r="1887" spans="45:49" x14ac:dyDescent="0.3">
      <c r="AS1887" s="124">
        <v>1310</v>
      </c>
      <c r="AT1887" s="124" t="e">
        <f t="shared" si="94"/>
        <v>#REF!</v>
      </c>
      <c r="AU1887" s="124" t="e">
        <f t="shared" si="93"/>
        <v>#REF!</v>
      </c>
      <c r="AV1887" s="129" t="s">
        <v>3628</v>
      </c>
      <c r="AW1887" s="129" t="s">
        <v>3629</v>
      </c>
    </row>
    <row r="1888" spans="45:49" x14ac:dyDescent="0.3">
      <c r="AS1888" s="124">
        <v>1310</v>
      </c>
      <c r="AT1888" s="124" t="e">
        <f t="shared" si="94"/>
        <v>#REF!</v>
      </c>
      <c r="AU1888" s="124" t="e">
        <f t="shared" si="93"/>
        <v>#REF!</v>
      </c>
      <c r="AV1888" s="124" t="s">
        <v>3630</v>
      </c>
      <c r="AW1888" s="124" t="s">
        <v>3631</v>
      </c>
    </row>
    <row r="1889" spans="45:49" x14ac:dyDescent="0.3">
      <c r="AS1889" s="124">
        <v>1310</v>
      </c>
      <c r="AT1889" s="124" t="e">
        <f t="shared" si="94"/>
        <v>#REF!</v>
      </c>
      <c r="AU1889" s="124" t="e">
        <f t="shared" si="93"/>
        <v>#REF!</v>
      </c>
      <c r="AV1889" s="129" t="s">
        <v>3632</v>
      </c>
      <c r="AW1889" s="129" t="s">
        <v>3633</v>
      </c>
    </row>
    <row r="1890" spans="45:49" x14ac:dyDescent="0.3">
      <c r="AS1890" s="124">
        <v>1310</v>
      </c>
      <c r="AT1890" s="124" t="e">
        <f t="shared" si="94"/>
        <v>#REF!</v>
      </c>
      <c r="AU1890" s="124" t="e">
        <f t="shared" si="93"/>
        <v>#REF!</v>
      </c>
      <c r="AV1890" s="124" t="s">
        <v>3634</v>
      </c>
      <c r="AW1890" s="124" t="s">
        <v>3635</v>
      </c>
    </row>
    <row r="1891" spans="45:49" x14ac:dyDescent="0.3">
      <c r="AS1891" s="124">
        <v>1310</v>
      </c>
      <c r="AT1891" s="124" t="e">
        <f t="shared" si="94"/>
        <v>#REF!</v>
      </c>
      <c r="AU1891" s="124" t="e">
        <f t="shared" si="93"/>
        <v>#REF!</v>
      </c>
      <c r="AV1891" s="129" t="s">
        <v>952</v>
      </c>
      <c r="AW1891" s="129" t="s">
        <v>3636</v>
      </c>
    </row>
    <row r="1892" spans="45:49" x14ac:dyDescent="0.3">
      <c r="AS1892" s="124">
        <v>1310</v>
      </c>
      <c r="AT1892" s="124" t="e">
        <f t="shared" si="94"/>
        <v>#REF!</v>
      </c>
      <c r="AU1892" s="124" t="e">
        <f t="shared" si="93"/>
        <v>#REF!</v>
      </c>
      <c r="AV1892" s="124" t="s">
        <v>1618</v>
      </c>
      <c r="AW1892" s="124" t="s">
        <v>3637</v>
      </c>
    </row>
    <row r="1893" spans="45:49" x14ac:dyDescent="0.3">
      <c r="AS1893" s="124">
        <v>1310</v>
      </c>
      <c r="AT1893" s="124" t="e">
        <f t="shared" si="94"/>
        <v>#REF!</v>
      </c>
      <c r="AU1893" s="124" t="e">
        <f t="shared" si="93"/>
        <v>#REF!</v>
      </c>
      <c r="AV1893" s="129" t="s">
        <v>3638</v>
      </c>
      <c r="AW1893" s="129" t="s">
        <v>3639</v>
      </c>
    </row>
    <row r="1894" spans="45:49" x14ac:dyDescent="0.3">
      <c r="AS1894" s="124">
        <v>1310</v>
      </c>
      <c r="AT1894" s="124" t="e">
        <f t="shared" si="94"/>
        <v>#REF!</v>
      </c>
      <c r="AU1894" s="124" t="e">
        <f t="shared" si="93"/>
        <v>#REF!</v>
      </c>
      <c r="AV1894" s="124" t="s">
        <v>1200</v>
      </c>
      <c r="AW1894" s="124" t="s">
        <v>3640</v>
      </c>
    </row>
    <row r="1895" spans="45:49" x14ac:dyDescent="0.3">
      <c r="AS1895" s="124">
        <v>1310</v>
      </c>
      <c r="AT1895" s="124" t="e">
        <f t="shared" si="94"/>
        <v>#REF!</v>
      </c>
      <c r="AU1895" s="124" t="e">
        <f t="shared" si="93"/>
        <v>#REF!</v>
      </c>
      <c r="AV1895" s="129" t="s">
        <v>1320</v>
      </c>
      <c r="AW1895" s="129" t="s">
        <v>3641</v>
      </c>
    </row>
    <row r="1896" spans="45:49" x14ac:dyDescent="0.3">
      <c r="AS1896" s="124">
        <v>1310</v>
      </c>
      <c r="AT1896" s="124" t="e">
        <f t="shared" si="94"/>
        <v>#REF!</v>
      </c>
      <c r="AU1896" s="124" t="e">
        <f t="shared" si="93"/>
        <v>#REF!</v>
      </c>
      <c r="AV1896" s="124" t="s">
        <v>3642</v>
      </c>
      <c r="AW1896" s="124" t="s">
        <v>3643</v>
      </c>
    </row>
    <row r="1897" spans="45:49" x14ac:dyDescent="0.3">
      <c r="AS1897" s="124">
        <v>1310</v>
      </c>
      <c r="AT1897" s="124" t="e">
        <f t="shared" si="94"/>
        <v>#REF!</v>
      </c>
      <c r="AU1897" s="124" t="e">
        <f t="shared" si="93"/>
        <v>#REF!</v>
      </c>
      <c r="AV1897" s="129" t="s">
        <v>3644</v>
      </c>
      <c r="AW1897" s="129" t="s">
        <v>3645</v>
      </c>
    </row>
    <row r="1898" spans="45:49" x14ac:dyDescent="0.3">
      <c r="AS1898" s="124">
        <v>1310</v>
      </c>
      <c r="AT1898" s="124" t="e">
        <f t="shared" si="94"/>
        <v>#REF!</v>
      </c>
      <c r="AU1898" s="124" t="e">
        <f t="shared" si="93"/>
        <v>#REF!</v>
      </c>
      <c r="AV1898" s="124" t="s">
        <v>3646</v>
      </c>
      <c r="AW1898" s="124" t="s">
        <v>3647</v>
      </c>
    </row>
    <row r="1899" spans="45:49" x14ac:dyDescent="0.3">
      <c r="AS1899" s="124">
        <v>1310</v>
      </c>
      <c r="AT1899" s="124" t="e">
        <f t="shared" si="94"/>
        <v>#REF!</v>
      </c>
      <c r="AU1899" s="124" t="e">
        <f t="shared" si="93"/>
        <v>#REF!</v>
      </c>
      <c r="AV1899" s="129" t="s">
        <v>3648</v>
      </c>
      <c r="AW1899" s="129" t="s">
        <v>3649</v>
      </c>
    </row>
    <row r="1900" spans="45:49" x14ac:dyDescent="0.3">
      <c r="AS1900" s="124">
        <v>1310</v>
      </c>
      <c r="AT1900" s="124" t="e">
        <f t="shared" si="94"/>
        <v>#REF!</v>
      </c>
      <c r="AU1900" s="124" t="e">
        <f t="shared" si="93"/>
        <v>#REF!</v>
      </c>
      <c r="AV1900" s="124" t="s">
        <v>3650</v>
      </c>
      <c r="AW1900" s="124" t="s">
        <v>3651</v>
      </c>
    </row>
    <row r="1901" spans="45:49" x14ac:dyDescent="0.3">
      <c r="AS1901" s="124">
        <v>1310</v>
      </c>
      <c r="AT1901" s="124" t="e">
        <f t="shared" si="94"/>
        <v>#REF!</v>
      </c>
      <c r="AU1901" s="124" t="e">
        <f t="shared" si="93"/>
        <v>#REF!</v>
      </c>
      <c r="AV1901" s="129" t="s">
        <v>3652</v>
      </c>
      <c r="AW1901" s="129" t="s">
        <v>3653</v>
      </c>
    </row>
    <row r="1902" spans="45:49" x14ac:dyDescent="0.3">
      <c r="AS1902" s="124">
        <v>1310</v>
      </c>
      <c r="AT1902" s="124" t="e">
        <f t="shared" si="94"/>
        <v>#REF!</v>
      </c>
      <c r="AU1902" s="124" t="e">
        <f t="shared" si="93"/>
        <v>#REF!</v>
      </c>
      <c r="AV1902" s="124" t="s">
        <v>1281</v>
      </c>
      <c r="AW1902" s="124" t="s">
        <v>3654</v>
      </c>
    </row>
    <row r="1903" spans="45:49" x14ac:dyDescent="0.3">
      <c r="AS1903" s="124">
        <v>1310</v>
      </c>
      <c r="AT1903" s="124" t="e">
        <f t="shared" si="94"/>
        <v>#REF!</v>
      </c>
      <c r="AU1903" s="124" t="e">
        <f t="shared" si="93"/>
        <v>#REF!</v>
      </c>
      <c r="AV1903" s="129" t="s">
        <v>153</v>
      </c>
      <c r="AW1903" s="129" t="s">
        <v>3655</v>
      </c>
    </row>
    <row r="1904" spans="45:49" x14ac:dyDescent="0.3">
      <c r="AS1904" s="124">
        <v>1311</v>
      </c>
      <c r="AT1904" s="124" t="e">
        <f t="shared" si="94"/>
        <v>#REF!</v>
      </c>
      <c r="AU1904" s="124" t="e">
        <f t="shared" si="93"/>
        <v>#REF!</v>
      </c>
      <c r="AV1904" s="124" t="s">
        <v>3656</v>
      </c>
      <c r="AW1904" s="124" t="s">
        <v>3657</v>
      </c>
    </row>
    <row r="1905" spans="45:49" x14ac:dyDescent="0.3">
      <c r="AS1905" s="124">
        <v>1311</v>
      </c>
      <c r="AT1905" s="124" t="e">
        <f t="shared" si="94"/>
        <v>#REF!</v>
      </c>
      <c r="AU1905" s="124" t="e">
        <f t="shared" si="93"/>
        <v>#REF!</v>
      </c>
      <c r="AV1905" s="129" t="s">
        <v>3658</v>
      </c>
      <c r="AW1905" s="129" t="s">
        <v>3659</v>
      </c>
    </row>
    <row r="1906" spans="45:49" x14ac:dyDescent="0.3">
      <c r="AS1906" s="124">
        <v>1311</v>
      </c>
      <c r="AT1906" s="124" t="e">
        <f t="shared" si="94"/>
        <v>#REF!</v>
      </c>
      <c r="AU1906" s="124" t="e">
        <f t="shared" si="93"/>
        <v>#REF!</v>
      </c>
      <c r="AV1906" s="124" t="s">
        <v>3660</v>
      </c>
      <c r="AW1906" s="124" t="s">
        <v>3661</v>
      </c>
    </row>
    <row r="1907" spans="45:49" x14ac:dyDescent="0.3">
      <c r="AS1907" s="124">
        <v>1311</v>
      </c>
      <c r="AT1907" s="124" t="e">
        <f t="shared" si="94"/>
        <v>#REF!</v>
      </c>
      <c r="AU1907" s="124" t="e">
        <f t="shared" si="93"/>
        <v>#REF!</v>
      </c>
      <c r="AV1907" s="129" t="s">
        <v>3662</v>
      </c>
      <c r="AW1907" s="129" t="s">
        <v>3663</v>
      </c>
    </row>
    <row r="1908" spans="45:49" x14ac:dyDescent="0.3">
      <c r="AS1908" s="124">
        <v>1311</v>
      </c>
      <c r="AT1908" s="124" t="e">
        <f t="shared" si="94"/>
        <v>#REF!</v>
      </c>
      <c r="AU1908" s="124" t="e">
        <f t="shared" si="93"/>
        <v>#REF!</v>
      </c>
      <c r="AV1908" s="124" t="s">
        <v>3664</v>
      </c>
      <c r="AW1908" s="124" t="s">
        <v>3665</v>
      </c>
    </row>
    <row r="1909" spans="45:49" x14ac:dyDescent="0.3">
      <c r="AS1909" s="124">
        <v>1311</v>
      </c>
      <c r="AT1909" s="124" t="e">
        <f t="shared" si="94"/>
        <v>#REF!</v>
      </c>
      <c r="AU1909" s="124" t="e">
        <f t="shared" si="93"/>
        <v>#REF!</v>
      </c>
      <c r="AV1909" s="129" t="s">
        <v>3666</v>
      </c>
      <c r="AW1909" s="129" t="s">
        <v>3667</v>
      </c>
    </row>
    <row r="1910" spans="45:49" x14ac:dyDescent="0.3">
      <c r="AS1910" s="124">
        <v>1311</v>
      </c>
      <c r="AT1910" s="124" t="e">
        <f t="shared" si="94"/>
        <v>#REF!</v>
      </c>
      <c r="AU1910" s="124" t="e">
        <f t="shared" si="93"/>
        <v>#REF!</v>
      </c>
      <c r="AV1910" s="124" t="s">
        <v>1342</v>
      </c>
      <c r="AW1910" s="124" t="s">
        <v>3668</v>
      </c>
    </row>
    <row r="1911" spans="45:49" x14ac:dyDescent="0.3">
      <c r="AS1911" s="124">
        <v>1311</v>
      </c>
      <c r="AT1911" s="124" t="e">
        <f t="shared" si="94"/>
        <v>#REF!</v>
      </c>
      <c r="AU1911" s="124" t="e">
        <f t="shared" si="93"/>
        <v>#REF!</v>
      </c>
      <c r="AV1911" s="129" t="s">
        <v>3669</v>
      </c>
      <c r="AW1911" s="129" t="s">
        <v>3670</v>
      </c>
    </row>
    <row r="1912" spans="45:49" x14ac:dyDescent="0.3">
      <c r="AS1912" s="124">
        <v>1311</v>
      </c>
      <c r="AT1912" s="124" t="e">
        <f t="shared" si="94"/>
        <v>#REF!</v>
      </c>
      <c r="AU1912" s="124" t="e">
        <f t="shared" si="93"/>
        <v>#REF!</v>
      </c>
      <c r="AV1912" s="124" t="s">
        <v>1618</v>
      </c>
      <c r="AW1912" s="124" t="s">
        <v>3671</v>
      </c>
    </row>
    <row r="1913" spans="45:49" x14ac:dyDescent="0.3">
      <c r="AS1913" s="124">
        <v>1311</v>
      </c>
      <c r="AT1913" s="124" t="e">
        <f t="shared" si="94"/>
        <v>#REF!</v>
      </c>
      <c r="AU1913" s="124" t="e">
        <f t="shared" si="93"/>
        <v>#REF!</v>
      </c>
      <c r="AV1913" s="129" t="s">
        <v>3672</v>
      </c>
      <c r="AW1913" s="129" t="s">
        <v>3673</v>
      </c>
    </row>
    <row r="1914" spans="45:49" x14ac:dyDescent="0.3">
      <c r="AS1914" s="124">
        <v>1311</v>
      </c>
      <c r="AT1914" s="124" t="e">
        <f t="shared" si="94"/>
        <v>#REF!</v>
      </c>
      <c r="AU1914" s="124" t="e">
        <f t="shared" si="93"/>
        <v>#REF!</v>
      </c>
      <c r="AV1914" s="124" t="s">
        <v>3674</v>
      </c>
      <c r="AW1914" s="124" t="s">
        <v>3675</v>
      </c>
    </row>
    <row r="1915" spans="45:49" x14ac:dyDescent="0.3">
      <c r="AS1915" s="124">
        <v>1311</v>
      </c>
      <c r="AT1915" s="124" t="e">
        <f t="shared" si="94"/>
        <v>#REF!</v>
      </c>
      <c r="AU1915" s="124" t="e">
        <f t="shared" si="93"/>
        <v>#REF!</v>
      </c>
      <c r="AV1915" s="129" t="s">
        <v>1256</v>
      </c>
      <c r="AW1915" s="129" t="s">
        <v>3676</v>
      </c>
    </row>
    <row r="1916" spans="45:49" x14ac:dyDescent="0.3">
      <c r="AS1916" s="124">
        <v>1311</v>
      </c>
      <c r="AT1916" s="124" t="e">
        <f t="shared" si="94"/>
        <v>#REF!</v>
      </c>
      <c r="AU1916" s="124" t="e">
        <f t="shared" si="93"/>
        <v>#REF!</v>
      </c>
      <c r="AV1916" s="124" t="s">
        <v>3677</v>
      </c>
      <c r="AW1916" s="124" t="s">
        <v>3678</v>
      </c>
    </row>
    <row r="1917" spans="45:49" x14ac:dyDescent="0.3">
      <c r="AS1917" s="124">
        <v>1311</v>
      </c>
      <c r="AT1917" s="124" t="e">
        <f t="shared" si="94"/>
        <v>#REF!</v>
      </c>
      <c r="AU1917" s="124" t="e">
        <f t="shared" si="93"/>
        <v>#REF!</v>
      </c>
      <c r="AV1917" s="129" t="s">
        <v>3679</v>
      </c>
      <c r="AW1917" s="129" t="s">
        <v>3680</v>
      </c>
    </row>
    <row r="1918" spans="45:49" x14ac:dyDescent="0.3">
      <c r="AS1918" s="124">
        <v>1311</v>
      </c>
      <c r="AT1918" s="124" t="e">
        <f t="shared" si="94"/>
        <v>#REF!</v>
      </c>
      <c r="AU1918" s="124" t="e">
        <f t="shared" si="93"/>
        <v>#REF!</v>
      </c>
      <c r="AV1918" s="124" t="s">
        <v>3681</v>
      </c>
      <c r="AW1918" s="124" t="s">
        <v>3682</v>
      </c>
    </row>
    <row r="1919" spans="45:49" x14ac:dyDescent="0.3">
      <c r="AS1919" s="124">
        <v>1311</v>
      </c>
      <c r="AT1919" s="124" t="e">
        <f t="shared" si="94"/>
        <v>#REF!</v>
      </c>
      <c r="AU1919" s="124" t="e">
        <f t="shared" si="93"/>
        <v>#REF!</v>
      </c>
      <c r="AV1919" s="129" t="s">
        <v>3683</v>
      </c>
      <c r="AW1919" s="129" t="s">
        <v>3684</v>
      </c>
    </row>
    <row r="1920" spans="45:49" x14ac:dyDescent="0.3">
      <c r="AS1920" s="124">
        <v>1311</v>
      </c>
      <c r="AT1920" s="124" t="e">
        <f t="shared" si="94"/>
        <v>#REF!</v>
      </c>
      <c r="AU1920" s="124" t="e">
        <f t="shared" si="93"/>
        <v>#REF!</v>
      </c>
      <c r="AV1920" s="124" t="s">
        <v>3685</v>
      </c>
      <c r="AW1920" s="124" t="s">
        <v>3686</v>
      </c>
    </row>
    <row r="1921" spans="45:49" x14ac:dyDescent="0.3">
      <c r="AS1921" s="124">
        <v>1311</v>
      </c>
      <c r="AT1921" s="124" t="e">
        <f t="shared" si="94"/>
        <v>#REF!</v>
      </c>
      <c r="AU1921" s="124" t="e">
        <f t="shared" si="93"/>
        <v>#REF!</v>
      </c>
      <c r="AV1921" s="129" t="s">
        <v>2303</v>
      </c>
      <c r="AW1921" s="129" t="s">
        <v>3687</v>
      </c>
    </row>
    <row r="1922" spans="45:49" x14ac:dyDescent="0.3">
      <c r="AS1922" s="124">
        <v>1311</v>
      </c>
      <c r="AT1922" s="124" t="e">
        <f t="shared" si="94"/>
        <v>#REF!</v>
      </c>
      <c r="AU1922" s="124" t="e">
        <f t="shared" ref="AU1922:AU1985" si="95">CONCATENATE(AS1922,AT1922)</f>
        <v>#REF!</v>
      </c>
      <c r="AV1922" s="124" t="s">
        <v>3688</v>
      </c>
      <c r="AW1922" s="124" t="s">
        <v>3689</v>
      </c>
    </row>
    <row r="1923" spans="45:49" x14ac:dyDescent="0.3">
      <c r="AS1923" s="124">
        <v>1311</v>
      </c>
      <c r="AT1923" s="124" t="e">
        <f t="shared" ref="AT1923:AT1986" si="96">AT1922+1</f>
        <v>#REF!</v>
      </c>
      <c r="AU1923" s="124" t="e">
        <f t="shared" si="95"/>
        <v>#REF!</v>
      </c>
      <c r="AV1923" s="129" t="s">
        <v>3690</v>
      </c>
      <c r="AW1923" s="129" t="s">
        <v>3691</v>
      </c>
    </row>
    <row r="1924" spans="45:49" x14ac:dyDescent="0.3">
      <c r="AS1924" s="124">
        <v>1311</v>
      </c>
      <c r="AT1924" s="124" t="e">
        <f t="shared" si="96"/>
        <v>#REF!</v>
      </c>
      <c r="AU1924" s="124" t="e">
        <f t="shared" si="95"/>
        <v>#REF!</v>
      </c>
      <c r="AV1924" s="124" t="s">
        <v>3692</v>
      </c>
      <c r="AW1924" s="124" t="s">
        <v>3693</v>
      </c>
    </row>
    <row r="1925" spans="45:49" x14ac:dyDescent="0.3">
      <c r="AS1925" s="124">
        <v>1311</v>
      </c>
      <c r="AT1925" s="124" t="e">
        <f t="shared" si="96"/>
        <v>#REF!</v>
      </c>
      <c r="AU1925" s="124" t="e">
        <f t="shared" si="95"/>
        <v>#REF!</v>
      </c>
      <c r="AV1925" s="129" t="s">
        <v>3694</v>
      </c>
      <c r="AW1925" s="129" t="s">
        <v>3695</v>
      </c>
    </row>
    <row r="1926" spans="45:49" x14ac:dyDescent="0.3">
      <c r="AS1926" s="124">
        <v>1311</v>
      </c>
      <c r="AT1926" s="124" t="e">
        <f t="shared" si="96"/>
        <v>#REF!</v>
      </c>
      <c r="AU1926" s="124" t="e">
        <f t="shared" si="95"/>
        <v>#REF!</v>
      </c>
      <c r="AV1926" s="124" t="s">
        <v>3696</v>
      </c>
      <c r="AW1926" s="124" t="s">
        <v>3697</v>
      </c>
    </row>
    <row r="1927" spans="45:49" x14ac:dyDescent="0.3">
      <c r="AS1927" s="124">
        <v>1311</v>
      </c>
      <c r="AT1927" s="124" t="e">
        <f t="shared" si="96"/>
        <v>#REF!</v>
      </c>
      <c r="AU1927" s="124" t="e">
        <f t="shared" si="95"/>
        <v>#REF!</v>
      </c>
      <c r="AV1927" s="129" t="s">
        <v>155</v>
      </c>
      <c r="AW1927" s="129" t="s">
        <v>3698</v>
      </c>
    </row>
    <row r="1928" spans="45:49" x14ac:dyDescent="0.3">
      <c r="AS1928" s="124">
        <v>1311</v>
      </c>
      <c r="AT1928" s="124" t="e">
        <f t="shared" si="96"/>
        <v>#REF!</v>
      </c>
      <c r="AU1928" s="124" t="e">
        <f t="shared" si="95"/>
        <v>#REF!</v>
      </c>
      <c r="AV1928" s="124" t="s">
        <v>3699</v>
      </c>
      <c r="AW1928" s="124" t="s">
        <v>3700</v>
      </c>
    </row>
    <row r="1929" spans="45:49" x14ac:dyDescent="0.3">
      <c r="AS1929" s="124">
        <v>1311</v>
      </c>
      <c r="AT1929" s="124" t="e">
        <f t="shared" si="96"/>
        <v>#REF!</v>
      </c>
      <c r="AU1929" s="124" t="e">
        <f t="shared" si="95"/>
        <v>#REF!</v>
      </c>
      <c r="AV1929" s="129" t="s">
        <v>3701</v>
      </c>
      <c r="AW1929" s="129" t="s">
        <v>3702</v>
      </c>
    </row>
    <row r="1930" spans="45:49" x14ac:dyDescent="0.3">
      <c r="AS1930" s="124">
        <v>1311</v>
      </c>
      <c r="AT1930" s="124" t="e">
        <f t="shared" si="96"/>
        <v>#REF!</v>
      </c>
      <c r="AU1930" s="124" t="e">
        <f t="shared" si="95"/>
        <v>#REF!</v>
      </c>
      <c r="AV1930" s="124" t="s">
        <v>3703</v>
      </c>
      <c r="AW1930" s="124" t="s">
        <v>3704</v>
      </c>
    </row>
    <row r="1931" spans="45:49" x14ac:dyDescent="0.3">
      <c r="AS1931" s="124">
        <v>1311</v>
      </c>
      <c r="AT1931" s="124" t="e">
        <f t="shared" si="96"/>
        <v>#REF!</v>
      </c>
      <c r="AU1931" s="124" t="e">
        <f t="shared" si="95"/>
        <v>#REF!</v>
      </c>
      <c r="AV1931" s="129" t="s">
        <v>3705</v>
      </c>
      <c r="AW1931" s="129" t="s">
        <v>3706</v>
      </c>
    </row>
    <row r="1932" spans="45:49" x14ac:dyDescent="0.3">
      <c r="AS1932" s="124">
        <v>1312</v>
      </c>
      <c r="AT1932" s="124" t="e">
        <f t="shared" si="96"/>
        <v>#REF!</v>
      </c>
      <c r="AU1932" s="124" t="e">
        <f t="shared" si="95"/>
        <v>#REF!</v>
      </c>
      <c r="AV1932" s="124" t="s">
        <v>3707</v>
      </c>
      <c r="AW1932" s="124" t="s">
        <v>3708</v>
      </c>
    </row>
    <row r="1933" spans="45:49" x14ac:dyDescent="0.3">
      <c r="AS1933" s="124">
        <v>1312</v>
      </c>
      <c r="AT1933" s="124" t="e">
        <f t="shared" si="96"/>
        <v>#REF!</v>
      </c>
      <c r="AU1933" s="124" t="e">
        <f t="shared" si="95"/>
        <v>#REF!</v>
      </c>
      <c r="AV1933" s="129" t="s">
        <v>3709</v>
      </c>
      <c r="AW1933" s="129" t="s">
        <v>3710</v>
      </c>
    </row>
    <row r="1934" spans="45:49" x14ac:dyDescent="0.3">
      <c r="AS1934" s="124">
        <v>1312</v>
      </c>
      <c r="AT1934" s="124" t="e">
        <f t="shared" si="96"/>
        <v>#REF!</v>
      </c>
      <c r="AU1934" s="124" t="e">
        <f t="shared" si="95"/>
        <v>#REF!</v>
      </c>
      <c r="AV1934" s="124" t="s">
        <v>2826</v>
      </c>
      <c r="AW1934" s="124" t="s">
        <v>3711</v>
      </c>
    </row>
    <row r="1935" spans="45:49" x14ac:dyDescent="0.3">
      <c r="AS1935" s="124">
        <v>1312</v>
      </c>
      <c r="AT1935" s="124" t="e">
        <f t="shared" si="96"/>
        <v>#REF!</v>
      </c>
      <c r="AU1935" s="124" t="e">
        <f t="shared" si="95"/>
        <v>#REF!</v>
      </c>
      <c r="AV1935" s="129" t="s">
        <v>3712</v>
      </c>
      <c r="AW1935" s="129" t="s">
        <v>3713</v>
      </c>
    </row>
    <row r="1936" spans="45:49" x14ac:dyDescent="0.3">
      <c r="AS1936" s="124">
        <v>1312</v>
      </c>
      <c r="AT1936" s="124" t="e">
        <f t="shared" si="96"/>
        <v>#REF!</v>
      </c>
      <c r="AU1936" s="124" t="e">
        <f t="shared" si="95"/>
        <v>#REF!</v>
      </c>
      <c r="AV1936" s="124" t="s">
        <v>6097</v>
      </c>
      <c r="AW1936" s="124" t="s">
        <v>3714</v>
      </c>
    </row>
    <row r="1937" spans="45:49" x14ac:dyDescent="0.3">
      <c r="AS1937" s="124">
        <v>1312</v>
      </c>
      <c r="AT1937" s="124" t="e">
        <f t="shared" si="96"/>
        <v>#REF!</v>
      </c>
      <c r="AU1937" s="124" t="e">
        <f t="shared" si="95"/>
        <v>#REF!</v>
      </c>
      <c r="AV1937" s="129" t="s">
        <v>6098</v>
      </c>
      <c r="AW1937" s="129" t="s">
        <v>3715</v>
      </c>
    </row>
    <row r="1938" spans="45:49" x14ac:dyDescent="0.3">
      <c r="AS1938" s="124">
        <v>1312</v>
      </c>
      <c r="AT1938" s="124" t="e">
        <f t="shared" si="96"/>
        <v>#REF!</v>
      </c>
      <c r="AU1938" s="124" t="e">
        <f t="shared" si="95"/>
        <v>#REF!</v>
      </c>
      <c r="AV1938" s="124" t="s">
        <v>6099</v>
      </c>
      <c r="AW1938" s="124" t="s">
        <v>3716</v>
      </c>
    </row>
    <row r="1939" spans="45:49" x14ac:dyDescent="0.3">
      <c r="AS1939" s="124">
        <v>1313</v>
      </c>
      <c r="AT1939" s="124" t="e">
        <f t="shared" si="96"/>
        <v>#REF!</v>
      </c>
      <c r="AU1939" s="124" t="e">
        <f t="shared" si="95"/>
        <v>#REF!</v>
      </c>
      <c r="AV1939" s="129" t="s">
        <v>3717</v>
      </c>
      <c r="AW1939" s="129" t="s">
        <v>3718</v>
      </c>
    </row>
    <row r="1940" spans="45:49" x14ac:dyDescent="0.3">
      <c r="AS1940" s="124">
        <v>1313</v>
      </c>
      <c r="AT1940" s="124" t="e">
        <f t="shared" si="96"/>
        <v>#REF!</v>
      </c>
      <c r="AU1940" s="124" t="e">
        <f t="shared" si="95"/>
        <v>#REF!</v>
      </c>
      <c r="AV1940" s="124" t="s">
        <v>3719</v>
      </c>
      <c r="AW1940" s="124" t="s">
        <v>3720</v>
      </c>
    </row>
    <row r="1941" spans="45:49" x14ac:dyDescent="0.3">
      <c r="AS1941" s="124">
        <v>1313</v>
      </c>
      <c r="AT1941" s="124" t="e">
        <f t="shared" si="96"/>
        <v>#REF!</v>
      </c>
      <c r="AU1941" s="124" t="e">
        <f t="shared" si="95"/>
        <v>#REF!</v>
      </c>
      <c r="AV1941" s="129" t="s">
        <v>3721</v>
      </c>
      <c r="AW1941" s="129" t="s">
        <v>3722</v>
      </c>
    </row>
    <row r="1942" spans="45:49" x14ac:dyDescent="0.3">
      <c r="AS1942" s="124">
        <v>1313</v>
      </c>
      <c r="AT1942" s="124" t="e">
        <f t="shared" si="96"/>
        <v>#REF!</v>
      </c>
      <c r="AU1942" s="124" t="e">
        <f t="shared" si="95"/>
        <v>#REF!</v>
      </c>
      <c r="AV1942" s="124" t="s">
        <v>3723</v>
      </c>
      <c r="AW1942" s="124" t="s">
        <v>3724</v>
      </c>
    </row>
    <row r="1943" spans="45:49" x14ac:dyDescent="0.3">
      <c r="AS1943" s="124">
        <v>1313</v>
      </c>
      <c r="AT1943" s="124" t="e">
        <f t="shared" si="96"/>
        <v>#REF!</v>
      </c>
      <c r="AU1943" s="124" t="e">
        <f t="shared" si="95"/>
        <v>#REF!</v>
      </c>
      <c r="AV1943" s="129" t="s">
        <v>6100</v>
      </c>
      <c r="AW1943" s="129" t="s">
        <v>3725</v>
      </c>
    </row>
    <row r="1944" spans="45:49" x14ac:dyDescent="0.3">
      <c r="AS1944" s="124">
        <v>1313</v>
      </c>
      <c r="AT1944" s="124" t="e">
        <f t="shared" si="96"/>
        <v>#REF!</v>
      </c>
      <c r="AU1944" s="124" t="e">
        <f t="shared" si="95"/>
        <v>#REF!</v>
      </c>
      <c r="AV1944" s="124" t="s">
        <v>6101</v>
      </c>
      <c r="AW1944" s="124" t="s">
        <v>3726</v>
      </c>
    </row>
    <row r="1945" spans="45:49" x14ac:dyDescent="0.3">
      <c r="AS1945" s="124">
        <v>1313</v>
      </c>
      <c r="AT1945" s="124" t="e">
        <f t="shared" si="96"/>
        <v>#REF!</v>
      </c>
      <c r="AU1945" s="124" t="e">
        <f t="shared" si="95"/>
        <v>#REF!</v>
      </c>
      <c r="AV1945" s="129" t="s">
        <v>6102</v>
      </c>
      <c r="AW1945" s="129" t="s">
        <v>3727</v>
      </c>
    </row>
    <row r="1946" spans="45:49" x14ac:dyDescent="0.3">
      <c r="AS1946" s="124">
        <v>1314</v>
      </c>
      <c r="AT1946" s="124" t="e">
        <f t="shared" si="96"/>
        <v>#REF!</v>
      </c>
      <c r="AU1946" s="124" t="e">
        <f t="shared" si="95"/>
        <v>#REF!</v>
      </c>
      <c r="AV1946" s="124" t="s">
        <v>3728</v>
      </c>
      <c r="AW1946" s="124" t="s">
        <v>3729</v>
      </c>
    </row>
    <row r="1947" spans="45:49" x14ac:dyDescent="0.3">
      <c r="AS1947" s="124">
        <v>1314</v>
      </c>
      <c r="AT1947" s="124" t="e">
        <f t="shared" si="96"/>
        <v>#REF!</v>
      </c>
      <c r="AU1947" s="124" t="e">
        <f t="shared" si="95"/>
        <v>#REF!</v>
      </c>
      <c r="AV1947" s="129" t="s">
        <v>3730</v>
      </c>
      <c r="AW1947" s="129" t="s">
        <v>3731</v>
      </c>
    </row>
    <row r="1948" spans="45:49" x14ac:dyDescent="0.3">
      <c r="AS1948" s="124">
        <v>1314</v>
      </c>
      <c r="AT1948" s="124" t="e">
        <f t="shared" si="96"/>
        <v>#REF!</v>
      </c>
      <c r="AU1948" s="124" t="e">
        <f t="shared" si="95"/>
        <v>#REF!</v>
      </c>
      <c r="AV1948" s="124" t="s">
        <v>3732</v>
      </c>
      <c r="AW1948" s="124" t="s">
        <v>3733</v>
      </c>
    </row>
    <row r="1949" spans="45:49" x14ac:dyDescent="0.3">
      <c r="AS1949" s="124">
        <v>1314</v>
      </c>
      <c r="AT1949" s="124" t="e">
        <f t="shared" si="96"/>
        <v>#REF!</v>
      </c>
      <c r="AU1949" s="124" t="e">
        <f t="shared" si="95"/>
        <v>#REF!</v>
      </c>
      <c r="AV1949" s="129" t="s">
        <v>3734</v>
      </c>
      <c r="AW1949" s="129" t="s">
        <v>3735</v>
      </c>
    </row>
    <row r="1950" spans="45:49" x14ac:dyDescent="0.3">
      <c r="AS1950" s="124">
        <v>1314</v>
      </c>
      <c r="AT1950" s="124" t="e">
        <f t="shared" si="96"/>
        <v>#REF!</v>
      </c>
      <c r="AU1950" s="124" t="e">
        <f t="shared" si="95"/>
        <v>#REF!</v>
      </c>
      <c r="AV1950" s="124" t="s">
        <v>3736</v>
      </c>
      <c r="AW1950" s="124" t="s">
        <v>3737</v>
      </c>
    </row>
    <row r="1951" spans="45:49" x14ac:dyDescent="0.3">
      <c r="AS1951" s="124">
        <v>1314</v>
      </c>
      <c r="AT1951" s="124" t="e">
        <f t="shared" si="96"/>
        <v>#REF!</v>
      </c>
      <c r="AU1951" s="124" t="e">
        <f t="shared" si="95"/>
        <v>#REF!</v>
      </c>
      <c r="AV1951" s="129" t="s">
        <v>3738</v>
      </c>
      <c r="AW1951" s="129" t="s">
        <v>3739</v>
      </c>
    </row>
    <row r="1952" spans="45:49" x14ac:dyDescent="0.3">
      <c r="AS1952" s="124">
        <v>1314</v>
      </c>
      <c r="AT1952" s="124" t="e">
        <f t="shared" si="96"/>
        <v>#REF!</v>
      </c>
      <c r="AU1952" s="124" t="e">
        <f t="shared" si="95"/>
        <v>#REF!</v>
      </c>
      <c r="AV1952" s="124" t="s">
        <v>988</v>
      </c>
      <c r="AW1952" s="124" t="s">
        <v>3740</v>
      </c>
    </row>
    <row r="1953" spans="45:49" x14ac:dyDescent="0.3">
      <c r="AS1953" s="124">
        <v>1314</v>
      </c>
      <c r="AT1953" s="124" t="e">
        <f t="shared" si="96"/>
        <v>#REF!</v>
      </c>
      <c r="AU1953" s="124" t="e">
        <f t="shared" si="95"/>
        <v>#REF!</v>
      </c>
      <c r="AV1953" s="129" t="s">
        <v>3741</v>
      </c>
      <c r="AW1953" s="129" t="s">
        <v>3742</v>
      </c>
    </row>
    <row r="1954" spans="45:49" x14ac:dyDescent="0.3">
      <c r="AS1954" s="124">
        <v>1314</v>
      </c>
      <c r="AT1954" s="124" t="e">
        <f t="shared" si="96"/>
        <v>#REF!</v>
      </c>
      <c r="AU1954" s="124" t="e">
        <f t="shared" si="95"/>
        <v>#REF!</v>
      </c>
      <c r="AV1954" s="124" t="s">
        <v>3743</v>
      </c>
      <c r="AW1954" s="124" t="s">
        <v>3744</v>
      </c>
    </row>
    <row r="1955" spans="45:49" x14ac:dyDescent="0.3">
      <c r="AS1955" s="124">
        <v>1314</v>
      </c>
      <c r="AT1955" s="124" t="e">
        <f t="shared" si="96"/>
        <v>#REF!</v>
      </c>
      <c r="AU1955" s="124" t="e">
        <f t="shared" si="95"/>
        <v>#REF!</v>
      </c>
      <c r="AV1955" s="129" t="s">
        <v>6103</v>
      </c>
      <c r="AW1955" s="129" t="s">
        <v>3745</v>
      </c>
    </row>
    <row r="1956" spans="45:49" x14ac:dyDescent="0.3">
      <c r="AS1956" s="124">
        <v>1314</v>
      </c>
      <c r="AT1956" s="124" t="e">
        <f t="shared" si="96"/>
        <v>#REF!</v>
      </c>
      <c r="AU1956" s="124" t="e">
        <f t="shared" si="95"/>
        <v>#REF!</v>
      </c>
      <c r="AV1956" s="124" t="s">
        <v>3746</v>
      </c>
      <c r="AW1956" s="124" t="s">
        <v>3747</v>
      </c>
    </row>
    <row r="1957" spans="45:49" x14ac:dyDescent="0.3">
      <c r="AS1957" s="124">
        <v>1314</v>
      </c>
      <c r="AT1957" s="124" t="e">
        <f t="shared" si="96"/>
        <v>#REF!</v>
      </c>
      <c r="AU1957" s="124" t="e">
        <f t="shared" si="95"/>
        <v>#REF!</v>
      </c>
      <c r="AV1957" s="129" t="s">
        <v>6104</v>
      </c>
      <c r="AW1957" s="129" t="s">
        <v>3748</v>
      </c>
    </row>
    <row r="1958" spans="45:49" x14ac:dyDescent="0.3">
      <c r="AS1958" s="124">
        <v>1314</v>
      </c>
      <c r="AT1958" s="124" t="e">
        <f t="shared" si="96"/>
        <v>#REF!</v>
      </c>
      <c r="AU1958" s="124" t="e">
        <f t="shared" si="95"/>
        <v>#REF!</v>
      </c>
      <c r="AV1958" s="124" t="s">
        <v>6105</v>
      </c>
      <c r="AW1958" s="124" t="s">
        <v>3749</v>
      </c>
    </row>
    <row r="1959" spans="45:49" x14ac:dyDescent="0.3">
      <c r="AS1959" s="124">
        <v>1314</v>
      </c>
      <c r="AT1959" s="124" t="e">
        <f t="shared" si="96"/>
        <v>#REF!</v>
      </c>
      <c r="AU1959" s="124" t="e">
        <f t="shared" si="95"/>
        <v>#REF!</v>
      </c>
      <c r="AV1959" s="129" t="s">
        <v>6106</v>
      </c>
      <c r="AW1959" s="129" t="s">
        <v>3750</v>
      </c>
    </row>
    <row r="1960" spans="45:49" x14ac:dyDescent="0.3">
      <c r="AS1960" s="124">
        <v>1315</v>
      </c>
      <c r="AT1960" s="124" t="e">
        <f t="shared" si="96"/>
        <v>#REF!</v>
      </c>
      <c r="AU1960" s="124" t="e">
        <f t="shared" si="95"/>
        <v>#REF!</v>
      </c>
      <c r="AV1960" s="124" t="s">
        <v>3751</v>
      </c>
      <c r="AW1960" s="124" t="s">
        <v>3752</v>
      </c>
    </row>
    <row r="1961" spans="45:49" x14ac:dyDescent="0.3">
      <c r="AS1961" s="124">
        <v>1315</v>
      </c>
      <c r="AT1961" s="124" t="e">
        <f t="shared" si="96"/>
        <v>#REF!</v>
      </c>
      <c r="AU1961" s="124" t="e">
        <f t="shared" si="95"/>
        <v>#REF!</v>
      </c>
      <c r="AV1961" s="129" t="s">
        <v>3753</v>
      </c>
      <c r="AW1961" s="129" t="s">
        <v>3754</v>
      </c>
    </row>
    <row r="1962" spans="45:49" x14ac:dyDescent="0.3">
      <c r="AS1962" s="124">
        <v>1315</v>
      </c>
      <c r="AT1962" s="124" t="e">
        <f t="shared" si="96"/>
        <v>#REF!</v>
      </c>
      <c r="AU1962" s="124" t="e">
        <f t="shared" si="95"/>
        <v>#REF!</v>
      </c>
      <c r="AV1962" s="124" t="s">
        <v>183</v>
      </c>
      <c r="AW1962" s="124" t="s">
        <v>3755</v>
      </c>
    </row>
    <row r="1963" spans="45:49" x14ac:dyDescent="0.3">
      <c r="AS1963" s="124">
        <v>1315</v>
      </c>
      <c r="AT1963" s="124" t="e">
        <f t="shared" si="96"/>
        <v>#REF!</v>
      </c>
      <c r="AU1963" s="124" t="e">
        <f t="shared" si="95"/>
        <v>#REF!</v>
      </c>
      <c r="AV1963" s="129" t="s">
        <v>6107</v>
      </c>
      <c r="AW1963" s="129" t="s">
        <v>3756</v>
      </c>
    </row>
    <row r="1964" spans="45:49" x14ac:dyDescent="0.3">
      <c r="AS1964" s="124">
        <v>1316</v>
      </c>
      <c r="AT1964" s="124" t="e">
        <f t="shared" si="96"/>
        <v>#REF!</v>
      </c>
      <c r="AU1964" s="124" t="e">
        <f t="shared" si="95"/>
        <v>#REF!</v>
      </c>
      <c r="AV1964" s="124" t="s">
        <v>3757</v>
      </c>
      <c r="AW1964" s="124" t="s">
        <v>3758</v>
      </c>
    </row>
    <row r="1965" spans="45:49" x14ac:dyDescent="0.3">
      <c r="AS1965" s="124">
        <v>1316</v>
      </c>
      <c r="AT1965" s="124" t="e">
        <f t="shared" si="96"/>
        <v>#REF!</v>
      </c>
      <c r="AU1965" s="124" t="e">
        <f t="shared" si="95"/>
        <v>#REF!</v>
      </c>
      <c r="AV1965" s="129" t="s">
        <v>3524</v>
      </c>
      <c r="AW1965" s="129" t="s">
        <v>3759</v>
      </c>
    </row>
    <row r="1966" spans="45:49" x14ac:dyDescent="0.3">
      <c r="AS1966" s="124">
        <v>1316</v>
      </c>
      <c r="AT1966" s="124" t="e">
        <f t="shared" si="96"/>
        <v>#REF!</v>
      </c>
      <c r="AU1966" s="124" t="e">
        <f t="shared" si="95"/>
        <v>#REF!</v>
      </c>
      <c r="AV1966" s="124" t="s">
        <v>3760</v>
      </c>
      <c r="AW1966" s="124" t="s">
        <v>3761</v>
      </c>
    </row>
    <row r="1967" spans="45:49" x14ac:dyDescent="0.3">
      <c r="AS1967" s="124">
        <v>1316</v>
      </c>
      <c r="AT1967" s="124" t="e">
        <f t="shared" si="96"/>
        <v>#REF!</v>
      </c>
      <c r="AU1967" s="124" t="e">
        <f t="shared" si="95"/>
        <v>#REF!</v>
      </c>
      <c r="AV1967" s="129" t="s">
        <v>3762</v>
      </c>
      <c r="AW1967" s="129" t="s">
        <v>3763</v>
      </c>
    </row>
    <row r="1968" spans="45:49" x14ac:dyDescent="0.3">
      <c r="AS1968" s="124">
        <v>1316</v>
      </c>
      <c r="AT1968" s="124" t="e">
        <f t="shared" si="96"/>
        <v>#REF!</v>
      </c>
      <c r="AU1968" s="124" t="e">
        <f t="shared" si="95"/>
        <v>#REF!</v>
      </c>
      <c r="AV1968" s="124" t="s">
        <v>3764</v>
      </c>
      <c r="AW1968" s="124" t="s">
        <v>3765</v>
      </c>
    </row>
    <row r="1969" spans="45:49" x14ac:dyDescent="0.3">
      <c r="AS1969" s="124">
        <v>1316</v>
      </c>
      <c r="AT1969" s="124" t="e">
        <f t="shared" si="96"/>
        <v>#REF!</v>
      </c>
      <c r="AU1969" s="124" t="e">
        <f t="shared" si="95"/>
        <v>#REF!</v>
      </c>
      <c r="AV1969" s="129" t="s">
        <v>3766</v>
      </c>
      <c r="AW1969" s="129" t="s">
        <v>3767</v>
      </c>
    </row>
    <row r="1970" spans="45:49" x14ac:dyDescent="0.3">
      <c r="AS1970" s="124">
        <v>1316</v>
      </c>
      <c r="AT1970" s="124" t="e">
        <f t="shared" si="96"/>
        <v>#REF!</v>
      </c>
      <c r="AU1970" s="124" t="e">
        <f t="shared" si="95"/>
        <v>#REF!</v>
      </c>
      <c r="AV1970" s="124" t="s">
        <v>763</v>
      </c>
      <c r="AW1970" s="124" t="s">
        <v>3768</v>
      </c>
    </row>
    <row r="1971" spans="45:49" x14ac:dyDescent="0.3">
      <c r="AS1971" s="124">
        <v>1316</v>
      </c>
      <c r="AT1971" s="124" t="e">
        <f t="shared" si="96"/>
        <v>#REF!</v>
      </c>
      <c r="AU1971" s="124" t="e">
        <f t="shared" si="95"/>
        <v>#REF!</v>
      </c>
      <c r="AV1971" s="129" t="s">
        <v>3769</v>
      </c>
      <c r="AW1971" s="129" t="s">
        <v>3770</v>
      </c>
    </row>
    <row r="1972" spans="45:49" x14ac:dyDescent="0.3">
      <c r="AS1972" s="124">
        <v>1316</v>
      </c>
      <c r="AT1972" s="124" t="e">
        <f t="shared" si="96"/>
        <v>#REF!</v>
      </c>
      <c r="AU1972" s="124" t="e">
        <f t="shared" si="95"/>
        <v>#REF!</v>
      </c>
      <c r="AV1972" s="124" t="s">
        <v>3771</v>
      </c>
      <c r="AW1972" s="124" t="s">
        <v>3772</v>
      </c>
    </row>
    <row r="1973" spans="45:49" x14ac:dyDescent="0.3">
      <c r="AS1973" s="124">
        <v>1316</v>
      </c>
      <c r="AT1973" s="124" t="e">
        <f t="shared" si="96"/>
        <v>#REF!</v>
      </c>
      <c r="AU1973" s="124" t="e">
        <f t="shared" si="95"/>
        <v>#REF!</v>
      </c>
      <c r="AV1973" s="129" t="s">
        <v>3773</v>
      </c>
      <c r="AW1973" s="129" t="s">
        <v>3774</v>
      </c>
    </row>
    <row r="1974" spans="45:49" x14ac:dyDescent="0.3">
      <c r="AS1974" s="124">
        <v>1316</v>
      </c>
      <c r="AT1974" s="124" t="e">
        <f t="shared" si="96"/>
        <v>#REF!</v>
      </c>
      <c r="AU1974" s="124" t="e">
        <f t="shared" si="95"/>
        <v>#REF!</v>
      </c>
      <c r="AV1974" s="124" t="s">
        <v>3775</v>
      </c>
      <c r="AW1974" s="124" t="s">
        <v>3776</v>
      </c>
    </row>
    <row r="1975" spans="45:49" x14ac:dyDescent="0.3">
      <c r="AS1975" s="124">
        <v>1316</v>
      </c>
      <c r="AT1975" s="124" t="e">
        <f t="shared" si="96"/>
        <v>#REF!</v>
      </c>
      <c r="AU1975" s="124" t="e">
        <f t="shared" si="95"/>
        <v>#REF!</v>
      </c>
      <c r="AV1975" s="129" t="s">
        <v>1127</v>
      </c>
      <c r="AW1975" s="129" t="s">
        <v>3777</v>
      </c>
    </row>
    <row r="1976" spans="45:49" x14ac:dyDescent="0.3">
      <c r="AS1976" s="124">
        <v>1316</v>
      </c>
      <c r="AT1976" s="124" t="e">
        <f t="shared" si="96"/>
        <v>#REF!</v>
      </c>
      <c r="AU1976" s="124" t="e">
        <f t="shared" si="95"/>
        <v>#REF!</v>
      </c>
      <c r="AV1976" s="124" t="s">
        <v>188</v>
      </c>
      <c r="AW1976" s="124" t="s">
        <v>3778</v>
      </c>
    </row>
    <row r="1977" spans="45:49" x14ac:dyDescent="0.3">
      <c r="AS1977" s="124">
        <v>1316</v>
      </c>
      <c r="AT1977" s="124" t="e">
        <f t="shared" si="96"/>
        <v>#REF!</v>
      </c>
      <c r="AU1977" s="124" t="e">
        <f t="shared" si="95"/>
        <v>#REF!</v>
      </c>
      <c r="AV1977" s="129" t="s">
        <v>3779</v>
      </c>
      <c r="AW1977" s="129" t="s">
        <v>3780</v>
      </c>
    </row>
    <row r="1978" spans="45:49" x14ac:dyDescent="0.3">
      <c r="AS1978" s="124">
        <v>1316</v>
      </c>
      <c r="AT1978" s="124" t="e">
        <f t="shared" si="96"/>
        <v>#REF!</v>
      </c>
      <c r="AU1978" s="124" t="e">
        <f t="shared" si="95"/>
        <v>#REF!</v>
      </c>
      <c r="AV1978" s="124" t="s">
        <v>6108</v>
      </c>
      <c r="AW1978" s="124" t="s">
        <v>3781</v>
      </c>
    </row>
    <row r="1979" spans="45:49" x14ac:dyDescent="0.3">
      <c r="AS1979" s="124">
        <v>1316</v>
      </c>
      <c r="AT1979" s="124" t="e">
        <f t="shared" si="96"/>
        <v>#REF!</v>
      </c>
      <c r="AU1979" s="124" t="e">
        <f t="shared" si="95"/>
        <v>#REF!</v>
      </c>
      <c r="AV1979" s="129" t="s">
        <v>6109</v>
      </c>
      <c r="AW1979" s="129" t="s">
        <v>3782</v>
      </c>
    </row>
    <row r="1980" spans="45:49" x14ac:dyDescent="0.3">
      <c r="AS1980" s="124">
        <v>1316</v>
      </c>
      <c r="AT1980" s="124" t="e">
        <f t="shared" si="96"/>
        <v>#REF!</v>
      </c>
      <c r="AU1980" s="124" t="e">
        <f t="shared" si="95"/>
        <v>#REF!</v>
      </c>
      <c r="AV1980" s="124" t="s">
        <v>6110</v>
      </c>
      <c r="AW1980" s="124" t="s">
        <v>3783</v>
      </c>
    </row>
    <row r="1981" spans="45:49" x14ac:dyDescent="0.3">
      <c r="AS1981" s="124">
        <v>1316</v>
      </c>
      <c r="AT1981" s="124" t="e">
        <f t="shared" si="96"/>
        <v>#REF!</v>
      </c>
      <c r="AU1981" s="124" t="e">
        <f t="shared" si="95"/>
        <v>#REF!</v>
      </c>
      <c r="AV1981" s="129" t="s">
        <v>6111</v>
      </c>
      <c r="AW1981" s="129" t="s">
        <v>3784</v>
      </c>
    </row>
    <row r="1982" spans="45:49" x14ac:dyDescent="0.3">
      <c r="AS1982" s="124">
        <v>1316</v>
      </c>
      <c r="AT1982" s="124" t="e">
        <f t="shared" si="96"/>
        <v>#REF!</v>
      </c>
      <c r="AU1982" s="124" t="e">
        <f t="shared" si="95"/>
        <v>#REF!</v>
      </c>
      <c r="AV1982" s="124" t="s">
        <v>6112</v>
      </c>
      <c r="AW1982" s="124" t="s">
        <v>3785</v>
      </c>
    </row>
    <row r="1983" spans="45:49" x14ac:dyDescent="0.3">
      <c r="AS1983" s="124">
        <v>1316</v>
      </c>
      <c r="AT1983" s="124" t="e">
        <f t="shared" si="96"/>
        <v>#REF!</v>
      </c>
      <c r="AU1983" s="124" t="e">
        <f t="shared" si="95"/>
        <v>#REF!</v>
      </c>
      <c r="AV1983" s="129" t="s">
        <v>6113</v>
      </c>
      <c r="AW1983" s="129" t="s">
        <v>3786</v>
      </c>
    </row>
    <row r="1984" spans="45:49" x14ac:dyDescent="0.3">
      <c r="AS1984" s="124">
        <v>1316</v>
      </c>
      <c r="AT1984" s="124" t="e">
        <f t="shared" si="96"/>
        <v>#REF!</v>
      </c>
      <c r="AU1984" s="124" t="e">
        <f t="shared" si="95"/>
        <v>#REF!</v>
      </c>
      <c r="AV1984" s="124" t="s">
        <v>6114</v>
      </c>
      <c r="AW1984" s="124" t="s">
        <v>3787</v>
      </c>
    </row>
    <row r="1985" spans="45:49" x14ac:dyDescent="0.3">
      <c r="AS1985" s="124">
        <v>1317</v>
      </c>
      <c r="AT1985" s="124" t="e">
        <f t="shared" si="96"/>
        <v>#REF!</v>
      </c>
      <c r="AU1985" s="124" t="e">
        <f t="shared" si="95"/>
        <v>#REF!</v>
      </c>
      <c r="AV1985" s="129" t="s">
        <v>932</v>
      </c>
      <c r="AW1985" s="129" t="s">
        <v>3788</v>
      </c>
    </row>
    <row r="1986" spans="45:49" x14ac:dyDescent="0.3">
      <c r="AS1986" s="124">
        <v>1317</v>
      </c>
      <c r="AT1986" s="124" t="e">
        <f t="shared" si="96"/>
        <v>#REF!</v>
      </c>
      <c r="AU1986" s="124" t="e">
        <f t="shared" ref="AU1986:AU2049" si="97">CONCATENATE(AS1986,AT1986)</f>
        <v>#REF!</v>
      </c>
      <c r="AV1986" s="124" t="s">
        <v>3789</v>
      </c>
      <c r="AW1986" s="124" t="s">
        <v>3790</v>
      </c>
    </row>
    <row r="1987" spans="45:49" x14ac:dyDescent="0.3">
      <c r="AS1987" s="124">
        <v>1317</v>
      </c>
      <c r="AT1987" s="124" t="e">
        <f t="shared" ref="AT1987:AT2050" si="98">AT1986+1</f>
        <v>#REF!</v>
      </c>
      <c r="AU1987" s="124" t="e">
        <f t="shared" si="97"/>
        <v>#REF!</v>
      </c>
      <c r="AV1987" s="129" t="s">
        <v>3664</v>
      </c>
      <c r="AW1987" s="129" t="s">
        <v>3791</v>
      </c>
    </row>
    <row r="1988" spans="45:49" x14ac:dyDescent="0.3">
      <c r="AS1988" s="124">
        <v>1317</v>
      </c>
      <c r="AT1988" s="124" t="e">
        <f t="shared" si="98"/>
        <v>#REF!</v>
      </c>
      <c r="AU1988" s="124" t="e">
        <f t="shared" si="97"/>
        <v>#REF!</v>
      </c>
      <c r="AV1988" s="124" t="s">
        <v>3792</v>
      </c>
      <c r="AW1988" s="124" t="s">
        <v>3793</v>
      </c>
    </row>
    <row r="1989" spans="45:49" x14ac:dyDescent="0.3">
      <c r="AS1989" s="124">
        <v>1317</v>
      </c>
      <c r="AT1989" s="124" t="e">
        <f t="shared" si="98"/>
        <v>#REF!</v>
      </c>
      <c r="AU1989" s="124" t="e">
        <f t="shared" si="97"/>
        <v>#REF!</v>
      </c>
      <c r="AV1989" s="129" t="s">
        <v>482</v>
      </c>
      <c r="AW1989" s="129" t="s">
        <v>3794</v>
      </c>
    </row>
    <row r="1990" spans="45:49" x14ac:dyDescent="0.3">
      <c r="AS1990" s="124">
        <v>1317</v>
      </c>
      <c r="AT1990" s="124" t="e">
        <f t="shared" si="98"/>
        <v>#REF!</v>
      </c>
      <c r="AU1990" s="124" t="e">
        <f t="shared" si="97"/>
        <v>#REF!</v>
      </c>
      <c r="AV1990" s="124" t="s">
        <v>3795</v>
      </c>
      <c r="AW1990" s="124" t="s">
        <v>3796</v>
      </c>
    </row>
    <row r="1991" spans="45:49" x14ac:dyDescent="0.3">
      <c r="AS1991" s="124">
        <v>1317</v>
      </c>
      <c r="AT1991" s="124" t="e">
        <f t="shared" si="98"/>
        <v>#REF!</v>
      </c>
      <c r="AU1991" s="124" t="e">
        <f t="shared" si="97"/>
        <v>#REF!</v>
      </c>
      <c r="AV1991" s="129" t="s">
        <v>3797</v>
      </c>
      <c r="AW1991" s="129" t="s">
        <v>3798</v>
      </c>
    </row>
    <row r="1992" spans="45:49" x14ac:dyDescent="0.3">
      <c r="AS1992" s="124">
        <v>1317</v>
      </c>
      <c r="AT1992" s="124" t="e">
        <f t="shared" si="98"/>
        <v>#REF!</v>
      </c>
      <c r="AU1992" s="124" t="e">
        <f t="shared" si="97"/>
        <v>#REF!</v>
      </c>
      <c r="AV1992" s="124" t="s">
        <v>3799</v>
      </c>
      <c r="AW1992" s="124" t="s">
        <v>3800</v>
      </c>
    </row>
    <row r="1993" spans="45:49" x14ac:dyDescent="0.3">
      <c r="AS1993" s="124">
        <v>1317</v>
      </c>
      <c r="AT1993" s="124" t="e">
        <f t="shared" si="98"/>
        <v>#REF!</v>
      </c>
      <c r="AU1993" s="124" t="e">
        <f t="shared" si="97"/>
        <v>#REF!</v>
      </c>
      <c r="AV1993" s="129" t="s">
        <v>6115</v>
      </c>
      <c r="AW1993" s="129" t="s">
        <v>3801</v>
      </c>
    </row>
    <row r="1994" spans="45:49" x14ac:dyDescent="0.3">
      <c r="AS1994" s="124">
        <v>1317</v>
      </c>
      <c r="AT1994" s="124" t="e">
        <f t="shared" si="98"/>
        <v>#REF!</v>
      </c>
      <c r="AU1994" s="124" t="e">
        <f t="shared" si="97"/>
        <v>#REF!</v>
      </c>
      <c r="AV1994" s="124" t="s">
        <v>6116</v>
      </c>
      <c r="AW1994" s="124" t="s">
        <v>3802</v>
      </c>
    </row>
    <row r="1995" spans="45:49" x14ac:dyDescent="0.3">
      <c r="AS1995" s="124">
        <v>1317</v>
      </c>
      <c r="AT1995" s="124" t="e">
        <f t="shared" si="98"/>
        <v>#REF!</v>
      </c>
      <c r="AU1995" s="124" t="e">
        <f t="shared" si="97"/>
        <v>#REF!</v>
      </c>
      <c r="AV1995" s="129" t="s">
        <v>6117</v>
      </c>
      <c r="AW1995" s="129" t="s">
        <v>3803</v>
      </c>
    </row>
    <row r="1996" spans="45:49" x14ac:dyDescent="0.3">
      <c r="AS1996" s="124">
        <v>1317</v>
      </c>
      <c r="AT1996" s="124" t="e">
        <f t="shared" si="98"/>
        <v>#REF!</v>
      </c>
      <c r="AU1996" s="124" t="e">
        <f t="shared" si="97"/>
        <v>#REF!</v>
      </c>
      <c r="AV1996" s="124" t="s">
        <v>6118</v>
      </c>
      <c r="AW1996" s="124" t="s">
        <v>3804</v>
      </c>
    </row>
    <row r="1997" spans="45:49" x14ac:dyDescent="0.3">
      <c r="AS1997" s="124">
        <v>1317</v>
      </c>
      <c r="AT1997" s="124" t="e">
        <f t="shared" si="98"/>
        <v>#REF!</v>
      </c>
      <c r="AU1997" s="124" t="e">
        <f t="shared" si="97"/>
        <v>#REF!</v>
      </c>
      <c r="AV1997" s="129" t="s">
        <v>6119</v>
      </c>
      <c r="AW1997" s="129" t="s">
        <v>3805</v>
      </c>
    </row>
    <row r="1998" spans="45:49" x14ac:dyDescent="0.3">
      <c r="AS1998" s="124">
        <v>1317</v>
      </c>
      <c r="AT1998" s="124" t="e">
        <f t="shared" si="98"/>
        <v>#REF!</v>
      </c>
      <c r="AU1998" s="124" t="e">
        <f t="shared" si="97"/>
        <v>#REF!</v>
      </c>
      <c r="AV1998" s="124" t="s">
        <v>6120</v>
      </c>
      <c r="AW1998" s="124" t="s">
        <v>3806</v>
      </c>
    </row>
    <row r="1999" spans="45:49" x14ac:dyDescent="0.3">
      <c r="AS1999" s="124">
        <v>1317</v>
      </c>
      <c r="AT1999" s="124" t="e">
        <f t="shared" si="98"/>
        <v>#REF!</v>
      </c>
      <c r="AU1999" s="124" t="e">
        <f t="shared" si="97"/>
        <v>#REF!</v>
      </c>
      <c r="AV1999" s="129" t="s">
        <v>6121</v>
      </c>
      <c r="AW1999" s="129" t="s">
        <v>3807</v>
      </c>
    </row>
    <row r="2000" spans="45:49" x14ac:dyDescent="0.3">
      <c r="AS2000" s="124">
        <v>1318</v>
      </c>
      <c r="AT2000" s="124" t="e">
        <f t="shared" si="98"/>
        <v>#REF!</v>
      </c>
      <c r="AU2000" s="124" t="e">
        <f t="shared" si="97"/>
        <v>#REF!</v>
      </c>
      <c r="AV2000" s="124" t="s">
        <v>1252</v>
      </c>
      <c r="AW2000" s="124" t="s">
        <v>3808</v>
      </c>
    </row>
    <row r="2001" spans="45:49" x14ac:dyDescent="0.3">
      <c r="AS2001" s="124">
        <v>1318</v>
      </c>
      <c r="AT2001" s="124" t="e">
        <f t="shared" si="98"/>
        <v>#REF!</v>
      </c>
      <c r="AU2001" s="124" t="e">
        <f t="shared" si="97"/>
        <v>#REF!</v>
      </c>
      <c r="AV2001" s="129" t="s">
        <v>3809</v>
      </c>
      <c r="AW2001" s="129" t="s">
        <v>3810</v>
      </c>
    </row>
    <row r="2002" spans="45:49" x14ac:dyDescent="0.3">
      <c r="AS2002" s="124">
        <v>1318</v>
      </c>
      <c r="AT2002" s="124" t="e">
        <f t="shared" si="98"/>
        <v>#REF!</v>
      </c>
      <c r="AU2002" s="124" t="e">
        <f t="shared" si="97"/>
        <v>#REF!</v>
      </c>
      <c r="AV2002" s="124" t="s">
        <v>6122</v>
      </c>
      <c r="AW2002" s="124" t="s">
        <v>3811</v>
      </c>
    </row>
    <row r="2003" spans="45:49" x14ac:dyDescent="0.3">
      <c r="AS2003" s="124">
        <v>1318</v>
      </c>
      <c r="AT2003" s="124" t="e">
        <f t="shared" si="98"/>
        <v>#REF!</v>
      </c>
      <c r="AU2003" s="124" t="e">
        <f t="shared" si="97"/>
        <v>#REF!</v>
      </c>
      <c r="AV2003" s="129" t="s">
        <v>6123</v>
      </c>
      <c r="AW2003" s="129" t="s">
        <v>3812</v>
      </c>
    </row>
    <row r="2004" spans="45:49" x14ac:dyDescent="0.3">
      <c r="AS2004" s="124">
        <v>1318</v>
      </c>
      <c r="AT2004" s="124" t="e">
        <f t="shared" si="98"/>
        <v>#REF!</v>
      </c>
      <c r="AU2004" s="124" t="e">
        <f t="shared" si="97"/>
        <v>#REF!</v>
      </c>
      <c r="AV2004" s="124" t="s">
        <v>6124</v>
      </c>
      <c r="AW2004" s="124" t="s">
        <v>3813</v>
      </c>
    </row>
    <row r="2005" spans="45:49" x14ac:dyDescent="0.3">
      <c r="AS2005" s="124">
        <v>1401</v>
      </c>
      <c r="AT2005" s="124" t="e">
        <f t="shared" si="98"/>
        <v>#REF!</v>
      </c>
      <c r="AU2005" s="124" t="e">
        <f t="shared" si="97"/>
        <v>#REF!</v>
      </c>
      <c r="AV2005" s="129" t="s">
        <v>1693</v>
      </c>
      <c r="AW2005" s="129" t="s">
        <v>3814</v>
      </c>
    </row>
    <row r="2006" spans="45:49" x14ac:dyDescent="0.3">
      <c r="AS2006" s="124">
        <v>1401</v>
      </c>
      <c r="AT2006" s="124" t="e">
        <f t="shared" si="98"/>
        <v>#REF!</v>
      </c>
      <c r="AU2006" s="124" t="e">
        <f t="shared" si="97"/>
        <v>#REF!</v>
      </c>
      <c r="AV2006" s="124" t="s">
        <v>3815</v>
      </c>
      <c r="AW2006" s="124" t="s">
        <v>3816</v>
      </c>
    </row>
    <row r="2007" spans="45:49" x14ac:dyDescent="0.3">
      <c r="AS2007" s="124">
        <v>1401</v>
      </c>
      <c r="AT2007" s="124" t="e">
        <f t="shared" si="98"/>
        <v>#REF!</v>
      </c>
      <c r="AU2007" s="124" t="e">
        <f t="shared" si="97"/>
        <v>#REF!</v>
      </c>
      <c r="AV2007" s="129" t="s">
        <v>3817</v>
      </c>
      <c r="AW2007" s="129" t="s">
        <v>3818</v>
      </c>
    </row>
    <row r="2008" spans="45:49" x14ac:dyDescent="0.3">
      <c r="AS2008" s="124">
        <v>1401</v>
      </c>
      <c r="AT2008" s="124" t="e">
        <f t="shared" si="98"/>
        <v>#REF!</v>
      </c>
      <c r="AU2008" s="124" t="e">
        <f t="shared" si="97"/>
        <v>#REF!</v>
      </c>
      <c r="AV2008" s="124" t="s">
        <v>3819</v>
      </c>
      <c r="AW2008" s="124" t="s">
        <v>3820</v>
      </c>
    </row>
    <row r="2009" spans="45:49" x14ac:dyDescent="0.3">
      <c r="AS2009" s="124">
        <v>1401</v>
      </c>
      <c r="AT2009" s="124" t="e">
        <f t="shared" si="98"/>
        <v>#REF!</v>
      </c>
      <c r="AU2009" s="124" t="e">
        <f t="shared" si="97"/>
        <v>#REF!</v>
      </c>
      <c r="AV2009" s="129" t="s">
        <v>2303</v>
      </c>
      <c r="AW2009" s="129" t="s">
        <v>3821</v>
      </c>
    </row>
    <row r="2010" spans="45:49" x14ac:dyDescent="0.3">
      <c r="AS2010" s="124">
        <v>1401</v>
      </c>
      <c r="AT2010" s="124" t="e">
        <f t="shared" si="98"/>
        <v>#REF!</v>
      </c>
      <c r="AU2010" s="124" t="e">
        <f t="shared" si="97"/>
        <v>#REF!</v>
      </c>
      <c r="AV2010" s="124" t="s">
        <v>3822</v>
      </c>
      <c r="AW2010" s="124" t="s">
        <v>3823</v>
      </c>
    </row>
    <row r="2011" spans="45:49" x14ac:dyDescent="0.3">
      <c r="AS2011" s="124">
        <v>1401</v>
      </c>
      <c r="AT2011" s="124" t="e">
        <f t="shared" si="98"/>
        <v>#REF!</v>
      </c>
      <c r="AU2011" s="124" t="e">
        <f t="shared" si="97"/>
        <v>#REF!</v>
      </c>
      <c r="AV2011" s="129" t="s">
        <v>3824</v>
      </c>
      <c r="AW2011" s="129" t="s">
        <v>3825</v>
      </c>
    </row>
    <row r="2012" spans="45:49" x14ac:dyDescent="0.3">
      <c r="AS2012" s="124">
        <v>1401</v>
      </c>
      <c r="AT2012" s="124" t="e">
        <f t="shared" si="98"/>
        <v>#REF!</v>
      </c>
      <c r="AU2012" s="124" t="e">
        <f t="shared" si="97"/>
        <v>#REF!</v>
      </c>
      <c r="AV2012" s="124" t="s">
        <v>946</v>
      </c>
      <c r="AW2012" s="124" t="s">
        <v>3826</v>
      </c>
    </row>
    <row r="2013" spans="45:49" x14ac:dyDescent="0.3">
      <c r="AS2013" s="124">
        <v>1401</v>
      </c>
      <c r="AT2013" s="124" t="e">
        <f t="shared" si="98"/>
        <v>#REF!</v>
      </c>
      <c r="AU2013" s="124" t="e">
        <f t="shared" si="97"/>
        <v>#REF!</v>
      </c>
      <c r="AV2013" s="129" t="s">
        <v>6125</v>
      </c>
      <c r="AW2013" s="129" t="s">
        <v>3827</v>
      </c>
    </row>
    <row r="2014" spans="45:49" x14ac:dyDescent="0.3">
      <c r="AS2014" s="124">
        <v>1401</v>
      </c>
      <c r="AT2014" s="124" t="e">
        <f t="shared" si="98"/>
        <v>#REF!</v>
      </c>
      <c r="AU2014" s="124" t="e">
        <f t="shared" si="97"/>
        <v>#REF!</v>
      </c>
      <c r="AV2014" s="124" t="s">
        <v>6126</v>
      </c>
      <c r="AW2014" s="124" t="s">
        <v>3828</v>
      </c>
    </row>
    <row r="2015" spans="45:49" x14ac:dyDescent="0.3">
      <c r="AS2015" s="124">
        <v>1401</v>
      </c>
      <c r="AT2015" s="124" t="e">
        <f t="shared" si="98"/>
        <v>#REF!</v>
      </c>
      <c r="AU2015" s="124" t="e">
        <f t="shared" si="97"/>
        <v>#REF!</v>
      </c>
      <c r="AV2015" s="129" t="s">
        <v>6127</v>
      </c>
      <c r="AW2015" s="129" t="s">
        <v>3829</v>
      </c>
    </row>
    <row r="2016" spans="45:49" x14ac:dyDescent="0.3">
      <c r="AS2016" s="124">
        <v>1401</v>
      </c>
      <c r="AT2016" s="124" t="e">
        <f t="shared" si="98"/>
        <v>#REF!</v>
      </c>
      <c r="AU2016" s="124" t="e">
        <f t="shared" si="97"/>
        <v>#REF!</v>
      </c>
      <c r="AV2016" s="124" t="s">
        <v>6128</v>
      </c>
      <c r="AW2016" s="124" t="s">
        <v>3830</v>
      </c>
    </row>
    <row r="2017" spans="45:49" x14ac:dyDescent="0.3">
      <c r="AS2017" s="124">
        <v>1401</v>
      </c>
      <c r="AT2017" s="124" t="e">
        <f t="shared" si="98"/>
        <v>#REF!</v>
      </c>
      <c r="AU2017" s="124" t="e">
        <f t="shared" si="97"/>
        <v>#REF!</v>
      </c>
      <c r="AV2017" s="129" t="s">
        <v>6129</v>
      </c>
      <c r="AW2017" s="129" t="s">
        <v>3831</v>
      </c>
    </row>
    <row r="2018" spans="45:49" x14ac:dyDescent="0.3">
      <c r="AS2018" s="124">
        <v>1402</v>
      </c>
      <c r="AT2018" s="124" t="e">
        <f t="shared" si="98"/>
        <v>#REF!</v>
      </c>
      <c r="AU2018" s="124" t="e">
        <f t="shared" si="97"/>
        <v>#REF!</v>
      </c>
      <c r="AV2018" s="124" t="s">
        <v>3832</v>
      </c>
      <c r="AW2018" s="124" t="s">
        <v>3833</v>
      </c>
    </row>
    <row r="2019" spans="45:49" x14ac:dyDescent="0.3">
      <c r="AS2019" s="124">
        <v>1402</v>
      </c>
      <c r="AT2019" s="124" t="e">
        <f t="shared" si="98"/>
        <v>#REF!</v>
      </c>
      <c r="AU2019" s="124" t="e">
        <f t="shared" si="97"/>
        <v>#REF!</v>
      </c>
      <c r="AV2019" s="129" t="s">
        <v>3834</v>
      </c>
      <c r="AW2019" s="129" t="s">
        <v>3835</v>
      </c>
    </row>
    <row r="2020" spans="45:49" x14ac:dyDescent="0.3">
      <c r="AS2020" s="124">
        <v>1402</v>
      </c>
      <c r="AT2020" s="124" t="e">
        <f t="shared" si="98"/>
        <v>#REF!</v>
      </c>
      <c r="AU2020" s="124" t="e">
        <f t="shared" si="97"/>
        <v>#REF!</v>
      </c>
      <c r="AV2020" s="124" t="s">
        <v>3836</v>
      </c>
      <c r="AW2020" s="124" t="s">
        <v>3837</v>
      </c>
    </row>
    <row r="2021" spans="45:49" x14ac:dyDescent="0.3">
      <c r="AS2021" s="124">
        <v>1402</v>
      </c>
      <c r="AT2021" s="124" t="e">
        <f t="shared" si="98"/>
        <v>#REF!</v>
      </c>
      <c r="AU2021" s="124" t="e">
        <f t="shared" si="97"/>
        <v>#REF!</v>
      </c>
      <c r="AV2021" s="129" t="s">
        <v>3838</v>
      </c>
      <c r="AW2021" s="129" t="s">
        <v>3839</v>
      </c>
    </row>
    <row r="2022" spans="45:49" x14ac:dyDescent="0.3">
      <c r="AS2022" s="124">
        <v>1402</v>
      </c>
      <c r="AT2022" s="124" t="e">
        <f t="shared" si="98"/>
        <v>#REF!</v>
      </c>
      <c r="AU2022" s="124" t="e">
        <f t="shared" si="97"/>
        <v>#REF!</v>
      </c>
      <c r="AV2022" s="124" t="s">
        <v>3840</v>
      </c>
      <c r="AW2022" s="124" t="s">
        <v>3841</v>
      </c>
    </row>
    <row r="2023" spans="45:49" x14ac:dyDescent="0.3">
      <c r="AS2023" s="124">
        <v>1402</v>
      </c>
      <c r="AT2023" s="124" t="e">
        <f t="shared" si="98"/>
        <v>#REF!</v>
      </c>
      <c r="AU2023" s="124" t="e">
        <f t="shared" si="97"/>
        <v>#REF!</v>
      </c>
      <c r="AV2023" s="129" t="s">
        <v>6130</v>
      </c>
      <c r="AW2023" s="129" t="s">
        <v>3842</v>
      </c>
    </row>
    <row r="2024" spans="45:49" x14ac:dyDescent="0.3">
      <c r="AS2024" s="124">
        <v>1402</v>
      </c>
      <c r="AT2024" s="124" t="e">
        <f t="shared" si="98"/>
        <v>#REF!</v>
      </c>
      <c r="AU2024" s="124" t="e">
        <f t="shared" si="97"/>
        <v>#REF!</v>
      </c>
      <c r="AV2024" s="124" t="s">
        <v>6131</v>
      </c>
      <c r="AW2024" s="124" t="s">
        <v>3843</v>
      </c>
    </row>
    <row r="2025" spans="45:49" x14ac:dyDescent="0.3">
      <c r="AS2025" s="124">
        <v>1403</v>
      </c>
      <c r="AT2025" s="124" t="e">
        <f t="shared" si="98"/>
        <v>#REF!</v>
      </c>
      <c r="AU2025" s="124" t="e">
        <f t="shared" si="97"/>
        <v>#REF!</v>
      </c>
      <c r="AV2025" s="129" t="s">
        <v>333</v>
      </c>
      <c r="AW2025" s="129" t="s">
        <v>3844</v>
      </c>
    </row>
    <row r="2026" spans="45:49" x14ac:dyDescent="0.3">
      <c r="AS2026" s="124">
        <v>1403</v>
      </c>
      <c r="AT2026" s="124" t="e">
        <f t="shared" si="98"/>
        <v>#REF!</v>
      </c>
      <c r="AU2026" s="124" t="e">
        <f t="shared" si="97"/>
        <v>#REF!</v>
      </c>
      <c r="AV2026" s="124" t="s">
        <v>3845</v>
      </c>
      <c r="AW2026" s="124" t="s">
        <v>3846</v>
      </c>
    </row>
    <row r="2027" spans="45:49" x14ac:dyDescent="0.3">
      <c r="AS2027" s="124">
        <v>1403</v>
      </c>
      <c r="AT2027" s="124" t="e">
        <f t="shared" si="98"/>
        <v>#REF!</v>
      </c>
      <c r="AU2027" s="124" t="e">
        <f t="shared" si="97"/>
        <v>#REF!</v>
      </c>
      <c r="AV2027" s="129" t="s">
        <v>3847</v>
      </c>
      <c r="AW2027" s="129" t="s">
        <v>3848</v>
      </c>
    </row>
    <row r="2028" spans="45:49" x14ac:dyDescent="0.3">
      <c r="AS2028" s="124">
        <v>1403</v>
      </c>
      <c r="AT2028" s="124" t="e">
        <f t="shared" si="98"/>
        <v>#REF!</v>
      </c>
      <c r="AU2028" s="124" t="e">
        <f t="shared" si="97"/>
        <v>#REF!</v>
      </c>
      <c r="AV2028" s="124" t="s">
        <v>3849</v>
      </c>
      <c r="AW2028" s="124" t="s">
        <v>3850</v>
      </c>
    </row>
    <row r="2029" spans="45:49" x14ac:dyDescent="0.3">
      <c r="AS2029" s="124">
        <v>1404</v>
      </c>
      <c r="AT2029" s="124" t="e">
        <f t="shared" si="98"/>
        <v>#REF!</v>
      </c>
      <c r="AU2029" s="124" t="e">
        <f t="shared" si="97"/>
        <v>#REF!</v>
      </c>
      <c r="AV2029" s="129" t="s">
        <v>334</v>
      </c>
      <c r="AW2029" s="129" t="s">
        <v>3851</v>
      </c>
    </row>
    <row r="2030" spans="45:49" x14ac:dyDescent="0.3">
      <c r="AS2030" s="124">
        <v>1405</v>
      </c>
      <c r="AT2030" s="124" t="e">
        <f t="shared" si="98"/>
        <v>#REF!</v>
      </c>
      <c r="AU2030" s="124" t="e">
        <f t="shared" si="97"/>
        <v>#REF!</v>
      </c>
      <c r="AV2030" s="124" t="s">
        <v>339</v>
      </c>
      <c r="AW2030" s="124" t="s">
        <v>3852</v>
      </c>
    </row>
    <row r="2031" spans="45:49" x14ac:dyDescent="0.3">
      <c r="AS2031" s="124">
        <v>1405</v>
      </c>
      <c r="AT2031" s="124" t="e">
        <f t="shared" si="98"/>
        <v>#REF!</v>
      </c>
      <c r="AU2031" s="124" t="e">
        <f t="shared" si="97"/>
        <v>#REF!</v>
      </c>
      <c r="AV2031" s="129" t="s">
        <v>3853</v>
      </c>
      <c r="AW2031" s="129" t="s">
        <v>3854</v>
      </c>
    </row>
    <row r="2032" spans="45:49" x14ac:dyDescent="0.3">
      <c r="AS2032" s="124">
        <v>1405</v>
      </c>
      <c r="AT2032" s="124" t="e">
        <f t="shared" si="98"/>
        <v>#REF!</v>
      </c>
      <c r="AU2032" s="124" t="e">
        <f t="shared" si="97"/>
        <v>#REF!</v>
      </c>
      <c r="AV2032" s="124" t="s">
        <v>3855</v>
      </c>
      <c r="AW2032" s="124" t="s">
        <v>3856</v>
      </c>
    </row>
    <row r="2033" spans="45:49" x14ac:dyDescent="0.3">
      <c r="AS2033" s="124">
        <v>1405</v>
      </c>
      <c r="AT2033" s="124" t="e">
        <f t="shared" si="98"/>
        <v>#REF!</v>
      </c>
      <c r="AU2033" s="124" t="e">
        <f t="shared" si="97"/>
        <v>#REF!</v>
      </c>
      <c r="AV2033" s="129" t="s">
        <v>3857</v>
      </c>
      <c r="AW2033" s="129" t="s">
        <v>3858</v>
      </c>
    </row>
    <row r="2034" spans="45:49" x14ac:dyDescent="0.3">
      <c r="AS2034" s="124">
        <v>1406</v>
      </c>
      <c r="AT2034" s="124" t="e">
        <f t="shared" si="98"/>
        <v>#REF!</v>
      </c>
      <c r="AU2034" s="124" t="e">
        <f t="shared" si="97"/>
        <v>#REF!</v>
      </c>
      <c r="AV2034" s="124" t="s">
        <v>3859</v>
      </c>
      <c r="AW2034" s="124" t="s">
        <v>3860</v>
      </c>
    </row>
    <row r="2035" spans="45:49" x14ac:dyDescent="0.3">
      <c r="AS2035" s="124">
        <v>1406</v>
      </c>
      <c r="AT2035" s="124" t="e">
        <f t="shared" si="98"/>
        <v>#REF!</v>
      </c>
      <c r="AU2035" s="124" t="e">
        <f t="shared" si="97"/>
        <v>#REF!</v>
      </c>
      <c r="AV2035" s="129" t="s">
        <v>3861</v>
      </c>
      <c r="AW2035" s="129" t="s">
        <v>3862</v>
      </c>
    </row>
    <row r="2036" spans="45:49" x14ac:dyDescent="0.3">
      <c r="AS2036" s="124">
        <v>1406</v>
      </c>
      <c r="AT2036" s="124" t="e">
        <f t="shared" si="98"/>
        <v>#REF!</v>
      </c>
      <c r="AU2036" s="124" t="e">
        <f t="shared" si="97"/>
        <v>#REF!</v>
      </c>
      <c r="AV2036" s="124" t="s">
        <v>3863</v>
      </c>
      <c r="AW2036" s="124" t="s">
        <v>3864</v>
      </c>
    </row>
    <row r="2037" spans="45:49" x14ac:dyDescent="0.3">
      <c r="AS2037" s="124">
        <v>1406</v>
      </c>
      <c r="AT2037" s="124" t="e">
        <f t="shared" si="98"/>
        <v>#REF!</v>
      </c>
      <c r="AU2037" s="124" t="e">
        <f t="shared" si="97"/>
        <v>#REF!</v>
      </c>
      <c r="AV2037" s="129" t="s">
        <v>3865</v>
      </c>
      <c r="AW2037" s="129" t="s">
        <v>3866</v>
      </c>
    </row>
    <row r="2038" spans="45:49" x14ac:dyDescent="0.3">
      <c r="AS2038" s="124">
        <v>1406</v>
      </c>
      <c r="AT2038" s="124" t="e">
        <f t="shared" si="98"/>
        <v>#REF!</v>
      </c>
      <c r="AU2038" s="124" t="e">
        <f t="shared" si="97"/>
        <v>#REF!</v>
      </c>
      <c r="AV2038" s="124" t="s">
        <v>6132</v>
      </c>
      <c r="AW2038" s="124" t="s">
        <v>3867</v>
      </c>
    </row>
    <row r="2039" spans="45:49" x14ac:dyDescent="0.3">
      <c r="AS2039" s="124">
        <v>1406</v>
      </c>
      <c r="AT2039" s="124" t="e">
        <f t="shared" si="98"/>
        <v>#REF!</v>
      </c>
      <c r="AU2039" s="124" t="e">
        <f t="shared" si="97"/>
        <v>#REF!</v>
      </c>
      <c r="AV2039" s="129" t="s">
        <v>6133</v>
      </c>
      <c r="AW2039" s="129" t="s">
        <v>3868</v>
      </c>
    </row>
    <row r="2040" spans="45:49" x14ac:dyDescent="0.3">
      <c r="AS2040" s="124">
        <v>1407</v>
      </c>
      <c r="AT2040" s="124" t="e">
        <f t="shared" si="98"/>
        <v>#REF!</v>
      </c>
      <c r="AU2040" s="124" t="e">
        <f t="shared" si="97"/>
        <v>#REF!</v>
      </c>
      <c r="AV2040" s="124" t="s">
        <v>3869</v>
      </c>
      <c r="AW2040" s="124" t="s">
        <v>3870</v>
      </c>
    </row>
    <row r="2041" spans="45:49" x14ac:dyDescent="0.3">
      <c r="AS2041" s="124">
        <v>1407</v>
      </c>
      <c r="AT2041" s="124" t="e">
        <f t="shared" si="98"/>
        <v>#REF!</v>
      </c>
      <c r="AU2041" s="124" t="e">
        <f t="shared" si="97"/>
        <v>#REF!</v>
      </c>
      <c r="AV2041" s="129" t="s">
        <v>3871</v>
      </c>
      <c r="AW2041" s="129" t="s">
        <v>3872</v>
      </c>
    </row>
    <row r="2042" spans="45:49" x14ac:dyDescent="0.3">
      <c r="AS2042" s="124">
        <v>1407</v>
      </c>
      <c r="AT2042" s="124" t="e">
        <f t="shared" si="98"/>
        <v>#REF!</v>
      </c>
      <c r="AU2042" s="124" t="e">
        <f t="shared" si="97"/>
        <v>#REF!</v>
      </c>
      <c r="AV2042" s="124" t="s">
        <v>3873</v>
      </c>
      <c r="AW2042" s="124" t="s">
        <v>3874</v>
      </c>
    </row>
    <row r="2043" spans="45:49" x14ac:dyDescent="0.3">
      <c r="AS2043" s="124">
        <v>1407</v>
      </c>
      <c r="AT2043" s="124" t="e">
        <f t="shared" si="98"/>
        <v>#REF!</v>
      </c>
      <c r="AU2043" s="124" t="e">
        <f t="shared" si="97"/>
        <v>#REF!</v>
      </c>
      <c r="AV2043" s="129" t="s">
        <v>6134</v>
      </c>
      <c r="AW2043" s="129" t="s">
        <v>3875</v>
      </c>
    </row>
    <row r="2044" spans="45:49" x14ac:dyDescent="0.3">
      <c r="AS2044" s="124">
        <v>1407</v>
      </c>
      <c r="AT2044" s="124" t="e">
        <f t="shared" si="98"/>
        <v>#REF!</v>
      </c>
      <c r="AU2044" s="124" t="e">
        <f t="shared" si="97"/>
        <v>#REF!</v>
      </c>
      <c r="AV2044" s="124" t="s">
        <v>6135</v>
      </c>
      <c r="AW2044" s="124" t="s">
        <v>3876</v>
      </c>
    </row>
    <row r="2045" spans="45:49" x14ac:dyDescent="0.3">
      <c r="AS2045" s="124">
        <v>1408</v>
      </c>
      <c r="AT2045" s="124" t="e">
        <f t="shared" si="98"/>
        <v>#REF!</v>
      </c>
      <c r="AU2045" s="124" t="e">
        <f t="shared" si="97"/>
        <v>#REF!</v>
      </c>
      <c r="AV2045" s="129" t="s">
        <v>347</v>
      </c>
      <c r="AW2045" s="129" t="s">
        <v>3877</v>
      </c>
    </row>
    <row r="2046" spans="45:49" x14ac:dyDescent="0.3">
      <c r="AS2046" s="124">
        <v>1408</v>
      </c>
      <c r="AT2046" s="124" t="e">
        <f t="shared" si="98"/>
        <v>#REF!</v>
      </c>
      <c r="AU2046" s="124" t="e">
        <f t="shared" si="97"/>
        <v>#REF!</v>
      </c>
      <c r="AV2046" s="124" t="s">
        <v>3878</v>
      </c>
      <c r="AW2046" s="124" t="s">
        <v>3879</v>
      </c>
    </row>
    <row r="2047" spans="45:49" x14ac:dyDescent="0.3">
      <c r="AS2047" s="124">
        <v>1408</v>
      </c>
      <c r="AT2047" s="124" t="e">
        <f t="shared" si="98"/>
        <v>#REF!</v>
      </c>
      <c r="AU2047" s="124" t="e">
        <f t="shared" si="97"/>
        <v>#REF!</v>
      </c>
      <c r="AV2047" s="129" t="s">
        <v>3880</v>
      </c>
      <c r="AW2047" s="129" t="s">
        <v>3881</v>
      </c>
    </row>
    <row r="2048" spans="45:49" x14ac:dyDescent="0.3">
      <c r="AS2048" s="124">
        <v>1409</v>
      </c>
      <c r="AT2048" s="124" t="e">
        <f t="shared" si="98"/>
        <v>#REF!</v>
      </c>
      <c r="AU2048" s="124" t="e">
        <f t="shared" si="97"/>
        <v>#REF!</v>
      </c>
      <c r="AV2048" s="124" t="s">
        <v>3882</v>
      </c>
      <c r="AW2048" s="124" t="s">
        <v>3883</v>
      </c>
    </row>
    <row r="2049" spans="45:49" x14ac:dyDescent="0.3">
      <c r="AS2049" s="124">
        <v>1409</v>
      </c>
      <c r="AT2049" s="124" t="e">
        <f t="shared" si="98"/>
        <v>#REF!</v>
      </c>
      <c r="AU2049" s="124" t="e">
        <f t="shared" si="97"/>
        <v>#REF!</v>
      </c>
      <c r="AV2049" s="129" t="s">
        <v>3884</v>
      </c>
      <c r="AW2049" s="129" t="s">
        <v>3885</v>
      </c>
    </row>
    <row r="2050" spans="45:49" x14ac:dyDescent="0.3">
      <c r="AS2050" s="124">
        <v>1409</v>
      </c>
      <c r="AT2050" s="124" t="e">
        <f t="shared" si="98"/>
        <v>#REF!</v>
      </c>
      <c r="AU2050" s="124" t="e">
        <f t="shared" ref="AU2050:AU2113" si="99">CONCATENATE(AS2050,AT2050)</f>
        <v>#REF!</v>
      </c>
      <c r="AV2050" s="124" t="s">
        <v>539</v>
      </c>
      <c r="AW2050" s="124" t="s">
        <v>3886</v>
      </c>
    </row>
    <row r="2051" spans="45:49" x14ac:dyDescent="0.3">
      <c r="AS2051" s="124">
        <v>1409</v>
      </c>
      <c r="AT2051" s="124" t="e">
        <f t="shared" ref="AT2051:AT2114" si="100">AT2050+1</f>
        <v>#REF!</v>
      </c>
      <c r="AU2051" s="124" t="e">
        <f t="shared" si="99"/>
        <v>#REF!</v>
      </c>
      <c r="AV2051" s="129" t="s">
        <v>3887</v>
      </c>
      <c r="AW2051" s="129" t="s">
        <v>3888</v>
      </c>
    </row>
    <row r="2052" spans="45:49" x14ac:dyDescent="0.3">
      <c r="AS2052" s="124">
        <v>1409</v>
      </c>
      <c r="AT2052" s="124" t="e">
        <f t="shared" si="100"/>
        <v>#REF!</v>
      </c>
      <c r="AU2052" s="124" t="e">
        <f t="shared" si="99"/>
        <v>#REF!</v>
      </c>
      <c r="AV2052" s="124" t="s">
        <v>3889</v>
      </c>
      <c r="AW2052" s="124" t="s">
        <v>3890</v>
      </c>
    </row>
    <row r="2053" spans="45:49" x14ac:dyDescent="0.3">
      <c r="AS2053" s="124">
        <v>1409</v>
      </c>
      <c r="AT2053" s="124" t="e">
        <f t="shared" si="100"/>
        <v>#REF!</v>
      </c>
      <c r="AU2053" s="124" t="e">
        <f t="shared" si="99"/>
        <v>#REF!</v>
      </c>
      <c r="AV2053" s="129" t="s">
        <v>6136</v>
      </c>
      <c r="AW2053" s="129" t="s">
        <v>3891</v>
      </c>
    </row>
    <row r="2054" spans="45:49" x14ac:dyDescent="0.3">
      <c r="AS2054" s="124">
        <v>1410</v>
      </c>
      <c r="AT2054" s="124" t="e">
        <f t="shared" si="100"/>
        <v>#REF!</v>
      </c>
      <c r="AU2054" s="124" t="e">
        <f t="shared" si="99"/>
        <v>#REF!</v>
      </c>
      <c r="AV2054" s="124" t="s">
        <v>3332</v>
      </c>
      <c r="AW2054" s="124" t="s">
        <v>3892</v>
      </c>
    </row>
    <row r="2055" spans="45:49" x14ac:dyDescent="0.3">
      <c r="AS2055" s="124">
        <v>1410</v>
      </c>
      <c r="AT2055" s="124" t="e">
        <f t="shared" si="100"/>
        <v>#REF!</v>
      </c>
      <c r="AU2055" s="124" t="e">
        <f t="shared" si="99"/>
        <v>#REF!</v>
      </c>
      <c r="AV2055" s="129" t="s">
        <v>3893</v>
      </c>
      <c r="AW2055" s="129" t="s">
        <v>3894</v>
      </c>
    </row>
    <row r="2056" spans="45:49" x14ac:dyDescent="0.3">
      <c r="AS2056" s="124">
        <v>1411</v>
      </c>
      <c r="AT2056" s="124" t="e">
        <f t="shared" si="100"/>
        <v>#REF!</v>
      </c>
      <c r="AU2056" s="124" t="e">
        <f t="shared" si="99"/>
        <v>#REF!</v>
      </c>
      <c r="AV2056" s="124" t="s">
        <v>2770</v>
      </c>
      <c r="AW2056" s="124" t="s">
        <v>3895</v>
      </c>
    </row>
    <row r="2057" spans="45:49" x14ac:dyDescent="0.3">
      <c r="AS2057" s="124">
        <v>1411</v>
      </c>
      <c r="AT2057" s="124" t="e">
        <f t="shared" si="100"/>
        <v>#REF!</v>
      </c>
      <c r="AU2057" s="124" t="e">
        <f t="shared" si="99"/>
        <v>#REF!</v>
      </c>
      <c r="AV2057" s="129" t="s">
        <v>3896</v>
      </c>
      <c r="AW2057" s="129" t="s">
        <v>3897</v>
      </c>
    </row>
    <row r="2058" spans="45:49" x14ac:dyDescent="0.3">
      <c r="AS2058" s="124">
        <v>1411</v>
      </c>
      <c r="AT2058" s="124" t="e">
        <f t="shared" si="100"/>
        <v>#REF!</v>
      </c>
      <c r="AU2058" s="124" t="e">
        <f t="shared" si="99"/>
        <v>#REF!</v>
      </c>
      <c r="AV2058" s="124" t="s">
        <v>3898</v>
      </c>
      <c r="AW2058" s="124" t="s">
        <v>3899</v>
      </c>
    </row>
    <row r="2059" spans="45:49" x14ac:dyDescent="0.3">
      <c r="AS2059" s="124">
        <v>1411</v>
      </c>
      <c r="AT2059" s="124" t="e">
        <f t="shared" si="100"/>
        <v>#REF!</v>
      </c>
      <c r="AU2059" s="124" t="e">
        <f t="shared" si="99"/>
        <v>#REF!</v>
      </c>
      <c r="AV2059" s="129" t="s">
        <v>350</v>
      </c>
      <c r="AW2059" s="129" t="s">
        <v>3900</v>
      </c>
    </row>
    <row r="2060" spans="45:49" x14ac:dyDescent="0.3">
      <c r="AS2060" s="124">
        <v>1411</v>
      </c>
      <c r="AT2060" s="124" t="e">
        <f t="shared" si="100"/>
        <v>#REF!</v>
      </c>
      <c r="AU2060" s="124" t="e">
        <f t="shared" si="99"/>
        <v>#REF!</v>
      </c>
      <c r="AV2060" s="124" t="s">
        <v>3901</v>
      </c>
      <c r="AW2060" s="124" t="s">
        <v>3902</v>
      </c>
    </row>
    <row r="2061" spans="45:49" x14ac:dyDescent="0.3">
      <c r="AS2061" s="124">
        <v>1411</v>
      </c>
      <c r="AT2061" s="124" t="e">
        <f t="shared" si="100"/>
        <v>#REF!</v>
      </c>
      <c r="AU2061" s="124" t="e">
        <f t="shared" si="99"/>
        <v>#REF!</v>
      </c>
      <c r="AV2061" s="129" t="s">
        <v>3903</v>
      </c>
      <c r="AW2061" s="129" t="s">
        <v>3904</v>
      </c>
    </row>
    <row r="2062" spans="45:49" x14ac:dyDescent="0.3">
      <c r="AS2062" s="124">
        <v>1411</v>
      </c>
      <c r="AT2062" s="124" t="e">
        <f t="shared" si="100"/>
        <v>#REF!</v>
      </c>
      <c r="AU2062" s="124" t="e">
        <f t="shared" si="99"/>
        <v>#REF!</v>
      </c>
      <c r="AV2062" s="124" t="s">
        <v>6137</v>
      </c>
      <c r="AW2062" s="124" t="s">
        <v>3905</v>
      </c>
    </row>
    <row r="2063" spans="45:49" x14ac:dyDescent="0.3">
      <c r="AS2063" s="124">
        <v>1412</v>
      </c>
      <c r="AT2063" s="124" t="e">
        <f t="shared" si="100"/>
        <v>#REF!</v>
      </c>
      <c r="AU2063" s="124" t="e">
        <f t="shared" si="99"/>
        <v>#REF!</v>
      </c>
      <c r="AV2063" s="129" t="s">
        <v>3906</v>
      </c>
      <c r="AW2063" s="129" t="s">
        <v>3907</v>
      </c>
    </row>
    <row r="2064" spans="45:49" x14ac:dyDescent="0.3">
      <c r="AS2064" s="124">
        <v>1412</v>
      </c>
      <c r="AT2064" s="124" t="e">
        <f t="shared" si="100"/>
        <v>#REF!</v>
      </c>
      <c r="AU2064" s="124" t="e">
        <f t="shared" si="99"/>
        <v>#REF!</v>
      </c>
      <c r="AV2064" s="124" t="s">
        <v>351</v>
      </c>
      <c r="AW2064" s="124" t="s">
        <v>3908</v>
      </c>
    </row>
    <row r="2065" spans="45:49" x14ac:dyDescent="0.3">
      <c r="AS2065" s="124">
        <v>1412</v>
      </c>
      <c r="AT2065" s="124" t="e">
        <f t="shared" si="100"/>
        <v>#REF!</v>
      </c>
      <c r="AU2065" s="124" t="e">
        <f t="shared" si="99"/>
        <v>#REF!</v>
      </c>
      <c r="AV2065" s="129" t="s">
        <v>3909</v>
      </c>
      <c r="AW2065" s="129" t="s">
        <v>3910</v>
      </c>
    </row>
    <row r="2066" spans="45:49" x14ac:dyDescent="0.3">
      <c r="AS2066" s="124">
        <v>1413</v>
      </c>
      <c r="AT2066" s="124" t="e">
        <f t="shared" si="100"/>
        <v>#REF!</v>
      </c>
      <c r="AU2066" s="124" t="e">
        <f t="shared" si="99"/>
        <v>#REF!</v>
      </c>
      <c r="AV2066" s="124" t="s">
        <v>3911</v>
      </c>
      <c r="AW2066" s="124" t="s">
        <v>3912</v>
      </c>
    </row>
    <row r="2067" spans="45:49" x14ac:dyDescent="0.3">
      <c r="AS2067" s="124">
        <v>1413</v>
      </c>
      <c r="AT2067" s="124" t="e">
        <f t="shared" si="100"/>
        <v>#REF!</v>
      </c>
      <c r="AU2067" s="124" t="e">
        <f t="shared" si="99"/>
        <v>#REF!</v>
      </c>
      <c r="AV2067" s="129" t="s">
        <v>3913</v>
      </c>
      <c r="AW2067" s="129" t="s">
        <v>3914</v>
      </c>
    </row>
    <row r="2068" spans="45:49" x14ac:dyDescent="0.3">
      <c r="AS2068" s="124">
        <v>1413</v>
      </c>
      <c r="AT2068" s="124" t="e">
        <f t="shared" si="100"/>
        <v>#REF!</v>
      </c>
      <c r="AU2068" s="124" t="e">
        <f t="shared" si="99"/>
        <v>#REF!</v>
      </c>
      <c r="AV2068" s="124" t="s">
        <v>3915</v>
      </c>
      <c r="AW2068" s="124" t="s">
        <v>3916</v>
      </c>
    </row>
    <row r="2069" spans="45:49" x14ac:dyDescent="0.3">
      <c r="AS2069" s="124">
        <v>1413</v>
      </c>
      <c r="AT2069" s="124" t="e">
        <f t="shared" si="100"/>
        <v>#REF!</v>
      </c>
      <c r="AU2069" s="124" t="e">
        <f t="shared" si="99"/>
        <v>#REF!</v>
      </c>
      <c r="AV2069" s="129" t="s">
        <v>3917</v>
      </c>
      <c r="AW2069" s="129" t="s">
        <v>3918</v>
      </c>
    </row>
    <row r="2070" spans="45:49" x14ac:dyDescent="0.3">
      <c r="AS2070" s="124">
        <v>1413</v>
      </c>
      <c r="AT2070" s="124" t="e">
        <f t="shared" si="100"/>
        <v>#REF!</v>
      </c>
      <c r="AU2070" s="124" t="e">
        <f t="shared" si="99"/>
        <v>#REF!</v>
      </c>
      <c r="AV2070" s="124" t="s">
        <v>3919</v>
      </c>
      <c r="AW2070" s="124" t="s">
        <v>3920</v>
      </c>
    </row>
    <row r="2071" spans="45:49" x14ac:dyDescent="0.3">
      <c r="AS2071" s="124">
        <v>1413</v>
      </c>
      <c r="AT2071" s="124" t="e">
        <f t="shared" si="100"/>
        <v>#REF!</v>
      </c>
      <c r="AU2071" s="124" t="e">
        <f t="shared" si="99"/>
        <v>#REF!</v>
      </c>
      <c r="AV2071" s="129" t="s">
        <v>6138</v>
      </c>
      <c r="AW2071" s="129" t="s">
        <v>3921</v>
      </c>
    </row>
    <row r="2072" spans="45:49" x14ac:dyDescent="0.3">
      <c r="AS2072" s="124">
        <v>1414</v>
      </c>
      <c r="AT2072" s="124" t="e">
        <f t="shared" si="100"/>
        <v>#REF!</v>
      </c>
      <c r="AU2072" s="124" t="e">
        <f t="shared" si="99"/>
        <v>#REF!</v>
      </c>
      <c r="AV2072" s="124" t="s">
        <v>3922</v>
      </c>
      <c r="AW2072" s="124" t="s">
        <v>3923</v>
      </c>
    </row>
    <row r="2073" spans="45:49" x14ac:dyDescent="0.3">
      <c r="AS2073" s="124">
        <v>1414</v>
      </c>
      <c r="AT2073" s="124" t="e">
        <f t="shared" si="100"/>
        <v>#REF!</v>
      </c>
      <c r="AU2073" s="124" t="e">
        <f t="shared" si="99"/>
        <v>#REF!</v>
      </c>
      <c r="AV2073" s="129" t="s">
        <v>3924</v>
      </c>
      <c r="AW2073" s="129" t="s">
        <v>3925</v>
      </c>
    </row>
    <row r="2074" spans="45:49" x14ac:dyDescent="0.3">
      <c r="AS2074" s="124">
        <v>1414</v>
      </c>
      <c r="AT2074" s="124" t="e">
        <f t="shared" si="100"/>
        <v>#REF!</v>
      </c>
      <c r="AU2074" s="124" t="e">
        <f t="shared" si="99"/>
        <v>#REF!</v>
      </c>
      <c r="AV2074" s="124" t="s">
        <v>3926</v>
      </c>
      <c r="AW2074" s="124" t="s">
        <v>3927</v>
      </c>
    </row>
    <row r="2075" spans="45:49" x14ac:dyDescent="0.3">
      <c r="AS2075" s="124">
        <v>1414</v>
      </c>
      <c r="AT2075" s="124" t="e">
        <f t="shared" si="100"/>
        <v>#REF!</v>
      </c>
      <c r="AU2075" s="124" t="e">
        <f t="shared" si="99"/>
        <v>#REF!</v>
      </c>
      <c r="AV2075" s="129" t="s">
        <v>366</v>
      </c>
      <c r="AW2075" s="129" t="s">
        <v>3928</v>
      </c>
    </row>
    <row r="2076" spans="45:49" x14ac:dyDescent="0.3">
      <c r="AS2076" s="124">
        <v>1414</v>
      </c>
      <c r="AT2076" s="124" t="e">
        <f t="shared" si="100"/>
        <v>#REF!</v>
      </c>
      <c r="AU2076" s="124" t="e">
        <f t="shared" si="99"/>
        <v>#REF!</v>
      </c>
      <c r="AV2076" s="124" t="s">
        <v>3929</v>
      </c>
      <c r="AW2076" s="124" t="s">
        <v>3930</v>
      </c>
    </row>
    <row r="2077" spans="45:49" x14ac:dyDescent="0.3">
      <c r="AS2077" s="124">
        <v>1414</v>
      </c>
      <c r="AT2077" s="124" t="e">
        <f t="shared" si="100"/>
        <v>#REF!</v>
      </c>
      <c r="AU2077" s="124" t="e">
        <f t="shared" si="99"/>
        <v>#REF!</v>
      </c>
      <c r="AV2077" s="129" t="s">
        <v>3931</v>
      </c>
      <c r="AW2077" s="129" t="s">
        <v>3932</v>
      </c>
    </row>
    <row r="2078" spans="45:49" x14ac:dyDescent="0.3">
      <c r="AS2078" s="124">
        <v>1414</v>
      </c>
      <c r="AT2078" s="124" t="e">
        <f t="shared" si="100"/>
        <v>#REF!</v>
      </c>
      <c r="AU2078" s="124" t="e">
        <f t="shared" si="99"/>
        <v>#REF!</v>
      </c>
      <c r="AV2078" s="124" t="s">
        <v>6139</v>
      </c>
      <c r="AW2078" s="124" t="s">
        <v>3933</v>
      </c>
    </row>
    <row r="2079" spans="45:49" x14ac:dyDescent="0.3">
      <c r="AS2079" s="124">
        <v>1414</v>
      </c>
      <c r="AT2079" s="124" t="e">
        <f t="shared" si="100"/>
        <v>#REF!</v>
      </c>
      <c r="AU2079" s="124" t="e">
        <f t="shared" si="99"/>
        <v>#REF!</v>
      </c>
      <c r="AV2079" s="129" t="s">
        <v>6140</v>
      </c>
      <c r="AW2079" s="129" t="s">
        <v>3934</v>
      </c>
    </row>
    <row r="2080" spans="45:49" x14ac:dyDescent="0.3">
      <c r="AS2080" s="124">
        <v>1414</v>
      </c>
      <c r="AT2080" s="124" t="e">
        <f t="shared" si="100"/>
        <v>#REF!</v>
      </c>
      <c r="AU2080" s="124" t="e">
        <f t="shared" si="99"/>
        <v>#REF!</v>
      </c>
      <c r="AV2080" s="124" t="s">
        <v>6141</v>
      </c>
      <c r="AW2080" s="124" t="s">
        <v>3935</v>
      </c>
    </row>
    <row r="2081" spans="45:49" x14ac:dyDescent="0.3">
      <c r="AS2081" s="124">
        <v>1414</v>
      </c>
      <c r="AT2081" s="124" t="e">
        <f t="shared" si="100"/>
        <v>#REF!</v>
      </c>
      <c r="AU2081" s="124" t="e">
        <f t="shared" si="99"/>
        <v>#REF!</v>
      </c>
      <c r="AV2081" s="129" t="s">
        <v>6142</v>
      </c>
      <c r="AW2081" s="129" t="s">
        <v>3936</v>
      </c>
    </row>
    <row r="2082" spans="45:49" x14ac:dyDescent="0.3">
      <c r="AS2082" s="124">
        <v>1415</v>
      </c>
      <c r="AT2082" s="124" t="e">
        <f t="shared" si="100"/>
        <v>#REF!</v>
      </c>
      <c r="AU2082" s="124" t="e">
        <f t="shared" si="99"/>
        <v>#REF!</v>
      </c>
      <c r="AV2082" s="124" t="s">
        <v>3937</v>
      </c>
      <c r="AW2082" s="124" t="s">
        <v>3938</v>
      </c>
    </row>
    <row r="2083" spans="45:49" x14ac:dyDescent="0.3">
      <c r="AS2083" s="124">
        <v>1415</v>
      </c>
      <c r="AT2083" s="124" t="e">
        <f t="shared" si="100"/>
        <v>#REF!</v>
      </c>
      <c r="AU2083" s="124" t="e">
        <f t="shared" si="99"/>
        <v>#REF!</v>
      </c>
      <c r="AV2083" s="129" t="s">
        <v>3939</v>
      </c>
      <c r="AW2083" s="129" t="s">
        <v>3940</v>
      </c>
    </row>
    <row r="2084" spans="45:49" x14ac:dyDescent="0.3">
      <c r="AS2084" s="124">
        <v>1415</v>
      </c>
      <c r="AT2084" s="124" t="e">
        <f t="shared" si="100"/>
        <v>#REF!</v>
      </c>
      <c r="AU2084" s="124" t="e">
        <f t="shared" si="99"/>
        <v>#REF!</v>
      </c>
      <c r="AV2084" s="124" t="s">
        <v>6143</v>
      </c>
      <c r="AW2084" s="124" t="s">
        <v>3941</v>
      </c>
    </row>
    <row r="2085" spans="45:49" x14ac:dyDescent="0.3">
      <c r="AS2085" s="124">
        <v>1415</v>
      </c>
      <c r="AT2085" s="124" t="e">
        <f t="shared" si="100"/>
        <v>#REF!</v>
      </c>
      <c r="AU2085" s="124" t="e">
        <f t="shared" si="99"/>
        <v>#REF!</v>
      </c>
      <c r="AV2085" s="129" t="s">
        <v>6144</v>
      </c>
      <c r="AW2085" s="129" t="s">
        <v>3942</v>
      </c>
    </row>
    <row r="2086" spans="45:49" x14ac:dyDescent="0.3">
      <c r="AS2086" s="124">
        <v>1416</v>
      </c>
      <c r="AT2086" s="124" t="e">
        <f t="shared" si="100"/>
        <v>#REF!</v>
      </c>
      <c r="AU2086" s="124" t="e">
        <f t="shared" si="99"/>
        <v>#REF!</v>
      </c>
      <c r="AV2086" s="124" t="s">
        <v>3943</v>
      </c>
      <c r="AW2086" s="124" t="s">
        <v>3944</v>
      </c>
    </row>
    <row r="2087" spans="45:49" x14ac:dyDescent="0.3">
      <c r="AS2087" s="124">
        <v>1416</v>
      </c>
      <c r="AT2087" s="124" t="e">
        <f t="shared" si="100"/>
        <v>#REF!</v>
      </c>
      <c r="AU2087" s="124" t="e">
        <f t="shared" si="99"/>
        <v>#REF!</v>
      </c>
      <c r="AV2087" s="129" t="s">
        <v>3945</v>
      </c>
      <c r="AW2087" s="129" t="s">
        <v>3946</v>
      </c>
    </row>
    <row r="2088" spans="45:49" x14ac:dyDescent="0.3">
      <c r="AS2088" s="124">
        <v>1416</v>
      </c>
      <c r="AT2088" s="124" t="e">
        <f t="shared" si="100"/>
        <v>#REF!</v>
      </c>
      <c r="AU2088" s="124" t="e">
        <f t="shared" si="99"/>
        <v>#REF!</v>
      </c>
      <c r="AV2088" s="124" t="s">
        <v>3947</v>
      </c>
      <c r="AW2088" s="124" t="s">
        <v>3948</v>
      </c>
    </row>
    <row r="2089" spans="45:49" x14ac:dyDescent="0.3">
      <c r="AS2089" s="124">
        <v>1416</v>
      </c>
      <c r="AT2089" s="124" t="e">
        <f t="shared" si="100"/>
        <v>#REF!</v>
      </c>
      <c r="AU2089" s="124" t="e">
        <f t="shared" si="99"/>
        <v>#REF!</v>
      </c>
      <c r="AV2089" s="129" t="s">
        <v>3949</v>
      </c>
      <c r="AW2089" s="129" t="s">
        <v>3950</v>
      </c>
    </row>
    <row r="2090" spans="45:49" x14ac:dyDescent="0.3">
      <c r="AS2090" s="124">
        <v>1416</v>
      </c>
      <c r="AT2090" s="124" t="e">
        <f t="shared" si="100"/>
        <v>#REF!</v>
      </c>
      <c r="AU2090" s="124" t="e">
        <f t="shared" si="99"/>
        <v>#REF!</v>
      </c>
      <c r="AV2090" s="124" t="s">
        <v>2935</v>
      </c>
      <c r="AW2090" s="124" t="s">
        <v>3951</v>
      </c>
    </row>
    <row r="2091" spans="45:49" x14ac:dyDescent="0.3">
      <c r="AS2091" s="124">
        <v>1416</v>
      </c>
      <c r="AT2091" s="124" t="e">
        <f t="shared" si="100"/>
        <v>#REF!</v>
      </c>
      <c r="AU2091" s="124" t="e">
        <f t="shared" si="99"/>
        <v>#REF!</v>
      </c>
      <c r="AV2091" s="129" t="s">
        <v>3952</v>
      </c>
      <c r="AW2091" s="129" t="s">
        <v>3953</v>
      </c>
    </row>
    <row r="2092" spans="45:49" x14ac:dyDescent="0.3">
      <c r="AS2092" s="124">
        <v>1416</v>
      </c>
      <c r="AT2092" s="124" t="e">
        <f t="shared" si="100"/>
        <v>#REF!</v>
      </c>
      <c r="AU2092" s="124" t="e">
        <f t="shared" si="99"/>
        <v>#REF!</v>
      </c>
      <c r="AV2092" s="124" t="s">
        <v>3954</v>
      </c>
      <c r="AW2092" s="124" t="s">
        <v>3955</v>
      </c>
    </row>
    <row r="2093" spans="45:49" x14ac:dyDescent="0.3">
      <c r="AS2093" s="124">
        <v>1416</v>
      </c>
      <c r="AT2093" s="124" t="e">
        <f t="shared" si="100"/>
        <v>#REF!</v>
      </c>
      <c r="AU2093" s="124" t="e">
        <f t="shared" si="99"/>
        <v>#REF!</v>
      </c>
      <c r="AV2093" s="129" t="s">
        <v>3956</v>
      </c>
      <c r="AW2093" s="129" t="s">
        <v>3957</v>
      </c>
    </row>
    <row r="2094" spans="45:49" x14ac:dyDescent="0.3">
      <c r="AS2094" s="124">
        <v>1416</v>
      </c>
      <c r="AT2094" s="124" t="e">
        <f t="shared" si="100"/>
        <v>#REF!</v>
      </c>
      <c r="AU2094" s="124" t="e">
        <f t="shared" si="99"/>
        <v>#REF!</v>
      </c>
      <c r="AV2094" s="124" t="s">
        <v>3958</v>
      </c>
      <c r="AW2094" s="124" t="s">
        <v>3959</v>
      </c>
    </row>
    <row r="2095" spans="45:49" x14ac:dyDescent="0.3">
      <c r="AS2095" s="124">
        <v>1416</v>
      </c>
      <c r="AT2095" s="124" t="e">
        <f t="shared" si="100"/>
        <v>#REF!</v>
      </c>
      <c r="AU2095" s="124" t="e">
        <f t="shared" si="99"/>
        <v>#REF!</v>
      </c>
      <c r="AV2095" s="129" t="s">
        <v>3960</v>
      </c>
      <c r="AW2095" s="129" t="s">
        <v>3961</v>
      </c>
    </row>
    <row r="2096" spans="45:49" x14ac:dyDescent="0.3">
      <c r="AS2096" s="124">
        <v>1416</v>
      </c>
      <c r="AT2096" s="124" t="e">
        <f t="shared" si="100"/>
        <v>#REF!</v>
      </c>
      <c r="AU2096" s="124" t="e">
        <f t="shared" si="99"/>
        <v>#REF!</v>
      </c>
      <c r="AV2096" s="124" t="s">
        <v>3962</v>
      </c>
      <c r="AW2096" s="124" t="s">
        <v>3963</v>
      </c>
    </row>
    <row r="2097" spans="45:49" x14ac:dyDescent="0.3">
      <c r="AS2097" s="124">
        <v>1416</v>
      </c>
      <c r="AT2097" s="124" t="e">
        <f t="shared" si="100"/>
        <v>#REF!</v>
      </c>
      <c r="AU2097" s="124" t="e">
        <f t="shared" si="99"/>
        <v>#REF!</v>
      </c>
      <c r="AV2097" s="129" t="s">
        <v>3964</v>
      </c>
      <c r="AW2097" s="129" t="s">
        <v>3965</v>
      </c>
    </row>
    <row r="2098" spans="45:49" x14ac:dyDescent="0.3">
      <c r="AS2098" s="124">
        <v>1416</v>
      </c>
      <c r="AT2098" s="124" t="e">
        <f t="shared" si="100"/>
        <v>#REF!</v>
      </c>
      <c r="AU2098" s="124" t="e">
        <f t="shared" si="99"/>
        <v>#REF!</v>
      </c>
      <c r="AV2098" s="124" t="s">
        <v>6145</v>
      </c>
      <c r="AW2098" s="124" t="s">
        <v>3966</v>
      </c>
    </row>
    <row r="2099" spans="45:49" x14ac:dyDescent="0.3">
      <c r="AS2099" s="124">
        <v>1416</v>
      </c>
      <c r="AT2099" s="124" t="e">
        <f t="shared" si="100"/>
        <v>#REF!</v>
      </c>
      <c r="AU2099" s="124" t="e">
        <f t="shared" si="99"/>
        <v>#REF!</v>
      </c>
      <c r="AV2099" s="129" t="s">
        <v>6146</v>
      </c>
      <c r="AW2099" s="129" t="s">
        <v>3967</v>
      </c>
    </row>
    <row r="2100" spans="45:49" x14ac:dyDescent="0.3">
      <c r="AS2100" s="124">
        <v>1416</v>
      </c>
      <c r="AT2100" s="124" t="e">
        <f t="shared" si="100"/>
        <v>#REF!</v>
      </c>
      <c r="AU2100" s="124" t="e">
        <f t="shared" si="99"/>
        <v>#REF!</v>
      </c>
      <c r="AV2100" s="124" t="s">
        <v>6147</v>
      </c>
      <c r="AW2100" s="124" t="s">
        <v>3968</v>
      </c>
    </row>
    <row r="2101" spans="45:49" x14ac:dyDescent="0.3">
      <c r="AS2101" s="124">
        <v>1416</v>
      </c>
      <c r="AT2101" s="124" t="e">
        <f t="shared" si="100"/>
        <v>#REF!</v>
      </c>
      <c r="AU2101" s="124" t="e">
        <f t="shared" si="99"/>
        <v>#REF!</v>
      </c>
      <c r="AV2101" s="129" t="s">
        <v>6148</v>
      </c>
      <c r="AW2101" s="129" t="s">
        <v>3969</v>
      </c>
    </row>
    <row r="2102" spans="45:49" x14ac:dyDescent="0.3">
      <c r="AS2102" s="124">
        <v>1416</v>
      </c>
      <c r="AT2102" s="124" t="e">
        <f t="shared" si="100"/>
        <v>#REF!</v>
      </c>
      <c r="AU2102" s="124" t="e">
        <f t="shared" si="99"/>
        <v>#REF!</v>
      </c>
      <c r="AV2102" s="124" t="s">
        <v>6366</v>
      </c>
      <c r="AW2102" s="124" t="s">
        <v>3970</v>
      </c>
    </row>
    <row r="2103" spans="45:49" x14ac:dyDescent="0.3">
      <c r="AS2103" s="124">
        <v>1416</v>
      </c>
      <c r="AT2103" s="124" t="e">
        <f t="shared" si="100"/>
        <v>#REF!</v>
      </c>
      <c r="AU2103" s="124" t="e">
        <f t="shared" si="99"/>
        <v>#REF!</v>
      </c>
      <c r="AV2103" s="129" t="s">
        <v>6149</v>
      </c>
      <c r="AW2103" s="129" t="s">
        <v>3971</v>
      </c>
    </row>
    <row r="2104" spans="45:49" x14ac:dyDescent="0.3">
      <c r="AS2104" s="124">
        <v>1417</v>
      </c>
      <c r="AT2104" s="124" t="e">
        <f t="shared" si="100"/>
        <v>#REF!</v>
      </c>
      <c r="AU2104" s="124" t="e">
        <f t="shared" si="99"/>
        <v>#REF!</v>
      </c>
      <c r="AV2104" s="124" t="s">
        <v>3972</v>
      </c>
      <c r="AW2104" s="124" t="s">
        <v>3973</v>
      </c>
    </row>
    <row r="2105" spans="45:49" x14ac:dyDescent="0.3">
      <c r="AS2105" s="124">
        <v>1417</v>
      </c>
      <c r="AT2105" s="124" t="e">
        <f t="shared" si="100"/>
        <v>#REF!</v>
      </c>
      <c r="AU2105" s="124" t="e">
        <f t="shared" si="99"/>
        <v>#REF!</v>
      </c>
      <c r="AV2105" s="129" t="s">
        <v>3974</v>
      </c>
      <c r="AW2105" s="129" t="s">
        <v>3975</v>
      </c>
    </row>
    <row r="2106" spans="45:49" x14ac:dyDescent="0.3">
      <c r="AS2106" s="124">
        <v>1417</v>
      </c>
      <c r="AT2106" s="124" t="e">
        <f t="shared" si="100"/>
        <v>#REF!</v>
      </c>
      <c r="AU2106" s="124" t="e">
        <f t="shared" si="99"/>
        <v>#REF!</v>
      </c>
      <c r="AV2106" s="124" t="s">
        <v>369</v>
      </c>
      <c r="AW2106" s="124" t="s">
        <v>3976</v>
      </c>
    </row>
    <row r="2107" spans="45:49" x14ac:dyDescent="0.3">
      <c r="AS2107" s="124">
        <v>1417</v>
      </c>
      <c r="AT2107" s="124" t="e">
        <f t="shared" si="100"/>
        <v>#REF!</v>
      </c>
      <c r="AU2107" s="124" t="e">
        <f t="shared" si="99"/>
        <v>#REF!</v>
      </c>
      <c r="AV2107" s="129" t="s">
        <v>3977</v>
      </c>
      <c r="AW2107" s="129" t="s">
        <v>3978</v>
      </c>
    </row>
    <row r="2108" spans="45:49" x14ac:dyDescent="0.3">
      <c r="AS2108" s="124">
        <v>1418</v>
      </c>
      <c r="AT2108" s="124" t="e">
        <f t="shared" si="100"/>
        <v>#REF!</v>
      </c>
      <c r="AU2108" s="124" t="e">
        <f t="shared" si="99"/>
        <v>#REF!</v>
      </c>
      <c r="AV2108" s="124" t="s">
        <v>3929</v>
      </c>
      <c r="AW2108" s="124" t="s">
        <v>3979</v>
      </c>
    </row>
    <row r="2109" spans="45:49" x14ac:dyDescent="0.3">
      <c r="AS2109" s="124">
        <v>1418</v>
      </c>
      <c r="AT2109" s="124" t="e">
        <f t="shared" si="100"/>
        <v>#REF!</v>
      </c>
      <c r="AU2109" s="124" t="e">
        <f t="shared" si="99"/>
        <v>#REF!</v>
      </c>
      <c r="AV2109" s="129" t="s">
        <v>3980</v>
      </c>
      <c r="AW2109" s="129" t="s">
        <v>3981</v>
      </c>
    </row>
    <row r="2110" spans="45:49" x14ac:dyDescent="0.3">
      <c r="AS2110" s="124">
        <v>1418</v>
      </c>
      <c r="AT2110" s="124" t="e">
        <f t="shared" si="100"/>
        <v>#REF!</v>
      </c>
      <c r="AU2110" s="124" t="e">
        <f t="shared" si="99"/>
        <v>#REF!</v>
      </c>
      <c r="AV2110" s="124" t="s">
        <v>3982</v>
      </c>
      <c r="AW2110" s="124" t="s">
        <v>3983</v>
      </c>
    </row>
    <row r="2111" spans="45:49" x14ac:dyDescent="0.3">
      <c r="AS2111" s="124">
        <v>1418</v>
      </c>
      <c r="AT2111" s="124" t="e">
        <f t="shared" si="100"/>
        <v>#REF!</v>
      </c>
      <c r="AU2111" s="124" t="e">
        <f t="shared" si="99"/>
        <v>#REF!</v>
      </c>
      <c r="AV2111" s="129" t="s">
        <v>3984</v>
      </c>
      <c r="AW2111" s="129" t="s">
        <v>3985</v>
      </c>
    </row>
    <row r="2112" spans="45:49" x14ac:dyDescent="0.3">
      <c r="AS2112" s="124">
        <v>1418</v>
      </c>
      <c r="AT2112" s="124" t="e">
        <f t="shared" si="100"/>
        <v>#REF!</v>
      </c>
      <c r="AU2112" s="124" t="e">
        <f t="shared" si="99"/>
        <v>#REF!</v>
      </c>
      <c r="AV2112" s="124" t="s">
        <v>3986</v>
      </c>
      <c r="AW2112" s="124" t="s">
        <v>3987</v>
      </c>
    </row>
    <row r="2113" spans="45:49" x14ac:dyDescent="0.3">
      <c r="AS2113" s="124">
        <v>1418</v>
      </c>
      <c r="AT2113" s="124" t="e">
        <f t="shared" si="100"/>
        <v>#REF!</v>
      </c>
      <c r="AU2113" s="124" t="e">
        <f t="shared" si="99"/>
        <v>#REF!</v>
      </c>
      <c r="AV2113" s="129" t="s">
        <v>3988</v>
      </c>
      <c r="AW2113" s="129" t="s">
        <v>3989</v>
      </c>
    </row>
    <row r="2114" spans="45:49" x14ac:dyDescent="0.3">
      <c r="AS2114" s="124">
        <v>1418</v>
      </c>
      <c r="AT2114" s="124" t="e">
        <f t="shared" si="100"/>
        <v>#REF!</v>
      </c>
      <c r="AU2114" s="124" t="e">
        <f t="shared" ref="AU2114:AU2177" si="101">CONCATENATE(AS2114,AT2114)</f>
        <v>#REF!</v>
      </c>
      <c r="AV2114" s="124" t="s">
        <v>6150</v>
      </c>
      <c r="AW2114" s="124" t="s">
        <v>3990</v>
      </c>
    </row>
    <row r="2115" spans="45:49" x14ac:dyDescent="0.3">
      <c r="AS2115" s="124">
        <v>1418</v>
      </c>
      <c r="AT2115" s="124" t="e">
        <f t="shared" ref="AT2115:AT2178" si="102">AT2114+1</f>
        <v>#REF!</v>
      </c>
      <c r="AU2115" s="124" t="e">
        <f t="shared" si="101"/>
        <v>#REF!</v>
      </c>
      <c r="AV2115" s="129" t="s">
        <v>6151</v>
      </c>
      <c r="AW2115" s="129" t="s">
        <v>3991</v>
      </c>
    </row>
    <row r="2116" spans="45:49" x14ac:dyDescent="0.3">
      <c r="AS2116" s="124">
        <v>1418</v>
      </c>
      <c r="AT2116" s="124" t="e">
        <f t="shared" si="102"/>
        <v>#REF!</v>
      </c>
      <c r="AU2116" s="124" t="e">
        <f t="shared" si="101"/>
        <v>#REF!</v>
      </c>
      <c r="AV2116" s="124" t="s">
        <v>6152</v>
      </c>
      <c r="AW2116" s="124" t="s">
        <v>3992</v>
      </c>
    </row>
    <row r="2117" spans="45:49" x14ac:dyDescent="0.3">
      <c r="AS2117" s="124">
        <v>1418</v>
      </c>
      <c r="AT2117" s="124" t="e">
        <f t="shared" si="102"/>
        <v>#REF!</v>
      </c>
      <c r="AU2117" s="124" t="e">
        <f t="shared" si="101"/>
        <v>#REF!</v>
      </c>
      <c r="AV2117" s="129" t="s">
        <v>6153</v>
      </c>
      <c r="AW2117" s="129" t="s">
        <v>3993</v>
      </c>
    </row>
    <row r="2118" spans="45:49" x14ac:dyDescent="0.3">
      <c r="AS2118" s="124">
        <v>1418</v>
      </c>
      <c r="AT2118" s="124" t="e">
        <f t="shared" si="102"/>
        <v>#REF!</v>
      </c>
      <c r="AU2118" s="124" t="e">
        <f t="shared" si="101"/>
        <v>#REF!</v>
      </c>
      <c r="AV2118" s="124" t="s">
        <v>6154</v>
      </c>
      <c r="AW2118" s="124" t="s">
        <v>3994</v>
      </c>
    </row>
    <row r="2119" spans="45:49" x14ac:dyDescent="0.3">
      <c r="AS2119" s="124">
        <v>1419</v>
      </c>
      <c r="AT2119" s="124" t="e">
        <f t="shared" si="102"/>
        <v>#REF!</v>
      </c>
      <c r="AU2119" s="124" t="e">
        <f t="shared" si="101"/>
        <v>#REF!</v>
      </c>
      <c r="AV2119" s="129" t="s">
        <v>3995</v>
      </c>
      <c r="AW2119" s="129" t="s">
        <v>3996</v>
      </c>
    </row>
    <row r="2120" spans="45:49" x14ac:dyDescent="0.3">
      <c r="AS2120" s="124">
        <v>1419</v>
      </c>
      <c r="AT2120" s="124" t="e">
        <f t="shared" si="102"/>
        <v>#REF!</v>
      </c>
      <c r="AU2120" s="124" t="e">
        <f t="shared" si="101"/>
        <v>#REF!</v>
      </c>
      <c r="AV2120" s="124" t="s">
        <v>3308</v>
      </c>
      <c r="AW2120" s="124" t="s">
        <v>3997</v>
      </c>
    </row>
    <row r="2121" spans="45:49" x14ac:dyDescent="0.3">
      <c r="AS2121" s="124">
        <v>1419</v>
      </c>
      <c r="AT2121" s="124" t="e">
        <f t="shared" si="102"/>
        <v>#REF!</v>
      </c>
      <c r="AU2121" s="124" t="e">
        <f t="shared" si="101"/>
        <v>#REF!</v>
      </c>
      <c r="AV2121" s="129" t="s">
        <v>886</v>
      </c>
      <c r="AW2121" s="129" t="s">
        <v>3998</v>
      </c>
    </row>
    <row r="2122" spans="45:49" x14ac:dyDescent="0.3">
      <c r="AS2122" s="124">
        <v>1419</v>
      </c>
      <c r="AT2122" s="124" t="e">
        <f t="shared" si="102"/>
        <v>#REF!</v>
      </c>
      <c r="AU2122" s="124" t="e">
        <f t="shared" si="101"/>
        <v>#REF!</v>
      </c>
      <c r="AV2122" s="124" t="s">
        <v>3999</v>
      </c>
      <c r="AW2122" s="124" t="s">
        <v>4000</v>
      </c>
    </row>
    <row r="2123" spans="45:49" x14ac:dyDescent="0.3">
      <c r="AS2123" s="124">
        <v>1419</v>
      </c>
      <c r="AT2123" s="124" t="e">
        <f t="shared" si="102"/>
        <v>#REF!</v>
      </c>
      <c r="AU2123" s="124" t="e">
        <f t="shared" si="101"/>
        <v>#REF!</v>
      </c>
      <c r="AV2123" s="129" t="s">
        <v>4001</v>
      </c>
      <c r="AW2123" s="129" t="s">
        <v>4002</v>
      </c>
    </row>
    <row r="2124" spans="45:49" x14ac:dyDescent="0.3">
      <c r="AS2124" s="124">
        <v>1419</v>
      </c>
      <c r="AT2124" s="124" t="e">
        <f t="shared" si="102"/>
        <v>#REF!</v>
      </c>
      <c r="AU2124" s="124" t="e">
        <f t="shared" si="101"/>
        <v>#REF!</v>
      </c>
      <c r="AV2124" s="124" t="s">
        <v>4003</v>
      </c>
      <c r="AW2124" s="124" t="s">
        <v>4004</v>
      </c>
    </row>
    <row r="2125" spans="45:49" x14ac:dyDescent="0.3">
      <c r="AS2125" s="124">
        <v>1419</v>
      </c>
      <c r="AT2125" s="124" t="e">
        <f t="shared" si="102"/>
        <v>#REF!</v>
      </c>
      <c r="AU2125" s="124" t="e">
        <f t="shared" si="101"/>
        <v>#REF!</v>
      </c>
      <c r="AV2125" s="129" t="s">
        <v>6155</v>
      </c>
      <c r="AW2125" s="129" t="s">
        <v>4005</v>
      </c>
    </row>
    <row r="2126" spans="45:49" x14ac:dyDescent="0.3">
      <c r="AS2126" s="124">
        <v>1419</v>
      </c>
      <c r="AT2126" s="124" t="e">
        <f t="shared" si="102"/>
        <v>#REF!</v>
      </c>
      <c r="AU2126" s="124" t="e">
        <f t="shared" si="101"/>
        <v>#REF!</v>
      </c>
      <c r="AV2126" s="124" t="s">
        <v>6156</v>
      </c>
      <c r="AW2126" s="124" t="s">
        <v>4006</v>
      </c>
    </row>
    <row r="2127" spans="45:49" x14ac:dyDescent="0.3">
      <c r="AS2127" s="124">
        <v>1419</v>
      </c>
      <c r="AT2127" s="124" t="e">
        <f t="shared" si="102"/>
        <v>#REF!</v>
      </c>
      <c r="AU2127" s="124" t="e">
        <f t="shared" si="101"/>
        <v>#REF!</v>
      </c>
      <c r="AV2127" s="129" t="s">
        <v>6157</v>
      </c>
      <c r="AW2127" s="129" t="s">
        <v>4007</v>
      </c>
    </row>
    <row r="2128" spans="45:49" x14ac:dyDescent="0.3">
      <c r="AS2128" s="124">
        <v>1419</v>
      </c>
      <c r="AT2128" s="124" t="e">
        <f t="shared" si="102"/>
        <v>#REF!</v>
      </c>
      <c r="AU2128" s="124" t="e">
        <f t="shared" si="101"/>
        <v>#REF!</v>
      </c>
      <c r="AV2128" s="124" t="s">
        <v>6158</v>
      </c>
      <c r="AW2128" s="124" t="s">
        <v>4008</v>
      </c>
    </row>
    <row r="2129" spans="45:49" x14ac:dyDescent="0.3">
      <c r="AS2129" s="124">
        <v>1420</v>
      </c>
      <c r="AT2129" s="124" t="e">
        <f t="shared" si="102"/>
        <v>#REF!</v>
      </c>
      <c r="AU2129" s="124" t="e">
        <f t="shared" si="101"/>
        <v>#REF!</v>
      </c>
      <c r="AV2129" s="129" t="s">
        <v>4009</v>
      </c>
      <c r="AW2129" s="129" t="s">
        <v>4010</v>
      </c>
    </row>
    <row r="2130" spans="45:49" x14ac:dyDescent="0.3">
      <c r="AS2130" s="124">
        <v>1420</v>
      </c>
      <c r="AT2130" s="124" t="e">
        <f t="shared" si="102"/>
        <v>#REF!</v>
      </c>
      <c r="AU2130" s="124" t="e">
        <f t="shared" si="101"/>
        <v>#REF!</v>
      </c>
      <c r="AV2130" s="124" t="s">
        <v>4011</v>
      </c>
      <c r="AW2130" s="124" t="s">
        <v>4012</v>
      </c>
    </row>
    <row r="2131" spans="45:49" x14ac:dyDescent="0.3">
      <c r="AS2131" s="124">
        <v>1420</v>
      </c>
      <c r="AT2131" s="124" t="e">
        <f t="shared" si="102"/>
        <v>#REF!</v>
      </c>
      <c r="AU2131" s="124" t="e">
        <f t="shared" si="101"/>
        <v>#REF!</v>
      </c>
      <c r="AV2131" s="129" t="s">
        <v>4013</v>
      </c>
      <c r="AW2131" s="129" t="s">
        <v>4014</v>
      </c>
    </row>
    <row r="2132" spans="45:49" x14ac:dyDescent="0.3">
      <c r="AS2132" s="124">
        <v>1420</v>
      </c>
      <c r="AT2132" s="124" t="e">
        <f t="shared" si="102"/>
        <v>#REF!</v>
      </c>
      <c r="AU2132" s="124" t="e">
        <f t="shared" si="101"/>
        <v>#REF!</v>
      </c>
      <c r="AV2132" s="124" t="s">
        <v>379</v>
      </c>
      <c r="AW2132" s="124" t="s">
        <v>4015</v>
      </c>
    </row>
    <row r="2133" spans="45:49" x14ac:dyDescent="0.3">
      <c r="AS2133" s="124">
        <v>1421</v>
      </c>
      <c r="AT2133" s="124" t="e">
        <f t="shared" si="102"/>
        <v>#REF!</v>
      </c>
      <c r="AU2133" s="124" t="e">
        <f t="shared" si="101"/>
        <v>#REF!</v>
      </c>
      <c r="AV2133" s="129" t="s">
        <v>4016</v>
      </c>
      <c r="AW2133" s="129" t="s">
        <v>4017</v>
      </c>
    </row>
    <row r="2134" spans="45:49" x14ac:dyDescent="0.3">
      <c r="AS2134" s="124">
        <v>1421</v>
      </c>
      <c r="AT2134" s="124" t="e">
        <f t="shared" si="102"/>
        <v>#REF!</v>
      </c>
      <c r="AU2134" s="124" t="e">
        <f t="shared" si="101"/>
        <v>#REF!</v>
      </c>
      <c r="AV2134" s="124" t="s">
        <v>4018</v>
      </c>
      <c r="AW2134" s="124" t="s">
        <v>4019</v>
      </c>
    </row>
    <row r="2135" spans="45:49" x14ac:dyDescent="0.3">
      <c r="AS2135" s="124">
        <v>1421</v>
      </c>
      <c r="AT2135" s="124" t="e">
        <f t="shared" si="102"/>
        <v>#REF!</v>
      </c>
      <c r="AU2135" s="124" t="e">
        <f t="shared" si="101"/>
        <v>#REF!</v>
      </c>
      <c r="AV2135" s="129" t="s">
        <v>4020</v>
      </c>
      <c r="AW2135" s="129" t="s">
        <v>4021</v>
      </c>
    </row>
    <row r="2136" spans="45:49" x14ac:dyDescent="0.3">
      <c r="AS2136" s="124">
        <v>1421</v>
      </c>
      <c r="AT2136" s="124" t="e">
        <f t="shared" si="102"/>
        <v>#REF!</v>
      </c>
      <c r="AU2136" s="124" t="e">
        <f t="shared" si="101"/>
        <v>#REF!</v>
      </c>
      <c r="AV2136" s="124" t="s">
        <v>4022</v>
      </c>
      <c r="AW2136" s="124" t="s">
        <v>4023</v>
      </c>
    </row>
    <row r="2137" spans="45:49" x14ac:dyDescent="0.3">
      <c r="AS2137" s="124">
        <v>1421</v>
      </c>
      <c r="AT2137" s="124" t="e">
        <f t="shared" si="102"/>
        <v>#REF!</v>
      </c>
      <c r="AU2137" s="124" t="e">
        <f t="shared" si="101"/>
        <v>#REF!</v>
      </c>
      <c r="AV2137" s="129" t="s">
        <v>4024</v>
      </c>
      <c r="AW2137" s="129" t="s">
        <v>4025</v>
      </c>
    </row>
    <row r="2138" spans="45:49" x14ac:dyDescent="0.3">
      <c r="AS2138" s="124">
        <v>1421</v>
      </c>
      <c r="AT2138" s="124" t="e">
        <f t="shared" si="102"/>
        <v>#REF!</v>
      </c>
      <c r="AU2138" s="124" t="e">
        <f t="shared" si="101"/>
        <v>#REF!</v>
      </c>
      <c r="AV2138" s="124" t="s">
        <v>4026</v>
      </c>
      <c r="AW2138" s="124" t="s">
        <v>4027</v>
      </c>
    </row>
    <row r="2139" spans="45:49" x14ac:dyDescent="0.3">
      <c r="AS2139" s="124">
        <v>1421</v>
      </c>
      <c r="AT2139" s="124" t="e">
        <f t="shared" si="102"/>
        <v>#REF!</v>
      </c>
      <c r="AU2139" s="124" t="e">
        <f t="shared" si="101"/>
        <v>#REF!</v>
      </c>
      <c r="AV2139" s="129" t="s">
        <v>4028</v>
      </c>
      <c r="AW2139" s="129" t="s">
        <v>4029</v>
      </c>
    </row>
    <row r="2140" spans="45:49" x14ac:dyDescent="0.3">
      <c r="AS2140" s="124">
        <v>1421</v>
      </c>
      <c r="AT2140" s="124" t="e">
        <f t="shared" si="102"/>
        <v>#REF!</v>
      </c>
      <c r="AU2140" s="124" t="e">
        <f t="shared" si="101"/>
        <v>#REF!</v>
      </c>
      <c r="AV2140" s="124" t="s">
        <v>4030</v>
      </c>
      <c r="AW2140" s="124" t="s">
        <v>4031</v>
      </c>
    </row>
    <row r="2141" spans="45:49" x14ac:dyDescent="0.3">
      <c r="AS2141" s="124">
        <v>1421</v>
      </c>
      <c r="AT2141" s="124" t="e">
        <f t="shared" si="102"/>
        <v>#REF!</v>
      </c>
      <c r="AU2141" s="124" t="e">
        <f t="shared" si="101"/>
        <v>#REF!</v>
      </c>
      <c r="AV2141" s="129" t="s">
        <v>4032</v>
      </c>
      <c r="AW2141" s="129" t="s">
        <v>4033</v>
      </c>
    </row>
    <row r="2142" spans="45:49" x14ac:dyDescent="0.3">
      <c r="AS2142" s="124">
        <v>1421</v>
      </c>
      <c r="AT2142" s="124" t="e">
        <f t="shared" si="102"/>
        <v>#REF!</v>
      </c>
      <c r="AU2142" s="124" t="e">
        <f t="shared" si="101"/>
        <v>#REF!</v>
      </c>
      <c r="AV2142" s="124" t="s">
        <v>6159</v>
      </c>
      <c r="AW2142" s="124" t="s">
        <v>4034</v>
      </c>
    </row>
    <row r="2143" spans="45:49" x14ac:dyDescent="0.3">
      <c r="AS2143" s="124">
        <v>1421</v>
      </c>
      <c r="AT2143" s="124" t="e">
        <f t="shared" si="102"/>
        <v>#REF!</v>
      </c>
      <c r="AU2143" s="124" t="e">
        <f t="shared" si="101"/>
        <v>#REF!</v>
      </c>
      <c r="AV2143" s="129" t="s">
        <v>6160</v>
      </c>
      <c r="AW2143" s="129" t="s">
        <v>4035</v>
      </c>
    </row>
    <row r="2144" spans="45:49" x14ac:dyDescent="0.3">
      <c r="AS2144" s="124">
        <v>1421</v>
      </c>
      <c r="AT2144" s="124" t="e">
        <f t="shared" si="102"/>
        <v>#REF!</v>
      </c>
      <c r="AU2144" s="124" t="e">
        <f t="shared" si="101"/>
        <v>#REF!</v>
      </c>
      <c r="AV2144" s="124" t="s">
        <v>6161</v>
      </c>
      <c r="AW2144" s="124" t="s">
        <v>4036</v>
      </c>
    </row>
    <row r="2145" spans="45:49" x14ac:dyDescent="0.3">
      <c r="AS2145" s="124">
        <v>1421</v>
      </c>
      <c r="AT2145" s="124" t="e">
        <f t="shared" si="102"/>
        <v>#REF!</v>
      </c>
      <c r="AU2145" s="124" t="e">
        <f t="shared" si="101"/>
        <v>#REF!</v>
      </c>
      <c r="AV2145" s="129" t="s">
        <v>6162</v>
      </c>
      <c r="AW2145" s="129" t="s">
        <v>4037</v>
      </c>
    </row>
    <row r="2146" spans="45:49" x14ac:dyDescent="0.3">
      <c r="AS2146" s="124">
        <v>1501</v>
      </c>
      <c r="AT2146" s="124" t="e">
        <f t="shared" si="102"/>
        <v>#REF!</v>
      </c>
      <c r="AU2146" s="124" t="e">
        <f t="shared" si="101"/>
        <v>#REF!</v>
      </c>
      <c r="AV2146" s="124" t="s">
        <v>4038</v>
      </c>
      <c r="AW2146" s="124" t="s">
        <v>4039</v>
      </c>
    </row>
    <row r="2147" spans="45:49" x14ac:dyDescent="0.3">
      <c r="AS2147" s="124">
        <v>1501</v>
      </c>
      <c r="AT2147" s="124" t="e">
        <f t="shared" si="102"/>
        <v>#REF!</v>
      </c>
      <c r="AU2147" s="124" t="e">
        <f t="shared" si="101"/>
        <v>#REF!</v>
      </c>
      <c r="AV2147" s="129" t="s">
        <v>4040</v>
      </c>
      <c r="AW2147" s="129" t="s">
        <v>4041</v>
      </c>
    </row>
    <row r="2148" spans="45:49" x14ac:dyDescent="0.3">
      <c r="AS2148" s="124">
        <v>1501</v>
      </c>
      <c r="AT2148" s="124" t="e">
        <f t="shared" si="102"/>
        <v>#REF!</v>
      </c>
      <c r="AU2148" s="124" t="e">
        <f t="shared" si="101"/>
        <v>#REF!</v>
      </c>
      <c r="AV2148" s="124" t="s">
        <v>4042</v>
      </c>
      <c r="AW2148" s="124" t="s">
        <v>4043</v>
      </c>
    </row>
    <row r="2149" spans="45:49" x14ac:dyDescent="0.3">
      <c r="AS2149" s="124">
        <v>1501</v>
      </c>
      <c r="AT2149" s="124" t="e">
        <f t="shared" si="102"/>
        <v>#REF!</v>
      </c>
      <c r="AU2149" s="124" t="e">
        <f t="shared" si="101"/>
        <v>#REF!</v>
      </c>
      <c r="AV2149" s="129" t="s">
        <v>6163</v>
      </c>
      <c r="AW2149" s="129" t="s">
        <v>4044</v>
      </c>
    </row>
    <row r="2150" spans="45:49" x14ac:dyDescent="0.3">
      <c r="AS2150" s="124">
        <v>1502</v>
      </c>
      <c r="AT2150" s="124" t="e">
        <f t="shared" si="102"/>
        <v>#REF!</v>
      </c>
      <c r="AU2150" s="124" t="e">
        <f t="shared" si="101"/>
        <v>#REF!</v>
      </c>
      <c r="AV2150" s="124" t="s">
        <v>330</v>
      </c>
      <c r="AW2150" s="124" t="s">
        <v>4045</v>
      </c>
    </row>
    <row r="2151" spans="45:49" x14ac:dyDescent="0.3">
      <c r="AS2151" s="124">
        <v>1502</v>
      </c>
      <c r="AT2151" s="124" t="e">
        <f t="shared" si="102"/>
        <v>#REF!</v>
      </c>
      <c r="AU2151" s="124" t="e">
        <f t="shared" si="101"/>
        <v>#REF!</v>
      </c>
      <c r="AV2151" s="129" t="s">
        <v>4046</v>
      </c>
      <c r="AW2151" s="129" t="s">
        <v>4047</v>
      </c>
    </row>
    <row r="2152" spans="45:49" x14ac:dyDescent="0.3">
      <c r="AS2152" s="124">
        <v>1502</v>
      </c>
      <c r="AT2152" s="124" t="e">
        <f t="shared" si="102"/>
        <v>#REF!</v>
      </c>
      <c r="AU2152" s="124" t="e">
        <f t="shared" si="101"/>
        <v>#REF!</v>
      </c>
      <c r="AV2152" s="124" t="s">
        <v>4048</v>
      </c>
      <c r="AW2152" s="124" t="s">
        <v>4049</v>
      </c>
    </row>
    <row r="2153" spans="45:49" x14ac:dyDescent="0.3">
      <c r="AS2153" s="124">
        <v>1503</v>
      </c>
      <c r="AT2153" s="124" t="e">
        <f t="shared" si="102"/>
        <v>#REF!</v>
      </c>
      <c r="AU2153" s="124" t="e">
        <f t="shared" si="101"/>
        <v>#REF!</v>
      </c>
      <c r="AV2153" s="129" t="s">
        <v>4050</v>
      </c>
      <c r="AW2153" s="129" t="s">
        <v>4051</v>
      </c>
    </row>
    <row r="2154" spans="45:49" x14ac:dyDescent="0.3">
      <c r="AS2154" s="124">
        <v>1503</v>
      </c>
      <c r="AT2154" s="124" t="e">
        <f t="shared" si="102"/>
        <v>#REF!</v>
      </c>
      <c r="AU2154" s="124" t="e">
        <f t="shared" si="101"/>
        <v>#REF!</v>
      </c>
      <c r="AV2154" s="124" t="s">
        <v>6164</v>
      </c>
      <c r="AW2154" s="124" t="s">
        <v>4052</v>
      </c>
    </row>
    <row r="2155" spans="45:49" x14ac:dyDescent="0.3">
      <c r="AS2155" s="124">
        <v>1503</v>
      </c>
      <c r="AT2155" s="124" t="e">
        <f t="shared" si="102"/>
        <v>#REF!</v>
      </c>
      <c r="AU2155" s="124" t="e">
        <f t="shared" si="101"/>
        <v>#REF!</v>
      </c>
      <c r="AV2155" s="129" t="s">
        <v>6165</v>
      </c>
      <c r="AW2155" s="129" t="s">
        <v>4053</v>
      </c>
    </row>
    <row r="2156" spans="45:49" x14ac:dyDescent="0.3">
      <c r="AS2156" s="124">
        <v>1503</v>
      </c>
      <c r="AT2156" s="124" t="e">
        <f t="shared" si="102"/>
        <v>#REF!</v>
      </c>
      <c r="AU2156" s="124" t="e">
        <f t="shared" si="101"/>
        <v>#REF!</v>
      </c>
      <c r="AV2156" s="124" t="s">
        <v>6166</v>
      </c>
      <c r="AW2156" s="124" t="s">
        <v>4054</v>
      </c>
    </row>
    <row r="2157" spans="45:49" x14ac:dyDescent="0.3">
      <c r="AS2157" s="124">
        <v>1503</v>
      </c>
      <c r="AT2157" s="124" t="e">
        <f t="shared" si="102"/>
        <v>#REF!</v>
      </c>
      <c r="AU2157" s="124" t="e">
        <f t="shared" si="101"/>
        <v>#REF!</v>
      </c>
      <c r="AV2157" s="129" t="s">
        <v>6167</v>
      </c>
      <c r="AW2157" s="129" t="s">
        <v>4055</v>
      </c>
    </row>
    <row r="2158" spans="45:49" x14ac:dyDescent="0.3">
      <c r="AS2158" s="124">
        <v>1504</v>
      </c>
      <c r="AT2158" s="124" t="e">
        <f t="shared" si="102"/>
        <v>#REF!</v>
      </c>
      <c r="AU2158" s="124" t="e">
        <f t="shared" si="101"/>
        <v>#REF!</v>
      </c>
      <c r="AV2158" s="124" t="s">
        <v>4056</v>
      </c>
      <c r="AW2158" s="124" t="s">
        <v>4057</v>
      </c>
    </row>
    <row r="2159" spans="45:49" x14ac:dyDescent="0.3">
      <c r="AS2159" s="124">
        <v>1504</v>
      </c>
      <c r="AT2159" s="124" t="e">
        <f t="shared" si="102"/>
        <v>#REF!</v>
      </c>
      <c r="AU2159" s="124" t="e">
        <f t="shared" si="101"/>
        <v>#REF!</v>
      </c>
      <c r="AV2159" s="129" t="s">
        <v>6168</v>
      </c>
      <c r="AW2159" s="129" t="s">
        <v>4058</v>
      </c>
    </row>
    <row r="2160" spans="45:49" x14ac:dyDescent="0.3">
      <c r="AS2160" s="124">
        <v>1504</v>
      </c>
      <c r="AT2160" s="124" t="e">
        <f t="shared" si="102"/>
        <v>#REF!</v>
      </c>
      <c r="AU2160" s="124" t="e">
        <f t="shared" si="101"/>
        <v>#REF!</v>
      </c>
      <c r="AV2160" s="124" t="s">
        <v>6169</v>
      </c>
      <c r="AW2160" s="124" t="s">
        <v>4059</v>
      </c>
    </row>
    <row r="2161" spans="45:49" x14ac:dyDescent="0.3">
      <c r="AS2161" s="124">
        <v>1504</v>
      </c>
      <c r="AT2161" s="124" t="e">
        <f t="shared" si="102"/>
        <v>#REF!</v>
      </c>
      <c r="AU2161" s="124" t="e">
        <f t="shared" si="101"/>
        <v>#REF!</v>
      </c>
      <c r="AV2161" s="129" t="s">
        <v>6170</v>
      </c>
      <c r="AW2161" s="129" t="s">
        <v>4060</v>
      </c>
    </row>
    <row r="2162" spans="45:49" x14ac:dyDescent="0.3">
      <c r="AS2162" s="124">
        <v>1505</v>
      </c>
      <c r="AT2162" s="124" t="e">
        <f t="shared" si="102"/>
        <v>#REF!</v>
      </c>
      <c r="AU2162" s="124" t="e">
        <f t="shared" si="101"/>
        <v>#REF!</v>
      </c>
      <c r="AV2162" s="124" t="s">
        <v>4061</v>
      </c>
      <c r="AW2162" s="124" t="s">
        <v>4062</v>
      </c>
    </row>
    <row r="2163" spans="45:49" x14ac:dyDescent="0.3">
      <c r="AS2163" s="124">
        <v>1505</v>
      </c>
      <c r="AT2163" s="124" t="e">
        <f t="shared" si="102"/>
        <v>#REF!</v>
      </c>
      <c r="AU2163" s="124" t="e">
        <f t="shared" si="101"/>
        <v>#REF!</v>
      </c>
      <c r="AV2163" s="129" t="s">
        <v>4063</v>
      </c>
      <c r="AW2163" s="129" t="s">
        <v>4064</v>
      </c>
    </row>
    <row r="2164" spans="45:49" x14ac:dyDescent="0.3">
      <c r="AS2164" s="124">
        <v>1505</v>
      </c>
      <c r="AT2164" s="124" t="e">
        <f t="shared" si="102"/>
        <v>#REF!</v>
      </c>
      <c r="AU2164" s="124" t="e">
        <f t="shared" si="101"/>
        <v>#REF!</v>
      </c>
      <c r="AV2164" s="124" t="s">
        <v>946</v>
      </c>
      <c r="AW2164" s="124" t="s">
        <v>4065</v>
      </c>
    </row>
    <row r="2165" spans="45:49" x14ac:dyDescent="0.3">
      <c r="AS2165" s="124">
        <v>1505</v>
      </c>
      <c r="AT2165" s="124" t="e">
        <f t="shared" si="102"/>
        <v>#REF!</v>
      </c>
      <c r="AU2165" s="124" t="e">
        <f t="shared" si="101"/>
        <v>#REF!</v>
      </c>
      <c r="AV2165" s="129" t="s">
        <v>6171</v>
      </c>
      <c r="AW2165" s="129" t="s">
        <v>4066</v>
      </c>
    </row>
    <row r="2166" spans="45:49" x14ac:dyDescent="0.3">
      <c r="AS2166" s="124">
        <v>1506</v>
      </c>
      <c r="AT2166" s="124" t="e">
        <f t="shared" si="102"/>
        <v>#REF!</v>
      </c>
      <c r="AU2166" s="124" t="e">
        <f t="shared" si="101"/>
        <v>#REF!</v>
      </c>
      <c r="AV2166" s="124" t="s">
        <v>4067</v>
      </c>
      <c r="AW2166" s="124" t="s">
        <v>4068</v>
      </c>
    </row>
    <row r="2167" spans="45:49" x14ac:dyDescent="0.3">
      <c r="AS2167" s="124">
        <v>1506</v>
      </c>
      <c r="AT2167" s="124" t="e">
        <f t="shared" si="102"/>
        <v>#REF!</v>
      </c>
      <c r="AU2167" s="124" t="e">
        <f t="shared" si="101"/>
        <v>#REF!</v>
      </c>
      <c r="AV2167" s="129" t="s">
        <v>357</v>
      </c>
      <c r="AW2167" s="129" t="s">
        <v>4069</v>
      </c>
    </row>
    <row r="2168" spans="45:49" x14ac:dyDescent="0.3">
      <c r="AS2168" s="124">
        <v>1506</v>
      </c>
      <c r="AT2168" s="124" t="e">
        <f t="shared" si="102"/>
        <v>#REF!</v>
      </c>
      <c r="AU2168" s="124" t="e">
        <f t="shared" si="101"/>
        <v>#REF!</v>
      </c>
      <c r="AV2168" s="124" t="s">
        <v>6172</v>
      </c>
      <c r="AW2168" s="124" t="s">
        <v>4070</v>
      </c>
    </row>
    <row r="2169" spans="45:49" x14ac:dyDescent="0.3">
      <c r="AS2169" s="124">
        <v>1506</v>
      </c>
      <c r="AT2169" s="124" t="e">
        <f t="shared" si="102"/>
        <v>#REF!</v>
      </c>
      <c r="AU2169" s="124" t="e">
        <f t="shared" si="101"/>
        <v>#REF!</v>
      </c>
      <c r="AV2169" s="129" t="s">
        <v>6173</v>
      </c>
      <c r="AW2169" s="129" t="s">
        <v>4071</v>
      </c>
    </row>
    <row r="2170" spans="45:49" x14ac:dyDescent="0.3">
      <c r="AS2170" s="124">
        <v>1507</v>
      </c>
      <c r="AT2170" s="124" t="e">
        <f t="shared" si="102"/>
        <v>#REF!</v>
      </c>
      <c r="AU2170" s="124" t="e">
        <f t="shared" si="101"/>
        <v>#REF!</v>
      </c>
      <c r="AV2170" s="124" t="s">
        <v>4072</v>
      </c>
      <c r="AW2170" s="124" t="s">
        <v>4073</v>
      </c>
    </row>
    <row r="2171" spans="45:49" x14ac:dyDescent="0.3">
      <c r="AS2171" s="124">
        <v>1507</v>
      </c>
      <c r="AT2171" s="124" t="e">
        <f t="shared" si="102"/>
        <v>#REF!</v>
      </c>
      <c r="AU2171" s="124" t="e">
        <f t="shared" si="101"/>
        <v>#REF!</v>
      </c>
      <c r="AV2171" s="129" t="s">
        <v>4074</v>
      </c>
      <c r="AW2171" s="129" t="s">
        <v>4075</v>
      </c>
    </row>
    <row r="2172" spans="45:49" x14ac:dyDescent="0.3">
      <c r="AS2172" s="124">
        <v>1507</v>
      </c>
      <c r="AT2172" s="124" t="e">
        <f t="shared" si="102"/>
        <v>#REF!</v>
      </c>
      <c r="AU2172" s="124" t="e">
        <f t="shared" si="101"/>
        <v>#REF!</v>
      </c>
      <c r="AV2172" s="124" t="s">
        <v>6174</v>
      </c>
      <c r="AW2172" s="124" t="s">
        <v>4076</v>
      </c>
    </row>
    <row r="2173" spans="45:49" x14ac:dyDescent="0.3">
      <c r="AS2173" s="124">
        <v>1507</v>
      </c>
      <c r="AT2173" s="124" t="e">
        <f t="shared" si="102"/>
        <v>#REF!</v>
      </c>
      <c r="AU2173" s="124" t="e">
        <f t="shared" si="101"/>
        <v>#REF!</v>
      </c>
      <c r="AV2173" s="129" t="s">
        <v>6175</v>
      </c>
      <c r="AW2173" s="129" t="s">
        <v>4077</v>
      </c>
    </row>
    <row r="2174" spans="45:49" x14ac:dyDescent="0.3">
      <c r="AS2174" s="124">
        <v>1507</v>
      </c>
      <c r="AT2174" s="124" t="e">
        <f t="shared" si="102"/>
        <v>#REF!</v>
      </c>
      <c r="AU2174" s="124" t="e">
        <f t="shared" si="101"/>
        <v>#REF!</v>
      </c>
      <c r="AV2174" s="124" t="s">
        <v>6176</v>
      </c>
      <c r="AW2174" s="124" t="s">
        <v>4078</v>
      </c>
    </row>
    <row r="2175" spans="45:49" x14ac:dyDescent="0.3">
      <c r="AS2175" s="124">
        <v>1508</v>
      </c>
      <c r="AT2175" s="124" t="e">
        <f t="shared" si="102"/>
        <v>#REF!</v>
      </c>
      <c r="AU2175" s="124" t="e">
        <f t="shared" si="101"/>
        <v>#REF!</v>
      </c>
      <c r="AV2175" s="129" t="s">
        <v>364</v>
      </c>
      <c r="AW2175" s="129" t="s">
        <v>4079</v>
      </c>
    </row>
    <row r="2176" spans="45:49" x14ac:dyDescent="0.3">
      <c r="AS2176" s="124">
        <v>1508</v>
      </c>
      <c r="AT2176" s="124" t="e">
        <f t="shared" si="102"/>
        <v>#REF!</v>
      </c>
      <c r="AU2176" s="124" t="e">
        <f t="shared" si="101"/>
        <v>#REF!</v>
      </c>
      <c r="AV2176" s="124" t="s">
        <v>4080</v>
      </c>
      <c r="AW2176" s="124" t="s">
        <v>4081</v>
      </c>
    </row>
    <row r="2177" spans="45:49" x14ac:dyDescent="0.3">
      <c r="AS2177" s="124">
        <v>1508</v>
      </c>
      <c r="AT2177" s="124" t="e">
        <f t="shared" si="102"/>
        <v>#REF!</v>
      </c>
      <c r="AU2177" s="124" t="e">
        <f t="shared" si="101"/>
        <v>#REF!</v>
      </c>
      <c r="AV2177" s="129" t="s">
        <v>4082</v>
      </c>
      <c r="AW2177" s="129" t="s">
        <v>4083</v>
      </c>
    </row>
    <row r="2178" spans="45:49" x14ac:dyDescent="0.3">
      <c r="AS2178" s="124">
        <v>1508</v>
      </c>
      <c r="AT2178" s="124" t="e">
        <f t="shared" si="102"/>
        <v>#REF!</v>
      </c>
      <c r="AU2178" s="124" t="e">
        <f t="shared" ref="AU2178:AU2241" si="103">CONCATENATE(AS2178,AT2178)</f>
        <v>#REF!</v>
      </c>
      <c r="AV2178" s="124" t="s">
        <v>6177</v>
      </c>
      <c r="AW2178" s="124" t="s">
        <v>4084</v>
      </c>
    </row>
    <row r="2179" spans="45:49" x14ac:dyDescent="0.3">
      <c r="AS2179" s="124">
        <v>1509</v>
      </c>
      <c r="AT2179" s="124" t="e">
        <f t="shared" ref="AT2179:AT2242" si="104">AT2178+1</f>
        <v>#REF!</v>
      </c>
      <c r="AU2179" s="124" t="e">
        <f t="shared" si="103"/>
        <v>#REF!</v>
      </c>
      <c r="AV2179" s="129" t="s">
        <v>4085</v>
      </c>
      <c r="AW2179" s="129" t="s">
        <v>4086</v>
      </c>
    </row>
    <row r="2180" spans="45:49" x14ac:dyDescent="0.3">
      <c r="AS2180" s="124">
        <v>1509</v>
      </c>
      <c r="AT2180" s="124" t="e">
        <f t="shared" si="104"/>
        <v>#REF!</v>
      </c>
      <c r="AU2180" s="124" t="e">
        <f t="shared" si="103"/>
        <v>#REF!</v>
      </c>
      <c r="AV2180" s="124" t="s">
        <v>3170</v>
      </c>
      <c r="AW2180" s="124" t="s">
        <v>4087</v>
      </c>
    </row>
    <row r="2181" spans="45:49" x14ac:dyDescent="0.3">
      <c r="AS2181" s="124">
        <v>1509</v>
      </c>
      <c r="AT2181" s="124" t="e">
        <f t="shared" si="104"/>
        <v>#REF!</v>
      </c>
      <c r="AU2181" s="124" t="e">
        <f t="shared" si="103"/>
        <v>#REF!</v>
      </c>
      <c r="AV2181" s="129" t="s">
        <v>4088</v>
      </c>
      <c r="AW2181" s="129" t="s">
        <v>4089</v>
      </c>
    </row>
    <row r="2182" spans="45:49" x14ac:dyDescent="0.3">
      <c r="AS2182" s="124">
        <v>1509</v>
      </c>
      <c r="AT2182" s="124" t="e">
        <f t="shared" si="104"/>
        <v>#REF!</v>
      </c>
      <c r="AU2182" s="124" t="e">
        <f t="shared" si="103"/>
        <v>#REF!</v>
      </c>
      <c r="AV2182" s="124" t="s">
        <v>4090</v>
      </c>
      <c r="AW2182" s="124" t="s">
        <v>4091</v>
      </c>
    </row>
    <row r="2183" spans="45:49" x14ac:dyDescent="0.3">
      <c r="AS2183" s="124">
        <v>1509</v>
      </c>
      <c r="AT2183" s="124" t="e">
        <f t="shared" si="104"/>
        <v>#REF!</v>
      </c>
      <c r="AU2183" s="124" t="e">
        <f t="shared" si="103"/>
        <v>#REF!</v>
      </c>
      <c r="AV2183" s="129" t="s">
        <v>4092</v>
      </c>
      <c r="AW2183" s="129" t="s">
        <v>4093</v>
      </c>
    </row>
    <row r="2184" spans="45:49" x14ac:dyDescent="0.3">
      <c r="AS2184" s="124">
        <v>1509</v>
      </c>
      <c r="AT2184" s="124" t="e">
        <f t="shared" si="104"/>
        <v>#REF!</v>
      </c>
      <c r="AU2184" s="124" t="e">
        <f t="shared" si="103"/>
        <v>#REF!</v>
      </c>
      <c r="AV2184" s="124" t="s">
        <v>4094</v>
      </c>
      <c r="AW2184" s="124" t="s">
        <v>4095</v>
      </c>
    </row>
    <row r="2185" spans="45:49" x14ac:dyDescent="0.3">
      <c r="AS2185" s="124">
        <v>1509</v>
      </c>
      <c r="AT2185" s="124" t="e">
        <f t="shared" si="104"/>
        <v>#REF!</v>
      </c>
      <c r="AU2185" s="124" t="e">
        <f t="shared" si="103"/>
        <v>#REF!</v>
      </c>
      <c r="AV2185" s="129" t="s">
        <v>6178</v>
      </c>
      <c r="AW2185" s="129" t="s">
        <v>4096</v>
      </c>
    </row>
    <row r="2186" spans="45:49" x14ac:dyDescent="0.3">
      <c r="AS2186" s="124">
        <v>1509</v>
      </c>
      <c r="AT2186" s="124" t="e">
        <f t="shared" si="104"/>
        <v>#REF!</v>
      </c>
      <c r="AU2186" s="124" t="e">
        <f t="shared" si="103"/>
        <v>#REF!</v>
      </c>
      <c r="AV2186" s="124" t="s">
        <v>6179</v>
      </c>
      <c r="AW2186" s="124" t="s">
        <v>4097</v>
      </c>
    </row>
    <row r="2187" spans="45:49" x14ac:dyDescent="0.3">
      <c r="AS2187" s="124">
        <v>1510</v>
      </c>
      <c r="AT2187" s="124" t="e">
        <f t="shared" si="104"/>
        <v>#REF!</v>
      </c>
      <c r="AU2187" s="124" t="e">
        <f t="shared" si="103"/>
        <v>#REF!</v>
      </c>
      <c r="AV2187" s="129" t="s">
        <v>4098</v>
      </c>
      <c r="AW2187" s="129" t="s">
        <v>4099</v>
      </c>
    </row>
    <row r="2188" spans="45:49" x14ac:dyDescent="0.3">
      <c r="AS2188" s="124">
        <v>1510</v>
      </c>
      <c r="AT2188" s="124" t="e">
        <f t="shared" si="104"/>
        <v>#REF!</v>
      </c>
      <c r="AU2188" s="124" t="e">
        <f t="shared" si="103"/>
        <v>#REF!</v>
      </c>
      <c r="AV2188" s="124" t="s">
        <v>4100</v>
      </c>
      <c r="AW2188" s="124" t="s">
        <v>4101</v>
      </c>
    </row>
    <row r="2189" spans="45:49" x14ac:dyDescent="0.3">
      <c r="AS2189" s="124">
        <v>1510</v>
      </c>
      <c r="AT2189" s="124" t="e">
        <f t="shared" si="104"/>
        <v>#REF!</v>
      </c>
      <c r="AU2189" s="124" t="e">
        <f t="shared" si="103"/>
        <v>#REF!</v>
      </c>
      <c r="AV2189" s="129" t="s">
        <v>4102</v>
      </c>
      <c r="AW2189" s="129" t="s">
        <v>4103</v>
      </c>
    </row>
    <row r="2190" spans="45:49" x14ac:dyDescent="0.3">
      <c r="AS2190" s="124">
        <v>1510</v>
      </c>
      <c r="AT2190" s="124" t="e">
        <f t="shared" si="104"/>
        <v>#REF!</v>
      </c>
      <c r="AU2190" s="124" t="e">
        <f t="shared" si="103"/>
        <v>#REF!</v>
      </c>
      <c r="AV2190" s="124" t="s">
        <v>6180</v>
      </c>
      <c r="AW2190" s="124" t="s">
        <v>4104</v>
      </c>
    </row>
    <row r="2191" spans="45:49" x14ac:dyDescent="0.3">
      <c r="AS2191" s="124">
        <v>1511</v>
      </c>
      <c r="AT2191" s="124" t="e">
        <f t="shared" si="104"/>
        <v>#REF!</v>
      </c>
      <c r="AU2191" s="124" t="e">
        <f t="shared" si="103"/>
        <v>#REF!</v>
      </c>
      <c r="AV2191" s="129" t="s">
        <v>4105</v>
      </c>
      <c r="AW2191" s="129" t="s">
        <v>4106</v>
      </c>
    </row>
    <row r="2192" spans="45:49" x14ac:dyDescent="0.3">
      <c r="AS2192" s="124">
        <v>1511</v>
      </c>
      <c r="AT2192" s="124" t="e">
        <f t="shared" si="104"/>
        <v>#REF!</v>
      </c>
      <c r="AU2192" s="124" t="e">
        <f t="shared" si="103"/>
        <v>#REF!</v>
      </c>
      <c r="AV2192" s="124" t="s">
        <v>4107</v>
      </c>
      <c r="AW2192" s="124" t="s">
        <v>4108</v>
      </c>
    </row>
    <row r="2193" spans="45:49" x14ac:dyDescent="0.3">
      <c r="AS2193" s="124">
        <v>1511</v>
      </c>
      <c r="AT2193" s="124" t="e">
        <f t="shared" si="104"/>
        <v>#REF!</v>
      </c>
      <c r="AU2193" s="124" t="e">
        <f t="shared" si="103"/>
        <v>#REF!</v>
      </c>
      <c r="AV2193" s="129" t="s">
        <v>4109</v>
      </c>
      <c r="AW2193" s="129" t="s">
        <v>4110</v>
      </c>
    </row>
    <row r="2194" spans="45:49" x14ac:dyDescent="0.3">
      <c r="AS2194" s="124">
        <v>1512</v>
      </c>
      <c r="AT2194" s="124" t="e">
        <f t="shared" si="104"/>
        <v>#REF!</v>
      </c>
      <c r="AU2194" s="124" t="e">
        <f t="shared" si="103"/>
        <v>#REF!</v>
      </c>
      <c r="AV2194" s="124" t="s">
        <v>4111</v>
      </c>
      <c r="AW2194" s="124" t="s">
        <v>4112</v>
      </c>
    </row>
    <row r="2195" spans="45:49" x14ac:dyDescent="0.3">
      <c r="AS2195" s="124">
        <v>1512</v>
      </c>
      <c r="AT2195" s="124" t="e">
        <f t="shared" si="104"/>
        <v>#REF!</v>
      </c>
      <c r="AU2195" s="124" t="e">
        <f t="shared" si="103"/>
        <v>#REF!</v>
      </c>
      <c r="AV2195" s="129" t="s">
        <v>4113</v>
      </c>
      <c r="AW2195" s="129" t="s">
        <v>4114</v>
      </c>
    </row>
    <row r="2196" spans="45:49" x14ac:dyDescent="0.3">
      <c r="AS2196" s="124">
        <v>1512</v>
      </c>
      <c r="AT2196" s="124" t="e">
        <f t="shared" si="104"/>
        <v>#REF!</v>
      </c>
      <c r="AU2196" s="124" t="e">
        <f t="shared" si="103"/>
        <v>#REF!</v>
      </c>
      <c r="AV2196" s="124" t="s">
        <v>4115</v>
      </c>
      <c r="AW2196" s="124" t="s">
        <v>4116</v>
      </c>
    </row>
    <row r="2197" spans="45:49" x14ac:dyDescent="0.3">
      <c r="AS2197" s="124">
        <v>1512</v>
      </c>
      <c r="AT2197" s="124" t="e">
        <f t="shared" si="104"/>
        <v>#REF!</v>
      </c>
      <c r="AU2197" s="124" t="e">
        <f t="shared" si="103"/>
        <v>#REF!</v>
      </c>
      <c r="AV2197" s="129" t="s">
        <v>6181</v>
      </c>
      <c r="AW2197" s="129" t="s">
        <v>4117</v>
      </c>
    </row>
    <row r="2198" spans="45:49" x14ac:dyDescent="0.3">
      <c r="AS2198" s="124">
        <v>1512</v>
      </c>
      <c r="AT2198" s="124" t="e">
        <f t="shared" si="104"/>
        <v>#REF!</v>
      </c>
      <c r="AU2198" s="124" t="e">
        <f t="shared" si="103"/>
        <v>#REF!</v>
      </c>
      <c r="AV2198" s="124" t="s">
        <v>6182</v>
      </c>
      <c r="AW2198" s="124" t="s">
        <v>4118</v>
      </c>
    </row>
    <row r="2199" spans="45:49" x14ac:dyDescent="0.3">
      <c r="AS2199" s="124">
        <v>1513</v>
      </c>
      <c r="AT2199" s="124" t="e">
        <f t="shared" si="104"/>
        <v>#REF!</v>
      </c>
      <c r="AU2199" s="124" t="e">
        <f t="shared" si="103"/>
        <v>#REF!</v>
      </c>
      <c r="AV2199" s="129" t="s">
        <v>433</v>
      </c>
      <c r="AW2199" s="129" t="s">
        <v>4119</v>
      </c>
    </row>
    <row r="2200" spans="45:49" x14ac:dyDescent="0.3">
      <c r="AS2200" s="124">
        <v>1513</v>
      </c>
      <c r="AT2200" s="124" t="e">
        <f t="shared" si="104"/>
        <v>#REF!</v>
      </c>
      <c r="AU2200" s="124" t="e">
        <f t="shared" si="103"/>
        <v>#REF!</v>
      </c>
      <c r="AV2200" s="124" t="s">
        <v>4120</v>
      </c>
      <c r="AW2200" s="124" t="s">
        <v>4121</v>
      </c>
    </row>
    <row r="2201" spans="45:49" x14ac:dyDescent="0.3">
      <c r="AS2201" s="124">
        <v>1601</v>
      </c>
      <c r="AT2201" s="124" t="e">
        <f t="shared" si="104"/>
        <v>#REF!</v>
      </c>
      <c r="AU2201" s="124" t="e">
        <f t="shared" si="103"/>
        <v>#REF!</v>
      </c>
      <c r="AV2201" s="129" t="s">
        <v>4122</v>
      </c>
      <c r="AW2201" s="129" t="s">
        <v>4123</v>
      </c>
    </row>
    <row r="2202" spans="45:49" x14ac:dyDescent="0.3">
      <c r="AS2202" s="124">
        <v>1601</v>
      </c>
      <c r="AT2202" s="124" t="e">
        <f t="shared" si="104"/>
        <v>#REF!</v>
      </c>
      <c r="AU2202" s="124" t="e">
        <f t="shared" si="103"/>
        <v>#REF!</v>
      </c>
      <c r="AV2202" s="124" t="s">
        <v>4124</v>
      </c>
      <c r="AW2202" s="124" t="s">
        <v>4125</v>
      </c>
    </row>
    <row r="2203" spans="45:49" x14ac:dyDescent="0.3">
      <c r="AS2203" s="124">
        <v>1601</v>
      </c>
      <c r="AT2203" s="124" t="e">
        <f t="shared" si="104"/>
        <v>#REF!</v>
      </c>
      <c r="AU2203" s="124" t="e">
        <f t="shared" si="103"/>
        <v>#REF!</v>
      </c>
      <c r="AV2203" s="129" t="s">
        <v>4126</v>
      </c>
      <c r="AW2203" s="129" t="s">
        <v>4127</v>
      </c>
    </row>
    <row r="2204" spans="45:49" x14ac:dyDescent="0.3">
      <c r="AS2204" s="124">
        <v>1601</v>
      </c>
      <c r="AT2204" s="124" t="e">
        <f t="shared" si="104"/>
        <v>#REF!</v>
      </c>
      <c r="AU2204" s="124" t="e">
        <f t="shared" si="103"/>
        <v>#REF!</v>
      </c>
      <c r="AV2204" s="124" t="s">
        <v>4128</v>
      </c>
      <c r="AW2204" s="124" t="s">
        <v>4129</v>
      </c>
    </row>
    <row r="2205" spans="45:49" x14ac:dyDescent="0.3">
      <c r="AS2205" s="124">
        <v>1601</v>
      </c>
      <c r="AT2205" s="124" t="e">
        <f t="shared" si="104"/>
        <v>#REF!</v>
      </c>
      <c r="AU2205" s="124" t="e">
        <f t="shared" si="103"/>
        <v>#REF!</v>
      </c>
      <c r="AV2205" s="129" t="s">
        <v>4130</v>
      </c>
      <c r="AW2205" s="129" t="s">
        <v>4131</v>
      </c>
    </row>
    <row r="2206" spans="45:49" x14ac:dyDescent="0.3">
      <c r="AS2206" s="124">
        <v>1601</v>
      </c>
      <c r="AT2206" s="124" t="e">
        <f t="shared" si="104"/>
        <v>#REF!</v>
      </c>
      <c r="AU2206" s="124" t="e">
        <f t="shared" si="103"/>
        <v>#REF!</v>
      </c>
      <c r="AV2206" s="124" t="s">
        <v>4132</v>
      </c>
      <c r="AW2206" s="124" t="s">
        <v>4133</v>
      </c>
    </row>
    <row r="2207" spans="45:49" x14ac:dyDescent="0.3">
      <c r="AS2207" s="124">
        <v>1601</v>
      </c>
      <c r="AT2207" s="124" t="e">
        <f t="shared" si="104"/>
        <v>#REF!</v>
      </c>
      <c r="AU2207" s="124" t="e">
        <f t="shared" si="103"/>
        <v>#REF!</v>
      </c>
      <c r="AV2207" s="129" t="s">
        <v>4134</v>
      </c>
      <c r="AW2207" s="129" t="s">
        <v>4135</v>
      </c>
    </row>
    <row r="2208" spans="45:49" x14ac:dyDescent="0.3">
      <c r="AS2208" s="124">
        <v>1601</v>
      </c>
      <c r="AT2208" s="124" t="e">
        <f t="shared" si="104"/>
        <v>#REF!</v>
      </c>
      <c r="AU2208" s="124" t="e">
        <f t="shared" si="103"/>
        <v>#REF!</v>
      </c>
      <c r="AV2208" s="124" t="s">
        <v>4136</v>
      </c>
      <c r="AW2208" s="124" t="s">
        <v>4137</v>
      </c>
    </row>
    <row r="2209" spans="45:49" x14ac:dyDescent="0.3">
      <c r="AS2209" s="124">
        <v>1601</v>
      </c>
      <c r="AT2209" s="124" t="e">
        <f t="shared" si="104"/>
        <v>#REF!</v>
      </c>
      <c r="AU2209" s="124" t="e">
        <f t="shared" si="103"/>
        <v>#REF!</v>
      </c>
      <c r="AV2209" s="129" t="s">
        <v>1297</v>
      </c>
      <c r="AW2209" s="129" t="s">
        <v>4138</v>
      </c>
    </row>
    <row r="2210" spans="45:49" x14ac:dyDescent="0.3">
      <c r="AS2210" s="124">
        <v>1601</v>
      </c>
      <c r="AT2210" s="124" t="e">
        <f t="shared" si="104"/>
        <v>#REF!</v>
      </c>
      <c r="AU2210" s="124" t="e">
        <f t="shared" si="103"/>
        <v>#REF!</v>
      </c>
      <c r="AV2210" s="124" t="s">
        <v>4139</v>
      </c>
      <c r="AW2210" s="124" t="s">
        <v>4140</v>
      </c>
    </row>
    <row r="2211" spans="45:49" x14ac:dyDescent="0.3">
      <c r="AS2211" s="124">
        <v>1601</v>
      </c>
      <c r="AT2211" s="124" t="e">
        <f t="shared" si="104"/>
        <v>#REF!</v>
      </c>
      <c r="AU2211" s="124" t="e">
        <f t="shared" si="103"/>
        <v>#REF!</v>
      </c>
      <c r="AV2211" s="129" t="s">
        <v>4141</v>
      </c>
      <c r="AW2211" s="129" t="s">
        <v>4142</v>
      </c>
    </row>
    <row r="2212" spans="45:49" x14ac:dyDescent="0.3">
      <c r="AS2212" s="124">
        <v>1601</v>
      </c>
      <c r="AT2212" s="124" t="e">
        <f t="shared" si="104"/>
        <v>#REF!</v>
      </c>
      <c r="AU2212" s="124" t="e">
        <f t="shared" si="103"/>
        <v>#REF!</v>
      </c>
      <c r="AV2212" s="124" t="s">
        <v>972</v>
      </c>
      <c r="AW2212" s="124" t="s">
        <v>4143</v>
      </c>
    </row>
    <row r="2213" spans="45:49" x14ac:dyDescent="0.3">
      <c r="AS2213" s="124">
        <v>1601</v>
      </c>
      <c r="AT2213" s="124" t="e">
        <f t="shared" si="104"/>
        <v>#REF!</v>
      </c>
      <c r="AU2213" s="124" t="e">
        <f t="shared" si="103"/>
        <v>#REF!</v>
      </c>
      <c r="AV2213" s="129" t="s">
        <v>4144</v>
      </c>
      <c r="AW2213" s="129" t="s">
        <v>4145</v>
      </c>
    </row>
    <row r="2214" spans="45:49" x14ac:dyDescent="0.3">
      <c r="AS2214" s="124">
        <v>1601</v>
      </c>
      <c r="AT2214" s="124" t="e">
        <f t="shared" si="104"/>
        <v>#REF!</v>
      </c>
      <c r="AU2214" s="124" t="e">
        <f t="shared" si="103"/>
        <v>#REF!</v>
      </c>
      <c r="AV2214" s="124" t="s">
        <v>4146</v>
      </c>
      <c r="AW2214" s="124" t="s">
        <v>4147</v>
      </c>
    </row>
    <row r="2215" spans="45:49" x14ac:dyDescent="0.3">
      <c r="AS2215" s="124">
        <v>1601</v>
      </c>
      <c r="AT2215" s="124" t="e">
        <f t="shared" si="104"/>
        <v>#REF!</v>
      </c>
      <c r="AU2215" s="124" t="e">
        <f t="shared" si="103"/>
        <v>#REF!</v>
      </c>
      <c r="AV2215" s="129" t="s">
        <v>4148</v>
      </c>
      <c r="AW2215" s="129" t="s">
        <v>4149</v>
      </c>
    </row>
    <row r="2216" spans="45:49" x14ac:dyDescent="0.3">
      <c r="AS2216" s="124">
        <v>1601</v>
      </c>
      <c r="AT2216" s="124" t="e">
        <f t="shared" si="104"/>
        <v>#REF!</v>
      </c>
      <c r="AU2216" s="124" t="e">
        <f t="shared" si="103"/>
        <v>#REF!</v>
      </c>
      <c r="AV2216" s="124" t="s">
        <v>4150</v>
      </c>
      <c r="AW2216" s="124" t="s">
        <v>4151</v>
      </c>
    </row>
    <row r="2217" spans="45:49" x14ac:dyDescent="0.3">
      <c r="AS2217" s="124">
        <v>1601</v>
      </c>
      <c r="AT2217" s="124" t="e">
        <f t="shared" si="104"/>
        <v>#REF!</v>
      </c>
      <c r="AU2217" s="124" t="e">
        <f t="shared" si="103"/>
        <v>#REF!</v>
      </c>
      <c r="AV2217" s="129" t="s">
        <v>2303</v>
      </c>
      <c r="AW2217" s="129" t="s">
        <v>4152</v>
      </c>
    </row>
    <row r="2218" spans="45:49" x14ac:dyDescent="0.3">
      <c r="AS2218" s="124">
        <v>1601</v>
      </c>
      <c r="AT2218" s="124" t="e">
        <f t="shared" si="104"/>
        <v>#REF!</v>
      </c>
      <c r="AU2218" s="124" t="e">
        <f t="shared" si="103"/>
        <v>#REF!</v>
      </c>
      <c r="AV2218" s="124" t="s">
        <v>4153</v>
      </c>
      <c r="AW2218" s="124" t="s">
        <v>4154</v>
      </c>
    </row>
    <row r="2219" spans="45:49" x14ac:dyDescent="0.3">
      <c r="AS2219" s="124">
        <v>1601</v>
      </c>
      <c r="AT2219" s="124" t="e">
        <f t="shared" si="104"/>
        <v>#REF!</v>
      </c>
      <c r="AU2219" s="124" t="e">
        <f t="shared" si="103"/>
        <v>#REF!</v>
      </c>
      <c r="AV2219" s="129" t="s">
        <v>4155</v>
      </c>
      <c r="AW2219" s="129" t="s">
        <v>4156</v>
      </c>
    </row>
    <row r="2220" spans="45:49" x14ac:dyDescent="0.3">
      <c r="AS2220" s="124">
        <v>1601</v>
      </c>
      <c r="AT2220" s="124" t="e">
        <f t="shared" si="104"/>
        <v>#REF!</v>
      </c>
      <c r="AU2220" s="124" t="e">
        <f t="shared" si="103"/>
        <v>#REF!</v>
      </c>
      <c r="AV2220" s="124" t="s">
        <v>4157</v>
      </c>
      <c r="AW2220" s="124" t="s">
        <v>4158</v>
      </c>
    </row>
    <row r="2221" spans="45:49" x14ac:dyDescent="0.3">
      <c r="AS2221" s="124">
        <v>1601</v>
      </c>
      <c r="AT2221" s="124" t="e">
        <f t="shared" si="104"/>
        <v>#REF!</v>
      </c>
      <c r="AU2221" s="124" t="e">
        <f t="shared" si="103"/>
        <v>#REF!</v>
      </c>
      <c r="AV2221" s="129" t="s">
        <v>4159</v>
      </c>
      <c r="AW2221" s="129" t="s">
        <v>4160</v>
      </c>
    </row>
    <row r="2222" spans="45:49" x14ac:dyDescent="0.3">
      <c r="AS2222" s="124">
        <v>1601</v>
      </c>
      <c r="AT2222" s="124" t="e">
        <f t="shared" si="104"/>
        <v>#REF!</v>
      </c>
      <c r="AU2222" s="124" t="e">
        <f t="shared" si="103"/>
        <v>#REF!</v>
      </c>
      <c r="AV2222" s="124" t="s">
        <v>4161</v>
      </c>
      <c r="AW2222" s="124" t="s">
        <v>4162</v>
      </c>
    </row>
    <row r="2223" spans="45:49" x14ac:dyDescent="0.3">
      <c r="AS2223" s="124">
        <v>1601</v>
      </c>
      <c r="AT2223" s="124" t="e">
        <f t="shared" si="104"/>
        <v>#REF!</v>
      </c>
      <c r="AU2223" s="124" t="e">
        <f t="shared" si="103"/>
        <v>#REF!</v>
      </c>
      <c r="AV2223" s="129" t="s">
        <v>4163</v>
      </c>
      <c r="AW2223" s="129" t="s">
        <v>4164</v>
      </c>
    </row>
    <row r="2224" spans="45:49" x14ac:dyDescent="0.3">
      <c r="AS2224" s="124">
        <v>1601</v>
      </c>
      <c r="AT2224" s="124" t="e">
        <f t="shared" si="104"/>
        <v>#REF!</v>
      </c>
      <c r="AU2224" s="124" t="e">
        <f t="shared" si="103"/>
        <v>#REF!</v>
      </c>
      <c r="AV2224" s="124" t="s">
        <v>6183</v>
      </c>
      <c r="AW2224" s="124" t="s">
        <v>4165</v>
      </c>
    </row>
    <row r="2225" spans="45:49" x14ac:dyDescent="0.3">
      <c r="AS2225" s="124">
        <v>1601</v>
      </c>
      <c r="AT2225" s="124" t="e">
        <f t="shared" si="104"/>
        <v>#REF!</v>
      </c>
      <c r="AU2225" s="124" t="e">
        <f t="shared" si="103"/>
        <v>#REF!</v>
      </c>
      <c r="AV2225" s="129" t="s">
        <v>6184</v>
      </c>
      <c r="AW2225" s="129" t="s">
        <v>4166</v>
      </c>
    </row>
    <row r="2226" spans="45:49" x14ac:dyDescent="0.3">
      <c r="AS2226" s="124">
        <v>1601</v>
      </c>
      <c r="AT2226" s="124" t="e">
        <f t="shared" si="104"/>
        <v>#REF!</v>
      </c>
      <c r="AU2226" s="124" t="e">
        <f t="shared" si="103"/>
        <v>#REF!</v>
      </c>
      <c r="AV2226" s="124" t="s">
        <v>6185</v>
      </c>
      <c r="AW2226" s="124" t="s">
        <v>4167</v>
      </c>
    </row>
    <row r="2227" spans="45:49" x14ac:dyDescent="0.3">
      <c r="AS2227" s="124">
        <v>1601</v>
      </c>
      <c r="AT2227" s="124" t="e">
        <f t="shared" si="104"/>
        <v>#REF!</v>
      </c>
      <c r="AU2227" s="124" t="e">
        <f t="shared" si="103"/>
        <v>#REF!</v>
      </c>
      <c r="AV2227" s="129" t="s">
        <v>6186</v>
      </c>
      <c r="AW2227" s="129" t="s">
        <v>4168</v>
      </c>
    </row>
    <row r="2228" spans="45:49" x14ac:dyDescent="0.3">
      <c r="AS2228" s="124">
        <v>1601</v>
      </c>
      <c r="AT2228" s="124" t="e">
        <f t="shared" si="104"/>
        <v>#REF!</v>
      </c>
      <c r="AU2228" s="124" t="e">
        <f t="shared" si="103"/>
        <v>#REF!</v>
      </c>
      <c r="AV2228" s="124" t="s">
        <v>6187</v>
      </c>
      <c r="AW2228" s="124" t="s">
        <v>4169</v>
      </c>
    </row>
    <row r="2229" spans="45:49" x14ac:dyDescent="0.3">
      <c r="AS2229" s="124">
        <v>1601</v>
      </c>
      <c r="AT2229" s="124" t="e">
        <f t="shared" si="104"/>
        <v>#REF!</v>
      </c>
      <c r="AU2229" s="124" t="e">
        <f t="shared" si="103"/>
        <v>#REF!</v>
      </c>
      <c r="AV2229" s="129" t="s">
        <v>6188</v>
      </c>
      <c r="AW2229" s="129" t="s">
        <v>4170</v>
      </c>
    </row>
    <row r="2230" spans="45:49" x14ac:dyDescent="0.3">
      <c r="AS2230" s="124">
        <v>1601</v>
      </c>
      <c r="AT2230" s="124" t="e">
        <f t="shared" si="104"/>
        <v>#REF!</v>
      </c>
      <c r="AU2230" s="124" t="e">
        <f t="shared" si="103"/>
        <v>#REF!</v>
      </c>
      <c r="AV2230" s="124" t="s">
        <v>6189</v>
      </c>
      <c r="AW2230" s="124" t="s">
        <v>4171</v>
      </c>
    </row>
    <row r="2231" spans="45:49" x14ac:dyDescent="0.3">
      <c r="AS2231" s="124">
        <v>1601</v>
      </c>
      <c r="AT2231" s="124" t="e">
        <f t="shared" si="104"/>
        <v>#REF!</v>
      </c>
      <c r="AU2231" s="124" t="e">
        <f t="shared" si="103"/>
        <v>#REF!</v>
      </c>
      <c r="AV2231" s="129" t="s">
        <v>6190</v>
      </c>
      <c r="AW2231" s="129" t="s">
        <v>4172</v>
      </c>
    </row>
    <row r="2232" spans="45:49" x14ac:dyDescent="0.3">
      <c r="AS2232" s="124">
        <v>1601</v>
      </c>
      <c r="AT2232" s="124" t="e">
        <f t="shared" si="104"/>
        <v>#REF!</v>
      </c>
      <c r="AU2232" s="124" t="e">
        <f t="shared" si="103"/>
        <v>#REF!</v>
      </c>
      <c r="AV2232" s="124" t="s">
        <v>6191</v>
      </c>
      <c r="AW2232" s="124" t="s">
        <v>4173</v>
      </c>
    </row>
    <row r="2233" spans="45:49" x14ac:dyDescent="0.3">
      <c r="AS2233" s="124">
        <v>1601</v>
      </c>
      <c r="AT2233" s="124" t="e">
        <f t="shared" si="104"/>
        <v>#REF!</v>
      </c>
      <c r="AU2233" s="124" t="e">
        <f t="shared" si="103"/>
        <v>#REF!</v>
      </c>
      <c r="AV2233" s="129" t="s">
        <v>6192</v>
      </c>
      <c r="AW2233" s="129" t="s">
        <v>4174</v>
      </c>
    </row>
    <row r="2234" spans="45:49" x14ac:dyDescent="0.3">
      <c r="AS2234" s="124">
        <v>1601</v>
      </c>
      <c r="AT2234" s="124" t="e">
        <f t="shared" si="104"/>
        <v>#REF!</v>
      </c>
      <c r="AU2234" s="124" t="e">
        <f t="shared" si="103"/>
        <v>#REF!</v>
      </c>
      <c r="AV2234" s="124" t="s">
        <v>6193</v>
      </c>
      <c r="AW2234" s="124" t="s">
        <v>4175</v>
      </c>
    </row>
    <row r="2235" spans="45:49" x14ac:dyDescent="0.3">
      <c r="AS2235" s="124">
        <v>1601</v>
      </c>
      <c r="AT2235" s="124" t="e">
        <f t="shared" si="104"/>
        <v>#REF!</v>
      </c>
      <c r="AU2235" s="124" t="e">
        <f t="shared" si="103"/>
        <v>#REF!</v>
      </c>
      <c r="AV2235" s="129" t="s">
        <v>6194</v>
      </c>
      <c r="AW2235" s="129" t="s">
        <v>4176</v>
      </c>
    </row>
    <row r="2236" spans="45:49" x14ac:dyDescent="0.3">
      <c r="AS2236" s="124">
        <v>1601</v>
      </c>
      <c r="AT2236" s="124" t="e">
        <f t="shared" si="104"/>
        <v>#REF!</v>
      </c>
      <c r="AU2236" s="124" t="e">
        <f t="shared" si="103"/>
        <v>#REF!</v>
      </c>
      <c r="AV2236" s="124" t="s">
        <v>6195</v>
      </c>
      <c r="AW2236" s="124" t="s">
        <v>4177</v>
      </c>
    </row>
    <row r="2237" spans="45:49" x14ac:dyDescent="0.3">
      <c r="AS2237" s="124">
        <v>1602</v>
      </c>
      <c r="AT2237" s="124" t="e">
        <f t="shared" si="104"/>
        <v>#REF!</v>
      </c>
      <c r="AU2237" s="124" t="e">
        <f t="shared" si="103"/>
        <v>#REF!</v>
      </c>
      <c r="AV2237" s="129" t="s">
        <v>4178</v>
      </c>
      <c r="AW2237" s="129" t="s">
        <v>4179</v>
      </c>
    </row>
    <row r="2238" spans="45:49" x14ac:dyDescent="0.3">
      <c r="AS2238" s="124">
        <v>1602</v>
      </c>
      <c r="AT2238" s="124" t="e">
        <f t="shared" si="104"/>
        <v>#REF!</v>
      </c>
      <c r="AU2238" s="124" t="e">
        <f t="shared" si="103"/>
        <v>#REF!</v>
      </c>
      <c r="AV2238" s="124" t="s">
        <v>4180</v>
      </c>
      <c r="AW2238" s="124" t="s">
        <v>4181</v>
      </c>
    </row>
    <row r="2239" spans="45:49" x14ac:dyDescent="0.3">
      <c r="AS2239" s="124">
        <v>1602</v>
      </c>
      <c r="AT2239" s="124" t="e">
        <f t="shared" si="104"/>
        <v>#REF!</v>
      </c>
      <c r="AU2239" s="124" t="e">
        <f t="shared" si="103"/>
        <v>#REF!</v>
      </c>
      <c r="AV2239" s="129" t="s">
        <v>4182</v>
      </c>
      <c r="AW2239" s="129" t="s">
        <v>4183</v>
      </c>
    </row>
    <row r="2240" spans="45:49" x14ac:dyDescent="0.3">
      <c r="AS2240" s="124">
        <v>1602</v>
      </c>
      <c r="AT2240" s="124" t="e">
        <f t="shared" si="104"/>
        <v>#REF!</v>
      </c>
      <c r="AU2240" s="124" t="e">
        <f t="shared" si="103"/>
        <v>#REF!</v>
      </c>
      <c r="AV2240" s="124" t="s">
        <v>4184</v>
      </c>
      <c r="AW2240" s="124" t="s">
        <v>4185</v>
      </c>
    </row>
    <row r="2241" spans="45:49" x14ac:dyDescent="0.3">
      <c r="AS2241" s="124">
        <v>1602</v>
      </c>
      <c r="AT2241" s="124" t="e">
        <f t="shared" si="104"/>
        <v>#REF!</v>
      </c>
      <c r="AU2241" s="124" t="e">
        <f t="shared" si="103"/>
        <v>#REF!</v>
      </c>
      <c r="AV2241" s="129" t="s">
        <v>4186</v>
      </c>
      <c r="AW2241" s="129" t="s">
        <v>4187</v>
      </c>
    </row>
    <row r="2242" spans="45:49" x14ac:dyDescent="0.3">
      <c r="AS2242" s="124">
        <v>1602</v>
      </c>
      <c r="AT2242" s="124" t="e">
        <f t="shared" si="104"/>
        <v>#REF!</v>
      </c>
      <c r="AU2242" s="124" t="e">
        <f t="shared" ref="AU2242:AU2305" si="105">CONCATENATE(AS2242,AT2242)</f>
        <v>#REF!</v>
      </c>
      <c r="AV2242" s="124" t="s">
        <v>2905</v>
      </c>
      <c r="AW2242" s="124" t="s">
        <v>4188</v>
      </c>
    </row>
    <row r="2243" spans="45:49" x14ac:dyDescent="0.3">
      <c r="AS2243" s="124">
        <v>1602</v>
      </c>
      <c r="AT2243" s="124" t="e">
        <f t="shared" ref="AT2243:AT2306" si="106">AT2242+1</f>
        <v>#REF!</v>
      </c>
      <c r="AU2243" s="124" t="e">
        <f t="shared" si="105"/>
        <v>#REF!</v>
      </c>
      <c r="AV2243" s="129" t="s">
        <v>4189</v>
      </c>
      <c r="AW2243" s="129" t="s">
        <v>4190</v>
      </c>
    </row>
    <row r="2244" spans="45:49" x14ac:dyDescent="0.3">
      <c r="AS2244" s="124">
        <v>1602</v>
      </c>
      <c r="AT2244" s="124" t="e">
        <f t="shared" si="106"/>
        <v>#REF!</v>
      </c>
      <c r="AU2244" s="124" t="e">
        <f t="shared" si="105"/>
        <v>#REF!</v>
      </c>
      <c r="AV2244" s="124" t="s">
        <v>4191</v>
      </c>
      <c r="AW2244" s="124" t="s">
        <v>4192</v>
      </c>
    </row>
    <row r="2245" spans="45:49" x14ac:dyDescent="0.3">
      <c r="AS2245" s="124">
        <v>1602</v>
      </c>
      <c r="AT2245" s="124" t="e">
        <f t="shared" si="106"/>
        <v>#REF!</v>
      </c>
      <c r="AU2245" s="124" t="e">
        <f t="shared" si="105"/>
        <v>#REF!</v>
      </c>
      <c r="AV2245" s="129" t="s">
        <v>4193</v>
      </c>
      <c r="AW2245" s="129" t="s">
        <v>4194</v>
      </c>
    </row>
    <row r="2246" spans="45:49" x14ac:dyDescent="0.3">
      <c r="AS2246" s="124">
        <v>1602</v>
      </c>
      <c r="AT2246" s="124" t="e">
        <f t="shared" si="106"/>
        <v>#REF!</v>
      </c>
      <c r="AU2246" s="124" t="e">
        <f t="shared" si="105"/>
        <v>#REF!</v>
      </c>
      <c r="AV2246" s="124" t="s">
        <v>6196</v>
      </c>
      <c r="AW2246" s="124" t="s">
        <v>4195</v>
      </c>
    </row>
    <row r="2247" spans="45:49" x14ac:dyDescent="0.3">
      <c r="AS2247" s="124">
        <v>1602</v>
      </c>
      <c r="AT2247" s="124" t="e">
        <f t="shared" si="106"/>
        <v>#REF!</v>
      </c>
      <c r="AU2247" s="124" t="e">
        <f t="shared" si="105"/>
        <v>#REF!</v>
      </c>
      <c r="AV2247" s="129" t="s">
        <v>6197</v>
      </c>
      <c r="AW2247" s="129" t="s">
        <v>4196</v>
      </c>
    </row>
    <row r="2248" spans="45:49" x14ac:dyDescent="0.3">
      <c r="AS2248" s="124">
        <v>1602</v>
      </c>
      <c r="AT2248" s="124" t="e">
        <f t="shared" si="106"/>
        <v>#REF!</v>
      </c>
      <c r="AU2248" s="124" t="e">
        <f t="shared" si="105"/>
        <v>#REF!</v>
      </c>
      <c r="AV2248" s="124" t="s">
        <v>6198</v>
      </c>
      <c r="AW2248" s="124" t="s">
        <v>4197</v>
      </c>
    </row>
    <row r="2249" spans="45:49" x14ac:dyDescent="0.3">
      <c r="AS2249" s="124">
        <v>1602</v>
      </c>
      <c r="AT2249" s="124" t="e">
        <f t="shared" si="106"/>
        <v>#REF!</v>
      </c>
      <c r="AU2249" s="124" t="e">
        <f t="shared" si="105"/>
        <v>#REF!</v>
      </c>
      <c r="AV2249" s="129" t="s">
        <v>6199</v>
      </c>
      <c r="AW2249" s="129" t="s">
        <v>4198</v>
      </c>
    </row>
    <row r="2250" spans="45:49" x14ac:dyDescent="0.3">
      <c r="AS2250" s="124">
        <v>1602</v>
      </c>
      <c r="AT2250" s="124" t="e">
        <f t="shared" si="106"/>
        <v>#REF!</v>
      </c>
      <c r="AU2250" s="124" t="e">
        <f t="shared" si="105"/>
        <v>#REF!</v>
      </c>
      <c r="AV2250" s="124" t="s">
        <v>6200</v>
      </c>
      <c r="AW2250" s="124" t="s">
        <v>4199</v>
      </c>
    </row>
    <row r="2251" spans="45:49" x14ac:dyDescent="0.3">
      <c r="AS2251" s="124">
        <v>1603</v>
      </c>
      <c r="AT2251" s="124" t="e">
        <f t="shared" si="106"/>
        <v>#REF!</v>
      </c>
      <c r="AU2251" s="124" t="e">
        <f t="shared" si="105"/>
        <v>#REF!</v>
      </c>
      <c r="AV2251" s="129" t="s">
        <v>4200</v>
      </c>
      <c r="AW2251" s="129" t="s">
        <v>4201</v>
      </c>
    </row>
    <row r="2252" spans="45:49" x14ac:dyDescent="0.3">
      <c r="AS2252" s="124">
        <v>1603</v>
      </c>
      <c r="AT2252" s="124" t="e">
        <f t="shared" si="106"/>
        <v>#REF!</v>
      </c>
      <c r="AU2252" s="124" t="e">
        <f t="shared" si="105"/>
        <v>#REF!</v>
      </c>
      <c r="AV2252" s="124" t="s">
        <v>4202</v>
      </c>
      <c r="AW2252" s="124" t="s">
        <v>4203</v>
      </c>
    </row>
    <row r="2253" spans="45:49" x14ac:dyDescent="0.3">
      <c r="AS2253" s="124">
        <v>1603</v>
      </c>
      <c r="AT2253" s="124" t="e">
        <f t="shared" si="106"/>
        <v>#REF!</v>
      </c>
      <c r="AU2253" s="124" t="e">
        <f t="shared" si="105"/>
        <v>#REF!</v>
      </c>
      <c r="AV2253" s="129" t="s">
        <v>4204</v>
      </c>
      <c r="AW2253" s="129" t="s">
        <v>4205</v>
      </c>
    </row>
    <row r="2254" spans="45:49" x14ac:dyDescent="0.3">
      <c r="AS2254" s="124">
        <v>1603</v>
      </c>
      <c r="AT2254" s="124" t="e">
        <f t="shared" si="106"/>
        <v>#REF!</v>
      </c>
      <c r="AU2254" s="124" t="e">
        <f t="shared" si="105"/>
        <v>#REF!</v>
      </c>
      <c r="AV2254" s="124" t="s">
        <v>640</v>
      </c>
      <c r="AW2254" s="124" t="s">
        <v>4206</v>
      </c>
    </row>
    <row r="2255" spans="45:49" x14ac:dyDescent="0.3">
      <c r="AS2255" s="124">
        <v>1603</v>
      </c>
      <c r="AT2255" s="124" t="e">
        <f t="shared" si="106"/>
        <v>#REF!</v>
      </c>
      <c r="AU2255" s="124" t="e">
        <f t="shared" si="105"/>
        <v>#REF!</v>
      </c>
      <c r="AV2255" s="129" t="s">
        <v>4207</v>
      </c>
      <c r="AW2255" s="129" t="s">
        <v>4208</v>
      </c>
    </row>
    <row r="2256" spans="45:49" x14ac:dyDescent="0.3">
      <c r="AS2256" s="124">
        <v>1603</v>
      </c>
      <c r="AT2256" s="124" t="e">
        <f t="shared" si="106"/>
        <v>#REF!</v>
      </c>
      <c r="AU2256" s="124" t="e">
        <f t="shared" si="105"/>
        <v>#REF!</v>
      </c>
      <c r="AV2256" s="124" t="s">
        <v>2398</v>
      </c>
      <c r="AW2256" s="124" t="s">
        <v>4209</v>
      </c>
    </row>
    <row r="2257" spans="45:49" x14ac:dyDescent="0.3">
      <c r="AS2257" s="124">
        <v>1603</v>
      </c>
      <c r="AT2257" s="124" t="e">
        <f t="shared" si="106"/>
        <v>#REF!</v>
      </c>
      <c r="AU2257" s="124" t="e">
        <f t="shared" si="105"/>
        <v>#REF!</v>
      </c>
      <c r="AV2257" s="129" t="s">
        <v>4210</v>
      </c>
      <c r="AW2257" s="129" t="s">
        <v>4211</v>
      </c>
    </row>
    <row r="2258" spans="45:49" x14ac:dyDescent="0.3">
      <c r="AS2258" s="124">
        <v>1603</v>
      </c>
      <c r="AT2258" s="124" t="e">
        <f t="shared" si="106"/>
        <v>#REF!</v>
      </c>
      <c r="AU2258" s="124" t="e">
        <f t="shared" si="105"/>
        <v>#REF!</v>
      </c>
      <c r="AV2258" s="124" t="s">
        <v>2617</v>
      </c>
      <c r="AW2258" s="124" t="s">
        <v>4212</v>
      </c>
    </row>
    <row r="2259" spans="45:49" x14ac:dyDescent="0.3">
      <c r="AS2259" s="124">
        <v>1603</v>
      </c>
      <c r="AT2259" s="124" t="e">
        <f t="shared" si="106"/>
        <v>#REF!</v>
      </c>
      <c r="AU2259" s="124" t="e">
        <f t="shared" si="105"/>
        <v>#REF!</v>
      </c>
      <c r="AV2259" s="129" t="s">
        <v>6201</v>
      </c>
      <c r="AW2259" s="129" t="s">
        <v>4213</v>
      </c>
    </row>
    <row r="2260" spans="45:49" x14ac:dyDescent="0.3">
      <c r="AS2260" s="124">
        <v>1603</v>
      </c>
      <c r="AT2260" s="124" t="e">
        <f t="shared" si="106"/>
        <v>#REF!</v>
      </c>
      <c r="AU2260" s="124" t="e">
        <f t="shared" si="105"/>
        <v>#REF!</v>
      </c>
      <c r="AV2260" s="124" t="s">
        <v>6202</v>
      </c>
      <c r="AW2260" s="124" t="s">
        <v>4214</v>
      </c>
    </row>
    <row r="2261" spans="45:49" x14ac:dyDescent="0.3">
      <c r="AS2261" s="124">
        <v>1603</v>
      </c>
      <c r="AT2261" s="124" t="e">
        <f t="shared" si="106"/>
        <v>#REF!</v>
      </c>
      <c r="AU2261" s="124" t="e">
        <f t="shared" si="105"/>
        <v>#REF!</v>
      </c>
      <c r="AV2261" s="129" t="s">
        <v>6203</v>
      </c>
      <c r="AW2261" s="129" t="s">
        <v>4215</v>
      </c>
    </row>
    <row r="2262" spans="45:49" x14ac:dyDescent="0.3">
      <c r="AS2262" s="124">
        <v>1603</v>
      </c>
      <c r="AT2262" s="124" t="e">
        <f t="shared" si="106"/>
        <v>#REF!</v>
      </c>
      <c r="AU2262" s="124" t="e">
        <f t="shared" si="105"/>
        <v>#REF!</v>
      </c>
      <c r="AV2262" s="124" t="s">
        <v>6204</v>
      </c>
      <c r="AW2262" s="124" t="s">
        <v>4216</v>
      </c>
    </row>
    <row r="2263" spans="45:49" x14ac:dyDescent="0.3">
      <c r="AS2263" s="124">
        <v>1603</v>
      </c>
      <c r="AT2263" s="124" t="e">
        <f t="shared" si="106"/>
        <v>#REF!</v>
      </c>
      <c r="AU2263" s="124" t="e">
        <f t="shared" si="105"/>
        <v>#REF!</v>
      </c>
      <c r="AV2263" s="129" t="s">
        <v>6205</v>
      </c>
      <c r="AW2263" s="129" t="s">
        <v>4217</v>
      </c>
    </row>
    <row r="2264" spans="45:49" x14ac:dyDescent="0.3">
      <c r="AS2264" s="124">
        <v>1604</v>
      </c>
      <c r="AT2264" s="124" t="e">
        <f t="shared" si="106"/>
        <v>#REF!</v>
      </c>
      <c r="AU2264" s="124" t="e">
        <f t="shared" si="105"/>
        <v>#REF!</v>
      </c>
      <c r="AV2264" s="124" t="s">
        <v>4218</v>
      </c>
      <c r="AW2264" s="124" t="s">
        <v>4219</v>
      </c>
    </row>
    <row r="2265" spans="45:49" x14ac:dyDescent="0.3">
      <c r="AS2265" s="124">
        <v>1604</v>
      </c>
      <c r="AT2265" s="124" t="e">
        <f t="shared" si="106"/>
        <v>#REF!</v>
      </c>
      <c r="AU2265" s="124" t="e">
        <f t="shared" si="105"/>
        <v>#REF!</v>
      </c>
      <c r="AV2265" s="129" t="s">
        <v>4220</v>
      </c>
      <c r="AW2265" s="129" t="s">
        <v>4221</v>
      </c>
    </row>
    <row r="2266" spans="45:49" x14ac:dyDescent="0.3">
      <c r="AS2266" s="124">
        <v>1604</v>
      </c>
      <c r="AT2266" s="124" t="e">
        <f t="shared" si="106"/>
        <v>#REF!</v>
      </c>
      <c r="AU2266" s="124" t="e">
        <f t="shared" si="105"/>
        <v>#REF!</v>
      </c>
      <c r="AV2266" s="124" t="s">
        <v>4222</v>
      </c>
      <c r="AW2266" s="124" t="s">
        <v>4223</v>
      </c>
    </row>
    <row r="2267" spans="45:49" x14ac:dyDescent="0.3">
      <c r="AS2267" s="124">
        <v>1604</v>
      </c>
      <c r="AT2267" s="124" t="e">
        <f t="shared" si="106"/>
        <v>#REF!</v>
      </c>
      <c r="AU2267" s="124" t="e">
        <f t="shared" si="105"/>
        <v>#REF!</v>
      </c>
      <c r="AV2267" s="129" t="s">
        <v>4224</v>
      </c>
      <c r="AW2267" s="129" t="s">
        <v>4225</v>
      </c>
    </row>
    <row r="2268" spans="45:49" x14ac:dyDescent="0.3">
      <c r="AS2268" s="124">
        <v>1604</v>
      </c>
      <c r="AT2268" s="124" t="e">
        <f t="shared" si="106"/>
        <v>#REF!</v>
      </c>
      <c r="AU2268" s="124" t="e">
        <f t="shared" si="105"/>
        <v>#REF!</v>
      </c>
      <c r="AV2268" s="124" t="s">
        <v>942</v>
      </c>
      <c r="AW2268" s="124" t="s">
        <v>4226</v>
      </c>
    </row>
    <row r="2269" spans="45:49" x14ac:dyDescent="0.3">
      <c r="AS2269" s="124">
        <v>1604</v>
      </c>
      <c r="AT2269" s="124" t="e">
        <f t="shared" si="106"/>
        <v>#REF!</v>
      </c>
      <c r="AU2269" s="124" t="e">
        <f t="shared" si="105"/>
        <v>#REF!</v>
      </c>
      <c r="AV2269" s="129" t="s">
        <v>4227</v>
      </c>
      <c r="AW2269" s="129" t="s">
        <v>4228</v>
      </c>
    </row>
    <row r="2270" spans="45:49" x14ac:dyDescent="0.3">
      <c r="AS2270" s="124">
        <v>1604</v>
      </c>
      <c r="AT2270" s="124" t="e">
        <f t="shared" si="106"/>
        <v>#REF!</v>
      </c>
      <c r="AU2270" s="124" t="e">
        <f t="shared" si="105"/>
        <v>#REF!</v>
      </c>
      <c r="AV2270" s="124" t="s">
        <v>4229</v>
      </c>
      <c r="AW2270" s="124" t="s">
        <v>4230</v>
      </c>
    </row>
    <row r="2271" spans="45:49" x14ac:dyDescent="0.3">
      <c r="AS2271" s="124">
        <v>1604</v>
      </c>
      <c r="AT2271" s="124" t="e">
        <f t="shared" si="106"/>
        <v>#REF!</v>
      </c>
      <c r="AU2271" s="124" t="e">
        <f t="shared" si="105"/>
        <v>#REF!</v>
      </c>
      <c r="AV2271" s="129" t="s">
        <v>4231</v>
      </c>
      <c r="AW2271" s="129" t="s">
        <v>4232</v>
      </c>
    </row>
    <row r="2272" spans="45:49" x14ac:dyDescent="0.3">
      <c r="AS2272" s="124">
        <v>1604</v>
      </c>
      <c r="AT2272" s="124" t="e">
        <f t="shared" si="106"/>
        <v>#REF!</v>
      </c>
      <c r="AU2272" s="124" t="e">
        <f t="shared" si="105"/>
        <v>#REF!</v>
      </c>
      <c r="AV2272" s="124" t="s">
        <v>3554</v>
      </c>
      <c r="AW2272" s="124" t="s">
        <v>4233</v>
      </c>
    </row>
    <row r="2273" spans="45:49" x14ac:dyDescent="0.3">
      <c r="AS2273" s="124">
        <v>1604</v>
      </c>
      <c r="AT2273" s="124" t="e">
        <f t="shared" si="106"/>
        <v>#REF!</v>
      </c>
      <c r="AU2273" s="124" t="e">
        <f t="shared" si="105"/>
        <v>#REF!</v>
      </c>
      <c r="AV2273" s="129" t="s">
        <v>880</v>
      </c>
      <c r="AW2273" s="129" t="s">
        <v>4234</v>
      </c>
    </row>
    <row r="2274" spans="45:49" x14ac:dyDescent="0.3">
      <c r="AS2274" s="124">
        <v>1604</v>
      </c>
      <c r="AT2274" s="124" t="e">
        <f t="shared" si="106"/>
        <v>#REF!</v>
      </c>
      <c r="AU2274" s="124" t="e">
        <f t="shared" si="105"/>
        <v>#REF!</v>
      </c>
      <c r="AV2274" s="124" t="s">
        <v>4235</v>
      </c>
      <c r="AW2274" s="124" t="s">
        <v>4236</v>
      </c>
    </row>
    <row r="2275" spans="45:49" x14ac:dyDescent="0.3">
      <c r="AS2275" s="124">
        <v>1604</v>
      </c>
      <c r="AT2275" s="124" t="e">
        <f t="shared" si="106"/>
        <v>#REF!</v>
      </c>
      <c r="AU2275" s="124" t="e">
        <f t="shared" si="105"/>
        <v>#REF!</v>
      </c>
      <c r="AV2275" s="129" t="s">
        <v>4237</v>
      </c>
      <c r="AW2275" s="129" t="s">
        <v>4238</v>
      </c>
    </row>
    <row r="2276" spans="45:49" x14ac:dyDescent="0.3">
      <c r="AS2276" s="124">
        <v>1604</v>
      </c>
      <c r="AT2276" s="124" t="e">
        <f t="shared" si="106"/>
        <v>#REF!</v>
      </c>
      <c r="AU2276" s="124" t="e">
        <f t="shared" si="105"/>
        <v>#REF!</v>
      </c>
      <c r="AV2276" s="124" t="s">
        <v>4239</v>
      </c>
      <c r="AW2276" s="124" t="s">
        <v>4240</v>
      </c>
    </row>
    <row r="2277" spans="45:49" x14ac:dyDescent="0.3">
      <c r="AS2277" s="124">
        <v>1604</v>
      </c>
      <c r="AT2277" s="124" t="e">
        <f t="shared" si="106"/>
        <v>#REF!</v>
      </c>
      <c r="AU2277" s="124" t="e">
        <f t="shared" si="105"/>
        <v>#REF!</v>
      </c>
      <c r="AV2277" s="129" t="s">
        <v>4241</v>
      </c>
      <c r="AW2277" s="129" t="s">
        <v>4242</v>
      </c>
    </row>
    <row r="2278" spans="45:49" x14ac:dyDescent="0.3">
      <c r="AS2278" s="124">
        <v>1604</v>
      </c>
      <c r="AT2278" s="124" t="e">
        <f t="shared" si="106"/>
        <v>#REF!</v>
      </c>
      <c r="AU2278" s="124" t="e">
        <f t="shared" si="105"/>
        <v>#REF!</v>
      </c>
      <c r="AV2278" s="124" t="s">
        <v>4243</v>
      </c>
      <c r="AW2278" s="124" t="s">
        <v>4244</v>
      </c>
    </row>
    <row r="2279" spans="45:49" x14ac:dyDescent="0.3">
      <c r="AS2279" s="124">
        <v>1604</v>
      </c>
      <c r="AT2279" s="124" t="e">
        <f t="shared" si="106"/>
        <v>#REF!</v>
      </c>
      <c r="AU2279" s="124" t="e">
        <f t="shared" si="105"/>
        <v>#REF!</v>
      </c>
      <c r="AV2279" s="129" t="s">
        <v>4245</v>
      </c>
      <c r="AW2279" s="129" t="s">
        <v>4246</v>
      </c>
    </row>
    <row r="2280" spans="45:49" x14ac:dyDescent="0.3">
      <c r="AS2280" s="124">
        <v>1604</v>
      </c>
      <c r="AT2280" s="124" t="e">
        <f t="shared" si="106"/>
        <v>#REF!</v>
      </c>
      <c r="AU2280" s="124" t="e">
        <f t="shared" si="105"/>
        <v>#REF!</v>
      </c>
      <c r="AV2280" s="124" t="s">
        <v>4247</v>
      </c>
      <c r="AW2280" s="124" t="s">
        <v>4248</v>
      </c>
    </row>
    <row r="2281" spans="45:49" x14ac:dyDescent="0.3">
      <c r="AS2281" s="124">
        <v>1604</v>
      </c>
      <c r="AT2281" s="124" t="e">
        <f t="shared" si="106"/>
        <v>#REF!</v>
      </c>
      <c r="AU2281" s="124" t="e">
        <f t="shared" si="105"/>
        <v>#REF!</v>
      </c>
      <c r="AV2281" s="129" t="s">
        <v>6206</v>
      </c>
      <c r="AW2281" s="129" t="s">
        <v>4249</v>
      </c>
    </row>
    <row r="2282" spans="45:49" x14ac:dyDescent="0.3">
      <c r="AS2282" s="124">
        <v>1604</v>
      </c>
      <c r="AT2282" s="124" t="e">
        <f t="shared" si="106"/>
        <v>#REF!</v>
      </c>
      <c r="AU2282" s="124" t="e">
        <f t="shared" si="105"/>
        <v>#REF!</v>
      </c>
      <c r="AV2282" s="124" t="s">
        <v>6207</v>
      </c>
      <c r="AW2282" s="124" t="s">
        <v>4250</v>
      </c>
    </row>
    <row r="2283" spans="45:49" x14ac:dyDescent="0.3">
      <c r="AS2283" s="124">
        <v>1604</v>
      </c>
      <c r="AT2283" s="124" t="e">
        <f t="shared" si="106"/>
        <v>#REF!</v>
      </c>
      <c r="AU2283" s="124" t="e">
        <f t="shared" si="105"/>
        <v>#REF!</v>
      </c>
      <c r="AV2283" s="129" t="s">
        <v>6208</v>
      </c>
      <c r="AW2283" s="129" t="s">
        <v>4251</v>
      </c>
    </row>
    <row r="2284" spans="45:49" x14ac:dyDescent="0.3">
      <c r="AS2284" s="124">
        <v>1604</v>
      </c>
      <c r="AT2284" s="124" t="e">
        <f t="shared" si="106"/>
        <v>#REF!</v>
      </c>
      <c r="AU2284" s="124" t="e">
        <f t="shared" si="105"/>
        <v>#REF!</v>
      </c>
      <c r="AV2284" s="124" t="s">
        <v>6209</v>
      </c>
      <c r="AW2284" s="124" t="s">
        <v>4252</v>
      </c>
    </row>
    <row r="2285" spans="45:49" x14ac:dyDescent="0.3">
      <c r="AS2285" s="124">
        <v>1604</v>
      </c>
      <c r="AT2285" s="124" t="e">
        <f t="shared" si="106"/>
        <v>#REF!</v>
      </c>
      <c r="AU2285" s="124" t="e">
        <f t="shared" si="105"/>
        <v>#REF!</v>
      </c>
      <c r="AV2285" s="129" t="s">
        <v>6210</v>
      </c>
      <c r="AW2285" s="129" t="s">
        <v>4253</v>
      </c>
    </row>
    <row r="2286" spans="45:49" x14ac:dyDescent="0.3">
      <c r="AS2286" s="124">
        <v>1604</v>
      </c>
      <c r="AT2286" s="124" t="e">
        <f t="shared" si="106"/>
        <v>#REF!</v>
      </c>
      <c r="AU2286" s="124" t="e">
        <f t="shared" si="105"/>
        <v>#REF!</v>
      </c>
      <c r="AV2286" s="124" t="s">
        <v>6211</v>
      </c>
      <c r="AW2286" s="124" t="s">
        <v>4254</v>
      </c>
    </row>
    <row r="2287" spans="45:49" x14ac:dyDescent="0.3">
      <c r="AS2287" s="124">
        <v>1604</v>
      </c>
      <c r="AT2287" s="124" t="e">
        <f t="shared" si="106"/>
        <v>#REF!</v>
      </c>
      <c r="AU2287" s="124" t="e">
        <f t="shared" si="105"/>
        <v>#REF!</v>
      </c>
      <c r="AV2287" s="129" t="s">
        <v>6212</v>
      </c>
      <c r="AW2287" s="129" t="s">
        <v>4255</v>
      </c>
    </row>
    <row r="2288" spans="45:49" x14ac:dyDescent="0.3">
      <c r="AS2288" s="124">
        <v>1605</v>
      </c>
      <c r="AT2288" s="124" t="e">
        <f t="shared" si="106"/>
        <v>#REF!</v>
      </c>
      <c r="AU2288" s="124" t="e">
        <f t="shared" si="105"/>
        <v>#REF!</v>
      </c>
      <c r="AV2288" s="124" t="s">
        <v>4256</v>
      </c>
      <c r="AW2288" s="124" t="s">
        <v>4257</v>
      </c>
    </row>
    <row r="2289" spans="45:49" x14ac:dyDescent="0.3">
      <c r="AS2289" s="124">
        <v>1605</v>
      </c>
      <c r="AT2289" s="124" t="e">
        <f t="shared" si="106"/>
        <v>#REF!</v>
      </c>
      <c r="AU2289" s="124" t="e">
        <f t="shared" si="105"/>
        <v>#REF!</v>
      </c>
      <c r="AV2289" s="129" t="s">
        <v>2644</v>
      </c>
      <c r="AW2289" s="129" t="s">
        <v>4258</v>
      </c>
    </row>
    <row r="2290" spans="45:49" x14ac:dyDescent="0.3">
      <c r="AS2290" s="124">
        <v>1605</v>
      </c>
      <c r="AT2290" s="124" t="e">
        <f t="shared" si="106"/>
        <v>#REF!</v>
      </c>
      <c r="AU2290" s="124" t="e">
        <f t="shared" si="105"/>
        <v>#REF!</v>
      </c>
      <c r="AV2290" s="124" t="s">
        <v>4259</v>
      </c>
      <c r="AW2290" s="124" t="s">
        <v>4260</v>
      </c>
    </row>
    <row r="2291" spans="45:49" x14ac:dyDescent="0.3">
      <c r="AS2291" s="124">
        <v>1605</v>
      </c>
      <c r="AT2291" s="124" t="e">
        <f t="shared" si="106"/>
        <v>#REF!</v>
      </c>
      <c r="AU2291" s="124" t="e">
        <f t="shared" si="105"/>
        <v>#REF!</v>
      </c>
      <c r="AV2291" s="129" t="s">
        <v>4261</v>
      </c>
      <c r="AW2291" s="129" t="s">
        <v>4262</v>
      </c>
    </row>
    <row r="2292" spans="45:49" x14ac:dyDescent="0.3">
      <c r="AS2292" s="124">
        <v>1605</v>
      </c>
      <c r="AT2292" s="124" t="e">
        <f t="shared" si="106"/>
        <v>#REF!</v>
      </c>
      <c r="AU2292" s="124" t="e">
        <f t="shared" si="105"/>
        <v>#REF!</v>
      </c>
      <c r="AV2292" s="124" t="s">
        <v>4263</v>
      </c>
      <c r="AW2292" s="124" t="s">
        <v>4264</v>
      </c>
    </row>
    <row r="2293" spans="45:49" x14ac:dyDescent="0.3">
      <c r="AS2293" s="124">
        <v>1605</v>
      </c>
      <c r="AT2293" s="124" t="e">
        <f t="shared" si="106"/>
        <v>#REF!</v>
      </c>
      <c r="AU2293" s="124" t="e">
        <f t="shared" si="105"/>
        <v>#REF!</v>
      </c>
      <c r="AV2293" s="129" t="s">
        <v>647</v>
      </c>
      <c r="AW2293" s="129" t="s">
        <v>4265</v>
      </c>
    </row>
    <row r="2294" spans="45:49" x14ac:dyDescent="0.3">
      <c r="AS2294" s="124">
        <v>1605</v>
      </c>
      <c r="AT2294" s="124" t="e">
        <f t="shared" si="106"/>
        <v>#REF!</v>
      </c>
      <c r="AU2294" s="124" t="e">
        <f t="shared" si="105"/>
        <v>#REF!</v>
      </c>
      <c r="AV2294" s="124" t="s">
        <v>4266</v>
      </c>
      <c r="AW2294" s="124" t="s">
        <v>4267</v>
      </c>
    </row>
    <row r="2295" spans="45:49" x14ac:dyDescent="0.3">
      <c r="AS2295" s="124">
        <v>1605</v>
      </c>
      <c r="AT2295" s="124" t="e">
        <f t="shared" si="106"/>
        <v>#REF!</v>
      </c>
      <c r="AU2295" s="124" t="e">
        <f t="shared" si="105"/>
        <v>#REF!</v>
      </c>
      <c r="AV2295" s="129" t="s">
        <v>4268</v>
      </c>
      <c r="AW2295" s="129" t="s">
        <v>4269</v>
      </c>
    </row>
    <row r="2296" spans="45:49" x14ac:dyDescent="0.3">
      <c r="AS2296" s="124">
        <v>1605</v>
      </c>
      <c r="AT2296" s="124" t="e">
        <f t="shared" si="106"/>
        <v>#REF!</v>
      </c>
      <c r="AU2296" s="124" t="e">
        <f t="shared" si="105"/>
        <v>#REF!</v>
      </c>
      <c r="AV2296" s="124" t="s">
        <v>4270</v>
      </c>
      <c r="AW2296" s="124" t="s">
        <v>4271</v>
      </c>
    </row>
    <row r="2297" spans="45:49" x14ac:dyDescent="0.3">
      <c r="AS2297" s="124">
        <v>1605</v>
      </c>
      <c r="AT2297" s="124" t="e">
        <f t="shared" si="106"/>
        <v>#REF!</v>
      </c>
      <c r="AU2297" s="124" t="e">
        <f t="shared" si="105"/>
        <v>#REF!</v>
      </c>
      <c r="AV2297" s="129" t="s">
        <v>4272</v>
      </c>
      <c r="AW2297" s="129" t="s">
        <v>4273</v>
      </c>
    </row>
    <row r="2298" spans="45:49" x14ac:dyDescent="0.3">
      <c r="AS2298" s="124">
        <v>1605</v>
      </c>
      <c r="AT2298" s="124" t="e">
        <f t="shared" si="106"/>
        <v>#REF!</v>
      </c>
      <c r="AU2298" s="124" t="e">
        <f t="shared" si="105"/>
        <v>#REF!</v>
      </c>
      <c r="AV2298" s="124" t="s">
        <v>4274</v>
      </c>
      <c r="AW2298" s="124" t="s">
        <v>4275</v>
      </c>
    </row>
    <row r="2299" spans="45:49" x14ac:dyDescent="0.3">
      <c r="AS2299" s="124">
        <v>1605</v>
      </c>
      <c r="AT2299" s="124" t="e">
        <f t="shared" si="106"/>
        <v>#REF!</v>
      </c>
      <c r="AU2299" s="124" t="e">
        <f t="shared" si="105"/>
        <v>#REF!</v>
      </c>
      <c r="AV2299" s="129" t="s">
        <v>6213</v>
      </c>
      <c r="AW2299" s="129" t="s">
        <v>4276</v>
      </c>
    </row>
    <row r="2300" spans="45:49" x14ac:dyDescent="0.3">
      <c r="AS2300" s="124">
        <v>1605</v>
      </c>
      <c r="AT2300" s="124" t="e">
        <f t="shared" si="106"/>
        <v>#REF!</v>
      </c>
      <c r="AU2300" s="124" t="e">
        <f t="shared" si="105"/>
        <v>#REF!</v>
      </c>
      <c r="AV2300" s="124" t="s">
        <v>6214</v>
      </c>
      <c r="AW2300" s="124" t="s">
        <v>4277</v>
      </c>
    </row>
    <row r="2301" spans="45:49" x14ac:dyDescent="0.3">
      <c r="AS2301" s="124">
        <v>1605</v>
      </c>
      <c r="AT2301" s="124" t="e">
        <f t="shared" si="106"/>
        <v>#REF!</v>
      </c>
      <c r="AU2301" s="124" t="e">
        <f t="shared" si="105"/>
        <v>#REF!</v>
      </c>
      <c r="AV2301" s="129" t="s">
        <v>6215</v>
      </c>
      <c r="AW2301" s="129" t="s">
        <v>4278</v>
      </c>
    </row>
    <row r="2302" spans="45:49" x14ac:dyDescent="0.3">
      <c r="AS2302" s="124">
        <v>1605</v>
      </c>
      <c r="AT2302" s="124" t="e">
        <f t="shared" si="106"/>
        <v>#REF!</v>
      </c>
      <c r="AU2302" s="124" t="e">
        <f t="shared" si="105"/>
        <v>#REF!</v>
      </c>
      <c r="AV2302" s="124" t="s">
        <v>6216</v>
      </c>
      <c r="AW2302" s="124" t="s">
        <v>4279</v>
      </c>
    </row>
    <row r="2303" spans="45:49" x14ac:dyDescent="0.3">
      <c r="AS2303" s="124">
        <v>1605</v>
      </c>
      <c r="AT2303" s="124" t="e">
        <f t="shared" si="106"/>
        <v>#REF!</v>
      </c>
      <c r="AU2303" s="124" t="e">
        <f t="shared" si="105"/>
        <v>#REF!</v>
      </c>
      <c r="AV2303" s="129" t="s">
        <v>6217</v>
      </c>
      <c r="AW2303" s="129" t="s">
        <v>4280</v>
      </c>
    </row>
    <row r="2304" spans="45:49" x14ac:dyDescent="0.3">
      <c r="AS2304" s="124">
        <v>1606</v>
      </c>
      <c r="AT2304" s="124" t="e">
        <f t="shared" si="106"/>
        <v>#REF!</v>
      </c>
      <c r="AU2304" s="124" t="e">
        <f t="shared" si="105"/>
        <v>#REF!</v>
      </c>
      <c r="AV2304" s="124" t="s">
        <v>4281</v>
      </c>
      <c r="AW2304" s="124" t="s">
        <v>4282</v>
      </c>
    </row>
    <row r="2305" spans="45:49" x14ac:dyDescent="0.3">
      <c r="AS2305" s="124">
        <v>1606</v>
      </c>
      <c r="AT2305" s="124" t="e">
        <f t="shared" si="106"/>
        <v>#REF!</v>
      </c>
      <c r="AU2305" s="124" t="e">
        <f t="shared" si="105"/>
        <v>#REF!</v>
      </c>
      <c r="AV2305" s="129" t="s">
        <v>4283</v>
      </c>
      <c r="AW2305" s="129" t="s">
        <v>4284</v>
      </c>
    </row>
    <row r="2306" spans="45:49" x14ac:dyDescent="0.3">
      <c r="AS2306" s="124">
        <v>1606</v>
      </c>
      <c r="AT2306" s="124" t="e">
        <f t="shared" si="106"/>
        <v>#REF!</v>
      </c>
      <c r="AU2306" s="124" t="e">
        <f t="shared" ref="AU2306:AU2369" si="107">CONCATENATE(AS2306,AT2306)</f>
        <v>#REF!</v>
      </c>
      <c r="AV2306" s="124" t="s">
        <v>4285</v>
      </c>
      <c r="AW2306" s="124" t="s">
        <v>4286</v>
      </c>
    </row>
    <row r="2307" spans="45:49" x14ac:dyDescent="0.3">
      <c r="AS2307" s="124">
        <v>1606</v>
      </c>
      <c r="AT2307" s="124" t="e">
        <f t="shared" ref="AT2307:AT2370" si="108">AT2306+1</f>
        <v>#REF!</v>
      </c>
      <c r="AU2307" s="124" t="e">
        <f t="shared" si="107"/>
        <v>#REF!</v>
      </c>
      <c r="AV2307" s="129" t="s">
        <v>4287</v>
      </c>
      <c r="AW2307" s="129" t="s">
        <v>4288</v>
      </c>
    </row>
    <row r="2308" spans="45:49" x14ac:dyDescent="0.3">
      <c r="AS2308" s="124">
        <v>1606</v>
      </c>
      <c r="AT2308" s="124" t="e">
        <f t="shared" si="108"/>
        <v>#REF!</v>
      </c>
      <c r="AU2308" s="124" t="e">
        <f t="shared" si="107"/>
        <v>#REF!</v>
      </c>
      <c r="AV2308" s="124" t="s">
        <v>4289</v>
      </c>
      <c r="AW2308" s="124" t="s">
        <v>4290</v>
      </c>
    </row>
    <row r="2309" spans="45:49" x14ac:dyDescent="0.3">
      <c r="AS2309" s="124">
        <v>1606</v>
      </c>
      <c r="AT2309" s="124" t="e">
        <f t="shared" si="108"/>
        <v>#REF!</v>
      </c>
      <c r="AU2309" s="124" t="e">
        <f t="shared" si="107"/>
        <v>#REF!</v>
      </c>
      <c r="AV2309" s="129" t="s">
        <v>4291</v>
      </c>
      <c r="AW2309" s="129" t="s">
        <v>4292</v>
      </c>
    </row>
    <row r="2310" spans="45:49" x14ac:dyDescent="0.3">
      <c r="AS2310" s="124">
        <v>1606</v>
      </c>
      <c r="AT2310" s="124" t="e">
        <f t="shared" si="108"/>
        <v>#REF!</v>
      </c>
      <c r="AU2310" s="124" t="e">
        <f t="shared" si="107"/>
        <v>#REF!</v>
      </c>
      <c r="AV2310" s="124" t="s">
        <v>4293</v>
      </c>
      <c r="AW2310" s="124" t="s">
        <v>4294</v>
      </c>
    </row>
    <row r="2311" spans="45:49" x14ac:dyDescent="0.3">
      <c r="AS2311" s="124">
        <v>1606</v>
      </c>
      <c r="AT2311" s="124" t="e">
        <f t="shared" si="108"/>
        <v>#REF!</v>
      </c>
      <c r="AU2311" s="124" t="e">
        <f t="shared" si="107"/>
        <v>#REF!</v>
      </c>
      <c r="AV2311" s="129" t="s">
        <v>1499</v>
      </c>
      <c r="AW2311" s="129" t="s">
        <v>4295</v>
      </c>
    </row>
    <row r="2312" spans="45:49" x14ac:dyDescent="0.3">
      <c r="AS2312" s="124">
        <v>1606</v>
      </c>
      <c r="AT2312" s="124" t="e">
        <f t="shared" si="108"/>
        <v>#REF!</v>
      </c>
      <c r="AU2312" s="124" t="e">
        <f t="shared" si="107"/>
        <v>#REF!</v>
      </c>
      <c r="AV2312" s="124" t="s">
        <v>277</v>
      </c>
      <c r="AW2312" s="124" t="s">
        <v>4296</v>
      </c>
    </row>
    <row r="2313" spans="45:49" x14ac:dyDescent="0.3">
      <c r="AS2313" s="124">
        <v>1606</v>
      </c>
      <c r="AT2313" s="124" t="e">
        <f t="shared" si="108"/>
        <v>#REF!</v>
      </c>
      <c r="AU2313" s="124" t="e">
        <f t="shared" si="107"/>
        <v>#REF!</v>
      </c>
      <c r="AV2313" s="129" t="s">
        <v>4297</v>
      </c>
      <c r="AW2313" s="129" t="s">
        <v>4298</v>
      </c>
    </row>
    <row r="2314" spans="45:49" x14ac:dyDescent="0.3">
      <c r="AS2314" s="124">
        <v>1606</v>
      </c>
      <c r="AT2314" s="124" t="e">
        <f t="shared" si="108"/>
        <v>#REF!</v>
      </c>
      <c r="AU2314" s="124" t="e">
        <f t="shared" si="107"/>
        <v>#REF!</v>
      </c>
      <c r="AV2314" s="124" t="s">
        <v>4299</v>
      </c>
      <c r="AW2314" s="124" t="s">
        <v>4300</v>
      </c>
    </row>
    <row r="2315" spans="45:49" x14ac:dyDescent="0.3">
      <c r="AS2315" s="124">
        <v>1606</v>
      </c>
      <c r="AT2315" s="124" t="e">
        <f t="shared" si="108"/>
        <v>#REF!</v>
      </c>
      <c r="AU2315" s="124" t="e">
        <f t="shared" si="107"/>
        <v>#REF!</v>
      </c>
      <c r="AV2315" s="129" t="s">
        <v>4301</v>
      </c>
      <c r="AW2315" s="129" t="s">
        <v>4302</v>
      </c>
    </row>
    <row r="2316" spans="45:49" x14ac:dyDescent="0.3">
      <c r="AS2316" s="124">
        <v>1606</v>
      </c>
      <c r="AT2316" s="124" t="e">
        <f t="shared" si="108"/>
        <v>#REF!</v>
      </c>
      <c r="AU2316" s="124" t="e">
        <f t="shared" si="107"/>
        <v>#REF!</v>
      </c>
      <c r="AV2316" s="124" t="s">
        <v>6218</v>
      </c>
      <c r="AW2316" s="124" t="s">
        <v>4303</v>
      </c>
    </row>
    <row r="2317" spans="45:49" x14ac:dyDescent="0.3">
      <c r="AS2317" s="124">
        <v>1606</v>
      </c>
      <c r="AT2317" s="124" t="e">
        <f t="shared" si="108"/>
        <v>#REF!</v>
      </c>
      <c r="AU2317" s="124" t="e">
        <f t="shared" si="107"/>
        <v>#REF!</v>
      </c>
      <c r="AV2317" s="129" t="s">
        <v>6219</v>
      </c>
      <c r="AW2317" s="129" t="s">
        <v>4304</v>
      </c>
    </row>
    <row r="2318" spans="45:49" x14ac:dyDescent="0.3">
      <c r="AS2318" s="124">
        <v>1606</v>
      </c>
      <c r="AT2318" s="124" t="e">
        <f t="shared" si="108"/>
        <v>#REF!</v>
      </c>
      <c r="AU2318" s="124" t="e">
        <f t="shared" si="107"/>
        <v>#REF!</v>
      </c>
      <c r="AV2318" s="124" t="s">
        <v>6220</v>
      </c>
      <c r="AW2318" s="124" t="s">
        <v>4305</v>
      </c>
    </row>
    <row r="2319" spans="45:49" x14ac:dyDescent="0.3">
      <c r="AS2319" s="124">
        <v>1606</v>
      </c>
      <c r="AT2319" s="124" t="e">
        <f t="shared" si="108"/>
        <v>#REF!</v>
      </c>
      <c r="AU2319" s="124" t="e">
        <f t="shared" si="107"/>
        <v>#REF!</v>
      </c>
      <c r="AV2319" s="129" t="s">
        <v>6221</v>
      </c>
      <c r="AW2319" s="129" t="s">
        <v>4306</v>
      </c>
    </row>
    <row r="2320" spans="45:49" x14ac:dyDescent="0.3">
      <c r="AS2320" s="124">
        <v>1606</v>
      </c>
      <c r="AT2320" s="124" t="e">
        <f t="shared" si="108"/>
        <v>#REF!</v>
      </c>
      <c r="AU2320" s="124" t="e">
        <f t="shared" si="107"/>
        <v>#REF!</v>
      </c>
      <c r="AV2320" s="124" t="s">
        <v>6222</v>
      </c>
      <c r="AW2320" s="124" t="s">
        <v>4307</v>
      </c>
    </row>
    <row r="2321" spans="45:49" x14ac:dyDescent="0.3">
      <c r="AS2321" s="124">
        <v>1607</v>
      </c>
      <c r="AT2321" s="124" t="e">
        <f t="shared" si="108"/>
        <v>#REF!</v>
      </c>
      <c r="AU2321" s="124" t="e">
        <f t="shared" si="107"/>
        <v>#REF!</v>
      </c>
      <c r="AV2321" s="129" t="s">
        <v>4308</v>
      </c>
      <c r="AW2321" s="129" t="s">
        <v>4309</v>
      </c>
    </row>
    <row r="2322" spans="45:49" x14ac:dyDescent="0.3">
      <c r="AS2322" s="124">
        <v>1607</v>
      </c>
      <c r="AT2322" s="124" t="e">
        <f t="shared" si="108"/>
        <v>#REF!</v>
      </c>
      <c r="AU2322" s="124" t="e">
        <f t="shared" si="107"/>
        <v>#REF!</v>
      </c>
      <c r="AV2322" s="124" t="s">
        <v>4310</v>
      </c>
      <c r="AW2322" s="124" t="s">
        <v>4311</v>
      </c>
    </row>
    <row r="2323" spans="45:49" x14ac:dyDescent="0.3">
      <c r="AS2323" s="124">
        <v>1607</v>
      </c>
      <c r="AT2323" s="124" t="e">
        <f t="shared" si="108"/>
        <v>#REF!</v>
      </c>
      <c r="AU2323" s="124" t="e">
        <f t="shared" si="107"/>
        <v>#REF!</v>
      </c>
      <c r="AV2323" s="129" t="s">
        <v>932</v>
      </c>
      <c r="AW2323" s="129" t="s">
        <v>4312</v>
      </c>
    </row>
    <row r="2324" spans="45:49" x14ac:dyDescent="0.3">
      <c r="AS2324" s="124">
        <v>1607</v>
      </c>
      <c r="AT2324" s="124" t="e">
        <f t="shared" si="108"/>
        <v>#REF!</v>
      </c>
      <c r="AU2324" s="124" t="e">
        <f t="shared" si="107"/>
        <v>#REF!</v>
      </c>
      <c r="AV2324" s="124" t="s">
        <v>4313</v>
      </c>
      <c r="AW2324" s="124" t="s">
        <v>4314</v>
      </c>
    </row>
    <row r="2325" spans="45:49" x14ac:dyDescent="0.3">
      <c r="AS2325" s="124">
        <v>1607</v>
      </c>
      <c r="AT2325" s="124" t="e">
        <f t="shared" si="108"/>
        <v>#REF!</v>
      </c>
      <c r="AU2325" s="124" t="e">
        <f t="shared" si="107"/>
        <v>#REF!</v>
      </c>
      <c r="AV2325" s="129" t="s">
        <v>4315</v>
      </c>
      <c r="AW2325" s="129" t="s">
        <v>4316</v>
      </c>
    </row>
    <row r="2326" spans="45:49" x14ac:dyDescent="0.3">
      <c r="AS2326" s="124">
        <v>1607</v>
      </c>
      <c r="AT2326" s="124" t="e">
        <f t="shared" si="108"/>
        <v>#REF!</v>
      </c>
      <c r="AU2326" s="124" t="e">
        <f t="shared" si="107"/>
        <v>#REF!</v>
      </c>
      <c r="AV2326" s="124" t="s">
        <v>4317</v>
      </c>
      <c r="AW2326" s="124" t="s">
        <v>4318</v>
      </c>
    </row>
    <row r="2327" spans="45:49" x14ac:dyDescent="0.3">
      <c r="AS2327" s="124">
        <v>1607</v>
      </c>
      <c r="AT2327" s="124" t="e">
        <f t="shared" si="108"/>
        <v>#REF!</v>
      </c>
      <c r="AU2327" s="124" t="e">
        <f t="shared" si="107"/>
        <v>#REF!</v>
      </c>
      <c r="AV2327" s="129" t="s">
        <v>4319</v>
      </c>
      <c r="AW2327" s="129" t="s">
        <v>4320</v>
      </c>
    </row>
    <row r="2328" spans="45:49" x14ac:dyDescent="0.3">
      <c r="AS2328" s="124">
        <v>1607</v>
      </c>
      <c r="AT2328" s="124" t="e">
        <f t="shared" si="108"/>
        <v>#REF!</v>
      </c>
      <c r="AU2328" s="124" t="e">
        <f t="shared" si="107"/>
        <v>#REF!</v>
      </c>
      <c r="AV2328" s="124" t="s">
        <v>4321</v>
      </c>
      <c r="AW2328" s="124" t="s">
        <v>4322</v>
      </c>
    </row>
    <row r="2329" spans="45:49" x14ac:dyDescent="0.3">
      <c r="AS2329" s="124">
        <v>1607</v>
      </c>
      <c r="AT2329" s="124" t="e">
        <f t="shared" si="108"/>
        <v>#REF!</v>
      </c>
      <c r="AU2329" s="124" t="e">
        <f t="shared" si="107"/>
        <v>#REF!</v>
      </c>
      <c r="AV2329" s="129" t="s">
        <v>4323</v>
      </c>
      <c r="AW2329" s="129" t="s">
        <v>4324</v>
      </c>
    </row>
    <row r="2330" spans="45:49" x14ac:dyDescent="0.3">
      <c r="AS2330" s="124">
        <v>1607</v>
      </c>
      <c r="AT2330" s="124" t="e">
        <f t="shared" si="108"/>
        <v>#REF!</v>
      </c>
      <c r="AU2330" s="124" t="e">
        <f t="shared" si="107"/>
        <v>#REF!</v>
      </c>
      <c r="AV2330" s="124" t="s">
        <v>4325</v>
      </c>
      <c r="AW2330" s="124" t="s">
        <v>4326</v>
      </c>
    </row>
    <row r="2331" spans="45:49" x14ac:dyDescent="0.3">
      <c r="AS2331" s="124">
        <v>1607</v>
      </c>
      <c r="AT2331" s="124" t="e">
        <f t="shared" si="108"/>
        <v>#REF!</v>
      </c>
      <c r="AU2331" s="124" t="e">
        <f t="shared" si="107"/>
        <v>#REF!</v>
      </c>
      <c r="AV2331" s="129" t="s">
        <v>1136</v>
      </c>
      <c r="AW2331" s="129" t="s">
        <v>4327</v>
      </c>
    </row>
    <row r="2332" spans="45:49" x14ac:dyDescent="0.3">
      <c r="AS2332" s="124">
        <v>1607</v>
      </c>
      <c r="AT2332" s="124" t="e">
        <f t="shared" si="108"/>
        <v>#REF!</v>
      </c>
      <c r="AU2332" s="124" t="e">
        <f t="shared" si="107"/>
        <v>#REF!</v>
      </c>
      <c r="AV2332" s="124" t="s">
        <v>4328</v>
      </c>
      <c r="AW2332" s="124" t="s">
        <v>4329</v>
      </c>
    </row>
    <row r="2333" spans="45:49" x14ac:dyDescent="0.3">
      <c r="AS2333" s="124">
        <v>1607</v>
      </c>
      <c r="AT2333" s="124" t="e">
        <f t="shared" si="108"/>
        <v>#REF!</v>
      </c>
      <c r="AU2333" s="124" t="e">
        <f t="shared" si="107"/>
        <v>#REF!</v>
      </c>
      <c r="AV2333" s="129" t="s">
        <v>4330</v>
      </c>
      <c r="AW2333" s="129" t="s">
        <v>4331</v>
      </c>
    </row>
    <row r="2334" spans="45:49" x14ac:dyDescent="0.3">
      <c r="AS2334" s="124">
        <v>1607</v>
      </c>
      <c r="AT2334" s="124" t="e">
        <f t="shared" si="108"/>
        <v>#REF!</v>
      </c>
      <c r="AU2334" s="124" t="e">
        <f t="shared" si="107"/>
        <v>#REF!</v>
      </c>
      <c r="AV2334" s="124" t="s">
        <v>4332</v>
      </c>
      <c r="AW2334" s="124" t="s">
        <v>4333</v>
      </c>
    </row>
    <row r="2335" spans="45:49" x14ac:dyDescent="0.3">
      <c r="AS2335" s="124">
        <v>1607</v>
      </c>
      <c r="AT2335" s="124" t="e">
        <f t="shared" si="108"/>
        <v>#REF!</v>
      </c>
      <c r="AU2335" s="124" t="e">
        <f t="shared" si="107"/>
        <v>#REF!</v>
      </c>
      <c r="AV2335" s="129" t="s">
        <v>4334</v>
      </c>
      <c r="AW2335" s="129" t="s">
        <v>4335</v>
      </c>
    </row>
    <row r="2336" spans="45:49" x14ac:dyDescent="0.3">
      <c r="AS2336" s="124">
        <v>1607</v>
      </c>
      <c r="AT2336" s="124" t="e">
        <f t="shared" si="108"/>
        <v>#REF!</v>
      </c>
      <c r="AU2336" s="124" t="e">
        <f t="shared" si="107"/>
        <v>#REF!</v>
      </c>
      <c r="AV2336" s="124" t="s">
        <v>3638</v>
      </c>
      <c r="AW2336" s="124" t="s">
        <v>4336</v>
      </c>
    </row>
    <row r="2337" spans="45:49" x14ac:dyDescent="0.3">
      <c r="AS2337" s="124">
        <v>1607</v>
      </c>
      <c r="AT2337" s="124" t="e">
        <f t="shared" si="108"/>
        <v>#REF!</v>
      </c>
      <c r="AU2337" s="124" t="e">
        <f t="shared" si="107"/>
        <v>#REF!</v>
      </c>
      <c r="AV2337" s="129" t="s">
        <v>4337</v>
      </c>
      <c r="AW2337" s="129" t="s">
        <v>4338</v>
      </c>
    </row>
    <row r="2338" spans="45:49" x14ac:dyDescent="0.3">
      <c r="AS2338" s="124">
        <v>1607</v>
      </c>
      <c r="AT2338" s="124" t="e">
        <f t="shared" si="108"/>
        <v>#REF!</v>
      </c>
      <c r="AU2338" s="124" t="e">
        <f t="shared" si="107"/>
        <v>#REF!</v>
      </c>
      <c r="AV2338" s="124" t="s">
        <v>4339</v>
      </c>
      <c r="AW2338" s="124" t="s">
        <v>4340</v>
      </c>
    </row>
    <row r="2339" spans="45:49" x14ac:dyDescent="0.3">
      <c r="AS2339" s="124">
        <v>1607</v>
      </c>
      <c r="AT2339" s="124" t="e">
        <f t="shared" si="108"/>
        <v>#REF!</v>
      </c>
      <c r="AU2339" s="124" t="e">
        <f t="shared" si="107"/>
        <v>#REF!</v>
      </c>
      <c r="AV2339" s="129" t="s">
        <v>4341</v>
      </c>
      <c r="AW2339" s="129" t="s">
        <v>4342</v>
      </c>
    </row>
    <row r="2340" spans="45:49" x14ac:dyDescent="0.3">
      <c r="AS2340" s="124">
        <v>1607</v>
      </c>
      <c r="AT2340" s="124" t="e">
        <f t="shared" si="108"/>
        <v>#REF!</v>
      </c>
      <c r="AU2340" s="124" t="e">
        <f t="shared" si="107"/>
        <v>#REF!</v>
      </c>
      <c r="AV2340" s="124" t="s">
        <v>1563</v>
      </c>
      <c r="AW2340" s="124" t="s">
        <v>4343</v>
      </c>
    </row>
    <row r="2341" spans="45:49" x14ac:dyDescent="0.3">
      <c r="AS2341" s="124">
        <v>1607</v>
      </c>
      <c r="AT2341" s="124" t="e">
        <f t="shared" si="108"/>
        <v>#REF!</v>
      </c>
      <c r="AU2341" s="124" t="e">
        <f t="shared" si="107"/>
        <v>#REF!</v>
      </c>
      <c r="AV2341" s="129" t="s">
        <v>4344</v>
      </c>
      <c r="AW2341" s="129" t="s">
        <v>4345</v>
      </c>
    </row>
    <row r="2342" spans="45:49" x14ac:dyDescent="0.3">
      <c r="AS2342" s="124">
        <v>1607</v>
      </c>
      <c r="AT2342" s="124" t="e">
        <f t="shared" si="108"/>
        <v>#REF!</v>
      </c>
      <c r="AU2342" s="124" t="e">
        <f t="shared" si="107"/>
        <v>#REF!</v>
      </c>
      <c r="AV2342" s="124" t="s">
        <v>1301</v>
      </c>
      <c r="AW2342" s="124" t="s">
        <v>4346</v>
      </c>
    </row>
    <row r="2343" spans="45:49" x14ac:dyDescent="0.3">
      <c r="AS2343" s="124">
        <v>1607</v>
      </c>
      <c r="AT2343" s="124" t="e">
        <f t="shared" si="108"/>
        <v>#REF!</v>
      </c>
      <c r="AU2343" s="124" t="e">
        <f t="shared" si="107"/>
        <v>#REF!</v>
      </c>
      <c r="AV2343" s="129" t="s">
        <v>4347</v>
      </c>
      <c r="AW2343" s="129" t="s">
        <v>4348</v>
      </c>
    </row>
    <row r="2344" spans="45:49" x14ac:dyDescent="0.3">
      <c r="AS2344" s="124">
        <v>1607</v>
      </c>
      <c r="AT2344" s="124" t="e">
        <f t="shared" si="108"/>
        <v>#REF!</v>
      </c>
      <c r="AU2344" s="124" t="e">
        <f t="shared" si="107"/>
        <v>#REF!</v>
      </c>
      <c r="AV2344" s="124" t="s">
        <v>2834</v>
      </c>
      <c r="AW2344" s="124" t="s">
        <v>4349</v>
      </c>
    </row>
    <row r="2345" spans="45:49" x14ac:dyDescent="0.3">
      <c r="AS2345" s="124">
        <v>1607</v>
      </c>
      <c r="AT2345" s="124" t="e">
        <f t="shared" si="108"/>
        <v>#REF!</v>
      </c>
      <c r="AU2345" s="124" t="e">
        <f t="shared" si="107"/>
        <v>#REF!</v>
      </c>
      <c r="AV2345" s="129" t="s">
        <v>4350</v>
      </c>
      <c r="AW2345" s="129" t="s">
        <v>4351</v>
      </c>
    </row>
    <row r="2346" spans="45:49" x14ac:dyDescent="0.3">
      <c r="AS2346" s="124">
        <v>1607</v>
      </c>
      <c r="AT2346" s="124" t="e">
        <f t="shared" si="108"/>
        <v>#REF!</v>
      </c>
      <c r="AU2346" s="124" t="e">
        <f t="shared" si="107"/>
        <v>#REF!</v>
      </c>
      <c r="AV2346" s="124" t="s">
        <v>4352</v>
      </c>
      <c r="AW2346" s="124" t="s">
        <v>4353</v>
      </c>
    </row>
    <row r="2347" spans="45:49" x14ac:dyDescent="0.3">
      <c r="AS2347" s="124">
        <v>1607</v>
      </c>
      <c r="AT2347" s="124" t="e">
        <f t="shared" si="108"/>
        <v>#REF!</v>
      </c>
      <c r="AU2347" s="124" t="e">
        <f t="shared" si="107"/>
        <v>#REF!</v>
      </c>
      <c r="AV2347" s="129" t="s">
        <v>4354</v>
      </c>
      <c r="AW2347" s="129" t="s">
        <v>4355</v>
      </c>
    </row>
    <row r="2348" spans="45:49" x14ac:dyDescent="0.3">
      <c r="AS2348" s="124">
        <v>1607</v>
      </c>
      <c r="AT2348" s="124" t="e">
        <f t="shared" si="108"/>
        <v>#REF!</v>
      </c>
      <c r="AU2348" s="124" t="e">
        <f t="shared" si="107"/>
        <v>#REF!</v>
      </c>
      <c r="AV2348" s="124" t="s">
        <v>4356</v>
      </c>
      <c r="AW2348" s="124" t="s">
        <v>4357</v>
      </c>
    </row>
    <row r="2349" spans="45:49" x14ac:dyDescent="0.3">
      <c r="AS2349" s="124">
        <v>1607</v>
      </c>
      <c r="AT2349" s="124" t="e">
        <f t="shared" si="108"/>
        <v>#REF!</v>
      </c>
      <c r="AU2349" s="124" t="e">
        <f t="shared" si="107"/>
        <v>#REF!</v>
      </c>
      <c r="AV2349" s="129" t="s">
        <v>4358</v>
      </c>
      <c r="AW2349" s="129" t="s">
        <v>4359</v>
      </c>
    </row>
    <row r="2350" spans="45:49" x14ac:dyDescent="0.3">
      <c r="AS2350" s="124">
        <v>1607</v>
      </c>
      <c r="AT2350" s="124" t="e">
        <f t="shared" si="108"/>
        <v>#REF!</v>
      </c>
      <c r="AU2350" s="124" t="e">
        <f t="shared" si="107"/>
        <v>#REF!</v>
      </c>
      <c r="AV2350" s="124" t="s">
        <v>4360</v>
      </c>
      <c r="AW2350" s="124" t="s">
        <v>4361</v>
      </c>
    </row>
    <row r="2351" spans="45:49" x14ac:dyDescent="0.3">
      <c r="AS2351" s="124">
        <v>1607</v>
      </c>
      <c r="AT2351" s="124" t="e">
        <f t="shared" si="108"/>
        <v>#REF!</v>
      </c>
      <c r="AU2351" s="124" t="e">
        <f t="shared" si="107"/>
        <v>#REF!</v>
      </c>
      <c r="AV2351" s="129" t="s">
        <v>4362</v>
      </c>
      <c r="AW2351" s="129" t="s">
        <v>4363</v>
      </c>
    </row>
    <row r="2352" spans="45:49" x14ac:dyDescent="0.3">
      <c r="AS2352" s="124">
        <v>1607</v>
      </c>
      <c r="AT2352" s="124" t="e">
        <f t="shared" si="108"/>
        <v>#REF!</v>
      </c>
      <c r="AU2352" s="124" t="e">
        <f t="shared" si="107"/>
        <v>#REF!</v>
      </c>
      <c r="AV2352" s="124" t="s">
        <v>4364</v>
      </c>
      <c r="AW2352" s="124" t="s">
        <v>4365</v>
      </c>
    </row>
    <row r="2353" spans="45:49" x14ac:dyDescent="0.3">
      <c r="AS2353" s="124">
        <v>1607</v>
      </c>
      <c r="AT2353" s="124" t="e">
        <f t="shared" si="108"/>
        <v>#REF!</v>
      </c>
      <c r="AU2353" s="124" t="e">
        <f t="shared" si="107"/>
        <v>#REF!</v>
      </c>
      <c r="AV2353" s="129" t="s">
        <v>4366</v>
      </c>
      <c r="AW2353" s="129" t="s">
        <v>4367</v>
      </c>
    </row>
    <row r="2354" spans="45:49" x14ac:dyDescent="0.3">
      <c r="AS2354" s="124">
        <v>1607</v>
      </c>
      <c r="AT2354" s="124" t="e">
        <f t="shared" si="108"/>
        <v>#REF!</v>
      </c>
      <c r="AU2354" s="124" t="e">
        <f t="shared" si="107"/>
        <v>#REF!</v>
      </c>
      <c r="AV2354" s="124" t="s">
        <v>4368</v>
      </c>
      <c r="AW2354" s="124" t="s">
        <v>4369</v>
      </c>
    </row>
    <row r="2355" spans="45:49" x14ac:dyDescent="0.3">
      <c r="AS2355" s="124">
        <v>1607</v>
      </c>
      <c r="AT2355" s="124" t="e">
        <f t="shared" si="108"/>
        <v>#REF!</v>
      </c>
      <c r="AU2355" s="124" t="e">
        <f t="shared" si="107"/>
        <v>#REF!</v>
      </c>
      <c r="AV2355" s="129" t="s">
        <v>4370</v>
      </c>
      <c r="AW2355" s="129" t="s">
        <v>4371</v>
      </c>
    </row>
    <row r="2356" spans="45:49" x14ac:dyDescent="0.3">
      <c r="AS2356" s="124">
        <v>1607</v>
      </c>
      <c r="AT2356" s="124" t="e">
        <f t="shared" si="108"/>
        <v>#REF!</v>
      </c>
      <c r="AU2356" s="124" t="e">
        <f t="shared" si="107"/>
        <v>#REF!</v>
      </c>
      <c r="AV2356" s="124" t="s">
        <v>4372</v>
      </c>
      <c r="AW2356" s="124" t="s">
        <v>4373</v>
      </c>
    </row>
    <row r="2357" spans="45:49" x14ac:dyDescent="0.3">
      <c r="AS2357" s="124">
        <v>1607</v>
      </c>
      <c r="AT2357" s="124" t="e">
        <f t="shared" si="108"/>
        <v>#REF!</v>
      </c>
      <c r="AU2357" s="124" t="e">
        <f t="shared" si="107"/>
        <v>#REF!</v>
      </c>
      <c r="AV2357" s="129" t="s">
        <v>4374</v>
      </c>
      <c r="AW2357" s="129" t="s">
        <v>4375</v>
      </c>
    </row>
    <row r="2358" spans="45:49" x14ac:dyDescent="0.3">
      <c r="AS2358" s="124">
        <v>1607</v>
      </c>
      <c r="AT2358" s="124" t="e">
        <f t="shared" si="108"/>
        <v>#REF!</v>
      </c>
      <c r="AU2358" s="124" t="e">
        <f t="shared" si="107"/>
        <v>#REF!</v>
      </c>
      <c r="AV2358" s="124" t="s">
        <v>4376</v>
      </c>
      <c r="AW2358" s="124" t="s">
        <v>4377</v>
      </c>
    </row>
    <row r="2359" spans="45:49" x14ac:dyDescent="0.3">
      <c r="AS2359" s="124">
        <v>1607</v>
      </c>
      <c r="AT2359" s="124" t="e">
        <f t="shared" si="108"/>
        <v>#REF!</v>
      </c>
      <c r="AU2359" s="124" t="e">
        <f t="shared" si="107"/>
        <v>#REF!</v>
      </c>
      <c r="AV2359" s="129" t="s">
        <v>4378</v>
      </c>
      <c r="AW2359" s="129" t="s">
        <v>4379</v>
      </c>
    </row>
    <row r="2360" spans="45:49" x14ac:dyDescent="0.3">
      <c r="AS2360" s="124">
        <v>1608</v>
      </c>
      <c r="AT2360" s="124" t="e">
        <f t="shared" si="108"/>
        <v>#REF!</v>
      </c>
      <c r="AU2360" s="124" t="e">
        <f t="shared" si="107"/>
        <v>#REF!</v>
      </c>
      <c r="AV2360" s="124" t="s">
        <v>4380</v>
      </c>
      <c r="AW2360" s="124" t="s">
        <v>4381</v>
      </c>
    </row>
    <row r="2361" spans="45:49" x14ac:dyDescent="0.3">
      <c r="AS2361" s="124">
        <v>1608</v>
      </c>
      <c r="AT2361" s="124" t="e">
        <f t="shared" si="108"/>
        <v>#REF!</v>
      </c>
      <c r="AU2361" s="124" t="e">
        <f t="shared" si="107"/>
        <v>#REF!</v>
      </c>
      <c r="AV2361" s="129" t="s">
        <v>4382</v>
      </c>
      <c r="AW2361" s="129" t="s">
        <v>4383</v>
      </c>
    </row>
    <row r="2362" spans="45:49" x14ac:dyDescent="0.3">
      <c r="AS2362" s="124">
        <v>1608</v>
      </c>
      <c r="AT2362" s="124" t="e">
        <f t="shared" si="108"/>
        <v>#REF!</v>
      </c>
      <c r="AU2362" s="124" t="e">
        <f t="shared" si="107"/>
        <v>#REF!</v>
      </c>
      <c r="AV2362" s="124" t="s">
        <v>4384</v>
      </c>
      <c r="AW2362" s="124" t="s">
        <v>4385</v>
      </c>
    </row>
    <row r="2363" spans="45:49" x14ac:dyDescent="0.3">
      <c r="AS2363" s="124">
        <v>1608</v>
      </c>
      <c r="AT2363" s="124" t="e">
        <f t="shared" si="108"/>
        <v>#REF!</v>
      </c>
      <c r="AU2363" s="124" t="e">
        <f t="shared" si="107"/>
        <v>#REF!</v>
      </c>
      <c r="AV2363" s="129" t="s">
        <v>4386</v>
      </c>
      <c r="AW2363" s="129" t="s">
        <v>4387</v>
      </c>
    </row>
    <row r="2364" spans="45:49" x14ac:dyDescent="0.3">
      <c r="AS2364" s="124">
        <v>1608</v>
      </c>
      <c r="AT2364" s="124" t="e">
        <f t="shared" si="108"/>
        <v>#REF!</v>
      </c>
      <c r="AU2364" s="124" t="e">
        <f t="shared" si="107"/>
        <v>#REF!</v>
      </c>
      <c r="AV2364" s="124" t="s">
        <v>4388</v>
      </c>
      <c r="AW2364" s="124" t="s">
        <v>4389</v>
      </c>
    </row>
    <row r="2365" spans="45:49" x14ac:dyDescent="0.3">
      <c r="AS2365" s="124">
        <v>1608</v>
      </c>
      <c r="AT2365" s="124" t="e">
        <f t="shared" si="108"/>
        <v>#REF!</v>
      </c>
      <c r="AU2365" s="124" t="e">
        <f t="shared" si="107"/>
        <v>#REF!</v>
      </c>
      <c r="AV2365" s="129" t="s">
        <v>4390</v>
      </c>
      <c r="AW2365" s="129" t="s">
        <v>4391</v>
      </c>
    </row>
    <row r="2366" spans="45:49" x14ac:dyDescent="0.3">
      <c r="AS2366" s="124">
        <v>1608</v>
      </c>
      <c r="AT2366" s="124" t="e">
        <f t="shared" si="108"/>
        <v>#REF!</v>
      </c>
      <c r="AU2366" s="124" t="e">
        <f t="shared" si="107"/>
        <v>#REF!</v>
      </c>
      <c r="AV2366" s="124" t="s">
        <v>4392</v>
      </c>
      <c r="AW2366" s="124" t="s">
        <v>4393</v>
      </c>
    </row>
    <row r="2367" spans="45:49" x14ac:dyDescent="0.3">
      <c r="AS2367" s="124">
        <v>1608</v>
      </c>
      <c r="AT2367" s="124" t="e">
        <f t="shared" si="108"/>
        <v>#REF!</v>
      </c>
      <c r="AU2367" s="124" t="e">
        <f t="shared" si="107"/>
        <v>#REF!</v>
      </c>
      <c r="AV2367" s="129" t="s">
        <v>6223</v>
      </c>
      <c r="AW2367" s="129" t="s">
        <v>4394</v>
      </c>
    </row>
    <row r="2368" spans="45:49" x14ac:dyDescent="0.3">
      <c r="AS2368" s="124">
        <v>1608</v>
      </c>
      <c r="AT2368" s="124" t="e">
        <f t="shared" si="108"/>
        <v>#REF!</v>
      </c>
      <c r="AU2368" s="124" t="e">
        <f t="shared" si="107"/>
        <v>#REF!</v>
      </c>
      <c r="AV2368" s="124" t="s">
        <v>6224</v>
      </c>
      <c r="AW2368" s="124" t="s">
        <v>4395</v>
      </c>
    </row>
    <row r="2369" spans="45:49" x14ac:dyDescent="0.3">
      <c r="AS2369" s="124">
        <v>1608</v>
      </c>
      <c r="AT2369" s="124" t="e">
        <f t="shared" si="108"/>
        <v>#REF!</v>
      </c>
      <c r="AU2369" s="124" t="e">
        <f t="shared" si="107"/>
        <v>#REF!</v>
      </c>
      <c r="AV2369" s="129" t="s">
        <v>6225</v>
      </c>
      <c r="AW2369" s="129" t="s">
        <v>4396</v>
      </c>
    </row>
    <row r="2370" spans="45:49" x14ac:dyDescent="0.3">
      <c r="AS2370" s="124">
        <v>1608</v>
      </c>
      <c r="AT2370" s="124" t="e">
        <f t="shared" si="108"/>
        <v>#REF!</v>
      </c>
      <c r="AU2370" s="124" t="e">
        <f t="shared" ref="AU2370:AU2433" si="109">CONCATENATE(AS2370,AT2370)</f>
        <v>#REF!</v>
      </c>
      <c r="AV2370" s="124" t="s">
        <v>6226</v>
      </c>
      <c r="AW2370" s="124" t="s">
        <v>4397</v>
      </c>
    </row>
    <row r="2371" spans="45:49" x14ac:dyDescent="0.3">
      <c r="AS2371" s="124">
        <v>1609</v>
      </c>
      <c r="AT2371" s="124" t="e">
        <f t="shared" ref="AT2371:AT2434" si="110">AT2370+1</f>
        <v>#REF!</v>
      </c>
      <c r="AU2371" s="124" t="e">
        <f t="shared" si="109"/>
        <v>#REF!</v>
      </c>
      <c r="AV2371" s="129" t="s">
        <v>4398</v>
      </c>
      <c r="AW2371" s="129" t="s">
        <v>4399</v>
      </c>
    </row>
    <row r="2372" spans="45:49" x14ac:dyDescent="0.3">
      <c r="AS2372" s="124">
        <v>1609</v>
      </c>
      <c r="AT2372" s="124" t="e">
        <f t="shared" si="110"/>
        <v>#REF!</v>
      </c>
      <c r="AU2372" s="124" t="e">
        <f t="shared" si="109"/>
        <v>#REF!</v>
      </c>
      <c r="AV2372" s="124" t="s">
        <v>4400</v>
      </c>
      <c r="AW2372" s="124" t="s">
        <v>4401</v>
      </c>
    </row>
    <row r="2373" spans="45:49" x14ac:dyDescent="0.3">
      <c r="AS2373" s="124">
        <v>1609</v>
      </c>
      <c r="AT2373" s="124" t="e">
        <f t="shared" si="110"/>
        <v>#REF!</v>
      </c>
      <c r="AU2373" s="124" t="e">
        <f t="shared" si="109"/>
        <v>#REF!</v>
      </c>
      <c r="AV2373" s="129" t="s">
        <v>4402</v>
      </c>
      <c r="AW2373" s="129" t="s">
        <v>4403</v>
      </c>
    </row>
    <row r="2374" spans="45:49" x14ac:dyDescent="0.3">
      <c r="AS2374" s="124">
        <v>1609</v>
      </c>
      <c r="AT2374" s="124" t="e">
        <f t="shared" si="110"/>
        <v>#REF!</v>
      </c>
      <c r="AU2374" s="124" t="e">
        <f t="shared" si="109"/>
        <v>#REF!</v>
      </c>
      <c r="AV2374" s="124" t="s">
        <v>4404</v>
      </c>
      <c r="AW2374" s="124" t="s">
        <v>4405</v>
      </c>
    </row>
    <row r="2375" spans="45:49" x14ac:dyDescent="0.3">
      <c r="AS2375" s="124">
        <v>1609</v>
      </c>
      <c r="AT2375" s="124" t="e">
        <f t="shared" si="110"/>
        <v>#REF!</v>
      </c>
      <c r="AU2375" s="124" t="e">
        <f t="shared" si="109"/>
        <v>#REF!</v>
      </c>
      <c r="AV2375" s="129" t="s">
        <v>4406</v>
      </c>
      <c r="AW2375" s="129" t="s">
        <v>4407</v>
      </c>
    </row>
    <row r="2376" spans="45:49" x14ac:dyDescent="0.3">
      <c r="AS2376" s="124">
        <v>1609</v>
      </c>
      <c r="AT2376" s="124" t="e">
        <f t="shared" si="110"/>
        <v>#REF!</v>
      </c>
      <c r="AU2376" s="124" t="e">
        <f t="shared" si="109"/>
        <v>#REF!</v>
      </c>
      <c r="AV2376" s="124" t="s">
        <v>4408</v>
      </c>
      <c r="AW2376" s="124" t="s">
        <v>4409</v>
      </c>
    </row>
    <row r="2377" spans="45:49" x14ac:dyDescent="0.3">
      <c r="AS2377" s="124">
        <v>1609</v>
      </c>
      <c r="AT2377" s="124" t="e">
        <f t="shared" si="110"/>
        <v>#REF!</v>
      </c>
      <c r="AU2377" s="124" t="e">
        <f t="shared" si="109"/>
        <v>#REF!</v>
      </c>
      <c r="AV2377" s="129" t="s">
        <v>4410</v>
      </c>
      <c r="AW2377" s="129" t="s">
        <v>4411</v>
      </c>
    </row>
    <row r="2378" spans="45:49" x14ac:dyDescent="0.3">
      <c r="AS2378" s="124">
        <v>1609</v>
      </c>
      <c r="AT2378" s="124" t="e">
        <f t="shared" si="110"/>
        <v>#REF!</v>
      </c>
      <c r="AU2378" s="124" t="e">
        <f t="shared" si="109"/>
        <v>#REF!</v>
      </c>
      <c r="AV2378" s="124" t="s">
        <v>4412</v>
      </c>
      <c r="AW2378" s="124" t="s">
        <v>4413</v>
      </c>
    </row>
    <row r="2379" spans="45:49" x14ac:dyDescent="0.3">
      <c r="AS2379" s="124">
        <v>1609</v>
      </c>
      <c r="AT2379" s="124" t="e">
        <f t="shared" si="110"/>
        <v>#REF!</v>
      </c>
      <c r="AU2379" s="124" t="e">
        <f t="shared" si="109"/>
        <v>#REF!</v>
      </c>
      <c r="AV2379" s="129" t="s">
        <v>4414</v>
      </c>
      <c r="AW2379" s="129" t="s">
        <v>4415</v>
      </c>
    </row>
    <row r="2380" spans="45:49" x14ac:dyDescent="0.3">
      <c r="AS2380" s="124">
        <v>1609</v>
      </c>
      <c r="AT2380" s="124" t="e">
        <f t="shared" si="110"/>
        <v>#REF!</v>
      </c>
      <c r="AU2380" s="124" t="e">
        <f t="shared" si="109"/>
        <v>#REF!</v>
      </c>
      <c r="AV2380" s="124" t="s">
        <v>4416</v>
      </c>
      <c r="AW2380" s="124" t="s">
        <v>4417</v>
      </c>
    </row>
    <row r="2381" spans="45:49" x14ac:dyDescent="0.3">
      <c r="AS2381" s="124">
        <v>1609</v>
      </c>
      <c r="AT2381" s="124" t="e">
        <f t="shared" si="110"/>
        <v>#REF!</v>
      </c>
      <c r="AU2381" s="124" t="e">
        <f t="shared" si="109"/>
        <v>#REF!</v>
      </c>
      <c r="AV2381" s="129" t="s">
        <v>4418</v>
      </c>
      <c r="AW2381" s="129" t="s">
        <v>4419</v>
      </c>
    </row>
    <row r="2382" spans="45:49" x14ac:dyDescent="0.3">
      <c r="AS2382" s="124">
        <v>1609</v>
      </c>
      <c r="AT2382" s="124" t="e">
        <f t="shared" si="110"/>
        <v>#REF!</v>
      </c>
      <c r="AU2382" s="124" t="e">
        <f t="shared" si="109"/>
        <v>#REF!</v>
      </c>
      <c r="AV2382" s="124" t="s">
        <v>4420</v>
      </c>
      <c r="AW2382" s="124" t="s">
        <v>4421</v>
      </c>
    </row>
    <row r="2383" spans="45:49" x14ac:dyDescent="0.3">
      <c r="AS2383" s="124">
        <v>1609</v>
      </c>
      <c r="AT2383" s="124" t="e">
        <f t="shared" si="110"/>
        <v>#REF!</v>
      </c>
      <c r="AU2383" s="124" t="e">
        <f t="shared" si="109"/>
        <v>#REF!</v>
      </c>
      <c r="AV2383" s="129" t="s">
        <v>4422</v>
      </c>
      <c r="AW2383" s="129" t="s">
        <v>4423</v>
      </c>
    </row>
    <row r="2384" spans="45:49" x14ac:dyDescent="0.3">
      <c r="AS2384" s="124">
        <v>1609</v>
      </c>
      <c r="AT2384" s="124" t="e">
        <f t="shared" si="110"/>
        <v>#REF!</v>
      </c>
      <c r="AU2384" s="124" t="e">
        <f t="shared" si="109"/>
        <v>#REF!</v>
      </c>
      <c r="AV2384" s="124" t="s">
        <v>1501</v>
      </c>
      <c r="AW2384" s="124" t="s">
        <v>4424</v>
      </c>
    </row>
    <row r="2385" spans="45:49" x14ac:dyDescent="0.3">
      <c r="AS2385" s="124">
        <v>1609</v>
      </c>
      <c r="AT2385" s="124" t="e">
        <f t="shared" si="110"/>
        <v>#REF!</v>
      </c>
      <c r="AU2385" s="124" t="e">
        <f t="shared" si="109"/>
        <v>#REF!</v>
      </c>
      <c r="AV2385" s="129" t="s">
        <v>4425</v>
      </c>
      <c r="AW2385" s="129" t="s">
        <v>4426</v>
      </c>
    </row>
    <row r="2386" spans="45:49" x14ac:dyDescent="0.3">
      <c r="AS2386" s="124">
        <v>1609</v>
      </c>
      <c r="AT2386" s="124" t="e">
        <f t="shared" si="110"/>
        <v>#REF!</v>
      </c>
      <c r="AU2386" s="124" t="e">
        <f t="shared" si="109"/>
        <v>#REF!</v>
      </c>
      <c r="AV2386" s="124" t="s">
        <v>4427</v>
      </c>
      <c r="AW2386" s="124" t="s">
        <v>4428</v>
      </c>
    </row>
    <row r="2387" spans="45:49" x14ac:dyDescent="0.3">
      <c r="AS2387" s="124">
        <v>1609</v>
      </c>
      <c r="AT2387" s="124" t="e">
        <f t="shared" si="110"/>
        <v>#REF!</v>
      </c>
      <c r="AU2387" s="124" t="e">
        <f t="shared" si="109"/>
        <v>#REF!</v>
      </c>
      <c r="AV2387" s="129" t="s">
        <v>4429</v>
      </c>
      <c r="AW2387" s="129" t="s">
        <v>4430</v>
      </c>
    </row>
    <row r="2388" spans="45:49" x14ac:dyDescent="0.3">
      <c r="AS2388" s="124">
        <v>1609</v>
      </c>
      <c r="AT2388" s="124" t="e">
        <f t="shared" si="110"/>
        <v>#REF!</v>
      </c>
      <c r="AU2388" s="124" t="e">
        <f t="shared" si="109"/>
        <v>#REF!</v>
      </c>
      <c r="AV2388" s="124" t="s">
        <v>4431</v>
      </c>
      <c r="AW2388" s="124" t="s">
        <v>4432</v>
      </c>
    </row>
    <row r="2389" spans="45:49" x14ac:dyDescent="0.3">
      <c r="AS2389" s="124">
        <v>1609</v>
      </c>
      <c r="AT2389" s="124" t="e">
        <f t="shared" si="110"/>
        <v>#REF!</v>
      </c>
      <c r="AU2389" s="124" t="e">
        <f t="shared" si="109"/>
        <v>#REF!</v>
      </c>
      <c r="AV2389" s="129" t="s">
        <v>4433</v>
      </c>
      <c r="AW2389" s="129" t="s">
        <v>4434</v>
      </c>
    </row>
    <row r="2390" spans="45:49" x14ac:dyDescent="0.3">
      <c r="AS2390" s="124">
        <v>1609</v>
      </c>
      <c r="AT2390" s="124" t="e">
        <f t="shared" si="110"/>
        <v>#REF!</v>
      </c>
      <c r="AU2390" s="124" t="e">
        <f t="shared" si="109"/>
        <v>#REF!</v>
      </c>
      <c r="AV2390" s="124" t="s">
        <v>6227</v>
      </c>
      <c r="AW2390" s="124" t="s">
        <v>4435</v>
      </c>
    </row>
    <row r="2391" spans="45:49" x14ac:dyDescent="0.3">
      <c r="AS2391" s="124">
        <v>1609</v>
      </c>
      <c r="AT2391" s="124" t="e">
        <f t="shared" si="110"/>
        <v>#REF!</v>
      </c>
      <c r="AU2391" s="124" t="e">
        <f t="shared" si="109"/>
        <v>#REF!</v>
      </c>
      <c r="AV2391" s="129" t="s">
        <v>6228</v>
      </c>
      <c r="AW2391" s="129" t="s">
        <v>4436</v>
      </c>
    </row>
    <row r="2392" spans="45:49" x14ac:dyDescent="0.3">
      <c r="AS2392" s="124">
        <v>1609</v>
      </c>
      <c r="AT2392" s="124" t="e">
        <f t="shared" si="110"/>
        <v>#REF!</v>
      </c>
      <c r="AU2392" s="124" t="e">
        <f t="shared" si="109"/>
        <v>#REF!</v>
      </c>
      <c r="AV2392" s="124" t="s">
        <v>6229</v>
      </c>
      <c r="AW2392" s="124" t="s">
        <v>4437</v>
      </c>
    </row>
    <row r="2393" spans="45:49" x14ac:dyDescent="0.3">
      <c r="AS2393" s="124">
        <v>1609</v>
      </c>
      <c r="AT2393" s="124" t="e">
        <f t="shared" si="110"/>
        <v>#REF!</v>
      </c>
      <c r="AU2393" s="124" t="e">
        <f t="shared" si="109"/>
        <v>#REF!</v>
      </c>
      <c r="AV2393" s="129" t="s">
        <v>6230</v>
      </c>
      <c r="AW2393" s="129" t="s">
        <v>4438</v>
      </c>
    </row>
    <row r="2394" spans="45:49" x14ac:dyDescent="0.3">
      <c r="AS2394" s="124">
        <v>1609</v>
      </c>
      <c r="AT2394" s="124" t="e">
        <f t="shared" si="110"/>
        <v>#REF!</v>
      </c>
      <c r="AU2394" s="124" t="e">
        <f t="shared" si="109"/>
        <v>#REF!</v>
      </c>
      <c r="AV2394" s="124" t="s">
        <v>6231</v>
      </c>
      <c r="AW2394" s="124" t="s">
        <v>4439</v>
      </c>
    </row>
    <row r="2395" spans="45:49" x14ac:dyDescent="0.3">
      <c r="AS2395" s="124">
        <v>1609</v>
      </c>
      <c r="AT2395" s="124" t="e">
        <f t="shared" si="110"/>
        <v>#REF!</v>
      </c>
      <c r="AU2395" s="124" t="e">
        <f t="shared" si="109"/>
        <v>#REF!</v>
      </c>
      <c r="AV2395" s="129" t="s">
        <v>6232</v>
      </c>
      <c r="AW2395" s="129" t="s">
        <v>4440</v>
      </c>
    </row>
    <row r="2396" spans="45:49" x14ac:dyDescent="0.3">
      <c r="AS2396" s="124">
        <v>1609</v>
      </c>
      <c r="AT2396" s="124" t="e">
        <f t="shared" si="110"/>
        <v>#REF!</v>
      </c>
      <c r="AU2396" s="124" t="e">
        <f t="shared" si="109"/>
        <v>#REF!</v>
      </c>
      <c r="AV2396" s="124" t="s">
        <v>6233</v>
      </c>
      <c r="AW2396" s="124" t="s">
        <v>4441</v>
      </c>
    </row>
    <row r="2397" spans="45:49" x14ac:dyDescent="0.3">
      <c r="AS2397" s="124">
        <v>1609</v>
      </c>
      <c r="AT2397" s="124" t="e">
        <f t="shared" si="110"/>
        <v>#REF!</v>
      </c>
      <c r="AU2397" s="124" t="e">
        <f t="shared" si="109"/>
        <v>#REF!</v>
      </c>
      <c r="AV2397" s="129" t="s">
        <v>6234</v>
      </c>
      <c r="AW2397" s="129" t="s">
        <v>4442</v>
      </c>
    </row>
    <row r="2398" spans="45:49" x14ac:dyDescent="0.3">
      <c r="AS2398" s="124">
        <v>1610</v>
      </c>
      <c r="AT2398" s="124" t="e">
        <f t="shared" si="110"/>
        <v>#REF!</v>
      </c>
      <c r="AU2398" s="124" t="e">
        <f t="shared" si="109"/>
        <v>#REF!</v>
      </c>
      <c r="AV2398" s="124" t="s">
        <v>4443</v>
      </c>
      <c r="AW2398" s="124" t="s">
        <v>4444</v>
      </c>
    </row>
    <row r="2399" spans="45:49" x14ac:dyDescent="0.3">
      <c r="AS2399" s="124">
        <v>1610</v>
      </c>
      <c r="AT2399" s="124" t="e">
        <f t="shared" si="110"/>
        <v>#REF!</v>
      </c>
      <c r="AU2399" s="124" t="e">
        <f t="shared" si="109"/>
        <v>#REF!</v>
      </c>
      <c r="AV2399" s="129" t="s">
        <v>4445</v>
      </c>
      <c r="AW2399" s="129" t="s">
        <v>4446</v>
      </c>
    </row>
    <row r="2400" spans="45:49" x14ac:dyDescent="0.3">
      <c r="AS2400" s="124">
        <v>1610</v>
      </c>
      <c r="AT2400" s="124" t="e">
        <f t="shared" si="110"/>
        <v>#REF!</v>
      </c>
      <c r="AU2400" s="124" t="e">
        <f t="shared" si="109"/>
        <v>#REF!</v>
      </c>
      <c r="AV2400" s="124" t="s">
        <v>4447</v>
      </c>
      <c r="AW2400" s="124" t="s">
        <v>4448</v>
      </c>
    </row>
    <row r="2401" spans="45:49" x14ac:dyDescent="0.3">
      <c r="AS2401" s="124">
        <v>1610</v>
      </c>
      <c r="AT2401" s="124" t="e">
        <f t="shared" si="110"/>
        <v>#REF!</v>
      </c>
      <c r="AU2401" s="124" t="e">
        <f t="shared" si="109"/>
        <v>#REF!</v>
      </c>
      <c r="AV2401" s="129" t="s">
        <v>4449</v>
      </c>
      <c r="AW2401" s="129" t="s">
        <v>4450</v>
      </c>
    </row>
    <row r="2402" spans="45:49" x14ac:dyDescent="0.3">
      <c r="AS2402" s="124">
        <v>1610</v>
      </c>
      <c r="AT2402" s="124" t="e">
        <f t="shared" si="110"/>
        <v>#REF!</v>
      </c>
      <c r="AU2402" s="124" t="e">
        <f t="shared" si="109"/>
        <v>#REF!</v>
      </c>
      <c r="AV2402" s="124" t="s">
        <v>4451</v>
      </c>
      <c r="AW2402" s="124" t="s">
        <v>4452</v>
      </c>
    </row>
    <row r="2403" spans="45:49" x14ac:dyDescent="0.3">
      <c r="AS2403" s="124">
        <v>1610</v>
      </c>
      <c r="AT2403" s="124" t="e">
        <f t="shared" si="110"/>
        <v>#REF!</v>
      </c>
      <c r="AU2403" s="124" t="e">
        <f t="shared" si="109"/>
        <v>#REF!</v>
      </c>
      <c r="AV2403" s="129" t="s">
        <v>4453</v>
      </c>
      <c r="AW2403" s="129" t="s">
        <v>4454</v>
      </c>
    </row>
    <row r="2404" spans="45:49" x14ac:dyDescent="0.3">
      <c r="AS2404" s="124">
        <v>1610</v>
      </c>
      <c r="AT2404" s="124" t="e">
        <f t="shared" si="110"/>
        <v>#REF!</v>
      </c>
      <c r="AU2404" s="124" t="e">
        <f t="shared" si="109"/>
        <v>#REF!</v>
      </c>
      <c r="AV2404" s="124" t="s">
        <v>4455</v>
      </c>
      <c r="AW2404" s="124" t="s">
        <v>4456</v>
      </c>
    </row>
    <row r="2405" spans="45:49" x14ac:dyDescent="0.3">
      <c r="AS2405" s="124">
        <v>1610</v>
      </c>
      <c r="AT2405" s="124" t="e">
        <f t="shared" si="110"/>
        <v>#REF!</v>
      </c>
      <c r="AU2405" s="124" t="e">
        <f t="shared" si="109"/>
        <v>#REF!</v>
      </c>
      <c r="AV2405" s="129" t="s">
        <v>6235</v>
      </c>
      <c r="AW2405" s="129" t="s">
        <v>4457</v>
      </c>
    </row>
    <row r="2406" spans="45:49" x14ac:dyDescent="0.3">
      <c r="AS2406" s="124">
        <v>1610</v>
      </c>
      <c r="AT2406" s="124" t="e">
        <f t="shared" si="110"/>
        <v>#REF!</v>
      </c>
      <c r="AU2406" s="124" t="e">
        <f t="shared" si="109"/>
        <v>#REF!</v>
      </c>
      <c r="AV2406" s="124" t="s">
        <v>6236</v>
      </c>
      <c r="AW2406" s="124" t="s">
        <v>4458</v>
      </c>
    </row>
    <row r="2407" spans="45:49" x14ac:dyDescent="0.3">
      <c r="AS2407" s="124">
        <v>1610</v>
      </c>
      <c r="AT2407" s="124" t="e">
        <f t="shared" si="110"/>
        <v>#REF!</v>
      </c>
      <c r="AU2407" s="124" t="e">
        <f t="shared" si="109"/>
        <v>#REF!</v>
      </c>
      <c r="AV2407" s="129" t="s">
        <v>6237</v>
      </c>
      <c r="AW2407" s="129" t="s">
        <v>4459</v>
      </c>
    </row>
    <row r="2408" spans="45:49" x14ac:dyDescent="0.3">
      <c r="AS2408" s="124">
        <v>1610</v>
      </c>
      <c r="AT2408" s="124" t="e">
        <f t="shared" si="110"/>
        <v>#REF!</v>
      </c>
      <c r="AU2408" s="124" t="e">
        <f t="shared" si="109"/>
        <v>#REF!</v>
      </c>
      <c r="AV2408" s="124" t="s">
        <v>6238</v>
      </c>
      <c r="AW2408" s="124" t="s">
        <v>4460</v>
      </c>
    </row>
    <row r="2409" spans="45:49" x14ac:dyDescent="0.3">
      <c r="AS2409" s="124">
        <v>1701</v>
      </c>
      <c r="AT2409" s="124" t="e">
        <f t="shared" si="110"/>
        <v>#REF!</v>
      </c>
      <c r="AU2409" s="124" t="e">
        <f t="shared" si="109"/>
        <v>#REF!</v>
      </c>
      <c r="AV2409" s="129" t="s">
        <v>94</v>
      </c>
      <c r="AW2409" s="129" t="s">
        <v>4461</v>
      </c>
    </row>
    <row r="2410" spans="45:49" x14ac:dyDescent="0.3">
      <c r="AS2410" s="124">
        <v>1701</v>
      </c>
      <c r="AT2410" s="124" t="e">
        <f t="shared" si="110"/>
        <v>#REF!</v>
      </c>
      <c r="AU2410" s="124" t="e">
        <f t="shared" si="109"/>
        <v>#REF!</v>
      </c>
      <c r="AV2410" s="124" t="s">
        <v>4462</v>
      </c>
      <c r="AW2410" s="124" t="s">
        <v>4463</v>
      </c>
    </row>
    <row r="2411" spans="45:49" x14ac:dyDescent="0.3">
      <c r="AS2411" s="124">
        <v>1701</v>
      </c>
      <c r="AT2411" s="124" t="e">
        <f t="shared" si="110"/>
        <v>#REF!</v>
      </c>
      <c r="AU2411" s="124" t="e">
        <f t="shared" si="109"/>
        <v>#REF!</v>
      </c>
      <c r="AV2411" s="129" t="s">
        <v>4464</v>
      </c>
      <c r="AW2411" s="129" t="s">
        <v>4465</v>
      </c>
    </row>
    <row r="2412" spans="45:49" x14ac:dyDescent="0.3">
      <c r="AS2412" s="124">
        <v>1701</v>
      </c>
      <c r="AT2412" s="124" t="e">
        <f t="shared" si="110"/>
        <v>#REF!</v>
      </c>
      <c r="AU2412" s="124" t="e">
        <f t="shared" si="109"/>
        <v>#REF!</v>
      </c>
      <c r="AV2412" s="124" t="s">
        <v>4466</v>
      </c>
      <c r="AW2412" s="124" t="s">
        <v>4467</v>
      </c>
    </row>
    <row r="2413" spans="45:49" x14ac:dyDescent="0.3">
      <c r="AS2413" s="124">
        <v>1701</v>
      </c>
      <c r="AT2413" s="124" t="e">
        <f t="shared" si="110"/>
        <v>#REF!</v>
      </c>
      <c r="AU2413" s="124" t="e">
        <f t="shared" si="109"/>
        <v>#REF!</v>
      </c>
      <c r="AV2413" s="129" t="s">
        <v>4468</v>
      </c>
      <c r="AW2413" s="129" t="s">
        <v>4469</v>
      </c>
    </row>
    <row r="2414" spans="45:49" x14ac:dyDescent="0.3">
      <c r="AS2414" s="124">
        <v>1701</v>
      </c>
      <c r="AT2414" s="124" t="e">
        <f t="shared" si="110"/>
        <v>#REF!</v>
      </c>
      <c r="AU2414" s="124" t="e">
        <f t="shared" si="109"/>
        <v>#REF!</v>
      </c>
      <c r="AV2414" s="124" t="s">
        <v>4470</v>
      </c>
      <c r="AW2414" s="124" t="s">
        <v>4471</v>
      </c>
    </row>
    <row r="2415" spans="45:49" x14ac:dyDescent="0.3">
      <c r="AS2415" s="124">
        <v>1701</v>
      </c>
      <c r="AT2415" s="124" t="e">
        <f t="shared" si="110"/>
        <v>#REF!</v>
      </c>
      <c r="AU2415" s="124" t="e">
        <f t="shared" si="109"/>
        <v>#REF!</v>
      </c>
      <c r="AV2415" s="129" t="s">
        <v>4472</v>
      </c>
      <c r="AW2415" s="129" t="s">
        <v>4473</v>
      </c>
    </row>
    <row r="2416" spans="45:49" x14ac:dyDescent="0.3">
      <c r="AS2416" s="124">
        <v>1701</v>
      </c>
      <c r="AT2416" s="124" t="e">
        <f t="shared" si="110"/>
        <v>#REF!</v>
      </c>
      <c r="AU2416" s="124" t="e">
        <f t="shared" si="109"/>
        <v>#REF!</v>
      </c>
      <c r="AV2416" s="124" t="s">
        <v>1127</v>
      </c>
      <c r="AW2416" s="124" t="s">
        <v>4474</v>
      </c>
    </row>
    <row r="2417" spans="45:49" x14ac:dyDescent="0.3">
      <c r="AS2417" s="124">
        <v>1701</v>
      </c>
      <c r="AT2417" s="124" t="e">
        <f t="shared" si="110"/>
        <v>#REF!</v>
      </c>
      <c r="AU2417" s="124" t="e">
        <f t="shared" si="109"/>
        <v>#REF!</v>
      </c>
      <c r="AV2417" s="129" t="s">
        <v>200</v>
      </c>
      <c r="AW2417" s="129" t="s">
        <v>4475</v>
      </c>
    </row>
    <row r="2418" spans="45:49" x14ac:dyDescent="0.3">
      <c r="AS2418" s="124">
        <v>1701</v>
      </c>
      <c r="AT2418" s="124" t="e">
        <f t="shared" si="110"/>
        <v>#REF!</v>
      </c>
      <c r="AU2418" s="124" t="e">
        <f t="shared" si="109"/>
        <v>#REF!</v>
      </c>
      <c r="AV2418" s="124" t="s">
        <v>4476</v>
      </c>
      <c r="AW2418" s="124" t="s">
        <v>4477</v>
      </c>
    </row>
    <row r="2419" spans="45:49" x14ac:dyDescent="0.3">
      <c r="AS2419" s="124">
        <v>1701</v>
      </c>
      <c r="AT2419" s="124" t="e">
        <f t="shared" si="110"/>
        <v>#REF!</v>
      </c>
      <c r="AU2419" s="124" t="e">
        <f t="shared" si="109"/>
        <v>#REF!</v>
      </c>
      <c r="AV2419" s="129" t="s">
        <v>6239</v>
      </c>
      <c r="AW2419" s="129" t="s">
        <v>4478</v>
      </c>
    </row>
    <row r="2420" spans="45:49" x14ac:dyDescent="0.3">
      <c r="AS2420" s="124">
        <v>1701</v>
      </c>
      <c r="AT2420" s="124" t="e">
        <f t="shared" si="110"/>
        <v>#REF!</v>
      </c>
      <c r="AU2420" s="124" t="e">
        <f t="shared" si="109"/>
        <v>#REF!</v>
      </c>
      <c r="AV2420" s="124" t="s">
        <v>6240</v>
      </c>
      <c r="AW2420" s="124" t="s">
        <v>4479</v>
      </c>
    </row>
    <row r="2421" spans="45:49" x14ac:dyDescent="0.3">
      <c r="AS2421" s="124">
        <v>1701</v>
      </c>
      <c r="AT2421" s="124" t="e">
        <f t="shared" si="110"/>
        <v>#REF!</v>
      </c>
      <c r="AU2421" s="124" t="e">
        <f t="shared" si="109"/>
        <v>#REF!</v>
      </c>
      <c r="AV2421" s="129" t="s">
        <v>6241</v>
      </c>
      <c r="AW2421" s="129" t="s">
        <v>4480</v>
      </c>
    </row>
    <row r="2422" spans="45:49" x14ac:dyDescent="0.3">
      <c r="AS2422" s="124">
        <v>1701</v>
      </c>
      <c r="AT2422" s="124" t="e">
        <f t="shared" si="110"/>
        <v>#REF!</v>
      </c>
      <c r="AU2422" s="124" t="e">
        <f t="shared" si="109"/>
        <v>#REF!</v>
      </c>
      <c r="AV2422" s="124" t="s">
        <v>6242</v>
      </c>
      <c r="AW2422" s="124" t="s">
        <v>4481</v>
      </c>
    </row>
    <row r="2423" spans="45:49" x14ac:dyDescent="0.3">
      <c r="AS2423" s="124">
        <v>1702</v>
      </c>
      <c r="AT2423" s="124" t="e">
        <f t="shared" si="110"/>
        <v>#REF!</v>
      </c>
      <c r="AU2423" s="124" t="e">
        <f t="shared" si="109"/>
        <v>#REF!</v>
      </c>
      <c r="AV2423" s="129" t="s">
        <v>4482</v>
      </c>
      <c r="AW2423" s="129" t="s">
        <v>4483</v>
      </c>
    </row>
    <row r="2424" spans="45:49" x14ac:dyDescent="0.3">
      <c r="AS2424" s="124">
        <v>1702</v>
      </c>
      <c r="AT2424" s="124" t="e">
        <f t="shared" si="110"/>
        <v>#REF!</v>
      </c>
      <c r="AU2424" s="124" t="e">
        <f t="shared" si="109"/>
        <v>#REF!</v>
      </c>
      <c r="AV2424" s="124" t="s">
        <v>4484</v>
      </c>
      <c r="AW2424" s="124" t="s">
        <v>4485</v>
      </c>
    </row>
    <row r="2425" spans="45:49" x14ac:dyDescent="0.3">
      <c r="AS2425" s="124">
        <v>1702</v>
      </c>
      <c r="AT2425" s="124" t="e">
        <f t="shared" si="110"/>
        <v>#REF!</v>
      </c>
      <c r="AU2425" s="124" t="e">
        <f t="shared" si="109"/>
        <v>#REF!</v>
      </c>
      <c r="AV2425" s="129" t="s">
        <v>901</v>
      </c>
      <c r="AW2425" s="129" t="s">
        <v>4486</v>
      </c>
    </row>
    <row r="2426" spans="45:49" x14ac:dyDescent="0.3">
      <c r="AS2426" s="124">
        <v>1702</v>
      </c>
      <c r="AT2426" s="124" t="e">
        <f t="shared" si="110"/>
        <v>#REF!</v>
      </c>
      <c r="AU2426" s="124" t="e">
        <f t="shared" si="109"/>
        <v>#REF!</v>
      </c>
      <c r="AV2426" s="124" t="s">
        <v>4487</v>
      </c>
      <c r="AW2426" s="124" t="s">
        <v>4488</v>
      </c>
    </row>
    <row r="2427" spans="45:49" x14ac:dyDescent="0.3">
      <c r="AS2427" s="124">
        <v>1702</v>
      </c>
      <c r="AT2427" s="124" t="e">
        <f t="shared" si="110"/>
        <v>#REF!</v>
      </c>
      <c r="AU2427" s="124" t="e">
        <f t="shared" si="109"/>
        <v>#REF!</v>
      </c>
      <c r="AV2427" s="129" t="s">
        <v>4489</v>
      </c>
      <c r="AW2427" s="129" t="s">
        <v>4490</v>
      </c>
    </row>
    <row r="2428" spans="45:49" x14ac:dyDescent="0.3">
      <c r="AS2428" s="124">
        <v>1702</v>
      </c>
      <c r="AT2428" s="124" t="e">
        <f t="shared" si="110"/>
        <v>#REF!</v>
      </c>
      <c r="AU2428" s="124" t="e">
        <f t="shared" si="109"/>
        <v>#REF!</v>
      </c>
      <c r="AV2428" s="124" t="s">
        <v>4491</v>
      </c>
      <c r="AW2428" s="124" t="s">
        <v>4492</v>
      </c>
    </row>
    <row r="2429" spans="45:49" x14ac:dyDescent="0.3">
      <c r="AS2429" s="124">
        <v>1702</v>
      </c>
      <c r="AT2429" s="124" t="e">
        <f t="shared" si="110"/>
        <v>#REF!</v>
      </c>
      <c r="AU2429" s="124" t="e">
        <f t="shared" si="109"/>
        <v>#REF!</v>
      </c>
      <c r="AV2429" s="129" t="s">
        <v>4493</v>
      </c>
      <c r="AW2429" s="129" t="s">
        <v>4494</v>
      </c>
    </row>
    <row r="2430" spans="45:49" x14ac:dyDescent="0.3">
      <c r="AS2430" s="124">
        <v>1702</v>
      </c>
      <c r="AT2430" s="124" t="e">
        <f t="shared" si="110"/>
        <v>#REF!</v>
      </c>
      <c r="AU2430" s="124" t="e">
        <f t="shared" si="109"/>
        <v>#REF!</v>
      </c>
      <c r="AV2430" s="124" t="s">
        <v>4495</v>
      </c>
      <c r="AW2430" s="124" t="s">
        <v>4496</v>
      </c>
    </row>
    <row r="2431" spans="45:49" x14ac:dyDescent="0.3">
      <c r="AS2431" s="124">
        <v>1702</v>
      </c>
      <c r="AT2431" s="124" t="e">
        <f t="shared" si="110"/>
        <v>#REF!</v>
      </c>
      <c r="AU2431" s="124" t="e">
        <f t="shared" si="109"/>
        <v>#REF!</v>
      </c>
      <c r="AV2431" s="129" t="s">
        <v>4497</v>
      </c>
      <c r="AW2431" s="129" t="s">
        <v>4498</v>
      </c>
    </row>
    <row r="2432" spans="45:49" x14ac:dyDescent="0.3">
      <c r="AS2432" s="124">
        <v>1702</v>
      </c>
      <c r="AT2432" s="124" t="e">
        <f t="shared" si="110"/>
        <v>#REF!</v>
      </c>
      <c r="AU2432" s="124" t="e">
        <f t="shared" si="109"/>
        <v>#REF!</v>
      </c>
      <c r="AV2432" s="124" t="s">
        <v>4499</v>
      </c>
      <c r="AW2432" s="124" t="s">
        <v>4500</v>
      </c>
    </row>
    <row r="2433" spans="45:49" x14ac:dyDescent="0.3">
      <c r="AS2433" s="124">
        <v>1703</v>
      </c>
      <c r="AT2433" s="124" t="e">
        <f t="shared" si="110"/>
        <v>#REF!</v>
      </c>
      <c r="AU2433" s="124" t="e">
        <f t="shared" si="109"/>
        <v>#REF!</v>
      </c>
      <c r="AV2433" s="129" t="s">
        <v>4501</v>
      </c>
      <c r="AW2433" s="129" t="s">
        <v>4502</v>
      </c>
    </row>
    <row r="2434" spans="45:49" x14ac:dyDescent="0.3">
      <c r="AS2434" s="124">
        <v>1703</v>
      </c>
      <c r="AT2434" s="124" t="e">
        <f t="shared" si="110"/>
        <v>#REF!</v>
      </c>
      <c r="AU2434" s="124" t="e">
        <f t="shared" ref="AU2434:AU2497" si="111">CONCATENATE(AS2434,AT2434)</f>
        <v>#REF!</v>
      </c>
      <c r="AV2434" s="124" t="s">
        <v>4503</v>
      </c>
      <c r="AW2434" s="124" t="s">
        <v>4504</v>
      </c>
    </row>
    <row r="2435" spans="45:49" x14ac:dyDescent="0.3">
      <c r="AS2435" s="124">
        <v>1703</v>
      </c>
      <c r="AT2435" s="124" t="e">
        <f t="shared" ref="AT2435:AT2498" si="112">AT2434+1</f>
        <v>#REF!</v>
      </c>
      <c r="AU2435" s="124" t="e">
        <f t="shared" si="111"/>
        <v>#REF!</v>
      </c>
      <c r="AV2435" s="129" t="s">
        <v>3660</v>
      </c>
      <c r="AW2435" s="129" t="s">
        <v>4505</v>
      </c>
    </row>
    <row r="2436" spans="45:49" x14ac:dyDescent="0.3">
      <c r="AS2436" s="124">
        <v>1703</v>
      </c>
      <c r="AT2436" s="124" t="e">
        <f t="shared" si="112"/>
        <v>#REF!</v>
      </c>
      <c r="AU2436" s="124" t="e">
        <f t="shared" si="111"/>
        <v>#REF!</v>
      </c>
      <c r="AV2436" s="124" t="s">
        <v>4506</v>
      </c>
      <c r="AW2436" s="124" t="s">
        <v>4507</v>
      </c>
    </row>
    <row r="2437" spans="45:49" x14ac:dyDescent="0.3">
      <c r="AS2437" s="124">
        <v>1703</v>
      </c>
      <c r="AT2437" s="124" t="e">
        <f t="shared" si="112"/>
        <v>#REF!</v>
      </c>
      <c r="AU2437" s="124" t="e">
        <f t="shared" si="111"/>
        <v>#REF!</v>
      </c>
      <c r="AV2437" s="129" t="s">
        <v>4508</v>
      </c>
      <c r="AW2437" s="129" t="s">
        <v>4509</v>
      </c>
    </row>
    <row r="2438" spans="45:49" x14ac:dyDescent="0.3">
      <c r="AS2438" s="124">
        <v>1703</v>
      </c>
      <c r="AT2438" s="124" t="e">
        <f t="shared" si="112"/>
        <v>#REF!</v>
      </c>
      <c r="AU2438" s="124" t="e">
        <f t="shared" si="111"/>
        <v>#REF!</v>
      </c>
      <c r="AV2438" s="124" t="s">
        <v>4510</v>
      </c>
      <c r="AW2438" s="124" t="s">
        <v>4511</v>
      </c>
    </row>
    <row r="2439" spans="45:49" x14ac:dyDescent="0.3">
      <c r="AS2439" s="124">
        <v>1703</v>
      </c>
      <c r="AT2439" s="124" t="e">
        <f t="shared" si="112"/>
        <v>#REF!</v>
      </c>
      <c r="AU2439" s="124" t="e">
        <f t="shared" si="111"/>
        <v>#REF!</v>
      </c>
      <c r="AV2439" s="129" t="s">
        <v>4512</v>
      </c>
      <c r="AW2439" s="129" t="s">
        <v>4513</v>
      </c>
    </row>
    <row r="2440" spans="45:49" x14ac:dyDescent="0.3">
      <c r="AS2440" s="124">
        <v>1703</v>
      </c>
      <c r="AT2440" s="124" t="e">
        <f t="shared" si="112"/>
        <v>#REF!</v>
      </c>
      <c r="AU2440" s="124" t="e">
        <f t="shared" si="111"/>
        <v>#REF!</v>
      </c>
      <c r="AV2440" s="124" t="s">
        <v>4514</v>
      </c>
      <c r="AW2440" s="124" t="s">
        <v>4515</v>
      </c>
    </row>
    <row r="2441" spans="45:49" x14ac:dyDescent="0.3">
      <c r="AS2441" s="124">
        <v>1703</v>
      </c>
      <c r="AT2441" s="124" t="e">
        <f t="shared" si="112"/>
        <v>#REF!</v>
      </c>
      <c r="AU2441" s="124" t="e">
        <f t="shared" si="111"/>
        <v>#REF!</v>
      </c>
      <c r="AV2441" s="129" t="s">
        <v>4516</v>
      </c>
      <c r="AW2441" s="129" t="s">
        <v>4517</v>
      </c>
    </row>
    <row r="2442" spans="45:49" x14ac:dyDescent="0.3">
      <c r="AS2442" s="124">
        <v>1703</v>
      </c>
      <c r="AT2442" s="124" t="e">
        <f t="shared" si="112"/>
        <v>#REF!</v>
      </c>
      <c r="AU2442" s="124" t="e">
        <f t="shared" si="111"/>
        <v>#REF!</v>
      </c>
      <c r="AV2442" s="124" t="s">
        <v>4518</v>
      </c>
      <c r="AW2442" s="124" t="s">
        <v>4519</v>
      </c>
    </row>
    <row r="2443" spans="45:49" x14ac:dyDescent="0.3">
      <c r="AS2443" s="124">
        <v>1703</v>
      </c>
      <c r="AT2443" s="124" t="e">
        <f t="shared" si="112"/>
        <v>#REF!</v>
      </c>
      <c r="AU2443" s="124" t="e">
        <f t="shared" si="111"/>
        <v>#REF!</v>
      </c>
      <c r="AV2443" s="129" t="s">
        <v>4520</v>
      </c>
      <c r="AW2443" s="129" t="s">
        <v>4521</v>
      </c>
    </row>
    <row r="2444" spans="45:49" x14ac:dyDescent="0.3">
      <c r="AS2444" s="124">
        <v>1703</v>
      </c>
      <c r="AT2444" s="124" t="e">
        <f t="shared" si="112"/>
        <v>#REF!</v>
      </c>
      <c r="AU2444" s="124" t="e">
        <f t="shared" si="111"/>
        <v>#REF!</v>
      </c>
      <c r="AV2444" s="124" t="s">
        <v>4522</v>
      </c>
      <c r="AW2444" s="124" t="s">
        <v>4523</v>
      </c>
    </row>
    <row r="2445" spans="45:49" x14ac:dyDescent="0.3">
      <c r="AS2445" s="124">
        <v>1703</v>
      </c>
      <c r="AT2445" s="124" t="e">
        <f t="shared" si="112"/>
        <v>#REF!</v>
      </c>
      <c r="AU2445" s="124" t="e">
        <f t="shared" si="111"/>
        <v>#REF!</v>
      </c>
      <c r="AV2445" s="129" t="s">
        <v>4524</v>
      </c>
      <c r="AW2445" s="129" t="s">
        <v>4525</v>
      </c>
    </row>
    <row r="2446" spans="45:49" x14ac:dyDescent="0.3">
      <c r="AS2446" s="124">
        <v>1703</v>
      </c>
      <c r="AT2446" s="124" t="e">
        <f t="shared" si="112"/>
        <v>#REF!</v>
      </c>
      <c r="AU2446" s="124" t="e">
        <f t="shared" si="111"/>
        <v>#REF!</v>
      </c>
      <c r="AV2446" s="124" t="s">
        <v>978</v>
      </c>
      <c r="AW2446" s="124" t="s">
        <v>4526</v>
      </c>
    </row>
    <row r="2447" spans="45:49" x14ac:dyDescent="0.3">
      <c r="AS2447" s="124">
        <v>1703</v>
      </c>
      <c r="AT2447" s="124" t="e">
        <f t="shared" si="112"/>
        <v>#REF!</v>
      </c>
      <c r="AU2447" s="124" t="e">
        <f t="shared" si="111"/>
        <v>#REF!</v>
      </c>
      <c r="AV2447" s="129" t="s">
        <v>4527</v>
      </c>
      <c r="AW2447" s="129" t="s">
        <v>4528</v>
      </c>
    </row>
    <row r="2448" spans="45:49" x14ac:dyDescent="0.3">
      <c r="AS2448" s="124">
        <v>1703</v>
      </c>
      <c r="AT2448" s="124" t="e">
        <f t="shared" si="112"/>
        <v>#REF!</v>
      </c>
      <c r="AU2448" s="124" t="e">
        <f t="shared" si="111"/>
        <v>#REF!</v>
      </c>
      <c r="AV2448" s="124" t="s">
        <v>4529</v>
      </c>
      <c r="AW2448" s="124" t="s">
        <v>4530</v>
      </c>
    </row>
    <row r="2449" spans="45:49" x14ac:dyDescent="0.3">
      <c r="AS2449" s="124">
        <v>1703</v>
      </c>
      <c r="AT2449" s="124" t="e">
        <f t="shared" si="112"/>
        <v>#REF!</v>
      </c>
      <c r="AU2449" s="124" t="e">
        <f t="shared" si="111"/>
        <v>#REF!</v>
      </c>
      <c r="AV2449" s="129" t="s">
        <v>4531</v>
      </c>
      <c r="AW2449" s="129" t="s">
        <v>4532</v>
      </c>
    </row>
    <row r="2450" spans="45:49" x14ac:dyDescent="0.3">
      <c r="AS2450" s="124">
        <v>1703</v>
      </c>
      <c r="AT2450" s="124" t="e">
        <f t="shared" si="112"/>
        <v>#REF!</v>
      </c>
      <c r="AU2450" s="124" t="e">
        <f t="shared" si="111"/>
        <v>#REF!</v>
      </c>
      <c r="AV2450" s="124" t="s">
        <v>4533</v>
      </c>
      <c r="AW2450" s="124" t="s">
        <v>4534</v>
      </c>
    </row>
    <row r="2451" spans="45:49" x14ac:dyDescent="0.3">
      <c r="AS2451" s="124">
        <v>1703</v>
      </c>
      <c r="AT2451" s="124" t="e">
        <f t="shared" si="112"/>
        <v>#REF!</v>
      </c>
      <c r="AU2451" s="124" t="e">
        <f t="shared" si="111"/>
        <v>#REF!</v>
      </c>
      <c r="AV2451" s="129" t="s">
        <v>3855</v>
      </c>
      <c r="AW2451" s="129" t="s">
        <v>4535</v>
      </c>
    </row>
    <row r="2452" spans="45:49" x14ac:dyDescent="0.3">
      <c r="AS2452" s="124">
        <v>1703</v>
      </c>
      <c r="AT2452" s="124" t="e">
        <f t="shared" si="112"/>
        <v>#REF!</v>
      </c>
      <c r="AU2452" s="124" t="e">
        <f t="shared" si="111"/>
        <v>#REF!</v>
      </c>
      <c r="AV2452" s="124" t="s">
        <v>4536</v>
      </c>
      <c r="AW2452" s="124" t="s">
        <v>4537</v>
      </c>
    </row>
    <row r="2453" spans="45:49" x14ac:dyDescent="0.3">
      <c r="AS2453" s="124">
        <v>1703</v>
      </c>
      <c r="AT2453" s="124" t="e">
        <f t="shared" si="112"/>
        <v>#REF!</v>
      </c>
      <c r="AU2453" s="124" t="e">
        <f t="shared" si="111"/>
        <v>#REF!</v>
      </c>
      <c r="AV2453" s="129" t="s">
        <v>505</v>
      </c>
      <c r="AW2453" s="129" t="s">
        <v>4538</v>
      </c>
    </row>
    <row r="2454" spans="45:49" x14ac:dyDescent="0.3">
      <c r="AS2454" s="124">
        <v>1703</v>
      </c>
      <c r="AT2454" s="124" t="e">
        <f t="shared" si="112"/>
        <v>#REF!</v>
      </c>
      <c r="AU2454" s="124" t="e">
        <f t="shared" si="111"/>
        <v>#REF!</v>
      </c>
      <c r="AV2454" s="124" t="s">
        <v>4539</v>
      </c>
      <c r="AW2454" s="124" t="s">
        <v>4540</v>
      </c>
    </row>
    <row r="2455" spans="45:49" x14ac:dyDescent="0.3">
      <c r="AS2455" s="124">
        <v>1703</v>
      </c>
      <c r="AT2455" s="124" t="e">
        <f t="shared" si="112"/>
        <v>#REF!</v>
      </c>
      <c r="AU2455" s="124" t="e">
        <f t="shared" si="111"/>
        <v>#REF!</v>
      </c>
      <c r="AV2455" s="129" t="s">
        <v>4541</v>
      </c>
      <c r="AW2455" s="129" t="s">
        <v>4542</v>
      </c>
    </row>
    <row r="2456" spans="45:49" x14ac:dyDescent="0.3">
      <c r="AS2456" s="124">
        <v>1703</v>
      </c>
      <c r="AT2456" s="124" t="e">
        <f t="shared" si="112"/>
        <v>#REF!</v>
      </c>
      <c r="AU2456" s="124" t="e">
        <f t="shared" si="111"/>
        <v>#REF!</v>
      </c>
      <c r="AV2456" s="124" t="s">
        <v>4543</v>
      </c>
      <c r="AW2456" s="124" t="s">
        <v>4544</v>
      </c>
    </row>
    <row r="2457" spans="45:49" x14ac:dyDescent="0.3">
      <c r="AS2457" s="124">
        <v>1703</v>
      </c>
      <c r="AT2457" s="124" t="e">
        <f t="shared" si="112"/>
        <v>#REF!</v>
      </c>
      <c r="AU2457" s="124" t="e">
        <f t="shared" si="111"/>
        <v>#REF!</v>
      </c>
      <c r="AV2457" s="129" t="s">
        <v>4545</v>
      </c>
      <c r="AW2457" s="129" t="s">
        <v>4546</v>
      </c>
    </row>
    <row r="2458" spans="45:49" x14ac:dyDescent="0.3">
      <c r="AS2458" s="124">
        <v>1703</v>
      </c>
      <c r="AT2458" s="124" t="e">
        <f t="shared" si="112"/>
        <v>#REF!</v>
      </c>
      <c r="AU2458" s="124" t="e">
        <f t="shared" si="111"/>
        <v>#REF!</v>
      </c>
      <c r="AV2458" s="124" t="s">
        <v>4547</v>
      </c>
      <c r="AW2458" s="124" t="s">
        <v>4548</v>
      </c>
    </row>
    <row r="2459" spans="45:49" x14ac:dyDescent="0.3">
      <c r="AS2459" s="124">
        <v>1703</v>
      </c>
      <c r="AT2459" s="124" t="e">
        <f t="shared" si="112"/>
        <v>#REF!</v>
      </c>
      <c r="AU2459" s="124" t="e">
        <f t="shared" si="111"/>
        <v>#REF!</v>
      </c>
      <c r="AV2459" s="129" t="s">
        <v>4549</v>
      </c>
      <c r="AW2459" s="129" t="s">
        <v>4550</v>
      </c>
    </row>
    <row r="2460" spans="45:49" x14ac:dyDescent="0.3">
      <c r="AS2460" s="124">
        <v>1703</v>
      </c>
      <c r="AT2460" s="124" t="e">
        <f t="shared" si="112"/>
        <v>#REF!</v>
      </c>
      <c r="AU2460" s="124" t="e">
        <f t="shared" si="111"/>
        <v>#REF!</v>
      </c>
      <c r="AV2460" s="124" t="s">
        <v>4551</v>
      </c>
      <c r="AW2460" s="124" t="s">
        <v>4552</v>
      </c>
    </row>
    <row r="2461" spans="45:49" x14ac:dyDescent="0.3">
      <c r="AS2461" s="124">
        <v>1703</v>
      </c>
      <c r="AT2461" s="124" t="e">
        <f t="shared" si="112"/>
        <v>#REF!</v>
      </c>
      <c r="AU2461" s="124" t="e">
        <f t="shared" si="111"/>
        <v>#REF!</v>
      </c>
      <c r="AV2461" s="129" t="s">
        <v>4553</v>
      </c>
      <c r="AW2461" s="129" t="s">
        <v>4554</v>
      </c>
    </row>
    <row r="2462" spans="45:49" x14ac:dyDescent="0.3">
      <c r="AS2462" s="124">
        <v>1703</v>
      </c>
      <c r="AT2462" s="124" t="e">
        <f t="shared" si="112"/>
        <v>#REF!</v>
      </c>
      <c r="AU2462" s="124" t="e">
        <f t="shared" si="111"/>
        <v>#REF!</v>
      </c>
      <c r="AV2462" s="124" t="s">
        <v>3192</v>
      </c>
      <c r="AW2462" s="124" t="s">
        <v>4555</v>
      </c>
    </row>
    <row r="2463" spans="45:49" x14ac:dyDescent="0.3">
      <c r="AS2463" s="124">
        <v>1703</v>
      </c>
      <c r="AT2463" s="124" t="e">
        <f t="shared" si="112"/>
        <v>#REF!</v>
      </c>
      <c r="AU2463" s="124" t="e">
        <f t="shared" si="111"/>
        <v>#REF!</v>
      </c>
      <c r="AV2463" s="129" t="s">
        <v>6243</v>
      </c>
      <c r="AW2463" s="129" t="s">
        <v>4556</v>
      </c>
    </row>
    <row r="2464" spans="45:49" x14ac:dyDescent="0.3">
      <c r="AS2464" s="124">
        <v>1703</v>
      </c>
      <c r="AT2464" s="124" t="e">
        <f t="shared" si="112"/>
        <v>#REF!</v>
      </c>
      <c r="AU2464" s="124" t="e">
        <f t="shared" si="111"/>
        <v>#REF!</v>
      </c>
      <c r="AV2464" s="124" t="s">
        <v>6244</v>
      </c>
      <c r="AW2464" s="124" t="s">
        <v>4557</v>
      </c>
    </row>
    <row r="2465" spans="45:49" x14ac:dyDescent="0.3">
      <c r="AS2465" s="124">
        <v>1703</v>
      </c>
      <c r="AT2465" s="124" t="e">
        <f t="shared" si="112"/>
        <v>#REF!</v>
      </c>
      <c r="AU2465" s="124" t="e">
        <f t="shared" si="111"/>
        <v>#REF!</v>
      </c>
      <c r="AV2465" s="129" t="s">
        <v>6245</v>
      </c>
      <c r="AW2465" s="129" t="s">
        <v>4558</v>
      </c>
    </row>
    <row r="2466" spans="45:49" x14ac:dyDescent="0.3">
      <c r="AS2466" s="124">
        <v>1703</v>
      </c>
      <c r="AT2466" s="124" t="e">
        <f t="shared" si="112"/>
        <v>#REF!</v>
      </c>
      <c r="AU2466" s="124" t="e">
        <f t="shared" si="111"/>
        <v>#REF!</v>
      </c>
      <c r="AV2466" s="124" t="s">
        <v>6246</v>
      </c>
      <c r="AW2466" s="124" t="s">
        <v>4559</v>
      </c>
    </row>
    <row r="2467" spans="45:49" x14ac:dyDescent="0.3">
      <c r="AS2467" s="124">
        <v>1703</v>
      </c>
      <c r="AT2467" s="124" t="e">
        <f t="shared" si="112"/>
        <v>#REF!</v>
      </c>
      <c r="AU2467" s="124" t="e">
        <f t="shared" si="111"/>
        <v>#REF!</v>
      </c>
      <c r="AV2467" s="129" t="s">
        <v>6247</v>
      </c>
      <c r="AW2467" s="129" t="s">
        <v>4560</v>
      </c>
    </row>
    <row r="2468" spans="45:49" x14ac:dyDescent="0.3">
      <c r="AS2468" s="124">
        <v>1703</v>
      </c>
      <c r="AT2468" s="124" t="e">
        <f t="shared" si="112"/>
        <v>#REF!</v>
      </c>
      <c r="AU2468" s="124" t="e">
        <f t="shared" si="111"/>
        <v>#REF!</v>
      </c>
      <c r="AV2468" s="124" t="s">
        <v>6248</v>
      </c>
      <c r="AW2468" s="124" t="s">
        <v>4561</v>
      </c>
    </row>
    <row r="2469" spans="45:49" x14ac:dyDescent="0.3">
      <c r="AS2469" s="124">
        <v>1703</v>
      </c>
      <c r="AT2469" s="124" t="e">
        <f t="shared" si="112"/>
        <v>#REF!</v>
      </c>
      <c r="AU2469" s="124" t="e">
        <f t="shared" si="111"/>
        <v>#REF!</v>
      </c>
      <c r="AV2469" s="129" t="s">
        <v>6249</v>
      </c>
      <c r="AW2469" s="129" t="s">
        <v>4562</v>
      </c>
    </row>
    <row r="2470" spans="45:49" x14ac:dyDescent="0.3">
      <c r="AS2470" s="124">
        <v>1703</v>
      </c>
      <c r="AT2470" s="124" t="e">
        <f t="shared" si="112"/>
        <v>#REF!</v>
      </c>
      <c r="AU2470" s="124" t="e">
        <f t="shared" si="111"/>
        <v>#REF!</v>
      </c>
      <c r="AV2470" s="124" t="s">
        <v>6250</v>
      </c>
      <c r="AW2470" s="124" t="s">
        <v>4563</v>
      </c>
    </row>
    <row r="2471" spans="45:49" x14ac:dyDescent="0.3">
      <c r="AS2471" s="124">
        <v>1703</v>
      </c>
      <c r="AT2471" s="124" t="e">
        <f t="shared" si="112"/>
        <v>#REF!</v>
      </c>
      <c r="AU2471" s="124" t="e">
        <f t="shared" si="111"/>
        <v>#REF!</v>
      </c>
      <c r="AV2471" s="129" t="s">
        <v>6251</v>
      </c>
      <c r="AW2471" s="129" t="s">
        <v>4564</v>
      </c>
    </row>
    <row r="2472" spans="45:49" x14ac:dyDescent="0.3">
      <c r="AS2472" s="124">
        <v>1704</v>
      </c>
      <c r="AT2472" s="124" t="e">
        <f t="shared" si="112"/>
        <v>#REF!</v>
      </c>
      <c r="AU2472" s="124" t="e">
        <f t="shared" si="111"/>
        <v>#REF!</v>
      </c>
      <c r="AV2472" s="124" t="s">
        <v>940</v>
      </c>
      <c r="AW2472" s="124" t="s">
        <v>4565</v>
      </c>
    </row>
    <row r="2473" spans="45:49" x14ac:dyDescent="0.3">
      <c r="AS2473" s="124">
        <v>1704</v>
      </c>
      <c r="AT2473" s="124" t="e">
        <f t="shared" si="112"/>
        <v>#REF!</v>
      </c>
      <c r="AU2473" s="124" t="e">
        <f t="shared" si="111"/>
        <v>#REF!</v>
      </c>
      <c r="AV2473" s="129" t="s">
        <v>4566</v>
      </c>
      <c r="AW2473" s="129" t="s">
        <v>4567</v>
      </c>
    </row>
    <row r="2474" spans="45:49" x14ac:dyDescent="0.3">
      <c r="AS2474" s="124">
        <v>1704</v>
      </c>
      <c r="AT2474" s="124" t="e">
        <f t="shared" si="112"/>
        <v>#REF!</v>
      </c>
      <c r="AU2474" s="124" t="e">
        <f t="shared" si="111"/>
        <v>#REF!</v>
      </c>
      <c r="AV2474" s="124" t="s">
        <v>972</v>
      </c>
      <c r="AW2474" s="124" t="s">
        <v>4568</v>
      </c>
    </row>
    <row r="2475" spans="45:49" x14ac:dyDescent="0.3">
      <c r="AS2475" s="124">
        <v>1704</v>
      </c>
      <c r="AT2475" s="124" t="e">
        <f t="shared" si="112"/>
        <v>#REF!</v>
      </c>
      <c r="AU2475" s="124" t="e">
        <f t="shared" si="111"/>
        <v>#REF!</v>
      </c>
      <c r="AV2475" s="129" t="s">
        <v>4569</v>
      </c>
      <c r="AW2475" s="129" t="s">
        <v>4570</v>
      </c>
    </row>
    <row r="2476" spans="45:49" x14ac:dyDescent="0.3">
      <c r="AS2476" s="124">
        <v>1704</v>
      </c>
      <c r="AT2476" s="124" t="e">
        <f t="shared" si="112"/>
        <v>#REF!</v>
      </c>
      <c r="AU2476" s="124" t="e">
        <f t="shared" si="111"/>
        <v>#REF!</v>
      </c>
      <c r="AV2476" s="124" t="s">
        <v>4571</v>
      </c>
      <c r="AW2476" s="124" t="s">
        <v>4572</v>
      </c>
    </row>
    <row r="2477" spans="45:49" x14ac:dyDescent="0.3">
      <c r="AS2477" s="124">
        <v>1705</v>
      </c>
      <c r="AT2477" s="124" t="e">
        <f t="shared" si="112"/>
        <v>#REF!</v>
      </c>
      <c r="AU2477" s="124" t="e">
        <f t="shared" si="111"/>
        <v>#REF!</v>
      </c>
      <c r="AV2477" s="129" t="s">
        <v>4573</v>
      </c>
      <c r="AW2477" s="129" t="s">
        <v>4574</v>
      </c>
    </row>
    <row r="2478" spans="45:49" x14ac:dyDescent="0.3">
      <c r="AS2478" s="124">
        <v>1705</v>
      </c>
      <c r="AT2478" s="124" t="e">
        <f t="shared" si="112"/>
        <v>#REF!</v>
      </c>
      <c r="AU2478" s="124" t="e">
        <f t="shared" si="111"/>
        <v>#REF!</v>
      </c>
      <c r="AV2478" s="124" t="s">
        <v>4575</v>
      </c>
      <c r="AW2478" s="124" t="s">
        <v>4576</v>
      </c>
    </row>
    <row r="2479" spans="45:49" x14ac:dyDescent="0.3">
      <c r="AS2479" s="124">
        <v>1705</v>
      </c>
      <c r="AT2479" s="124" t="e">
        <f t="shared" si="112"/>
        <v>#REF!</v>
      </c>
      <c r="AU2479" s="124" t="e">
        <f t="shared" si="111"/>
        <v>#REF!</v>
      </c>
      <c r="AV2479" s="129" t="s">
        <v>4577</v>
      </c>
      <c r="AW2479" s="129" t="s">
        <v>4578</v>
      </c>
    </row>
    <row r="2480" spans="45:49" x14ac:dyDescent="0.3">
      <c r="AS2480" s="124">
        <v>1705</v>
      </c>
      <c r="AT2480" s="124" t="e">
        <f t="shared" si="112"/>
        <v>#REF!</v>
      </c>
      <c r="AU2480" s="124" t="e">
        <f t="shared" si="111"/>
        <v>#REF!</v>
      </c>
      <c r="AV2480" s="124" t="s">
        <v>4579</v>
      </c>
      <c r="AW2480" s="124" t="s">
        <v>4580</v>
      </c>
    </row>
    <row r="2481" spans="45:49" x14ac:dyDescent="0.3">
      <c r="AS2481" s="124">
        <v>1705</v>
      </c>
      <c r="AT2481" s="124" t="e">
        <f t="shared" si="112"/>
        <v>#REF!</v>
      </c>
      <c r="AU2481" s="124" t="e">
        <f t="shared" si="111"/>
        <v>#REF!</v>
      </c>
      <c r="AV2481" s="129" t="s">
        <v>6252</v>
      </c>
      <c r="AW2481" s="129" t="s">
        <v>4581</v>
      </c>
    </row>
    <row r="2482" spans="45:49" x14ac:dyDescent="0.3">
      <c r="AS2482" s="124">
        <v>1705</v>
      </c>
      <c r="AT2482" s="124" t="e">
        <f t="shared" si="112"/>
        <v>#REF!</v>
      </c>
      <c r="AU2482" s="124" t="e">
        <f t="shared" si="111"/>
        <v>#REF!</v>
      </c>
      <c r="AV2482" s="124" t="s">
        <v>6253</v>
      </c>
      <c r="AW2482" s="124" t="s">
        <v>4582</v>
      </c>
    </row>
    <row r="2483" spans="45:49" x14ac:dyDescent="0.3">
      <c r="AS2483" s="124">
        <v>1706</v>
      </c>
      <c r="AT2483" s="124" t="e">
        <f t="shared" si="112"/>
        <v>#REF!</v>
      </c>
      <c r="AU2483" s="124" t="e">
        <f t="shared" si="111"/>
        <v>#REF!</v>
      </c>
      <c r="AV2483" s="129" t="s">
        <v>2210</v>
      </c>
      <c r="AW2483" s="129" t="s">
        <v>4583</v>
      </c>
    </row>
    <row r="2484" spans="45:49" x14ac:dyDescent="0.3">
      <c r="AS2484" s="124">
        <v>1706</v>
      </c>
      <c r="AT2484" s="124" t="e">
        <f t="shared" si="112"/>
        <v>#REF!</v>
      </c>
      <c r="AU2484" s="124" t="e">
        <f t="shared" si="111"/>
        <v>#REF!</v>
      </c>
      <c r="AV2484" s="124" t="s">
        <v>4584</v>
      </c>
      <c r="AW2484" s="124" t="s">
        <v>4585</v>
      </c>
    </row>
    <row r="2485" spans="45:49" x14ac:dyDescent="0.3">
      <c r="AS2485" s="124">
        <v>1706</v>
      </c>
      <c r="AT2485" s="124" t="e">
        <f t="shared" si="112"/>
        <v>#REF!</v>
      </c>
      <c r="AU2485" s="124" t="e">
        <f t="shared" si="111"/>
        <v>#REF!</v>
      </c>
      <c r="AV2485" s="129" t="s">
        <v>4586</v>
      </c>
      <c r="AW2485" s="129" t="s">
        <v>4587</v>
      </c>
    </row>
    <row r="2486" spans="45:49" x14ac:dyDescent="0.3">
      <c r="AS2486" s="124">
        <v>1706</v>
      </c>
      <c r="AT2486" s="124" t="e">
        <f t="shared" si="112"/>
        <v>#REF!</v>
      </c>
      <c r="AU2486" s="124" t="e">
        <f t="shared" si="111"/>
        <v>#REF!</v>
      </c>
      <c r="AV2486" s="124" t="s">
        <v>4588</v>
      </c>
      <c r="AW2486" s="124" t="s">
        <v>4589</v>
      </c>
    </row>
    <row r="2487" spans="45:49" x14ac:dyDescent="0.3">
      <c r="AS2487" s="124">
        <v>1706</v>
      </c>
      <c r="AT2487" s="124" t="e">
        <f t="shared" si="112"/>
        <v>#REF!</v>
      </c>
      <c r="AU2487" s="124" t="e">
        <f t="shared" si="111"/>
        <v>#REF!</v>
      </c>
      <c r="AV2487" s="129" t="s">
        <v>4590</v>
      </c>
      <c r="AW2487" s="129" t="s">
        <v>4591</v>
      </c>
    </row>
    <row r="2488" spans="45:49" x14ac:dyDescent="0.3">
      <c r="AS2488" s="124">
        <v>1706</v>
      </c>
      <c r="AT2488" s="124" t="e">
        <f t="shared" si="112"/>
        <v>#REF!</v>
      </c>
      <c r="AU2488" s="124" t="e">
        <f t="shared" si="111"/>
        <v>#REF!</v>
      </c>
      <c r="AV2488" s="124" t="s">
        <v>4592</v>
      </c>
      <c r="AW2488" s="124" t="s">
        <v>4593</v>
      </c>
    </row>
    <row r="2489" spans="45:49" x14ac:dyDescent="0.3">
      <c r="AS2489" s="124">
        <v>1706</v>
      </c>
      <c r="AT2489" s="124" t="e">
        <f t="shared" si="112"/>
        <v>#REF!</v>
      </c>
      <c r="AU2489" s="124" t="e">
        <f t="shared" si="111"/>
        <v>#REF!</v>
      </c>
      <c r="AV2489" s="129" t="s">
        <v>4594</v>
      </c>
      <c r="AW2489" s="129" t="s">
        <v>4595</v>
      </c>
    </row>
    <row r="2490" spans="45:49" x14ac:dyDescent="0.3">
      <c r="AS2490" s="124">
        <v>1706</v>
      </c>
      <c r="AT2490" s="124" t="e">
        <f t="shared" si="112"/>
        <v>#REF!</v>
      </c>
      <c r="AU2490" s="124" t="e">
        <f t="shared" si="111"/>
        <v>#REF!</v>
      </c>
      <c r="AV2490" s="124" t="s">
        <v>4596</v>
      </c>
      <c r="AW2490" s="124" t="s">
        <v>4597</v>
      </c>
    </row>
    <row r="2491" spans="45:49" x14ac:dyDescent="0.3">
      <c r="AS2491" s="124">
        <v>1706</v>
      </c>
      <c r="AT2491" s="124" t="e">
        <f t="shared" si="112"/>
        <v>#REF!</v>
      </c>
      <c r="AU2491" s="124" t="e">
        <f t="shared" si="111"/>
        <v>#REF!</v>
      </c>
      <c r="AV2491" s="129" t="s">
        <v>1501</v>
      </c>
      <c r="AW2491" s="129" t="s">
        <v>4598</v>
      </c>
    </row>
    <row r="2492" spans="45:49" x14ac:dyDescent="0.3">
      <c r="AS2492" s="124">
        <v>1706</v>
      </c>
      <c r="AT2492" s="124" t="e">
        <f t="shared" si="112"/>
        <v>#REF!</v>
      </c>
      <c r="AU2492" s="124" t="e">
        <f t="shared" si="111"/>
        <v>#REF!</v>
      </c>
      <c r="AV2492" s="124" t="s">
        <v>4599</v>
      </c>
      <c r="AW2492" s="124" t="s">
        <v>4600</v>
      </c>
    </row>
    <row r="2493" spans="45:49" x14ac:dyDescent="0.3">
      <c r="AS2493" s="124">
        <v>1706</v>
      </c>
      <c r="AT2493" s="124" t="e">
        <f t="shared" si="112"/>
        <v>#REF!</v>
      </c>
      <c r="AU2493" s="124" t="e">
        <f t="shared" si="111"/>
        <v>#REF!</v>
      </c>
      <c r="AV2493" s="129" t="s">
        <v>4601</v>
      </c>
      <c r="AW2493" s="129" t="s">
        <v>4602</v>
      </c>
    </row>
    <row r="2494" spans="45:49" x14ac:dyDescent="0.3">
      <c r="AS2494" s="124">
        <v>1706</v>
      </c>
      <c r="AT2494" s="124" t="e">
        <f t="shared" si="112"/>
        <v>#REF!</v>
      </c>
      <c r="AU2494" s="124" t="e">
        <f t="shared" si="111"/>
        <v>#REF!</v>
      </c>
      <c r="AV2494" s="124" t="s">
        <v>4603</v>
      </c>
      <c r="AW2494" s="124" t="s">
        <v>4604</v>
      </c>
    </row>
    <row r="2495" spans="45:49" x14ac:dyDescent="0.3">
      <c r="AS2495" s="124">
        <v>1706</v>
      </c>
      <c r="AT2495" s="124" t="e">
        <f t="shared" si="112"/>
        <v>#REF!</v>
      </c>
      <c r="AU2495" s="124" t="e">
        <f t="shared" si="111"/>
        <v>#REF!</v>
      </c>
      <c r="AV2495" s="129" t="s">
        <v>4092</v>
      </c>
      <c r="AW2495" s="129" t="s">
        <v>4605</v>
      </c>
    </row>
    <row r="2496" spans="45:49" x14ac:dyDescent="0.3">
      <c r="AS2496" s="124">
        <v>1706</v>
      </c>
      <c r="AT2496" s="124" t="e">
        <f t="shared" si="112"/>
        <v>#REF!</v>
      </c>
      <c r="AU2496" s="124" t="e">
        <f t="shared" si="111"/>
        <v>#REF!</v>
      </c>
      <c r="AV2496" s="124" t="s">
        <v>4606</v>
      </c>
      <c r="AW2496" s="124" t="s">
        <v>4607</v>
      </c>
    </row>
    <row r="2497" spans="45:49" x14ac:dyDescent="0.3">
      <c r="AS2497" s="124">
        <v>1706</v>
      </c>
      <c r="AT2497" s="124" t="e">
        <f t="shared" si="112"/>
        <v>#REF!</v>
      </c>
      <c r="AU2497" s="124" t="e">
        <f t="shared" si="111"/>
        <v>#REF!</v>
      </c>
      <c r="AV2497" s="129" t="s">
        <v>4608</v>
      </c>
      <c r="AW2497" s="129" t="s">
        <v>4609</v>
      </c>
    </row>
    <row r="2498" spans="45:49" x14ac:dyDescent="0.3">
      <c r="AS2498" s="124">
        <v>1706</v>
      </c>
      <c r="AT2498" s="124" t="e">
        <f t="shared" si="112"/>
        <v>#REF!</v>
      </c>
      <c r="AU2498" s="124" t="e">
        <f t="shared" ref="AU2498:AU2561" si="113">CONCATENATE(AS2498,AT2498)</f>
        <v>#REF!</v>
      </c>
      <c r="AV2498" s="124" t="s">
        <v>4610</v>
      </c>
      <c r="AW2498" s="124" t="s">
        <v>4611</v>
      </c>
    </row>
    <row r="2499" spans="45:49" x14ac:dyDescent="0.3">
      <c r="AS2499" s="124">
        <v>1706</v>
      </c>
      <c r="AT2499" s="124" t="e">
        <f t="shared" ref="AT2499:AT2562" si="114">AT2498+1</f>
        <v>#REF!</v>
      </c>
      <c r="AU2499" s="124" t="e">
        <f t="shared" si="113"/>
        <v>#REF!</v>
      </c>
      <c r="AV2499" s="129" t="s">
        <v>4612</v>
      </c>
      <c r="AW2499" s="129" t="s">
        <v>4613</v>
      </c>
    </row>
    <row r="2500" spans="45:49" x14ac:dyDescent="0.3">
      <c r="AS2500" s="124">
        <v>1706</v>
      </c>
      <c r="AT2500" s="124" t="e">
        <f t="shared" si="114"/>
        <v>#REF!</v>
      </c>
      <c r="AU2500" s="124" t="e">
        <f t="shared" si="113"/>
        <v>#REF!</v>
      </c>
      <c r="AV2500" s="124" t="s">
        <v>6254</v>
      </c>
      <c r="AW2500" s="124" t="s">
        <v>4614</v>
      </c>
    </row>
    <row r="2501" spans="45:49" x14ac:dyDescent="0.3">
      <c r="AS2501" s="124">
        <v>1706</v>
      </c>
      <c r="AT2501" s="124" t="e">
        <f t="shared" si="114"/>
        <v>#REF!</v>
      </c>
      <c r="AU2501" s="124" t="e">
        <f t="shared" si="113"/>
        <v>#REF!</v>
      </c>
      <c r="AV2501" s="129" t="s">
        <v>6255</v>
      </c>
      <c r="AW2501" s="129" t="s">
        <v>4615</v>
      </c>
    </row>
    <row r="2502" spans="45:49" x14ac:dyDescent="0.3">
      <c r="AS2502" s="124">
        <v>1706</v>
      </c>
      <c r="AT2502" s="124" t="e">
        <f t="shared" si="114"/>
        <v>#REF!</v>
      </c>
      <c r="AU2502" s="124" t="e">
        <f t="shared" si="113"/>
        <v>#REF!</v>
      </c>
      <c r="AV2502" s="124" t="s">
        <v>6256</v>
      </c>
      <c r="AW2502" s="124" t="s">
        <v>4616</v>
      </c>
    </row>
    <row r="2503" spans="45:49" x14ac:dyDescent="0.3">
      <c r="AS2503" s="124">
        <v>1706</v>
      </c>
      <c r="AT2503" s="124" t="e">
        <f t="shared" si="114"/>
        <v>#REF!</v>
      </c>
      <c r="AU2503" s="124" t="e">
        <f t="shared" si="113"/>
        <v>#REF!</v>
      </c>
      <c r="AV2503" s="129" t="s">
        <v>6257</v>
      </c>
      <c r="AW2503" s="129" t="s">
        <v>4617</v>
      </c>
    </row>
    <row r="2504" spans="45:49" x14ac:dyDescent="0.3">
      <c r="AS2504" s="124">
        <v>1706</v>
      </c>
      <c r="AT2504" s="124" t="e">
        <f t="shared" si="114"/>
        <v>#REF!</v>
      </c>
      <c r="AU2504" s="124" t="e">
        <f t="shared" si="113"/>
        <v>#REF!</v>
      </c>
      <c r="AV2504" s="124" t="s">
        <v>6258</v>
      </c>
      <c r="AW2504" s="124" t="s">
        <v>4618</v>
      </c>
    </row>
    <row r="2505" spans="45:49" x14ac:dyDescent="0.3">
      <c r="AS2505" s="124">
        <v>1706</v>
      </c>
      <c r="AT2505" s="124" t="e">
        <f t="shared" si="114"/>
        <v>#REF!</v>
      </c>
      <c r="AU2505" s="124" t="e">
        <f t="shared" si="113"/>
        <v>#REF!</v>
      </c>
      <c r="AV2505" s="129" t="s">
        <v>6259</v>
      </c>
      <c r="AW2505" s="129" t="s">
        <v>4619</v>
      </c>
    </row>
    <row r="2506" spans="45:49" x14ac:dyDescent="0.3">
      <c r="AS2506" s="124">
        <v>1706</v>
      </c>
      <c r="AT2506" s="124" t="e">
        <f t="shared" si="114"/>
        <v>#REF!</v>
      </c>
      <c r="AU2506" s="124" t="e">
        <f t="shared" si="113"/>
        <v>#REF!</v>
      </c>
      <c r="AV2506" s="124" t="s">
        <v>6260</v>
      </c>
      <c r="AW2506" s="124" t="s">
        <v>4620</v>
      </c>
    </row>
    <row r="2507" spans="45:49" x14ac:dyDescent="0.3">
      <c r="AS2507" s="124">
        <v>1706</v>
      </c>
      <c r="AT2507" s="124" t="e">
        <f t="shared" si="114"/>
        <v>#REF!</v>
      </c>
      <c r="AU2507" s="124" t="e">
        <f t="shared" si="113"/>
        <v>#REF!</v>
      </c>
      <c r="AV2507" s="129" t="s">
        <v>6261</v>
      </c>
      <c r="AW2507" s="129" t="s">
        <v>4621</v>
      </c>
    </row>
    <row r="2508" spans="45:49" x14ac:dyDescent="0.3">
      <c r="AS2508" s="124">
        <v>1707</v>
      </c>
      <c r="AT2508" s="124" t="e">
        <f t="shared" si="114"/>
        <v>#REF!</v>
      </c>
      <c r="AU2508" s="124" t="e">
        <f t="shared" si="113"/>
        <v>#REF!</v>
      </c>
      <c r="AV2508" s="124" t="s">
        <v>1788</v>
      </c>
      <c r="AW2508" s="124" t="s">
        <v>4622</v>
      </c>
    </row>
    <row r="2509" spans="45:49" x14ac:dyDescent="0.3">
      <c r="AS2509" s="124">
        <v>1707</v>
      </c>
      <c r="AT2509" s="124" t="e">
        <f t="shared" si="114"/>
        <v>#REF!</v>
      </c>
      <c r="AU2509" s="124" t="e">
        <f t="shared" si="113"/>
        <v>#REF!</v>
      </c>
      <c r="AV2509" s="129" t="s">
        <v>4623</v>
      </c>
      <c r="AW2509" s="129" t="s">
        <v>4624</v>
      </c>
    </row>
    <row r="2510" spans="45:49" x14ac:dyDescent="0.3">
      <c r="AS2510" s="124">
        <v>1707</v>
      </c>
      <c r="AT2510" s="124" t="e">
        <f t="shared" si="114"/>
        <v>#REF!</v>
      </c>
      <c r="AU2510" s="124" t="e">
        <f t="shared" si="113"/>
        <v>#REF!</v>
      </c>
      <c r="AV2510" s="124" t="s">
        <v>4625</v>
      </c>
      <c r="AW2510" s="124" t="s">
        <v>4626</v>
      </c>
    </row>
    <row r="2511" spans="45:49" x14ac:dyDescent="0.3">
      <c r="AS2511" s="124">
        <v>1707</v>
      </c>
      <c r="AT2511" s="124" t="e">
        <f t="shared" si="114"/>
        <v>#REF!</v>
      </c>
      <c r="AU2511" s="124" t="e">
        <f t="shared" si="113"/>
        <v>#REF!</v>
      </c>
      <c r="AV2511" s="129" t="s">
        <v>150</v>
      </c>
      <c r="AW2511" s="129" t="s">
        <v>4627</v>
      </c>
    </row>
    <row r="2512" spans="45:49" x14ac:dyDescent="0.3">
      <c r="AS2512" s="124">
        <v>1707</v>
      </c>
      <c r="AT2512" s="124" t="e">
        <f t="shared" si="114"/>
        <v>#REF!</v>
      </c>
      <c r="AU2512" s="124" t="e">
        <f t="shared" si="113"/>
        <v>#REF!</v>
      </c>
      <c r="AV2512" s="124" t="s">
        <v>4628</v>
      </c>
      <c r="AW2512" s="124" t="s">
        <v>4629</v>
      </c>
    </row>
    <row r="2513" spans="45:49" x14ac:dyDescent="0.3">
      <c r="AS2513" s="124">
        <v>1707</v>
      </c>
      <c r="AT2513" s="124" t="e">
        <f t="shared" si="114"/>
        <v>#REF!</v>
      </c>
      <c r="AU2513" s="124" t="e">
        <f t="shared" si="113"/>
        <v>#REF!</v>
      </c>
      <c r="AV2513" s="129" t="s">
        <v>6262</v>
      </c>
      <c r="AW2513" s="129" t="s">
        <v>4630</v>
      </c>
    </row>
    <row r="2514" spans="45:49" x14ac:dyDescent="0.3">
      <c r="AS2514" s="124">
        <v>1707</v>
      </c>
      <c r="AT2514" s="124" t="e">
        <f t="shared" si="114"/>
        <v>#REF!</v>
      </c>
      <c r="AU2514" s="124" t="e">
        <f t="shared" si="113"/>
        <v>#REF!</v>
      </c>
      <c r="AV2514" s="124" t="s">
        <v>6263</v>
      </c>
      <c r="AW2514" s="124" t="s">
        <v>4631</v>
      </c>
    </row>
    <row r="2515" spans="45:49" x14ac:dyDescent="0.3">
      <c r="AS2515" s="124">
        <v>1708</v>
      </c>
      <c r="AT2515" s="124" t="e">
        <f t="shared" si="114"/>
        <v>#REF!</v>
      </c>
      <c r="AU2515" s="124" t="e">
        <f t="shared" si="113"/>
        <v>#REF!</v>
      </c>
      <c r="AV2515" s="129" t="s">
        <v>4632</v>
      </c>
      <c r="AW2515" s="129" t="s">
        <v>4633</v>
      </c>
    </row>
    <row r="2516" spans="45:49" x14ac:dyDescent="0.3">
      <c r="AS2516" s="124">
        <v>1708</v>
      </c>
      <c r="AT2516" s="124" t="e">
        <f t="shared" si="114"/>
        <v>#REF!</v>
      </c>
      <c r="AU2516" s="124" t="e">
        <f t="shared" si="113"/>
        <v>#REF!</v>
      </c>
      <c r="AV2516" s="124" t="s">
        <v>702</v>
      </c>
      <c r="AW2516" s="124" t="s">
        <v>4634</v>
      </c>
    </row>
    <row r="2517" spans="45:49" x14ac:dyDescent="0.3">
      <c r="AS2517" s="124">
        <v>1708</v>
      </c>
      <c r="AT2517" s="124" t="e">
        <f t="shared" si="114"/>
        <v>#REF!</v>
      </c>
      <c r="AU2517" s="124" t="e">
        <f t="shared" si="113"/>
        <v>#REF!</v>
      </c>
      <c r="AV2517" s="129" t="s">
        <v>4635</v>
      </c>
      <c r="AW2517" s="129" t="s">
        <v>4636</v>
      </c>
    </row>
    <row r="2518" spans="45:49" x14ac:dyDescent="0.3">
      <c r="AS2518" s="124">
        <v>1708</v>
      </c>
      <c r="AT2518" s="124" t="e">
        <f t="shared" si="114"/>
        <v>#REF!</v>
      </c>
      <c r="AU2518" s="124" t="e">
        <f t="shared" si="113"/>
        <v>#REF!</v>
      </c>
      <c r="AV2518" s="124" t="s">
        <v>4637</v>
      </c>
      <c r="AW2518" s="124" t="s">
        <v>4638</v>
      </c>
    </row>
    <row r="2519" spans="45:49" x14ac:dyDescent="0.3">
      <c r="AS2519" s="124">
        <v>1708</v>
      </c>
      <c r="AT2519" s="124" t="e">
        <f t="shared" si="114"/>
        <v>#REF!</v>
      </c>
      <c r="AU2519" s="124" t="e">
        <f t="shared" si="113"/>
        <v>#REF!</v>
      </c>
      <c r="AV2519" s="129" t="s">
        <v>6264</v>
      </c>
      <c r="AW2519" s="129" t="s">
        <v>4639</v>
      </c>
    </row>
    <row r="2520" spans="45:49" x14ac:dyDescent="0.3">
      <c r="AS2520" s="124">
        <v>1708</v>
      </c>
      <c r="AT2520" s="124" t="e">
        <f t="shared" si="114"/>
        <v>#REF!</v>
      </c>
      <c r="AU2520" s="124" t="e">
        <f t="shared" si="113"/>
        <v>#REF!</v>
      </c>
      <c r="AV2520" s="124" t="s">
        <v>6265</v>
      </c>
      <c r="AW2520" s="124" t="s">
        <v>4640</v>
      </c>
    </row>
    <row r="2521" spans="45:49" x14ac:dyDescent="0.3">
      <c r="AS2521" s="124">
        <v>1708</v>
      </c>
      <c r="AT2521" s="124" t="e">
        <f t="shared" si="114"/>
        <v>#REF!</v>
      </c>
      <c r="AU2521" s="124" t="e">
        <f t="shared" si="113"/>
        <v>#REF!</v>
      </c>
      <c r="AV2521" s="129" t="s">
        <v>6266</v>
      </c>
      <c r="AW2521" s="129" t="s">
        <v>4641</v>
      </c>
    </row>
    <row r="2522" spans="45:49" x14ac:dyDescent="0.3">
      <c r="AS2522" s="124">
        <v>1708</v>
      </c>
      <c r="AT2522" s="124" t="e">
        <f t="shared" si="114"/>
        <v>#REF!</v>
      </c>
      <c r="AU2522" s="124" t="e">
        <f t="shared" si="113"/>
        <v>#REF!</v>
      </c>
      <c r="AV2522" s="124" t="s">
        <v>6267</v>
      </c>
      <c r="AW2522" s="124" t="s">
        <v>4642</v>
      </c>
    </row>
    <row r="2523" spans="45:49" x14ac:dyDescent="0.3">
      <c r="AS2523" s="124">
        <v>1709</v>
      </c>
      <c r="AT2523" s="124" t="e">
        <f t="shared" si="114"/>
        <v>#REF!</v>
      </c>
      <c r="AU2523" s="124" t="e">
        <f t="shared" si="113"/>
        <v>#REF!</v>
      </c>
      <c r="AV2523" s="129" t="s">
        <v>4643</v>
      </c>
      <c r="AW2523" s="129" t="s">
        <v>4644</v>
      </c>
    </row>
    <row r="2524" spans="45:49" x14ac:dyDescent="0.3">
      <c r="AS2524" s="124">
        <v>1709</v>
      </c>
      <c r="AT2524" s="124" t="e">
        <f t="shared" si="114"/>
        <v>#REF!</v>
      </c>
      <c r="AU2524" s="124" t="e">
        <f t="shared" si="113"/>
        <v>#REF!</v>
      </c>
      <c r="AV2524" s="124" t="s">
        <v>4645</v>
      </c>
      <c r="AW2524" s="124" t="s">
        <v>4646</v>
      </c>
    </row>
    <row r="2525" spans="45:49" x14ac:dyDescent="0.3">
      <c r="AS2525" s="124">
        <v>1709</v>
      </c>
      <c r="AT2525" s="124" t="e">
        <f t="shared" si="114"/>
        <v>#REF!</v>
      </c>
      <c r="AU2525" s="124" t="e">
        <f t="shared" si="113"/>
        <v>#REF!</v>
      </c>
      <c r="AV2525" s="129" t="s">
        <v>4647</v>
      </c>
      <c r="AW2525" s="129" t="s">
        <v>4648</v>
      </c>
    </row>
    <row r="2526" spans="45:49" x14ac:dyDescent="0.3">
      <c r="AS2526" s="124">
        <v>1709</v>
      </c>
      <c r="AT2526" s="124" t="e">
        <f t="shared" si="114"/>
        <v>#REF!</v>
      </c>
      <c r="AU2526" s="124" t="e">
        <f t="shared" si="113"/>
        <v>#REF!</v>
      </c>
      <c r="AV2526" s="124" t="s">
        <v>6268</v>
      </c>
      <c r="AW2526" s="124" t="s">
        <v>4649</v>
      </c>
    </row>
    <row r="2527" spans="45:49" x14ac:dyDescent="0.3">
      <c r="AS2527" s="124">
        <v>1709</v>
      </c>
      <c r="AT2527" s="124" t="e">
        <f t="shared" si="114"/>
        <v>#REF!</v>
      </c>
      <c r="AU2527" s="124" t="e">
        <f t="shared" si="113"/>
        <v>#REF!</v>
      </c>
      <c r="AV2527" s="129" t="s">
        <v>6269</v>
      </c>
      <c r="AW2527" s="129" t="s">
        <v>4650</v>
      </c>
    </row>
    <row r="2528" spans="45:49" x14ac:dyDescent="0.3">
      <c r="AS2528" s="124">
        <v>1710</v>
      </c>
      <c r="AT2528" s="124" t="e">
        <f t="shared" si="114"/>
        <v>#REF!</v>
      </c>
      <c r="AU2528" s="124" t="e">
        <f t="shared" si="113"/>
        <v>#REF!</v>
      </c>
      <c r="AV2528" s="124" t="s">
        <v>4651</v>
      </c>
      <c r="AW2528" s="124" t="s">
        <v>4652</v>
      </c>
    </row>
    <row r="2529" spans="45:49" x14ac:dyDescent="0.3">
      <c r="AS2529" s="124">
        <v>1710</v>
      </c>
      <c r="AT2529" s="124" t="e">
        <f t="shared" si="114"/>
        <v>#REF!</v>
      </c>
      <c r="AU2529" s="124" t="e">
        <f t="shared" si="113"/>
        <v>#REF!</v>
      </c>
      <c r="AV2529" s="129" t="s">
        <v>4653</v>
      </c>
      <c r="AW2529" s="129" t="s">
        <v>4654</v>
      </c>
    </row>
    <row r="2530" spans="45:49" x14ac:dyDescent="0.3">
      <c r="AS2530" s="124">
        <v>1710</v>
      </c>
      <c r="AT2530" s="124" t="e">
        <f t="shared" si="114"/>
        <v>#REF!</v>
      </c>
      <c r="AU2530" s="124" t="e">
        <f t="shared" si="113"/>
        <v>#REF!</v>
      </c>
      <c r="AV2530" s="124" t="s">
        <v>4655</v>
      </c>
      <c r="AW2530" s="124" t="s">
        <v>4656</v>
      </c>
    </row>
    <row r="2531" spans="45:49" x14ac:dyDescent="0.3">
      <c r="AS2531" s="124">
        <v>1710</v>
      </c>
      <c r="AT2531" s="124" t="e">
        <f t="shared" si="114"/>
        <v>#REF!</v>
      </c>
      <c r="AU2531" s="124" t="e">
        <f t="shared" si="113"/>
        <v>#REF!</v>
      </c>
      <c r="AV2531" s="129" t="s">
        <v>4657</v>
      </c>
      <c r="AW2531" s="129" t="s">
        <v>4658</v>
      </c>
    </row>
    <row r="2532" spans="45:49" x14ac:dyDescent="0.3">
      <c r="AS2532" s="124">
        <v>1710</v>
      </c>
      <c r="AT2532" s="124" t="e">
        <f t="shared" si="114"/>
        <v>#REF!</v>
      </c>
      <c r="AU2532" s="124" t="e">
        <f t="shared" si="113"/>
        <v>#REF!</v>
      </c>
      <c r="AV2532" s="124" t="s">
        <v>4659</v>
      </c>
      <c r="AW2532" s="124" t="s">
        <v>4660</v>
      </c>
    </row>
    <row r="2533" spans="45:49" x14ac:dyDescent="0.3">
      <c r="AS2533" s="124">
        <v>1710</v>
      </c>
      <c r="AT2533" s="124" t="e">
        <f t="shared" si="114"/>
        <v>#REF!</v>
      </c>
      <c r="AU2533" s="124" t="e">
        <f t="shared" si="113"/>
        <v>#REF!</v>
      </c>
      <c r="AV2533" s="129" t="s">
        <v>167</v>
      </c>
      <c r="AW2533" s="129" t="s">
        <v>4661</v>
      </c>
    </row>
    <row r="2534" spans="45:49" x14ac:dyDescent="0.3">
      <c r="AS2534" s="124">
        <v>1710</v>
      </c>
      <c r="AT2534" s="124" t="e">
        <f t="shared" si="114"/>
        <v>#REF!</v>
      </c>
      <c r="AU2534" s="124" t="e">
        <f t="shared" si="113"/>
        <v>#REF!</v>
      </c>
      <c r="AV2534" s="124" t="s">
        <v>4662</v>
      </c>
      <c r="AW2534" s="124" t="s">
        <v>4663</v>
      </c>
    </row>
    <row r="2535" spans="45:49" x14ac:dyDescent="0.3">
      <c r="AS2535" s="124">
        <v>1710</v>
      </c>
      <c r="AT2535" s="124" t="e">
        <f t="shared" si="114"/>
        <v>#REF!</v>
      </c>
      <c r="AU2535" s="124" t="e">
        <f t="shared" si="113"/>
        <v>#REF!</v>
      </c>
      <c r="AV2535" s="129" t="s">
        <v>4664</v>
      </c>
      <c r="AW2535" s="129" t="s">
        <v>4665</v>
      </c>
    </row>
    <row r="2536" spans="45:49" x14ac:dyDescent="0.3">
      <c r="AS2536" s="124">
        <v>1710</v>
      </c>
      <c r="AT2536" s="124" t="e">
        <f t="shared" si="114"/>
        <v>#REF!</v>
      </c>
      <c r="AU2536" s="124" t="e">
        <f t="shared" si="113"/>
        <v>#REF!</v>
      </c>
      <c r="AV2536" s="124" t="s">
        <v>4666</v>
      </c>
      <c r="AW2536" s="124" t="s">
        <v>4667</v>
      </c>
    </row>
    <row r="2537" spans="45:49" x14ac:dyDescent="0.3">
      <c r="AS2537" s="124">
        <v>1710</v>
      </c>
      <c r="AT2537" s="124" t="e">
        <f t="shared" si="114"/>
        <v>#REF!</v>
      </c>
      <c r="AU2537" s="124" t="e">
        <f t="shared" si="113"/>
        <v>#REF!</v>
      </c>
      <c r="AV2537" s="129" t="s">
        <v>4668</v>
      </c>
      <c r="AW2537" s="129" t="s">
        <v>4669</v>
      </c>
    </row>
    <row r="2538" spans="45:49" x14ac:dyDescent="0.3">
      <c r="AS2538" s="124">
        <v>1710</v>
      </c>
      <c r="AT2538" s="124" t="e">
        <f t="shared" si="114"/>
        <v>#REF!</v>
      </c>
      <c r="AU2538" s="124" t="e">
        <f t="shared" si="113"/>
        <v>#REF!</v>
      </c>
      <c r="AV2538" s="124" t="s">
        <v>6270</v>
      </c>
      <c r="AW2538" s="124" t="s">
        <v>4670</v>
      </c>
    </row>
    <row r="2539" spans="45:49" x14ac:dyDescent="0.3">
      <c r="AS2539" s="124">
        <v>1710</v>
      </c>
      <c r="AT2539" s="124" t="e">
        <f t="shared" si="114"/>
        <v>#REF!</v>
      </c>
      <c r="AU2539" s="124" t="e">
        <f t="shared" si="113"/>
        <v>#REF!</v>
      </c>
      <c r="AV2539" s="129" t="s">
        <v>6271</v>
      </c>
      <c r="AW2539" s="129" t="s">
        <v>4671</v>
      </c>
    </row>
    <row r="2540" spans="45:49" x14ac:dyDescent="0.3">
      <c r="AS2540" s="124">
        <v>1711</v>
      </c>
      <c r="AT2540" s="124" t="e">
        <f t="shared" si="114"/>
        <v>#REF!</v>
      </c>
      <c r="AU2540" s="124" t="e">
        <f t="shared" si="113"/>
        <v>#REF!</v>
      </c>
      <c r="AV2540" s="124" t="s">
        <v>4672</v>
      </c>
      <c r="AW2540" s="124" t="s">
        <v>4673</v>
      </c>
    </row>
    <row r="2541" spans="45:49" x14ac:dyDescent="0.3">
      <c r="AS2541" s="124">
        <v>1711</v>
      </c>
      <c r="AT2541" s="124" t="e">
        <f t="shared" si="114"/>
        <v>#REF!</v>
      </c>
      <c r="AU2541" s="124" t="e">
        <f t="shared" si="113"/>
        <v>#REF!</v>
      </c>
      <c r="AV2541" s="129" t="s">
        <v>4674</v>
      </c>
      <c r="AW2541" s="129" t="s">
        <v>4675</v>
      </c>
    </row>
    <row r="2542" spans="45:49" x14ac:dyDescent="0.3">
      <c r="AS2542" s="124">
        <v>1711</v>
      </c>
      <c r="AT2542" s="124" t="e">
        <f t="shared" si="114"/>
        <v>#REF!</v>
      </c>
      <c r="AU2542" s="124" t="e">
        <f t="shared" si="113"/>
        <v>#REF!</v>
      </c>
      <c r="AV2542" s="124" t="s">
        <v>3824</v>
      </c>
      <c r="AW2542" s="124" t="s">
        <v>4676</v>
      </c>
    </row>
    <row r="2543" spans="45:49" x14ac:dyDescent="0.3">
      <c r="AS2543" s="124">
        <v>1711</v>
      </c>
      <c r="AT2543" s="124" t="e">
        <f t="shared" si="114"/>
        <v>#REF!</v>
      </c>
      <c r="AU2543" s="124" t="e">
        <f t="shared" si="113"/>
        <v>#REF!</v>
      </c>
      <c r="AV2543" s="129" t="s">
        <v>4677</v>
      </c>
      <c r="AW2543" s="129" t="s">
        <v>4678</v>
      </c>
    </row>
    <row r="2544" spans="45:49" x14ac:dyDescent="0.3">
      <c r="AS2544" s="124">
        <v>1711</v>
      </c>
      <c r="AT2544" s="124" t="e">
        <f t="shared" si="114"/>
        <v>#REF!</v>
      </c>
      <c r="AU2544" s="124" t="e">
        <f t="shared" si="113"/>
        <v>#REF!</v>
      </c>
      <c r="AV2544" s="124" t="s">
        <v>4679</v>
      </c>
      <c r="AW2544" s="124" t="s">
        <v>4680</v>
      </c>
    </row>
    <row r="2545" spans="45:49" x14ac:dyDescent="0.3">
      <c r="AS2545" s="124">
        <v>1711</v>
      </c>
      <c r="AT2545" s="124" t="e">
        <f t="shared" si="114"/>
        <v>#REF!</v>
      </c>
      <c r="AU2545" s="124" t="e">
        <f t="shared" si="113"/>
        <v>#REF!</v>
      </c>
      <c r="AV2545" s="129" t="s">
        <v>6272</v>
      </c>
      <c r="AW2545" s="129" t="s">
        <v>4681</v>
      </c>
    </row>
    <row r="2546" spans="45:49" x14ac:dyDescent="0.3">
      <c r="AS2546" s="124">
        <v>1711</v>
      </c>
      <c r="AT2546" s="124" t="e">
        <f t="shared" si="114"/>
        <v>#REF!</v>
      </c>
      <c r="AU2546" s="124" t="e">
        <f t="shared" si="113"/>
        <v>#REF!</v>
      </c>
      <c r="AV2546" s="124" t="s">
        <v>6273</v>
      </c>
      <c r="AW2546" s="124" t="s">
        <v>4682</v>
      </c>
    </row>
    <row r="2547" spans="45:49" x14ac:dyDescent="0.3">
      <c r="AS2547" s="124">
        <v>1712</v>
      </c>
      <c r="AT2547" s="124" t="e">
        <f t="shared" si="114"/>
        <v>#REF!</v>
      </c>
      <c r="AU2547" s="124" t="e">
        <f t="shared" si="113"/>
        <v>#REF!</v>
      </c>
      <c r="AV2547" s="129" t="s">
        <v>4683</v>
      </c>
      <c r="AW2547" s="129" t="s">
        <v>4684</v>
      </c>
    </row>
    <row r="2548" spans="45:49" x14ac:dyDescent="0.3">
      <c r="AS2548" s="124">
        <v>1712</v>
      </c>
      <c r="AT2548" s="124" t="e">
        <f t="shared" si="114"/>
        <v>#REF!</v>
      </c>
      <c r="AU2548" s="124" t="e">
        <f t="shared" si="113"/>
        <v>#REF!</v>
      </c>
      <c r="AV2548" s="124" t="s">
        <v>4685</v>
      </c>
      <c r="AW2548" s="124" t="s">
        <v>4686</v>
      </c>
    </row>
    <row r="2549" spans="45:49" x14ac:dyDescent="0.3">
      <c r="AS2549" s="124">
        <v>1712</v>
      </c>
      <c r="AT2549" s="124" t="e">
        <f t="shared" si="114"/>
        <v>#REF!</v>
      </c>
      <c r="AU2549" s="124" t="e">
        <f t="shared" si="113"/>
        <v>#REF!</v>
      </c>
      <c r="AV2549" s="129" t="s">
        <v>4687</v>
      </c>
      <c r="AW2549" s="129" t="s">
        <v>4688</v>
      </c>
    </row>
    <row r="2550" spans="45:49" x14ac:dyDescent="0.3">
      <c r="AS2550" s="124">
        <v>1712</v>
      </c>
      <c r="AT2550" s="124" t="e">
        <f t="shared" si="114"/>
        <v>#REF!</v>
      </c>
      <c r="AU2550" s="124" t="e">
        <f t="shared" si="113"/>
        <v>#REF!</v>
      </c>
      <c r="AV2550" s="124" t="s">
        <v>4689</v>
      </c>
      <c r="AW2550" s="124" t="s">
        <v>4690</v>
      </c>
    </row>
    <row r="2551" spans="45:49" x14ac:dyDescent="0.3">
      <c r="AS2551" s="124">
        <v>1712</v>
      </c>
      <c r="AT2551" s="124" t="e">
        <f t="shared" si="114"/>
        <v>#REF!</v>
      </c>
      <c r="AU2551" s="124" t="e">
        <f t="shared" si="113"/>
        <v>#REF!</v>
      </c>
      <c r="AV2551" s="129" t="s">
        <v>4691</v>
      </c>
      <c r="AW2551" s="129" t="s">
        <v>4692</v>
      </c>
    </row>
    <row r="2552" spans="45:49" x14ac:dyDescent="0.3">
      <c r="AS2552" s="124">
        <v>1712</v>
      </c>
      <c r="AT2552" s="124" t="e">
        <f t="shared" si="114"/>
        <v>#REF!</v>
      </c>
      <c r="AU2552" s="124" t="e">
        <f t="shared" si="113"/>
        <v>#REF!</v>
      </c>
      <c r="AV2552" s="124" t="s">
        <v>4693</v>
      </c>
      <c r="AW2552" s="124" t="s">
        <v>4694</v>
      </c>
    </row>
    <row r="2553" spans="45:49" x14ac:dyDescent="0.3">
      <c r="AS2553" s="124">
        <v>1712</v>
      </c>
      <c r="AT2553" s="124" t="e">
        <f t="shared" si="114"/>
        <v>#REF!</v>
      </c>
      <c r="AU2553" s="124" t="e">
        <f t="shared" si="113"/>
        <v>#REF!</v>
      </c>
      <c r="AV2553" s="129" t="s">
        <v>4695</v>
      </c>
      <c r="AW2553" s="129" t="s">
        <v>4696</v>
      </c>
    </row>
    <row r="2554" spans="45:49" x14ac:dyDescent="0.3">
      <c r="AS2554" s="124">
        <v>1712</v>
      </c>
      <c r="AT2554" s="124" t="e">
        <f t="shared" si="114"/>
        <v>#REF!</v>
      </c>
      <c r="AU2554" s="124" t="e">
        <f t="shared" si="113"/>
        <v>#REF!</v>
      </c>
      <c r="AV2554" s="124" t="s">
        <v>4697</v>
      </c>
      <c r="AW2554" s="124" t="s">
        <v>4698</v>
      </c>
    </row>
    <row r="2555" spans="45:49" x14ac:dyDescent="0.3">
      <c r="AS2555" s="124">
        <v>1712</v>
      </c>
      <c r="AT2555" s="124" t="e">
        <f t="shared" si="114"/>
        <v>#REF!</v>
      </c>
      <c r="AU2555" s="124" t="e">
        <f t="shared" si="113"/>
        <v>#REF!</v>
      </c>
      <c r="AV2555" s="129" t="s">
        <v>4699</v>
      </c>
      <c r="AW2555" s="129" t="s">
        <v>4700</v>
      </c>
    </row>
    <row r="2556" spans="45:49" x14ac:dyDescent="0.3">
      <c r="AS2556" s="124">
        <v>1712</v>
      </c>
      <c r="AT2556" s="124" t="e">
        <f t="shared" si="114"/>
        <v>#REF!</v>
      </c>
      <c r="AU2556" s="124" t="e">
        <f t="shared" si="113"/>
        <v>#REF!</v>
      </c>
      <c r="AV2556" s="124" t="s">
        <v>4701</v>
      </c>
      <c r="AW2556" s="124" t="s">
        <v>4702</v>
      </c>
    </row>
    <row r="2557" spans="45:49" x14ac:dyDescent="0.3">
      <c r="AS2557" s="124">
        <v>1712</v>
      </c>
      <c r="AT2557" s="124" t="e">
        <f t="shared" si="114"/>
        <v>#REF!</v>
      </c>
      <c r="AU2557" s="124" t="e">
        <f t="shared" si="113"/>
        <v>#REF!</v>
      </c>
      <c r="AV2557" s="129" t="s">
        <v>4703</v>
      </c>
      <c r="AW2557" s="129" t="s">
        <v>4704</v>
      </c>
    </row>
    <row r="2558" spans="45:49" x14ac:dyDescent="0.3">
      <c r="AS2558" s="124">
        <v>1712</v>
      </c>
      <c r="AT2558" s="124" t="e">
        <f t="shared" si="114"/>
        <v>#REF!</v>
      </c>
      <c r="AU2558" s="124" t="e">
        <f t="shared" si="113"/>
        <v>#REF!</v>
      </c>
      <c r="AV2558" s="124" t="s">
        <v>4705</v>
      </c>
      <c r="AW2558" s="124" t="s">
        <v>4706</v>
      </c>
    </row>
    <row r="2559" spans="45:49" x14ac:dyDescent="0.3">
      <c r="AS2559" s="124">
        <v>1712</v>
      </c>
      <c r="AT2559" s="124" t="e">
        <f t="shared" si="114"/>
        <v>#REF!</v>
      </c>
      <c r="AU2559" s="124" t="e">
        <f t="shared" si="113"/>
        <v>#REF!</v>
      </c>
      <c r="AV2559" s="129" t="s">
        <v>4707</v>
      </c>
      <c r="AW2559" s="129" t="s">
        <v>4708</v>
      </c>
    </row>
    <row r="2560" spans="45:49" x14ac:dyDescent="0.3">
      <c r="AS2560" s="124">
        <v>1712</v>
      </c>
      <c r="AT2560" s="124" t="e">
        <f t="shared" si="114"/>
        <v>#REF!</v>
      </c>
      <c r="AU2560" s="124" t="e">
        <f t="shared" si="113"/>
        <v>#REF!</v>
      </c>
      <c r="AV2560" s="124" t="s">
        <v>4709</v>
      </c>
      <c r="AW2560" s="124" t="s">
        <v>4710</v>
      </c>
    </row>
    <row r="2561" spans="45:49" x14ac:dyDescent="0.3">
      <c r="AS2561" s="124">
        <v>1712</v>
      </c>
      <c r="AT2561" s="124" t="e">
        <f t="shared" si="114"/>
        <v>#REF!</v>
      </c>
      <c r="AU2561" s="124" t="e">
        <f t="shared" si="113"/>
        <v>#REF!</v>
      </c>
      <c r="AV2561" s="129" t="s">
        <v>4711</v>
      </c>
      <c r="AW2561" s="129" t="s">
        <v>4712</v>
      </c>
    </row>
    <row r="2562" spans="45:49" x14ac:dyDescent="0.3">
      <c r="AS2562" s="124">
        <v>1712</v>
      </c>
      <c r="AT2562" s="124" t="e">
        <f t="shared" si="114"/>
        <v>#REF!</v>
      </c>
      <c r="AU2562" s="124" t="e">
        <f t="shared" ref="AU2562:AU2625" si="115">CONCATENATE(AS2562,AT2562)</f>
        <v>#REF!</v>
      </c>
      <c r="AV2562" s="124" t="s">
        <v>1525</v>
      </c>
      <c r="AW2562" s="124" t="s">
        <v>4713</v>
      </c>
    </row>
    <row r="2563" spans="45:49" x14ac:dyDescent="0.3">
      <c r="AS2563" s="124">
        <v>1712</v>
      </c>
      <c r="AT2563" s="124" t="e">
        <f t="shared" ref="AT2563:AT2626" si="116">AT2562+1</f>
        <v>#REF!</v>
      </c>
      <c r="AU2563" s="124" t="e">
        <f t="shared" si="115"/>
        <v>#REF!</v>
      </c>
      <c r="AV2563" s="129" t="s">
        <v>4714</v>
      </c>
      <c r="AW2563" s="129" t="s">
        <v>4715</v>
      </c>
    </row>
    <row r="2564" spans="45:49" x14ac:dyDescent="0.3">
      <c r="AS2564" s="124">
        <v>1712</v>
      </c>
      <c r="AT2564" s="124" t="e">
        <f t="shared" si="116"/>
        <v>#REF!</v>
      </c>
      <c r="AU2564" s="124" t="e">
        <f t="shared" si="115"/>
        <v>#REF!</v>
      </c>
      <c r="AV2564" s="124" t="s">
        <v>4716</v>
      </c>
      <c r="AW2564" s="124" t="s">
        <v>4717</v>
      </c>
    </row>
    <row r="2565" spans="45:49" x14ac:dyDescent="0.3">
      <c r="AS2565" s="124">
        <v>1712</v>
      </c>
      <c r="AT2565" s="124" t="e">
        <f t="shared" si="116"/>
        <v>#REF!</v>
      </c>
      <c r="AU2565" s="124" t="e">
        <f t="shared" si="115"/>
        <v>#REF!</v>
      </c>
      <c r="AV2565" s="129" t="s">
        <v>4718</v>
      </c>
      <c r="AW2565" s="129" t="s">
        <v>4719</v>
      </c>
    </row>
    <row r="2566" spans="45:49" x14ac:dyDescent="0.3">
      <c r="AS2566" s="124">
        <v>1712</v>
      </c>
      <c r="AT2566" s="124" t="e">
        <f t="shared" si="116"/>
        <v>#REF!</v>
      </c>
      <c r="AU2566" s="124" t="e">
        <f t="shared" si="115"/>
        <v>#REF!</v>
      </c>
      <c r="AV2566" s="124" t="s">
        <v>4720</v>
      </c>
      <c r="AW2566" s="124" t="s">
        <v>4721</v>
      </c>
    </row>
    <row r="2567" spans="45:49" x14ac:dyDescent="0.3">
      <c r="AS2567" s="124">
        <v>1712</v>
      </c>
      <c r="AT2567" s="124" t="e">
        <f t="shared" si="116"/>
        <v>#REF!</v>
      </c>
      <c r="AU2567" s="124" t="e">
        <f t="shared" si="115"/>
        <v>#REF!</v>
      </c>
      <c r="AV2567" s="129" t="s">
        <v>4722</v>
      </c>
      <c r="AW2567" s="129" t="s">
        <v>4723</v>
      </c>
    </row>
    <row r="2568" spans="45:49" x14ac:dyDescent="0.3">
      <c r="AS2568" s="124">
        <v>1712</v>
      </c>
      <c r="AT2568" s="124" t="e">
        <f t="shared" si="116"/>
        <v>#REF!</v>
      </c>
      <c r="AU2568" s="124" t="e">
        <f t="shared" si="115"/>
        <v>#REF!</v>
      </c>
      <c r="AV2568" s="124" t="s">
        <v>4724</v>
      </c>
      <c r="AW2568" s="124" t="s">
        <v>4725</v>
      </c>
    </row>
    <row r="2569" spans="45:49" x14ac:dyDescent="0.3">
      <c r="AS2569" s="124">
        <v>1712</v>
      </c>
      <c r="AT2569" s="124" t="e">
        <f t="shared" si="116"/>
        <v>#REF!</v>
      </c>
      <c r="AU2569" s="124" t="e">
        <f t="shared" si="115"/>
        <v>#REF!</v>
      </c>
      <c r="AV2569" s="129" t="s">
        <v>4726</v>
      </c>
      <c r="AW2569" s="129" t="s">
        <v>4727</v>
      </c>
    </row>
    <row r="2570" spans="45:49" x14ac:dyDescent="0.3">
      <c r="AS2570" s="124">
        <v>1712</v>
      </c>
      <c r="AT2570" s="124" t="e">
        <f t="shared" si="116"/>
        <v>#REF!</v>
      </c>
      <c r="AU2570" s="124" t="e">
        <f t="shared" si="115"/>
        <v>#REF!</v>
      </c>
      <c r="AV2570" s="124" t="s">
        <v>4728</v>
      </c>
      <c r="AW2570" s="124" t="s">
        <v>4729</v>
      </c>
    </row>
    <row r="2571" spans="45:49" x14ac:dyDescent="0.3">
      <c r="AS2571" s="124">
        <v>1712</v>
      </c>
      <c r="AT2571" s="124" t="e">
        <f t="shared" si="116"/>
        <v>#REF!</v>
      </c>
      <c r="AU2571" s="124" t="e">
        <f t="shared" si="115"/>
        <v>#REF!</v>
      </c>
      <c r="AV2571" s="129" t="s">
        <v>4730</v>
      </c>
      <c r="AW2571" s="129" t="s">
        <v>4731</v>
      </c>
    </row>
    <row r="2572" spans="45:49" x14ac:dyDescent="0.3">
      <c r="AS2572" s="124">
        <v>1713</v>
      </c>
      <c r="AT2572" s="124" t="e">
        <f t="shared" si="116"/>
        <v>#REF!</v>
      </c>
      <c r="AU2572" s="124" t="e">
        <f t="shared" si="115"/>
        <v>#REF!</v>
      </c>
      <c r="AV2572" s="124" t="s">
        <v>4732</v>
      </c>
      <c r="AW2572" s="124" t="s">
        <v>4733</v>
      </c>
    </row>
    <row r="2573" spans="45:49" x14ac:dyDescent="0.3">
      <c r="AS2573" s="124">
        <v>1713</v>
      </c>
      <c r="AT2573" s="124" t="e">
        <f t="shared" si="116"/>
        <v>#REF!</v>
      </c>
      <c r="AU2573" s="124" t="e">
        <f t="shared" si="115"/>
        <v>#REF!</v>
      </c>
      <c r="AV2573" s="129" t="s">
        <v>4734</v>
      </c>
      <c r="AW2573" s="129" t="s">
        <v>4735</v>
      </c>
    </row>
    <row r="2574" spans="45:49" x14ac:dyDescent="0.3">
      <c r="AS2574" s="124">
        <v>1713</v>
      </c>
      <c r="AT2574" s="124" t="e">
        <f t="shared" si="116"/>
        <v>#REF!</v>
      </c>
      <c r="AU2574" s="124" t="e">
        <f t="shared" si="115"/>
        <v>#REF!</v>
      </c>
      <c r="AV2574" s="124" t="s">
        <v>4736</v>
      </c>
      <c r="AW2574" s="124" t="s">
        <v>4737</v>
      </c>
    </row>
    <row r="2575" spans="45:49" x14ac:dyDescent="0.3">
      <c r="AS2575" s="124">
        <v>1713</v>
      </c>
      <c r="AT2575" s="124" t="e">
        <f t="shared" si="116"/>
        <v>#REF!</v>
      </c>
      <c r="AU2575" s="124" t="e">
        <f t="shared" si="115"/>
        <v>#REF!</v>
      </c>
      <c r="AV2575" s="129" t="s">
        <v>4738</v>
      </c>
      <c r="AW2575" s="129" t="s">
        <v>4739</v>
      </c>
    </row>
    <row r="2576" spans="45:49" x14ac:dyDescent="0.3">
      <c r="AS2576" s="124">
        <v>1713</v>
      </c>
      <c r="AT2576" s="124" t="e">
        <f t="shared" si="116"/>
        <v>#REF!</v>
      </c>
      <c r="AU2576" s="124" t="e">
        <f t="shared" si="115"/>
        <v>#REF!</v>
      </c>
      <c r="AV2576" s="124" t="s">
        <v>4740</v>
      </c>
      <c r="AW2576" s="124" t="s">
        <v>4741</v>
      </c>
    </row>
    <row r="2577" spans="45:49" x14ac:dyDescent="0.3">
      <c r="AS2577" s="124">
        <v>1713</v>
      </c>
      <c r="AT2577" s="124" t="e">
        <f t="shared" si="116"/>
        <v>#REF!</v>
      </c>
      <c r="AU2577" s="124" t="e">
        <f t="shared" si="115"/>
        <v>#REF!</v>
      </c>
      <c r="AV2577" s="129" t="s">
        <v>3447</v>
      </c>
      <c r="AW2577" s="129" t="s">
        <v>4742</v>
      </c>
    </row>
    <row r="2578" spans="45:49" x14ac:dyDescent="0.3">
      <c r="AS2578" s="124">
        <v>1713</v>
      </c>
      <c r="AT2578" s="124" t="e">
        <f t="shared" si="116"/>
        <v>#REF!</v>
      </c>
      <c r="AU2578" s="124" t="e">
        <f t="shared" si="115"/>
        <v>#REF!</v>
      </c>
      <c r="AV2578" s="124" t="s">
        <v>4743</v>
      </c>
      <c r="AW2578" s="124" t="s">
        <v>4744</v>
      </c>
    </row>
    <row r="2579" spans="45:49" x14ac:dyDescent="0.3">
      <c r="AS2579" s="124">
        <v>1713</v>
      </c>
      <c r="AT2579" s="124" t="e">
        <f t="shared" si="116"/>
        <v>#REF!</v>
      </c>
      <c r="AU2579" s="124" t="e">
        <f t="shared" si="115"/>
        <v>#REF!</v>
      </c>
      <c r="AV2579" s="129" t="s">
        <v>4745</v>
      </c>
      <c r="AW2579" s="129" t="s">
        <v>4746</v>
      </c>
    </row>
    <row r="2580" spans="45:49" x14ac:dyDescent="0.3">
      <c r="AS2580" s="124">
        <v>1713</v>
      </c>
      <c r="AT2580" s="124" t="e">
        <f t="shared" si="116"/>
        <v>#REF!</v>
      </c>
      <c r="AU2580" s="124" t="e">
        <f t="shared" si="115"/>
        <v>#REF!</v>
      </c>
      <c r="AV2580" s="124" t="s">
        <v>197</v>
      </c>
      <c r="AW2580" s="124" t="s">
        <v>4747</v>
      </c>
    </row>
    <row r="2581" spans="45:49" x14ac:dyDescent="0.3">
      <c r="AS2581" s="124">
        <v>1713</v>
      </c>
      <c r="AT2581" s="124" t="e">
        <f t="shared" si="116"/>
        <v>#REF!</v>
      </c>
      <c r="AU2581" s="124" t="e">
        <f t="shared" si="115"/>
        <v>#REF!</v>
      </c>
      <c r="AV2581" s="129" t="s">
        <v>4748</v>
      </c>
      <c r="AW2581" s="129" t="s">
        <v>4749</v>
      </c>
    </row>
    <row r="2582" spans="45:49" x14ac:dyDescent="0.3">
      <c r="AS2582" s="124">
        <v>1713</v>
      </c>
      <c r="AT2582" s="124" t="e">
        <f t="shared" si="116"/>
        <v>#REF!</v>
      </c>
      <c r="AU2582" s="124" t="e">
        <f t="shared" si="115"/>
        <v>#REF!</v>
      </c>
      <c r="AV2582" s="124" t="s">
        <v>4750</v>
      </c>
      <c r="AW2582" s="124" t="s">
        <v>4751</v>
      </c>
    </row>
    <row r="2583" spans="45:49" x14ac:dyDescent="0.3">
      <c r="AS2583" s="124">
        <v>1713</v>
      </c>
      <c r="AT2583" s="124" t="e">
        <f t="shared" si="116"/>
        <v>#REF!</v>
      </c>
      <c r="AU2583" s="124" t="e">
        <f t="shared" si="115"/>
        <v>#REF!</v>
      </c>
      <c r="AV2583" s="129" t="s">
        <v>4752</v>
      </c>
      <c r="AW2583" s="129" t="s">
        <v>4753</v>
      </c>
    </row>
    <row r="2584" spans="45:49" x14ac:dyDescent="0.3">
      <c r="AS2584" s="124">
        <v>1713</v>
      </c>
      <c r="AT2584" s="124" t="e">
        <f t="shared" si="116"/>
        <v>#REF!</v>
      </c>
      <c r="AU2584" s="124" t="e">
        <f t="shared" si="115"/>
        <v>#REF!</v>
      </c>
      <c r="AV2584" s="124" t="s">
        <v>4754</v>
      </c>
      <c r="AW2584" s="124" t="s">
        <v>4755</v>
      </c>
    </row>
    <row r="2585" spans="45:49" x14ac:dyDescent="0.3">
      <c r="AS2585" s="124">
        <v>1713</v>
      </c>
      <c r="AT2585" s="124" t="e">
        <f t="shared" si="116"/>
        <v>#REF!</v>
      </c>
      <c r="AU2585" s="124" t="e">
        <f t="shared" si="115"/>
        <v>#REF!</v>
      </c>
      <c r="AV2585" s="129" t="s">
        <v>6274</v>
      </c>
      <c r="AW2585" s="129" t="s">
        <v>4756</v>
      </c>
    </row>
    <row r="2586" spans="45:49" x14ac:dyDescent="0.3">
      <c r="AS2586" s="124">
        <v>1714</v>
      </c>
      <c r="AT2586" s="124" t="e">
        <f t="shared" si="116"/>
        <v>#REF!</v>
      </c>
      <c r="AU2586" s="124" t="e">
        <f t="shared" si="115"/>
        <v>#REF!</v>
      </c>
      <c r="AV2586" s="124" t="s">
        <v>4757</v>
      </c>
      <c r="AW2586" s="124" t="s">
        <v>4758</v>
      </c>
    </row>
    <row r="2587" spans="45:49" x14ac:dyDescent="0.3">
      <c r="AS2587" s="124">
        <v>1714</v>
      </c>
      <c r="AT2587" s="124" t="e">
        <f t="shared" si="116"/>
        <v>#REF!</v>
      </c>
      <c r="AU2587" s="124" t="e">
        <f t="shared" si="115"/>
        <v>#REF!</v>
      </c>
      <c r="AV2587" s="129" t="s">
        <v>4759</v>
      </c>
      <c r="AW2587" s="129" t="s">
        <v>4760</v>
      </c>
    </row>
    <row r="2588" spans="45:49" x14ac:dyDescent="0.3">
      <c r="AS2588" s="124">
        <v>1714</v>
      </c>
      <c r="AT2588" s="124" t="e">
        <f t="shared" si="116"/>
        <v>#REF!</v>
      </c>
      <c r="AU2588" s="124" t="e">
        <f t="shared" si="115"/>
        <v>#REF!</v>
      </c>
      <c r="AV2588" s="124" t="s">
        <v>3174</v>
      </c>
      <c r="AW2588" s="124" t="s">
        <v>4761</v>
      </c>
    </row>
    <row r="2589" spans="45:49" x14ac:dyDescent="0.3">
      <c r="AS2589" s="124">
        <v>1714</v>
      </c>
      <c r="AT2589" s="124" t="e">
        <f t="shared" si="116"/>
        <v>#REF!</v>
      </c>
      <c r="AU2589" s="124" t="e">
        <f t="shared" si="115"/>
        <v>#REF!</v>
      </c>
      <c r="AV2589" s="129" t="s">
        <v>4762</v>
      </c>
      <c r="AW2589" s="129" t="s">
        <v>4763</v>
      </c>
    </row>
    <row r="2590" spans="45:49" x14ac:dyDescent="0.3">
      <c r="AS2590" s="124">
        <v>1714</v>
      </c>
      <c r="AT2590" s="124" t="e">
        <f t="shared" si="116"/>
        <v>#REF!</v>
      </c>
      <c r="AU2590" s="124" t="e">
        <f t="shared" si="115"/>
        <v>#REF!</v>
      </c>
      <c r="AV2590" s="124" t="s">
        <v>4764</v>
      </c>
      <c r="AW2590" s="124" t="s">
        <v>4765</v>
      </c>
    </row>
    <row r="2591" spans="45:49" x14ac:dyDescent="0.3">
      <c r="AS2591" s="124">
        <v>1714</v>
      </c>
      <c r="AT2591" s="124" t="e">
        <f t="shared" si="116"/>
        <v>#REF!</v>
      </c>
      <c r="AU2591" s="124" t="e">
        <f t="shared" si="115"/>
        <v>#REF!</v>
      </c>
      <c r="AV2591" s="129" t="s">
        <v>4766</v>
      </c>
      <c r="AW2591" s="129" t="s">
        <v>4767</v>
      </c>
    </row>
    <row r="2592" spans="45:49" x14ac:dyDescent="0.3">
      <c r="AS2592" s="124">
        <v>1714</v>
      </c>
      <c r="AT2592" s="124" t="e">
        <f t="shared" si="116"/>
        <v>#REF!</v>
      </c>
      <c r="AU2592" s="124" t="e">
        <f t="shared" si="115"/>
        <v>#REF!</v>
      </c>
      <c r="AV2592" s="124" t="s">
        <v>1200</v>
      </c>
      <c r="AW2592" s="124" t="s">
        <v>4768</v>
      </c>
    </row>
    <row r="2593" spans="45:49" x14ac:dyDescent="0.3">
      <c r="AS2593" s="124">
        <v>1714</v>
      </c>
      <c r="AT2593" s="124" t="e">
        <f t="shared" si="116"/>
        <v>#REF!</v>
      </c>
      <c r="AU2593" s="124" t="e">
        <f t="shared" si="115"/>
        <v>#REF!</v>
      </c>
      <c r="AV2593" s="129" t="s">
        <v>4769</v>
      </c>
      <c r="AW2593" s="129" t="s">
        <v>4770</v>
      </c>
    </row>
    <row r="2594" spans="45:49" x14ac:dyDescent="0.3">
      <c r="AS2594" s="124">
        <v>1714</v>
      </c>
      <c r="AT2594" s="124" t="e">
        <f t="shared" si="116"/>
        <v>#REF!</v>
      </c>
      <c r="AU2594" s="124" t="e">
        <f t="shared" si="115"/>
        <v>#REF!</v>
      </c>
      <c r="AV2594" s="124" t="s">
        <v>4771</v>
      </c>
      <c r="AW2594" s="124" t="s">
        <v>4772</v>
      </c>
    </row>
    <row r="2595" spans="45:49" x14ac:dyDescent="0.3">
      <c r="AS2595" s="124">
        <v>1714</v>
      </c>
      <c r="AT2595" s="124" t="e">
        <f t="shared" si="116"/>
        <v>#REF!</v>
      </c>
      <c r="AU2595" s="124" t="e">
        <f t="shared" si="115"/>
        <v>#REF!</v>
      </c>
      <c r="AV2595" s="129" t="s">
        <v>4773</v>
      </c>
      <c r="AW2595" s="129" t="s">
        <v>4774</v>
      </c>
    </row>
    <row r="2596" spans="45:49" x14ac:dyDescent="0.3">
      <c r="AS2596" s="124">
        <v>1714</v>
      </c>
      <c r="AT2596" s="124" t="e">
        <f t="shared" si="116"/>
        <v>#REF!</v>
      </c>
      <c r="AU2596" s="124" t="e">
        <f t="shared" si="115"/>
        <v>#REF!</v>
      </c>
      <c r="AV2596" s="124" t="s">
        <v>4775</v>
      </c>
      <c r="AW2596" s="124" t="s">
        <v>4776</v>
      </c>
    </row>
    <row r="2597" spans="45:49" x14ac:dyDescent="0.3">
      <c r="AS2597" s="124">
        <v>1714</v>
      </c>
      <c r="AT2597" s="124" t="e">
        <f t="shared" si="116"/>
        <v>#REF!</v>
      </c>
      <c r="AU2597" s="124" t="e">
        <f t="shared" si="115"/>
        <v>#REF!</v>
      </c>
      <c r="AV2597" s="129" t="s">
        <v>4569</v>
      </c>
      <c r="AW2597" s="129" t="s">
        <v>4777</v>
      </c>
    </row>
    <row r="2598" spans="45:49" x14ac:dyDescent="0.3">
      <c r="AS2598" s="124">
        <v>1714</v>
      </c>
      <c r="AT2598" s="124" t="e">
        <f t="shared" si="116"/>
        <v>#REF!</v>
      </c>
      <c r="AU2598" s="124" t="e">
        <f t="shared" si="115"/>
        <v>#REF!</v>
      </c>
      <c r="AV2598" s="124" t="s">
        <v>6275</v>
      </c>
      <c r="AW2598" s="124" t="s">
        <v>4778</v>
      </c>
    </row>
    <row r="2599" spans="45:49" x14ac:dyDescent="0.3">
      <c r="AS2599" s="124">
        <v>1714</v>
      </c>
      <c r="AT2599" s="124" t="e">
        <f t="shared" si="116"/>
        <v>#REF!</v>
      </c>
      <c r="AU2599" s="124" t="e">
        <f t="shared" si="115"/>
        <v>#REF!</v>
      </c>
      <c r="AV2599" s="129" t="s">
        <v>6276</v>
      </c>
      <c r="AW2599" s="129" t="s">
        <v>4779</v>
      </c>
    </row>
    <row r="2600" spans="45:49" x14ac:dyDescent="0.3">
      <c r="AS2600" s="124">
        <v>1714</v>
      </c>
      <c r="AT2600" s="124" t="e">
        <f t="shared" si="116"/>
        <v>#REF!</v>
      </c>
      <c r="AU2600" s="124" t="e">
        <f t="shared" si="115"/>
        <v>#REF!</v>
      </c>
      <c r="AV2600" s="124" t="s">
        <v>6277</v>
      </c>
      <c r="AW2600" s="124" t="s">
        <v>4780</v>
      </c>
    </row>
    <row r="2601" spans="45:49" x14ac:dyDescent="0.3">
      <c r="AS2601" s="124">
        <v>1714</v>
      </c>
      <c r="AT2601" s="124" t="e">
        <f t="shared" si="116"/>
        <v>#REF!</v>
      </c>
      <c r="AU2601" s="124" t="e">
        <f t="shared" si="115"/>
        <v>#REF!</v>
      </c>
      <c r="AV2601" s="129" t="s">
        <v>6278</v>
      </c>
      <c r="AW2601" s="129" t="s">
        <v>4781</v>
      </c>
    </row>
    <row r="2602" spans="45:49" x14ac:dyDescent="0.3">
      <c r="AS2602" s="124">
        <v>1714</v>
      </c>
      <c r="AT2602" s="124" t="e">
        <f t="shared" si="116"/>
        <v>#REF!</v>
      </c>
      <c r="AU2602" s="124" t="e">
        <f t="shared" si="115"/>
        <v>#REF!</v>
      </c>
      <c r="AV2602" s="124" t="s">
        <v>6279</v>
      </c>
      <c r="AW2602" s="124" t="s">
        <v>4782</v>
      </c>
    </row>
    <row r="2603" spans="45:49" x14ac:dyDescent="0.3">
      <c r="AS2603" s="124">
        <v>1714</v>
      </c>
      <c r="AT2603" s="124" t="e">
        <f t="shared" si="116"/>
        <v>#REF!</v>
      </c>
      <c r="AU2603" s="124" t="e">
        <f t="shared" si="115"/>
        <v>#REF!</v>
      </c>
      <c r="AV2603" s="129" t="s">
        <v>6280</v>
      </c>
      <c r="AW2603" s="129" t="s">
        <v>4783</v>
      </c>
    </row>
    <row r="2604" spans="45:49" x14ac:dyDescent="0.3">
      <c r="AS2604" s="124">
        <v>1714</v>
      </c>
      <c r="AT2604" s="124" t="e">
        <f t="shared" si="116"/>
        <v>#REF!</v>
      </c>
      <c r="AU2604" s="124" t="e">
        <f t="shared" si="115"/>
        <v>#REF!</v>
      </c>
      <c r="AV2604" s="124" t="s">
        <v>6281</v>
      </c>
      <c r="AW2604" s="124" t="s">
        <v>4784</v>
      </c>
    </row>
    <row r="2605" spans="45:49" x14ac:dyDescent="0.3">
      <c r="AS2605" s="124">
        <v>1714</v>
      </c>
      <c r="AT2605" s="124" t="e">
        <f t="shared" si="116"/>
        <v>#REF!</v>
      </c>
      <c r="AU2605" s="124" t="e">
        <f t="shared" si="115"/>
        <v>#REF!</v>
      </c>
      <c r="AV2605" s="129" t="s">
        <v>198</v>
      </c>
      <c r="AW2605" s="129" t="s">
        <v>4785</v>
      </c>
    </row>
    <row r="2606" spans="45:49" x14ac:dyDescent="0.3">
      <c r="AS2606" s="124">
        <v>1801</v>
      </c>
      <c r="AT2606" s="124" t="e">
        <f t="shared" si="116"/>
        <v>#REF!</v>
      </c>
      <c r="AU2606" s="124" t="e">
        <f t="shared" si="115"/>
        <v>#REF!</v>
      </c>
      <c r="AV2606" s="124" t="s">
        <v>4786</v>
      </c>
      <c r="AW2606" s="124" t="s">
        <v>4787</v>
      </c>
    </row>
    <row r="2607" spans="45:49" x14ac:dyDescent="0.3">
      <c r="AS2607" s="124">
        <v>1801</v>
      </c>
      <c r="AT2607" s="124" t="e">
        <f t="shared" si="116"/>
        <v>#REF!</v>
      </c>
      <c r="AU2607" s="124" t="e">
        <f t="shared" si="115"/>
        <v>#REF!</v>
      </c>
      <c r="AV2607" s="129" t="s">
        <v>4788</v>
      </c>
      <c r="AW2607" s="129" t="s">
        <v>4789</v>
      </c>
    </row>
    <row r="2608" spans="45:49" x14ac:dyDescent="0.3">
      <c r="AS2608" s="124">
        <v>1801</v>
      </c>
      <c r="AT2608" s="124" t="e">
        <f t="shared" si="116"/>
        <v>#REF!</v>
      </c>
      <c r="AU2608" s="124" t="e">
        <f t="shared" si="115"/>
        <v>#REF!</v>
      </c>
      <c r="AV2608" s="124" t="s">
        <v>3550</v>
      </c>
      <c r="AW2608" s="124" t="s">
        <v>4790</v>
      </c>
    </row>
    <row r="2609" spans="45:49" x14ac:dyDescent="0.3">
      <c r="AS2609" s="124">
        <v>1801</v>
      </c>
      <c r="AT2609" s="124" t="e">
        <f t="shared" si="116"/>
        <v>#REF!</v>
      </c>
      <c r="AU2609" s="124" t="e">
        <f t="shared" si="115"/>
        <v>#REF!</v>
      </c>
      <c r="AV2609" s="129" t="s">
        <v>4791</v>
      </c>
      <c r="AW2609" s="129" t="s">
        <v>4792</v>
      </c>
    </row>
    <row r="2610" spans="45:49" x14ac:dyDescent="0.3">
      <c r="AS2610" s="124">
        <v>1801</v>
      </c>
      <c r="AT2610" s="124" t="e">
        <f t="shared" si="116"/>
        <v>#REF!</v>
      </c>
      <c r="AU2610" s="124" t="e">
        <f t="shared" si="115"/>
        <v>#REF!</v>
      </c>
      <c r="AV2610" s="124" t="s">
        <v>4793</v>
      </c>
      <c r="AW2610" s="124" t="s">
        <v>4794</v>
      </c>
    </row>
    <row r="2611" spans="45:49" x14ac:dyDescent="0.3">
      <c r="AS2611" s="124">
        <v>1801</v>
      </c>
      <c r="AT2611" s="124" t="e">
        <f t="shared" si="116"/>
        <v>#REF!</v>
      </c>
      <c r="AU2611" s="124" t="e">
        <f t="shared" si="115"/>
        <v>#REF!</v>
      </c>
      <c r="AV2611" s="129" t="s">
        <v>4795</v>
      </c>
      <c r="AW2611" s="129" t="s">
        <v>4796</v>
      </c>
    </row>
    <row r="2612" spans="45:49" x14ac:dyDescent="0.3">
      <c r="AS2612" s="124">
        <v>1801</v>
      </c>
      <c r="AT2612" s="124" t="e">
        <f t="shared" si="116"/>
        <v>#REF!</v>
      </c>
      <c r="AU2612" s="124" t="e">
        <f t="shared" si="115"/>
        <v>#REF!</v>
      </c>
      <c r="AV2612" s="124" t="s">
        <v>503</v>
      </c>
      <c r="AW2612" s="124" t="s">
        <v>4797</v>
      </c>
    </row>
    <row r="2613" spans="45:49" x14ac:dyDescent="0.3">
      <c r="AS2613" s="124">
        <v>1801</v>
      </c>
      <c r="AT2613" s="124" t="e">
        <f t="shared" si="116"/>
        <v>#REF!</v>
      </c>
      <c r="AU2613" s="124" t="e">
        <f t="shared" si="115"/>
        <v>#REF!</v>
      </c>
      <c r="AV2613" s="129" t="s">
        <v>4798</v>
      </c>
      <c r="AW2613" s="129" t="s">
        <v>4799</v>
      </c>
    </row>
    <row r="2614" spans="45:49" x14ac:dyDescent="0.3">
      <c r="AS2614" s="124">
        <v>1801</v>
      </c>
      <c r="AT2614" s="124" t="e">
        <f t="shared" si="116"/>
        <v>#REF!</v>
      </c>
      <c r="AU2614" s="124" t="e">
        <f t="shared" si="115"/>
        <v>#REF!</v>
      </c>
      <c r="AV2614" s="124" t="s">
        <v>4800</v>
      </c>
      <c r="AW2614" s="124" t="s">
        <v>4801</v>
      </c>
    </row>
    <row r="2615" spans="45:49" x14ac:dyDescent="0.3">
      <c r="AS2615" s="124">
        <v>1801</v>
      </c>
      <c r="AT2615" s="124" t="e">
        <f t="shared" si="116"/>
        <v>#REF!</v>
      </c>
      <c r="AU2615" s="124" t="e">
        <f t="shared" si="115"/>
        <v>#REF!</v>
      </c>
      <c r="AV2615" s="129" t="s">
        <v>4802</v>
      </c>
      <c r="AW2615" s="129" t="s">
        <v>4803</v>
      </c>
    </row>
    <row r="2616" spans="45:49" x14ac:dyDescent="0.3">
      <c r="AS2616" s="124">
        <v>1801</v>
      </c>
      <c r="AT2616" s="124" t="e">
        <f t="shared" si="116"/>
        <v>#REF!</v>
      </c>
      <c r="AU2616" s="124" t="e">
        <f t="shared" si="115"/>
        <v>#REF!</v>
      </c>
      <c r="AV2616" s="124" t="s">
        <v>99</v>
      </c>
      <c r="AW2616" s="124" t="s">
        <v>4804</v>
      </c>
    </row>
    <row r="2617" spans="45:49" x14ac:dyDescent="0.3">
      <c r="AS2617" s="124">
        <v>1801</v>
      </c>
      <c r="AT2617" s="124" t="e">
        <f t="shared" si="116"/>
        <v>#REF!</v>
      </c>
      <c r="AU2617" s="124" t="e">
        <f t="shared" si="115"/>
        <v>#REF!</v>
      </c>
      <c r="AV2617" s="129" t="s">
        <v>6282</v>
      </c>
      <c r="AW2617" s="129" t="s">
        <v>4805</v>
      </c>
    </row>
    <row r="2618" spans="45:49" x14ac:dyDescent="0.3">
      <c r="AS2618" s="124">
        <v>1801</v>
      </c>
      <c r="AT2618" s="124" t="e">
        <f t="shared" si="116"/>
        <v>#REF!</v>
      </c>
      <c r="AU2618" s="124" t="e">
        <f t="shared" si="115"/>
        <v>#REF!</v>
      </c>
      <c r="AV2618" s="124" t="s">
        <v>6283</v>
      </c>
      <c r="AW2618" s="124" t="s">
        <v>4806</v>
      </c>
    </row>
    <row r="2619" spans="45:49" x14ac:dyDescent="0.3">
      <c r="AS2619" s="124">
        <v>1801</v>
      </c>
      <c r="AT2619" s="124" t="e">
        <f t="shared" si="116"/>
        <v>#REF!</v>
      </c>
      <c r="AU2619" s="124" t="e">
        <f t="shared" si="115"/>
        <v>#REF!</v>
      </c>
      <c r="AV2619" s="129" t="s">
        <v>6284</v>
      </c>
      <c r="AW2619" s="129" t="s">
        <v>4807</v>
      </c>
    </row>
    <row r="2620" spans="45:49" x14ac:dyDescent="0.3">
      <c r="AS2620" s="124">
        <v>1802</v>
      </c>
      <c r="AT2620" s="124" t="e">
        <f t="shared" si="116"/>
        <v>#REF!</v>
      </c>
      <c r="AU2620" s="124" t="e">
        <f t="shared" si="115"/>
        <v>#REF!</v>
      </c>
      <c r="AV2620" s="124" t="s">
        <v>4808</v>
      </c>
      <c r="AW2620" s="124" t="s">
        <v>4809</v>
      </c>
    </row>
    <row r="2621" spans="45:49" x14ac:dyDescent="0.3">
      <c r="AS2621" s="124">
        <v>1802</v>
      </c>
      <c r="AT2621" s="124" t="e">
        <f t="shared" si="116"/>
        <v>#REF!</v>
      </c>
      <c r="AU2621" s="124" t="e">
        <f t="shared" si="115"/>
        <v>#REF!</v>
      </c>
      <c r="AV2621" s="129" t="s">
        <v>4810</v>
      </c>
      <c r="AW2621" s="129" t="s">
        <v>4811</v>
      </c>
    </row>
    <row r="2622" spans="45:49" x14ac:dyDescent="0.3">
      <c r="AS2622" s="124">
        <v>1802</v>
      </c>
      <c r="AT2622" s="124" t="e">
        <f t="shared" si="116"/>
        <v>#REF!</v>
      </c>
      <c r="AU2622" s="124" t="e">
        <f t="shared" si="115"/>
        <v>#REF!</v>
      </c>
      <c r="AV2622" s="124" t="s">
        <v>4812</v>
      </c>
      <c r="AW2622" s="124" t="s">
        <v>4813</v>
      </c>
    </row>
    <row r="2623" spans="45:49" x14ac:dyDescent="0.3">
      <c r="AS2623" s="124">
        <v>1802</v>
      </c>
      <c r="AT2623" s="124" t="e">
        <f t="shared" si="116"/>
        <v>#REF!</v>
      </c>
      <c r="AU2623" s="124" t="e">
        <f t="shared" si="115"/>
        <v>#REF!</v>
      </c>
      <c r="AV2623" s="129" t="s">
        <v>4268</v>
      </c>
      <c r="AW2623" s="129" t="s">
        <v>4814</v>
      </c>
    </row>
    <row r="2624" spans="45:49" x14ac:dyDescent="0.3">
      <c r="AS2624" s="124">
        <v>1802</v>
      </c>
      <c r="AT2624" s="124" t="e">
        <f t="shared" si="116"/>
        <v>#REF!</v>
      </c>
      <c r="AU2624" s="124" t="e">
        <f t="shared" si="115"/>
        <v>#REF!</v>
      </c>
      <c r="AV2624" s="124" t="s">
        <v>225</v>
      </c>
      <c r="AW2624" s="124" t="s">
        <v>4815</v>
      </c>
    </row>
    <row r="2625" spans="45:49" x14ac:dyDescent="0.3">
      <c r="AS2625" s="124">
        <v>1803</v>
      </c>
      <c r="AT2625" s="124" t="e">
        <f t="shared" si="116"/>
        <v>#REF!</v>
      </c>
      <c r="AU2625" s="124" t="e">
        <f t="shared" si="115"/>
        <v>#REF!</v>
      </c>
      <c r="AV2625" s="129" t="s">
        <v>4816</v>
      </c>
      <c r="AW2625" s="129" t="s">
        <v>4817</v>
      </c>
    </row>
    <row r="2626" spans="45:49" x14ac:dyDescent="0.3">
      <c r="AS2626" s="124">
        <v>1803</v>
      </c>
      <c r="AT2626" s="124" t="e">
        <f t="shared" si="116"/>
        <v>#REF!</v>
      </c>
      <c r="AU2626" s="124" t="e">
        <f t="shared" ref="AU2626:AU2689" si="117">CONCATENATE(AS2626,AT2626)</f>
        <v>#REF!</v>
      </c>
      <c r="AV2626" s="124" t="s">
        <v>2210</v>
      </c>
      <c r="AW2626" s="124" t="s">
        <v>4818</v>
      </c>
    </row>
    <row r="2627" spans="45:49" x14ac:dyDescent="0.3">
      <c r="AS2627" s="124">
        <v>1803</v>
      </c>
      <c r="AT2627" s="124" t="e">
        <f t="shared" ref="AT2627:AT2690" si="118">AT2626+1</f>
        <v>#REF!</v>
      </c>
      <c r="AU2627" s="124" t="e">
        <f t="shared" si="117"/>
        <v>#REF!</v>
      </c>
      <c r="AV2627" s="129" t="s">
        <v>229</v>
      </c>
      <c r="AW2627" s="129" t="s">
        <v>4819</v>
      </c>
    </row>
    <row r="2628" spans="45:49" x14ac:dyDescent="0.3">
      <c r="AS2628" s="124">
        <v>1803</v>
      </c>
      <c r="AT2628" s="124" t="e">
        <f t="shared" si="118"/>
        <v>#REF!</v>
      </c>
      <c r="AU2628" s="124" t="e">
        <f t="shared" si="117"/>
        <v>#REF!</v>
      </c>
      <c r="AV2628" s="124" t="s">
        <v>4820</v>
      </c>
      <c r="AW2628" s="124" t="s">
        <v>4821</v>
      </c>
    </row>
    <row r="2629" spans="45:49" x14ac:dyDescent="0.3">
      <c r="AS2629" s="124">
        <v>1803</v>
      </c>
      <c r="AT2629" s="124" t="e">
        <f t="shared" si="118"/>
        <v>#REF!</v>
      </c>
      <c r="AU2629" s="124" t="e">
        <f t="shared" si="117"/>
        <v>#REF!</v>
      </c>
      <c r="AV2629" s="129" t="s">
        <v>4822</v>
      </c>
      <c r="AW2629" s="129" t="s">
        <v>4823</v>
      </c>
    </row>
    <row r="2630" spans="45:49" x14ac:dyDescent="0.3">
      <c r="AS2630" s="124">
        <v>1803</v>
      </c>
      <c r="AT2630" s="124" t="e">
        <f t="shared" si="118"/>
        <v>#REF!</v>
      </c>
      <c r="AU2630" s="124" t="e">
        <f t="shared" si="117"/>
        <v>#REF!</v>
      </c>
      <c r="AV2630" s="124" t="s">
        <v>4824</v>
      </c>
      <c r="AW2630" s="124" t="s">
        <v>4825</v>
      </c>
    </row>
    <row r="2631" spans="45:49" x14ac:dyDescent="0.3">
      <c r="AS2631" s="124">
        <v>1803</v>
      </c>
      <c r="AT2631" s="124" t="e">
        <f t="shared" si="118"/>
        <v>#REF!</v>
      </c>
      <c r="AU2631" s="124" t="e">
        <f t="shared" si="117"/>
        <v>#REF!</v>
      </c>
      <c r="AV2631" s="129" t="s">
        <v>4826</v>
      </c>
      <c r="AW2631" s="129" t="s">
        <v>4827</v>
      </c>
    </row>
    <row r="2632" spans="45:49" x14ac:dyDescent="0.3">
      <c r="AS2632" s="124">
        <v>1803</v>
      </c>
      <c r="AT2632" s="124" t="e">
        <f t="shared" si="118"/>
        <v>#REF!</v>
      </c>
      <c r="AU2632" s="124" t="e">
        <f t="shared" si="117"/>
        <v>#REF!</v>
      </c>
      <c r="AV2632" s="124" t="s">
        <v>4828</v>
      </c>
      <c r="AW2632" s="124" t="s">
        <v>4829</v>
      </c>
    </row>
    <row r="2633" spans="45:49" x14ac:dyDescent="0.3">
      <c r="AS2633" s="124">
        <v>1803</v>
      </c>
      <c r="AT2633" s="124" t="e">
        <f t="shared" si="118"/>
        <v>#REF!</v>
      </c>
      <c r="AU2633" s="124" t="e">
        <f t="shared" si="117"/>
        <v>#REF!</v>
      </c>
      <c r="AV2633" s="129" t="s">
        <v>4830</v>
      </c>
      <c r="AW2633" s="129" t="s">
        <v>4831</v>
      </c>
    </row>
    <row r="2634" spans="45:49" x14ac:dyDescent="0.3">
      <c r="AS2634" s="124">
        <v>1803</v>
      </c>
      <c r="AT2634" s="124" t="e">
        <f t="shared" si="118"/>
        <v>#REF!</v>
      </c>
      <c r="AU2634" s="124" t="e">
        <f t="shared" si="117"/>
        <v>#REF!</v>
      </c>
      <c r="AV2634" s="124" t="s">
        <v>1209</v>
      </c>
      <c r="AW2634" s="124" t="s">
        <v>4832</v>
      </c>
    </row>
    <row r="2635" spans="45:49" x14ac:dyDescent="0.3">
      <c r="AS2635" s="124">
        <v>1803</v>
      </c>
      <c r="AT2635" s="124" t="e">
        <f t="shared" si="118"/>
        <v>#REF!</v>
      </c>
      <c r="AU2635" s="124" t="e">
        <f t="shared" si="117"/>
        <v>#REF!</v>
      </c>
      <c r="AV2635" s="129" t="s">
        <v>4833</v>
      </c>
      <c r="AW2635" s="129" t="s">
        <v>4834</v>
      </c>
    </row>
    <row r="2636" spans="45:49" x14ac:dyDescent="0.3">
      <c r="AS2636" s="124">
        <v>1803</v>
      </c>
      <c r="AT2636" s="124" t="e">
        <f t="shared" si="118"/>
        <v>#REF!</v>
      </c>
      <c r="AU2636" s="124" t="e">
        <f t="shared" si="117"/>
        <v>#REF!</v>
      </c>
      <c r="AV2636" s="124" t="s">
        <v>6285</v>
      </c>
      <c r="AW2636" s="124" t="s">
        <v>4835</v>
      </c>
    </row>
    <row r="2637" spans="45:49" x14ac:dyDescent="0.3">
      <c r="AS2637" s="124">
        <v>1803</v>
      </c>
      <c r="AT2637" s="124" t="e">
        <f t="shared" si="118"/>
        <v>#REF!</v>
      </c>
      <c r="AU2637" s="124" t="e">
        <f t="shared" si="117"/>
        <v>#REF!</v>
      </c>
      <c r="AV2637" s="129" t="s">
        <v>6286</v>
      </c>
      <c r="AW2637" s="129" t="s">
        <v>4836</v>
      </c>
    </row>
    <row r="2638" spans="45:49" x14ac:dyDescent="0.3">
      <c r="AS2638" s="124">
        <v>1803</v>
      </c>
      <c r="AT2638" s="124" t="e">
        <f t="shared" si="118"/>
        <v>#REF!</v>
      </c>
      <c r="AU2638" s="124" t="e">
        <f t="shared" si="117"/>
        <v>#REF!</v>
      </c>
      <c r="AV2638" s="124" t="s">
        <v>6287</v>
      </c>
      <c r="AW2638" s="124" t="s">
        <v>4837</v>
      </c>
    </row>
    <row r="2639" spans="45:49" x14ac:dyDescent="0.3">
      <c r="AS2639" s="124">
        <v>1803</v>
      </c>
      <c r="AT2639" s="124" t="e">
        <f t="shared" si="118"/>
        <v>#REF!</v>
      </c>
      <c r="AU2639" s="124" t="e">
        <f t="shared" si="117"/>
        <v>#REF!</v>
      </c>
      <c r="AV2639" s="129" t="s">
        <v>6288</v>
      </c>
      <c r="AW2639" s="129" t="s">
        <v>4838</v>
      </c>
    </row>
    <row r="2640" spans="45:49" x14ac:dyDescent="0.3">
      <c r="AS2640" s="124">
        <v>1803</v>
      </c>
      <c r="AT2640" s="124" t="e">
        <f t="shared" si="118"/>
        <v>#REF!</v>
      </c>
      <c r="AU2640" s="124" t="e">
        <f t="shared" si="117"/>
        <v>#REF!</v>
      </c>
      <c r="AV2640" s="124" t="s">
        <v>6289</v>
      </c>
      <c r="AW2640" s="124" t="s">
        <v>4839</v>
      </c>
    </row>
    <row r="2641" spans="45:49" x14ac:dyDescent="0.3">
      <c r="AS2641" s="124">
        <v>1804</v>
      </c>
      <c r="AT2641" s="124" t="e">
        <f t="shared" si="118"/>
        <v>#REF!</v>
      </c>
      <c r="AU2641" s="124" t="e">
        <f t="shared" si="117"/>
        <v>#REF!</v>
      </c>
      <c r="AV2641" s="129" t="s">
        <v>118</v>
      </c>
      <c r="AW2641" s="129" t="s">
        <v>4840</v>
      </c>
    </row>
    <row r="2642" spans="45:49" x14ac:dyDescent="0.3">
      <c r="AS2642" s="124">
        <v>1804</v>
      </c>
      <c r="AT2642" s="124" t="e">
        <f t="shared" si="118"/>
        <v>#REF!</v>
      </c>
      <c r="AU2642" s="124" t="e">
        <f t="shared" si="117"/>
        <v>#REF!</v>
      </c>
      <c r="AV2642" s="124" t="s">
        <v>4841</v>
      </c>
      <c r="AW2642" s="124" t="s">
        <v>4842</v>
      </c>
    </row>
    <row r="2643" spans="45:49" x14ac:dyDescent="0.3">
      <c r="AS2643" s="124">
        <v>1804</v>
      </c>
      <c r="AT2643" s="124" t="e">
        <f t="shared" si="118"/>
        <v>#REF!</v>
      </c>
      <c r="AU2643" s="124" t="e">
        <f t="shared" si="117"/>
        <v>#REF!</v>
      </c>
      <c r="AV2643" s="129" t="s">
        <v>4843</v>
      </c>
      <c r="AW2643" s="129" t="s">
        <v>4844</v>
      </c>
    </row>
    <row r="2644" spans="45:49" x14ac:dyDescent="0.3">
      <c r="AS2644" s="124">
        <v>1804</v>
      </c>
      <c r="AT2644" s="124" t="e">
        <f t="shared" si="118"/>
        <v>#REF!</v>
      </c>
      <c r="AU2644" s="124" t="e">
        <f t="shared" si="117"/>
        <v>#REF!</v>
      </c>
      <c r="AV2644" s="124" t="s">
        <v>954</v>
      </c>
      <c r="AW2644" s="124" t="s">
        <v>4845</v>
      </c>
    </row>
    <row r="2645" spans="45:49" x14ac:dyDescent="0.3">
      <c r="AS2645" s="124">
        <v>1804</v>
      </c>
      <c r="AT2645" s="124" t="e">
        <f t="shared" si="118"/>
        <v>#REF!</v>
      </c>
      <c r="AU2645" s="124" t="e">
        <f t="shared" si="117"/>
        <v>#REF!</v>
      </c>
      <c r="AV2645" s="129" t="s">
        <v>1299</v>
      </c>
      <c r="AW2645" s="129" t="s">
        <v>4846</v>
      </c>
    </row>
    <row r="2646" spans="45:49" x14ac:dyDescent="0.3">
      <c r="AS2646" s="124">
        <v>1804</v>
      </c>
      <c r="AT2646" s="124" t="e">
        <f t="shared" si="118"/>
        <v>#REF!</v>
      </c>
      <c r="AU2646" s="124" t="e">
        <f t="shared" si="117"/>
        <v>#REF!</v>
      </c>
      <c r="AV2646" s="124" t="s">
        <v>1205</v>
      </c>
      <c r="AW2646" s="124" t="s">
        <v>4847</v>
      </c>
    </row>
    <row r="2647" spans="45:49" x14ac:dyDescent="0.3">
      <c r="AS2647" s="124">
        <v>1804</v>
      </c>
      <c r="AT2647" s="124" t="e">
        <f t="shared" si="118"/>
        <v>#REF!</v>
      </c>
      <c r="AU2647" s="124" t="e">
        <f t="shared" si="117"/>
        <v>#REF!</v>
      </c>
      <c r="AV2647" s="129" t="s">
        <v>3795</v>
      </c>
      <c r="AW2647" s="129" t="s">
        <v>4848</v>
      </c>
    </row>
    <row r="2648" spans="45:49" x14ac:dyDescent="0.3">
      <c r="AS2648" s="124">
        <v>1804</v>
      </c>
      <c r="AT2648" s="124" t="e">
        <f t="shared" si="118"/>
        <v>#REF!</v>
      </c>
      <c r="AU2648" s="124" t="e">
        <f t="shared" si="117"/>
        <v>#REF!</v>
      </c>
      <c r="AV2648" s="124" t="s">
        <v>4849</v>
      </c>
      <c r="AW2648" s="124" t="s">
        <v>4850</v>
      </c>
    </row>
    <row r="2649" spans="45:49" x14ac:dyDescent="0.3">
      <c r="AS2649" s="124">
        <v>1804</v>
      </c>
      <c r="AT2649" s="124" t="e">
        <f t="shared" si="118"/>
        <v>#REF!</v>
      </c>
      <c r="AU2649" s="124" t="e">
        <f t="shared" si="117"/>
        <v>#REF!</v>
      </c>
      <c r="AV2649" s="129" t="s">
        <v>4851</v>
      </c>
      <c r="AW2649" s="129" t="s">
        <v>4852</v>
      </c>
    </row>
    <row r="2650" spans="45:49" x14ac:dyDescent="0.3">
      <c r="AS2650" s="124">
        <v>1804</v>
      </c>
      <c r="AT2650" s="124" t="e">
        <f t="shared" si="118"/>
        <v>#REF!</v>
      </c>
      <c r="AU2650" s="124" t="e">
        <f t="shared" si="117"/>
        <v>#REF!</v>
      </c>
      <c r="AV2650" s="124" t="s">
        <v>4853</v>
      </c>
      <c r="AW2650" s="124" t="s">
        <v>4854</v>
      </c>
    </row>
    <row r="2651" spans="45:49" x14ac:dyDescent="0.3">
      <c r="AS2651" s="124">
        <v>1804</v>
      </c>
      <c r="AT2651" s="124" t="e">
        <f t="shared" si="118"/>
        <v>#REF!</v>
      </c>
      <c r="AU2651" s="124" t="e">
        <f t="shared" si="117"/>
        <v>#REF!</v>
      </c>
      <c r="AV2651" s="129" t="s">
        <v>4855</v>
      </c>
      <c r="AW2651" s="129" t="s">
        <v>4856</v>
      </c>
    </row>
    <row r="2652" spans="45:49" x14ac:dyDescent="0.3">
      <c r="AS2652" s="124">
        <v>1804</v>
      </c>
      <c r="AT2652" s="124" t="e">
        <f t="shared" si="118"/>
        <v>#REF!</v>
      </c>
      <c r="AU2652" s="124" t="e">
        <f t="shared" si="117"/>
        <v>#REF!</v>
      </c>
      <c r="AV2652" s="124" t="s">
        <v>4857</v>
      </c>
      <c r="AW2652" s="124" t="s">
        <v>4858</v>
      </c>
    </row>
    <row r="2653" spans="45:49" x14ac:dyDescent="0.3">
      <c r="AS2653" s="124">
        <v>1804</v>
      </c>
      <c r="AT2653" s="124" t="e">
        <f t="shared" si="118"/>
        <v>#REF!</v>
      </c>
      <c r="AU2653" s="124" t="e">
        <f t="shared" si="117"/>
        <v>#REF!</v>
      </c>
      <c r="AV2653" s="129" t="s">
        <v>1715</v>
      </c>
      <c r="AW2653" s="129" t="s">
        <v>4859</v>
      </c>
    </row>
    <row r="2654" spans="45:49" x14ac:dyDescent="0.3">
      <c r="AS2654" s="124">
        <v>1804</v>
      </c>
      <c r="AT2654" s="124" t="e">
        <f t="shared" si="118"/>
        <v>#REF!</v>
      </c>
      <c r="AU2654" s="124" t="e">
        <f t="shared" si="117"/>
        <v>#REF!</v>
      </c>
      <c r="AV2654" s="124" t="s">
        <v>6290</v>
      </c>
      <c r="AW2654" s="124" t="s">
        <v>4860</v>
      </c>
    </row>
    <row r="2655" spans="45:49" x14ac:dyDescent="0.3">
      <c r="AS2655" s="124">
        <v>1805</v>
      </c>
      <c r="AT2655" s="124" t="e">
        <f t="shared" si="118"/>
        <v>#REF!</v>
      </c>
      <c r="AU2655" s="124" t="e">
        <f t="shared" si="117"/>
        <v>#REF!</v>
      </c>
      <c r="AV2655" s="129" t="s">
        <v>4861</v>
      </c>
      <c r="AW2655" s="129" t="s">
        <v>4862</v>
      </c>
    </row>
    <row r="2656" spans="45:49" x14ac:dyDescent="0.3">
      <c r="AS2656" s="124">
        <v>1805</v>
      </c>
      <c r="AT2656" s="124" t="e">
        <f t="shared" si="118"/>
        <v>#REF!</v>
      </c>
      <c r="AU2656" s="124" t="e">
        <f t="shared" si="117"/>
        <v>#REF!</v>
      </c>
      <c r="AV2656" s="124" t="s">
        <v>4863</v>
      </c>
      <c r="AW2656" s="124" t="s">
        <v>4864</v>
      </c>
    </row>
    <row r="2657" spans="45:49" x14ac:dyDescent="0.3">
      <c r="AS2657" s="124">
        <v>1805</v>
      </c>
      <c r="AT2657" s="124" t="e">
        <f t="shared" si="118"/>
        <v>#REF!</v>
      </c>
      <c r="AU2657" s="124" t="e">
        <f t="shared" si="117"/>
        <v>#REF!</v>
      </c>
      <c r="AV2657" s="129" t="s">
        <v>4865</v>
      </c>
      <c r="AW2657" s="129" t="s">
        <v>4866</v>
      </c>
    </row>
    <row r="2658" spans="45:49" x14ac:dyDescent="0.3">
      <c r="AS2658" s="124">
        <v>1805</v>
      </c>
      <c r="AT2658" s="124" t="e">
        <f t="shared" si="118"/>
        <v>#REF!</v>
      </c>
      <c r="AU2658" s="124" t="e">
        <f t="shared" si="117"/>
        <v>#REF!</v>
      </c>
      <c r="AV2658" s="124" t="s">
        <v>4867</v>
      </c>
      <c r="AW2658" s="124" t="s">
        <v>4868</v>
      </c>
    </row>
    <row r="2659" spans="45:49" x14ac:dyDescent="0.3">
      <c r="AS2659" s="124">
        <v>1805</v>
      </c>
      <c r="AT2659" s="124" t="e">
        <f t="shared" si="118"/>
        <v>#REF!</v>
      </c>
      <c r="AU2659" s="124" t="e">
        <f t="shared" si="117"/>
        <v>#REF!</v>
      </c>
      <c r="AV2659" s="129" t="s">
        <v>4869</v>
      </c>
      <c r="AW2659" s="129" t="s">
        <v>4870</v>
      </c>
    </row>
    <row r="2660" spans="45:49" x14ac:dyDescent="0.3">
      <c r="AS2660" s="124">
        <v>1805</v>
      </c>
      <c r="AT2660" s="124" t="e">
        <f t="shared" si="118"/>
        <v>#REF!</v>
      </c>
      <c r="AU2660" s="124" t="e">
        <f t="shared" si="117"/>
        <v>#REF!</v>
      </c>
      <c r="AV2660" s="124" t="s">
        <v>4871</v>
      </c>
      <c r="AW2660" s="124" t="s">
        <v>4872</v>
      </c>
    </row>
    <row r="2661" spans="45:49" x14ac:dyDescent="0.3">
      <c r="AS2661" s="124">
        <v>1805</v>
      </c>
      <c r="AT2661" s="124" t="e">
        <f t="shared" si="118"/>
        <v>#REF!</v>
      </c>
      <c r="AU2661" s="124" t="e">
        <f t="shared" si="117"/>
        <v>#REF!</v>
      </c>
      <c r="AV2661" s="129" t="s">
        <v>4873</v>
      </c>
      <c r="AW2661" s="129" t="s">
        <v>4874</v>
      </c>
    </row>
    <row r="2662" spans="45:49" x14ac:dyDescent="0.3">
      <c r="AS2662" s="124">
        <v>1805</v>
      </c>
      <c r="AT2662" s="124" t="e">
        <f t="shared" si="118"/>
        <v>#REF!</v>
      </c>
      <c r="AU2662" s="124" t="e">
        <f t="shared" si="117"/>
        <v>#REF!</v>
      </c>
      <c r="AV2662" s="124" t="s">
        <v>4875</v>
      </c>
      <c r="AW2662" s="124" t="s">
        <v>4876</v>
      </c>
    </row>
    <row r="2663" spans="45:49" x14ac:dyDescent="0.3">
      <c r="AS2663" s="124">
        <v>1805</v>
      </c>
      <c r="AT2663" s="124" t="e">
        <f t="shared" si="118"/>
        <v>#REF!</v>
      </c>
      <c r="AU2663" s="124" t="e">
        <f t="shared" si="117"/>
        <v>#REF!</v>
      </c>
      <c r="AV2663" s="129" t="s">
        <v>4877</v>
      </c>
      <c r="AW2663" s="129" t="s">
        <v>4878</v>
      </c>
    </row>
    <row r="2664" spans="45:49" x14ac:dyDescent="0.3">
      <c r="AS2664" s="124">
        <v>1805</v>
      </c>
      <c r="AT2664" s="124" t="e">
        <f t="shared" si="118"/>
        <v>#REF!</v>
      </c>
      <c r="AU2664" s="124" t="e">
        <f t="shared" si="117"/>
        <v>#REF!</v>
      </c>
      <c r="AV2664" s="124" t="s">
        <v>4879</v>
      </c>
      <c r="AW2664" s="124" t="s">
        <v>4880</v>
      </c>
    </row>
    <row r="2665" spans="45:49" x14ac:dyDescent="0.3">
      <c r="AS2665" s="124">
        <v>1805</v>
      </c>
      <c r="AT2665" s="124" t="e">
        <f t="shared" si="118"/>
        <v>#REF!</v>
      </c>
      <c r="AU2665" s="124" t="e">
        <f t="shared" si="117"/>
        <v>#REF!</v>
      </c>
      <c r="AV2665" s="129" t="s">
        <v>4881</v>
      </c>
      <c r="AW2665" s="129" t="s">
        <v>4882</v>
      </c>
    </row>
    <row r="2666" spans="45:49" x14ac:dyDescent="0.3">
      <c r="AS2666" s="124">
        <v>1805</v>
      </c>
      <c r="AT2666" s="124" t="e">
        <f t="shared" si="118"/>
        <v>#REF!</v>
      </c>
      <c r="AU2666" s="124" t="e">
        <f t="shared" si="117"/>
        <v>#REF!</v>
      </c>
      <c r="AV2666" s="124" t="s">
        <v>4883</v>
      </c>
      <c r="AW2666" s="124" t="s">
        <v>4884</v>
      </c>
    </row>
    <row r="2667" spans="45:49" x14ac:dyDescent="0.3">
      <c r="AS2667" s="124">
        <v>1805</v>
      </c>
      <c r="AT2667" s="124" t="e">
        <f t="shared" si="118"/>
        <v>#REF!</v>
      </c>
      <c r="AU2667" s="124" t="e">
        <f t="shared" si="117"/>
        <v>#REF!</v>
      </c>
      <c r="AV2667" s="129" t="s">
        <v>4885</v>
      </c>
      <c r="AW2667" s="129" t="s">
        <v>4886</v>
      </c>
    </row>
    <row r="2668" spans="45:49" x14ac:dyDescent="0.3">
      <c r="AS2668" s="124">
        <v>1805</v>
      </c>
      <c r="AT2668" s="124" t="e">
        <f t="shared" si="118"/>
        <v>#REF!</v>
      </c>
      <c r="AU2668" s="124" t="e">
        <f t="shared" si="117"/>
        <v>#REF!</v>
      </c>
      <c r="AV2668" s="124" t="s">
        <v>4887</v>
      </c>
      <c r="AW2668" s="124" t="s">
        <v>4888</v>
      </c>
    </row>
    <row r="2669" spans="45:49" x14ac:dyDescent="0.3">
      <c r="AS2669" s="124">
        <v>1805</v>
      </c>
      <c r="AT2669" s="124" t="e">
        <f t="shared" si="118"/>
        <v>#REF!</v>
      </c>
      <c r="AU2669" s="124" t="e">
        <f t="shared" si="117"/>
        <v>#REF!</v>
      </c>
      <c r="AV2669" s="129" t="s">
        <v>4889</v>
      </c>
      <c r="AW2669" s="129" t="s">
        <v>4890</v>
      </c>
    </row>
    <row r="2670" spans="45:49" x14ac:dyDescent="0.3">
      <c r="AS2670" s="124">
        <v>1805</v>
      </c>
      <c r="AT2670" s="124" t="e">
        <f t="shared" si="118"/>
        <v>#REF!</v>
      </c>
      <c r="AU2670" s="124" t="e">
        <f t="shared" si="117"/>
        <v>#REF!</v>
      </c>
      <c r="AV2670" s="124" t="s">
        <v>6291</v>
      </c>
      <c r="AW2670" s="124" t="s">
        <v>4891</v>
      </c>
    </row>
    <row r="2671" spans="45:49" x14ac:dyDescent="0.3">
      <c r="AS2671" s="124">
        <v>1805</v>
      </c>
      <c r="AT2671" s="124" t="e">
        <f t="shared" si="118"/>
        <v>#REF!</v>
      </c>
      <c r="AU2671" s="124" t="e">
        <f t="shared" si="117"/>
        <v>#REF!</v>
      </c>
      <c r="AV2671" s="129" t="s">
        <v>6292</v>
      </c>
      <c r="AW2671" s="129" t="s">
        <v>4892</v>
      </c>
    </row>
    <row r="2672" spans="45:49" x14ac:dyDescent="0.3">
      <c r="AS2672" s="124">
        <v>1805</v>
      </c>
      <c r="AT2672" s="124" t="e">
        <f t="shared" si="118"/>
        <v>#REF!</v>
      </c>
      <c r="AU2672" s="124" t="e">
        <f t="shared" si="117"/>
        <v>#REF!</v>
      </c>
      <c r="AV2672" s="124" t="s">
        <v>6293</v>
      </c>
      <c r="AW2672" s="124" t="s">
        <v>4893</v>
      </c>
    </row>
    <row r="2673" spans="45:49" x14ac:dyDescent="0.3">
      <c r="AS2673" s="124">
        <v>1806</v>
      </c>
      <c r="AT2673" s="124" t="e">
        <f t="shared" si="118"/>
        <v>#REF!</v>
      </c>
      <c r="AU2673" s="124" t="e">
        <f t="shared" si="117"/>
        <v>#REF!</v>
      </c>
      <c r="AV2673" s="129" t="s">
        <v>4894</v>
      </c>
      <c r="AW2673" s="129" t="s">
        <v>4895</v>
      </c>
    </row>
    <row r="2674" spans="45:49" x14ac:dyDescent="0.3">
      <c r="AS2674" s="124">
        <v>1806</v>
      </c>
      <c r="AT2674" s="124" t="e">
        <f t="shared" si="118"/>
        <v>#REF!</v>
      </c>
      <c r="AU2674" s="124" t="e">
        <f t="shared" si="117"/>
        <v>#REF!</v>
      </c>
      <c r="AV2674" s="124" t="s">
        <v>4896</v>
      </c>
      <c r="AW2674" s="124" t="s">
        <v>4897</v>
      </c>
    </row>
    <row r="2675" spans="45:49" x14ac:dyDescent="0.3">
      <c r="AS2675" s="124">
        <v>1806</v>
      </c>
      <c r="AT2675" s="124" t="e">
        <f t="shared" si="118"/>
        <v>#REF!</v>
      </c>
      <c r="AU2675" s="124" t="e">
        <f t="shared" si="117"/>
        <v>#REF!</v>
      </c>
      <c r="AV2675" s="129" t="s">
        <v>4898</v>
      </c>
      <c r="AW2675" s="129" t="s">
        <v>4899</v>
      </c>
    </row>
    <row r="2676" spans="45:49" x14ac:dyDescent="0.3">
      <c r="AS2676" s="124">
        <v>1806</v>
      </c>
      <c r="AT2676" s="124" t="e">
        <f t="shared" si="118"/>
        <v>#REF!</v>
      </c>
      <c r="AU2676" s="124" t="e">
        <f t="shared" si="117"/>
        <v>#REF!</v>
      </c>
      <c r="AV2676" s="124" t="s">
        <v>119</v>
      </c>
      <c r="AW2676" s="124" t="s">
        <v>4900</v>
      </c>
    </row>
    <row r="2677" spans="45:49" x14ac:dyDescent="0.3">
      <c r="AS2677" s="124">
        <v>1806</v>
      </c>
      <c r="AT2677" s="124" t="e">
        <f t="shared" si="118"/>
        <v>#REF!</v>
      </c>
      <c r="AU2677" s="124" t="e">
        <f t="shared" si="117"/>
        <v>#REF!</v>
      </c>
      <c r="AV2677" s="129" t="s">
        <v>4901</v>
      </c>
      <c r="AW2677" s="129" t="s">
        <v>4902</v>
      </c>
    </row>
    <row r="2678" spans="45:49" x14ac:dyDescent="0.3">
      <c r="AS2678" s="124">
        <v>1806</v>
      </c>
      <c r="AT2678" s="124" t="e">
        <f t="shared" si="118"/>
        <v>#REF!</v>
      </c>
      <c r="AU2678" s="124" t="e">
        <f t="shared" si="117"/>
        <v>#REF!</v>
      </c>
      <c r="AV2678" s="124" t="s">
        <v>4903</v>
      </c>
      <c r="AW2678" s="124" t="s">
        <v>4904</v>
      </c>
    </row>
    <row r="2679" spans="45:49" x14ac:dyDescent="0.3">
      <c r="AS2679" s="124">
        <v>1806</v>
      </c>
      <c r="AT2679" s="124" t="e">
        <f t="shared" si="118"/>
        <v>#REF!</v>
      </c>
      <c r="AU2679" s="124" t="e">
        <f t="shared" si="117"/>
        <v>#REF!</v>
      </c>
      <c r="AV2679" s="129" t="s">
        <v>4905</v>
      </c>
      <c r="AW2679" s="129" t="s">
        <v>4906</v>
      </c>
    </row>
    <row r="2680" spans="45:49" x14ac:dyDescent="0.3">
      <c r="AS2680" s="124">
        <v>1806</v>
      </c>
      <c r="AT2680" s="124" t="e">
        <f t="shared" si="118"/>
        <v>#REF!</v>
      </c>
      <c r="AU2680" s="124" t="e">
        <f t="shared" si="117"/>
        <v>#REF!</v>
      </c>
      <c r="AV2680" s="124" t="s">
        <v>4907</v>
      </c>
      <c r="AW2680" s="124" t="s">
        <v>4908</v>
      </c>
    </row>
    <row r="2681" spans="45:49" x14ac:dyDescent="0.3">
      <c r="AS2681" s="124">
        <v>1806</v>
      </c>
      <c r="AT2681" s="124" t="e">
        <f t="shared" si="118"/>
        <v>#REF!</v>
      </c>
      <c r="AU2681" s="124" t="e">
        <f t="shared" si="117"/>
        <v>#REF!</v>
      </c>
      <c r="AV2681" s="129" t="s">
        <v>6294</v>
      </c>
      <c r="AW2681" s="129" t="s">
        <v>4909</v>
      </c>
    </row>
    <row r="2682" spans="45:49" x14ac:dyDescent="0.3">
      <c r="AS2682" s="124">
        <v>1806</v>
      </c>
      <c r="AT2682" s="124" t="e">
        <f t="shared" si="118"/>
        <v>#REF!</v>
      </c>
      <c r="AU2682" s="124" t="e">
        <f t="shared" si="117"/>
        <v>#REF!</v>
      </c>
      <c r="AV2682" s="124" t="s">
        <v>6295</v>
      </c>
      <c r="AW2682" s="124" t="s">
        <v>4910</v>
      </c>
    </row>
    <row r="2683" spans="45:49" x14ac:dyDescent="0.3">
      <c r="AS2683" s="124">
        <v>1806</v>
      </c>
      <c r="AT2683" s="124" t="e">
        <f t="shared" si="118"/>
        <v>#REF!</v>
      </c>
      <c r="AU2683" s="124" t="e">
        <f t="shared" si="117"/>
        <v>#REF!</v>
      </c>
      <c r="AV2683" s="129" t="s">
        <v>6296</v>
      </c>
      <c r="AW2683" s="129" t="s">
        <v>4911</v>
      </c>
    </row>
    <row r="2684" spans="45:49" x14ac:dyDescent="0.3">
      <c r="AS2684" s="124">
        <v>1806</v>
      </c>
      <c r="AT2684" s="124" t="e">
        <f t="shared" si="118"/>
        <v>#REF!</v>
      </c>
      <c r="AU2684" s="124" t="e">
        <f t="shared" si="117"/>
        <v>#REF!</v>
      </c>
      <c r="AV2684" s="124" t="s">
        <v>6297</v>
      </c>
      <c r="AW2684" s="124" t="s">
        <v>4912</v>
      </c>
    </row>
    <row r="2685" spans="45:49" x14ac:dyDescent="0.3">
      <c r="AS2685" s="124">
        <v>1807</v>
      </c>
      <c r="AT2685" s="124" t="e">
        <f t="shared" si="118"/>
        <v>#REF!</v>
      </c>
      <c r="AU2685" s="124" t="e">
        <f t="shared" si="117"/>
        <v>#REF!</v>
      </c>
      <c r="AV2685" s="129" t="s">
        <v>4913</v>
      </c>
      <c r="AW2685" s="129" t="s">
        <v>4914</v>
      </c>
    </row>
    <row r="2686" spans="45:49" x14ac:dyDescent="0.3">
      <c r="AS2686" s="124">
        <v>1807</v>
      </c>
      <c r="AT2686" s="124" t="e">
        <f t="shared" si="118"/>
        <v>#REF!</v>
      </c>
      <c r="AU2686" s="124" t="e">
        <f t="shared" si="117"/>
        <v>#REF!</v>
      </c>
      <c r="AV2686" s="124" t="s">
        <v>4915</v>
      </c>
      <c r="AW2686" s="124" t="s">
        <v>4916</v>
      </c>
    </row>
    <row r="2687" spans="45:49" x14ac:dyDescent="0.3">
      <c r="AS2687" s="124">
        <v>1807</v>
      </c>
      <c r="AT2687" s="124" t="e">
        <f t="shared" si="118"/>
        <v>#REF!</v>
      </c>
      <c r="AU2687" s="124" t="e">
        <f t="shared" si="117"/>
        <v>#REF!</v>
      </c>
      <c r="AV2687" s="129" t="s">
        <v>4917</v>
      </c>
      <c r="AW2687" s="129" t="s">
        <v>4918</v>
      </c>
    </row>
    <row r="2688" spans="45:49" x14ac:dyDescent="0.3">
      <c r="AS2688" s="124">
        <v>1807</v>
      </c>
      <c r="AT2688" s="124" t="e">
        <f t="shared" si="118"/>
        <v>#REF!</v>
      </c>
      <c r="AU2688" s="124" t="e">
        <f t="shared" si="117"/>
        <v>#REF!</v>
      </c>
      <c r="AV2688" s="124" t="s">
        <v>4919</v>
      </c>
      <c r="AW2688" s="124" t="s">
        <v>4920</v>
      </c>
    </row>
    <row r="2689" spans="45:49" x14ac:dyDescent="0.3">
      <c r="AS2689" s="124">
        <v>1807</v>
      </c>
      <c r="AT2689" s="124" t="e">
        <f t="shared" si="118"/>
        <v>#REF!</v>
      </c>
      <c r="AU2689" s="124" t="e">
        <f t="shared" si="117"/>
        <v>#REF!</v>
      </c>
      <c r="AV2689" s="129" t="s">
        <v>1828</v>
      </c>
      <c r="AW2689" s="129" t="s">
        <v>4921</v>
      </c>
    </row>
    <row r="2690" spans="45:49" x14ac:dyDescent="0.3">
      <c r="AS2690" s="124">
        <v>1807</v>
      </c>
      <c r="AT2690" s="124" t="e">
        <f t="shared" si="118"/>
        <v>#REF!</v>
      </c>
      <c r="AU2690" s="124" t="e">
        <f t="shared" ref="AU2690:AU2753" si="119">CONCATENATE(AS2690,AT2690)</f>
        <v>#REF!</v>
      </c>
      <c r="AV2690" s="124" t="s">
        <v>2007</v>
      </c>
      <c r="AW2690" s="124" t="s">
        <v>4922</v>
      </c>
    </row>
    <row r="2691" spans="45:49" x14ac:dyDescent="0.3">
      <c r="AS2691" s="124">
        <v>1807</v>
      </c>
      <c r="AT2691" s="124" t="e">
        <f t="shared" ref="AT2691:AT2754" si="120">AT2690+1</f>
        <v>#REF!</v>
      </c>
      <c r="AU2691" s="124" t="e">
        <f t="shared" si="119"/>
        <v>#REF!</v>
      </c>
      <c r="AV2691" s="129" t="s">
        <v>4923</v>
      </c>
      <c r="AW2691" s="129" t="s">
        <v>4924</v>
      </c>
    </row>
    <row r="2692" spans="45:49" x14ac:dyDescent="0.3">
      <c r="AS2692" s="124">
        <v>1807</v>
      </c>
      <c r="AT2692" s="124" t="e">
        <f t="shared" si="120"/>
        <v>#REF!</v>
      </c>
      <c r="AU2692" s="124" t="e">
        <f t="shared" si="119"/>
        <v>#REF!</v>
      </c>
      <c r="AV2692" s="124" t="s">
        <v>146</v>
      </c>
      <c r="AW2692" s="124" t="s">
        <v>4925</v>
      </c>
    </row>
    <row r="2693" spans="45:49" x14ac:dyDescent="0.3">
      <c r="AS2693" s="124">
        <v>1807</v>
      </c>
      <c r="AT2693" s="124" t="e">
        <f t="shared" si="120"/>
        <v>#REF!</v>
      </c>
      <c r="AU2693" s="124" t="e">
        <f t="shared" si="119"/>
        <v>#REF!</v>
      </c>
      <c r="AV2693" s="129" t="s">
        <v>4926</v>
      </c>
      <c r="AW2693" s="129" t="s">
        <v>4927</v>
      </c>
    </row>
    <row r="2694" spans="45:49" x14ac:dyDescent="0.3">
      <c r="AS2694" s="124">
        <v>1807</v>
      </c>
      <c r="AT2694" s="124" t="e">
        <f t="shared" si="120"/>
        <v>#REF!</v>
      </c>
      <c r="AU2694" s="124" t="e">
        <f t="shared" si="119"/>
        <v>#REF!</v>
      </c>
      <c r="AV2694" s="124" t="s">
        <v>4928</v>
      </c>
      <c r="AW2694" s="124" t="s">
        <v>4929</v>
      </c>
    </row>
    <row r="2695" spans="45:49" x14ac:dyDescent="0.3">
      <c r="AS2695" s="124">
        <v>1807</v>
      </c>
      <c r="AT2695" s="124" t="e">
        <f t="shared" si="120"/>
        <v>#REF!</v>
      </c>
      <c r="AU2695" s="124" t="e">
        <f t="shared" si="119"/>
        <v>#REF!</v>
      </c>
      <c r="AV2695" s="129" t="s">
        <v>2046</v>
      </c>
      <c r="AW2695" s="129" t="s">
        <v>4930</v>
      </c>
    </row>
    <row r="2696" spans="45:49" x14ac:dyDescent="0.3">
      <c r="AS2696" s="124">
        <v>1807</v>
      </c>
      <c r="AT2696" s="124" t="e">
        <f t="shared" si="120"/>
        <v>#REF!</v>
      </c>
      <c r="AU2696" s="124" t="e">
        <f t="shared" si="119"/>
        <v>#REF!</v>
      </c>
      <c r="AV2696" s="124" t="s">
        <v>4679</v>
      </c>
      <c r="AW2696" s="124" t="s">
        <v>4931</v>
      </c>
    </row>
    <row r="2697" spans="45:49" x14ac:dyDescent="0.3">
      <c r="AS2697" s="124">
        <v>1807</v>
      </c>
      <c r="AT2697" s="124" t="e">
        <f t="shared" si="120"/>
        <v>#REF!</v>
      </c>
      <c r="AU2697" s="124" t="e">
        <f t="shared" si="119"/>
        <v>#REF!</v>
      </c>
      <c r="AV2697" s="129" t="s">
        <v>3140</v>
      </c>
      <c r="AW2697" s="129" t="s">
        <v>4932</v>
      </c>
    </row>
    <row r="2698" spans="45:49" x14ac:dyDescent="0.3">
      <c r="AS2698" s="124">
        <v>1807</v>
      </c>
      <c r="AT2698" s="124" t="e">
        <f t="shared" si="120"/>
        <v>#REF!</v>
      </c>
      <c r="AU2698" s="124" t="e">
        <f t="shared" si="119"/>
        <v>#REF!</v>
      </c>
      <c r="AV2698" s="124" t="s">
        <v>6298</v>
      </c>
      <c r="AW2698" s="124" t="s">
        <v>4933</v>
      </c>
    </row>
    <row r="2699" spans="45:49" x14ac:dyDescent="0.3">
      <c r="AS2699" s="124">
        <v>1807</v>
      </c>
      <c r="AT2699" s="124" t="e">
        <f t="shared" si="120"/>
        <v>#REF!</v>
      </c>
      <c r="AU2699" s="124" t="e">
        <f t="shared" si="119"/>
        <v>#REF!</v>
      </c>
      <c r="AV2699" s="129" t="s">
        <v>6299</v>
      </c>
      <c r="AW2699" s="129" t="s">
        <v>4934</v>
      </c>
    </row>
    <row r="2700" spans="45:49" x14ac:dyDescent="0.3">
      <c r="AS2700" s="124">
        <v>1807</v>
      </c>
      <c r="AT2700" s="124" t="e">
        <f t="shared" si="120"/>
        <v>#REF!</v>
      </c>
      <c r="AU2700" s="124" t="e">
        <f t="shared" si="119"/>
        <v>#REF!</v>
      </c>
      <c r="AV2700" s="124" t="s">
        <v>6300</v>
      </c>
      <c r="AW2700" s="124" t="s">
        <v>4935</v>
      </c>
    </row>
    <row r="2701" spans="45:49" x14ac:dyDescent="0.3">
      <c r="AS2701" s="124">
        <v>1808</v>
      </c>
      <c r="AT2701" s="124" t="e">
        <f t="shared" si="120"/>
        <v>#REF!</v>
      </c>
      <c r="AU2701" s="124" t="e">
        <f t="shared" si="119"/>
        <v>#REF!</v>
      </c>
      <c r="AV2701" s="129" t="s">
        <v>4936</v>
      </c>
      <c r="AW2701" s="129" t="s">
        <v>4937</v>
      </c>
    </row>
    <row r="2702" spans="45:49" x14ac:dyDescent="0.3">
      <c r="AS2702" s="124">
        <v>1808</v>
      </c>
      <c r="AT2702" s="124" t="e">
        <f t="shared" si="120"/>
        <v>#REF!</v>
      </c>
      <c r="AU2702" s="124" t="e">
        <f t="shared" si="119"/>
        <v>#REF!</v>
      </c>
      <c r="AV2702" s="124" t="s">
        <v>119</v>
      </c>
      <c r="AW2702" s="124" t="s">
        <v>4938</v>
      </c>
    </row>
    <row r="2703" spans="45:49" x14ac:dyDescent="0.3">
      <c r="AS2703" s="124">
        <v>1808</v>
      </c>
      <c r="AT2703" s="124" t="e">
        <f t="shared" si="120"/>
        <v>#REF!</v>
      </c>
      <c r="AU2703" s="124" t="e">
        <f t="shared" si="119"/>
        <v>#REF!</v>
      </c>
      <c r="AV2703" s="129" t="s">
        <v>4939</v>
      </c>
      <c r="AW2703" s="129" t="s">
        <v>4940</v>
      </c>
    </row>
    <row r="2704" spans="45:49" x14ac:dyDescent="0.3">
      <c r="AS2704" s="124">
        <v>1808</v>
      </c>
      <c r="AT2704" s="124" t="e">
        <f t="shared" si="120"/>
        <v>#REF!</v>
      </c>
      <c r="AU2704" s="124" t="e">
        <f t="shared" si="119"/>
        <v>#REF!</v>
      </c>
      <c r="AV2704" s="124" t="s">
        <v>2746</v>
      </c>
      <c r="AW2704" s="124" t="s">
        <v>4941</v>
      </c>
    </row>
    <row r="2705" spans="45:49" x14ac:dyDescent="0.3">
      <c r="AS2705" s="124">
        <v>1808</v>
      </c>
      <c r="AT2705" s="124" t="e">
        <f t="shared" si="120"/>
        <v>#REF!</v>
      </c>
      <c r="AU2705" s="124" t="e">
        <f t="shared" si="119"/>
        <v>#REF!</v>
      </c>
      <c r="AV2705" s="129" t="s">
        <v>1977</v>
      </c>
      <c r="AW2705" s="129" t="s">
        <v>4942</v>
      </c>
    </row>
    <row r="2706" spans="45:49" x14ac:dyDescent="0.3">
      <c r="AS2706" s="124">
        <v>1808</v>
      </c>
      <c r="AT2706" s="124" t="e">
        <f t="shared" si="120"/>
        <v>#REF!</v>
      </c>
      <c r="AU2706" s="124" t="e">
        <f t="shared" si="119"/>
        <v>#REF!</v>
      </c>
      <c r="AV2706" s="124" t="s">
        <v>4943</v>
      </c>
      <c r="AW2706" s="124" t="s">
        <v>4944</v>
      </c>
    </row>
    <row r="2707" spans="45:49" x14ac:dyDescent="0.3">
      <c r="AS2707" s="124">
        <v>1808</v>
      </c>
      <c r="AT2707" s="124" t="e">
        <f t="shared" si="120"/>
        <v>#REF!</v>
      </c>
      <c r="AU2707" s="124" t="e">
        <f t="shared" si="119"/>
        <v>#REF!</v>
      </c>
      <c r="AV2707" s="129" t="s">
        <v>6301</v>
      </c>
      <c r="AW2707" s="129" t="s">
        <v>4945</v>
      </c>
    </row>
    <row r="2708" spans="45:49" x14ac:dyDescent="0.3">
      <c r="AS2708" s="124">
        <v>1809</v>
      </c>
      <c r="AT2708" s="124" t="e">
        <f t="shared" si="120"/>
        <v>#REF!</v>
      </c>
      <c r="AU2708" s="124" t="e">
        <f t="shared" si="119"/>
        <v>#REF!</v>
      </c>
      <c r="AV2708" s="124" t="s">
        <v>4946</v>
      </c>
      <c r="AW2708" s="124" t="s">
        <v>4947</v>
      </c>
    </row>
    <row r="2709" spans="45:49" x14ac:dyDescent="0.3">
      <c r="AS2709" s="124">
        <v>1809</v>
      </c>
      <c r="AT2709" s="124" t="e">
        <f t="shared" si="120"/>
        <v>#REF!</v>
      </c>
      <c r="AU2709" s="124" t="e">
        <f t="shared" si="119"/>
        <v>#REF!</v>
      </c>
      <c r="AV2709" s="129" t="s">
        <v>275</v>
      </c>
      <c r="AW2709" s="129" t="s">
        <v>4948</v>
      </c>
    </row>
    <row r="2710" spans="45:49" x14ac:dyDescent="0.3">
      <c r="AS2710" s="124">
        <v>1809</v>
      </c>
      <c r="AT2710" s="124" t="e">
        <f t="shared" si="120"/>
        <v>#REF!</v>
      </c>
      <c r="AU2710" s="124" t="e">
        <f t="shared" si="119"/>
        <v>#REF!</v>
      </c>
      <c r="AV2710" s="124" t="s">
        <v>4949</v>
      </c>
      <c r="AW2710" s="124" t="s">
        <v>4950</v>
      </c>
    </row>
    <row r="2711" spans="45:49" x14ac:dyDescent="0.3">
      <c r="AS2711" s="124">
        <v>1809</v>
      </c>
      <c r="AT2711" s="124" t="e">
        <f t="shared" si="120"/>
        <v>#REF!</v>
      </c>
      <c r="AU2711" s="124" t="e">
        <f t="shared" si="119"/>
        <v>#REF!</v>
      </c>
      <c r="AV2711" s="129" t="s">
        <v>1780</v>
      </c>
      <c r="AW2711" s="129" t="s">
        <v>4951</v>
      </c>
    </row>
    <row r="2712" spans="45:49" x14ac:dyDescent="0.3">
      <c r="AS2712" s="124">
        <v>1809</v>
      </c>
      <c r="AT2712" s="124" t="e">
        <f t="shared" si="120"/>
        <v>#REF!</v>
      </c>
      <c r="AU2712" s="124" t="e">
        <f t="shared" si="119"/>
        <v>#REF!</v>
      </c>
      <c r="AV2712" s="124" t="s">
        <v>4952</v>
      </c>
      <c r="AW2712" s="124" t="s">
        <v>4953</v>
      </c>
    </row>
    <row r="2713" spans="45:49" x14ac:dyDescent="0.3">
      <c r="AS2713" s="124">
        <v>1809</v>
      </c>
      <c r="AT2713" s="124" t="e">
        <f t="shared" si="120"/>
        <v>#REF!</v>
      </c>
      <c r="AU2713" s="124" t="e">
        <f t="shared" si="119"/>
        <v>#REF!</v>
      </c>
      <c r="AV2713" s="129" t="s">
        <v>6302</v>
      </c>
      <c r="AW2713" s="129" t="s">
        <v>4954</v>
      </c>
    </row>
    <row r="2714" spans="45:49" x14ac:dyDescent="0.3">
      <c r="AS2714" s="124">
        <v>1809</v>
      </c>
      <c r="AT2714" s="124" t="e">
        <f t="shared" si="120"/>
        <v>#REF!</v>
      </c>
      <c r="AU2714" s="124" t="e">
        <f t="shared" si="119"/>
        <v>#REF!</v>
      </c>
      <c r="AV2714" s="124" t="s">
        <v>6303</v>
      </c>
      <c r="AW2714" s="124" t="s">
        <v>4955</v>
      </c>
    </row>
    <row r="2715" spans="45:49" x14ac:dyDescent="0.3">
      <c r="AS2715" s="124">
        <v>1810</v>
      </c>
      <c r="AT2715" s="124" t="e">
        <f t="shared" si="120"/>
        <v>#REF!</v>
      </c>
      <c r="AU2715" s="124" t="e">
        <f t="shared" si="119"/>
        <v>#REF!</v>
      </c>
      <c r="AV2715" s="129" t="s">
        <v>4956</v>
      </c>
      <c r="AW2715" s="129" t="s">
        <v>4957</v>
      </c>
    </row>
    <row r="2716" spans="45:49" x14ac:dyDescent="0.3">
      <c r="AS2716" s="124">
        <v>1810</v>
      </c>
      <c r="AT2716" s="124" t="e">
        <f t="shared" si="120"/>
        <v>#REF!</v>
      </c>
      <c r="AU2716" s="124" t="e">
        <f t="shared" si="119"/>
        <v>#REF!</v>
      </c>
      <c r="AV2716" s="124" t="s">
        <v>1209</v>
      </c>
      <c r="AW2716" s="124" t="s">
        <v>4958</v>
      </c>
    </row>
    <row r="2717" spans="45:49" x14ac:dyDescent="0.3">
      <c r="AS2717" s="124">
        <v>1810</v>
      </c>
      <c r="AT2717" s="124" t="e">
        <f t="shared" si="120"/>
        <v>#REF!</v>
      </c>
      <c r="AU2717" s="124" t="e">
        <f t="shared" si="119"/>
        <v>#REF!</v>
      </c>
      <c r="AV2717" s="129" t="s">
        <v>4959</v>
      </c>
      <c r="AW2717" s="129" t="s">
        <v>4960</v>
      </c>
    </row>
    <row r="2718" spans="45:49" x14ac:dyDescent="0.3">
      <c r="AS2718" s="124">
        <v>1810</v>
      </c>
      <c r="AT2718" s="124" t="e">
        <f t="shared" si="120"/>
        <v>#REF!</v>
      </c>
      <c r="AU2718" s="124" t="e">
        <f t="shared" si="119"/>
        <v>#REF!</v>
      </c>
      <c r="AV2718" s="124" t="s">
        <v>4961</v>
      </c>
      <c r="AW2718" s="124" t="s">
        <v>4962</v>
      </c>
    </row>
    <row r="2719" spans="45:49" x14ac:dyDescent="0.3">
      <c r="AS2719" s="124">
        <v>1810</v>
      </c>
      <c r="AT2719" s="124" t="e">
        <f t="shared" si="120"/>
        <v>#REF!</v>
      </c>
      <c r="AU2719" s="124" t="e">
        <f t="shared" si="119"/>
        <v>#REF!</v>
      </c>
      <c r="AV2719" s="129" t="s">
        <v>4963</v>
      </c>
      <c r="AW2719" s="129" t="s">
        <v>4964</v>
      </c>
    </row>
    <row r="2720" spans="45:49" x14ac:dyDescent="0.3">
      <c r="AS2720" s="124">
        <v>1810</v>
      </c>
      <c r="AT2720" s="124" t="e">
        <f t="shared" si="120"/>
        <v>#REF!</v>
      </c>
      <c r="AU2720" s="124" t="e">
        <f t="shared" si="119"/>
        <v>#REF!</v>
      </c>
      <c r="AV2720" s="124" t="s">
        <v>6304</v>
      </c>
      <c r="AW2720" s="124" t="s">
        <v>4965</v>
      </c>
    </row>
    <row r="2721" spans="45:49" x14ac:dyDescent="0.3">
      <c r="AS2721" s="124">
        <v>1810</v>
      </c>
      <c r="AT2721" s="124" t="e">
        <f t="shared" si="120"/>
        <v>#REF!</v>
      </c>
      <c r="AU2721" s="124" t="e">
        <f t="shared" si="119"/>
        <v>#REF!</v>
      </c>
      <c r="AV2721" s="129" t="s">
        <v>6305</v>
      </c>
      <c r="AW2721" s="129" t="s">
        <v>4966</v>
      </c>
    </row>
    <row r="2722" spans="45:49" x14ac:dyDescent="0.3">
      <c r="AS2722" s="124">
        <v>1810</v>
      </c>
      <c r="AT2722" s="124" t="e">
        <f t="shared" si="120"/>
        <v>#REF!</v>
      </c>
      <c r="AU2722" s="124" t="e">
        <f t="shared" si="119"/>
        <v>#REF!</v>
      </c>
      <c r="AV2722" s="124" t="s">
        <v>6306</v>
      </c>
      <c r="AW2722" s="124" t="s">
        <v>4967</v>
      </c>
    </row>
    <row r="2723" spans="45:49" x14ac:dyDescent="0.3">
      <c r="AS2723" s="124">
        <v>1811</v>
      </c>
      <c r="AT2723" s="124" t="e">
        <f t="shared" si="120"/>
        <v>#REF!</v>
      </c>
      <c r="AU2723" s="124" t="e">
        <f t="shared" si="119"/>
        <v>#REF!</v>
      </c>
      <c r="AV2723" s="129" t="s">
        <v>4968</v>
      </c>
      <c r="AW2723" s="129" t="s">
        <v>4969</v>
      </c>
    </row>
    <row r="2724" spans="45:49" x14ac:dyDescent="0.3">
      <c r="AS2724" s="124">
        <v>1811</v>
      </c>
      <c r="AT2724" s="124" t="e">
        <f t="shared" si="120"/>
        <v>#REF!</v>
      </c>
      <c r="AU2724" s="124" t="e">
        <f t="shared" si="119"/>
        <v>#REF!</v>
      </c>
      <c r="AV2724" s="124" t="s">
        <v>4970</v>
      </c>
      <c r="AW2724" s="124" t="s">
        <v>4971</v>
      </c>
    </row>
    <row r="2725" spans="45:49" x14ac:dyDescent="0.3">
      <c r="AS2725" s="124">
        <v>1811</v>
      </c>
      <c r="AT2725" s="124" t="e">
        <f t="shared" si="120"/>
        <v>#REF!</v>
      </c>
      <c r="AU2725" s="124" t="e">
        <f t="shared" si="119"/>
        <v>#REF!</v>
      </c>
      <c r="AV2725" s="129" t="s">
        <v>4972</v>
      </c>
      <c r="AW2725" s="129" t="s">
        <v>4973</v>
      </c>
    </row>
    <row r="2726" spans="45:49" x14ac:dyDescent="0.3">
      <c r="AS2726" s="124">
        <v>1811</v>
      </c>
      <c r="AT2726" s="124" t="e">
        <f t="shared" si="120"/>
        <v>#REF!</v>
      </c>
      <c r="AU2726" s="124" t="e">
        <f t="shared" si="119"/>
        <v>#REF!</v>
      </c>
      <c r="AV2726" s="124" t="s">
        <v>4974</v>
      </c>
      <c r="AW2726" s="124" t="s">
        <v>4975</v>
      </c>
    </row>
    <row r="2727" spans="45:49" x14ac:dyDescent="0.3">
      <c r="AS2727" s="124">
        <v>1811</v>
      </c>
      <c r="AT2727" s="124" t="e">
        <f t="shared" si="120"/>
        <v>#REF!</v>
      </c>
      <c r="AU2727" s="124" t="e">
        <f t="shared" si="119"/>
        <v>#REF!</v>
      </c>
      <c r="AV2727" s="129" t="s">
        <v>4976</v>
      </c>
      <c r="AW2727" s="129" t="s">
        <v>4977</v>
      </c>
    </row>
    <row r="2728" spans="45:49" x14ac:dyDescent="0.3">
      <c r="AS2728" s="124">
        <v>1811</v>
      </c>
      <c r="AT2728" s="124" t="e">
        <f t="shared" si="120"/>
        <v>#REF!</v>
      </c>
      <c r="AU2728" s="124" t="e">
        <f t="shared" si="119"/>
        <v>#REF!</v>
      </c>
      <c r="AV2728" s="124" t="s">
        <v>4978</v>
      </c>
      <c r="AW2728" s="124" t="s">
        <v>4979</v>
      </c>
    </row>
    <row r="2729" spans="45:49" x14ac:dyDescent="0.3">
      <c r="AS2729" s="124">
        <v>1811</v>
      </c>
      <c r="AT2729" s="124" t="e">
        <f t="shared" si="120"/>
        <v>#REF!</v>
      </c>
      <c r="AU2729" s="124" t="e">
        <f t="shared" si="119"/>
        <v>#REF!</v>
      </c>
      <c r="AV2729" s="129" t="s">
        <v>612</v>
      </c>
      <c r="AW2729" s="129" t="s">
        <v>4980</v>
      </c>
    </row>
    <row r="2730" spans="45:49" x14ac:dyDescent="0.3">
      <c r="AS2730" s="124">
        <v>1811</v>
      </c>
      <c r="AT2730" s="124" t="e">
        <f t="shared" si="120"/>
        <v>#REF!</v>
      </c>
      <c r="AU2730" s="124" t="e">
        <f t="shared" si="119"/>
        <v>#REF!</v>
      </c>
      <c r="AV2730" s="124" t="s">
        <v>4981</v>
      </c>
      <c r="AW2730" s="124" t="s">
        <v>4982</v>
      </c>
    </row>
    <row r="2731" spans="45:49" x14ac:dyDescent="0.3">
      <c r="AS2731" s="124">
        <v>1811</v>
      </c>
      <c r="AT2731" s="124" t="e">
        <f t="shared" si="120"/>
        <v>#REF!</v>
      </c>
      <c r="AU2731" s="124" t="e">
        <f t="shared" si="119"/>
        <v>#REF!</v>
      </c>
      <c r="AV2731" s="129" t="s">
        <v>4983</v>
      </c>
      <c r="AW2731" s="129" t="s">
        <v>4984</v>
      </c>
    </row>
    <row r="2732" spans="45:49" x14ac:dyDescent="0.3">
      <c r="AS2732" s="124">
        <v>1811</v>
      </c>
      <c r="AT2732" s="124" t="e">
        <f t="shared" si="120"/>
        <v>#REF!</v>
      </c>
      <c r="AU2732" s="124" t="e">
        <f t="shared" si="119"/>
        <v>#REF!</v>
      </c>
      <c r="AV2732" s="124" t="s">
        <v>6307</v>
      </c>
      <c r="AW2732" s="124" t="s">
        <v>4985</v>
      </c>
    </row>
    <row r="2733" spans="45:49" x14ac:dyDescent="0.3">
      <c r="AS2733" s="124">
        <v>1811</v>
      </c>
      <c r="AT2733" s="124" t="e">
        <f t="shared" si="120"/>
        <v>#REF!</v>
      </c>
      <c r="AU2733" s="124" t="e">
        <f t="shared" si="119"/>
        <v>#REF!</v>
      </c>
      <c r="AV2733" s="129" t="s">
        <v>6308</v>
      </c>
      <c r="AW2733" s="129" t="s">
        <v>4986</v>
      </c>
    </row>
    <row r="2734" spans="45:49" x14ac:dyDescent="0.3">
      <c r="AS2734" s="124">
        <v>1812</v>
      </c>
      <c r="AT2734" s="124" t="e">
        <f t="shared" si="120"/>
        <v>#REF!</v>
      </c>
      <c r="AU2734" s="124" t="e">
        <f t="shared" si="119"/>
        <v>#REF!</v>
      </c>
      <c r="AV2734" s="124" t="s">
        <v>4987</v>
      </c>
      <c r="AW2734" s="124" t="s">
        <v>4988</v>
      </c>
    </row>
    <row r="2735" spans="45:49" x14ac:dyDescent="0.3">
      <c r="AS2735" s="124">
        <v>1812</v>
      </c>
      <c r="AT2735" s="124" t="e">
        <f t="shared" si="120"/>
        <v>#REF!</v>
      </c>
      <c r="AU2735" s="124" t="e">
        <f t="shared" si="119"/>
        <v>#REF!</v>
      </c>
      <c r="AV2735" s="129" t="s">
        <v>4989</v>
      </c>
      <c r="AW2735" s="129" t="s">
        <v>4990</v>
      </c>
    </row>
    <row r="2736" spans="45:49" x14ac:dyDescent="0.3">
      <c r="AS2736" s="124">
        <v>1812</v>
      </c>
      <c r="AT2736" s="124" t="e">
        <f t="shared" si="120"/>
        <v>#REF!</v>
      </c>
      <c r="AU2736" s="124" t="e">
        <f t="shared" si="119"/>
        <v>#REF!</v>
      </c>
      <c r="AV2736" s="124" t="s">
        <v>4991</v>
      </c>
      <c r="AW2736" s="124" t="s">
        <v>4992</v>
      </c>
    </row>
    <row r="2737" spans="45:49" x14ac:dyDescent="0.3">
      <c r="AS2737" s="124">
        <v>1812</v>
      </c>
      <c r="AT2737" s="124" t="e">
        <f t="shared" si="120"/>
        <v>#REF!</v>
      </c>
      <c r="AU2737" s="124" t="e">
        <f t="shared" si="119"/>
        <v>#REF!</v>
      </c>
      <c r="AV2737" s="129" t="s">
        <v>4993</v>
      </c>
      <c r="AW2737" s="129" t="s">
        <v>4994</v>
      </c>
    </row>
    <row r="2738" spans="45:49" x14ac:dyDescent="0.3">
      <c r="AS2738" s="124">
        <v>1812</v>
      </c>
      <c r="AT2738" s="124" t="e">
        <f t="shared" si="120"/>
        <v>#REF!</v>
      </c>
      <c r="AU2738" s="124" t="e">
        <f t="shared" si="119"/>
        <v>#REF!</v>
      </c>
      <c r="AV2738" s="124" t="s">
        <v>1305</v>
      </c>
      <c r="AW2738" s="124" t="s">
        <v>4995</v>
      </c>
    </row>
    <row r="2739" spans="45:49" x14ac:dyDescent="0.3">
      <c r="AS2739" s="124">
        <v>1812</v>
      </c>
      <c r="AT2739" s="124" t="e">
        <f t="shared" si="120"/>
        <v>#REF!</v>
      </c>
      <c r="AU2739" s="124" t="e">
        <f t="shared" si="119"/>
        <v>#REF!</v>
      </c>
      <c r="AV2739" s="129" t="s">
        <v>6309</v>
      </c>
      <c r="AW2739" s="129" t="s">
        <v>4996</v>
      </c>
    </row>
    <row r="2740" spans="45:49" x14ac:dyDescent="0.3">
      <c r="AS2740" s="124">
        <v>1812</v>
      </c>
      <c r="AT2740" s="124" t="e">
        <f t="shared" si="120"/>
        <v>#REF!</v>
      </c>
      <c r="AU2740" s="124" t="e">
        <f t="shared" si="119"/>
        <v>#REF!</v>
      </c>
      <c r="AV2740" s="124" t="s">
        <v>6310</v>
      </c>
      <c r="AW2740" s="124" t="s">
        <v>4997</v>
      </c>
    </row>
    <row r="2741" spans="45:49" x14ac:dyDescent="0.3">
      <c r="AS2741" s="124">
        <v>1813</v>
      </c>
      <c r="AT2741" s="124" t="e">
        <f t="shared" si="120"/>
        <v>#REF!</v>
      </c>
      <c r="AU2741" s="124" t="e">
        <f t="shared" si="119"/>
        <v>#REF!</v>
      </c>
      <c r="AV2741" s="129" t="s">
        <v>4998</v>
      </c>
      <c r="AW2741" s="129" t="s">
        <v>4999</v>
      </c>
    </row>
    <row r="2742" spans="45:49" x14ac:dyDescent="0.3">
      <c r="AS2742" s="124">
        <v>1813</v>
      </c>
      <c r="AT2742" s="124" t="e">
        <f t="shared" si="120"/>
        <v>#REF!</v>
      </c>
      <c r="AU2742" s="124" t="e">
        <f t="shared" si="119"/>
        <v>#REF!</v>
      </c>
      <c r="AV2742" s="124" t="s">
        <v>5000</v>
      </c>
      <c r="AW2742" s="124" t="s">
        <v>5001</v>
      </c>
    </row>
    <row r="2743" spans="45:49" x14ac:dyDescent="0.3">
      <c r="AS2743" s="124">
        <v>1813</v>
      </c>
      <c r="AT2743" s="124" t="e">
        <f t="shared" si="120"/>
        <v>#REF!</v>
      </c>
      <c r="AU2743" s="124" t="e">
        <f t="shared" si="119"/>
        <v>#REF!</v>
      </c>
      <c r="AV2743" s="129" t="s">
        <v>5002</v>
      </c>
      <c r="AW2743" s="129" t="s">
        <v>5003</v>
      </c>
    </row>
    <row r="2744" spans="45:49" x14ac:dyDescent="0.3">
      <c r="AS2744" s="124">
        <v>1813</v>
      </c>
      <c r="AT2744" s="124" t="e">
        <f t="shared" si="120"/>
        <v>#REF!</v>
      </c>
      <c r="AU2744" s="124" t="e">
        <f t="shared" si="119"/>
        <v>#REF!</v>
      </c>
      <c r="AV2744" s="124" t="s">
        <v>165</v>
      </c>
      <c r="AW2744" s="124" t="s">
        <v>5004</v>
      </c>
    </row>
    <row r="2745" spans="45:49" x14ac:dyDescent="0.3">
      <c r="AS2745" s="124">
        <v>1813</v>
      </c>
      <c r="AT2745" s="124" t="e">
        <f t="shared" si="120"/>
        <v>#REF!</v>
      </c>
      <c r="AU2745" s="124" t="e">
        <f t="shared" si="119"/>
        <v>#REF!</v>
      </c>
      <c r="AV2745" s="129" t="s">
        <v>5005</v>
      </c>
      <c r="AW2745" s="129" t="s">
        <v>5006</v>
      </c>
    </row>
    <row r="2746" spans="45:49" x14ac:dyDescent="0.3">
      <c r="AS2746" s="124">
        <v>1813</v>
      </c>
      <c r="AT2746" s="124" t="e">
        <f t="shared" si="120"/>
        <v>#REF!</v>
      </c>
      <c r="AU2746" s="124" t="e">
        <f t="shared" si="119"/>
        <v>#REF!</v>
      </c>
      <c r="AV2746" s="124" t="s">
        <v>5007</v>
      </c>
      <c r="AW2746" s="124" t="s">
        <v>5008</v>
      </c>
    </row>
    <row r="2747" spans="45:49" x14ac:dyDescent="0.3">
      <c r="AS2747" s="124">
        <v>1813</v>
      </c>
      <c r="AT2747" s="124" t="e">
        <f t="shared" si="120"/>
        <v>#REF!</v>
      </c>
      <c r="AU2747" s="124" t="e">
        <f t="shared" si="119"/>
        <v>#REF!</v>
      </c>
      <c r="AV2747" s="129" t="s">
        <v>5009</v>
      </c>
      <c r="AW2747" s="129" t="s">
        <v>5010</v>
      </c>
    </row>
    <row r="2748" spans="45:49" x14ac:dyDescent="0.3">
      <c r="AS2748" s="124">
        <v>1813</v>
      </c>
      <c r="AT2748" s="124" t="e">
        <f t="shared" si="120"/>
        <v>#REF!</v>
      </c>
      <c r="AU2748" s="124" t="e">
        <f t="shared" si="119"/>
        <v>#REF!</v>
      </c>
      <c r="AV2748" s="124" t="s">
        <v>6311</v>
      </c>
      <c r="AW2748" s="124" t="s">
        <v>5011</v>
      </c>
    </row>
    <row r="2749" spans="45:49" x14ac:dyDescent="0.3">
      <c r="AS2749" s="124">
        <v>1813</v>
      </c>
      <c r="AT2749" s="124" t="e">
        <f t="shared" si="120"/>
        <v>#REF!</v>
      </c>
      <c r="AU2749" s="124" t="e">
        <f t="shared" si="119"/>
        <v>#REF!</v>
      </c>
      <c r="AV2749" s="129" t="s">
        <v>6312</v>
      </c>
      <c r="AW2749" s="129" t="s">
        <v>5012</v>
      </c>
    </row>
    <row r="2750" spans="45:49" x14ac:dyDescent="0.3">
      <c r="AS2750" s="124">
        <v>1813</v>
      </c>
      <c r="AT2750" s="124" t="e">
        <f t="shared" si="120"/>
        <v>#REF!</v>
      </c>
      <c r="AU2750" s="124" t="e">
        <f t="shared" si="119"/>
        <v>#REF!</v>
      </c>
      <c r="AV2750" s="124" t="s">
        <v>6313</v>
      </c>
      <c r="AW2750" s="124" t="s">
        <v>5013</v>
      </c>
    </row>
    <row r="2751" spans="45:49" x14ac:dyDescent="0.3">
      <c r="AS2751" s="124">
        <v>1813</v>
      </c>
      <c r="AT2751" s="124" t="e">
        <f t="shared" si="120"/>
        <v>#REF!</v>
      </c>
      <c r="AU2751" s="124" t="e">
        <f t="shared" si="119"/>
        <v>#REF!</v>
      </c>
      <c r="AV2751" s="129" t="s">
        <v>6314</v>
      </c>
      <c r="AW2751" s="129" t="s">
        <v>5014</v>
      </c>
    </row>
    <row r="2752" spans="45:49" x14ac:dyDescent="0.3">
      <c r="AS2752" s="124">
        <v>1814</v>
      </c>
      <c r="AT2752" s="124" t="e">
        <f t="shared" si="120"/>
        <v>#REF!</v>
      </c>
      <c r="AU2752" s="124" t="e">
        <f t="shared" si="119"/>
        <v>#REF!</v>
      </c>
      <c r="AV2752" s="124" t="s">
        <v>5015</v>
      </c>
      <c r="AW2752" s="124" t="s">
        <v>5016</v>
      </c>
    </row>
    <row r="2753" spans="45:49" x14ac:dyDescent="0.3">
      <c r="AS2753" s="124">
        <v>1814</v>
      </c>
      <c r="AT2753" s="124" t="e">
        <f t="shared" si="120"/>
        <v>#REF!</v>
      </c>
      <c r="AU2753" s="124" t="e">
        <f t="shared" si="119"/>
        <v>#REF!</v>
      </c>
      <c r="AV2753" s="129" t="s">
        <v>4833</v>
      </c>
      <c r="AW2753" s="129" t="s">
        <v>5017</v>
      </c>
    </row>
    <row r="2754" spans="45:49" x14ac:dyDescent="0.3">
      <c r="AS2754" s="124">
        <v>1814</v>
      </c>
      <c r="AT2754" s="124" t="e">
        <f t="shared" si="120"/>
        <v>#REF!</v>
      </c>
      <c r="AU2754" s="124" t="e">
        <f t="shared" ref="AU2754:AU2817" si="121">CONCATENATE(AS2754,AT2754)</f>
        <v>#REF!</v>
      </c>
      <c r="AV2754" s="124" t="s">
        <v>5018</v>
      </c>
      <c r="AW2754" s="124" t="s">
        <v>5019</v>
      </c>
    </row>
    <row r="2755" spans="45:49" x14ac:dyDescent="0.3">
      <c r="AS2755" s="124">
        <v>1814</v>
      </c>
      <c r="AT2755" s="124" t="e">
        <f t="shared" ref="AT2755:AT2818" si="122">AT2754+1</f>
        <v>#REF!</v>
      </c>
      <c r="AU2755" s="124" t="e">
        <f t="shared" si="121"/>
        <v>#REF!</v>
      </c>
      <c r="AV2755" s="129" t="s">
        <v>6315</v>
      </c>
      <c r="AW2755" s="129" t="s">
        <v>5020</v>
      </c>
    </row>
    <row r="2756" spans="45:49" x14ac:dyDescent="0.3">
      <c r="AS2756" s="124">
        <v>1814</v>
      </c>
      <c r="AT2756" s="124" t="e">
        <f t="shared" si="122"/>
        <v>#REF!</v>
      </c>
      <c r="AU2756" s="124" t="e">
        <f t="shared" si="121"/>
        <v>#REF!</v>
      </c>
      <c r="AV2756" s="124" t="s">
        <v>6316</v>
      </c>
      <c r="AW2756" s="124" t="s">
        <v>5021</v>
      </c>
    </row>
    <row r="2757" spans="45:49" x14ac:dyDescent="0.3">
      <c r="AS2757" s="124">
        <v>1814</v>
      </c>
      <c r="AT2757" s="124" t="e">
        <f t="shared" si="122"/>
        <v>#REF!</v>
      </c>
      <c r="AU2757" s="124" t="e">
        <f t="shared" si="121"/>
        <v>#REF!</v>
      </c>
      <c r="AV2757" s="129" t="s">
        <v>6317</v>
      </c>
      <c r="AW2757" s="129" t="s">
        <v>5022</v>
      </c>
    </row>
    <row r="2758" spans="45:49" x14ac:dyDescent="0.3">
      <c r="AS2758" s="124">
        <v>1815</v>
      </c>
      <c r="AT2758" s="124" t="e">
        <f t="shared" si="122"/>
        <v>#REF!</v>
      </c>
      <c r="AU2758" s="124" t="e">
        <f t="shared" si="121"/>
        <v>#REF!</v>
      </c>
      <c r="AV2758" s="124" t="s">
        <v>5023</v>
      </c>
      <c r="AW2758" s="124" t="s">
        <v>5024</v>
      </c>
    </row>
    <row r="2759" spans="45:49" x14ac:dyDescent="0.3">
      <c r="AS2759" s="124">
        <v>1815</v>
      </c>
      <c r="AT2759" s="124" t="e">
        <f t="shared" si="122"/>
        <v>#REF!</v>
      </c>
      <c r="AU2759" s="124" t="e">
        <f t="shared" si="121"/>
        <v>#REF!</v>
      </c>
      <c r="AV2759" s="129" t="s">
        <v>5025</v>
      </c>
      <c r="AW2759" s="129" t="s">
        <v>5026</v>
      </c>
    </row>
    <row r="2760" spans="45:49" x14ac:dyDescent="0.3">
      <c r="AS2760" s="124">
        <v>1815</v>
      </c>
      <c r="AT2760" s="124" t="e">
        <f t="shared" si="122"/>
        <v>#REF!</v>
      </c>
      <c r="AU2760" s="124" t="e">
        <f t="shared" si="121"/>
        <v>#REF!</v>
      </c>
      <c r="AV2760" s="124" t="s">
        <v>5027</v>
      </c>
      <c r="AW2760" s="124" t="s">
        <v>5028</v>
      </c>
    </row>
    <row r="2761" spans="45:49" x14ac:dyDescent="0.3">
      <c r="AS2761" s="124">
        <v>1815</v>
      </c>
      <c r="AT2761" s="124" t="e">
        <f t="shared" si="122"/>
        <v>#REF!</v>
      </c>
      <c r="AU2761" s="124" t="e">
        <f t="shared" si="121"/>
        <v>#REF!</v>
      </c>
      <c r="AV2761" s="129" t="s">
        <v>5029</v>
      </c>
      <c r="AW2761" s="129" t="s">
        <v>5030</v>
      </c>
    </row>
    <row r="2762" spans="45:49" x14ac:dyDescent="0.3">
      <c r="AS2762" s="124">
        <v>1815</v>
      </c>
      <c r="AT2762" s="124" t="e">
        <f t="shared" si="122"/>
        <v>#REF!</v>
      </c>
      <c r="AU2762" s="124" t="e">
        <f t="shared" si="121"/>
        <v>#REF!</v>
      </c>
      <c r="AV2762" s="124" t="s">
        <v>5031</v>
      </c>
      <c r="AW2762" s="124" t="s">
        <v>5032</v>
      </c>
    </row>
    <row r="2763" spans="45:49" x14ac:dyDescent="0.3">
      <c r="AS2763" s="124">
        <v>1815</v>
      </c>
      <c r="AT2763" s="124" t="e">
        <f t="shared" si="122"/>
        <v>#REF!</v>
      </c>
      <c r="AU2763" s="124" t="e">
        <f t="shared" si="121"/>
        <v>#REF!</v>
      </c>
      <c r="AV2763" s="129" t="s">
        <v>5033</v>
      </c>
      <c r="AW2763" s="129" t="s">
        <v>5034</v>
      </c>
    </row>
    <row r="2764" spans="45:49" x14ac:dyDescent="0.3">
      <c r="AS2764" s="124">
        <v>1815</v>
      </c>
      <c r="AT2764" s="124" t="e">
        <f t="shared" si="122"/>
        <v>#REF!</v>
      </c>
      <c r="AU2764" s="124" t="e">
        <f t="shared" si="121"/>
        <v>#REF!</v>
      </c>
      <c r="AV2764" s="124" t="s">
        <v>5035</v>
      </c>
      <c r="AW2764" s="124" t="s">
        <v>5036</v>
      </c>
    </row>
    <row r="2765" spans="45:49" x14ac:dyDescent="0.3">
      <c r="AS2765" s="124">
        <v>1815</v>
      </c>
      <c r="AT2765" s="124" t="e">
        <f t="shared" si="122"/>
        <v>#REF!</v>
      </c>
      <c r="AU2765" s="124" t="e">
        <f t="shared" si="121"/>
        <v>#REF!</v>
      </c>
      <c r="AV2765" s="129" t="s">
        <v>5037</v>
      </c>
      <c r="AW2765" s="129" t="s">
        <v>5038</v>
      </c>
    </row>
    <row r="2766" spans="45:49" x14ac:dyDescent="0.3">
      <c r="AS2766" s="124">
        <v>1815</v>
      </c>
      <c r="AT2766" s="124" t="e">
        <f t="shared" si="122"/>
        <v>#REF!</v>
      </c>
      <c r="AU2766" s="124" t="e">
        <f t="shared" si="121"/>
        <v>#REF!</v>
      </c>
      <c r="AV2766" s="124" t="s">
        <v>6318</v>
      </c>
      <c r="AW2766" s="124" t="s">
        <v>5039</v>
      </c>
    </row>
    <row r="2767" spans="45:49" x14ac:dyDescent="0.3">
      <c r="AS2767" s="124">
        <v>1815</v>
      </c>
      <c r="AT2767" s="124" t="e">
        <f t="shared" si="122"/>
        <v>#REF!</v>
      </c>
      <c r="AU2767" s="124" t="e">
        <f t="shared" si="121"/>
        <v>#REF!</v>
      </c>
      <c r="AV2767" s="129" t="s">
        <v>6319</v>
      </c>
      <c r="AW2767" s="129" t="s">
        <v>5040</v>
      </c>
    </row>
    <row r="2768" spans="45:49" x14ac:dyDescent="0.3">
      <c r="AS2768" s="124">
        <v>1815</v>
      </c>
      <c r="AT2768" s="124" t="e">
        <f t="shared" si="122"/>
        <v>#REF!</v>
      </c>
      <c r="AU2768" s="124" t="e">
        <f t="shared" si="121"/>
        <v>#REF!</v>
      </c>
      <c r="AV2768" s="124" t="s">
        <v>6320</v>
      </c>
      <c r="AW2768" s="124" t="s">
        <v>5041</v>
      </c>
    </row>
    <row r="2769" spans="45:49" x14ac:dyDescent="0.3">
      <c r="AS2769" s="124">
        <v>1816</v>
      </c>
      <c r="AT2769" s="124" t="e">
        <f t="shared" si="122"/>
        <v>#REF!</v>
      </c>
      <c r="AU2769" s="124" t="e">
        <f t="shared" si="121"/>
        <v>#REF!</v>
      </c>
      <c r="AV2769" s="129" t="s">
        <v>5042</v>
      </c>
      <c r="AW2769" s="129" t="s">
        <v>5043</v>
      </c>
    </row>
    <row r="2770" spans="45:49" x14ac:dyDescent="0.3">
      <c r="AS2770" s="124">
        <v>1816</v>
      </c>
      <c r="AT2770" s="124" t="e">
        <f t="shared" si="122"/>
        <v>#REF!</v>
      </c>
      <c r="AU2770" s="124" t="e">
        <f t="shared" si="121"/>
        <v>#REF!</v>
      </c>
      <c r="AV2770" s="124" t="s">
        <v>5044</v>
      </c>
      <c r="AW2770" s="124" t="s">
        <v>5045</v>
      </c>
    </row>
    <row r="2771" spans="45:49" x14ac:dyDescent="0.3">
      <c r="AS2771" s="124">
        <v>1816</v>
      </c>
      <c r="AT2771" s="124" t="e">
        <f t="shared" si="122"/>
        <v>#REF!</v>
      </c>
      <c r="AU2771" s="124" t="e">
        <f t="shared" si="121"/>
        <v>#REF!</v>
      </c>
      <c r="AV2771" s="129" t="s">
        <v>5046</v>
      </c>
      <c r="AW2771" s="129" t="s">
        <v>5047</v>
      </c>
    </row>
    <row r="2772" spans="45:49" x14ac:dyDescent="0.3">
      <c r="AS2772" s="124">
        <v>1816</v>
      </c>
      <c r="AT2772" s="124" t="e">
        <f t="shared" si="122"/>
        <v>#REF!</v>
      </c>
      <c r="AU2772" s="124" t="e">
        <f t="shared" si="121"/>
        <v>#REF!</v>
      </c>
      <c r="AV2772" s="124" t="s">
        <v>5048</v>
      </c>
      <c r="AW2772" s="124" t="s">
        <v>5049</v>
      </c>
    </row>
    <row r="2773" spans="45:49" x14ac:dyDescent="0.3">
      <c r="AS2773" s="124">
        <v>1816</v>
      </c>
      <c r="AT2773" s="124" t="e">
        <f t="shared" si="122"/>
        <v>#REF!</v>
      </c>
      <c r="AU2773" s="124" t="e">
        <f t="shared" si="121"/>
        <v>#REF!</v>
      </c>
      <c r="AV2773" s="129" t="s">
        <v>4487</v>
      </c>
      <c r="AW2773" s="129" t="s">
        <v>5050</v>
      </c>
    </row>
    <row r="2774" spans="45:49" x14ac:dyDescent="0.3">
      <c r="AS2774" s="124">
        <v>1816</v>
      </c>
      <c r="AT2774" s="124" t="e">
        <f t="shared" si="122"/>
        <v>#REF!</v>
      </c>
      <c r="AU2774" s="124" t="e">
        <f t="shared" si="121"/>
        <v>#REF!</v>
      </c>
      <c r="AV2774" s="124" t="s">
        <v>5051</v>
      </c>
      <c r="AW2774" s="124" t="s">
        <v>5052</v>
      </c>
    </row>
    <row r="2775" spans="45:49" x14ac:dyDescent="0.3">
      <c r="AS2775" s="124">
        <v>1816</v>
      </c>
      <c r="AT2775" s="124" t="e">
        <f t="shared" si="122"/>
        <v>#REF!</v>
      </c>
      <c r="AU2775" s="124" t="e">
        <f t="shared" si="121"/>
        <v>#REF!</v>
      </c>
      <c r="AV2775" s="129" t="s">
        <v>5053</v>
      </c>
      <c r="AW2775" s="129" t="s">
        <v>5054</v>
      </c>
    </row>
    <row r="2776" spans="45:49" x14ac:dyDescent="0.3">
      <c r="AS2776" s="124">
        <v>1816</v>
      </c>
      <c r="AT2776" s="124" t="e">
        <f t="shared" si="122"/>
        <v>#REF!</v>
      </c>
      <c r="AU2776" s="124" t="e">
        <f t="shared" si="121"/>
        <v>#REF!</v>
      </c>
      <c r="AV2776" s="124" t="s">
        <v>5055</v>
      </c>
      <c r="AW2776" s="124" t="s">
        <v>5056</v>
      </c>
    </row>
    <row r="2777" spans="45:49" x14ac:dyDescent="0.3">
      <c r="AS2777" s="124">
        <v>1816</v>
      </c>
      <c r="AT2777" s="124" t="e">
        <f t="shared" si="122"/>
        <v>#REF!</v>
      </c>
      <c r="AU2777" s="124" t="e">
        <f t="shared" si="121"/>
        <v>#REF!</v>
      </c>
      <c r="AV2777" s="129" t="s">
        <v>3475</v>
      </c>
      <c r="AW2777" s="129" t="s">
        <v>5057</v>
      </c>
    </row>
    <row r="2778" spans="45:49" x14ac:dyDescent="0.3">
      <c r="AS2778" s="124">
        <v>1816</v>
      </c>
      <c r="AT2778" s="124" t="e">
        <f t="shared" si="122"/>
        <v>#REF!</v>
      </c>
      <c r="AU2778" s="124" t="e">
        <f t="shared" si="121"/>
        <v>#REF!</v>
      </c>
      <c r="AV2778" s="124" t="s">
        <v>5058</v>
      </c>
      <c r="AW2778" s="124" t="s">
        <v>5059</v>
      </c>
    </row>
    <row r="2779" spans="45:49" x14ac:dyDescent="0.3">
      <c r="AS2779" s="124">
        <v>1816</v>
      </c>
      <c r="AT2779" s="124" t="e">
        <f t="shared" si="122"/>
        <v>#REF!</v>
      </c>
      <c r="AU2779" s="124" t="e">
        <f t="shared" si="121"/>
        <v>#REF!</v>
      </c>
      <c r="AV2779" s="129" t="s">
        <v>6321</v>
      </c>
      <c r="AW2779" s="129" t="s">
        <v>5060</v>
      </c>
    </row>
    <row r="2780" spans="45:49" x14ac:dyDescent="0.3">
      <c r="AS2780" s="124">
        <v>1816</v>
      </c>
      <c r="AT2780" s="124" t="e">
        <f t="shared" si="122"/>
        <v>#REF!</v>
      </c>
      <c r="AU2780" s="124" t="e">
        <f t="shared" si="121"/>
        <v>#REF!</v>
      </c>
      <c r="AV2780" s="124" t="s">
        <v>6322</v>
      </c>
      <c r="AW2780" s="124" t="s">
        <v>5061</v>
      </c>
    </row>
    <row r="2781" spans="45:49" x14ac:dyDescent="0.3">
      <c r="AS2781" s="124">
        <v>1816</v>
      </c>
      <c r="AT2781" s="124" t="e">
        <f t="shared" si="122"/>
        <v>#REF!</v>
      </c>
      <c r="AU2781" s="124" t="e">
        <f t="shared" si="121"/>
        <v>#REF!</v>
      </c>
      <c r="AV2781" s="129" t="s">
        <v>6323</v>
      </c>
      <c r="AW2781" s="129" t="s">
        <v>5062</v>
      </c>
    </row>
    <row r="2782" spans="45:49" x14ac:dyDescent="0.3">
      <c r="AS2782" s="124">
        <v>1816</v>
      </c>
      <c r="AT2782" s="124" t="e">
        <f t="shared" si="122"/>
        <v>#REF!</v>
      </c>
      <c r="AU2782" s="124" t="e">
        <f t="shared" si="121"/>
        <v>#REF!</v>
      </c>
      <c r="AV2782" s="124" t="s">
        <v>6324</v>
      </c>
      <c r="AW2782" s="124" t="s">
        <v>5063</v>
      </c>
    </row>
    <row r="2783" spans="45:49" x14ac:dyDescent="0.3">
      <c r="AS2783" s="124">
        <v>1817</v>
      </c>
      <c r="AT2783" s="124" t="e">
        <f t="shared" si="122"/>
        <v>#REF!</v>
      </c>
      <c r="AU2783" s="124" t="e">
        <f t="shared" si="121"/>
        <v>#REF!</v>
      </c>
      <c r="AV2783" s="129" t="s">
        <v>5064</v>
      </c>
      <c r="AW2783" s="129" t="s">
        <v>5065</v>
      </c>
    </row>
    <row r="2784" spans="45:49" x14ac:dyDescent="0.3">
      <c r="AS2784" s="124">
        <v>1817</v>
      </c>
      <c r="AT2784" s="124" t="e">
        <f t="shared" si="122"/>
        <v>#REF!</v>
      </c>
      <c r="AU2784" s="124" t="e">
        <f t="shared" si="121"/>
        <v>#REF!</v>
      </c>
      <c r="AV2784" s="124" t="s">
        <v>5066</v>
      </c>
      <c r="AW2784" s="124" t="s">
        <v>5067</v>
      </c>
    </row>
    <row r="2785" spans="45:49" x14ac:dyDescent="0.3">
      <c r="AS2785" s="124">
        <v>1817</v>
      </c>
      <c r="AT2785" s="124" t="e">
        <f t="shared" si="122"/>
        <v>#REF!</v>
      </c>
      <c r="AU2785" s="124" t="e">
        <f t="shared" si="121"/>
        <v>#REF!</v>
      </c>
      <c r="AV2785" s="129" t="s">
        <v>5068</v>
      </c>
      <c r="AW2785" s="129" t="s">
        <v>5069</v>
      </c>
    </row>
    <row r="2786" spans="45:49" x14ac:dyDescent="0.3">
      <c r="AS2786" s="124">
        <v>1817</v>
      </c>
      <c r="AT2786" s="124" t="e">
        <f t="shared" si="122"/>
        <v>#REF!</v>
      </c>
      <c r="AU2786" s="124" t="e">
        <f t="shared" si="121"/>
        <v>#REF!</v>
      </c>
      <c r="AV2786" s="124" t="s">
        <v>2303</v>
      </c>
      <c r="AW2786" s="124" t="s">
        <v>5070</v>
      </c>
    </row>
    <row r="2787" spans="45:49" x14ac:dyDescent="0.3">
      <c r="AS2787" s="124">
        <v>1817</v>
      </c>
      <c r="AT2787" s="124" t="e">
        <f t="shared" si="122"/>
        <v>#REF!</v>
      </c>
      <c r="AU2787" s="124" t="e">
        <f t="shared" si="121"/>
        <v>#REF!</v>
      </c>
      <c r="AV2787" s="129" t="s">
        <v>5071</v>
      </c>
      <c r="AW2787" s="129" t="s">
        <v>5072</v>
      </c>
    </row>
    <row r="2788" spans="45:49" x14ac:dyDescent="0.3">
      <c r="AS2788" s="124">
        <v>1817</v>
      </c>
      <c r="AT2788" s="124" t="e">
        <f t="shared" si="122"/>
        <v>#REF!</v>
      </c>
      <c r="AU2788" s="124" t="e">
        <f t="shared" si="121"/>
        <v>#REF!</v>
      </c>
      <c r="AV2788" s="124" t="s">
        <v>303</v>
      </c>
      <c r="AW2788" s="124" t="s">
        <v>5073</v>
      </c>
    </row>
    <row r="2789" spans="45:49" x14ac:dyDescent="0.3">
      <c r="AS2789" s="124">
        <v>1817</v>
      </c>
      <c r="AT2789" s="124" t="e">
        <f t="shared" si="122"/>
        <v>#REF!</v>
      </c>
      <c r="AU2789" s="124" t="e">
        <f t="shared" si="121"/>
        <v>#REF!</v>
      </c>
      <c r="AV2789" s="129" t="s">
        <v>5074</v>
      </c>
      <c r="AW2789" s="129" t="s">
        <v>5075</v>
      </c>
    </row>
    <row r="2790" spans="45:49" x14ac:dyDescent="0.3">
      <c r="AS2790" s="124">
        <v>1817</v>
      </c>
      <c r="AT2790" s="124" t="e">
        <f t="shared" si="122"/>
        <v>#REF!</v>
      </c>
      <c r="AU2790" s="124" t="e">
        <f t="shared" si="121"/>
        <v>#REF!</v>
      </c>
      <c r="AV2790" s="124" t="s">
        <v>6325</v>
      </c>
      <c r="AW2790" s="124" t="s">
        <v>5076</v>
      </c>
    </row>
    <row r="2791" spans="45:49" x14ac:dyDescent="0.3">
      <c r="AS2791" s="124">
        <v>1817</v>
      </c>
      <c r="AT2791" s="124" t="e">
        <f t="shared" si="122"/>
        <v>#REF!</v>
      </c>
      <c r="AU2791" s="124" t="e">
        <f t="shared" si="121"/>
        <v>#REF!</v>
      </c>
      <c r="AV2791" s="129" t="s">
        <v>6326</v>
      </c>
      <c r="AW2791" s="129" t="s">
        <v>5077</v>
      </c>
    </row>
    <row r="2792" spans="45:49" x14ac:dyDescent="0.3">
      <c r="AS2792" s="124">
        <v>1818</v>
      </c>
      <c r="AT2792" s="124" t="e">
        <f t="shared" si="122"/>
        <v>#REF!</v>
      </c>
      <c r="AU2792" s="124" t="e">
        <f t="shared" si="121"/>
        <v>#REF!</v>
      </c>
      <c r="AV2792" s="124" t="s">
        <v>5078</v>
      </c>
      <c r="AW2792" s="124" t="s">
        <v>5079</v>
      </c>
    </row>
    <row r="2793" spans="45:49" x14ac:dyDescent="0.3">
      <c r="AS2793" s="124">
        <v>1818</v>
      </c>
      <c r="AT2793" s="124" t="e">
        <f t="shared" si="122"/>
        <v>#REF!</v>
      </c>
      <c r="AU2793" s="124" t="e">
        <f t="shared" si="121"/>
        <v>#REF!</v>
      </c>
      <c r="AV2793" s="129" t="s">
        <v>5080</v>
      </c>
      <c r="AW2793" s="129" t="s">
        <v>5081</v>
      </c>
    </row>
    <row r="2794" spans="45:49" x14ac:dyDescent="0.3">
      <c r="AS2794" s="124">
        <v>1818</v>
      </c>
      <c r="AT2794" s="124" t="e">
        <f t="shared" si="122"/>
        <v>#REF!</v>
      </c>
      <c r="AU2794" s="124" t="e">
        <f t="shared" si="121"/>
        <v>#REF!</v>
      </c>
      <c r="AV2794" s="124" t="s">
        <v>5082</v>
      </c>
      <c r="AW2794" s="124" t="s">
        <v>5083</v>
      </c>
    </row>
    <row r="2795" spans="45:49" x14ac:dyDescent="0.3">
      <c r="AS2795" s="124">
        <v>1818</v>
      </c>
      <c r="AT2795" s="124" t="e">
        <f t="shared" si="122"/>
        <v>#REF!</v>
      </c>
      <c r="AU2795" s="124" t="e">
        <f t="shared" si="121"/>
        <v>#REF!</v>
      </c>
      <c r="AV2795" s="129" t="s">
        <v>4261</v>
      </c>
      <c r="AW2795" s="129" t="s">
        <v>5084</v>
      </c>
    </row>
    <row r="2796" spans="45:49" x14ac:dyDescent="0.3">
      <c r="AS2796" s="124">
        <v>1818</v>
      </c>
      <c r="AT2796" s="124" t="e">
        <f t="shared" si="122"/>
        <v>#REF!</v>
      </c>
      <c r="AU2796" s="124" t="e">
        <f t="shared" si="121"/>
        <v>#REF!</v>
      </c>
      <c r="AV2796" s="124" t="s">
        <v>1086</v>
      </c>
      <c r="AW2796" s="124" t="s">
        <v>5085</v>
      </c>
    </row>
    <row r="2797" spans="45:49" x14ac:dyDescent="0.3">
      <c r="AS2797" s="124">
        <v>1818</v>
      </c>
      <c r="AT2797" s="124" t="e">
        <f t="shared" si="122"/>
        <v>#REF!</v>
      </c>
      <c r="AU2797" s="124" t="e">
        <f t="shared" si="121"/>
        <v>#REF!</v>
      </c>
      <c r="AV2797" s="129" t="s">
        <v>5086</v>
      </c>
      <c r="AW2797" s="129" t="s">
        <v>5087</v>
      </c>
    </row>
    <row r="2798" spans="45:49" x14ac:dyDescent="0.3">
      <c r="AS2798" s="124">
        <v>1818</v>
      </c>
      <c r="AT2798" s="124" t="e">
        <f t="shared" si="122"/>
        <v>#REF!</v>
      </c>
      <c r="AU2798" s="124" t="e">
        <f t="shared" si="121"/>
        <v>#REF!</v>
      </c>
      <c r="AV2798" s="124" t="s">
        <v>5088</v>
      </c>
      <c r="AW2798" s="124" t="s">
        <v>5089</v>
      </c>
    </row>
    <row r="2799" spans="45:49" x14ac:dyDescent="0.3">
      <c r="AS2799" s="124">
        <v>1818</v>
      </c>
      <c r="AT2799" s="124" t="e">
        <f t="shared" si="122"/>
        <v>#REF!</v>
      </c>
      <c r="AU2799" s="124" t="e">
        <f t="shared" si="121"/>
        <v>#REF!</v>
      </c>
      <c r="AV2799" s="129" t="s">
        <v>5090</v>
      </c>
      <c r="AW2799" s="129" t="s">
        <v>5091</v>
      </c>
    </row>
    <row r="2800" spans="45:49" x14ac:dyDescent="0.3">
      <c r="AS2800" s="124">
        <v>1818</v>
      </c>
      <c r="AT2800" s="124" t="e">
        <f t="shared" si="122"/>
        <v>#REF!</v>
      </c>
      <c r="AU2800" s="124" t="e">
        <f t="shared" si="121"/>
        <v>#REF!</v>
      </c>
      <c r="AV2800" s="124" t="s">
        <v>4612</v>
      </c>
      <c r="AW2800" s="124" t="s">
        <v>5092</v>
      </c>
    </row>
    <row r="2801" spans="45:49" x14ac:dyDescent="0.3">
      <c r="AS2801" s="124">
        <v>1818</v>
      </c>
      <c r="AT2801" s="124" t="e">
        <f t="shared" si="122"/>
        <v>#REF!</v>
      </c>
      <c r="AU2801" s="124" t="e">
        <f t="shared" si="121"/>
        <v>#REF!</v>
      </c>
      <c r="AV2801" s="129" t="s">
        <v>6327</v>
      </c>
      <c r="AW2801" s="129" t="s">
        <v>5093</v>
      </c>
    </row>
    <row r="2802" spans="45:49" x14ac:dyDescent="0.3">
      <c r="AS2802" s="124">
        <v>1818</v>
      </c>
      <c r="AT2802" s="124" t="e">
        <f t="shared" si="122"/>
        <v>#REF!</v>
      </c>
      <c r="AU2802" s="124" t="e">
        <f t="shared" si="121"/>
        <v>#REF!</v>
      </c>
      <c r="AV2802" s="124" t="s">
        <v>6328</v>
      </c>
      <c r="AW2802" s="124" t="s">
        <v>5094</v>
      </c>
    </row>
    <row r="2803" spans="45:49" x14ac:dyDescent="0.3">
      <c r="AS2803" s="124">
        <v>1818</v>
      </c>
      <c r="AT2803" s="124" t="e">
        <f t="shared" si="122"/>
        <v>#REF!</v>
      </c>
      <c r="AU2803" s="124" t="e">
        <f t="shared" si="121"/>
        <v>#REF!</v>
      </c>
      <c r="AV2803" s="129" t="s">
        <v>6329</v>
      </c>
      <c r="AW2803" s="129" t="s">
        <v>5095</v>
      </c>
    </row>
    <row r="2804" spans="45:49" x14ac:dyDescent="0.3">
      <c r="AS2804" s="124">
        <v>1818</v>
      </c>
      <c r="AT2804" s="124" t="e">
        <f t="shared" si="122"/>
        <v>#REF!</v>
      </c>
      <c r="AU2804" s="124" t="e">
        <f t="shared" si="121"/>
        <v>#REF!</v>
      </c>
      <c r="AV2804" s="124" t="s">
        <v>6330</v>
      </c>
      <c r="AW2804" s="124" t="s">
        <v>5096</v>
      </c>
    </row>
    <row r="2805" spans="45:49" x14ac:dyDescent="0.3">
      <c r="AS2805" s="124">
        <v>1819</v>
      </c>
      <c r="AT2805" s="124" t="e">
        <f t="shared" si="122"/>
        <v>#REF!</v>
      </c>
      <c r="AU2805" s="124" t="e">
        <f t="shared" si="121"/>
        <v>#REF!</v>
      </c>
      <c r="AV2805" s="129" t="s">
        <v>5097</v>
      </c>
      <c r="AW2805" s="129" t="s">
        <v>5098</v>
      </c>
    </row>
    <row r="2806" spans="45:49" x14ac:dyDescent="0.3">
      <c r="AS2806" s="124">
        <v>1819</v>
      </c>
      <c r="AT2806" s="124" t="e">
        <f t="shared" si="122"/>
        <v>#REF!</v>
      </c>
      <c r="AU2806" s="124" t="e">
        <f t="shared" si="121"/>
        <v>#REF!</v>
      </c>
      <c r="AV2806" s="124" t="s">
        <v>2307</v>
      </c>
      <c r="AW2806" s="124" t="s">
        <v>5099</v>
      </c>
    </row>
    <row r="2807" spans="45:49" x14ac:dyDescent="0.3">
      <c r="AS2807" s="124">
        <v>1819</v>
      </c>
      <c r="AT2807" s="124" t="e">
        <f t="shared" si="122"/>
        <v>#REF!</v>
      </c>
      <c r="AU2807" s="124" t="e">
        <f t="shared" si="121"/>
        <v>#REF!</v>
      </c>
      <c r="AV2807" s="129" t="s">
        <v>5100</v>
      </c>
      <c r="AW2807" s="129" t="s">
        <v>5101</v>
      </c>
    </row>
    <row r="2808" spans="45:49" x14ac:dyDescent="0.3">
      <c r="AS2808" s="124">
        <v>1819</v>
      </c>
      <c r="AT2808" s="124" t="e">
        <f t="shared" si="122"/>
        <v>#REF!</v>
      </c>
      <c r="AU2808" s="124" t="e">
        <f t="shared" si="121"/>
        <v>#REF!</v>
      </c>
      <c r="AV2808" s="124" t="s">
        <v>5102</v>
      </c>
      <c r="AW2808" s="124" t="s">
        <v>5103</v>
      </c>
    </row>
    <row r="2809" spans="45:49" x14ac:dyDescent="0.3">
      <c r="AS2809" s="124">
        <v>1819</v>
      </c>
      <c r="AT2809" s="124" t="e">
        <f t="shared" si="122"/>
        <v>#REF!</v>
      </c>
      <c r="AU2809" s="124" t="e">
        <f t="shared" si="121"/>
        <v>#REF!</v>
      </c>
      <c r="AV2809" s="129" t="s">
        <v>5104</v>
      </c>
      <c r="AW2809" s="129" t="s">
        <v>5105</v>
      </c>
    </row>
    <row r="2810" spans="45:49" x14ac:dyDescent="0.3">
      <c r="AS2810" s="124">
        <v>1819</v>
      </c>
      <c r="AT2810" s="124" t="e">
        <f t="shared" si="122"/>
        <v>#REF!</v>
      </c>
      <c r="AU2810" s="124" t="e">
        <f t="shared" si="121"/>
        <v>#REF!</v>
      </c>
      <c r="AV2810" s="124" t="s">
        <v>5106</v>
      </c>
      <c r="AW2810" s="124" t="s">
        <v>5107</v>
      </c>
    </row>
    <row r="2811" spans="45:49" x14ac:dyDescent="0.3">
      <c r="AS2811" s="124">
        <v>1819</v>
      </c>
      <c r="AT2811" s="124" t="e">
        <f t="shared" si="122"/>
        <v>#REF!</v>
      </c>
      <c r="AU2811" s="124" t="e">
        <f t="shared" si="121"/>
        <v>#REF!</v>
      </c>
      <c r="AV2811" s="129" t="s">
        <v>3505</v>
      </c>
      <c r="AW2811" s="129" t="s">
        <v>5108</v>
      </c>
    </row>
    <row r="2812" spans="45:49" x14ac:dyDescent="0.3">
      <c r="AS2812" s="124">
        <v>1819</v>
      </c>
      <c r="AT2812" s="124" t="e">
        <f t="shared" si="122"/>
        <v>#REF!</v>
      </c>
      <c r="AU2812" s="124" t="e">
        <f t="shared" si="121"/>
        <v>#REF!</v>
      </c>
      <c r="AV2812" s="124" t="s">
        <v>174</v>
      </c>
      <c r="AW2812" s="124" t="s">
        <v>5109</v>
      </c>
    </row>
    <row r="2813" spans="45:49" x14ac:dyDescent="0.3">
      <c r="AS2813" s="124">
        <v>1819</v>
      </c>
      <c r="AT2813" s="124" t="e">
        <f t="shared" si="122"/>
        <v>#REF!</v>
      </c>
      <c r="AU2813" s="124" t="e">
        <f t="shared" si="121"/>
        <v>#REF!</v>
      </c>
      <c r="AV2813" s="129" t="s">
        <v>5110</v>
      </c>
      <c r="AW2813" s="129" t="s">
        <v>5111</v>
      </c>
    </row>
    <row r="2814" spans="45:49" x14ac:dyDescent="0.3">
      <c r="AS2814" s="124">
        <v>1819</v>
      </c>
      <c r="AT2814" s="124" t="e">
        <f t="shared" si="122"/>
        <v>#REF!</v>
      </c>
      <c r="AU2814" s="124" t="e">
        <f t="shared" si="121"/>
        <v>#REF!</v>
      </c>
      <c r="AV2814" s="124" t="s">
        <v>6331</v>
      </c>
      <c r="AW2814" s="124" t="s">
        <v>5112</v>
      </c>
    </row>
    <row r="2815" spans="45:49" x14ac:dyDescent="0.3">
      <c r="AS2815" s="124">
        <v>1819</v>
      </c>
      <c r="AT2815" s="124" t="e">
        <f t="shared" si="122"/>
        <v>#REF!</v>
      </c>
      <c r="AU2815" s="124" t="e">
        <f t="shared" si="121"/>
        <v>#REF!</v>
      </c>
      <c r="AV2815" s="129" t="s">
        <v>6332</v>
      </c>
      <c r="AW2815" s="129" t="s">
        <v>5113</v>
      </c>
    </row>
    <row r="2816" spans="45:49" x14ac:dyDescent="0.3">
      <c r="AS2816" s="124">
        <v>1819</v>
      </c>
      <c r="AT2816" s="124" t="e">
        <f t="shared" si="122"/>
        <v>#REF!</v>
      </c>
      <c r="AU2816" s="124" t="e">
        <f t="shared" si="121"/>
        <v>#REF!</v>
      </c>
      <c r="AV2816" s="124" t="s">
        <v>6333</v>
      </c>
      <c r="AW2816" s="124" t="s">
        <v>5114</v>
      </c>
    </row>
    <row r="2817" spans="45:49" x14ac:dyDescent="0.3">
      <c r="AS2817" s="124">
        <v>1819</v>
      </c>
      <c r="AT2817" s="124" t="e">
        <f t="shared" si="122"/>
        <v>#REF!</v>
      </c>
      <c r="AU2817" s="124" t="e">
        <f t="shared" si="121"/>
        <v>#REF!</v>
      </c>
      <c r="AV2817" s="129" t="s">
        <v>6334</v>
      </c>
      <c r="AW2817" s="129" t="s">
        <v>5115</v>
      </c>
    </row>
    <row r="2818" spans="45:49" x14ac:dyDescent="0.3">
      <c r="AS2818" s="124">
        <v>1820</v>
      </c>
      <c r="AT2818" s="124" t="e">
        <f t="shared" si="122"/>
        <v>#REF!</v>
      </c>
      <c r="AU2818" s="124" t="e">
        <f t="shared" ref="AU2818:AU2881" si="123">CONCATENATE(AS2818,AT2818)</f>
        <v>#REF!</v>
      </c>
      <c r="AV2818" s="124" t="s">
        <v>5116</v>
      </c>
      <c r="AW2818" s="124" t="s">
        <v>5117</v>
      </c>
    </row>
    <row r="2819" spans="45:49" x14ac:dyDescent="0.3">
      <c r="AS2819" s="124">
        <v>1820</v>
      </c>
      <c r="AT2819" s="124" t="e">
        <f t="shared" ref="AT2819:AT2882" si="124">AT2818+1</f>
        <v>#REF!</v>
      </c>
      <c r="AU2819" s="124" t="e">
        <f t="shared" si="123"/>
        <v>#REF!</v>
      </c>
      <c r="AV2819" s="129" t="s">
        <v>5118</v>
      </c>
      <c r="AW2819" s="129" t="s">
        <v>5119</v>
      </c>
    </row>
    <row r="2820" spans="45:49" x14ac:dyDescent="0.3">
      <c r="AS2820" s="124">
        <v>1820</v>
      </c>
      <c r="AT2820" s="124" t="e">
        <f t="shared" si="124"/>
        <v>#REF!</v>
      </c>
      <c r="AU2820" s="124" t="e">
        <f t="shared" si="123"/>
        <v>#REF!</v>
      </c>
      <c r="AV2820" s="124" t="s">
        <v>5120</v>
      </c>
      <c r="AW2820" s="124" t="s">
        <v>5121</v>
      </c>
    </row>
    <row r="2821" spans="45:49" x14ac:dyDescent="0.3">
      <c r="AS2821" s="124">
        <v>1820</v>
      </c>
      <c r="AT2821" s="124" t="e">
        <f t="shared" si="124"/>
        <v>#REF!</v>
      </c>
      <c r="AU2821" s="124" t="e">
        <f t="shared" si="123"/>
        <v>#REF!</v>
      </c>
      <c r="AV2821" s="129" t="s">
        <v>5122</v>
      </c>
      <c r="AW2821" s="129" t="s">
        <v>5123</v>
      </c>
    </row>
    <row r="2822" spans="45:49" x14ac:dyDescent="0.3">
      <c r="AS2822" s="124">
        <v>1820</v>
      </c>
      <c r="AT2822" s="124" t="e">
        <f t="shared" si="124"/>
        <v>#REF!</v>
      </c>
      <c r="AU2822" s="124" t="e">
        <f t="shared" si="123"/>
        <v>#REF!</v>
      </c>
      <c r="AV2822" s="124" t="s">
        <v>6335</v>
      </c>
      <c r="AW2822" s="124" t="s">
        <v>5124</v>
      </c>
    </row>
    <row r="2823" spans="45:49" x14ac:dyDescent="0.3">
      <c r="AS2823" s="124">
        <v>1820</v>
      </c>
      <c r="AT2823" s="124" t="e">
        <f t="shared" si="124"/>
        <v>#REF!</v>
      </c>
      <c r="AU2823" s="124" t="e">
        <f t="shared" si="123"/>
        <v>#REF!</v>
      </c>
      <c r="AV2823" s="129" t="s">
        <v>6336</v>
      </c>
      <c r="AW2823" s="129" t="s">
        <v>5125</v>
      </c>
    </row>
    <row r="2824" spans="45:49" x14ac:dyDescent="0.3">
      <c r="AS2824" s="124">
        <v>1820</v>
      </c>
      <c r="AT2824" s="124" t="e">
        <f t="shared" si="124"/>
        <v>#REF!</v>
      </c>
      <c r="AU2824" s="124" t="e">
        <f t="shared" si="123"/>
        <v>#REF!</v>
      </c>
      <c r="AV2824" s="124" t="s">
        <v>6337</v>
      </c>
      <c r="AW2824" s="124" t="s">
        <v>5126</v>
      </c>
    </row>
    <row r="2825" spans="45:49" x14ac:dyDescent="0.3">
      <c r="AS2825" s="124">
        <v>1821</v>
      </c>
      <c r="AT2825" s="124" t="e">
        <f t="shared" si="124"/>
        <v>#REF!</v>
      </c>
      <c r="AU2825" s="124" t="e">
        <f t="shared" si="123"/>
        <v>#REF!</v>
      </c>
      <c r="AV2825" s="129" t="s">
        <v>5127</v>
      </c>
      <c r="AW2825" s="129" t="s">
        <v>5128</v>
      </c>
    </row>
    <row r="2826" spans="45:49" x14ac:dyDescent="0.3">
      <c r="AS2826" s="124">
        <v>1821</v>
      </c>
      <c r="AT2826" s="124" t="e">
        <f t="shared" si="124"/>
        <v>#REF!</v>
      </c>
      <c r="AU2826" s="124" t="e">
        <f t="shared" si="123"/>
        <v>#REF!</v>
      </c>
      <c r="AV2826" s="124" t="s">
        <v>5129</v>
      </c>
      <c r="AW2826" s="124" t="s">
        <v>5130</v>
      </c>
    </row>
    <row r="2827" spans="45:49" x14ac:dyDescent="0.3">
      <c r="AS2827" s="124">
        <v>1821</v>
      </c>
      <c r="AT2827" s="124" t="e">
        <f t="shared" si="124"/>
        <v>#REF!</v>
      </c>
      <c r="AU2827" s="124" t="e">
        <f t="shared" si="123"/>
        <v>#REF!</v>
      </c>
      <c r="AV2827" s="129" t="s">
        <v>1342</v>
      </c>
      <c r="AW2827" s="129" t="s">
        <v>5131</v>
      </c>
    </row>
    <row r="2828" spans="45:49" x14ac:dyDescent="0.3">
      <c r="AS2828" s="124">
        <v>1821</v>
      </c>
      <c r="AT2828" s="124" t="e">
        <f t="shared" si="124"/>
        <v>#REF!</v>
      </c>
      <c r="AU2828" s="124" t="e">
        <f t="shared" si="123"/>
        <v>#REF!</v>
      </c>
      <c r="AV2828" s="124" t="s">
        <v>5132</v>
      </c>
      <c r="AW2828" s="124" t="s">
        <v>5133</v>
      </c>
    </row>
    <row r="2829" spans="45:49" x14ac:dyDescent="0.3">
      <c r="AS2829" s="124">
        <v>1821</v>
      </c>
      <c r="AT2829" s="124" t="e">
        <f t="shared" si="124"/>
        <v>#REF!</v>
      </c>
      <c r="AU2829" s="124" t="e">
        <f t="shared" si="123"/>
        <v>#REF!</v>
      </c>
      <c r="AV2829" s="129" t="s">
        <v>5134</v>
      </c>
      <c r="AW2829" s="129" t="s">
        <v>5135</v>
      </c>
    </row>
    <row r="2830" spans="45:49" x14ac:dyDescent="0.3">
      <c r="AS2830" s="124">
        <v>1821</v>
      </c>
      <c r="AT2830" s="124" t="e">
        <f t="shared" si="124"/>
        <v>#REF!</v>
      </c>
      <c r="AU2830" s="124" t="e">
        <f t="shared" si="123"/>
        <v>#REF!</v>
      </c>
      <c r="AV2830" s="124" t="s">
        <v>5136</v>
      </c>
      <c r="AW2830" s="124" t="s">
        <v>5137</v>
      </c>
    </row>
    <row r="2831" spans="45:49" x14ac:dyDescent="0.3">
      <c r="AS2831" s="124">
        <v>1821</v>
      </c>
      <c r="AT2831" s="124" t="e">
        <f t="shared" si="124"/>
        <v>#REF!</v>
      </c>
      <c r="AU2831" s="124" t="e">
        <f t="shared" si="123"/>
        <v>#REF!</v>
      </c>
      <c r="AV2831" s="129" t="s">
        <v>5138</v>
      </c>
      <c r="AW2831" s="129" t="s">
        <v>5139</v>
      </c>
    </row>
    <row r="2832" spans="45:49" x14ac:dyDescent="0.3">
      <c r="AS2832" s="124">
        <v>1821</v>
      </c>
      <c r="AT2832" s="124" t="e">
        <f t="shared" si="124"/>
        <v>#REF!</v>
      </c>
      <c r="AU2832" s="124" t="e">
        <f t="shared" si="123"/>
        <v>#REF!</v>
      </c>
      <c r="AV2832" s="124" t="s">
        <v>5140</v>
      </c>
      <c r="AW2832" s="124" t="s">
        <v>5141</v>
      </c>
    </row>
    <row r="2833" spans="45:49" x14ac:dyDescent="0.3">
      <c r="AS2833" s="124">
        <v>1821</v>
      </c>
      <c r="AT2833" s="124" t="e">
        <f t="shared" si="124"/>
        <v>#REF!</v>
      </c>
      <c r="AU2833" s="124" t="e">
        <f t="shared" si="123"/>
        <v>#REF!</v>
      </c>
      <c r="AV2833" s="129" t="s">
        <v>5142</v>
      </c>
      <c r="AW2833" s="129" t="s">
        <v>5143</v>
      </c>
    </row>
    <row r="2834" spans="45:49" x14ac:dyDescent="0.3">
      <c r="AS2834" s="124">
        <v>1821</v>
      </c>
      <c r="AT2834" s="124" t="e">
        <f t="shared" si="124"/>
        <v>#REF!</v>
      </c>
      <c r="AU2834" s="124" t="e">
        <f t="shared" si="123"/>
        <v>#REF!</v>
      </c>
      <c r="AV2834" s="124" t="s">
        <v>5144</v>
      </c>
      <c r="AW2834" s="124" t="s">
        <v>5145</v>
      </c>
    </row>
    <row r="2835" spans="45:49" x14ac:dyDescent="0.3">
      <c r="AS2835" s="124">
        <v>1821</v>
      </c>
      <c r="AT2835" s="124" t="e">
        <f t="shared" si="124"/>
        <v>#REF!</v>
      </c>
      <c r="AU2835" s="124" t="e">
        <f t="shared" si="123"/>
        <v>#REF!</v>
      </c>
      <c r="AV2835" s="129" t="s">
        <v>5146</v>
      </c>
      <c r="AW2835" s="129" t="s">
        <v>5147</v>
      </c>
    </row>
    <row r="2836" spans="45:49" x14ac:dyDescent="0.3">
      <c r="AS2836" s="124">
        <v>1821</v>
      </c>
      <c r="AT2836" s="124" t="e">
        <f t="shared" si="124"/>
        <v>#REF!</v>
      </c>
      <c r="AU2836" s="124" t="e">
        <f t="shared" si="123"/>
        <v>#REF!</v>
      </c>
      <c r="AV2836" s="124" t="s">
        <v>5148</v>
      </c>
      <c r="AW2836" s="124" t="s">
        <v>5149</v>
      </c>
    </row>
    <row r="2837" spans="45:49" x14ac:dyDescent="0.3">
      <c r="AS2837" s="124">
        <v>1821</v>
      </c>
      <c r="AT2837" s="124" t="e">
        <f t="shared" si="124"/>
        <v>#REF!</v>
      </c>
      <c r="AU2837" s="124" t="e">
        <f t="shared" si="123"/>
        <v>#REF!</v>
      </c>
      <c r="AV2837" s="129" t="s">
        <v>6338</v>
      </c>
      <c r="AW2837" s="129" t="s">
        <v>5150</v>
      </c>
    </row>
    <row r="2838" spans="45:49" x14ac:dyDescent="0.3">
      <c r="AS2838" s="124">
        <v>1821</v>
      </c>
      <c r="AT2838" s="124" t="e">
        <f t="shared" si="124"/>
        <v>#REF!</v>
      </c>
      <c r="AU2838" s="124" t="e">
        <f t="shared" si="123"/>
        <v>#REF!</v>
      </c>
      <c r="AV2838" s="124" t="s">
        <v>6339</v>
      </c>
      <c r="AW2838" s="124" t="s">
        <v>5151</v>
      </c>
    </row>
    <row r="2839" spans="45:49" x14ac:dyDescent="0.3">
      <c r="AS2839" s="124">
        <v>1821</v>
      </c>
      <c r="AT2839" s="124" t="e">
        <f t="shared" si="124"/>
        <v>#REF!</v>
      </c>
      <c r="AU2839" s="124" t="e">
        <f t="shared" si="123"/>
        <v>#REF!</v>
      </c>
      <c r="AV2839" s="129" t="s">
        <v>6340</v>
      </c>
      <c r="AW2839" s="129" t="s">
        <v>5152</v>
      </c>
    </row>
    <row r="2840" spans="45:49" x14ac:dyDescent="0.3">
      <c r="AS2840" s="124">
        <v>1821</v>
      </c>
      <c r="AT2840" s="124" t="e">
        <f t="shared" si="124"/>
        <v>#REF!</v>
      </c>
      <c r="AU2840" s="124" t="e">
        <f t="shared" si="123"/>
        <v>#REF!</v>
      </c>
      <c r="AV2840" s="124" t="s">
        <v>6341</v>
      </c>
      <c r="AW2840" s="124" t="s">
        <v>5153</v>
      </c>
    </row>
    <row r="2841" spans="45:49" x14ac:dyDescent="0.3">
      <c r="AS2841" s="124">
        <v>1821</v>
      </c>
      <c r="AT2841" s="124" t="e">
        <f t="shared" si="124"/>
        <v>#REF!</v>
      </c>
      <c r="AU2841" s="124" t="e">
        <f t="shared" si="123"/>
        <v>#REF!</v>
      </c>
      <c r="AV2841" s="129" t="s">
        <v>6342</v>
      </c>
      <c r="AW2841" s="129" t="s">
        <v>5154</v>
      </c>
    </row>
    <row r="2842" spans="45:49" x14ac:dyDescent="0.3">
      <c r="AS2842" s="124">
        <v>1821</v>
      </c>
      <c r="AT2842" s="124" t="e">
        <f t="shared" si="124"/>
        <v>#REF!</v>
      </c>
      <c r="AU2842" s="124" t="e">
        <f t="shared" si="123"/>
        <v>#REF!</v>
      </c>
      <c r="AV2842" s="124" t="s">
        <v>6343</v>
      </c>
      <c r="AW2842" s="124" t="s">
        <v>5155</v>
      </c>
    </row>
    <row r="2843" spans="45:49" x14ac:dyDescent="0.3">
      <c r="AS2843" s="124">
        <v>1821</v>
      </c>
      <c r="AT2843" s="124" t="e">
        <f t="shared" si="124"/>
        <v>#REF!</v>
      </c>
      <c r="AU2843" s="124" t="e">
        <f t="shared" si="123"/>
        <v>#REF!</v>
      </c>
      <c r="AV2843" s="129" t="s">
        <v>6344</v>
      </c>
      <c r="AW2843" s="129" t="s">
        <v>5156</v>
      </c>
    </row>
    <row r="2844" spans="45:49" x14ac:dyDescent="0.3">
      <c r="AS2844" s="124">
        <v>1822</v>
      </c>
      <c r="AT2844" s="124" t="e">
        <f t="shared" si="124"/>
        <v>#REF!</v>
      </c>
      <c r="AU2844" s="124" t="e">
        <f t="shared" si="123"/>
        <v>#REF!</v>
      </c>
      <c r="AV2844" s="124" t="s">
        <v>5157</v>
      </c>
      <c r="AW2844" s="124" t="s">
        <v>5158</v>
      </c>
    </row>
    <row r="2845" spans="45:49" x14ac:dyDescent="0.3">
      <c r="AS2845" s="124">
        <v>1822</v>
      </c>
      <c r="AT2845" s="124" t="e">
        <f t="shared" si="124"/>
        <v>#REF!</v>
      </c>
      <c r="AU2845" s="124" t="e">
        <f t="shared" si="123"/>
        <v>#REF!</v>
      </c>
      <c r="AV2845" s="129" t="s">
        <v>5159</v>
      </c>
      <c r="AW2845" s="129" t="s">
        <v>5160</v>
      </c>
    </row>
    <row r="2846" spans="45:49" x14ac:dyDescent="0.3">
      <c r="AS2846" s="124">
        <v>1822</v>
      </c>
      <c r="AT2846" s="124" t="e">
        <f t="shared" si="124"/>
        <v>#REF!</v>
      </c>
      <c r="AU2846" s="124" t="e">
        <f t="shared" si="123"/>
        <v>#REF!</v>
      </c>
      <c r="AV2846" s="124" t="s">
        <v>5161</v>
      </c>
      <c r="AW2846" s="124" t="s">
        <v>5162</v>
      </c>
    </row>
    <row r="2847" spans="45:49" x14ac:dyDescent="0.3">
      <c r="AS2847" s="124">
        <v>1822</v>
      </c>
      <c r="AT2847" s="124" t="e">
        <f t="shared" si="124"/>
        <v>#REF!</v>
      </c>
      <c r="AU2847" s="124" t="e">
        <f t="shared" si="123"/>
        <v>#REF!</v>
      </c>
      <c r="AV2847" s="129" t="s">
        <v>2846</v>
      </c>
      <c r="AW2847" s="129" t="s">
        <v>5163</v>
      </c>
    </row>
    <row r="2848" spans="45:49" x14ac:dyDescent="0.3">
      <c r="AS2848" s="124">
        <v>1822</v>
      </c>
      <c r="AT2848" s="124" t="e">
        <f t="shared" si="124"/>
        <v>#REF!</v>
      </c>
      <c r="AU2848" s="124" t="e">
        <f t="shared" si="123"/>
        <v>#REF!</v>
      </c>
      <c r="AV2848" s="124" t="s">
        <v>6345</v>
      </c>
      <c r="AW2848" s="124" t="s">
        <v>5164</v>
      </c>
    </row>
    <row r="2849" spans="45:49" x14ac:dyDescent="0.3">
      <c r="AS2849" s="124">
        <v>1823</v>
      </c>
      <c r="AT2849" s="124" t="e">
        <f t="shared" si="124"/>
        <v>#REF!</v>
      </c>
      <c r="AU2849" s="124" t="e">
        <f t="shared" si="123"/>
        <v>#REF!</v>
      </c>
      <c r="AV2849" s="129" t="s">
        <v>5165</v>
      </c>
      <c r="AW2849" s="129" t="s">
        <v>5166</v>
      </c>
    </row>
    <row r="2850" spans="45:49" x14ac:dyDescent="0.3">
      <c r="AS2850" s="124">
        <v>1823</v>
      </c>
      <c r="AT2850" s="124" t="e">
        <f t="shared" si="124"/>
        <v>#REF!</v>
      </c>
      <c r="AU2850" s="124" t="e">
        <f t="shared" si="123"/>
        <v>#REF!</v>
      </c>
      <c r="AV2850" s="124" t="s">
        <v>5167</v>
      </c>
      <c r="AW2850" s="124" t="s">
        <v>5168</v>
      </c>
    </row>
    <row r="2851" spans="45:49" x14ac:dyDescent="0.3">
      <c r="AS2851" s="124">
        <v>1823</v>
      </c>
      <c r="AT2851" s="124" t="e">
        <f t="shared" si="124"/>
        <v>#REF!</v>
      </c>
      <c r="AU2851" s="124" t="e">
        <f t="shared" si="123"/>
        <v>#REF!</v>
      </c>
      <c r="AV2851" s="129" t="s">
        <v>5169</v>
      </c>
      <c r="AW2851" s="129" t="s">
        <v>5170</v>
      </c>
    </row>
    <row r="2852" spans="45:49" x14ac:dyDescent="0.3">
      <c r="AS2852" s="124">
        <v>1823</v>
      </c>
      <c r="AT2852" s="124" t="e">
        <f t="shared" si="124"/>
        <v>#REF!</v>
      </c>
      <c r="AU2852" s="124" t="e">
        <f t="shared" si="123"/>
        <v>#REF!</v>
      </c>
      <c r="AV2852" s="124" t="s">
        <v>5171</v>
      </c>
      <c r="AW2852" s="124" t="s">
        <v>5172</v>
      </c>
    </row>
    <row r="2853" spans="45:49" x14ac:dyDescent="0.3">
      <c r="AS2853" s="124">
        <v>1823</v>
      </c>
      <c r="AT2853" s="124" t="e">
        <f t="shared" si="124"/>
        <v>#REF!</v>
      </c>
      <c r="AU2853" s="124" t="e">
        <f t="shared" si="123"/>
        <v>#REF!</v>
      </c>
      <c r="AV2853" s="129" t="s">
        <v>5173</v>
      </c>
      <c r="AW2853" s="129" t="s">
        <v>5174</v>
      </c>
    </row>
    <row r="2854" spans="45:49" x14ac:dyDescent="0.3">
      <c r="AS2854" s="124">
        <v>1823</v>
      </c>
      <c r="AT2854" s="124" t="e">
        <f t="shared" si="124"/>
        <v>#REF!</v>
      </c>
      <c r="AU2854" s="124" t="e">
        <f t="shared" si="123"/>
        <v>#REF!</v>
      </c>
      <c r="AV2854" s="124" t="s">
        <v>5175</v>
      </c>
      <c r="AW2854" s="124" t="s">
        <v>5176</v>
      </c>
    </row>
    <row r="2855" spans="45:49" x14ac:dyDescent="0.3">
      <c r="AS2855" s="124">
        <v>1823</v>
      </c>
      <c r="AT2855" s="124" t="e">
        <f t="shared" si="124"/>
        <v>#REF!</v>
      </c>
      <c r="AU2855" s="124" t="e">
        <f t="shared" si="123"/>
        <v>#REF!</v>
      </c>
      <c r="AV2855" s="129" t="s">
        <v>5177</v>
      </c>
      <c r="AW2855" s="129" t="s">
        <v>5178</v>
      </c>
    </row>
    <row r="2856" spans="45:49" x14ac:dyDescent="0.3">
      <c r="AS2856" s="124">
        <v>1823</v>
      </c>
      <c r="AT2856" s="124" t="e">
        <f t="shared" si="124"/>
        <v>#REF!</v>
      </c>
      <c r="AU2856" s="124" t="e">
        <f t="shared" si="123"/>
        <v>#REF!</v>
      </c>
      <c r="AV2856" s="124" t="s">
        <v>5179</v>
      </c>
      <c r="AW2856" s="124" t="s">
        <v>5180</v>
      </c>
    </row>
    <row r="2857" spans="45:49" x14ac:dyDescent="0.3">
      <c r="AS2857" s="124">
        <v>1823</v>
      </c>
      <c r="AT2857" s="124" t="e">
        <f t="shared" si="124"/>
        <v>#REF!</v>
      </c>
      <c r="AU2857" s="124" t="e">
        <f t="shared" si="123"/>
        <v>#REF!</v>
      </c>
      <c r="AV2857" s="129" t="s">
        <v>5181</v>
      </c>
      <c r="AW2857" s="129" t="s">
        <v>5182</v>
      </c>
    </row>
    <row r="2858" spans="45:49" x14ac:dyDescent="0.3">
      <c r="AS2858" s="124">
        <v>1823</v>
      </c>
      <c r="AT2858" s="124" t="e">
        <f t="shared" si="124"/>
        <v>#REF!</v>
      </c>
      <c r="AU2858" s="124" t="e">
        <f t="shared" si="123"/>
        <v>#REF!</v>
      </c>
      <c r="AV2858" s="124" t="s">
        <v>5183</v>
      </c>
      <c r="AW2858" s="124" t="s">
        <v>5184</v>
      </c>
    </row>
    <row r="2859" spans="45:49" x14ac:dyDescent="0.3">
      <c r="AS2859" s="124">
        <v>1823</v>
      </c>
      <c r="AT2859" s="124" t="e">
        <f t="shared" si="124"/>
        <v>#REF!</v>
      </c>
      <c r="AU2859" s="124" t="e">
        <f t="shared" si="123"/>
        <v>#REF!</v>
      </c>
      <c r="AV2859" s="129" t="s">
        <v>5185</v>
      </c>
      <c r="AW2859" s="129" t="s">
        <v>5186</v>
      </c>
    </row>
    <row r="2860" spans="45:49" x14ac:dyDescent="0.3">
      <c r="AS2860" s="124">
        <v>1823</v>
      </c>
      <c r="AT2860" s="124" t="e">
        <f t="shared" si="124"/>
        <v>#REF!</v>
      </c>
      <c r="AU2860" s="124" t="e">
        <f t="shared" si="123"/>
        <v>#REF!</v>
      </c>
      <c r="AV2860" s="124" t="s">
        <v>5187</v>
      </c>
      <c r="AW2860" s="124" t="s">
        <v>5188</v>
      </c>
    </row>
    <row r="2861" spans="45:49" x14ac:dyDescent="0.3">
      <c r="AS2861" s="124">
        <v>1823</v>
      </c>
      <c r="AT2861" s="124" t="e">
        <f t="shared" si="124"/>
        <v>#REF!</v>
      </c>
      <c r="AU2861" s="124" t="e">
        <f t="shared" si="123"/>
        <v>#REF!</v>
      </c>
      <c r="AV2861" s="129" t="s">
        <v>2730</v>
      </c>
      <c r="AW2861" s="129" t="s">
        <v>5189</v>
      </c>
    </row>
    <row r="2862" spans="45:49" x14ac:dyDescent="0.3">
      <c r="AS2862" s="124">
        <v>1823</v>
      </c>
      <c r="AT2862" s="124" t="e">
        <f t="shared" si="124"/>
        <v>#REF!</v>
      </c>
      <c r="AU2862" s="124" t="e">
        <f t="shared" si="123"/>
        <v>#REF!</v>
      </c>
      <c r="AV2862" s="124" t="s">
        <v>5190</v>
      </c>
      <c r="AW2862" s="124" t="s">
        <v>5191</v>
      </c>
    </row>
    <row r="2863" spans="45:49" x14ac:dyDescent="0.3">
      <c r="AS2863" s="124">
        <v>1823</v>
      </c>
      <c r="AT2863" s="124" t="e">
        <f t="shared" si="124"/>
        <v>#REF!</v>
      </c>
      <c r="AU2863" s="124" t="e">
        <f t="shared" si="123"/>
        <v>#REF!</v>
      </c>
      <c r="AV2863" s="129" t="s">
        <v>5192</v>
      </c>
      <c r="AW2863" s="129" t="s">
        <v>5193</v>
      </c>
    </row>
    <row r="2864" spans="45:49" x14ac:dyDescent="0.3">
      <c r="AS2864" s="124">
        <v>1823</v>
      </c>
      <c r="AT2864" s="124" t="e">
        <f t="shared" si="124"/>
        <v>#REF!</v>
      </c>
      <c r="AU2864" s="124" t="e">
        <f t="shared" si="123"/>
        <v>#REF!</v>
      </c>
      <c r="AV2864" s="124" t="s">
        <v>5194</v>
      </c>
      <c r="AW2864" s="124" t="s">
        <v>5195</v>
      </c>
    </row>
    <row r="2865" spans="45:49" x14ac:dyDescent="0.3">
      <c r="AS2865" s="124">
        <v>1823</v>
      </c>
      <c r="AT2865" s="124" t="e">
        <f t="shared" si="124"/>
        <v>#REF!</v>
      </c>
      <c r="AU2865" s="124" t="e">
        <f t="shared" si="123"/>
        <v>#REF!</v>
      </c>
      <c r="AV2865" s="129" t="s">
        <v>5196</v>
      </c>
      <c r="AW2865" s="129" t="s">
        <v>5197</v>
      </c>
    </row>
    <row r="2866" spans="45:49" x14ac:dyDescent="0.3">
      <c r="AS2866" s="124">
        <v>1823</v>
      </c>
      <c r="AT2866" s="124" t="e">
        <f t="shared" si="124"/>
        <v>#REF!</v>
      </c>
      <c r="AU2866" s="124" t="e">
        <f t="shared" si="123"/>
        <v>#REF!</v>
      </c>
      <c r="AV2866" s="124" t="s">
        <v>5198</v>
      </c>
      <c r="AW2866" s="124" t="s">
        <v>5199</v>
      </c>
    </row>
    <row r="2867" spans="45:49" x14ac:dyDescent="0.3">
      <c r="AS2867" s="124">
        <v>1823</v>
      </c>
      <c r="AT2867" s="124" t="e">
        <f t="shared" si="124"/>
        <v>#REF!</v>
      </c>
      <c r="AU2867" s="124" t="e">
        <f t="shared" si="123"/>
        <v>#REF!</v>
      </c>
      <c r="AV2867" s="129" t="s">
        <v>6346</v>
      </c>
      <c r="AW2867" s="129" t="s">
        <v>5200</v>
      </c>
    </row>
    <row r="2868" spans="45:49" x14ac:dyDescent="0.3">
      <c r="AS2868" s="124">
        <v>1823</v>
      </c>
      <c r="AT2868" s="124" t="e">
        <f t="shared" si="124"/>
        <v>#REF!</v>
      </c>
      <c r="AU2868" s="124" t="e">
        <f t="shared" si="123"/>
        <v>#REF!</v>
      </c>
      <c r="AV2868" s="124" t="s">
        <v>6347</v>
      </c>
      <c r="AW2868" s="124" t="s">
        <v>5201</v>
      </c>
    </row>
    <row r="2869" spans="45:49" x14ac:dyDescent="0.3">
      <c r="AS2869" s="124">
        <v>1823</v>
      </c>
      <c r="AT2869" s="124" t="e">
        <f t="shared" si="124"/>
        <v>#REF!</v>
      </c>
      <c r="AU2869" s="124" t="e">
        <f t="shared" si="123"/>
        <v>#REF!</v>
      </c>
      <c r="AV2869" s="129" t="s">
        <v>5202</v>
      </c>
      <c r="AW2869" s="129" t="s">
        <v>5203</v>
      </c>
    </row>
    <row r="2870" spans="45:49" x14ac:dyDescent="0.3">
      <c r="AS2870" s="124">
        <v>1823</v>
      </c>
      <c r="AT2870" s="124" t="e">
        <f t="shared" si="124"/>
        <v>#REF!</v>
      </c>
      <c r="AU2870" s="124" t="e">
        <f t="shared" si="123"/>
        <v>#REF!</v>
      </c>
      <c r="AV2870" s="124" t="s">
        <v>6348</v>
      </c>
      <c r="AW2870" s="124" t="s">
        <v>5204</v>
      </c>
    </row>
    <row r="2871" spans="45:49" x14ac:dyDescent="0.3">
      <c r="AS2871" s="124">
        <v>1823</v>
      </c>
      <c r="AT2871" s="124" t="e">
        <f t="shared" si="124"/>
        <v>#REF!</v>
      </c>
      <c r="AU2871" s="124" t="e">
        <f t="shared" si="123"/>
        <v>#REF!</v>
      </c>
      <c r="AV2871" s="129" t="s">
        <v>5205</v>
      </c>
      <c r="AW2871" s="129" t="s">
        <v>5206</v>
      </c>
    </row>
    <row r="2872" spans="45:49" x14ac:dyDescent="0.3">
      <c r="AS2872" s="124">
        <v>1823</v>
      </c>
      <c r="AT2872" s="124" t="e">
        <f t="shared" si="124"/>
        <v>#REF!</v>
      </c>
      <c r="AU2872" s="124" t="e">
        <f t="shared" si="123"/>
        <v>#REF!</v>
      </c>
      <c r="AV2872" s="124" t="s">
        <v>5207</v>
      </c>
      <c r="AW2872" s="124" t="s">
        <v>5208</v>
      </c>
    </row>
    <row r="2873" spans="45:49" x14ac:dyDescent="0.3">
      <c r="AS2873" s="124">
        <v>1823</v>
      </c>
      <c r="AT2873" s="124" t="e">
        <f t="shared" si="124"/>
        <v>#REF!</v>
      </c>
      <c r="AU2873" s="124" t="e">
        <f t="shared" si="123"/>
        <v>#REF!</v>
      </c>
      <c r="AV2873" s="129" t="s">
        <v>324</v>
      </c>
      <c r="AW2873" s="129" t="s">
        <v>5209</v>
      </c>
    </row>
    <row r="2874" spans="45:49" x14ac:dyDescent="0.3">
      <c r="AS2874" s="124">
        <v>1824</v>
      </c>
      <c r="AT2874" s="124" t="e">
        <f t="shared" si="124"/>
        <v>#REF!</v>
      </c>
      <c r="AU2874" s="124" t="e">
        <f t="shared" si="123"/>
        <v>#REF!</v>
      </c>
      <c r="AV2874" s="124" t="s">
        <v>5210</v>
      </c>
      <c r="AW2874" s="124" t="s">
        <v>5211</v>
      </c>
    </row>
    <row r="2875" spans="45:49" x14ac:dyDescent="0.3">
      <c r="AS2875" s="124">
        <v>1824</v>
      </c>
      <c r="AT2875" s="124" t="e">
        <f t="shared" si="124"/>
        <v>#REF!</v>
      </c>
      <c r="AU2875" s="124" t="e">
        <f t="shared" si="123"/>
        <v>#REF!</v>
      </c>
      <c r="AV2875" s="129" t="s">
        <v>5212</v>
      </c>
      <c r="AW2875" s="129" t="s">
        <v>5213</v>
      </c>
    </row>
    <row r="2876" spans="45:49" x14ac:dyDescent="0.3">
      <c r="AS2876" s="124">
        <v>1824</v>
      </c>
      <c r="AT2876" s="124" t="e">
        <f t="shared" si="124"/>
        <v>#REF!</v>
      </c>
      <c r="AU2876" s="124" t="e">
        <f t="shared" si="123"/>
        <v>#REF!</v>
      </c>
      <c r="AV2876" s="124" t="s">
        <v>5214</v>
      </c>
      <c r="AW2876" s="124" t="s">
        <v>5215</v>
      </c>
    </row>
    <row r="2877" spans="45:49" x14ac:dyDescent="0.3">
      <c r="AS2877" s="124">
        <v>1824</v>
      </c>
      <c r="AT2877" s="124" t="e">
        <f t="shared" si="124"/>
        <v>#REF!</v>
      </c>
      <c r="AU2877" s="124" t="e">
        <f t="shared" si="123"/>
        <v>#REF!</v>
      </c>
      <c r="AV2877" s="129" t="s">
        <v>5216</v>
      </c>
      <c r="AW2877" s="129" t="s">
        <v>5217</v>
      </c>
    </row>
    <row r="2878" spans="45:49" x14ac:dyDescent="0.3">
      <c r="AS2878" s="124">
        <v>1824</v>
      </c>
      <c r="AT2878" s="124" t="e">
        <f t="shared" si="124"/>
        <v>#REF!</v>
      </c>
      <c r="AU2878" s="124" t="e">
        <f t="shared" si="123"/>
        <v>#REF!</v>
      </c>
      <c r="AV2878" s="124" t="s">
        <v>579</v>
      </c>
      <c r="AW2878" s="124" t="s">
        <v>5218</v>
      </c>
    </row>
    <row r="2879" spans="45:49" x14ac:dyDescent="0.3">
      <c r="AS2879" s="124">
        <v>1824</v>
      </c>
      <c r="AT2879" s="124" t="e">
        <f t="shared" si="124"/>
        <v>#REF!</v>
      </c>
      <c r="AU2879" s="124" t="e">
        <f t="shared" si="123"/>
        <v>#REF!</v>
      </c>
      <c r="AV2879" s="129" t="s">
        <v>3106</v>
      </c>
      <c r="AW2879" s="129" t="s">
        <v>5219</v>
      </c>
    </row>
    <row r="2880" spans="45:49" x14ac:dyDescent="0.3">
      <c r="AS2880" s="124">
        <v>1824</v>
      </c>
      <c r="AT2880" s="124" t="e">
        <f t="shared" si="124"/>
        <v>#REF!</v>
      </c>
      <c r="AU2880" s="124" t="e">
        <f t="shared" si="123"/>
        <v>#REF!</v>
      </c>
      <c r="AV2880" s="124" t="s">
        <v>6349</v>
      </c>
      <c r="AW2880" s="124" t="s">
        <v>5220</v>
      </c>
    </row>
    <row r="2881" spans="45:49" x14ac:dyDescent="0.3">
      <c r="AS2881" s="124">
        <v>1824</v>
      </c>
      <c r="AT2881" s="124" t="e">
        <f t="shared" si="124"/>
        <v>#REF!</v>
      </c>
      <c r="AU2881" s="124" t="e">
        <f t="shared" si="123"/>
        <v>#REF!</v>
      </c>
      <c r="AV2881" s="129" t="s">
        <v>6350</v>
      </c>
      <c r="AW2881" s="129" t="s">
        <v>5221</v>
      </c>
    </row>
    <row r="2882" spans="45:49" x14ac:dyDescent="0.3">
      <c r="AS2882" s="124">
        <v>1824</v>
      </c>
      <c r="AT2882" s="124" t="e">
        <f t="shared" si="124"/>
        <v>#REF!</v>
      </c>
      <c r="AU2882" s="124" t="e">
        <f t="shared" ref="AU2882:AU2945" si="125">CONCATENATE(AS2882,AT2882)</f>
        <v>#REF!</v>
      </c>
      <c r="AV2882" s="124" t="s">
        <v>6351</v>
      </c>
      <c r="AW2882" s="124" t="s">
        <v>5222</v>
      </c>
    </row>
    <row r="2883" spans="45:49" x14ac:dyDescent="0.3">
      <c r="AS2883" s="124">
        <v>3101</v>
      </c>
      <c r="AT2883" s="124" t="e">
        <f t="shared" ref="AT2883:AT2946" si="126">AT2882+1</f>
        <v>#REF!</v>
      </c>
      <c r="AU2883" s="124" t="e">
        <f t="shared" si="125"/>
        <v>#REF!</v>
      </c>
      <c r="AV2883" s="129" t="s">
        <v>5223</v>
      </c>
      <c r="AW2883" s="129" t="s">
        <v>5224</v>
      </c>
    </row>
    <row r="2884" spans="45:49" x14ac:dyDescent="0.3">
      <c r="AS2884" s="124">
        <v>3101</v>
      </c>
      <c r="AT2884" s="124" t="e">
        <f t="shared" si="126"/>
        <v>#REF!</v>
      </c>
      <c r="AU2884" s="124" t="e">
        <f t="shared" si="125"/>
        <v>#REF!</v>
      </c>
      <c r="AV2884" s="124" t="s">
        <v>5225</v>
      </c>
      <c r="AW2884" s="124" t="s">
        <v>5226</v>
      </c>
    </row>
    <row r="2885" spans="45:49" x14ac:dyDescent="0.3">
      <c r="AS2885" s="124">
        <v>3101</v>
      </c>
      <c r="AT2885" s="124" t="e">
        <f t="shared" si="126"/>
        <v>#REF!</v>
      </c>
      <c r="AU2885" s="124" t="e">
        <f t="shared" si="125"/>
        <v>#REF!</v>
      </c>
      <c r="AV2885" s="129" t="s">
        <v>5227</v>
      </c>
      <c r="AW2885" s="129" t="s">
        <v>5228</v>
      </c>
    </row>
    <row r="2886" spans="45:49" x14ac:dyDescent="0.3">
      <c r="AS2886" s="124">
        <v>3101</v>
      </c>
      <c r="AT2886" s="124" t="e">
        <f t="shared" si="126"/>
        <v>#REF!</v>
      </c>
      <c r="AU2886" s="124" t="e">
        <f t="shared" si="125"/>
        <v>#REF!</v>
      </c>
      <c r="AV2886" s="124" t="s">
        <v>5229</v>
      </c>
      <c r="AW2886" s="124" t="s">
        <v>5230</v>
      </c>
    </row>
    <row r="2887" spans="45:49" x14ac:dyDescent="0.3">
      <c r="AS2887" s="124">
        <v>3101</v>
      </c>
      <c r="AT2887" s="124" t="e">
        <f t="shared" si="126"/>
        <v>#REF!</v>
      </c>
      <c r="AU2887" s="124" t="e">
        <f t="shared" si="125"/>
        <v>#REF!</v>
      </c>
      <c r="AV2887" s="129" t="s">
        <v>5231</v>
      </c>
      <c r="AW2887" s="129" t="s">
        <v>5232</v>
      </c>
    </row>
    <row r="2888" spans="45:49" x14ac:dyDescent="0.3">
      <c r="AS2888" s="124">
        <v>3101</v>
      </c>
      <c r="AT2888" s="124" t="e">
        <f t="shared" si="126"/>
        <v>#REF!</v>
      </c>
      <c r="AU2888" s="124" t="e">
        <f t="shared" si="125"/>
        <v>#REF!</v>
      </c>
      <c r="AV2888" s="124" t="s">
        <v>5233</v>
      </c>
      <c r="AW2888" s="124" t="s">
        <v>5234</v>
      </c>
    </row>
    <row r="2889" spans="45:49" x14ac:dyDescent="0.3">
      <c r="AS2889" s="124">
        <v>3101</v>
      </c>
      <c r="AT2889" s="124" t="e">
        <f t="shared" si="126"/>
        <v>#REF!</v>
      </c>
      <c r="AU2889" s="124" t="e">
        <f t="shared" si="125"/>
        <v>#REF!</v>
      </c>
      <c r="AV2889" s="129" t="s">
        <v>5235</v>
      </c>
      <c r="AW2889" s="129" t="s">
        <v>5236</v>
      </c>
    </row>
    <row r="2890" spans="45:49" x14ac:dyDescent="0.3">
      <c r="AS2890" s="124">
        <v>3101</v>
      </c>
      <c r="AT2890" s="124" t="e">
        <f t="shared" si="126"/>
        <v>#REF!</v>
      </c>
      <c r="AU2890" s="124" t="e">
        <f t="shared" si="125"/>
        <v>#REF!</v>
      </c>
      <c r="AV2890" s="124" t="s">
        <v>5237</v>
      </c>
      <c r="AW2890" s="124" t="s">
        <v>5238</v>
      </c>
    </row>
    <row r="2891" spans="45:49" x14ac:dyDescent="0.3">
      <c r="AS2891" s="124">
        <v>3102</v>
      </c>
      <c r="AT2891" s="124" t="e">
        <f t="shared" si="126"/>
        <v>#REF!</v>
      </c>
      <c r="AU2891" s="124" t="e">
        <f t="shared" si="125"/>
        <v>#REF!</v>
      </c>
      <c r="AV2891" s="129" t="s">
        <v>496</v>
      </c>
      <c r="AW2891" s="129" t="s">
        <v>5239</v>
      </c>
    </row>
    <row r="2892" spans="45:49" x14ac:dyDescent="0.3">
      <c r="AS2892" s="124">
        <v>3102</v>
      </c>
      <c r="AT2892" s="124" t="e">
        <f t="shared" si="126"/>
        <v>#REF!</v>
      </c>
      <c r="AU2892" s="124" t="e">
        <f t="shared" si="125"/>
        <v>#REF!</v>
      </c>
      <c r="AV2892" s="124" t="s">
        <v>5240</v>
      </c>
      <c r="AW2892" s="124" t="s">
        <v>5241</v>
      </c>
    </row>
    <row r="2893" spans="45:49" x14ac:dyDescent="0.3">
      <c r="AS2893" s="124">
        <v>3102</v>
      </c>
      <c r="AT2893" s="124" t="e">
        <f t="shared" si="126"/>
        <v>#REF!</v>
      </c>
      <c r="AU2893" s="124" t="e">
        <f t="shared" si="125"/>
        <v>#REF!</v>
      </c>
      <c r="AV2893" s="129" t="s">
        <v>5242</v>
      </c>
      <c r="AW2893" s="129" t="s">
        <v>5243</v>
      </c>
    </row>
    <row r="2894" spans="45:49" x14ac:dyDescent="0.3">
      <c r="AS2894" s="124">
        <v>3102</v>
      </c>
      <c r="AT2894" s="124" t="e">
        <f t="shared" si="126"/>
        <v>#REF!</v>
      </c>
      <c r="AU2894" s="124" t="e">
        <f t="shared" si="125"/>
        <v>#REF!</v>
      </c>
      <c r="AV2894" s="124" t="s">
        <v>5244</v>
      </c>
      <c r="AW2894" s="124" t="s">
        <v>5245</v>
      </c>
    </row>
    <row r="2895" spans="45:49" x14ac:dyDescent="0.3">
      <c r="AS2895" s="124">
        <v>3102</v>
      </c>
      <c r="AT2895" s="124" t="e">
        <f t="shared" si="126"/>
        <v>#REF!</v>
      </c>
      <c r="AU2895" s="124" t="e">
        <f t="shared" si="125"/>
        <v>#REF!</v>
      </c>
      <c r="AV2895" s="129" t="s">
        <v>5246</v>
      </c>
      <c r="AW2895" s="129" t="s">
        <v>5247</v>
      </c>
    </row>
    <row r="2896" spans="45:49" x14ac:dyDescent="0.3">
      <c r="AS2896" s="124">
        <v>3103</v>
      </c>
      <c r="AT2896" s="124" t="e">
        <f t="shared" si="126"/>
        <v>#REF!</v>
      </c>
      <c r="AU2896" s="124" t="e">
        <f t="shared" si="125"/>
        <v>#REF!</v>
      </c>
      <c r="AV2896" s="124" t="s">
        <v>5248</v>
      </c>
      <c r="AW2896" s="124" t="s">
        <v>5249</v>
      </c>
    </row>
    <row r="2897" spans="45:49" x14ac:dyDescent="0.3">
      <c r="AS2897" s="124">
        <v>3103</v>
      </c>
      <c r="AT2897" s="124" t="e">
        <f t="shared" si="126"/>
        <v>#REF!</v>
      </c>
      <c r="AU2897" s="124" t="e">
        <f t="shared" si="125"/>
        <v>#REF!</v>
      </c>
      <c r="AV2897" s="129" t="s">
        <v>691</v>
      </c>
      <c r="AW2897" s="129" t="s">
        <v>5250</v>
      </c>
    </row>
    <row r="2898" spans="45:49" x14ac:dyDescent="0.3">
      <c r="AS2898" s="124">
        <v>3103</v>
      </c>
      <c r="AT2898" s="124" t="e">
        <f t="shared" si="126"/>
        <v>#REF!</v>
      </c>
      <c r="AU2898" s="124" t="e">
        <f t="shared" si="125"/>
        <v>#REF!</v>
      </c>
      <c r="AV2898" s="124" t="s">
        <v>5251</v>
      </c>
      <c r="AW2898" s="124" t="s">
        <v>5252</v>
      </c>
    </row>
    <row r="2899" spans="45:49" x14ac:dyDescent="0.3">
      <c r="AS2899" s="124">
        <v>3103</v>
      </c>
      <c r="AT2899" s="124" t="e">
        <f t="shared" si="126"/>
        <v>#REF!</v>
      </c>
      <c r="AU2899" s="124" t="e">
        <f t="shared" si="125"/>
        <v>#REF!</v>
      </c>
      <c r="AV2899" s="129" t="s">
        <v>5253</v>
      </c>
      <c r="AW2899" s="129" t="s">
        <v>5254</v>
      </c>
    </row>
    <row r="2900" spans="45:49" x14ac:dyDescent="0.3">
      <c r="AS2900" s="124">
        <v>3103</v>
      </c>
      <c r="AT2900" s="124" t="e">
        <f t="shared" si="126"/>
        <v>#REF!</v>
      </c>
      <c r="AU2900" s="124" t="e">
        <f t="shared" si="125"/>
        <v>#REF!</v>
      </c>
      <c r="AV2900" s="124" t="s">
        <v>3194</v>
      </c>
      <c r="AW2900" s="124" t="s">
        <v>5255</v>
      </c>
    </row>
    <row r="2901" spans="45:49" x14ac:dyDescent="0.3">
      <c r="AS2901" s="124">
        <v>3103</v>
      </c>
      <c r="AT2901" s="124" t="e">
        <f t="shared" si="126"/>
        <v>#REF!</v>
      </c>
      <c r="AU2901" s="124" t="e">
        <f t="shared" si="125"/>
        <v>#REF!</v>
      </c>
      <c r="AV2901" s="129" t="s">
        <v>5256</v>
      </c>
      <c r="AW2901" s="129" t="s">
        <v>5257</v>
      </c>
    </row>
    <row r="2902" spans="45:49" x14ac:dyDescent="0.3">
      <c r="AS2902" s="124">
        <v>3103</v>
      </c>
      <c r="AT2902" s="124" t="e">
        <f t="shared" si="126"/>
        <v>#REF!</v>
      </c>
      <c r="AU2902" s="124" t="e">
        <f t="shared" si="125"/>
        <v>#REF!</v>
      </c>
      <c r="AV2902" s="124" t="s">
        <v>4040</v>
      </c>
      <c r="AW2902" s="124" t="s">
        <v>5258</v>
      </c>
    </row>
    <row r="2903" spans="45:49" x14ac:dyDescent="0.3">
      <c r="AS2903" s="124">
        <v>3103</v>
      </c>
      <c r="AT2903" s="124" t="e">
        <f t="shared" si="126"/>
        <v>#REF!</v>
      </c>
      <c r="AU2903" s="124" t="e">
        <f t="shared" si="125"/>
        <v>#REF!</v>
      </c>
      <c r="AV2903" s="129" t="s">
        <v>5259</v>
      </c>
      <c r="AW2903" s="129" t="s">
        <v>5260</v>
      </c>
    </row>
    <row r="2904" spans="45:49" x14ac:dyDescent="0.3">
      <c r="AS2904" s="124">
        <v>3103</v>
      </c>
      <c r="AT2904" s="124" t="e">
        <f t="shared" si="126"/>
        <v>#REF!</v>
      </c>
      <c r="AU2904" s="124" t="e">
        <f t="shared" si="125"/>
        <v>#REF!</v>
      </c>
      <c r="AV2904" s="124" t="s">
        <v>710</v>
      </c>
      <c r="AW2904" s="124" t="s">
        <v>5261</v>
      </c>
    </row>
    <row r="2905" spans="45:49" x14ac:dyDescent="0.3">
      <c r="AS2905" s="124">
        <v>3103</v>
      </c>
      <c r="AT2905" s="124" t="e">
        <f t="shared" si="126"/>
        <v>#REF!</v>
      </c>
      <c r="AU2905" s="124" t="e">
        <f t="shared" si="125"/>
        <v>#REF!</v>
      </c>
      <c r="AV2905" s="129" t="s">
        <v>5262</v>
      </c>
      <c r="AW2905" s="129" t="s">
        <v>5263</v>
      </c>
    </row>
    <row r="2906" spans="45:49" x14ac:dyDescent="0.3">
      <c r="AS2906" s="124">
        <v>3104</v>
      </c>
      <c r="AT2906" s="124" t="e">
        <f t="shared" si="126"/>
        <v>#REF!</v>
      </c>
      <c r="AU2906" s="124" t="e">
        <f t="shared" si="125"/>
        <v>#REF!</v>
      </c>
      <c r="AV2906" s="124" t="s">
        <v>5264</v>
      </c>
      <c r="AW2906" s="124" t="s">
        <v>5265</v>
      </c>
    </row>
    <row r="2907" spans="45:49" x14ac:dyDescent="0.3">
      <c r="AS2907" s="124">
        <v>3104</v>
      </c>
      <c r="AT2907" s="124" t="e">
        <f t="shared" si="126"/>
        <v>#REF!</v>
      </c>
      <c r="AU2907" s="124" t="e">
        <f t="shared" si="125"/>
        <v>#REF!</v>
      </c>
      <c r="AV2907" s="129" t="s">
        <v>5266</v>
      </c>
      <c r="AW2907" s="129" t="s">
        <v>5267</v>
      </c>
    </row>
    <row r="2908" spans="45:49" x14ac:dyDescent="0.3">
      <c r="AS2908" s="124">
        <v>3104</v>
      </c>
      <c r="AT2908" s="124" t="e">
        <f t="shared" si="126"/>
        <v>#REF!</v>
      </c>
      <c r="AU2908" s="124" t="e">
        <f t="shared" si="125"/>
        <v>#REF!</v>
      </c>
      <c r="AV2908" s="124" t="s">
        <v>498</v>
      </c>
      <c r="AW2908" s="124" t="s">
        <v>5268</v>
      </c>
    </row>
    <row r="2909" spans="45:49" x14ac:dyDescent="0.3">
      <c r="AS2909" s="124">
        <v>3104</v>
      </c>
      <c r="AT2909" s="124" t="e">
        <f t="shared" si="126"/>
        <v>#REF!</v>
      </c>
      <c r="AU2909" s="124" t="e">
        <f t="shared" si="125"/>
        <v>#REF!</v>
      </c>
      <c r="AV2909" s="129" t="s">
        <v>5269</v>
      </c>
      <c r="AW2909" s="129" t="s">
        <v>5270</v>
      </c>
    </row>
    <row r="2910" spans="45:49" x14ac:dyDescent="0.3">
      <c r="AS2910" s="124">
        <v>3104</v>
      </c>
      <c r="AT2910" s="124" t="e">
        <f t="shared" si="126"/>
        <v>#REF!</v>
      </c>
      <c r="AU2910" s="124" t="e">
        <f t="shared" si="125"/>
        <v>#REF!</v>
      </c>
      <c r="AV2910" s="124" t="s">
        <v>5271</v>
      </c>
      <c r="AW2910" s="124" t="s">
        <v>5272</v>
      </c>
    </row>
    <row r="2911" spans="45:49" x14ac:dyDescent="0.3">
      <c r="AS2911" s="124">
        <v>3105</v>
      </c>
      <c r="AT2911" s="124" t="e">
        <f t="shared" si="126"/>
        <v>#REF!</v>
      </c>
      <c r="AU2911" s="124" t="e">
        <f t="shared" si="125"/>
        <v>#REF!</v>
      </c>
      <c r="AV2911" s="129" t="s">
        <v>5273</v>
      </c>
      <c r="AW2911" s="129" t="s">
        <v>5274</v>
      </c>
    </row>
    <row r="2912" spans="45:49" x14ac:dyDescent="0.3">
      <c r="AS2912" s="124">
        <v>3105</v>
      </c>
      <c r="AT2912" s="124" t="e">
        <f t="shared" si="126"/>
        <v>#REF!</v>
      </c>
      <c r="AU2912" s="124" t="e">
        <f t="shared" si="125"/>
        <v>#REF!</v>
      </c>
      <c r="AV2912" s="124" t="s">
        <v>5275</v>
      </c>
      <c r="AW2912" s="124" t="s">
        <v>5276</v>
      </c>
    </row>
    <row r="2913" spans="45:49" x14ac:dyDescent="0.3">
      <c r="AS2913" s="124">
        <v>3105</v>
      </c>
      <c r="AT2913" s="124" t="e">
        <f t="shared" si="126"/>
        <v>#REF!</v>
      </c>
      <c r="AU2913" s="124" t="e">
        <f t="shared" si="125"/>
        <v>#REF!</v>
      </c>
      <c r="AV2913" s="129" t="s">
        <v>499</v>
      </c>
      <c r="AW2913" s="129" t="s">
        <v>5277</v>
      </c>
    </row>
    <row r="2914" spans="45:49" x14ac:dyDescent="0.3">
      <c r="AS2914" s="124">
        <v>3106</v>
      </c>
      <c r="AT2914" s="124" t="e">
        <f t="shared" si="126"/>
        <v>#REF!</v>
      </c>
      <c r="AU2914" s="124" t="e">
        <f t="shared" si="125"/>
        <v>#REF!</v>
      </c>
      <c r="AV2914" s="124" t="s">
        <v>5278</v>
      </c>
      <c r="AW2914" s="124" t="s">
        <v>5279</v>
      </c>
    </row>
    <row r="2915" spans="45:49" x14ac:dyDescent="0.3">
      <c r="AS2915" s="124">
        <v>3106</v>
      </c>
      <c r="AT2915" s="124" t="e">
        <f t="shared" si="126"/>
        <v>#REF!</v>
      </c>
      <c r="AU2915" s="124" t="e">
        <f t="shared" si="125"/>
        <v>#REF!</v>
      </c>
      <c r="AV2915" s="129" t="s">
        <v>500</v>
      </c>
      <c r="AW2915" s="129" t="s">
        <v>5280</v>
      </c>
    </row>
    <row r="2916" spans="45:49" x14ac:dyDescent="0.3">
      <c r="AS2916" s="124">
        <v>3106</v>
      </c>
      <c r="AT2916" s="124" t="e">
        <f t="shared" si="126"/>
        <v>#REF!</v>
      </c>
      <c r="AU2916" s="124" t="e">
        <f t="shared" si="125"/>
        <v>#REF!</v>
      </c>
      <c r="AV2916" s="124" t="s">
        <v>5281</v>
      </c>
      <c r="AW2916" s="124" t="s">
        <v>5282</v>
      </c>
    </row>
    <row r="2917" spans="45:49" x14ac:dyDescent="0.3">
      <c r="AS2917" s="124">
        <v>3106</v>
      </c>
      <c r="AT2917" s="124" t="e">
        <f t="shared" si="126"/>
        <v>#REF!</v>
      </c>
      <c r="AU2917" s="124" t="e">
        <f t="shared" si="125"/>
        <v>#REF!</v>
      </c>
      <c r="AV2917" s="129" t="s">
        <v>370</v>
      </c>
      <c r="AW2917" s="129" t="s">
        <v>5283</v>
      </c>
    </row>
    <row r="2918" spans="45:49" x14ac:dyDescent="0.3">
      <c r="AS2918" s="124">
        <v>3107</v>
      </c>
      <c r="AT2918" s="124" t="e">
        <f t="shared" si="126"/>
        <v>#REF!</v>
      </c>
      <c r="AU2918" s="124" t="e">
        <f t="shared" si="125"/>
        <v>#REF!</v>
      </c>
      <c r="AV2918" s="124" t="s">
        <v>5284</v>
      </c>
      <c r="AW2918" s="124" t="s">
        <v>5285</v>
      </c>
    </row>
    <row r="2919" spans="45:49" x14ac:dyDescent="0.3">
      <c r="AS2919" s="124">
        <v>3107</v>
      </c>
      <c r="AT2919" s="124" t="e">
        <f t="shared" si="126"/>
        <v>#REF!</v>
      </c>
      <c r="AU2919" s="124" t="e">
        <f t="shared" si="125"/>
        <v>#REF!</v>
      </c>
      <c r="AV2919" s="129" t="s">
        <v>502</v>
      </c>
      <c r="AW2919" s="129" t="s">
        <v>5286</v>
      </c>
    </row>
    <row r="2920" spans="45:49" x14ac:dyDescent="0.3">
      <c r="AS2920" s="124">
        <v>3107</v>
      </c>
      <c r="AT2920" s="124" t="e">
        <f t="shared" si="126"/>
        <v>#REF!</v>
      </c>
      <c r="AU2920" s="124" t="e">
        <f t="shared" si="125"/>
        <v>#REF!</v>
      </c>
      <c r="AV2920" s="124" t="s">
        <v>5287</v>
      </c>
      <c r="AW2920" s="124" t="s">
        <v>5288</v>
      </c>
    </row>
    <row r="2921" spans="45:49" x14ac:dyDescent="0.3">
      <c r="AS2921" s="124">
        <v>3107</v>
      </c>
      <c r="AT2921" s="124" t="e">
        <f t="shared" si="126"/>
        <v>#REF!</v>
      </c>
      <c r="AU2921" s="124" t="e">
        <f t="shared" si="125"/>
        <v>#REF!</v>
      </c>
      <c r="AV2921" s="129" t="s">
        <v>5289</v>
      </c>
      <c r="AW2921" s="129" t="s">
        <v>5290</v>
      </c>
    </row>
    <row r="2922" spans="45:49" x14ac:dyDescent="0.3">
      <c r="AS2922" s="124">
        <v>3108</v>
      </c>
      <c r="AT2922" s="124" t="e">
        <f t="shared" si="126"/>
        <v>#REF!</v>
      </c>
      <c r="AU2922" s="124" t="e">
        <f t="shared" si="125"/>
        <v>#REF!</v>
      </c>
      <c r="AV2922" s="124" t="s">
        <v>5291</v>
      </c>
      <c r="AW2922" s="124" t="s">
        <v>5292</v>
      </c>
    </row>
    <row r="2923" spans="45:49" x14ac:dyDescent="0.3">
      <c r="AS2923" s="124">
        <v>3108</v>
      </c>
      <c r="AT2923" s="124" t="e">
        <f t="shared" si="126"/>
        <v>#REF!</v>
      </c>
      <c r="AU2923" s="124" t="e">
        <f t="shared" si="125"/>
        <v>#REF!</v>
      </c>
      <c r="AV2923" s="129" t="s">
        <v>5293</v>
      </c>
      <c r="AW2923" s="129" t="s">
        <v>5294</v>
      </c>
    </row>
    <row r="2924" spans="45:49" x14ac:dyDescent="0.3">
      <c r="AS2924" s="124">
        <v>3108</v>
      </c>
      <c r="AT2924" s="124" t="e">
        <f t="shared" si="126"/>
        <v>#REF!</v>
      </c>
      <c r="AU2924" s="124" t="e">
        <f t="shared" si="125"/>
        <v>#REF!</v>
      </c>
      <c r="AV2924" s="124" t="s">
        <v>5295</v>
      </c>
      <c r="AW2924" s="124" t="s">
        <v>5296</v>
      </c>
    </row>
    <row r="2925" spans="45:49" x14ac:dyDescent="0.3">
      <c r="AS2925" s="124">
        <v>3108</v>
      </c>
      <c r="AT2925" s="124" t="e">
        <f t="shared" si="126"/>
        <v>#REF!</v>
      </c>
      <c r="AU2925" s="124" t="e">
        <f t="shared" si="125"/>
        <v>#REF!</v>
      </c>
      <c r="AV2925" s="129" t="s">
        <v>503</v>
      </c>
      <c r="AW2925" s="129" t="s">
        <v>5297</v>
      </c>
    </row>
    <row r="2926" spans="45:49" x14ac:dyDescent="0.3">
      <c r="AS2926" s="124">
        <v>3108</v>
      </c>
      <c r="AT2926" s="124" t="e">
        <f t="shared" si="126"/>
        <v>#REF!</v>
      </c>
      <c r="AU2926" s="124" t="e">
        <f t="shared" si="125"/>
        <v>#REF!</v>
      </c>
      <c r="AV2926" s="124" t="s">
        <v>5271</v>
      </c>
      <c r="AW2926" s="124" t="s">
        <v>5298</v>
      </c>
    </row>
    <row r="2927" spans="45:49" x14ac:dyDescent="0.3">
      <c r="AS2927" s="124">
        <v>3109</v>
      </c>
      <c r="AT2927" s="124" t="e">
        <f t="shared" si="126"/>
        <v>#REF!</v>
      </c>
      <c r="AU2927" s="124" t="e">
        <f t="shared" si="125"/>
        <v>#REF!</v>
      </c>
      <c r="AV2927" s="129" t="s">
        <v>5299</v>
      </c>
      <c r="AW2927" s="129" t="s">
        <v>5300</v>
      </c>
    </row>
    <row r="2928" spans="45:49" x14ac:dyDescent="0.3">
      <c r="AS2928" s="124">
        <v>3109</v>
      </c>
      <c r="AT2928" s="124" t="e">
        <f t="shared" si="126"/>
        <v>#REF!</v>
      </c>
      <c r="AU2928" s="124" t="e">
        <f t="shared" si="125"/>
        <v>#REF!</v>
      </c>
      <c r="AV2928" s="124" t="s">
        <v>5301</v>
      </c>
      <c r="AW2928" s="124" t="s">
        <v>5302</v>
      </c>
    </row>
    <row r="2929" spans="45:49" x14ac:dyDescent="0.3">
      <c r="AS2929" s="124">
        <v>3109</v>
      </c>
      <c r="AT2929" s="124" t="e">
        <f t="shared" si="126"/>
        <v>#REF!</v>
      </c>
      <c r="AU2929" s="124" t="e">
        <f t="shared" si="125"/>
        <v>#REF!</v>
      </c>
      <c r="AV2929" s="129" t="s">
        <v>504</v>
      </c>
      <c r="AW2929" s="129" t="s">
        <v>5303</v>
      </c>
    </row>
    <row r="2930" spans="45:49" x14ac:dyDescent="0.3">
      <c r="AS2930" s="124">
        <v>3109</v>
      </c>
      <c r="AT2930" s="124" t="e">
        <f t="shared" si="126"/>
        <v>#REF!</v>
      </c>
      <c r="AU2930" s="124" t="e">
        <f t="shared" si="125"/>
        <v>#REF!</v>
      </c>
      <c r="AV2930" s="124" t="s">
        <v>5304</v>
      </c>
      <c r="AW2930" s="124" t="s">
        <v>5305</v>
      </c>
    </row>
    <row r="2931" spans="45:49" x14ac:dyDescent="0.3">
      <c r="AS2931" s="124">
        <v>3109</v>
      </c>
      <c r="AT2931" s="124" t="e">
        <f t="shared" si="126"/>
        <v>#REF!</v>
      </c>
      <c r="AU2931" s="124" t="e">
        <f t="shared" si="125"/>
        <v>#REF!</v>
      </c>
      <c r="AV2931" s="129" t="s">
        <v>5306</v>
      </c>
      <c r="AW2931" s="129" t="s">
        <v>5307</v>
      </c>
    </row>
    <row r="2932" spans="45:49" x14ac:dyDescent="0.3">
      <c r="AS2932" s="124">
        <v>3109</v>
      </c>
      <c r="AT2932" s="124" t="e">
        <f t="shared" si="126"/>
        <v>#REF!</v>
      </c>
      <c r="AU2932" s="124" t="e">
        <f t="shared" si="125"/>
        <v>#REF!</v>
      </c>
      <c r="AV2932" s="124" t="s">
        <v>5308</v>
      </c>
      <c r="AW2932" s="124" t="s">
        <v>5309</v>
      </c>
    </row>
    <row r="2933" spans="45:49" x14ac:dyDescent="0.3">
      <c r="AS2933" s="124">
        <v>3110</v>
      </c>
      <c r="AT2933" s="124" t="e">
        <f t="shared" si="126"/>
        <v>#REF!</v>
      </c>
      <c r="AU2933" s="124" t="e">
        <f t="shared" si="125"/>
        <v>#REF!</v>
      </c>
      <c r="AV2933" s="129" t="s">
        <v>5310</v>
      </c>
      <c r="AW2933" s="129" t="s">
        <v>5311</v>
      </c>
    </row>
    <row r="2934" spans="45:49" x14ac:dyDescent="0.3">
      <c r="AS2934" s="124">
        <v>3110</v>
      </c>
      <c r="AT2934" s="124" t="e">
        <f t="shared" si="126"/>
        <v>#REF!</v>
      </c>
      <c r="AU2934" s="124" t="e">
        <f t="shared" si="125"/>
        <v>#REF!</v>
      </c>
      <c r="AV2934" s="124" t="s">
        <v>484</v>
      </c>
      <c r="AW2934" s="124" t="s">
        <v>5312</v>
      </c>
    </row>
    <row r="2935" spans="45:49" x14ac:dyDescent="0.3">
      <c r="AS2935" s="124">
        <v>3110</v>
      </c>
      <c r="AT2935" s="124" t="e">
        <f t="shared" si="126"/>
        <v>#REF!</v>
      </c>
      <c r="AU2935" s="124" t="e">
        <f t="shared" si="125"/>
        <v>#REF!</v>
      </c>
      <c r="AV2935" s="129" t="s">
        <v>505</v>
      </c>
      <c r="AW2935" s="129" t="s">
        <v>5313</v>
      </c>
    </row>
    <row r="2936" spans="45:49" x14ac:dyDescent="0.3">
      <c r="AS2936" s="124">
        <v>3201</v>
      </c>
      <c r="AT2936" s="124" t="e">
        <f t="shared" si="126"/>
        <v>#REF!</v>
      </c>
      <c r="AU2936" s="124" t="e">
        <f t="shared" si="125"/>
        <v>#REF!</v>
      </c>
      <c r="AV2936" s="124" t="s">
        <v>501</v>
      </c>
      <c r="AW2936" s="124" t="s">
        <v>5314</v>
      </c>
    </row>
    <row r="2937" spans="45:49" x14ac:dyDescent="0.3">
      <c r="AS2937" s="124">
        <v>4101</v>
      </c>
      <c r="AT2937" s="124" t="e">
        <f t="shared" si="126"/>
        <v>#REF!</v>
      </c>
      <c r="AU2937" s="124" t="e">
        <f t="shared" si="125"/>
        <v>#REF!</v>
      </c>
      <c r="AV2937" s="129" t="s">
        <v>3059</v>
      </c>
      <c r="AW2937" s="129" t="s">
        <v>5315</v>
      </c>
    </row>
    <row r="2938" spans="45:49" x14ac:dyDescent="0.3">
      <c r="AS2938" s="124">
        <v>4101</v>
      </c>
      <c r="AT2938" s="124" t="e">
        <f t="shared" si="126"/>
        <v>#REF!</v>
      </c>
      <c r="AU2938" s="124" t="e">
        <f t="shared" si="125"/>
        <v>#REF!</v>
      </c>
      <c r="AV2938" s="124" t="s">
        <v>3213</v>
      </c>
      <c r="AW2938" s="124" t="s">
        <v>5316</v>
      </c>
    </row>
    <row r="2939" spans="45:49" x14ac:dyDescent="0.3">
      <c r="AS2939" s="124">
        <v>4101</v>
      </c>
      <c r="AT2939" s="124" t="e">
        <f t="shared" si="126"/>
        <v>#REF!</v>
      </c>
      <c r="AU2939" s="124" t="e">
        <f t="shared" si="125"/>
        <v>#REF!</v>
      </c>
      <c r="AV2939" s="129" t="s">
        <v>5317</v>
      </c>
      <c r="AW2939" s="129" t="s">
        <v>5318</v>
      </c>
    </row>
    <row r="2940" spans="45:49" x14ac:dyDescent="0.3">
      <c r="AS2940" s="124">
        <v>4101</v>
      </c>
      <c r="AT2940" s="124" t="e">
        <f t="shared" si="126"/>
        <v>#REF!</v>
      </c>
      <c r="AU2940" s="124" t="e">
        <f t="shared" si="125"/>
        <v>#REF!</v>
      </c>
      <c r="AV2940" s="124" t="s">
        <v>2123</v>
      </c>
      <c r="AW2940" s="124" t="s">
        <v>5319</v>
      </c>
    </row>
    <row r="2941" spans="45:49" x14ac:dyDescent="0.3">
      <c r="AS2941" s="124">
        <v>4101</v>
      </c>
      <c r="AT2941" s="124" t="e">
        <f t="shared" si="126"/>
        <v>#REF!</v>
      </c>
      <c r="AU2941" s="124" t="e">
        <f t="shared" si="125"/>
        <v>#REF!</v>
      </c>
      <c r="AV2941" s="129" t="s">
        <v>492</v>
      </c>
      <c r="AW2941" s="129" t="s">
        <v>5320</v>
      </c>
    </row>
    <row r="2942" spans="45:49" x14ac:dyDescent="0.3">
      <c r="AS2942" s="124">
        <v>4201</v>
      </c>
      <c r="AT2942" s="124" t="e">
        <f t="shared" si="126"/>
        <v>#REF!</v>
      </c>
      <c r="AU2942" s="124" t="e">
        <f t="shared" si="125"/>
        <v>#REF!</v>
      </c>
      <c r="AV2942" s="124" t="s">
        <v>5321</v>
      </c>
      <c r="AW2942" s="124" t="s">
        <v>5322</v>
      </c>
    </row>
    <row r="2943" spans="45:49" x14ac:dyDescent="0.3">
      <c r="AS2943" s="124">
        <v>4201</v>
      </c>
      <c r="AT2943" s="124" t="e">
        <f t="shared" si="126"/>
        <v>#REF!</v>
      </c>
      <c r="AU2943" s="124" t="e">
        <f t="shared" si="125"/>
        <v>#REF!</v>
      </c>
      <c r="AV2943" s="129" t="s">
        <v>5323</v>
      </c>
      <c r="AW2943" s="129" t="s">
        <v>5324</v>
      </c>
    </row>
    <row r="2944" spans="45:49" x14ac:dyDescent="0.3">
      <c r="AS2944" s="124">
        <v>4201</v>
      </c>
      <c r="AT2944" s="124" t="e">
        <f t="shared" si="126"/>
        <v>#REF!</v>
      </c>
      <c r="AU2944" s="124" t="e">
        <f t="shared" si="125"/>
        <v>#REF!</v>
      </c>
      <c r="AV2944" s="124" t="s">
        <v>5325</v>
      </c>
      <c r="AW2944" s="124" t="s">
        <v>5326</v>
      </c>
    </row>
    <row r="2945" spans="45:49" x14ac:dyDescent="0.3">
      <c r="AS2945" s="124">
        <v>4201</v>
      </c>
      <c r="AT2945" s="124" t="e">
        <f t="shared" si="126"/>
        <v>#REF!</v>
      </c>
      <c r="AU2945" s="124" t="e">
        <f t="shared" si="125"/>
        <v>#REF!</v>
      </c>
      <c r="AV2945" s="129" t="s">
        <v>5327</v>
      </c>
      <c r="AW2945" s="129" t="s">
        <v>5328</v>
      </c>
    </row>
    <row r="2946" spans="45:49" x14ac:dyDescent="0.3">
      <c r="AS2946" s="124">
        <v>4201</v>
      </c>
      <c r="AT2946" s="124" t="e">
        <f t="shared" si="126"/>
        <v>#REF!</v>
      </c>
      <c r="AU2946" s="124" t="e">
        <f t="shared" ref="AU2946:AU3009" si="127">CONCATENATE(AS2946,AT2946)</f>
        <v>#REF!</v>
      </c>
      <c r="AV2946" s="124" t="s">
        <v>5329</v>
      </c>
      <c r="AW2946" s="124" t="s">
        <v>5330</v>
      </c>
    </row>
    <row r="2947" spans="45:49" x14ac:dyDescent="0.3">
      <c r="AS2947" s="124">
        <v>4202</v>
      </c>
      <c r="AT2947" s="124" t="e">
        <f t="shared" ref="AT2947:AT3010" si="128">AT2946+1</f>
        <v>#REF!</v>
      </c>
      <c r="AU2947" s="124" t="e">
        <f t="shared" si="127"/>
        <v>#REF!</v>
      </c>
      <c r="AV2947" s="129" t="s">
        <v>5331</v>
      </c>
      <c r="AW2947" s="129" t="s">
        <v>5332</v>
      </c>
    </row>
    <row r="2948" spans="45:49" x14ac:dyDescent="0.3">
      <c r="AS2948" s="124">
        <v>4202</v>
      </c>
      <c r="AT2948" s="124" t="e">
        <f t="shared" si="128"/>
        <v>#REF!</v>
      </c>
      <c r="AU2948" s="124" t="e">
        <f t="shared" si="127"/>
        <v>#REF!</v>
      </c>
      <c r="AV2948" s="124" t="s">
        <v>5333</v>
      </c>
      <c r="AW2948" s="124" t="s">
        <v>5334</v>
      </c>
    </row>
    <row r="2949" spans="45:49" x14ac:dyDescent="0.3">
      <c r="AS2949" s="124">
        <v>4202</v>
      </c>
      <c r="AT2949" s="124" t="e">
        <f t="shared" si="128"/>
        <v>#REF!</v>
      </c>
      <c r="AU2949" s="124" t="e">
        <f t="shared" si="127"/>
        <v>#REF!</v>
      </c>
      <c r="AV2949" s="129" t="s">
        <v>5335</v>
      </c>
      <c r="AW2949" s="129" t="s">
        <v>5336</v>
      </c>
    </row>
    <row r="2950" spans="45:49" x14ac:dyDescent="0.3">
      <c r="AS2950" s="124">
        <v>4202</v>
      </c>
      <c r="AT2950" s="124" t="e">
        <f t="shared" si="128"/>
        <v>#REF!</v>
      </c>
      <c r="AU2950" s="124" t="e">
        <f t="shared" si="127"/>
        <v>#REF!</v>
      </c>
      <c r="AV2950" s="124" t="s">
        <v>483</v>
      </c>
      <c r="AW2950" s="124" t="s">
        <v>5337</v>
      </c>
    </row>
    <row r="2951" spans="45:49" x14ac:dyDescent="0.3">
      <c r="AS2951" s="124">
        <v>4202</v>
      </c>
      <c r="AT2951" s="124" t="e">
        <f t="shared" si="128"/>
        <v>#REF!</v>
      </c>
      <c r="AU2951" s="124" t="e">
        <f t="shared" si="127"/>
        <v>#REF!</v>
      </c>
      <c r="AV2951" s="129" t="s">
        <v>5338</v>
      </c>
      <c r="AW2951" s="129" t="s">
        <v>5339</v>
      </c>
    </row>
    <row r="2952" spans="45:49" x14ac:dyDescent="0.3">
      <c r="AS2952" s="124">
        <v>4202</v>
      </c>
      <c r="AT2952" s="124" t="e">
        <f t="shared" si="128"/>
        <v>#REF!</v>
      </c>
      <c r="AU2952" s="124" t="e">
        <f t="shared" si="127"/>
        <v>#REF!</v>
      </c>
      <c r="AV2952" s="124" t="s">
        <v>504</v>
      </c>
      <c r="AW2952" s="124" t="s">
        <v>5340</v>
      </c>
    </row>
    <row r="2953" spans="45:49" x14ac:dyDescent="0.3">
      <c r="AS2953" s="124">
        <v>4202</v>
      </c>
      <c r="AT2953" s="124" t="e">
        <f t="shared" si="128"/>
        <v>#REF!</v>
      </c>
      <c r="AU2953" s="124" t="e">
        <f t="shared" si="127"/>
        <v>#REF!</v>
      </c>
      <c r="AV2953" s="129" t="s">
        <v>5341</v>
      </c>
      <c r="AW2953" s="129" t="s">
        <v>5342</v>
      </c>
    </row>
    <row r="2954" spans="45:49" x14ac:dyDescent="0.3">
      <c r="AS2954" s="124">
        <v>4202</v>
      </c>
      <c r="AT2954" s="124" t="e">
        <f t="shared" si="128"/>
        <v>#REF!</v>
      </c>
      <c r="AU2954" s="124" t="e">
        <f t="shared" si="127"/>
        <v>#REF!</v>
      </c>
      <c r="AV2954" s="124" t="s">
        <v>5343</v>
      </c>
      <c r="AW2954" s="124" t="s">
        <v>5344</v>
      </c>
    </row>
    <row r="2955" spans="45:49" x14ac:dyDescent="0.3">
      <c r="AS2955" s="124">
        <v>4202</v>
      </c>
      <c r="AT2955" s="124" t="e">
        <f t="shared" si="128"/>
        <v>#REF!</v>
      </c>
      <c r="AU2955" s="124" t="e">
        <f t="shared" si="127"/>
        <v>#REF!</v>
      </c>
      <c r="AV2955" s="129" t="s">
        <v>5345</v>
      </c>
      <c r="AW2955" s="129" t="s">
        <v>5346</v>
      </c>
    </row>
    <row r="2956" spans="45:49" x14ac:dyDescent="0.3">
      <c r="AS2956" s="124">
        <v>4203</v>
      </c>
      <c r="AT2956" s="124" t="e">
        <f t="shared" si="128"/>
        <v>#REF!</v>
      </c>
      <c r="AU2956" s="124" t="e">
        <f t="shared" si="127"/>
        <v>#REF!</v>
      </c>
      <c r="AV2956" s="124" t="s">
        <v>5347</v>
      </c>
      <c r="AW2956" s="124" t="s">
        <v>5348</v>
      </c>
    </row>
    <row r="2957" spans="45:49" x14ac:dyDescent="0.3">
      <c r="AS2957" s="124">
        <v>4203</v>
      </c>
      <c r="AT2957" s="124" t="e">
        <f t="shared" si="128"/>
        <v>#REF!</v>
      </c>
      <c r="AU2957" s="124" t="e">
        <f t="shared" si="127"/>
        <v>#REF!</v>
      </c>
      <c r="AV2957" s="129" t="s">
        <v>5349</v>
      </c>
      <c r="AW2957" s="129" t="s">
        <v>5350</v>
      </c>
    </row>
    <row r="2958" spans="45:49" x14ac:dyDescent="0.3">
      <c r="AS2958" s="124">
        <v>4203</v>
      </c>
      <c r="AT2958" s="124" t="e">
        <f t="shared" si="128"/>
        <v>#REF!</v>
      </c>
      <c r="AU2958" s="124" t="e">
        <f t="shared" si="127"/>
        <v>#REF!</v>
      </c>
      <c r="AV2958" s="124" t="s">
        <v>5351</v>
      </c>
      <c r="AW2958" s="124" t="s">
        <v>5352</v>
      </c>
    </row>
    <row r="2959" spans="45:49" x14ac:dyDescent="0.3">
      <c r="AS2959" s="124">
        <v>4203</v>
      </c>
      <c r="AT2959" s="124" t="e">
        <f t="shared" si="128"/>
        <v>#REF!</v>
      </c>
      <c r="AU2959" s="124" t="e">
        <f t="shared" si="127"/>
        <v>#REF!</v>
      </c>
      <c r="AV2959" s="129" t="s">
        <v>5353</v>
      </c>
      <c r="AW2959" s="129" t="s">
        <v>5354</v>
      </c>
    </row>
    <row r="2960" spans="45:49" x14ac:dyDescent="0.3">
      <c r="AS2960" s="124">
        <v>4203</v>
      </c>
      <c r="AT2960" s="124" t="e">
        <f t="shared" si="128"/>
        <v>#REF!</v>
      </c>
      <c r="AU2960" s="124" t="e">
        <f t="shared" si="127"/>
        <v>#REF!</v>
      </c>
      <c r="AV2960" s="124" t="s">
        <v>5355</v>
      </c>
      <c r="AW2960" s="124" t="s">
        <v>5356</v>
      </c>
    </row>
    <row r="2961" spans="45:49" x14ac:dyDescent="0.3">
      <c r="AS2961" s="124">
        <v>4203</v>
      </c>
      <c r="AT2961" s="124" t="e">
        <f t="shared" si="128"/>
        <v>#REF!</v>
      </c>
      <c r="AU2961" s="124" t="e">
        <f t="shared" si="127"/>
        <v>#REF!</v>
      </c>
      <c r="AV2961" s="129" t="s">
        <v>5357</v>
      </c>
      <c r="AW2961" s="129" t="s">
        <v>5358</v>
      </c>
    </row>
    <row r="2962" spans="45:49" x14ac:dyDescent="0.3">
      <c r="AS2962" s="124">
        <v>4203</v>
      </c>
      <c r="AT2962" s="124" t="e">
        <f t="shared" si="128"/>
        <v>#REF!</v>
      </c>
      <c r="AU2962" s="124" t="e">
        <f t="shared" si="127"/>
        <v>#REF!</v>
      </c>
      <c r="AV2962" s="124" t="s">
        <v>5359</v>
      </c>
      <c r="AW2962" s="124" t="s">
        <v>5360</v>
      </c>
    </row>
    <row r="2963" spans="45:49" x14ac:dyDescent="0.3">
      <c r="AS2963" s="124">
        <v>4203</v>
      </c>
      <c r="AT2963" s="124" t="e">
        <f t="shared" si="128"/>
        <v>#REF!</v>
      </c>
      <c r="AU2963" s="124" t="e">
        <f t="shared" si="127"/>
        <v>#REF!</v>
      </c>
      <c r="AV2963" s="129" t="s">
        <v>5361</v>
      </c>
      <c r="AW2963" s="129" t="s">
        <v>5362</v>
      </c>
    </row>
    <row r="2964" spans="45:49" x14ac:dyDescent="0.3">
      <c r="AS2964" s="124">
        <v>4203</v>
      </c>
      <c r="AT2964" s="124" t="e">
        <f t="shared" si="128"/>
        <v>#REF!</v>
      </c>
      <c r="AU2964" s="124" t="e">
        <f t="shared" si="127"/>
        <v>#REF!</v>
      </c>
      <c r="AV2964" s="124" t="s">
        <v>5363</v>
      </c>
      <c r="AW2964" s="124" t="s">
        <v>5364</v>
      </c>
    </row>
    <row r="2965" spans="45:49" x14ac:dyDescent="0.3">
      <c r="AS2965" s="124">
        <v>4203</v>
      </c>
      <c r="AT2965" s="124" t="e">
        <f t="shared" si="128"/>
        <v>#REF!</v>
      </c>
      <c r="AU2965" s="124" t="e">
        <f t="shared" si="127"/>
        <v>#REF!</v>
      </c>
      <c r="AV2965" s="129" t="s">
        <v>3318</v>
      </c>
      <c r="AW2965" s="129" t="s">
        <v>5365</v>
      </c>
    </row>
    <row r="2966" spans="45:49" x14ac:dyDescent="0.3">
      <c r="AS2966" s="124">
        <v>4203</v>
      </c>
      <c r="AT2966" s="124" t="e">
        <f t="shared" si="128"/>
        <v>#REF!</v>
      </c>
      <c r="AU2966" s="124" t="e">
        <f t="shared" si="127"/>
        <v>#REF!</v>
      </c>
      <c r="AV2966" s="124" t="s">
        <v>5366</v>
      </c>
      <c r="AW2966" s="124" t="s">
        <v>5367</v>
      </c>
    </row>
    <row r="2967" spans="45:49" x14ac:dyDescent="0.3">
      <c r="AS2967" s="124">
        <v>4203</v>
      </c>
      <c r="AT2967" s="124" t="e">
        <f t="shared" si="128"/>
        <v>#REF!</v>
      </c>
      <c r="AU2967" s="124" t="e">
        <f t="shared" si="127"/>
        <v>#REF!</v>
      </c>
      <c r="AV2967" s="129" t="s">
        <v>5368</v>
      </c>
      <c r="AW2967" s="129" t="s">
        <v>5369</v>
      </c>
    </row>
    <row r="2968" spans="45:49" x14ac:dyDescent="0.3">
      <c r="AS2968" s="124">
        <v>4203</v>
      </c>
      <c r="AT2968" s="124" t="e">
        <f t="shared" si="128"/>
        <v>#REF!</v>
      </c>
      <c r="AU2968" s="124" t="e">
        <f t="shared" si="127"/>
        <v>#REF!</v>
      </c>
      <c r="AV2968" s="124" t="s">
        <v>5370</v>
      </c>
      <c r="AW2968" s="124" t="s">
        <v>5371</v>
      </c>
    </row>
    <row r="2969" spans="45:49" x14ac:dyDescent="0.3">
      <c r="AS2969" s="124">
        <v>4203</v>
      </c>
      <c r="AT2969" s="124" t="e">
        <f t="shared" si="128"/>
        <v>#REF!</v>
      </c>
      <c r="AU2969" s="124" t="e">
        <f t="shared" si="127"/>
        <v>#REF!</v>
      </c>
      <c r="AV2969" s="129" t="s">
        <v>5372</v>
      </c>
      <c r="AW2969" s="129" t="s">
        <v>5373</v>
      </c>
    </row>
    <row r="2970" spans="45:49" x14ac:dyDescent="0.3">
      <c r="AS2970" s="124">
        <v>4203</v>
      </c>
      <c r="AT2970" s="124" t="e">
        <f t="shared" si="128"/>
        <v>#REF!</v>
      </c>
      <c r="AU2970" s="124" t="e">
        <f t="shared" si="127"/>
        <v>#REF!</v>
      </c>
      <c r="AV2970" s="124" t="s">
        <v>5374</v>
      </c>
      <c r="AW2970" s="124" t="s">
        <v>5375</v>
      </c>
    </row>
    <row r="2971" spans="45:49" x14ac:dyDescent="0.3">
      <c r="AS2971" s="124">
        <v>4203</v>
      </c>
      <c r="AT2971" s="124" t="e">
        <f t="shared" si="128"/>
        <v>#REF!</v>
      </c>
      <c r="AU2971" s="124" t="e">
        <f t="shared" si="127"/>
        <v>#REF!</v>
      </c>
      <c r="AV2971" s="129" t="s">
        <v>5376</v>
      </c>
      <c r="AW2971" s="129" t="s">
        <v>5377</v>
      </c>
    </row>
    <row r="2972" spans="45:49" x14ac:dyDescent="0.3">
      <c r="AS2972" s="124">
        <v>4203</v>
      </c>
      <c r="AT2972" s="124" t="e">
        <f t="shared" si="128"/>
        <v>#REF!</v>
      </c>
      <c r="AU2972" s="124" t="e">
        <f t="shared" si="127"/>
        <v>#REF!</v>
      </c>
      <c r="AV2972" s="124" t="s">
        <v>5378</v>
      </c>
      <c r="AW2972" s="124" t="s">
        <v>5379</v>
      </c>
    </row>
    <row r="2973" spans="45:49" x14ac:dyDescent="0.3">
      <c r="AS2973" s="124">
        <v>4203</v>
      </c>
      <c r="AT2973" s="124" t="e">
        <f t="shared" si="128"/>
        <v>#REF!</v>
      </c>
      <c r="AU2973" s="124" t="e">
        <f t="shared" si="127"/>
        <v>#REF!</v>
      </c>
      <c r="AV2973" s="129" t="s">
        <v>3213</v>
      </c>
      <c r="AW2973" s="129" t="s">
        <v>5380</v>
      </c>
    </row>
    <row r="2974" spans="45:49" x14ac:dyDescent="0.3">
      <c r="AS2974" s="124">
        <v>4203</v>
      </c>
      <c r="AT2974" s="124" t="e">
        <f t="shared" si="128"/>
        <v>#REF!</v>
      </c>
      <c r="AU2974" s="124" t="e">
        <f t="shared" si="127"/>
        <v>#REF!</v>
      </c>
      <c r="AV2974" s="124" t="s">
        <v>3194</v>
      </c>
      <c r="AW2974" s="124" t="s">
        <v>5381</v>
      </c>
    </row>
    <row r="2975" spans="45:49" x14ac:dyDescent="0.3">
      <c r="AS2975" s="124">
        <v>4203</v>
      </c>
      <c r="AT2975" s="124" t="e">
        <f t="shared" si="128"/>
        <v>#REF!</v>
      </c>
      <c r="AU2975" s="124" t="e">
        <f t="shared" si="127"/>
        <v>#REF!</v>
      </c>
      <c r="AV2975" s="129" t="s">
        <v>5382</v>
      </c>
      <c r="AW2975" s="129" t="s">
        <v>5383</v>
      </c>
    </row>
    <row r="2976" spans="45:49" x14ac:dyDescent="0.3">
      <c r="AS2976" s="124">
        <v>4203</v>
      </c>
      <c r="AT2976" s="124" t="e">
        <f t="shared" si="128"/>
        <v>#REF!</v>
      </c>
      <c r="AU2976" s="124" t="e">
        <f t="shared" si="127"/>
        <v>#REF!</v>
      </c>
      <c r="AV2976" s="124" t="s">
        <v>5384</v>
      </c>
      <c r="AW2976" s="124" t="s">
        <v>5385</v>
      </c>
    </row>
    <row r="2977" spans="45:49" x14ac:dyDescent="0.3">
      <c r="AS2977" s="124">
        <v>4203</v>
      </c>
      <c r="AT2977" s="124" t="e">
        <f t="shared" si="128"/>
        <v>#REF!</v>
      </c>
      <c r="AU2977" s="124" t="e">
        <f t="shared" si="127"/>
        <v>#REF!</v>
      </c>
      <c r="AV2977" s="129" t="s">
        <v>5386</v>
      </c>
      <c r="AW2977" s="129" t="s">
        <v>5387</v>
      </c>
    </row>
    <row r="2978" spans="45:49" x14ac:dyDescent="0.3">
      <c r="AS2978" s="124">
        <v>4203</v>
      </c>
      <c r="AT2978" s="124" t="e">
        <f t="shared" si="128"/>
        <v>#REF!</v>
      </c>
      <c r="AU2978" s="124" t="e">
        <f t="shared" si="127"/>
        <v>#REF!</v>
      </c>
      <c r="AV2978" s="124" t="s">
        <v>5388</v>
      </c>
      <c r="AW2978" s="124" t="s">
        <v>5389</v>
      </c>
    </row>
    <row r="2979" spans="45:49" x14ac:dyDescent="0.3">
      <c r="AS2979" s="124">
        <v>4203</v>
      </c>
      <c r="AT2979" s="124" t="e">
        <f t="shared" si="128"/>
        <v>#REF!</v>
      </c>
      <c r="AU2979" s="124" t="e">
        <f t="shared" si="127"/>
        <v>#REF!</v>
      </c>
      <c r="AV2979" s="129" t="s">
        <v>3190</v>
      </c>
      <c r="AW2979" s="129" t="s">
        <v>5390</v>
      </c>
    </row>
    <row r="2980" spans="45:49" x14ac:dyDescent="0.3">
      <c r="AS2980" s="124">
        <v>4204</v>
      </c>
      <c r="AT2980" s="124" t="e">
        <f t="shared" si="128"/>
        <v>#REF!</v>
      </c>
      <c r="AU2980" s="124" t="e">
        <f t="shared" si="127"/>
        <v>#REF!</v>
      </c>
      <c r="AV2980" s="124" t="s">
        <v>5391</v>
      </c>
      <c r="AW2980" s="124" t="s">
        <v>5392</v>
      </c>
    </row>
    <row r="2981" spans="45:49" x14ac:dyDescent="0.3">
      <c r="AS2981" s="124">
        <v>4204</v>
      </c>
      <c r="AT2981" s="124" t="e">
        <f t="shared" si="128"/>
        <v>#REF!</v>
      </c>
      <c r="AU2981" s="124" t="e">
        <f t="shared" si="127"/>
        <v>#REF!</v>
      </c>
      <c r="AV2981" s="129" t="s">
        <v>5393</v>
      </c>
      <c r="AW2981" s="129" t="s">
        <v>5394</v>
      </c>
    </row>
    <row r="2982" spans="45:49" x14ac:dyDescent="0.3">
      <c r="AS2982" s="124">
        <v>4204</v>
      </c>
      <c r="AT2982" s="124" t="e">
        <f t="shared" si="128"/>
        <v>#REF!</v>
      </c>
      <c r="AU2982" s="124" t="e">
        <f t="shared" si="127"/>
        <v>#REF!</v>
      </c>
      <c r="AV2982" s="124" t="s">
        <v>5395</v>
      </c>
      <c r="AW2982" s="124" t="s">
        <v>5396</v>
      </c>
    </row>
    <row r="2983" spans="45:49" x14ac:dyDescent="0.3">
      <c r="AS2983" s="124">
        <v>4204</v>
      </c>
      <c r="AT2983" s="124" t="e">
        <f t="shared" si="128"/>
        <v>#REF!</v>
      </c>
      <c r="AU2983" s="124" t="e">
        <f t="shared" si="127"/>
        <v>#REF!</v>
      </c>
      <c r="AV2983" s="129" t="s">
        <v>5397</v>
      </c>
      <c r="AW2983" s="129" t="s">
        <v>5398</v>
      </c>
    </row>
    <row r="2984" spans="45:49" x14ac:dyDescent="0.3">
      <c r="AS2984" s="124">
        <v>4204</v>
      </c>
      <c r="AT2984" s="124" t="e">
        <f t="shared" si="128"/>
        <v>#REF!</v>
      </c>
      <c r="AU2984" s="124" t="e">
        <f t="shared" si="127"/>
        <v>#REF!</v>
      </c>
      <c r="AV2984" s="124" t="s">
        <v>485</v>
      </c>
      <c r="AW2984" s="124" t="s">
        <v>5399</v>
      </c>
    </row>
    <row r="2985" spans="45:49" x14ac:dyDescent="0.3">
      <c r="AS2985" s="124">
        <v>4204</v>
      </c>
      <c r="AT2985" s="124" t="e">
        <f t="shared" si="128"/>
        <v>#REF!</v>
      </c>
      <c r="AU2985" s="124" t="e">
        <f t="shared" si="127"/>
        <v>#REF!</v>
      </c>
      <c r="AV2985" s="129" t="s">
        <v>5400</v>
      </c>
      <c r="AW2985" s="129" t="s">
        <v>5401</v>
      </c>
    </row>
    <row r="2986" spans="45:49" x14ac:dyDescent="0.3">
      <c r="AS2986" s="124">
        <v>4205</v>
      </c>
      <c r="AT2986" s="124" t="e">
        <f t="shared" si="128"/>
        <v>#REF!</v>
      </c>
      <c r="AU2986" s="124" t="e">
        <f t="shared" si="127"/>
        <v>#REF!</v>
      </c>
      <c r="AV2986" s="124" t="s">
        <v>5402</v>
      </c>
      <c r="AW2986" s="124" t="s">
        <v>5403</v>
      </c>
    </row>
    <row r="2987" spans="45:49" x14ac:dyDescent="0.3">
      <c r="AS2987" s="124">
        <v>4205</v>
      </c>
      <c r="AT2987" s="124" t="e">
        <f t="shared" si="128"/>
        <v>#REF!</v>
      </c>
      <c r="AU2987" s="124" t="e">
        <f t="shared" si="127"/>
        <v>#REF!</v>
      </c>
      <c r="AV2987" s="129" t="s">
        <v>5404</v>
      </c>
      <c r="AW2987" s="129" t="s">
        <v>5405</v>
      </c>
    </row>
    <row r="2988" spans="45:49" x14ac:dyDescent="0.3">
      <c r="AS2988" s="124">
        <v>4205</v>
      </c>
      <c r="AT2988" s="124" t="e">
        <f t="shared" si="128"/>
        <v>#REF!</v>
      </c>
      <c r="AU2988" s="124" t="e">
        <f t="shared" si="127"/>
        <v>#REF!</v>
      </c>
      <c r="AV2988" s="124" t="s">
        <v>5406</v>
      </c>
      <c r="AW2988" s="124" t="s">
        <v>5407</v>
      </c>
    </row>
    <row r="2989" spans="45:49" x14ac:dyDescent="0.3">
      <c r="AS2989" s="124">
        <v>4205</v>
      </c>
      <c r="AT2989" s="124" t="e">
        <f t="shared" si="128"/>
        <v>#REF!</v>
      </c>
      <c r="AU2989" s="124" t="e">
        <f t="shared" si="127"/>
        <v>#REF!</v>
      </c>
      <c r="AV2989" s="129" t="s">
        <v>5408</v>
      </c>
      <c r="AW2989" s="129" t="s">
        <v>5409</v>
      </c>
    </row>
    <row r="2990" spans="45:49" x14ac:dyDescent="0.3">
      <c r="AS2990" s="124">
        <v>4205</v>
      </c>
      <c r="AT2990" s="124" t="e">
        <f t="shared" si="128"/>
        <v>#REF!</v>
      </c>
      <c r="AU2990" s="124" t="e">
        <f t="shared" si="127"/>
        <v>#REF!</v>
      </c>
      <c r="AV2990" s="124" t="s">
        <v>134</v>
      </c>
      <c r="AW2990" s="124" t="s">
        <v>5410</v>
      </c>
    </row>
    <row r="2991" spans="45:49" x14ac:dyDescent="0.3">
      <c r="AS2991" s="124">
        <v>4205</v>
      </c>
      <c r="AT2991" s="124" t="e">
        <f t="shared" si="128"/>
        <v>#REF!</v>
      </c>
      <c r="AU2991" s="124" t="e">
        <f t="shared" si="127"/>
        <v>#REF!</v>
      </c>
      <c r="AV2991" s="129" t="s">
        <v>5411</v>
      </c>
      <c r="AW2991" s="129" t="s">
        <v>5412</v>
      </c>
    </row>
    <row r="2992" spans="45:49" x14ac:dyDescent="0.3">
      <c r="AS2992" s="124">
        <v>4205</v>
      </c>
      <c r="AT2992" s="124" t="e">
        <f t="shared" si="128"/>
        <v>#REF!</v>
      </c>
      <c r="AU2992" s="124" t="e">
        <f t="shared" si="127"/>
        <v>#REF!</v>
      </c>
      <c r="AV2992" s="124" t="s">
        <v>5413</v>
      </c>
      <c r="AW2992" s="124" t="s">
        <v>5414</v>
      </c>
    </row>
    <row r="2993" spans="45:49" x14ac:dyDescent="0.3">
      <c r="AS2993" s="124">
        <v>4205</v>
      </c>
      <c r="AT2993" s="124" t="e">
        <f t="shared" si="128"/>
        <v>#REF!</v>
      </c>
      <c r="AU2993" s="124" t="e">
        <f t="shared" si="127"/>
        <v>#REF!</v>
      </c>
      <c r="AV2993" s="129" t="s">
        <v>5415</v>
      </c>
      <c r="AW2993" s="129" t="s">
        <v>5416</v>
      </c>
    </row>
    <row r="2994" spans="45:49" x14ac:dyDescent="0.3">
      <c r="AS2994" s="124">
        <v>4205</v>
      </c>
      <c r="AT2994" s="124" t="e">
        <f t="shared" si="128"/>
        <v>#REF!</v>
      </c>
      <c r="AU2994" s="124" t="e">
        <f t="shared" si="127"/>
        <v>#REF!</v>
      </c>
      <c r="AV2994" s="124" t="s">
        <v>5417</v>
      </c>
      <c r="AW2994" s="124" t="s">
        <v>5418</v>
      </c>
    </row>
    <row r="2995" spans="45:49" x14ac:dyDescent="0.3">
      <c r="AS2995" s="124">
        <v>4205</v>
      </c>
      <c r="AT2995" s="124" t="e">
        <f t="shared" si="128"/>
        <v>#REF!</v>
      </c>
      <c r="AU2995" s="124" t="e">
        <f t="shared" si="127"/>
        <v>#REF!</v>
      </c>
      <c r="AV2995" s="129" t="s">
        <v>5419</v>
      </c>
      <c r="AW2995" s="129" t="s">
        <v>5420</v>
      </c>
    </row>
    <row r="2996" spans="45:49" x14ac:dyDescent="0.3">
      <c r="AS2996" s="124">
        <v>4205</v>
      </c>
      <c r="AT2996" s="124" t="e">
        <f t="shared" si="128"/>
        <v>#REF!</v>
      </c>
      <c r="AU2996" s="124" t="e">
        <f t="shared" si="127"/>
        <v>#REF!</v>
      </c>
      <c r="AV2996" s="124" t="s">
        <v>5421</v>
      </c>
      <c r="AW2996" s="124" t="s">
        <v>5422</v>
      </c>
    </row>
    <row r="2997" spans="45:49" x14ac:dyDescent="0.3">
      <c r="AS2997" s="124">
        <v>4205</v>
      </c>
      <c r="AT2997" s="124" t="e">
        <f t="shared" si="128"/>
        <v>#REF!</v>
      </c>
      <c r="AU2997" s="124" t="e">
        <f t="shared" si="127"/>
        <v>#REF!</v>
      </c>
      <c r="AV2997" s="129" t="s">
        <v>5423</v>
      </c>
      <c r="AW2997" s="129" t="s">
        <v>5424</v>
      </c>
    </row>
    <row r="2998" spans="45:49" x14ac:dyDescent="0.3">
      <c r="AS2998" s="124">
        <v>4205</v>
      </c>
      <c r="AT2998" s="124" t="e">
        <f t="shared" si="128"/>
        <v>#REF!</v>
      </c>
      <c r="AU2998" s="124" t="e">
        <f t="shared" si="127"/>
        <v>#REF!</v>
      </c>
      <c r="AV2998" s="124" t="s">
        <v>3213</v>
      </c>
      <c r="AW2998" s="124" t="s">
        <v>5425</v>
      </c>
    </row>
    <row r="2999" spans="45:49" x14ac:dyDescent="0.3">
      <c r="AS2999" s="124">
        <v>4205</v>
      </c>
      <c r="AT2999" s="124" t="e">
        <f t="shared" si="128"/>
        <v>#REF!</v>
      </c>
      <c r="AU2999" s="124" t="e">
        <f t="shared" si="127"/>
        <v>#REF!</v>
      </c>
      <c r="AV2999" s="129" t="s">
        <v>5426</v>
      </c>
      <c r="AW2999" s="129" t="s">
        <v>5427</v>
      </c>
    </row>
    <row r="3000" spans="45:49" x14ac:dyDescent="0.3">
      <c r="AS3000" s="124">
        <v>4206</v>
      </c>
      <c r="AT3000" s="124" t="e">
        <f t="shared" si="128"/>
        <v>#REF!</v>
      </c>
      <c r="AU3000" s="124" t="e">
        <f t="shared" si="127"/>
        <v>#REF!</v>
      </c>
      <c r="AV3000" s="124" t="s">
        <v>5428</v>
      </c>
      <c r="AW3000" s="124" t="s">
        <v>5429</v>
      </c>
    </row>
    <row r="3001" spans="45:49" x14ac:dyDescent="0.3">
      <c r="AS3001" s="124">
        <v>4206</v>
      </c>
      <c r="AT3001" s="124" t="e">
        <f t="shared" si="128"/>
        <v>#REF!</v>
      </c>
      <c r="AU3001" s="124" t="e">
        <f t="shared" si="127"/>
        <v>#REF!</v>
      </c>
      <c r="AV3001" s="129" t="s">
        <v>5430</v>
      </c>
      <c r="AW3001" s="129" t="s">
        <v>5431</v>
      </c>
    </row>
    <row r="3002" spans="45:49" x14ac:dyDescent="0.3">
      <c r="AS3002" s="124">
        <v>4206</v>
      </c>
      <c r="AT3002" s="124" t="e">
        <f t="shared" si="128"/>
        <v>#REF!</v>
      </c>
      <c r="AU3002" s="124" t="e">
        <f t="shared" si="127"/>
        <v>#REF!</v>
      </c>
      <c r="AV3002" s="124" t="s">
        <v>5432</v>
      </c>
      <c r="AW3002" s="124" t="s">
        <v>5433</v>
      </c>
    </row>
    <row r="3003" spans="45:49" x14ac:dyDescent="0.3">
      <c r="AS3003" s="124">
        <v>4206</v>
      </c>
      <c r="AT3003" s="124" t="e">
        <f t="shared" si="128"/>
        <v>#REF!</v>
      </c>
      <c r="AU3003" s="124" t="e">
        <f t="shared" si="127"/>
        <v>#REF!</v>
      </c>
      <c r="AV3003" s="129" t="s">
        <v>5434</v>
      </c>
      <c r="AW3003" s="129" t="s">
        <v>5435</v>
      </c>
    </row>
    <row r="3004" spans="45:49" x14ac:dyDescent="0.3">
      <c r="AS3004" s="124">
        <v>4206</v>
      </c>
      <c r="AT3004" s="124" t="e">
        <f t="shared" si="128"/>
        <v>#REF!</v>
      </c>
      <c r="AU3004" s="124" t="e">
        <f t="shared" si="127"/>
        <v>#REF!</v>
      </c>
      <c r="AV3004" s="124" t="s">
        <v>5436</v>
      </c>
      <c r="AW3004" s="124" t="s">
        <v>5437</v>
      </c>
    </row>
    <row r="3005" spans="45:49" x14ac:dyDescent="0.3">
      <c r="AS3005" s="124">
        <v>4206</v>
      </c>
      <c r="AT3005" s="124" t="e">
        <f t="shared" si="128"/>
        <v>#REF!</v>
      </c>
      <c r="AU3005" s="124" t="e">
        <f t="shared" si="127"/>
        <v>#REF!</v>
      </c>
      <c r="AV3005" s="129" t="s">
        <v>5421</v>
      </c>
      <c r="AW3005" s="129" t="s">
        <v>5438</v>
      </c>
    </row>
    <row r="3006" spans="45:49" x14ac:dyDescent="0.3">
      <c r="AS3006" s="124">
        <v>4301</v>
      </c>
      <c r="AT3006" s="124" t="e">
        <f t="shared" si="128"/>
        <v>#REF!</v>
      </c>
      <c r="AU3006" s="124" t="e">
        <f t="shared" si="127"/>
        <v>#REF!</v>
      </c>
      <c r="AV3006" s="124" t="s">
        <v>5439</v>
      </c>
      <c r="AW3006" s="124" t="s">
        <v>5440</v>
      </c>
    </row>
    <row r="3007" spans="45:49" x14ac:dyDescent="0.3">
      <c r="AS3007" s="124">
        <v>4301</v>
      </c>
      <c r="AT3007" s="124" t="e">
        <f t="shared" si="128"/>
        <v>#REF!</v>
      </c>
      <c r="AU3007" s="124" t="e">
        <f t="shared" si="127"/>
        <v>#REF!</v>
      </c>
      <c r="AV3007" s="129" t="s">
        <v>5441</v>
      </c>
      <c r="AW3007" s="129" t="s">
        <v>5442</v>
      </c>
    </row>
    <row r="3008" spans="45:49" x14ac:dyDescent="0.3">
      <c r="AS3008" s="124">
        <v>4301</v>
      </c>
      <c r="AT3008" s="124" t="e">
        <f t="shared" si="128"/>
        <v>#REF!</v>
      </c>
      <c r="AU3008" s="124" t="e">
        <f t="shared" si="127"/>
        <v>#REF!</v>
      </c>
      <c r="AV3008" s="124" t="s">
        <v>5443</v>
      </c>
      <c r="AW3008" s="124" t="s">
        <v>5444</v>
      </c>
    </row>
    <row r="3009" spans="45:49" x14ac:dyDescent="0.3">
      <c r="AS3009" s="124">
        <v>4301</v>
      </c>
      <c r="AT3009" s="124" t="e">
        <f t="shared" si="128"/>
        <v>#REF!</v>
      </c>
      <c r="AU3009" s="124" t="e">
        <f t="shared" si="127"/>
        <v>#REF!</v>
      </c>
      <c r="AV3009" s="129" t="s">
        <v>5445</v>
      </c>
      <c r="AW3009" s="129" t="s">
        <v>5446</v>
      </c>
    </row>
    <row r="3010" spans="45:49" x14ac:dyDescent="0.3">
      <c r="AS3010" s="124">
        <v>4301</v>
      </c>
      <c r="AT3010" s="124" t="e">
        <f t="shared" si="128"/>
        <v>#REF!</v>
      </c>
      <c r="AU3010" s="124" t="e">
        <f t="shared" ref="AU3010:AU3073" si="129">CONCATENATE(AS3010,AT3010)</f>
        <v>#REF!</v>
      </c>
      <c r="AV3010" s="124" t="s">
        <v>5447</v>
      </c>
      <c r="AW3010" s="124" t="s">
        <v>5448</v>
      </c>
    </row>
    <row r="3011" spans="45:49" x14ac:dyDescent="0.3">
      <c r="AS3011" s="124">
        <v>4301</v>
      </c>
      <c r="AT3011" s="124" t="e">
        <f t="shared" ref="AT3011:AT3074" si="130">AT3010+1</f>
        <v>#REF!</v>
      </c>
      <c r="AU3011" s="124" t="e">
        <f t="shared" si="129"/>
        <v>#REF!</v>
      </c>
      <c r="AV3011" s="129" t="s">
        <v>5449</v>
      </c>
      <c r="AW3011" s="129" t="s">
        <v>5450</v>
      </c>
    </row>
    <row r="3012" spans="45:49" x14ac:dyDescent="0.3">
      <c r="AS3012" s="124">
        <v>4301</v>
      </c>
      <c r="AT3012" s="124" t="e">
        <f t="shared" si="130"/>
        <v>#REF!</v>
      </c>
      <c r="AU3012" s="124" t="e">
        <f t="shared" si="129"/>
        <v>#REF!</v>
      </c>
      <c r="AV3012" s="124" t="s">
        <v>5451</v>
      </c>
      <c r="AW3012" s="124" t="s">
        <v>5452</v>
      </c>
    </row>
    <row r="3013" spans="45:49" x14ac:dyDescent="0.3">
      <c r="AS3013" s="124">
        <v>4301</v>
      </c>
      <c r="AT3013" s="124" t="e">
        <f t="shared" si="130"/>
        <v>#REF!</v>
      </c>
      <c r="AU3013" s="124" t="e">
        <f t="shared" si="129"/>
        <v>#REF!</v>
      </c>
      <c r="AV3013" s="129" t="s">
        <v>5453</v>
      </c>
      <c r="AW3013" s="129" t="s">
        <v>5454</v>
      </c>
    </row>
    <row r="3014" spans="45:49" x14ac:dyDescent="0.3">
      <c r="AS3014" s="124">
        <v>4301</v>
      </c>
      <c r="AT3014" s="124" t="e">
        <f t="shared" si="130"/>
        <v>#REF!</v>
      </c>
      <c r="AU3014" s="124" t="e">
        <f t="shared" si="129"/>
        <v>#REF!</v>
      </c>
      <c r="AV3014" s="124" t="s">
        <v>5455</v>
      </c>
      <c r="AW3014" s="124" t="s">
        <v>5456</v>
      </c>
    </row>
    <row r="3015" spans="45:49" x14ac:dyDescent="0.3">
      <c r="AS3015" s="124">
        <v>4301</v>
      </c>
      <c r="AT3015" s="124" t="e">
        <f t="shared" si="130"/>
        <v>#REF!</v>
      </c>
      <c r="AU3015" s="124" t="e">
        <f t="shared" si="129"/>
        <v>#REF!</v>
      </c>
      <c r="AV3015" s="129" t="s">
        <v>5457</v>
      </c>
      <c r="AW3015" s="129" t="s">
        <v>5458</v>
      </c>
    </row>
    <row r="3016" spans="45:49" x14ac:dyDescent="0.3">
      <c r="AS3016" s="124">
        <v>4301</v>
      </c>
      <c r="AT3016" s="124" t="e">
        <f t="shared" si="130"/>
        <v>#REF!</v>
      </c>
      <c r="AU3016" s="124" t="e">
        <f t="shared" si="129"/>
        <v>#REF!</v>
      </c>
      <c r="AV3016" s="124" t="s">
        <v>5459</v>
      </c>
      <c r="AW3016" s="124" t="s">
        <v>5460</v>
      </c>
    </row>
    <row r="3017" spans="45:49" x14ac:dyDescent="0.3">
      <c r="AS3017" s="124">
        <v>4301</v>
      </c>
      <c r="AT3017" s="124" t="e">
        <f t="shared" si="130"/>
        <v>#REF!</v>
      </c>
      <c r="AU3017" s="124" t="e">
        <f t="shared" si="129"/>
        <v>#REF!</v>
      </c>
      <c r="AV3017" s="129" t="s">
        <v>5423</v>
      </c>
      <c r="AW3017" s="129" t="s">
        <v>5461</v>
      </c>
    </row>
    <row r="3018" spans="45:49" x14ac:dyDescent="0.3">
      <c r="AS3018" s="124">
        <v>4301</v>
      </c>
      <c r="AT3018" s="124" t="e">
        <f t="shared" si="130"/>
        <v>#REF!</v>
      </c>
      <c r="AU3018" s="124" t="e">
        <f t="shared" si="129"/>
        <v>#REF!</v>
      </c>
      <c r="AV3018" s="124" t="s">
        <v>3213</v>
      </c>
      <c r="AW3018" s="124" t="s">
        <v>5462</v>
      </c>
    </row>
    <row r="3019" spans="45:49" x14ac:dyDescent="0.3">
      <c r="AS3019" s="124">
        <v>4301</v>
      </c>
      <c r="AT3019" s="124" t="e">
        <f t="shared" si="130"/>
        <v>#REF!</v>
      </c>
      <c r="AU3019" s="124" t="e">
        <f t="shared" si="129"/>
        <v>#REF!</v>
      </c>
      <c r="AV3019" s="129" t="s">
        <v>5463</v>
      </c>
      <c r="AW3019" s="129" t="s">
        <v>5464</v>
      </c>
    </row>
    <row r="3020" spans="45:49" x14ac:dyDescent="0.3">
      <c r="AS3020" s="124">
        <v>4301</v>
      </c>
      <c r="AT3020" s="124" t="e">
        <f t="shared" si="130"/>
        <v>#REF!</v>
      </c>
      <c r="AU3020" s="124" t="e">
        <f t="shared" si="129"/>
        <v>#REF!</v>
      </c>
      <c r="AV3020" s="124" t="s">
        <v>3090</v>
      </c>
      <c r="AW3020" s="124" t="s">
        <v>5465</v>
      </c>
    </row>
    <row r="3021" spans="45:49" x14ac:dyDescent="0.3">
      <c r="AS3021" s="124">
        <v>4301</v>
      </c>
      <c r="AT3021" s="124" t="e">
        <f t="shared" si="130"/>
        <v>#REF!</v>
      </c>
      <c r="AU3021" s="124" t="e">
        <f t="shared" si="129"/>
        <v>#REF!</v>
      </c>
      <c r="AV3021" s="129" t="s">
        <v>5466</v>
      </c>
      <c r="AW3021" s="129" t="s">
        <v>5467</v>
      </c>
    </row>
    <row r="3022" spans="45:49" x14ac:dyDescent="0.3">
      <c r="AS3022" s="124">
        <v>4301</v>
      </c>
      <c r="AT3022" s="124" t="e">
        <f t="shared" si="130"/>
        <v>#REF!</v>
      </c>
      <c r="AU3022" s="124" t="e">
        <f t="shared" si="129"/>
        <v>#REF!</v>
      </c>
      <c r="AV3022" s="124" t="s">
        <v>5468</v>
      </c>
      <c r="AW3022" s="124" t="s">
        <v>5469</v>
      </c>
    </row>
    <row r="3023" spans="45:49" x14ac:dyDescent="0.3">
      <c r="AS3023" s="124">
        <v>4301</v>
      </c>
      <c r="AT3023" s="124" t="e">
        <f t="shared" si="130"/>
        <v>#REF!</v>
      </c>
      <c r="AU3023" s="124" t="e">
        <f t="shared" si="129"/>
        <v>#REF!</v>
      </c>
      <c r="AV3023" s="129" t="s">
        <v>5470</v>
      </c>
      <c r="AW3023" s="129" t="s">
        <v>5471</v>
      </c>
    </row>
    <row r="3024" spans="45:49" x14ac:dyDescent="0.3">
      <c r="AS3024" s="124">
        <v>4301</v>
      </c>
      <c r="AT3024" s="124" t="e">
        <f t="shared" si="130"/>
        <v>#REF!</v>
      </c>
      <c r="AU3024" s="124" t="e">
        <f t="shared" si="129"/>
        <v>#REF!</v>
      </c>
      <c r="AV3024" s="124" t="s">
        <v>5472</v>
      </c>
      <c r="AW3024" s="124" t="s">
        <v>5473</v>
      </c>
    </row>
    <row r="3025" spans="45:49" x14ac:dyDescent="0.3">
      <c r="AS3025" s="124">
        <v>4302</v>
      </c>
      <c r="AT3025" s="124" t="e">
        <f t="shared" si="130"/>
        <v>#REF!</v>
      </c>
      <c r="AU3025" s="124" t="e">
        <f t="shared" si="129"/>
        <v>#REF!</v>
      </c>
      <c r="AV3025" s="129" t="s">
        <v>5474</v>
      </c>
      <c r="AW3025" s="129" t="s">
        <v>5475</v>
      </c>
    </row>
    <row r="3026" spans="45:49" x14ac:dyDescent="0.3">
      <c r="AS3026" s="124">
        <v>4302</v>
      </c>
      <c r="AT3026" s="124" t="e">
        <f t="shared" si="130"/>
        <v>#REF!</v>
      </c>
      <c r="AU3026" s="124" t="e">
        <f t="shared" si="129"/>
        <v>#REF!</v>
      </c>
      <c r="AV3026" s="124" t="s">
        <v>5476</v>
      </c>
      <c r="AW3026" s="124" t="s">
        <v>5477</v>
      </c>
    </row>
    <row r="3027" spans="45:49" x14ac:dyDescent="0.3">
      <c r="AS3027" s="124">
        <v>4302</v>
      </c>
      <c r="AT3027" s="124" t="e">
        <f t="shared" si="130"/>
        <v>#REF!</v>
      </c>
      <c r="AU3027" s="124" t="e">
        <f t="shared" si="129"/>
        <v>#REF!</v>
      </c>
      <c r="AV3027" s="129" t="s">
        <v>5478</v>
      </c>
      <c r="AW3027" s="129" t="s">
        <v>5479</v>
      </c>
    </row>
    <row r="3028" spans="45:49" x14ac:dyDescent="0.3">
      <c r="AS3028" s="124">
        <v>4302</v>
      </c>
      <c r="AT3028" s="124" t="e">
        <f t="shared" si="130"/>
        <v>#REF!</v>
      </c>
      <c r="AU3028" s="124" t="e">
        <f t="shared" si="129"/>
        <v>#REF!</v>
      </c>
      <c r="AV3028" s="124" t="s">
        <v>5480</v>
      </c>
      <c r="AW3028" s="124" t="s">
        <v>5481</v>
      </c>
    </row>
    <row r="3029" spans="45:49" x14ac:dyDescent="0.3">
      <c r="AS3029" s="124">
        <v>4302</v>
      </c>
      <c r="AT3029" s="124" t="e">
        <f t="shared" si="130"/>
        <v>#REF!</v>
      </c>
      <c r="AU3029" s="124" t="e">
        <f t="shared" si="129"/>
        <v>#REF!</v>
      </c>
      <c r="AV3029" s="129" t="s">
        <v>5482</v>
      </c>
      <c r="AW3029" s="129" t="s">
        <v>5483</v>
      </c>
    </row>
    <row r="3030" spans="45:49" x14ac:dyDescent="0.3">
      <c r="AS3030" s="124">
        <v>4302</v>
      </c>
      <c r="AT3030" s="124" t="e">
        <f t="shared" si="130"/>
        <v>#REF!</v>
      </c>
      <c r="AU3030" s="124" t="e">
        <f t="shared" si="129"/>
        <v>#REF!</v>
      </c>
      <c r="AV3030" s="124" t="s">
        <v>5484</v>
      </c>
      <c r="AW3030" s="124" t="s">
        <v>5485</v>
      </c>
    </row>
    <row r="3031" spans="45:49" x14ac:dyDescent="0.3">
      <c r="AS3031" s="124">
        <v>4302</v>
      </c>
      <c r="AT3031" s="124" t="e">
        <f t="shared" si="130"/>
        <v>#REF!</v>
      </c>
      <c r="AU3031" s="124" t="e">
        <f t="shared" si="129"/>
        <v>#REF!</v>
      </c>
      <c r="AV3031" s="129" t="s">
        <v>5486</v>
      </c>
      <c r="AW3031" s="129" t="s">
        <v>5487</v>
      </c>
    </row>
    <row r="3032" spans="45:49" x14ac:dyDescent="0.3">
      <c r="AS3032" s="124">
        <v>4302</v>
      </c>
      <c r="AT3032" s="124" t="e">
        <f t="shared" si="130"/>
        <v>#REF!</v>
      </c>
      <c r="AU3032" s="124" t="e">
        <f t="shared" si="129"/>
        <v>#REF!</v>
      </c>
      <c r="AV3032" s="124" t="s">
        <v>5488</v>
      </c>
      <c r="AW3032" s="124" t="s">
        <v>5489</v>
      </c>
    </row>
    <row r="3033" spans="45:49" x14ac:dyDescent="0.3">
      <c r="AS3033" s="124">
        <v>4302</v>
      </c>
      <c r="AT3033" s="124" t="e">
        <f t="shared" si="130"/>
        <v>#REF!</v>
      </c>
      <c r="AU3033" s="124" t="e">
        <f t="shared" si="129"/>
        <v>#REF!</v>
      </c>
      <c r="AV3033" s="129" t="s">
        <v>5426</v>
      </c>
      <c r="AW3033" s="129" t="s">
        <v>5490</v>
      </c>
    </row>
    <row r="3034" spans="45:49" x14ac:dyDescent="0.3">
      <c r="AS3034" s="124">
        <v>4302</v>
      </c>
      <c r="AT3034" s="124" t="e">
        <f t="shared" si="130"/>
        <v>#REF!</v>
      </c>
      <c r="AU3034" s="124" t="e">
        <f t="shared" si="129"/>
        <v>#REF!</v>
      </c>
      <c r="AV3034" s="124" t="s">
        <v>2162</v>
      </c>
      <c r="AW3034" s="124" t="s">
        <v>5491</v>
      </c>
    </row>
    <row r="3035" spans="45:49" x14ac:dyDescent="0.3">
      <c r="AS3035" s="124">
        <v>4302</v>
      </c>
      <c r="AT3035" s="124" t="e">
        <f t="shared" si="130"/>
        <v>#REF!</v>
      </c>
      <c r="AU3035" s="124" t="e">
        <f t="shared" si="129"/>
        <v>#REF!</v>
      </c>
      <c r="AV3035" s="129" t="s">
        <v>5492</v>
      </c>
      <c r="AW3035" s="129" t="s">
        <v>5493</v>
      </c>
    </row>
    <row r="3036" spans="45:49" x14ac:dyDescent="0.3">
      <c r="AS3036" s="124">
        <v>4401</v>
      </c>
      <c r="AT3036" s="124" t="e">
        <f t="shared" si="130"/>
        <v>#REF!</v>
      </c>
      <c r="AU3036" s="124" t="e">
        <f t="shared" si="129"/>
        <v>#REF!</v>
      </c>
      <c r="AV3036" s="124" t="s">
        <v>5494</v>
      </c>
      <c r="AW3036" s="124" t="s">
        <v>5495</v>
      </c>
    </row>
    <row r="3037" spans="45:49" x14ac:dyDescent="0.3">
      <c r="AS3037" s="124">
        <v>4401</v>
      </c>
      <c r="AT3037" s="124" t="e">
        <f t="shared" si="130"/>
        <v>#REF!</v>
      </c>
      <c r="AU3037" s="124" t="e">
        <f t="shared" si="129"/>
        <v>#REF!</v>
      </c>
      <c r="AV3037" s="129" t="s">
        <v>2360</v>
      </c>
      <c r="AW3037" s="129" t="s">
        <v>5496</v>
      </c>
    </row>
    <row r="3038" spans="45:49" x14ac:dyDescent="0.3">
      <c r="AS3038" s="124">
        <v>4401</v>
      </c>
      <c r="AT3038" s="124" t="e">
        <f t="shared" si="130"/>
        <v>#REF!</v>
      </c>
      <c r="AU3038" s="124" t="e">
        <f t="shared" si="129"/>
        <v>#REF!</v>
      </c>
      <c r="AV3038" s="124" t="s">
        <v>5497</v>
      </c>
      <c r="AW3038" s="124" t="s">
        <v>5498</v>
      </c>
    </row>
    <row r="3039" spans="45:49" x14ac:dyDescent="0.3">
      <c r="AS3039" s="124">
        <v>4401</v>
      </c>
      <c r="AT3039" s="124" t="e">
        <f t="shared" si="130"/>
        <v>#REF!</v>
      </c>
      <c r="AU3039" s="124" t="e">
        <f t="shared" si="129"/>
        <v>#REF!</v>
      </c>
      <c r="AV3039" s="129" t="s">
        <v>488</v>
      </c>
      <c r="AW3039" s="129" t="s">
        <v>5499</v>
      </c>
    </row>
    <row r="3040" spans="45:49" x14ac:dyDescent="0.3">
      <c r="AS3040" s="124">
        <v>4501</v>
      </c>
      <c r="AT3040" s="124" t="e">
        <f t="shared" si="130"/>
        <v>#REF!</v>
      </c>
      <c r="AU3040" s="124" t="e">
        <f t="shared" si="129"/>
        <v>#REF!</v>
      </c>
      <c r="AV3040" s="124" t="s">
        <v>5225</v>
      </c>
      <c r="AW3040" s="124" t="s">
        <v>5500</v>
      </c>
    </row>
    <row r="3041" spans="45:49" x14ac:dyDescent="0.3">
      <c r="AS3041" s="124">
        <v>4501</v>
      </c>
      <c r="AT3041" s="124" t="e">
        <f t="shared" si="130"/>
        <v>#REF!</v>
      </c>
      <c r="AU3041" s="124" t="e">
        <f t="shared" si="129"/>
        <v>#REF!</v>
      </c>
      <c r="AV3041" s="129" t="s">
        <v>5501</v>
      </c>
      <c r="AW3041" s="129" t="s">
        <v>5502</v>
      </c>
    </row>
    <row r="3042" spans="45:49" x14ac:dyDescent="0.3">
      <c r="AS3042" s="124">
        <v>4501</v>
      </c>
      <c r="AT3042" s="124" t="e">
        <f t="shared" si="130"/>
        <v>#REF!</v>
      </c>
      <c r="AU3042" s="124" t="e">
        <f t="shared" si="129"/>
        <v>#REF!</v>
      </c>
      <c r="AV3042" s="124" t="s">
        <v>5421</v>
      </c>
      <c r="AW3042" s="124" t="s">
        <v>5503</v>
      </c>
    </row>
    <row r="3043" spans="45:49" x14ac:dyDescent="0.3">
      <c r="AS3043" s="124">
        <v>4501</v>
      </c>
      <c r="AT3043" s="124" t="e">
        <f t="shared" si="130"/>
        <v>#REF!</v>
      </c>
      <c r="AU3043" s="124" t="e">
        <f t="shared" si="129"/>
        <v>#REF!</v>
      </c>
      <c r="AV3043" s="129" t="s">
        <v>5504</v>
      </c>
      <c r="AW3043" s="129" t="s">
        <v>5505</v>
      </c>
    </row>
    <row r="3044" spans="45:49" x14ac:dyDescent="0.3">
      <c r="AS3044" s="124">
        <v>4501</v>
      </c>
      <c r="AT3044" s="124" t="e">
        <f t="shared" si="130"/>
        <v>#REF!</v>
      </c>
      <c r="AU3044" s="124" t="e">
        <f t="shared" si="129"/>
        <v>#REF!</v>
      </c>
      <c r="AV3044" s="124" t="s">
        <v>5506</v>
      </c>
      <c r="AW3044" s="124" t="s">
        <v>5507</v>
      </c>
    </row>
    <row r="3045" spans="45:49" x14ac:dyDescent="0.3">
      <c r="AS3045" s="124">
        <v>4502</v>
      </c>
      <c r="AT3045" s="124" t="e">
        <f t="shared" si="130"/>
        <v>#REF!</v>
      </c>
      <c r="AU3045" s="124" t="e">
        <f t="shared" si="129"/>
        <v>#REF!</v>
      </c>
      <c r="AV3045" s="129" t="s">
        <v>5508</v>
      </c>
      <c r="AW3045" s="129" t="s">
        <v>5509</v>
      </c>
    </row>
    <row r="3046" spans="45:49" x14ac:dyDescent="0.3">
      <c r="AS3046" s="124">
        <v>4502</v>
      </c>
      <c r="AT3046" s="124" t="e">
        <f t="shared" si="130"/>
        <v>#REF!</v>
      </c>
      <c r="AU3046" s="124" t="e">
        <f t="shared" si="129"/>
        <v>#REF!</v>
      </c>
      <c r="AV3046" s="124" t="s">
        <v>5510</v>
      </c>
      <c r="AW3046" s="124" t="s">
        <v>5511</v>
      </c>
    </row>
    <row r="3047" spans="45:49" x14ac:dyDescent="0.3">
      <c r="AS3047" s="124">
        <v>4502</v>
      </c>
      <c r="AT3047" s="124" t="e">
        <f t="shared" si="130"/>
        <v>#REF!</v>
      </c>
      <c r="AU3047" s="124" t="e">
        <f t="shared" si="129"/>
        <v>#REF!</v>
      </c>
      <c r="AV3047" s="129" t="s">
        <v>5512</v>
      </c>
      <c r="AW3047" s="129" t="s">
        <v>5513</v>
      </c>
    </row>
    <row r="3048" spans="45:49" x14ac:dyDescent="0.3">
      <c r="AS3048" s="124">
        <v>4502</v>
      </c>
      <c r="AT3048" s="124" t="e">
        <f t="shared" si="130"/>
        <v>#REF!</v>
      </c>
      <c r="AU3048" s="124" t="e">
        <f t="shared" si="129"/>
        <v>#REF!</v>
      </c>
      <c r="AV3048" s="124" t="s">
        <v>3419</v>
      </c>
      <c r="AW3048" s="124" t="s">
        <v>5514</v>
      </c>
    </row>
    <row r="3049" spans="45:49" x14ac:dyDescent="0.3">
      <c r="AS3049" s="124">
        <v>4502</v>
      </c>
      <c r="AT3049" s="124" t="e">
        <f t="shared" si="130"/>
        <v>#REF!</v>
      </c>
      <c r="AU3049" s="124" t="e">
        <f t="shared" si="129"/>
        <v>#REF!</v>
      </c>
      <c r="AV3049" s="129" t="s">
        <v>5515</v>
      </c>
      <c r="AW3049" s="129" t="s">
        <v>5516</v>
      </c>
    </row>
    <row r="3050" spans="45:49" x14ac:dyDescent="0.3">
      <c r="AS3050" s="124">
        <v>4502</v>
      </c>
      <c r="AT3050" s="124" t="e">
        <f t="shared" si="130"/>
        <v>#REF!</v>
      </c>
      <c r="AU3050" s="124" t="e">
        <f t="shared" si="129"/>
        <v>#REF!</v>
      </c>
      <c r="AV3050" s="124" t="s">
        <v>5517</v>
      </c>
      <c r="AW3050" s="124" t="s">
        <v>5518</v>
      </c>
    </row>
    <row r="3051" spans="45:49" x14ac:dyDescent="0.3">
      <c r="AS3051" s="124">
        <v>4601</v>
      </c>
      <c r="AT3051" s="124" t="e">
        <f t="shared" si="130"/>
        <v>#REF!</v>
      </c>
      <c r="AU3051" s="124" t="e">
        <f t="shared" si="129"/>
        <v>#REF!</v>
      </c>
      <c r="AV3051" s="129" t="s">
        <v>5519</v>
      </c>
      <c r="AW3051" s="129" t="s">
        <v>5520</v>
      </c>
    </row>
    <row r="3052" spans="45:49" x14ac:dyDescent="0.3">
      <c r="AS3052" s="124">
        <v>4601</v>
      </c>
      <c r="AT3052" s="124" t="e">
        <f t="shared" si="130"/>
        <v>#REF!</v>
      </c>
      <c r="AU3052" s="124" t="e">
        <f t="shared" si="129"/>
        <v>#REF!</v>
      </c>
      <c r="AV3052" s="124" t="s">
        <v>481</v>
      </c>
      <c r="AW3052" s="124" t="s">
        <v>5521</v>
      </c>
    </row>
    <row r="3053" spans="45:49" x14ac:dyDescent="0.3">
      <c r="AS3053" s="124">
        <v>4601</v>
      </c>
      <c r="AT3053" s="124" t="e">
        <f t="shared" si="130"/>
        <v>#REF!</v>
      </c>
      <c r="AU3053" s="124" t="e">
        <f t="shared" si="129"/>
        <v>#REF!</v>
      </c>
      <c r="AV3053" s="129" t="s">
        <v>5522</v>
      </c>
      <c r="AW3053" s="129" t="s">
        <v>5523</v>
      </c>
    </row>
    <row r="3054" spans="45:49" x14ac:dyDescent="0.3">
      <c r="AS3054" s="124">
        <v>4601</v>
      </c>
      <c r="AT3054" s="124" t="e">
        <f t="shared" si="130"/>
        <v>#REF!</v>
      </c>
      <c r="AU3054" s="124" t="e">
        <f t="shared" si="129"/>
        <v>#REF!</v>
      </c>
      <c r="AV3054" s="124" t="s">
        <v>5524</v>
      </c>
      <c r="AW3054" s="124" t="s">
        <v>5525</v>
      </c>
    </row>
    <row r="3055" spans="45:49" x14ac:dyDescent="0.3">
      <c r="AS3055" s="124">
        <v>4601</v>
      </c>
      <c r="AT3055" s="124" t="e">
        <f t="shared" si="130"/>
        <v>#REF!</v>
      </c>
      <c r="AU3055" s="124" t="e">
        <f t="shared" si="129"/>
        <v>#REF!</v>
      </c>
      <c r="AV3055" s="129" t="s">
        <v>5423</v>
      </c>
      <c r="AW3055" s="129" t="s">
        <v>5526</v>
      </c>
    </row>
    <row r="3056" spans="45:49" x14ac:dyDescent="0.3">
      <c r="AS3056" s="124">
        <v>4601</v>
      </c>
      <c r="AT3056" s="124" t="e">
        <f t="shared" si="130"/>
        <v>#REF!</v>
      </c>
      <c r="AU3056" s="124" t="e">
        <f t="shared" si="129"/>
        <v>#REF!</v>
      </c>
      <c r="AV3056" s="124" t="s">
        <v>5527</v>
      </c>
      <c r="AW3056" s="124" t="s">
        <v>5528</v>
      </c>
    </row>
    <row r="3057" spans="45:49" x14ac:dyDescent="0.3">
      <c r="AS3057" s="124">
        <v>4602</v>
      </c>
      <c r="AT3057" s="124" t="e">
        <f t="shared" si="130"/>
        <v>#REF!</v>
      </c>
      <c r="AU3057" s="124" t="e">
        <f t="shared" si="129"/>
        <v>#REF!</v>
      </c>
      <c r="AV3057" s="129" t="s">
        <v>5529</v>
      </c>
      <c r="AW3057" s="129" t="s">
        <v>5530</v>
      </c>
    </row>
    <row r="3058" spans="45:49" x14ac:dyDescent="0.3">
      <c r="AS3058" s="124">
        <v>4602</v>
      </c>
      <c r="AT3058" s="124" t="e">
        <f t="shared" si="130"/>
        <v>#REF!</v>
      </c>
      <c r="AU3058" s="124" t="e">
        <f t="shared" si="129"/>
        <v>#REF!</v>
      </c>
      <c r="AV3058" s="124" t="s">
        <v>5349</v>
      </c>
      <c r="AW3058" s="124" t="s">
        <v>5531</v>
      </c>
    </row>
    <row r="3059" spans="45:49" x14ac:dyDescent="0.3">
      <c r="AS3059" s="124">
        <v>4602</v>
      </c>
      <c r="AT3059" s="124" t="e">
        <f t="shared" si="130"/>
        <v>#REF!</v>
      </c>
      <c r="AU3059" s="124" t="e">
        <f t="shared" si="129"/>
        <v>#REF!</v>
      </c>
      <c r="AV3059" s="129" t="s">
        <v>5532</v>
      </c>
      <c r="AW3059" s="129" t="s">
        <v>5533</v>
      </c>
    </row>
    <row r="3060" spans="45:49" x14ac:dyDescent="0.3">
      <c r="AS3060" s="124">
        <v>4602</v>
      </c>
      <c r="AT3060" s="124" t="e">
        <f t="shared" si="130"/>
        <v>#REF!</v>
      </c>
      <c r="AU3060" s="124" t="e">
        <f t="shared" si="129"/>
        <v>#REF!</v>
      </c>
      <c r="AV3060" s="124" t="s">
        <v>482</v>
      </c>
      <c r="AW3060" s="124" t="s">
        <v>5534</v>
      </c>
    </row>
    <row r="3061" spans="45:49" x14ac:dyDescent="0.3">
      <c r="AS3061" s="124">
        <v>4602</v>
      </c>
      <c r="AT3061" s="124" t="e">
        <f t="shared" si="130"/>
        <v>#REF!</v>
      </c>
      <c r="AU3061" s="124" t="e">
        <f t="shared" si="129"/>
        <v>#REF!</v>
      </c>
      <c r="AV3061" s="129" t="s">
        <v>2068</v>
      </c>
      <c r="AW3061" s="129" t="s">
        <v>5535</v>
      </c>
    </row>
    <row r="3062" spans="45:49" x14ac:dyDescent="0.3">
      <c r="AS3062" s="124">
        <v>4602</v>
      </c>
      <c r="AT3062" s="124" t="e">
        <f t="shared" si="130"/>
        <v>#REF!</v>
      </c>
      <c r="AU3062" s="124" t="e">
        <f t="shared" si="129"/>
        <v>#REF!</v>
      </c>
      <c r="AV3062" s="124" t="s">
        <v>5497</v>
      </c>
      <c r="AW3062" s="124" t="s">
        <v>5536</v>
      </c>
    </row>
    <row r="3063" spans="45:49" x14ac:dyDescent="0.3">
      <c r="AS3063" s="124">
        <v>4603</v>
      </c>
      <c r="AT3063" s="124" t="e">
        <f t="shared" si="130"/>
        <v>#REF!</v>
      </c>
      <c r="AU3063" s="124" t="e">
        <f t="shared" si="129"/>
        <v>#REF!</v>
      </c>
      <c r="AV3063" s="129" t="s">
        <v>5537</v>
      </c>
      <c r="AW3063" s="129" t="s">
        <v>5538</v>
      </c>
    </row>
    <row r="3064" spans="45:49" x14ac:dyDescent="0.3">
      <c r="AS3064" s="124">
        <v>4603</v>
      </c>
      <c r="AT3064" s="124" t="e">
        <f t="shared" si="130"/>
        <v>#REF!</v>
      </c>
      <c r="AU3064" s="124" t="e">
        <f t="shared" si="129"/>
        <v>#REF!</v>
      </c>
      <c r="AV3064" s="124" t="s">
        <v>2490</v>
      </c>
      <c r="AW3064" s="124" t="s">
        <v>5539</v>
      </c>
    </row>
    <row r="3065" spans="45:49" x14ac:dyDescent="0.3">
      <c r="AS3065" s="124">
        <v>4603</v>
      </c>
      <c r="AT3065" s="124" t="e">
        <f t="shared" si="130"/>
        <v>#REF!</v>
      </c>
      <c r="AU3065" s="124" t="e">
        <f t="shared" si="129"/>
        <v>#REF!</v>
      </c>
      <c r="AV3065" s="129" t="s">
        <v>3419</v>
      </c>
      <c r="AW3065" s="129" t="s">
        <v>5540</v>
      </c>
    </row>
    <row r="3066" spans="45:49" x14ac:dyDescent="0.3">
      <c r="AS3066" s="124">
        <v>4603</v>
      </c>
      <c r="AT3066" s="124" t="e">
        <f t="shared" si="130"/>
        <v>#REF!</v>
      </c>
      <c r="AU3066" s="124" t="e">
        <f t="shared" si="129"/>
        <v>#REF!</v>
      </c>
      <c r="AV3066" s="124" t="s">
        <v>3194</v>
      </c>
      <c r="AW3066" s="124" t="s">
        <v>5541</v>
      </c>
    </row>
    <row r="3067" spans="45:49" x14ac:dyDescent="0.3">
      <c r="AS3067" s="124">
        <v>4603</v>
      </c>
      <c r="AT3067" s="124" t="e">
        <f t="shared" si="130"/>
        <v>#REF!</v>
      </c>
      <c r="AU3067" s="124" t="e">
        <f t="shared" si="129"/>
        <v>#REF!</v>
      </c>
      <c r="AV3067" s="129" t="s">
        <v>490</v>
      </c>
      <c r="AW3067" s="129" t="s">
        <v>5542</v>
      </c>
    </row>
    <row r="3068" spans="45:49" x14ac:dyDescent="0.3">
      <c r="AS3068" s="124">
        <v>4701</v>
      </c>
      <c r="AT3068" s="124" t="e">
        <f t="shared" si="130"/>
        <v>#REF!</v>
      </c>
      <c r="AU3068" s="124" t="e">
        <f t="shared" si="129"/>
        <v>#REF!</v>
      </c>
      <c r="AV3068" s="124" t="s">
        <v>5543</v>
      </c>
      <c r="AW3068" s="124" t="s">
        <v>5544</v>
      </c>
    </row>
    <row r="3069" spans="45:49" x14ac:dyDescent="0.3">
      <c r="AS3069" s="124">
        <v>4701</v>
      </c>
      <c r="AT3069" s="124" t="e">
        <f t="shared" si="130"/>
        <v>#REF!</v>
      </c>
      <c r="AU3069" s="124" t="e">
        <f t="shared" si="129"/>
        <v>#REF!</v>
      </c>
      <c r="AV3069" s="129" t="s">
        <v>228</v>
      </c>
      <c r="AW3069" s="129" t="s">
        <v>5545</v>
      </c>
    </row>
    <row r="3070" spans="45:49" x14ac:dyDescent="0.3">
      <c r="AS3070" s="124">
        <v>4701</v>
      </c>
      <c r="AT3070" s="124" t="e">
        <f t="shared" si="130"/>
        <v>#REF!</v>
      </c>
      <c r="AU3070" s="124" t="e">
        <f t="shared" si="129"/>
        <v>#REF!</v>
      </c>
      <c r="AV3070" s="124" t="s">
        <v>5546</v>
      </c>
      <c r="AW3070" s="124" t="s">
        <v>5547</v>
      </c>
    </row>
    <row r="3071" spans="45:49" x14ac:dyDescent="0.3">
      <c r="AS3071" s="124">
        <v>4701</v>
      </c>
      <c r="AT3071" s="124" t="e">
        <f t="shared" si="130"/>
        <v>#REF!</v>
      </c>
      <c r="AU3071" s="124" t="e">
        <f t="shared" si="129"/>
        <v>#REF!</v>
      </c>
      <c r="AV3071" s="129" t="s">
        <v>5453</v>
      </c>
      <c r="AW3071" s="129" t="s">
        <v>5548</v>
      </c>
    </row>
    <row r="3072" spans="45:49" x14ac:dyDescent="0.3">
      <c r="AS3072" s="124">
        <v>4701</v>
      </c>
      <c r="AT3072" s="124" t="e">
        <f t="shared" si="130"/>
        <v>#REF!</v>
      </c>
      <c r="AU3072" s="124" t="e">
        <f t="shared" si="129"/>
        <v>#REF!</v>
      </c>
      <c r="AV3072" s="124" t="s">
        <v>5549</v>
      </c>
      <c r="AW3072" s="124" t="s">
        <v>5550</v>
      </c>
    </row>
    <row r="3073" spans="45:49" x14ac:dyDescent="0.3">
      <c r="AS3073" s="124">
        <v>4701</v>
      </c>
      <c r="AT3073" s="124" t="e">
        <f t="shared" si="130"/>
        <v>#REF!</v>
      </c>
      <c r="AU3073" s="124" t="e">
        <f t="shared" si="129"/>
        <v>#REF!</v>
      </c>
      <c r="AV3073" s="129" t="s">
        <v>5551</v>
      </c>
      <c r="AW3073" s="129" t="s">
        <v>5552</v>
      </c>
    </row>
    <row r="3074" spans="45:49" x14ac:dyDescent="0.3">
      <c r="AS3074" s="124">
        <v>4701</v>
      </c>
      <c r="AT3074" s="124" t="e">
        <f t="shared" si="130"/>
        <v>#REF!</v>
      </c>
      <c r="AU3074" s="124" t="e">
        <f t="shared" ref="AU3074:AU3122" si="131">CONCATENATE(AS3074,AT3074)</f>
        <v>#REF!</v>
      </c>
      <c r="AV3074" s="124" t="s">
        <v>5553</v>
      </c>
      <c r="AW3074" s="124" t="s">
        <v>5554</v>
      </c>
    </row>
    <row r="3075" spans="45:49" x14ac:dyDescent="0.3">
      <c r="AS3075" s="124">
        <v>4701</v>
      </c>
      <c r="AT3075" s="124" t="e">
        <f t="shared" ref="AT3075:AT3122" si="132">AT3074+1</f>
        <v>#REF!</v>
      </c>
      <c r="AU3075" s="124" t="e">
        <f t="shared" si="131"/>
        <v>#REF!</v>
      </c>
      <c r="AV3075" s="129" t="s">
        <v>5555</v>
      </c>
      <c r="AW3075" s="129" t="s">
        <v>5556</v>
      </c>
    </row>
    <row r="3076" spans="45:49" x14ac:dyDescent="0.3">
      <c r="AS3076" s="124">
        <v>4701</v>
      </c>
      <c r="AT3076" s="124" t="e">
        <f t="shared" si="132"/>
        <v>#REF!</v>
      </c>
      <c r="AU3076" s="124" t="e">
        <f t="shared" si="131"/>
        <v>#REF!</v>
      </c>
      <c r="AV3076" s="124" t="s">
        <v>5557</v>
      </c>
      <c r="AW3076" s="124" t="s">
        <v>5558</v>
      </c>
    </row>
    <row r="3077" spans="45:49" x14ac:dyDescent="0.3">
      <c r="AS3077" s="124">
        <v>4701</v>
      </c>
      <c r="AT3077" s="124" t="e">
        <f t="shared" si="132"/>
        <v>#REF!</v>
      </c>
      <c r="AU3077" s="124" t="e">
        <f t="shared" si="131"/>
        <v>#REF!</v>
      </c>
      <c r="AV3077" s="129" t="s">
        <v>5559</v>
      </c>
      <c r="AW3077" s="129" t="s">
        <v>5560</v>
      </c>
    </row>
    <row r="3078" spans="45:49" x14ac:dyDescent="0.3">
      <c r="AS3078" s="124">
        <v>4701</v>
      </c>
      <c r="AT3078" s="124" t="e">
        <f t="shared" si="132"/>
        <v>#REF!</v>
      </c>
      <c r="AU3078" s="124" t="e">
        <f t="shared" si="131"/>
        <v>#REF!</v>
      </c>
      <c r="AV3078" s="124" t="s">
        <v>5561</v>
      </c>
      <c r="AW3078" s="124" t="s">
        <v>5562</v>
      </c>
    </row>
    <row r="3079" spans="45:49" x14ac:dyDescent="0.3">
      <c r="AS3079" s="124">
        <v>4701</v>
      </c>
      <c r="AT3079" s="124" t="e">
        <f t="shared" si="132"/>
        <v>#REF!</v>
      </c>
      <c r="AU3079" s="124" t="e">
        <f t="shared" si="131"/>
        <v>#REF!</v>
      </c>
      <c r="AV3079" s="129" t="s">
        <v>5423</v>
      </c>
      <c r="AW3079" s="129" t="s">
        <v>5563</v>
      </c>
    </row>
    <row r="3080" spans="45:49" x14ac:dyDescent="0.3">
      <c r="AS3080" s="124">
        <v>4701</v>
      </c>
      <c r="AT3080" s="124" t="e">
        <f t="shared" si="132"/>
        <v>#REF!</v>
      </c>
      <c r="AU3080" s="124" t="e">
        <f t="shared" si="131"/>
        <v>#REF!</v>
      </c>
      <c r="AV3080" s="124" t="s">
        <v>5564</v>
      </c>
      <c r="AW3080" s="124" t="s">
        <v>5565</v>
      </c>
    </row>
    <row r="3081" spans="45:49" x14ac:dyDescent="0.3">
      <c r="AS3081" s="124">
        <v>4801</v>
      </c>
      <c r="AT3081" s="124" t="e">
        <f t="shared" si="132"/>
        <v>#REF!</v>
      </c>
      <c r="AU3081" s="124" t="e">
        <f t="shared" si="131"/>
        <v>#REF!</v>
      </c>
      <c r="AV3081" s="129" t="s">
        <v>5566</v>
      </c>
      <c r="AW3081" s="129" t="s">
        <v>5567</v>
      </c>
    </row>
    <row r="3082" spans="45:49" x14ac:dyDescent="0.3">
      <c r="AS3082" s="124">
        <v>4801</v>
      </c>
      <c r="AT3082" s="124" t="e">
        <f t="shared" si="132"/>
        <v>#REF!</v>
      </c>
      <c r="AU3082" s="124" t="e">
        <f t="shared" si="131"/>
        <v>#REF!</v>
      </c>
      <c r="AV3082" s="124" t="s">
        <v>5568</v>
      </c>
      <c r="AW3082" s="124" t="s">
        <v>5569</v>
      </c>
    </row>
    <row r="3083" spans="45:49" x14ac:dyDescent="0.3">
      <c r="AS3083" s="124">
        <v>4801</v>
      </c>
      <c r="AT3083" s="124" t="e">
        <f t="shared" si="132"/>
        <v>#REF!</v>
      </c>
      <c r="AU3083" s="124" t="e">
        <f t="shared" si="131"/>
        <v>#REF!</v>
      </c>
      <c r="AV3083" s="129" t="s">
        <v>5570</v>
      </c>
      <c r="AW3083" s="129" t="s">
        <v>5571</v>
      </c>
    </row>
    <row r="3084" spans="45:49" x14ac:dyDescent="0.3">
      <c r="AS3084" s="124">
        <v>4801</v>
      </c>
      <c r="AT3084" s="124" t="e">
        <f t="shared" si="132"/>
        <v>#REF!</v>
      </c>
      <c r="AU3084" s="124" t="e">
        <f t="shared" si="131"/>
        <v>#REF!</v>
      </c>
      <c r="AV3084" s="124" t="s">
        <v>5572</v>
      </c>
      <c r="AW3084" s="124" t="s">
        <v>5573</v>
      </c>
    </row>
    <row r="3085" spans="45:49" x14ac:dyDescent="0.3">
      <c r="AS3085" s="124">
        <v>4801</v>
      </c>
      <c r="AT3085" s="124" t="e">
        <f t="shared" si="132"/>
        <v>#REF!</v>
      </c>
      <c r="AU3085" s="124" t="e">
        <f t="shared" si="131"/>
        <v>#REF!</v>
      </c>
      <c r="AV3085" s="129" t="s">
        <v>480</v>
      </c>
      <c r="AW3085" s="129" t="s">
        <v>5574</v>
      </c>
    </row>
    <row r="3086" spans="45:49" x14ac:dyDescent="0.3">
      <c r="AS3086" s="124">
        <v>4801</v>
      </c>
      <c r="AT3086" s="124" t="e">
        <f t="shared" si="132"/>
        <v>#REF!</v>
      </c>
      <c r="AU3086" s="124" t="e">
        <f t="shared" si="131"/>
        <v>#REF!</v>
      </c>
      <c r="AV3086" s="124" t="s">
        <v>3433</v>
      </c>
      <c r="AW3086" s="124" t="s">
        <v>5575</v>
      </c>
    </row>
    <row r="3087" spans="45:49" x14ac:dyDescent="0.3">
      <c r="AS3087" s="124">
        <v>4801</v>
      </c>
      <c r="AT3087" s="124" t="e">
        <f t="shared" si="132"/>
        <v>#REF!</v>
      </c>
      <c r="AU3087" s="124" t="e">
        <f t="shared" si="131"/>
        <v>#REF!</v>
      </c>
      <c r="AV3087" s="129" t="s">
        <v>1322</v>
      </c>
      <c r="AW3087" s="129" t="s">
        <v>5576</v>
      </c>
    </row>
    <row r="3088" spans="45:49" x14ac:dyDescent="0.3">
      <c r="AS3088" s="124">
        <v>4802</v>
      </c>
      <c r="AT3088" s="124" t="e">
        <f t="shared" si="132"/>
        <v>#REF!</v>
      </c>
      <c r="AU3088" s="124" t="e">
        <f t="shared" si="131"/>
        <v>#REF!</v>
      </c>
      <c r="AV3088" s="124" t="s">
        <v>5577</v>
      </c>
      <c r="AW3088" s="124" t="s">
        <v>5578</v>
      </c>
    </row>
    <row r="3089" spans="45:49" x14ac:dyDescent="0.3">
      <c r="AS3089" s="124">
        <v>4802</v>
      </c>
      <c r="AT3089" s="124" t="e">
        <f t="shared" si="132"/>
        <v>#REF!</v>
      </c>
      <c r="AU3089" s="124" t="e">
        <f t="shared" si="131"/>
        <v>#REF!</v>
      </c>
      <c r="AV3089" s="129" t="s">
        <v>5546</v>
      </c>
      <c r="AW3089" s="129" t="s">
        <v>5579</v>
      </c>
    </row>
    <row r="3090" spans="45:49" x14ac:dyDescent="0.3">
      <c r="AS3090" s="124">
        <v>4802</v>
      </c>
      <c r="AT3090" s="124" t="e">
        <f t="shared" si="132"/>
        <v>#REF!</v>
      </c>
      <c r="AU3090" s="124" t="e">
        <f t="shared" si="131"/>
        <v>#REF!</v>
      </c>
      <c r="AV3090" s="124" t="s">
        <v>484</v>
      </c>
      <c r="AW3090" s="124" t="s">
        <v>5580</v>
      </c>
    </row>
    <row r="3091" spans="45:49" x14ac:dyDescent="0.3">
      <c r="AS3091" s="124">
        <v>4802</v>
      </c>
      <c r="AT3091" s="124" t="e">
        <f t="shared" si="132"/>
        <v>#REF!</v>
      </c>
      <c r="AU3091" s="124" t="e">
        <f t="shared" si="131"/>
        <v>#REF!</v>
      </c>
      <c r="AV3091" s="129" t="s">
        <v>489</v>
      </c>
      <c r="AW3091" s="129" t="s">
        <v>5581</v>
      </c>
    </row>
    <row r="3092" spans="45:49" x14ac:dyDescent="0.3">
      <c r="AS3092" s="124">
        <v>4901</v>
      </c>
      <c r="AT3092" s="124" t="e">
        <f t="shared" si="132"/>
        <v>#REF!</v>
      </c>
      <c r="AU3092" s="124" t="e">
        <f t="shared" si="131"/>
        <v>#REF!</v>
      </c>
      <c r="AV3092" s="124" t="s">
        <v>477</v>
      </c>
      <c r="AW3092" s="124" t="s">
        <v>5582</v>
      </c>
    </row>
    <row r="3093" spans="45:49" x14ac:dyDescent="0.3">
      <c r="AS3093" s="124" t="s">
        <v>514</v>
      </c>
      <c r="AT3093" s="124" t="e">
        <f t="shared" si="132"/>
        <v>#REF!</v>
      </c>
      <c r="AU3093" s="124" t="e">
        <f t="shared" si="131"/>
        <v>#REF!</v>
      </c>
      <c r="AV3093" s="124" t="s">
        <v>475</v>
      </c>
    </row>
    <row r="3094" spans="45:49" x14ac:dyDescent="0.3">
      <c r="AS3094" s="124" t="s">
        <v>514</v>
      </c>
      <c r="AT3094" s="124" t="e">
        <f t="shared" si="132"/>
        <v>#REF!</v>
      </c>
      <c r="AU3094" s="124" t="e">
        <f t="shared" si="131"/>
        <v>#REF!</v>
      </c>
      <c r="AV3094" s="124" t="s">
        <v>476</v>
      </c>
    </row>
    <row r="3095" spans="45:49" x14ac:dyDescent="0.3">
      <c r="AS3095" s="124" t="s">
        <v>514</v>
      </c>
      <c r="AT3095" s="124" t="e">
        <f t="shared" si="132"/>
        <v>#REF!</v>
      </c>
      <c r="AU3095" s="124" t="e">
        <f t="shared" si="131"/>
        <v>#REF!</v>
      </c>
      <c r="AV3095" s="124" t="s">
        <v>477</v>
      </c>
    </row>
    <row r="3096" spans="45:49" x14ac:dyDescent="0.3">
      <c r="AS3096" s="124" t="s">
        <v>514</v>
      </c>
      <c r="AT3096" s="124" t="e">
        <f t="shared" si="132"/>
        <v>#REF!</v>
      </c>
      <c r="AU3096" s="124" t="e">
        <f t="shared" si="131"/>
        <v>#REF!</v>
      </c>
      <c r="AV3096" s="124" t="s">
        <v>478</v>
      </c>
    </row>
    <row r="3097" spans="45:49" x14ac:dyDescent="0.3">
      <c r="AS3097" s="124" t="s">
        <v>514</v>
      </c>
      <c r="AT3097" s="124" t="e">
        <f t="shared" si="132"/>
        <v>#REF!</v>
      </c>
      <c r="AU3097" s="124" t="e">
        <f t="shared" si="131"/>
        <v>#REF!</v>
      </c>
      <c r="AV3097" s="124" t="s">
        <v>479</v>
      </c>
    </row>
    <row r="3098" spans="45:49" x14ac:dyDescent="0.3">
      <c r="AS3098" s="124" t="s">
        <v>514</v>
      </c>
      <c r="AT3098" s="124" t="e">
        <f t="shared" si="132"/>
        <v>#REF!</v>
      </c>
      <c r="AU3098" s="124" t="e">
        <f t="shared" si="131"/>
        <v>#REF!</v>
      </c>
      <c r="AV3098" s="124" t="s">
        <v>480</v>
      </c>
    </row>
    <row r="3099" spans="45:49" x14ac:dyDescent="0.3">
      <c r="AS3099" s="124" t="s">
        <v>514</v>
      </c>
      <c r="AT3099" s="124" t="e">
        <f t="shared" si="132"/>
        <v>#REF!</v>
      </c>
      <c r="AU3099" s="124" t="e">
        <f t="shared" si="131"/>
        <v>#REF!</v>
      </c>
      <c r="AV3099" s="124" t="s">
        <v>481</v>
      </c>
    </row>
    <row r="3100" spans="45:49" x14ac:dyDescent="0.3">
      <c r="AS3100" s="124" t="s">
        <v>514</v>
      </c>
      <c r="AT3100" s="124" t="e">
        <f t="shared" si="132"/>
        <v>#REF!</v>
      </c>
      <c r="AU3100" s="124" t="e">
        <f t="shared" si="131"/>
        <v>#REF!</v>
      </c>
      <c r="AV3100" s="124" t="s">
        <v>482</v>
      </c>
    </row>
    <row r="3101" spans="45:49" x14ac:dyDescent="0.3">
      <c r="AS3101" s="124" t="s">
        <v>514</v>
      </c>
      <c r="AT3101" s="124" t="e">
        <f t="shared" si="132"/>
        <v>#REF!</v>
      </c>
      <c r="AU3101" s="124" t="e">
        <f t="shared" si="131"/>
        <v>#REF!</v>
      </c>
      <c r="AV3101" s="124" t="s">
        <v>483</v>
      </c>
    </row>
    <row r="3102" spans="45:49" x14ac:dyDescent="0.3">
      <c r="AS3102" s="124" t="s">
        <v>514</v>
      </c>
      <c r="AT3102" s="124" t="e">
        <f t="shared" si="132"/>
        <v>#REF!</v>
      </c>
      <c r="AU3102" s="124" t="e">
        <f t="shared" si="131"/>
        <v>#REF!</v>
      </c>
      <c r="AV3102" s="124" t="s">
        <v>484</v>
      </c>
    </row>
    <row r="3103" spans="45:49" x14ac:dyDescent="0.3">
      <c r="AS3103" s="124" t="s">
        <v>514</v>
      </c>
      <c r="AT3103" s="124" t="e">
        <f t="shared" si="132"/>
        <v>#REF!</v>
      </c>
      <c r="AU3103" s="124" t="e">
        <f t="shared" si="131"/>
        <v>#REF!</v>
      </c>
      <c r="AV3103" s="124" t="s">
        <v>485</v>
      </c>
    </row>
    <row r="3104" spans="45:49" x14ac:dyDescent="0.3">
      <c r="AS3104" s="124" t="s">
        <v>514</v>
      </c>
      <c r="AT3104" s="124" t="e">
        <f t="shared" si="132"/>
        <v>#REF!</v>
      </c>
      <c r="AU3104" s="124" t="e">
        <f t="shared" si="131"/>
        <v>#REF!</v>
      </c>
      <c r="AV3104" s="124" t="s">
        <v>486</v>
      </c>
    </row>
    <row r="3105" spans="45:48" x14ac:dyDescent="0.3">
      <c r="AS3105" s="124" t="s">
        <v>514</v>
      </c>
      <c r="AT3105" s="124" t="e">
        <f t="shared" si="132"/>
        <v>#REF!</v>
      </c>
      <c r="AU3105" s="124" t="e">
        <f t="shared" si="131"/>
        <v>#REF!</v>
      </c>
      <c r="AV3105" s="124" t="s">
        <v>487</v>
      </c>
    </row>
    <row r="3106" spans="45:48" x14ac:dyDescent="0.3">
      <c r="AS3106" s="124" t="s">
        <v>514</v>
      </c>
      <c r="AT3106" s="124" t="e">
        <f t="shared" si="132"/>
        <v>#REF!</v>
      </c>
      <c r="AU3106" s="124" t="e">
        <f t="shared" si="131"/>
        <v>#REF!</v>
      </c>
      <c r="AV3106" s="124" t="s">
        <v>488</v>
      </c>
    </row>
    <row r="3107" spans="45:48" x14ac:dyDescent="0.3">
      <c r="AS3107" s="124" t="s">
        <v>514</v>
      </c>
      <c r="AT3107" s="124" t="e">
        <f t="shared" si="132"/>
        <v>#REF!</v>
      </c>
      <c r="AU3107" s="124" t="e">
        <f t="shared" si="131"/>
        <v>#REF!</v>
      </c>
      <c r="AV3107" s="124" t="s">
        <v>489</v>
      </c>
    </row>
    <row r="3108" spans="45:48" x14ac:dyDescent="0.3">
      <c r="AS3108" s="124" t="s">
        <v>514</v>
      </c>
      <c r="AT3108" s="124" t="e">
        <f t="shared" si="132"/>
        <v>#REF!</v>
      </c>
      <c r="AU3108" s="124" t="e">
        <f t="shared" si="131"/>
        <v>#REF!</v>
      </c>
      <c r="AV3108" s="124" t="s">
        <v>490</v>
      </c>
    </row>
    <row r="3109" spans="45:48" x14ac:dyDescent="0.3">
      <c r="AS3109" s="124" t="s">
        <v>514</v>
      </c>
      <c r="AT3109" s="124" t="e">
        <f t="shared" si="132"/>
        <v>#REF!</v>
      </c>
      <c r="AU3109" s="124" t="e">
        <f t="shared" si="131"/>
        <v>#REF!</v>
      </c>
      <c r="AV3109" s="124" t="s">
        <v>491</v>
      </c>
    </row>
    <row r="3110" spans="45:48" x14ac:dyDescent="0.3">
      <c r="AS3110" s="124" t="s">
        <v>514</v>
      </c>
      <c r="AT3110" s="124" t="e">
        <f t="shared" si="132"/>
        <v>#REF!</v>
      </c>
      <c r="AU3110" s="124" t="e">
        <f t="shared" si="131"/>
        <v>#REF!</v>
      </c>
      <c r="AV3110" s="124" t="s">
        <v>492</v>
      </c>
    </row>
    <row r="3111" spans="45:48" x14ac:dyDescent="0.3">
      <c r="AS3111" s="124" t="s">
        <v>514</v>
      </c>
      <c r="AT3111" s="124" t="e">
        <f t="shared" si="132"/>
        <v>#REF!</v>
      </c>
      <c r="AU3111" s="124" t="e">
        <f t="shared" si="131"/>
        <v>#REF!</v>
      </c>
      <c r="AV3111" s="124" t="s">
        <v>493</v>
      </c>
    </row>
    <row r="3112" spans="45:48" x14ac:dyDescent="0.3">
      <c r="AS3112" s="124" t="s">
        <v>513</v>
      </c>
      <c r="AT3112" s="124" t="e">
        <f t="shared" si="132"/>
        <v>#REF!</v>
      </c>
      <c r="AU3112" s="124" t="e">
        <f t="shared" si="131"/>
        <v>#REF!</v>
      </c>
      <c r="AV3112" s="124" t="s">
        <v>495</v>
      </c>
    </row>
    <row r="3113" spans="45:48" x14ac:dyDescent="0.3">
      <c r="AS3113" s="124" t="s">
        <v>513</v>
      </c>
      <c r="AT3113" s="124" t="e">
        <f t="shared" si="132"/>
        <v>#REF!</v>
      </c>
      <c r="AU3113" s="124" t="e">
        <f t="shared" si="131"/>
        <v>#REF!</v>
      </c>
      <c r="AV3113" s="124" t="s">
        <v>496</v>
      </c>
    </row>
    <row r="3114" spans="45:48" x14ac:dyDescent="0.3">
      <c r="AS3114" s="124" t="s">
        <v>513</v>
      </c>
      <c r="AT3114" s="124" t="e">
        <f t="shared" si="132"/>
        <v>#REF!</v>
      </c>
      <c r="AU3114" s="124" t="e">
        <f t="shared" si="131"/>
        <v>#REF!</v>
      </c>
      <c r="AV3114" s="124" t="s">
        <v>497</v>
      </c>
    </row>
    <row r="3115" spans="45:48" x14ac:dyDescent="0.3">
      <c r="AS3115" s="124" t="s">
        <v>513</v>
      </c>
      <c r="AT3115" s="124" t="e">
        <f t="shared" si="132"/>
        <v>#REF!</v>
      </c>
      <c r="AU3115" s="124" t="e">
        <f t="shared" si="131"/>
        <v>#REF!</v>
      </c>
      <c r="AV3115" s="124" t="s">
        <v>498</v>
      </c>
    </row>
    <row r="3116" spans="45:48" x14ac:dyDescent="0.3">
      <c r="AS3116" s="124" t="s">
        <v>513</v>
      </c>
      <c r="AT3116" s="124" t="e">
        <f t="shared" si="132"/>
        <v>#REF!</v>
      </c>
      <c r="AU3116" s="124" t="e">
        <f t="shared" si="131"/>
        <v>#REF!</v>
      </c>
      <c r="AV3116" s="124" t="s">
        <v>499</v>
      </c>
    </row>
    <row r="3117" spans="45:48" x14ac:dyDescent="0.3">
      <c r="AS3117" s="124" t="s">
        <v>513</v>
      </c>
      <c r="AT3117" s="124" t="e">
        <f t="shared" si="132"/>
        <v>#REF!</v>
      </c>
      <c r="AU3117" s="124" t="e">
        <f t="shared" si="131"/>
        <v>#REF!</v>
      </c>
      <c r="AV3117" s="124" t="s">
        <v>500</v>
      </c>
    </row>
    <row r="3118" spans="45:48" x14ac:dyDescent="0.3">
      <c r="AS3118" s="124" t="s">
        <v>513</v>
      </c>
      <c r="AT3118" s="124" t="e">
        <f t="shared" si="132"/>
        <v>#REF!</v>
      </c>
      <c r="AU3118" s="124" t="e">
        <f t="shared" si="131"/>
        <v>#REF!</v>
      </c>
      <c r="AV3118" s="124" t="s">
        <v>501</v>
      </c>
    </row>
    <row r="3119" spans="45:48" x14ac:dyDescent="0.3">
      <c r="AS3119" s="124" t="s">
        <v>513</v>
      </c>
      <c r="AT3119" s="124" t="e">
        <f t="shared" si="132"/>
        <v>#REF!</v>
      </c>
      <c r="AU3119" s="124" t="e">
        <f t="shared" si="131"/>
        <v>#REF!</v>
      </c>
      <c r="AV3119" s="124" t="s">
        <v>502</v>
      </c>
    </row>
    <row r="3120" spans="45:48" x14ac:dyDescent="0.3">
      <c r="AS3120" s="124" t="s">
        <v>513</v>
      </c>
      <c r="AT3120" s="124" t="e">
        <f t="shared" si="132"/>
        <v>#REF!</v>
      </c>
      <c r="AU3120" s="124" t="e">
        <f t="shared" si="131"/>
        <v>#REF!</v>
      </c>
      <c r="AV3120" s="124" t="s">
        <v>503</v>
      </c>
    </row>
    <row r="3121" spans="45:48" x14ac:dyDescent="0.3">
      <c r="AS3121" s="124" t="s">
        <v>513</v>
      </c>
      <c r="AT3121" s="124" t="e">
        <f t="shared" si="132"/>
        <v>#REF!</v>
      </c>
      <c r="AU3121" s="124" t="e">
        <f t="shared" si="131"/>
        <v>#REF!</v>
      </c>
      <c r="AV3121" s="124" t="s">
        <v>504</v>
      </c>
    </row>
    <row r="3122" spans="45:48" x14ac:dyDescent="0.3">
      <c r="AS3122" s="124" t="s">
        <v>513</v>
      </c>
      <c r="AT3122" s="124" t="e">
        <f t="shared" si="132"/>
        <v>#REF!</v>
      </c>
      <c r="AU3122" s="124" t="e">
        <f t="shared" si="131"/>
        <v>#REF!</v>
      </c>
      <c r="AV3122" s="124" t="s">
        <v>505</v>
      </c>
    </row>
  </sheetData>
  <pageMargins left="0.7" right="0.7" top="0.75" bottom="0.75" header="0.3" footer="0.3"/>
  <tableParts count="12">
    <tablePart r:id="rId1"/>
    <tablePart r:id="rId2"/>
    <tablePart r:id="rId3"/>
    <tablePart r:id="rId4"/>
    <tablePart r:id="rId5"/>
    <tablePart r:id="rId6"/>
    <tablePart r:id="rId7"/>
    <tablePart r:id="rId8"/>
    <tablePart r:id="rId9"/>
    <tablePart r:id="rId10"/>
    <tablePart r:id="rId11"/>
    <tablePart r:id="rId1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workbookViewId="0">
      <selection activeCell="O11" sqref="O11"/>
    </sheetView>
  </sheetViews>
  <sheetFormatPr defaultColWidth="39.6640625" defaultRowHeight="12" x14ac:dyDescent="0.25"/>
  <cols>
    <col min="1" max="1" width="34.109375" style="15" bestFit="1" customWidth="1"/>
    <col min="2" max="2" width="20.44140625" style="23" customWidth="1"/>
    <col min="3" max="3" width="8.5546875" style="23" bestFit="1" customWidth="1"/>
    <col min="4" max="4" width="1.109375" style="15" customWidth="1"/>
    <col min="5" max="5" width="18.44140625" style="15" bestFit="1" customWidth="1"/>
    <col min="6" max="6" width="8.6640625" style="15" bestFit="1" customWidth="1"/>
    <col min="7" max="7" width="17.88671875" style="15" bestFit="1" customWidth="1"/>
    <col min="8" max="8" width="17.6640625" style="15" bestFit="1" customWidth="1"/>
    <col min="9" max="9" width="1.109375" style="15" customWidth="1"/>
    <col min="10" max="10" width="29.88671875" style="15" bestFit="1" customWidth="1"/>
    <col min="11" max="11" width="1.44140625" style="15" customWidth="1"/>
    <col min="12" max="12" width="13.44140625" style="15" bestFit="1" customWidth="1"/>
    <col min="13" max="13" width="1.109375" style="15" customWidth="1"/>
    <col min="14" max="14" width="17.44140625" style="15" bestFit="1" customWidth="1"/>
    <col min="15" max="16384" width="39.6640625" style="15"/>
  </cols>
  <sheetData>
    <row r="1" spans="1:16" s="11" customFormat="1" x14ac:dyDescent="0.3">
      <c r="A1" s="9" t="s">
        <v>6388</v>
      </c>
      <c r="B1" s="10" t="s">
        <v>6392</v>
      </c>
      <c r="C1" s="9" t="s">
        <v>6393</v>
      </c>
      <c r="E1" s="11" t="s">
        <v>6394</v>
      </c>
      <c r="F1" s="12" t="s">
        <v>6395</v>
      </c>
      <c r="G1" s="12" t="s">
        <v>6396</v>
      </c>
      <c r="H1" s="12" t="s">
        <v>6397</v>
      </c>
      <c r="J1" s="11" t="s">
        <v>6398</v>
      </c>
      <c r="L1" s="11" t="s">
        <v>6399</v>
      </c>
      <c r="N1" s="11" t="s">
        <v>6400</v>
      </c>
    </row>
    <row r="2" spans="1:16" ht="51.6" x14ac:dyDescent="0.25">
      <c r="A2" s="13" t="s">
        <v>6390</v>
      </c>
      <c r="B2" s="14" t="s">
        <v>6401</v>
      </c>
      <c r="C2" s="13" t="s">
        <v>6394</v>
      </c>
      <c r="E2" s="16" t="s">
        <v>6402</v>
      </c>
      <c r="F2" s="17" t="e">
        <v>#REF!</v>
      </c>
      <c r="G2" s="18" t="s">
        <v>6403</v>
      </c>
      <c r="H2" s="18" t="s">
        <v>6403</v>
      </c>
      <c r="J2" s="14" t="s">
        <v>6404</v>
      </c>
      <c r="L2" s="19" t="s">
        <v>6405</v>
      </c>
      <c r="N2" s="14" t="s">
        <v>6406</v>
      </c>
      <c r="P2" s="15" t="s">
        <v>6406</v>
      </c>
    </row>
    <row r="3" spans="1:16" ht="122.4" x14ac:dyDescent="0.25">
      <c r="A3" s="13" t="s">
        <v>6407</v>
      </c>
      <c r="B3" s="14" t="s">
        <v>6408</v>
      </c>
      <c r="C3" s="13" t="s">
        <v>6394</v>
      </c>
      <c r="E3" s="16" t="s">
        <v>6391</v>
      </c>
      <c r="F3" s="17">
        <v>1375.1860000000001</v>
      </c>
      <c r="G3" s="20">
        <v>0.5</v>
      </c>
      <c r="H3" s="20">
        <v>0.4</v>
      </c>
      <c r="J3" s="14" t="s">
        <v>6409</v>
      </c>
      <c r="N3" s="14" t="s">
        <v>6410</v>
      </c>
      <c r="P3" s="15" t="s">
        <v>6410</v>
      </c>
    </row>
    <row r="4" spans="1:16" ht="91.8" x14ac:dyDescent="0.25">
      <c r="A4" s="13" t="s">
        <v>6411</v>
      </c>
      <c r="B4" s="14" t="s">
        <v>6412</v>
      </c>
      <c r="C4" s="13" t="s">
        <v>6394</v>
      </c>
      <c r="E4" s="16" t="s">
        <v>6413</v>
      </c>
      <c r="F4" s="17">
        <v>1375.1860000000001</v>
      </c>
      <c r="G4" s="20">
        <v>1</v>
      </c>
      <c r="H4" s="20">
        <v>0.35</v>
      </c>
      <c r="J4" s="14" t="s">
        <v>6414</v>
      </c>
      <c r="N4" s="14" t="s">
        <v>6415</v>
      </c>
      <c r="P4" s="15" t="s">
        <v>6415</v>
      </c>
    </row>
    <row r="5" spans="1:16" ht="153" x14ac:dyDescent="0.25">
      <c r="A5" s="13" t="s">
        <v>6416</v>
      </c>
      <c r="B5" s="14" t="s">
        <v>6417</v>
      </c>
      <c r="C5" s="13" t="s">
        <v>6394</v>
      </c>
      <c r="E5" s="16" t="s">
        <v>6418</v>
      </c>
      <c r="F5" s="17" t="e">
        <v>#REF!</v>
      </c>
      <c r="G5" s="20">
        <v>0.4</v>
      </c>
      <c r="H5" s="20">
        <v>0.3</v>
      </c>
      <c r="J5" s="14" t="s">
        <v>6419</v>
      </c>
      <c r="N5" s="14" t="s">
        <v>6420</v>
      </c>
      <c r="P5" s="15" t="s">
        <v>6420</v>
      </c>
    </row>
    <row r="6" spans="1:16" ht="40.799999999999997" x14ac:dyDescent="0.25">
      <c r="A6" s="13" t="s">
        <v>6421</v>
      </c>
      <c r="B6" s="14" t="s">
        <v>6422</v>
      </c>
      <c r="C6" s="13" t="s">
        <v>6398</v>
      </c>
      <c r="E6" s="16" t="s">
        <v>6423</v>
      </c>
      <c r="F6" s="17" t="e">
        <f>F5</f>
        <v>#REF!</v>
      </c>
      <c r="G6" s="20">
        <v>0.45</v>
      </c>
      <c r="H6" s="20">
        <v>0.35</v>
      </c>
      <c r="J6" s="14"/>
      <c r="P6" s="15" t="s">
        <v>6402</v>
      </c>
    </row>
    <row r="7" spans="1:16" ht="40.799999999999997" x14ac:dyDescent="0.25">
      <c r="A7" s="13" t="s">
        <v>6424</v>
      </c>
      <c r="B7" s="14" t="s">
        <v>6425</v>
      </c>
      <c r="C7" s="13" t="s">
        <v>6399</v>
      </c>
      <c r="E7" s="16" t="s">
        <v>6435</v>
      </c>
      <c r="F7" s="17"/>
      <c r="G7" s="21">
        <v>0.5</v>
      </c>
      <c r="H7" s="21">
        <v>0.35</v>
      </c>
      <c r="P7" s="15" t="s">
        <v>6391</v>
      </c>
    </row>
    <row r="8" spans="1:16" ht="51" x14ac:dyDescent="0.25">
      <c r="A8" s="13" t="s">
        <v>6426</v>
      </c>
      <c r="B8" s="14" t="s">
        <v>6427</v>
      </c>
      <c r="C8" s="13" t="s">
        <v>6400</v>
      </c>
      <c r="E8" s="16"/>
      <c r="F8" s="22">
        <v>100</v>
      </c>
      <c r="G8" s="21">
        <v>0</v>
      </c>
      <c r="H8" s="21">
        <v>0</v>
      </c>
      <c r="P8" s="15" t="s">
        <v>6413</v>
      </c>
    </row>
    <row r="9" spans="1:16" ht="24" x14ac:dyDescent="0.25">
      <c r="E9" s="16"/>
      <c r="F9" s="24"/>
      <c r="G9" s="24"/>
      <c r="H9" s="24"/>
      <c r="P9" s="15" t="s">
        <v>6418</v>
      </c>
    </row>
    <row r="10" spans="1:16" ht="30.6" x14ac:dyDescent="0.25">
      <c r="E10" s="25" t="s">
        <v>6428</v>
      </c>
      <c r="F10" s="18"/>
      <c r="G10" s="24"/>
      <c r="H10" s="24"/>
      <c r="P10" s="15" t="s">
        <v>6423</v>
      </c>
    </row>
    <row r="11" spans="1:16" ht="51" x14ac:dyDescent="0.25">
      <c r="E11" s="26" t="s">
        <v>6429</v>
      </c>
      <c r="F11" s="18"/>
      <c r="H11" s="24"/>
      <c r="P11" s="15" t="s">
        <v>6435</v>
      </c>
    </row>
    <row r="12" spans="1:16" ht="30.6" x14ac:dyDescent="0.25">
      <c r="E12" s="27" t="s">
        <v>6430</v>
      </c>
      <c r="F12" s="24"/>
      <c r="H12" s="24"/>
      <c r="P12" s="15" t="s">
        <v>6404</v>
      </c>
    </row>
    <row r="13" spans="1:16" ht="24" x14ac:dyDescent="0.25">
      <c r="P13" s="15" t="s">
        <v>6409</v>
      </c>
    </row>
    <row r="14" spans="1:16" ht="24" x14ac:dyDescent="0.25">
      <c r="P14" s="15" t="s">
        <v>6414</v>
      </c>
    </row>
    <row r="15" spans="1:16" ht="24" x14ac:dyDescent="0.25">
      <c r="P15" s="15" t="s">
        <v>6419</v>
      </c>
    </row>
  </sheetData>
  <pageMargins left="0.7" right="0.7" top="0.75" bottom="0.75" header="0.3" footer="0.3"/>
  <tableParts count="5">
    <tablePart r:id="rId1"/>
    <tablePart r:id="rId2"/>
    <tablePart r:id="rId3"/>
    <tablePart r:id="rId4"/>
    <tablePart r:id="rId5"/>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312"/>
  <sheetViews>
    <sheetView workbookViewId="0">
      <selection activeCell="I2" sqref="I2"/>
    </sheetView>
  </sheetViews>
  <sheetFormatPr defaultColWidth="9.109375" defaultRowHeight="15.6" x14ac:dyDescent="0.3"/>
  <cols>
    <col min="1" max="1" width="18.109375" style="107" bestFit="1" customWidth="1"/>
    <col min="2" max="2" width="5.88671875" style="108" customWidth="1"/>
    <col min="3" max="3" width="11.5546875" style="107" customWidth="1"/>
    <col min="4" max="4" width="15.109375" style="107" customWidth="1"/>
    <col min="5" max="5" width="5.88671875" style="109" customWidth="1"/>
    <col min="6" max="6" width="11.33203125" style="109" customWidth="1"/>
    <col min="7" max="7" width="4.33203125" style="109" customWidth="1"/>
    <col min="8" max="8" width="14.33203125" style="110" customWidth="1"/>
    <col min="9" max="9" width="6.109375" style="110" customWidth="1"/>
    <col min="10" max="10" width="14.5546875" style="110" customWidth="1"/>
    <col min="11" max="11" width="6.44140625" style="110" customWidth="1"/>
    <col min="12" max="12" width="15.6640625" style="110" customWidth="1"/>
    <col min="13" max="13" width="6.44140625" style="110" customWidth="1"/>
    <col min="14" max="14" width="14.33203125" style="90" bestFit="1" customWidth="1"/>
    <col min="15" max="15" width="13.88671875" style="90" bestFit="1" customWidth="1"/>
    <col min="16" max="16" width="20.6640625" style="90" bestFit="1" customWidth="1"/>
    <col min="17" max="17" width="20.88671875" style="90" bestFit="1" customWidth="1"/>
    <col min="18" max="18" width="26.44140625" style="90" bestFit="1" customWidth="1"/>
    <col min="19" max="19" width="2.5546875" style="90" customWidth="1"/>
    <col min="20" max="20" width="24.88671875" style="78" bestFit="1" customWidth="1"/>
    <col min="21" max="21" width="15.33203125" style="78" bestFit="1" customWidth="1"/>
    <col min="22" max="22" width="1.88671875" style="78" customWidth="1"/>
    <col min="23" max="23" width="25" style="78" bestFit="1" customWidth="1"/>
    <col min="24" max="24" width="19" style="78" bestFit="1" customWidth="1"/>
    <col min="25" max="25" width="3.5546875" style="78" customWidth="1"/>
    <col min="26" max="26" width="25" style="78" bestFit="1" customWidth="1"/>
    <col min="27" max="27" width="18.6640625" style="78" bestFit="1" customWidth="1"/>
    <col min="28" max="28" width="3.5546875" style="78" customWidth="1"/>
    <col min="29" max="29" width="24.88671875" style="78" bestFit="1" customWidth="1"/>
    <col min="30" max="30" width="24.88671875" style="78" customWidth="1"/>
    <col min="31" max="31" width="21.6640625" style="78" bestFit="1" customWidth="1"/>
    <col min="32" max="32" width="3.5546875" style="78" customWidth="1"/>
    <col min="33" max="33" width="25" style="78" bestFit="1" customWidth="1"/>
    <col min="34" max="34" width="18.6640625" style="78" bestFit="1" customWidth="1"/>
    <col min="35" max="35" width="3.5546875" style="90" customWidth="1"/>
    <col min="36" max="36" width="18.109375" style="107" bestFit="1" customWidth="1"/>
    <col min="37" max="37" width="7.6640625" style="108" customWidth="1"/>
    <col min="38" max="38" width="2.44140625" style="90" customWidth="1"/>
    <col min="39" max="39" width="18.109375" style="107" bestFit="1" customWidth="1"/>
    <col min="40" max="40" width="7.33203125" style="108" customWidth="1"/>
    <col min="41" max="41" width="2.44140625" style="90" customWidth="1"/>
    <col min="42" max="42" width="18.109375" style="107" bestFit="1" customWidth="1"/>
    <col min="43" max="43" width="6.44140625" style="108" customWidth="1"/>
    <col min="44" max="44" width="3.5546875" style="90" customWidth="1"/>
    <col min="45" max="45" width="18.109375" style="107" bestFit="1" customWidth="1"/>
    <col min="46" max="46" width="6.5546875" style="108" customWidth="1"/>
    <col min="47" max="47" width="2.5546875" style="90" customWidth="1"/>
    <col min="48" max="48" width="18.109375" style="107" bestFit="1" customWidth="1"/>
    <col min="49" max="49" width="5.88671875" style="108" customWidth="1"/>
    <col min="50" max="50" width="3" style="90" customWidth="1"/>
    <col min="51" max="51" width="18.109375" style="107" bestFit="1" customWidth="1"/>
    <col min="52" max="52" width="6.6640625" style="108" customWidth="1"/>
    <col min="53" max="53" width="2.6640625" style="90" customWidth="1"/>
    <col min="54" max="54" width="18.109375" style="107" bestFit="1" customWidth="1"/>
    <col min="55" max="55" width="6.44140625" style="108" customWidth="1"/>
    <col min="56" max="16384" width="9.109375" style="90"/>
  </cols>
  <sheetData>
    <row r="1" spans="1:55" s="77" customFormat="1" ht="54" x14ac:dyDescent="0.3">
      <c r="A1" s="68" t="s">
        <v>26</v>
      </c>
      <c r="B1" s="69" t="s">
        <v>6437</v>
      </c>
      <c r="C1" s="69" t="s">
        <v>6438</v>
      </c>
      <c r="D1" s="70" t="s">
        <v>6439</v>
      </c>
      <c r="E1" s="71" t="s">
        <v>6440</v>
      </c>
      <c r="F1" s="72" t="s">
        <v>6441</v>
      </c>
      <c r="G1" s="73" t="s">
        <v>6442</v>
      </c>
      <c r="H1" s="72" t="s">
        <v>6443</v>
      </c>
      <c r="I1" s="73" t="s">
        <v>6444</v>
      </c>
      <c r="J1" s="74" t="s">
        <v>6445</v>
      </c>
      <c r="K1" s="75" t="s">
        <v>6446</v>
      </c>
      <c r="L1" s="74" t="s">
        <v>6447</v>
      </c>
      <c r="M1" s="75" t="s">
        <v>6448</v>
      </c>
      <c r="N1" s="69" t="s">
        <v>6449</v>
      </c>
      <c r="O1" s="69" t="s">
        <v>6450</v>
      </c>
      <c r="P1" s="69" t="s">
        <v>6451</v>
      </c>
      <c r="Q1" s="69" t="s">
        <v>6452</v>
      </c>
      <c r="R1" s="76" t="s">
        <v>6453</v>
      </c>
      <c r="T1" s="78" t="s">
        <v>6454</v>
      </c>
      <c r="U1" s="78" t="s">
        <v>6455</v>
      </c>
      <c r="V1" s="78"/>
      <c r="W1" s="78" t="s">
        <v>6456</v>
      </c>
      <c r="X1" s="78" t="s">
        <v>6457</v>
      </c>
      <c r="Y1" s="78"/>
      <c r="Z1" s="78" t="s">
        <v>6458</v>
      </c>
      <c r="AA1" s="79" t="s">
        <v>6459</v>
      </c>
      <c r="AB1" s="78"/>
      <c r="AC1" s="78" t="s">
        <v>6460</v>
      </c>
      <c r="AD1" s="78" t="s">
        <v>7048</v>
      </c>
      <c r="AE1" s="78" t="s">
        <v>6461</v>
      </c>
      <c r="AF1" s="78"/>
      <c r="AG1" s="78" t="s">
        <v>6462</v>
      </c>
      <c r="AH1" s="79" t="s">
        <v>6463</v>
      </c>
      <c r="AJ1" s="114" t="s">
        <v>380</v>
      </c>
      <c r="AK1" s="69" t="s">
        <v>6437</v>
      </c>
      <c r="AM1" s="115" t="s">
        <v>442</v>
      </c>
      <c r="AN1" s="69" t="s">
        <v>6437</v>
      </c>
      <c r="AP1" s="113" t="s">
        <v>6488</v>
      </c>
      <c r="AQ1" s="69" t="s">
        <v>6437</v>
      </c>
      <c r="AS1" s="115" t="s">
        <v>207</v>
      </c>
      <c r="AT1" s="69" t="s">
        <v>6437</v>
      </c>
      <c r="AV1" s="117" t="s">
        <v>90</v>
      </c>
      <c r="AW1" s="69" t="s">
        <v>6437</v>
      </c>
      <c r="AY1" s="113" t="s">
        <v>6486</v>
      </c>
      <c r="AZ1" s="69" t="s">
        <v>6437</v>
      </c>
      <c r="BB1" s="68" t="s">
        <v>6477</v>
      </c>
      <c r="BC1" s="69" t="s">
        <v>6437</v>
      </c>
    </row>
    <row r="2" spans="1:55" ht="41.4" x14ac:dyDescent="0.3">
      <c r="A2" s="80" t="s">
        <v>327</v>
      </c>
      <c r="B2" s="81" t="s">
        <v>6464</v>
      </c>
      <c r="C2" s="78" t="s">
        <v>6465</v>
      </c>
      <c r="D2" s="82" t="s">
        <v>6466</v>
      </c>
      <c r="E2" s="83" t="str">
        <f>VLOOKUP(Table1432[[#This Row],[NUTS I]],Table1533[],2,FALSE)</f>
        <v>1</v>
      </c>
      <c r="F2" s="84" t="s">
        <v>207</v>
      </c>
      <c r="G2" s="83" t="str">
        <f>VLOOKUP(Table1432[[#This Row],[NUTS II 2011]],Table1634[],2,FALSE)</f>
        <v>16</v>
      </c>
      <c r="H2" s="82" t="s">
        <v>207</v>
      </c>
      <c r="I2" s="83" t="str">
        <f>VLOOKUP(Table1432[[#This Row],[NUTS II 2013]],Table162436[],2,FALSE)</f>
        <v>Centro_NUT2013</v>
      </c>
      <c r="J2" s="84" t="s">
        <v>6467</v>
      </c>
      <c r="K2" s="83" t="str">
        <f>VLOOKUP(Table1432[[#This Row],[NUTS III 2011]],Table1735[],2,FALSE)</f>
        <v>16C</v>
      </c>
      <c r="L2" s="82" t="s">
        <v>6467</v>
      </c>
      <c r="M2" s="83" t="str">
        <f>VLOOKUP(Table1432[[#This Row],[NUTS III 2013]],Table172537[],2,FALSE)</f>
        <v>16I</v>
      </c>
      <c r="N2" s="85">
        <v>697</v>
      </c>
      <c r="O2" s="86">
        <v>3.29</v>
      </c>
      <c r="P2" s="87">
        <v>4</v>
      </c>
      <c r="Q2" s="88">
        <v>15</v>
      </c>
      <c r="R2" s="89" t="str">
        <f>CONCATENATE("010.01.04.05/2021/",Table1432[[#This Row],[CodINE Mun2011]])</f>
        <v>010.01.04.05/2021/1401</v>
      </c>
      <c r="T2" s="78" t="s">
        <v>6466</v>
      </c>
      <c r="U2" s="78" t="s">
        <v>6468</v>
      </c>
      <c r="W2" s="91" t="s">
        <v>380</v>
      </c>
      <c r="X2" s="91" t="s">
        <v>6469</v>
      </c>
      <c r="Z2" s="91" t="s">
        <v>6470</v>
      </c>
      <c r="AA2" s="92" t="s">
        <v>6471</v>
      </c>
      <c r="AC2" s="78" t="s">
        <v>90</v>
      </c>
      <c r="AD2" s="78" t="s">
        <v>7049</v>
      </c>
      <c r="AE2" s="78" t="s">
        <v>6472</v>
      </c>
      <c r="AG2" s="78" t="s">
        <v>6470</v>
      </c>
      <c r="AH2" s="78" t="s">
        <v>6473</v>
      </c>
      <c r="AJ2" s="93" t="s">
        <v>383</v>
      </c>
      <c r="AK2" s="81" t="s">
        <v>382</v>
      </c>
      <c r="AM2" s="93" t="s">
        <v>444</v>
      </c>
      <c r="AN2" s="81" t="s">
        <v>443</v>
      </c>
      <c r="AP2" s="93" t="s">
        <v>330</v>
      </c>
      <c r="AQ2" s="81" t="s">
        <v>6522</v>
      </c>
      <c r="AS2" s="80" t="s">
        <v>327</v>
      </c>
      <c r="AT2" s="81" t="s">
        <v>6464</v>
      </c>
      <c r="AV2" s="93" t="s">
        <v>92</v>
      </c>
      <c r="AW2" s="81" t="s">
        <v>91</v>
      </c>
      <c r="AY2" s="80" t="s">
        <v>6649</v>
      </c>
      <c r="AZ2" s="81" t="s">
        <v>6650</v>
      </c>
      <c r="BB2" s="93" t="s">
        <v>475</v>
      </c>
      <c r="BC2" s="81" t="s">
        <v>6599</v>
      </c>
    </row>
    <row r="3" spans="1:55" ht="41.4" x14ac:dyDescent="0.3">
      <c r="A3" s="93" t="s">
        <v>208</v>
      </c>
      <c r="B3" s="81" t="s">
        <v>30</v>
      </c>
      <c r="C3" s="78" t="s">
        <v>6474</v>
      </c>
      <c r="D3" s="82" t="s">
        <v>6466</v>
      </c>
      <c r="E3" s="83" t="str">
        <f>VLOOKUP(Table1432[[#This Row],[NUTS I]],Table1533[],2,FALSE)</f>
        <v>1</v>
      </c>
      <c r="F3" s="84" t="s">
        <v>207</v>
      </c>
      <c r="G3" s="83" t="str">
        <f>VLOOKUP(Table1432[[#This Row],[NUTS II 2011]],Table1634[],2,FALSE)</f>
        <v>16</v>
      </c>
      <c r="H3" s="82" t="s">
        <v>207</v>
      </c>
      <c r="I3" s="83" t="str">
        <f>VLOOKUP(Table1432[[#This Row],[NUTS II 2013]],Table162436[],2,FALSE)</f>
        <v>Centro_NUT2013</v>
      </c>
      <c r="J3" s="84" t="s">
        <v>6475</v>
      </c>
      <c r="K3" s="83" t="str">
        <f>VLOOKUP(Table1432[[#This Row],[NUTS III 2011]],Table1735[],2,FALSE)</f>
        <v>161</v>
      </c>
      <c r="L3" s="82" t="s">
        <v>6476</v>
      </c>
      <c r="M3" s="83" t="str">
        <f>VLOOKUP(Table1432[[#This Row],[NUTS III 2013]],Table172537[],2,FALSE)</f>
        <v>16D</v>
      </c>
      <c r="N3" s="85">
        <v>1231</v>
      </c>
      <c r="O3" s="86">
        <v>3.82</v>
      </c>
      <c r="P3" s="87">
        <v>0</v>
      </c>
      <c r="Q3" s="94">
        <v>0</v>
      </c>
      <c r="R3" s="89" t="str">
        <f>CONCATENATE("010.01.04.05/2021/",Table1432[[#This Row],[CodINE Mun2011]])</f>
        <v>010.01.04.05/2021/0101</v>
      </c>
      <c r="T3" s="78" t="s">
        <v>6477</v>
      </c>
      <c r="U3" s="78" t="s">
        <v>6478</v>
      </c>
      <c r="W3" s="91" t="s">
        <v>442</v>
      </c>
      <c r="X3" s="91" t="s">
        <v>6479</v>
      </c>
      <c r="Z3" s="91" t="s">
        <v>6480</v>
      </c>
      <c r="AA3" s="92" t="s">
        <v>6481</v>
      </c>
      <c r="AC3" s="78" t="s">
        <v>207</v>
      </c>
      <c r="AD3" s="78" t="s">
        <v>7050</v>
      </c>
      <c r="AE3" s="78" t="s">
        <v>6482</v>
      </c>
      <c r="AG3" s="78" t="s">
        <v>6480</v>
      </c>
      <c r="AH3" s="78" t="s">
        <v>6481</v>
      </c>
      <c r="AJ3" s="93" t="s">
        <v>381</v>
      </c>
      <c r="AK3" s="81" t="s">
        <v>6506</v>
      </c>
      <c r="AM3" s="80" t="s">
        <v>446</v>
      </c>
      <c r="AN3" s="81" t="s">
        <v>445</v>
      </c>
      <c r="AP3" s="80" t="s">
        <v>332</v>
      </c>
      <c r="AQ3" s="81" t="s">
        <v>6554</v>
      </c>
      <c r="AS3" s="93" t="s">
        <v>208</v>
      </c>
      <c r="AT3" s="81" t="s">
        <v>30</v>
      </c>
      <c r="AV3" s="93" t="s">
        <v>94</v>
      </c>
      <c r="AW3" s="81" t="s">
        <v>6541</v>
      </c>
      <c r="AY3" s="93" t="s">
        <v>496</v>
      </c>
      <c r="AZ3" s="81" t="s">
        <v>6652</v>
      </c>
      <c r="BB3" s="80" t="s">
        <v>6646</v>
      </c>
      <c r="BC3" s="81" t="s">
        <v>6647</v>
      </c>
    </row>
    <row r="4" spans="1:55" ht="41.4" x14ac:dyDescent="0.3">
      <c r="A4" s="93" t="s">
        <v>210</v>
      </c>
      <c r="B4" s="81" t="s">
        <v>209</v>
      </c>
      <c r="C4" s="78" t="s">
        <v>6483</v>
      </c>
      <c r="D4" s="82" t="s">
        <v>6466</v>
      </c>
      <c r="E4" s="83" t="str">
        <f>VLOOKUP(Table1432[[#This Row],[NUTS I]],Table1533[],2,FALSE)</f>
        <v>1</v>
      </c>
      <c r="F4" s="84" t="s">
        <v>207</v>
      </c>
      <c r="G4" s="83" t="str">
        <f>VLOOKUP(Table1432[[#This Row],[NUTS II 2011]],Table1634[],2,FALSE)</f>
        <v>16</v>
      </c>
      <c r="H4" s="82" t="s">
        <v>207</v>
      </c>
      <c r="I4" s="83" t="str">
        <f>VLOOKUP(Table1432[[#This Row],[NUTS II 2013]],Table162436[],2,FALSE)</f>
        <v>Centro_NUT2013</v>
      </c>
      <c r="J4" s="84" t="s">
        <v>6484</v>
      </c>
      <c r="K4" s="83" t="str">
        <f>VLOOKUP(Table1432[[#This Row],[NUTS III 2011]],Table1735[],2,FALSE)</f>
        <v>165</v>
      </c>
      <c r="L4" s="79" t="s">
        <v>6485</v>
      </c>
      <c r="M4" s="83" t="str">
        <f>VLOOKUP(Table1432[[#This Row],[NUTS III 2013]],Table172537[],2,FALSE)</f>
        <v>16G</v>
      </c>
      <c r="N4" s="85">
        <v>1009</v>
      </c>
      <c r="O4" s="86">
        <v>3.68</v>
      </c>
      <c r="P4" s="87">
        <v>1</v>
      </c>
      <c r="Q4" s="88">
        <v>1</v>
      </c>
      <c r="R4" s="89" t="str">
        <f>CONCATENATE("010.01.04.05/2021/",Table1432[[#This Row],[CodINE Mun2011]])</f>
        <v>010.01.04.05/2021/0901</v>
      </c>
      <c r="T4" s="78" t="s">
        <v>6486</v>
      </c>
      <c r="U4" s="78" t="s">
        <v>6487</v>
      </c>
      <c r="W4" s="91" t="s">
        <v>207</v>
      </c>
      <c r="X4" s="91" t="s">
        <v>6482</v>
      </c>
      <c r="Z4" s="91" t="s">
        <v>442</v>
      </c>
      <c r="AA4" s="92">
        <v>150</v>
      </c>
      <c r="AC4" s="78" t="s">
        <v>6488</v>
      </c>
      <c r="AD4" s="78" t="s">
        <v>7053</v>
      </c>
      <c r="AE4" s="78" t="s">
        <v>6489</v>
      </c>
      <c r="AG4" s="78" t="s">
        <v>442</v>
      </c>
      <c r="AH4" s="78">
        <v>150</v>
      </c>
      <c r="AJ4" s="93" t="s">
        <v>384</v>
      </c>
      <c r="AK4" s="81" t="s">
        <v>50</v>
      </c>
      <c r="AM4" s="93" t="s">
        <v>448</v>
      </c>
      <c r="AN4" s="81" t="s">
        <v>447</v>
      </c>
      <c r="AP4" s="93" t="s">
        <v>335</v>
      </c>
      <c r="AQ4" s="81" t="s">
        <v>6587</v>
      </c>
      <c r="AS4" s="93" t="s">
        <v>210</v>
      </c>
      <c r="AT4" s="81" t="s">
        <v>209</v>
      </c>
      <c r="AV4" s="93" t="s">
        <v>95</v>
      </c>
      <c r="AW4" s="81" t="s">
        <v>6592</v>
      </c>
      <c r="AY4" s="80" t="s">
        <v>497</v>
      </c>
      <c r="AZ4" s="81" t="s">
        <v>6720</v>
      </c>
      <c r="BB4" s="80" t="s">
        <v>477</v>
      </c>
      <c r="BC4" s="81" t="s">
        <v>6690</v>
      </c>
    </row>
    <row r="5" spans="1:55" ht="41.4" x14ac:dyDescent="0.3">
      <c r="A5" s="93" t="s">
        <v>383</v>
      </c>
      <c r="B5" s="81" t="s">
        <v>382</v>
      </c>
      <c r="C5" s="78" t="s">
        <v>6490</v>
      </c>
      <c r="D5" s="82" t="s">
        <v>6466</v>
      </c>
      <c r="E5" s="83" t="str">
        <f>VLOOKUP(Table1432[[#This Row],[NUTS I]],Table1533[],2,FALSE)</f>
        <v>1</v>
      </c>
      <c r="F5" s="84" t="s">
        <v>380</v>
      </c>
      <c r="G5" s="83" t="str">
        <f>VLOOKUP(Table1432[[#This Row],[NUTS II 2011]],Table1634[],2,FALSE)</f>
        <v>18</v>
      </c>
      <c r="H5" s="79" t="s">
        <v>380</v>
      </c>
      <c r="I5" s="83" t="str">
        <f>VLOOKUP(Table1432[[#This Row],[NUTS II 2013]],Table162436[],2,FALSE)</f>
        <v>Alentejo_NUT2013</v>
      </c>
      <c r="J5" s="84" t="s">
        <v>6470</v>
      </c>
      <c r="K5" s="83" t="str">
        <f>VLOOKUP(Table1432[[#This Row],[NUTS III 2011]],Table1735[],2,FALSE)</f>
        <v>183</v>
      </c>
      <c r="L5" s="82" t="s">
        <v>6470</v>
      </c>
      <c r="M5" s="83" t="str">
        <f>VLOOKUP(Table1432[[#This Row],[NUTS III 2013]],Table172537[],2,FALSE)</f>
        <v>187</v>
      </c>
      <c r="N5" s="85">
        <v>811</v>
      </c>
      <c r="O5" s="86">
        <v>3.93</v>
      </c>
      <c r="P5" s="87">
        <v>0</v>
      </c>
      <c r="Q5" s="94">
        <v>0</v>
      </c>
      <c r="R5" s="89" t="str">
        <f>CONCATENATE("010.01.04.05/2021/",Table1432[[#This Row],[CodINE Mun2011]])</f>
        <v>010.01.04.05/2021/0701</v>
      </c>
      <c r="T5" s="78" t="s">
        <v>5586</v>
      </c>
      <c r="U5" s="78">
        <f>SUBTOTAL(103,Table1533[CodNUTI])</f>
        <v>3</v>
      </c>
      <c r="W5" s="91" t="s">
        <v>352</v>
      </c>
      <c r="X5" s="91" t="s">
        <v>6489</v>
      </c>
      <c r="Z5" s="91" t="s">
        <v>6491</v>
      </c>
      <c r="AA5" s="92" t="s">
        <v>6492</v>
      </c>
      <c r="AC5" s="78" t="s">
        <v>380</v>
      </c>
      <c r="AD5" s="78" t="s">
        <v>7051</v>
      </c>
      <c r="AE5" s="78" t="s">
        <v>6469</v>
      </c>
      <c r="AG5" s="78" t="s">
        <v>6491</v>
      </c>
      <c r="AH5" s="78" t="s">
        <v>6493</v>
      </c>
      <c r="AJ5" s="93" t="s">
        <v>333</v>
      </c>
      <c r="AK5" s="81" t="s">
        <v>6563</v>
      </c>
      <c r="AM5" s="80" t="s">
        <v>450</v>
      </c>
      <c r="AN5" s="81" t="s">
        <v>449</v>
      </c>
      <c r="AP5" s="80" t="s">
        <v>338</v>
      </c>
      <c r="AQ5" s="81" t="s">
        <v>6626</v>
      </c>
      <c r="AS5" s="80" t="s">
        <v>211</v>
      </c>
      <c r="AT5" s="81" t="s">
        <v>31</v>
      </c>
      <c r="AV5" s="80" t="s">
        <v>97</v>
      </c>
      <c r="AW5" s="81" t="s">
        <v>96</v>
      </c>
      <c r="AY5" s="93" t="s">
        <v>498</v>
      </c>
      <c r="AZ5" s="81" t="s">
        <v>6765</v>
      </c>
      <c r="BB5" s="93" t="s">
        <v>478</v>
      </c>
      <c r="BC5" s="81" t="s">
        <v>6735</v>
      </c>
    </row>
    <row r="6" spans="1:55" ht="41.4" x14ac:dyDescent="0.3">
      <c r="A6" s="80" t="s">
        <v>211</v>
      </c>
      <c r="B6" s="81" t="s">
        <v>31</v>
      </c>
      <c r="C6" s="78" t="s">
        <v>6494</v>
      </c>
      <c r="D6" s="82" t="s">
        <v>6466</v>
      </c>
      <c r="E6" s="83" t="str">
        <f>VLOOKUP(Table1432[[#This Row],[NUTS I]],Table1533[],2,FALSE)</f>
        <v>1</v>
      </c>
      <c r="F6" s="84" t="s">
        <v>207</v>
      </c>
      <c r="G6" s="83" t="str">
        <f>VLOOKUP(Table1432[[#This Row],[NUTS II 2011]],Table1634[],2,FALSE)</f>
        <v>16</v>
      </c>
      <c r="H6" s="82" t="s">
        <v>207</v>
      </c>
      <c r="I6" s="83" t="str">
        <f>VLOOKUP(Table1432[[#This Row],[NUTS II 2013]],Table162436[],2,FALSE)</f>
        <v>Centro_NUT2013</v>
      </c>
      <c r="J6" s="84" t="s">
        <v>6475</v>
      </c>
      <c r="K6" s="83" t="str">
        <f>VLOOKUP(Table1432[[#This Row],[NUTS III 2011]],Table1735[],2,FALSE)</f>
        <v>161</v>
      </c>
      <c r="L6" s="82" t="s">
        <v>6476</v>
      </c>
      <c r="M6" s="83" t="str">
        <f>VLOOKUP(Table1432[[#This Row],[NUTS III 2013]],Table172537[],2,FALSE)</f>
        <v>16D</v>
      </c>
      <c r="N6" s="85">
        <v>1231</v>
      </c>
      <c r="O6" s="86">
        <v>3.9</v>
      </c>
      <c r="P6" s="87">
        <v>0</v>
      </c>
      <c r="Q6" s="88">
        <v>0</v>
      </c>
      <c r="R6" s="89" t="str">
        <f>CONCATENATE("010.01.04.05/2021/",Table1432[[#This Row],[CodINE Mun2011]])</f>
        <v>010.01.04.05/2021/0102</v>
      </c>
      <c r="W6" s="91" t="s">
        <v>90</v>
      </c>
      <c r="X6" s="91" t="s">
        <v>6472</v>
      </c>
      <c r="Z6" s="91" t="s">
        <v>6495</v>
      </c>
      <c r="AA6" s="92" t="s">
        <v>6496</v>
      </c>
      <c r="AC6" s="78" t="s">
        <v>442</v>
      </c>
      <c r="AD6" s="78" t="s">
        <v>7052</v>
      </c>
      <c r="AE6" s="78" t="s">
        <v>6479</v>
      </c>
      <c r="AG6" s="78" t="s">
        <v>6497</v>
      </c>
      <c r="AH6" s="78" t="s">
        <v>6498</v>
      </c>
      <c r="AJ6" s="80" t="s">
        <v>385</v>
      </c>
      <c r="AK6" s="81" t="s">
        <v>51</v>
      </c>
      <c r="AM6" s="93" t="s">
        <v>452</v>
      </c>
      <c r="AN6" s="81" t="s">
        <v>451</v>
      </c>
      <c r="AP6" s="93" t="s">
        <v>345</v>
      </c>
      <c r="AQ6" s="81" t="s">
        <v>6664</v>
      </c>
      <c r="AS6" s="93" t="s">
        <v>328</v>
      </c>
      <c r="AT6" s="81" t="s">
        <v>6511</v>
      </c>
      <c r="AV6" s="93" t="s">
        <v>98</v>
      </c>
      <c r="AW6" s="81" t="s">
        <v>6606</v>
      </c>
      <c r="AY6" s="80" t="s">
        <v>499</v>
      </c>
      <c r="AZ6" s="81" t="s">
        <v>6875</v>
      </c>
      <c r="BB6" s="80" t="s">
        <v>6740</v>
      </c>
      <c r="BC6" s="81" t="s">
        <v>6741</v>
      </c>
    </row>
    <row r="7" spans="1:55" ht="41.4" x14ac:dyDescent="0.3">
      <c r="A7" s="93" t="s">
        <v>444</v>
      </c>
      <c r="B7" s="81" t="s">
        <v>443</v>
      </c>
      <c r="C7" s="78" t="s">
        <v>6499</v>
      </c>
      <c r="D7" s="82" t="s">
        <v>6466</v>
      </c>
      <c r="E7" s="83" t="str">
        <f>VLOOKUP(Table1432[[#This Row],[NUTS I]],Table1533[],2,FALSE)</f>
        <v>1</v>
      </c>
      <c r="F7" s="84" t="s">
        <v>442</v>
      </c>
      <c r="G7" s="83" t="str">
        <f>VLOOKUP(Table1432[[#This Row],[NUTS II 2011]],Table1634[],2,FALSE)</f>
        <v>15</v>
      </c>
      <c r="H7" s="79" t="s">
        <v>442</v>
      </c>
      <c r="I7" s="83" t="str">
        <f>VLOOKUP(Table1432[[#This Row],[NUTS II 2013]],Table162436[],2,FALSE)</f>
        <v>Algarve_NUT2013</v>
      </c>
      <c r="J7" s="84" t="s">
        <v>442</v>
      </c>
      <c r="K7" s="83">
        <f>VLOOKUP(Table1432[[#This Row],[NUTS III 2011]],Table1735[],2,FALSE)</f>
        <v>150</v>
      </c>
      <c r="L7" s="82" t="s">
        <v>442</v>
      </c>
      <c r="M7" s="83">
        <f>VLOOKUP(Table1432[[#This Row],[NUTS III 2013]],Table172537[],2,FALSE)</f>
        <v>150</v>
      </c>
      <c r="N7" s="85">
        <v>2242</v>
      </c>
      <c r="O7" s="86">
        <v>7.37</v>
      </c>
      <c r="P7" s="87">
        <v>19</v>
      </c>
      <c r="Q7" s="94">
        <v>87</v>
      </c>
      <c r="R7" s="89" t="str">
        <f>CONCATENATE("010.01.04.05/2021/",Table1432[[#This Row],[CodINE Mun2011]])</f>
        <v>010.01.04.05/2021/0801</v>
      </c>
      <c r="W7" s="91" t="s">
        <v>6486</v>
      </c>
      <c r="X7" s="91" t="s">
        <v>6500</v>
      </c>
      <c r="Z7" s="91" t="s">
        <v>6501</v>
      </c>
      <c r="AA7" s="92" t="s">
        <v>6502</v>
      </c>
      <c r="AC7" s="78" t="s">
        <v>6477</v>
      </c>
      <c r="AD7" s="78" t="s">
        <v>474</v>
      </c>
      <c r="AE7" s="78" t="s">
        <v>6503</v>
      </c>
      <c r="AG7" s="78" t="s">
        <v>6504</v>
      </c>
      <c r="AH7" s="78" t="s">
        <v>6505</v>
      </c>
      <c r="AJ7" s="80" t="s">
        <v>334</v>
      </c>
      <c r="AK7" s="81" t="s">
        <v>6569</v>
      </c>
      <c r="AM7" s="80" t="s">
        <v>454</v>
      </c>
      <c r="AN7" s="81" t="s">
        <v>453</v>
      </c>
      <c r="AP7" s="80" t="s">
        <v>352</v>
      </c>
      <c r="AQ7" s="81" t="s">
        <v>6752</v>
      </c>
      <c r="AS7" s="80" t="s">
        <v>329</v>
      </c>
      <c r="AT7" s="81" t="s">
        <v>6517</v>
      </c>
      <c r="AV7" s="80" t="s">
        <v>99</v>
      </c>
      <c r="AW7" s="81" t="s">
        <v>6609</v>
      </c>
      <c r="AY7" s="93" t="s">
        <v>500</v>
      </c>
      <c r="AZ7" s="81" t="s">
        <v>6891</v>
      </c>
      <c r="BB7" s="93" t="s">
        <v>480</v>
      </c>
      <c r="BC7" s="81" t="s">
        <v>6744</v>
      </c>
    </row>
    <row r="8" spans="1:55" ht="41.4" x14ac:dyDescent="0.3">
      <c r="A8" s="93" t="s">
        <v>381</v>
      </c>
      <c r="B8" s="81" t="s">
        <v>6506</v>
      </c>
      <c r="C8" s="78" t="s">
        <v>6507</v>
      </c>
      <c r="D8" s="82" t="s">
        <v>6466</v>
      </c>
      <c r="E8" s="83" t="str">
        <f>VLOOKUP(Table1432[[#This Row],[NUTS I]],Table1533[],2,FALSE)</f>
        <v>1</v>
      </c>
      <c r="F8" s="84" t="s">
        <v>380</v>
      </c>
      <c r="G8" s="83" t="str">
        <f>VLOOKUP(Table1432[[#This Row],[NUTS II 2011]],Table1634[],2,FALSE)</f>
        <v>18</v>
      </c>
      <c r="H8" s="79" t="s">
        <v>380</v>
      </c>
      <c r="I8" s="83" t="str">
        <f>VLOOKUP(Table1432[[#This Row],[NUTS II 2013]],Table162436[],2,FALSE)</f>
        <v>Alentejo_NUT2013</v>
      </c>
      <c r="J8" s="84" t="s">
        <v>6480</v>
      </c>
      <c r="K8" s="83" t="str">
        <f>VLOOKUP(Table1432[[#This Row],[NUTS III 2011]],Table1735[],2,FALSE)</f>
        <v>181</v>
      </c>
      <c r="L8" s="82" t="s">
        <v>6480</v>
      </c>
      <c r="M8" s="83" t="str">
        <f>VLOOKUP(Table1432[[#This Row],[NUTS III 2013]],Table172537[],2,FALSE)</f>
        <v>181</v>
      </c>
      <c r="N8" s="85">
        <v>1260</v>
      </c>
      <c r="O8" s="86">
        <v>3.88</v>
      </c>
      <c r="P8" s="87">
        <v>4</v>
      </c>
      <c r="Q8" s="94">
        <v>4</v>
      </c>
      <c r="R8" s="89" t="str">
        <f>CONCATENATE("010.01.04.05/2021/",Table1432[[#This Row],[CodINE Mun2011]])</f>
        <v>010.01.04.05/2021/1501</v>
      </c>
      <c r="W8" s="91" t="s">
        <v>6477</v>
      </c>
      <c r="X8" s="91" t="s">
        <v>6503</v>
      </c>
      <c r="Z8" s="91" t="s">
        <v>6508</v>
      </c>
      <c r="AA8" s="92" t="s">
        <v>6509</v>
      </c>
      <c r="AC8" s="78" t="s">
        <v>6486</v>
      </c>
      <c r="AD8" s="78" t="s">
        <v>494</v>
      </c>
      <c r="AE8" s="78" t="s">
        <v>6500</v>
      </c>
      <c r="AG8" s="78" t="s">
        <v>6488</v>
      </c>
      <c r="AH8" s="78" t="s">
        <v>6510</v>
      </c>
      <c r="AJ8" s="93" t="s">
        <v>386</v>
      </c>
      <c r="AK8" s="81" t="s">
        <v>6574</v>
      </c>
      <c r="AM8" s="93" t="s">
        <v>456</v>
      </c>
      <c r="AN8" s="81" t="s">
        <v>455</v>
      </c>
      <c r="AP8" s="93" t="s">
        <v>353</v>
      </c>
      <c r="AQ8" s="81" t="s">
        <v>6755</v>
      </c>
      <c r="AS8" s="93" t="s">
        <v>331</v>
      </c>
      <c r="AT8" s="81" t="s">
        <v>6531</v>
      </c>
      <c r="AV8" s="80" t="s">
        <v>100</v>
      </c>
      <c r="AW8" s="81" t="s">
        <v>33</v>
      </c>
      <c r="AY8" s="93" t="s">
        <v>501</v>
      </c>
      <c r="AZ8" s="81" t="s">
        <v>6893</v>
      </c>
      <c r="BB8" s="93" t="s">
        <v>481</v>
      </c>
      <c r="BC8" s="81" t="s">
        <v>6746</v>
      </c>
    </row>
    <row r="9" spans="1:55" ht="41.4" x14ac:dyDescent="0.3">
      <c r="A9" s="93" t="s">
        <v>328</v>
      </c>
      <c r="B9" s="81" t="s">
        <v>6511</v>
      </c>
      <c r="C9" s="78" t="s">
        <v>6512</v>
      </c>
      <c r="D9" s="82" t="s">
        <v>6466</v>
      </c>
      <c r="E9" s="83" t="str">
        <f>VLOOKUP(Table1432[[#This Row],[NUTS I]],Table1533[],2,FALSE)</f>
        <v>1</v>
      </c>
      <c r="F9" s="84" t="s">
        <v>207</v>
      </c>
      <c r="G9" s="83" t="str">
        <f>VLOOKUP(Table1432[[#This Row],[NUTS II 2011]],Table1634[],2,FALSE)</f>
        <v>16</v>
      </c>
      <c r="H9" s="82" t="s">
        <v>207</v>
      </c>
      <c r="I9" s="83" t="str">
        <f>VLOOKUP(Table1432[[#This Row],[NUTS II 2013]],Table162436[],2,FALSE)</f>
        <v>Centro_NUT2013</v>
      </c>
      <c r="J9" s="84" t="s">
        <v>6467</v>
      </c>
      <c r="K9" s="83" t="str">
        <f>VLOOKUP(Table1432[[#This Row],[NUTS III 2011]],Table1735[],2,FALSE)</f>
        <v>16C</v>
      </c>
      <c r="L9" s="82" t="s">
        <v>6467</v>
      </c>
      <c r="M9" s="83" t="str">
        <f>VLOOKUP(Table1432[[#This Row],[NUTS III 2013]],Table172537[],2,FALSE)</f>
        <v>16I</v>
      </c>
      <c r="N9" s="85">
        <v>697</v>
      </c>
      <c r="O9" s="86">
        <v>3.05</v>
      </c>
      <c r="P9" s="87">
        <v>3</v>
      </c>
      <c r="Q9" s="94">
        <v>3</v>
      </c>
      <c r="R9" s="89" t="str">
        <f>CONCATENATE("010.01.04.05/2021/",Table1432[[#This Row],[CodINE Mun2011]])</f>
        <v>010.01.04.05/2021/1402</v>
      </c>
      <c r="W9" s="78" t="s">
        <v>5586</v>
      </c>
      <c r="X9" s="78">
        <f>SUBTOTAL(103,Table1634[CodNUTII 2011])</f>
        <v>7</v>
      </c>
      <c r="Z9" s="91" t="s">
        <v>6513</v>
      </c>
      <c r="AA9" s="92" t="s">
        <v>6514</v>
      </c>
      <c r="AC9" s="78" t="s">
        <v>5586</v>
      </c>
      <c r="AD9" s="118"/>
      <c r="AE9" s="78">
        <f>SUBTOTAL(103,Table162436[CodNUTII 2013])</f>
        <v>7</v>
      </c>
      <c r="AG9" s="78" t="s">
        <v>6515</v>
      </c>
      <c r="AH9" s="78" t="s">
        <v>6516</v>
      </c>
      <c r="AJ9" s="93" t="s">
        <v>387</v>
      </c>
      <c r="AK9" s="81" t="s">
        <v>52</v>
      </c>
      <c r="AM9" s="80" t="s">
        <v>458</v>
      </c>
      <c r="AN9" s="81" t="s">
        <v>457</v>
      </c>
      <c r="AP9" s="80" t="s">
        <v>356</v>
      </c>
      <c r="AQ9" s="81" t="s">
        <v>6769</v>
      </c>
      <c r="AS9" s="80" t="s">
        <v>213</v>
      </c>
      <c r="AT9" s="81" t="s">
        <v>212</v>
      </c>
      <c r="AV9" s="80" t="s">
        <v>101</v>
      </c>
      <c r="AW9" s="81" t="s">
        <v>6622</v>
      </c>
      <c r="AY9" s="80" t="s">
        <v>502</v>
      </c>
      <c r="AZ9" s="81" t="s">
        <v>6905</v>
      </c>
      <c r="BB9" s="80" t="s">
        <v>482</v>
      </c>
      <c r="BC9" s="81" t="s">
        <v>6767</v>
      </c>
    </row>
    <row r="10" spans="1:55" ht="41.4" x14ac:dyDescent="0.3">
      <c r="A10" s="80" t="s">
        <v>329</v>
      </c>
      <c r="B10" s="81" t="s">
        <v>6517</v>
      </c>
      <c r="C10" s="78" t="s">
        <v>6518</v>
      </c>
      <c r="D10" s="82" t="s">
        <v>6466</v>
      </c>
      <c r="E10" s="83" t="str">
        <f>VLOOKUP(Table1432[[#This Row],[NUTS I]],Table1533[],2,FALSE)</f>
        <v>1</v>
      </c>
      <c r="F10" s="84" t="s">
        <v>207</v>
      </c>
      <c r="G10" s="83" t="str">
        <f>VLOOKUP(Table1432[[#This Row],[NUTS II 2011]],Table1634[],2,FALSE)</f>
        <v>16</v>
      </c>
      <c r="H10" s="82" t="s">
        <v>207</v>
      </c>
      <c r="I10" s="83" t="str">
        <f>VLOOKUP(Table1432[[#This Row],[NUTS II 2013]],Table162436[],2,FALSE)</f>
        <v>Centro_NUT2013</v>
      </c>
      <c r="J10" s="84" t="s">
        <v>6519</v>
      </c>
      <c r="K10" s="83" t="str">
        <f>VLOOKUP(Table1432[[#This Row],[NUTS III 2011]],Table1735[],2,FALSE)</f>
        <v>16B</v>
      </c>
      <c r="L10" s="79" t="s">
        <v>6519</v>
      </c>
      <c r="M10" s="83" t="str">
        <f>VLOOKUP(Table1432[[#This Row],[NUTS III 2013]],Table172537[],2,FALSE)</f>
        <v>16B</v>
      </c>
      <c r="N10" s="85">
        <v>1250</v>
      </c>
      <c r="O10" s="86">
        <v>4</v>
      </c>
      <c r="P10" s="87">
        <v>1</v>
      </c>
      <c r="Q10" s="88">
        <v>28</v>
      </c>
      <c r="R10" s="89" t="str">
        <f>CONCATENATE("010.01.04.05/2021/",Table1432[[#This Row],[CodINE Mun2011]])</f>
        <v>010.01.04.05/2021/1001</v>
      </c>
      <c r="Z10" s="91" t="s">
        <v>6475</v>
      </c>
      <c r="AA10" s="92" t="s">
        <v>6520</v>
      </c>
      <c r="AG10" s="78" t="s">
        <v>6501</v>
      </c>
      <c r="AH10" s="78" t="s">
        <v>6521</v>
      </c>
      <c r="AJ10" s="80" t="s">
        <v>389</v>
      </c>
      <c r="AK10" s="81" t="s">
        <v>388</v>
      </c>
      <c r="AM10" s="93" t="s">
        <v>459</v>
      </c>
      <c r="AN10" s="81" t="s">
        <v>27</v>
      </c>
      <c r="AP10" s="93" t="s">
        <v>357</v>
      </c>
      <c r="AQ10" s="81" t="s">
        <v>6798</v>
      </c>
      <c r="AS10" s="93" t="s">
        <v>214</v>
      </c>
      <c r="AT10" s="81" t="s">
        <v>6578</v>
      </c>
      <c r="AV10" s="93" t="s">
        <v>103</v>
      </c>
      <c r="AW10" s="81" t="s">
        <v>102</v>
      </c>
      <c r="AY10" s="93" t="s">
        <v>503</v>
      </c>
      <c r="AZ10" s="81" t="s">
        <v>6920</v>
      </c>
      <c r="BB10" s="93" t="s">
        <v>483</v>
      </c>
      <c r="BC10" s="81" t="s">
        <v>6826</v>
      </c>
    </row>
    <row r="11" spans="1:55" ht="41.4" x14ac:dyDescent="0.3">
      <c r="A11" s="93" t="s">
        <v>330</v>
      </c>
      <c r="B11" s="81" t="s">
        <v>6522</v>
      </c>
      <c r="C11" s="78" t="s">
        <v>6523</v>
      </c>
      <c r="D11" s="82" t="s">
        <v>6466</v>
      </c>
      <c r="E11" s="83" t="str">
        <f>VLOOKUP(Table1432[[#This Row],[NUTS I]],Table1533[],2,FALSE)</f>
        <v>1</v>
      </c>
      <c r="F11" s="84" t="s">
        <v>352</v>
      </c>
      <c r="G11" s="83" t="str">
        <f>VLOOKUP(Table1432[[#This Row],[NUTS II 2011]],Table1634[],2,FALSE)</f>
        <v>17</v>
      </c>
      <c r="H11" s="79" t="s">
        <v>6488</v>
      </c>
      <c r="I11" s="83" t="str">
        <f>VLOOKUP(Table1432[[#This Row],[NUTS II 2013]],Table162436[],2,FALSE)</f>
        <v>AML</v>
      </c>
      <c r="J11" s="84" t="s">
        <v>6524</v>
      </c>
      <c r="K11" s="83" t="str">
        <f>VLOOKUP(Table1432[[#This Row],[NUTS III 2011]],Table1735[],2,FALSE)</f>
        <v>172</v>
      </c>
      <c r="L11" s="82" t="s">
        <v>6488</v>
      </c>
      <c r="M11" s="83" t="str">
        <f>VLOOKUP(Table1432[[#This Row],[NUTS III 2013]],Table172537[],2,FALSE)</f>
        <v>170</v>
      </c>
      <c r="N11" s="85">
        <v>1992</v>
      </c>
      <c r="O11" s="86">
        <v>6.35</v>
      </c>
      <c r="P11" s="87">
        <v>5</v>
      </c>
      <c r="Q11" s="94">
        <v>56</v>
      </c>
      <c r="R11" s="89" t="str">
        <f>CONCATENATE("010.01.04.05/2021/",Table1432[[#This Row],[CodINE Mun2011]])</f>
        <v>010.01.04.05/2021/1502</v>
      </c>
      <c r="Z11" s="91" t="s">
        <v>6525</v>
      </c>
      <c r="AA11" s="92" t="s">
        <v>6526</v>
      </c>
      <c r="AG11" s="78" t="s">
        <v>6508</v>
      </c>
      <c r="AH11" s="78" t="s">
        <v>6509</v>
      </c>
      <c r="AJ11" s="80" t="s">
        <v>390</v>
      </c>
      <c r="AK11" s="81" t="s">
        <v>6613</v>
      </c>
      <c r="AM11" s="80" t="s">
        <v>461</v>
      </c>
      <c r="AN11" s="81" t="s">
        <v>460</v>
      </c>
      <c r="AP11" s="80" t="s">
        <v>358</v>
      </c>
      <c r="AQ11" s="81" t="s">
        <v>6810</v>
      </c>
      <c r="AS11" s="93" t="s">
        <v>215</v>
      </c>
      <c r="AT11" s="81" t="s">
        <v>32</v>
      </c>
      <c r="AV11" s="80" t="s">
        <v>104</v>
      </c>
      <c r="AW11" s="81" t="s">
        <v>6637</v>
      </c>
      <c r="AY11" s="80" t="s">
        <v>504</v>
      </c>
      <c r="AZ11" s="81" t="s">
        <v>6929</v>
      </c>
      <c r="BB11" s="80" t="s">
        <v>484</v>
      </c>
      <c r="BC11" s="81" t="s">
        <v>6873</v>
      </c>
    </row>
    <row r="12" spans="1:55" ht="41.4" x14ac:dyDescent="0.3">
      <c r="A12" s="80" t="s">
        <v>446</v>
      </c>
      <c r="B12" s="81" t="s">
        <v>445</v>
      </c>
      <c r="C12" s="78">
        <v>1500802</v>
      </c>
      <c r="D12" s="82" t="s">
        <v>6466</v>
      </c>
      <c r="E12" s="83" t="str">
        <f>VLOOKUP(Table1432[[#This Row],[NUTS I]],Table1533[],2,FALSE)</f>
        <v>1</v>
      </c>
      <c r="F12" s="84" t="s">
        <v>442</v>
      </c>
      <c r="G12" s="83" t="str">
        <f>VLOOKUP(Table1432[[#This Row],[NUTS II 2011]],Table1634[],2,FALSE)</f>
        <v>15</v>
      </c>
      <c r="H12" s="79" t="s">
        <v>442</v>
      </c>
      <c r="I12" s="83" t="str">
        <f>VLOOKUP(Table1432[[#This Row],[NUTS II 2013]],Table162436[],2,FALSE)</f>
        <v>Algarve_NUT2013</v>
      </c>
      <c r="J12" s="84" t="s">
        <v>442</v>
      </c>
      <c r="K12" s="83">
        <f>VLOOKUP(Table1432[[#This Row],[NUTS III 2011]],Table1735[],2,FALSE)</f>
        <v>150</v>
      </c>
      <c r="L12" s="82" t="s">
        <v>442</v>
      </c>
      <c r="M12" s="83">
        <f>VLOOKUP(Table1432[[#This Row],[NUTS III 2013]],Table172537[],2,FALSE)</f>
        <v>150</v>
      </c>
      <c r="N12" s="85" t="e">
        <v>#N/A</v>
      </c>
      <c r="O12" s="86" t="e">
        <v>#N/A</v>
      </c>
      <c r="P12" s="87">
        <v>3</v>
      </c>
      <c r="Q12" s="88">
        <v>4</v>
      </c>
      <c r="R12" s="89" t="str">
        <f>CONCATENATE("010.01.04.05/2021/",Table1432[[#This Row],[CodINE Mun2011]])</f>
        <v>010.01.04.05/2021/0802</v>
      </c>
      <c r="Z12" s="91" t="s">
        <v>6527</v>
      </c>
      <c r="AA12" s="92" t="s">
        <v>6528</v>
      </c>
      <c r="AG12" s="78" t="s">
        <v>6529</v>
      </c>
      <c r="AH12" s="78" t="s">
        <v>6530</v>
      </c>
      <c r="AJ12" s="93" t="s">
        <v>391</v>
      </c>
      <c r="AK12" s="81" t="s">
        <v>6618</v>
      </c>
      <c r="AM12" s="93" t="s">
        <v>463</v>
      </c>
      <c r="AN12" s="81" t="s">
        <v>462</v>
      </c>
      <c r="AP12" s="93" t="s">
        <v>361</v>
      </c>
      <c r="AQ12" s="81" t="s">
        <v>6831</v>
      </c>
      <c r="AS12" s="80" t="s">
        <v>216</v>
      </c>
      <c r="AT12" s="81" t="s">
        <v>6603</v>
      </c>
      <c r="AV12" s="80" t="s">
        <v>106</v>
      </c>
      <c r="AW12" s="81" t="s">
        <v>105</v>
      </c>
      <c r="AY12" s="93" t="s">
        <v>505</v>
      </c>
      <c r="AZ12" s="81" t="s">
        <v>6945</v>
      </c>
      <c r="BB12" s="93" t="s">
        <v>485</v>
      </c>
      <c r="BC12" s="81" t="s">
        <v>6898</v>
      </c>
    </row>
    <row r="13" spans="1:55" ht="41.4" x14ac:dyDescent="0.3">
      <c r="A13" s="93" t="s">
        <v>331</v>
      </c>
      <c r="B13" s="81" t="s">
        <v>6531</v>
      </c>
      <c r="C13" s="78" t="s">
        <v>6532</v>
      </c>
      <c r="D13" s="82" t="s">
        <v>6466</v>
      </c>
      <c r="E13" s="83" t="str">
        <f>VLOOKUP(Table1432[[#This Row],[NUTS I]],Table1533[],2,FALSE)</f>
        <v>1</v>
      </c>
      <c r="F13" s="84" t="s">
        <v>207</v>
      </c>
      <c r="G13" s="83" t="str">
        <f>VLOOKUP(Table1432[[#This Row],[NUTS II 2011]],Table1634[],2,FALSE)</f>
        <v>16</v>
      </c>
      <c r="H13" s="82" t="s">
        <v>207</v>
      </c>
      <c r="I13" s="83" t="str">
        <f>VLOOKUP(Table1432[[#This Row],[NUTS II 2013]],Table162436[],2,FALSE)</f>
        <v>Centro_NUT2013</v>
      </c>
      <c r="J13" s="84" t="s">
        <v>6519</v>
      </c>
      <c r="K13" s="83" t="str">
        <f>VLOOKUP(Table1432[[#This Row],[NUTS III 2011]],Table1735[],2,FALSE)</f>
        <v>16B</v>
      </c>
      <c r="L13" s="79" t="s">
        <v>6519</v>
      </c>
      <c r="M13" s="83" t="str">
        <f>VLOOKUP(Table1432[[#This Row],[NUTS III 2013]],Table172537[],2,FALSE)</f>
        <v>16B</v>
      </c>
      <c r="N13" s="85">
        <v>1250</v>
      </c>
      <c r="O13" s="86">
        <v>5.29</v>
      </c>
      <c r="P13" s="87">
        <v>19</v>
      </c>
      <c r="Q13" s="94">
        <v>22</v>
      </c>
      <c r="R13" s="89" t="str">
        <f>CONCATENATE("010.01.04.05/2021/",Table1432[[#This Row],[CodINE Mun2011]])</f>
        <v>010.01.04.05/2021/1101</v>
      </c>
      <c r="T13" s="92"/>
      <c r="U13" s="92"/>
      <c r="V13" s="95"/>
      <c r="W13" s="95"/>
      <c r="Z13" s="91" t="s">
        <v>6533</v>
      </c>
      <c r="AA13" s="92" t="s">
        <v>6534</v>
      </c>
      <c r="AG13" s="78" t="s">
        <v>6535</v>
      </c>
      <c r="AH13" s="78" t="s">
        <v>6536</v>
      </c>
      <c r="AJ13" s="93" t="s">
        <v>337</v>
      </c>
      <c r="AK13" s="81" t="s">
        <v>6620</v>
      </c>
      <c r="AM13" s="80" t="s">
        <v>465</v>
      </c>
      <c r="AN13" s="81" t="s">
        <v>464</v>
      </c>
      <c r="AP13" s="80" t="s">
        <v>362</v>
      </c>
      <c r="AQ13" s="81" t="s">
        <v>6833</v>
      </c>
      <c r="AS13" s="93" t="s">
        <v>218</v>
      </c>
      <c r="AT13" s="81" t="s">
        <v>217</v>
      </c>
      <c r="AV13" s="93" t="s">
        <v>108</v>
      </c>
      <c r="AW13" s="81" t="s">
        <v>107</v>
      </c>
      <c r="AY13" s="116" t="s">
        <v>5586</v>
      </c>
      <c r="AZ13" s="98">
        <f>SUBTOTAL(103,Table1622[CodINE Mun2011])</f>
        <v>11</v>
      </c>
      <c r="BB13" s="80" t="s">
        <v>487</v>
      </c>
      <c r="BC13" s="81" t="s">
        <v>6909</v>
      </c>
    </row>
    <row r="14" spans="1:55" ht="41.4" x14ac:dyDescent="0.3">
      <c r="A14" s="93" t="s">
        <v>92</v>
      </c>
      <c r="B14" s="81" t="s">
        <v>91</v>
      </c>
      <c r="C14" s="78" t="s">
        <v>6537</v>
      </c>
      <c r="D14" s="82" t="s">
        <v>6466</v>
      </c>
      <c r="E14" s="83" t="str">
        <f>VLOOKUP(Table1432[[#This Row],[NUTS I]],Table1533[],2,FALSE)</f>
        <v>1</v>
      </c>
      <c r="F14" s="84" t="s">
        <v>90</v>
      </c>
      <c r="G14" s="83" t="str">
        <f>VLOOKUP(Table1432[[#This Row],[NUTS II 2011]],Table1634[],2,FALSE)</f>
        <v>11</v>
      </c>
      <c r="H14" s="79" t="s">
        <v>90</v>
      </c>
      <c r="I14" s="83" t="str">
        <f>VLOOKUP(Table1432[[#This Row],[NUTS II 2013]],Table162436[],2,FALSE)</f>
        <v>Norte_NUT2013</v>
      </c>
      <c r="J14" s="84" t="s">
        <v>6495</v>
      </c>
      <c r="K14" s="83" t="str">
        <f>VLOOKUP(Table1432[[#This Row],[NUTS III 2011]],Table1735[],2,FALSE)</f>
        <v>118</v>
      </c>
      <c r="L14" s="82" t="s">
        <v>6538</v>
      </c>
      <c r="M14" s="83" t="str">
        <f>VLOOKUP(Table1432[[#This Row],[NUTS III 2013]],Table172537[],2,FALSE)</f>
        <v>11E</v>
      </c>
      <c r="N14" s="85">
        <v>878</v>
      </c>
      <c r="O14" s="86">
        <v>2.68</v>
      </c>
      <c r="P14" s="87">
        <v>6</v>
      </c>
      <c r="Q14" s="88">
        <v>7</v>
      </c>
      <c r="R14" s="89" t="str">
        <f>CONCATENATE("010.01.04.05/2021/",Table1432[[#This Row],[CodINE Mun2011]])</f>
        <v>010.01.04.05/2021/0401</v>
      </c>
      <c r="T14" s="92"/>
      <c r="U14" s="92"/>
      <c r="V14" s="95"/>
      <c r="W14" s="95"/>
      <c r="Z14" s="91" t="s">
        <v>6539</v>
      </c>
      <c r="AA14" s="92" t="s">
        <v>6540</v>
      </c>
      <c r="AG14" s="78" t="s">
        <v>6533</v>
      </c>
      <c r="AH14" s="78" t="s">
        <v>6534</v>
      </c>
      <c r="AJ14" s="80" t="s">
        <v>392</v>
      </c>
      <c r="AK14" s="81" t="s">
        <v>53</v>
      </c>
      <c r="AM14" s="93" t="s">
        <v>467</v>
      </c>
      <c r="AN14" s="81" t="s">
        <v>466</v>
      </c>
      <c r="AP14" s="93" t="s">
        <v>364</v>
      </c>
      <c r="AQ14" s="81" t="s">
        <v>6848</v>
      </c>
      <c r="AS14" s="80" t="s">
        <v>336</v>
      </c>
      <c r="AT14" s="81" t="s">
        <v>6615</v>
      </c>
      <c r="AV14" s="93" t="s">
        <v>110</v>
      </c>
      <c r="AW14" s="81" t="s">
        <v>109</v>
      </c>
      <c r="AY14" s="97"/>
      <c r="AZ14" s="98"/>
      <c r="BB14" s="80" t="s">
        <v>488</v>
      </c>
      <c r="BC14" s="81" t="s">
        <v>6922</v>
      </c>
    </row>
    <row r="15" spans="1:55" ht="41.4" x14ac:dyDescent="0.3">
      <c r="A15" s="93" t="s">
        <v>94</v>
      </c>
      <c r="B15" s="81" t="s">
        <v>6541</v>
      </c>
      <c r="C15" s="78" t="s">
        <v>6542</v>
      </c>
      <c r="D15" s="82" t="s">
        <v>6466</v>
      </c>
      <c r="E15" s="83" t="str">
        <f>VLOOKUP(Table1432[[#This Row],[NUTS I]],Table1533[],2,FALSE)</f>
        <v>1</v>
      </c>
      <c r="F15" s="84" t="s">
        <v>90</v>
      </c>
      <c r="G15" s="83" t="str">
        <f>VLOOKUP(Table1432[[#This Row],[NUTS II 2011]],Table1634[],2,FALSE)</f>
        <v>11</v>
      </c>
      <c r="H15" s="79" t="s">
        <v>90</v>
      </c>
      <c r="I15" s="83" t="str">
        <f>VLOOKUP(Table1432[[#This Row],[NUTS II 2013]],Table162436[],2,FALSE)</f>
        <v>Norte_NUT2013</v>
      </c>
      <c r="J15" s="84" t="s">
        <v>6543</v>
      </c>
      <c r="K15" s="83" t="str">
        <f>VLOOKUP(Table1432[[#This Row],[NUTS III 2011]],Table1735[],2,FALSE)</f>
        <v>117</v>
      </c>
      <c r="L15" s="82" t="s">
        <v>6543</v>
      </c>
      <c r="M15" s="83" t="str">
        <f>VLOOKUP(Table1432[[#This Row],[NUTS III 2013]],Table172537[],2,FALSE)</f>
        <v>11D</v>
      </c>
      <c r="N15" s="85">
        <v>777</v>
      </c>
      <c r="O15" s="86">
        <v>3.23</v>
      </c>
      <c r="P15" s="87">
        <v>5</v>
      </c>
      <c r="Q15" s="94">
        <v>5</v>
      </c>
      <c r="R15" s="89" t="str">
        <f>CONCATENATE("010.01.04.05/2021/",Table1432[[#This Row],[CodINE Mun2011]])</f>
        <v>010.01.04.05/2021/1701</v>
      </c>
      <c r="T15" s="92"/>
      <c r="U15" s="92"/>
      <c r="V15" s="95"/>
      <c r="W15" s="95"/>
      <c r="Z15" s="91" t="s">
        <v>6484</v>
      </c>
      <c r="AA15" s="92" t="s">
        <v>6544</v>
      </c>
      <c r="AG15" s="78" t="s">
        <v>6543</v>
      </c>
      <c r="AH15" s="78" t="s">
        <v>6545</v>
      </c>
      <c r="AJ15" s="93" t="s">
        <v>393</v>
      </c>
      <c r="AK15" s="81" t="s">
        <v>54</v>
      </c>
      <c r="AM15" s="80" t="s">
        <v>469</v>
      </c>
      <c r="AN15" s="81" t="s">
        <v>468</v>
      </c>
      <c r="AP15" s="80" t="s">
        <v>370</v>
      </c>
      <c r="AQ15" s="81" t="s">
        <v>6952</v>
      </c>
      <c r="AS15" s="80" t="s">
        <v>219</v>
      </c>
      <c r="AT15" s="81" t="s">
        <v>34</v>
      </c>
      <c r="AV15" s="80" t="s">
        <v>111</v>
      </c>
      <c r="AW15" s="81" t="s">
        <v>6654</v>
      </c>
      <c r="AY15" s="101"/>
      <c r="AZ15" s="102"/>
      <c r="BB15" s="80" t="s">
        <v>489</v>
      </c>
      <c r="BC15" s="81" t="s">
        <v>6924</v>
      </c>
    </row>
    <row r="16" spans="1:55" ht="41.4" x14ac:dyDescent="0.3">
      <c r="A16" s="93" t="s">
        <v>448</v>
      </c>
      <c r="B16" s="81" t="s">
        <v>447</v>
      </c>
      <c r="C16" s="78" t="s">
        <v>6546</v>
      </c>
      <c r="D16" s="82" t="s">
        <v>6466</v>
      </c>
      <c r="E16" s="83" t="str">
        <f>VLOOKUP(Table1432[[#This Row],[NUTS I]],Table1533[],2,FALSE)</f>
        <v>1</v>
      </c>
      <c r="F16" s="84" t="s">
        <v>442</v>
      </c>
      <c r="G16" s="83" t="str">
        <f>VLOOKUP(Table1432[[#This Row],[NUTS II 2011]],Table1634[],2,FALSE)</f>
        <v>15</v>
      </c>
      <c r="H16" s="79" t="s">
        <v>442</v>
      </c>
      <c r="I16" s="83" t="str">
        <f>VLOOKUP(Table1432[[#This Row],[NUTS II 2013]],Table162436[],2,FALSE)</f>
        <v>Algarve_NUT2013</v>
      </c>
      <c r="J16" s="84" t="s">
        <v>442</v>
      </c>
      <c r="K16" s="83">
        <f>VLOOKUP(Table1432[[#This Row],[NUTS III 2011]],Table1735[],2,FALSE)</f>
        <v>150</v>
      </c>
      <c r="L16" s="82" t="s">
        <v>442</v>
      </c>
      <c r="M16" s="83">
        <f>VLOOKUP(Table1432[[#This Row],[NUTS III 2013]],Table172537[],2,FALSE)</f>
        <v>150</v>
      </c>
      <c r="N16" s="85">
        <v>1867</v>
      </c>
      <c r="O16" s="86" t="e">
        <v>#N/A</v>
      </c>
      <c r="P16" s="87">
        <v>0</v>
      </c>
      <c r="Q16" s="94">
        <v>0</v>
      </c>
      <c r="R16" s="89" t="str">
        <f>CONCATENATE("010.01.04.05/2021/",Table1432[[#This Row],[CodINE Mun2011]])</f>
        <v>010.01.04.05/2021/0803</v>
      </c>
      <c r="T16" s="92"/>
      <c r="U16" s="92"/>
      <c r="V16" s="95"/>
      <c r="W16" s="95"/>
      <c r="Z16" s="91" t="s">
        <v>6543</v>
      </c>
      <c r="AA16" s="92" t="s">
        <v>6547</v>
      </c>
      <c r="AG16" s="78" t="s">
        <v>6548</v>
      </c>
      <c r="AH16" s="78" t="s">
        <v>6549</v>
      </c>
      <c r="AJ16" s="80" t="s">
        <v>339</v>
      </c>
      <c r="AK16" s="81" t="s">
        <v>6632</v>
      </c>
      <c r="AM16" s="93" t="s">
        <v>471</v>
      </c>
      <c r="AN16" s="81" t="s">
        <v>470</v>
      </c>
      <c r="AP16" s="93" t="s">
        <v>371</v>
      </c>
      <c r="AQ16" s="81" t="s">
        <v>6958</v>
      </c>
      <c r="AS16" s="93" t="s">
        <v>220</v>
      </c>
      <c r="AT16" s="81" t="s">
        <v>6628</v>
      </c>
      <c r="AV16" s="93" t="s">
        <v>113</v>
      </c>
      <c r="AW16" s="81" t="s">
        <v>112</v>
      </c>
      <c r="AY16" s="106"/>
      <c r="AZ16" s="106"/>
      <c r="BB16" s="93" t="s">
        <v>490</v>
      </c>
      <c r="BC16" s="81" t="s">
        <v>6943</v>
      </c>
    </row>
    <row r="17" spans="1:55" ht="41.4" x14ac:dyDescent="0.3">
      <c r="A17" s="93" t="s">
        <v>384</v>
      </c>
      <c r="B17" s="81" t="s">
        <v>50</v>
      </c>
      <c r="C17" s="78" t="s">
        <v>6550</v>
      </c>
      <c r="D17" s="82" t="s">
        <v>6466</v>
      </c>
      <c r="E17" s="83" t="str">
        <f>VLOOKUP(Table1432[[#This Row],[NUTS I]],Table1533[],2,FALSE)</f>
        <v>1</v>
      </c>
      <c r="F17" s="84" t="s">
        <v>380</v>
      </c>
      <c r="G17" s="83" t="str">
        <f>VLOOKUP(Table1432[[#This Row],[NUTS II 2011]],Table1634[],2,FALSE)</f>
        <v>18</v>
      </c>
      <c r="H17" s="79" t="s">
        <v>380</v>
      </c>
      <c r="I17" s="83" t="str">
        <f>VLOOKUP(Table1432[[#This Row],[NUTS II 2013]],Table162436[],2,FALSE)</f>
        <v>Alentejo_NUT2013</v>
      </c>
      <c r="J17" s="84" t="s">
        <v>6508</v>
      </c>
      <c r="K17" s="83" t="str">
        <f>VLOOKUP(Table1432[[#This Row],[NUTS III 2011]],Table1735[],2,FALSE)</f>
        <v>184</v>
      </c>
      <c r="L17" s="82" t="s">
        <v>6508</v>
      </c>
      <c r="M17" s="83" t="str">
        <f>VLOOKUP(Table1432[[#This Row],[NUTS III 2013]],Table172537[],2,FALSE)</f>
        <v>184</v>
      </c>
      <c r="N17" s="85">
        <v>656</v>
      </c>
      <c r="O17" s="86">
        <v>3.88</v>
      </c>
      <c r="P17" s="87">
        <v>0</v>
      </c>
      <c r="Q17" s="94">
        <v>0</v>
      </c>
      <c r="R17" s="89" t="str">
        <f>CONCATENATE("010.01.04.05/2021/",Table1432[[#This Row],[CodINE Mun2011]])</f>
        <v>010.01.04.05/2021/0201</v>
      </c>
      <c r="T17" s="92"/>
      <c r="U17" s="92"/>
      <c r="V17" s="95"/>
      <c r="W17" s="95"/>
      <c r="Z17" s="91" t="s">
        <v>6551</v>
      </c>
      <c r="AA17" s="92" t="s">
        <v>6552</v>
      </c>
      <c r="AG17" s="78" t="s">
        <v>6467</v>
      </c>
      <c r="AH17" s="78" t="s">
        <v>6553</v>
      </c>
      <c r="AJ17" s="93" t="s">
        <v>395</v>
      </c>
      <c r="AK17" s="81" t="s">
        <v>394</v>
      </c>
      <c r="AM17" s="80" t="s">
        <v>473</v>
      </c>
      <c r="AN17" s="81" t="s">
        <v>472</v>
      </c>
      <c r="AP17" s="80" t="s">
        <v>372</v>
      </c>
      <c r="AQ17" s="81" t="s">
        <v>6960</v>
      </c>
      <c r="AS17" s="93" t="s">
        <v>222</v>
      </c>
      <c r="AT17" s="81" t="s">
        <v>221</v>
      </c>
      <c r="AV17" s="93" t="s">
        <v>114</v>
      </c>
      <c r="AW17" s="81" t="s">
        <v>35</v>
      </c>
      <c r="BB17" s="93" t="s">
        <v>491</v>
      </c>
      <c r="BC17" s="81" t="s">
        <v>7000</v>
      </c>
    </row>
    <row r="18" spans="1:55" ht="41.4" x14ac:dyDescent="0.3">
      <c r="A18" s="80" t="s">
        <v>332</v>
      </c>
      <c r="B18" s="81" t="s">
        <v>6554</v>
      </c>
      <c r="C18" s="78" t="s">
        <v>6555</v>
      </c>
      <c r="D18" s="82" t="s">
        <v>6466</v>
      </c>
      <c r="E18" s="83" t="str">
        <f>VLOOKUP(Table1432[[#This Row],[NUTS I]],Table1533[],2,FALSE)</f>
        <v>1</v>
      </c>
      <c r="F18" s="84" t="s">
        <v>352</v>
      </c>
      <c r="G18" s="83" t="str">
        <f>VLOOKUP(Table1432[[#This Row],[NUTS II 2011]],Table1634[],2,FALSE)</f>
        <v>17</v>
      </c>
      <c r="H18" s="79" t="s">
        <v>6488</v>
      </c>
      <c r="I18" s="83" t="str">
        <f>VLOOKUP(Table1432[[#This Row],[NUTS II 2013]],Table162436[],2,FALSE)</f>
        <v>AML</v>
      </c>
      <c r="J18" s="84" t="s">
        <v>6524</v>
      </c>
      <c r="K18" s="83" t="str">
        <f>VLOOKUP(Table1432[[#This Row],[NUTS III 2011]],Table1735[],2,FALSE)</f>
        <v>172</v>
      </c>
      <c r="L18" s="82" t="s">
        <v>6488</v>
      </c>
      <c r="M18" s="83" t="str">
        <f>VLOOKUP(Table1432[[#This Row],[NUTS III 2013]],Table172537[],2,FALSE)</f>
        <v>170</v>
      </c>
      <c r="N18" s="85">
        <v>2046</v>
      </c>
      <c r="O18" s="86">
        <v>8.36</v>
      </c>
      <c r="P18" s="87">
        <v>60</v>
      </c>
      <c r="Q18" s="88">
        <v>2735</v>
      </c>
      <c r="R18" s="89" t="str">
        <f>CONCATENATE("010.01.04.05/2021/",Table1432[[#This Row],[CodINE Mun2011]])</f>
        <v>010.01.04.05/2021/1503</v>
      </c>
      <c r="T18" s="92"/>
      <c r="U18" s="92"/>
      <c r="V18" s="95"/>
      <c r="W18" s="95"/>
      <c r="Z18" s="91" t="s">
        <v>6556</v>
      </c>
      <c r="AA18" s="92" t="s">
        <v>6557</v>
      </c>
      <c r="AG18" s="78" t="s">
        <v>6519</v>
      </c>
      <c r="AH18" s="78" t="s">
        <v>6558</v>
      </c>
      <c r="AJ18" s="80" t="s">
        <v>396</v>
      </c>
      <c r="AK18" s="81" t="s">
        <v>6656</v>
      </c>
      <c r="AM18" s="111" t="s">
        <v>5586</v>
      </c>
      <c r="AN18" s="98">
        <f>SUBTOTAL(103,Table1618[CodINE Mun2011])</f>
        <v>16</v>
      </c>
      <c r="AP18" s="93" t="s">
        <v>373</v>
      </c>
      <c r="AQ18" s="81" t="s">
        <v>6966</v>
      </c>
      <c r="AS18" s="93" t="s">
        <v>340</v>
      </c>
      <c r="AT18" s="81" t="s">
        <v>6634</v>
      </c>
      <c r="AV18" s="80" t="s">
        <v>116</v>
      </c>
      <c r="AW18" s="81" t="s">
        <v>115</v>
      </c>
      <c r="BB18" s="80" t="s">
        <v>7008</v>
      </c>
      <c r="BC18" s="81" t="s">
        <v>7009</v>
      </c>
    </row>
    <row r="19" spans="1:55" ht="41.4" x14ac:dyDescent="0.3">
      <c r="A19" s="80" t="s">
        <v>213</v>
      </c>
      <c r="B19" s="81" t="s">
        <v>212</v>
      </c>
      <c r="C19" s="78" t="s">
        <v>6559</v>
      </c>
      <c r="D19" s="82" t="s">
        <v>6466</v>
      </c>
      <c r="E19" s="83" t="str">
        <f>VLOOKUP(Table1432[[#This Row],[NUTS I]],Table1533[],2,FALSE)</f>
        <v>1</v>
      </c>
      <c r="F19" s="84" t="s">
        <v>207</v>
      </c>
      <c r="G19" s="83" t="str">
        <f>VLOOKUP(Table1432[[#This Row],[NUTS II 2011]],Table1634[],2,FALSE)</f>
        <v>16</v>
      </c>
      <c r="H19" s="82" t="s">
        <v>207</v>
      </c>
      <c r="I19" s="83" t="str">
        <f>VLOOKUP(Table1432[[#This Row],[NUTS II 2013]],Table162436[],2,FALSE)</f>
        <v>Centro_NUT2013</v>
      </c>
      <c r="J19" s="84" t="s">
        <v>6525</v>
      </c>
      <c r="K19" s="83" t="str">
        <f>VLOOKUP(Table1432[[#This Row],[NUTS III 2011]],Table1735[],2,FALSE)</f>
        <v>168</v>
      </c>
      <c r="L19" s="79" t="s">
        <v>6535</v>
      </c>
      <c r="M19" s="83" t="str">
        <f>VLOOKUP(Table1432[[#This Row],[NUTS III 2013]],Table172537[],2,FALSE)</f>
        <v>16J</v>
      </c>
      <c r="N19" s="85">
        <v>730</v>
      </c>
      <c r="O19" s="86">
        <v>2.95</v>
      </c>
      <c r="P19" s="87">
        <v>1</v>
      </c>
      <c r="Q19" s="88">
        <v>20</v>
      </c>
      <c r="R19" s="89" t="str">
        <f>CONCATENATE("010.01.04.05/2021/",Table1432[[#This Row],[CodINE Mun2011]])</f>
        <v>010.01.04.05/2021/0902</v>
      </c>
      <c r="T19" s="92"/>
      <c r="U19" s="92"/>
      <c r="V19" s="95"/>
      <c r="W19" s="95"/>
      <c r="Z19" s="91" t="s">
        <v>6560</v>
      </c>
      <c r="AA19" s="92" t="s">
        <v>6561</v>
      </c>
      <c r="AG19" s="78" t="s">
        <v>6486</v>
      </c>
      <c r="AH19" s="78" t="s">
        <v>6562</v>
      </c>
      <c r="AJ19" s="93" t="s">
        <v>344</v>
      </c>
      <c r="AK19" s="81" t="s">
        <v>6662</v>
      </c>
      <c r="AM19" s="97"/>
      <c r="AN19" s="98"/>
      <c r="AP19" s="80" t="s">
        <v>378</v>
      </c>
      <c r="AQ19" s="81" t="s">
        <v>7018</v>
      </c>
      <c r="AS19" s="80" t="s">
        <v>341</v>
      </c>
      <c r="AT19" s="81" t="s">
        <v>6642</v>
      </c>
      <c r="AV19" s="93" t="s">
        <v>117</v>
      </c>
      <c r="AW19" s="81" t="s">
        <v>6680</v>
      </c>
      <c r="BB19" s="80" t="s">
        <v>492</v>
      </c>
      <c r="BC19" s="81" t="s">
        <v>7015</v>
      </c>
    </row>
    <row r="20" spans="1:55" ht="41.4" x14ac:dyDescent="0.3">
      <c r="A20" s="93" t="s">
        <v>333</v>
      </c>
      <c r="B20" s="81" t="s">
        <v>6563</v>
      </c>
      <c r="C20" s="78" t="s">
        <v>6564</v>
      </c>
      <c r="D20" s="82" t="s">
        <v>6466</v>
      </c>
      <c r="E20" s="83" t="str">
        <f>VLOOKUP(Table1432[[#This Row],[NUTS I]],Table1533[],2,FALSE)</f>
        <v>1</v>
      </c>
      <c r="F20" s="84" t="s">
        <v>380</v>
      </c>
      <c r="G20" s="83" t="str">
        <f>VLOOKUP(Table1432[[#This Row],[NUTS II 2011]],Table1634[],2,FALSE)</f>
        <v>18</v>
      </c>
      <c r="H20" s="79" t="s">
        <v>380</v>
      </c>
      <c r="I20" s="83" t="str">
        <f>VLOOKUP(Table1432[[#This Row],[NUTS II 2013]],Table162436[],2,FALSE)</f>
        <v>Alentejo_NUT2013</v>
      </c>
      <c r="J20" s="84" t="s">
        <v>6548</v>
      </c>
      <c r="K20" s="83" t="str">
        <f>VLOOKUP(Table1432[[#This Row],[NUTS III 2011]],Table1735[],2,FALSE)</f>
        <v>185</v>
      </c>
      <c r="L20" s="82" t="s">
        <v>6548</v>
      </c>
      <c r="M20" s="83" t="str">
        <f>VLOOKUP(Table1432[[#This Row],[NUTS III 2013]],Table172537[],2,FALSE)</f>
        <v>185</v>
      </c>
      <c r="N20" s="85">
        <v>929</v>
      </c>
      <c r="O20" s="86">
        <v>3.79</v>
      </c>
      <c r="P20" s="87">
        <v>3</v>
      </c>
      <c r="Q20" s="94">
        <v>34</v>
      </c>
      <c r="R20" s="89" t="str">
        <f>CONCATENATE("010.01.04.05/2021/",Table1432[[#This Row],[CodINE Mun2011]])</f>
        <v>010.01.04.05/2021/1403</v>
      </c>
      <c r="Z20" s="91" t="s">
        <v>6548</v>
      </c>
      <c r="AA20" s="92" t="s">
        <v>6549</v>
      </c>
      <c r="AG20" s="78" t="s">
        <v>6477</v>
      </c>
      <c r="AH20" s="78" t="s">
        <v>6565</v>
      </c>
      <c r="AJ20" s="93" t="s">
        <v>397</v>
      </c>
      <c r="AK20" s="81" t="s">
        <v>6670</v>
      </c>
      <c r="AM20" s="101"/>
      <c r="AN20" s="102"/>
      <c r="AP20" s="116" t="s">
        <v>5586</v>
      </c>
      <c r="AQ20" s="98">
        <f>SUBTOTAL(103,Table1619[CodINE Mun2011])</f>
        <v>18</v>
      </c>
      <c r="AS20" s="93" t="s">
        <v>342</v>
      </c>
      <c r="AT20" s="81" t="s">
        <v>6644</v>
      </c>
      <c r="AV20" s="93" t="s">
        <v>118</v>
      </c>
      <c r="AW20" s="81" t="s">
        <v>6682</v>
      </c>
      <c r="BB20" s="93" t="s">
        <v>493</v>
      </c>
      <c r="BC20" s="81" t="s">
        <v>7020</v>
      </c>
    </row>
    <row r="21" spans="1:55" ht="41.4" x14ac:dyDescent="0.3">
      <c r="A21" s="80" t="s">
        <v>385</v>
      </c>
      <c r="B21" s="81" t="s">
        <v>51</v>
      </c>
      <c r="C21" s="78" t="s">
        <v>6566</v>
      </c>
      <c r="D21" s="82" t="s">
        <v>6466</v>
      </c>
      <c r="E21" s="83" t="str">
        <f>VLOOKUP(Table1432[[#This Row],[NUTS I]],Table1533[],2,FALSE)</f>
        <v>1</v>
      </c>
      <c r="F21" s="84" t="s">
        <v>380</v>
      </c>
      <c r="G21" s="83" t="str">
        <f>VLOOKUP(Table1432[[#This Row],[NUTS II 2011]],Table1634[],2,FALSE)</f>
        <v>18</v>
      </c>
      <c r="H21" s="79" t="s">
        <v>380</v>
      </c>
      <c r="I21" s="83" t="str">
        <f>VLOOKUP(Table1432[[#This Row],[NUTS II 2013]],Table162436[],2,FALSE)</f>
        <v>Alentejo_NUT2013</v>
      </c>
      <c r="J21" s="84" t="s">
        <v>6508</v>
      </c>
      <c r="K21" s="83" t="str">
        <f>VLOOKUP(Table1432[[#This Row],[NUTS III 2011]],Table1735[],2,FALSE)</f>
        <v>184</v>
      </c>
      <c r="L21" s="82" t="s">
        <v>6508</v>
      </c>
      <c r="M21" s="83" t="str">
        <f>VLOOKUP(Table1432[[#This Row],[NUTS III 2013]],Table172537[],2,FALSE)</f>
        <v>184</v>
      </c>
      <c r="N21" s="85">
        <v>656</v>
      </c>
      <c r="O21" s="86">
        <v>3.88</v>
      </c>
      <c r="P21" s="87">
        <v>0</v>
      </c>
      <c r="Q21" s="88">
        <v>0</v>
      </c>
      <c r="R21" s="89" t="str">
        <f>CONCATENATE("010.01.04.05/2021/",Table1432[[#This Row],[CodINE Mun2011]])</f>
        <v>010.01.04.05/2021/0202</v>
      </c>
      <c r="Z21" s="91" t="s">
        <v>6467</v>
      </c>
      <c r="AA21" s="92" t="s">
        <v>6567</v>
      </c>
      <c r="AG21" s="78" t="s">
        <v>6476</v>
      </c>
      <c r="AH21" s="78" t="s">
        <v>6568</v>
      </c>
      <c r="AJ21" s="80" t="s">
        <v>398</v>
      </c>
      <c r="AK21" s="81" t="s">
        <v>55</v>
      </c>
      <c r="AM21" s="106"/>
      <c r="AN21" s="106"/>
      <c r="AP21" s="97"/>
      <c r="AQ21" s="98"/>
      <c r="AS21" s="80" t="s">
        <v>224</v>
      </c>
      <c r="AT21" s="81" t="s">
        <v>223</v>
      </c>
      <c r="AV21" s="93" t="s">
        <v>119</v>
      </c>
      <c r="AW21" s="81" t="s">
        <v>36</v>
      </c>
      <c r="BB21" s="116" t="s">
        <v>5586</v>
      </c>
      <c r="BC21" s="98">
        <f>SUBTOTAL(103,Table162223[CodINE Mun2011])</f>
        <v>19</v>
      </c>
    </row>
    <row r="22" spans="1:55" ht="41.4" x14ac:dyDescent="0.3">
      <c r="A22" s="80" t="s">
        <v>334</v>
      </c>
      <c r="B22" s="81" t="s">
        <v>6569</v>
      </c>
      <c r="C22" s="78" t="s">
        <v>6570</v>
      </c>
      <c r="D22" s="82" t="s">
        <v>6466</v>
      </c>
      <c r="E22" s="83" t="str">
        <f>VLOOKUP(Table1432[[#This Row],[NUTS I]],Table1533[],2,FALSE)</f>
        <v>1</v>
      </c>
      <c r="F22" s="84" t="s">
        <v>380</v>
      </c>
      <c r="G22" s="83" t="str">
        <f>VLOOKUP(Table1432[[#This Row],[NUTS II 2011]],Table1634[],2,FALSE)</f>
        <v>18</v>
      </c>
      <c r="H22" s="79" t="s">
        <v>380</v>
      </c>
      <c r="I22" s="83" t="str">
        <f>VLOOKUP(Table1432[[#This Row],[NUTS II 2013]],Table162436[],2,FALSE)</f>
        <v>Alentejo_NUT2013</v>
      </c>
      <c r="J22" s="84" t="s">
        <v>6548</v>
      </c>
      <c r="K22" s="83" t="str">
        <f>VLOOKUP(Table1432[[#This Row],[NUTS III 2011]],Table1735[],2,FALSE)</f>
        <v>185</v>
      </c>
      <c r="L22" s="82" t="s">
        <v>6548</v>
      </c>
      <c r="M22" s="83" t="str">
        <f>VLOOKUP(Table1432[[#This Row],[NUTS III 2013]],Table172537[],2,FALSE)</f>
        <v>185</v>
      </c>
      <c r="N22" s="85">
        <v>929</v>
      </c>
      <c r="O22" s="86">
        <v>4.08</v>
      </c>
      <c r="P22" s="87">
        <v>0</v>
      </c>
      <c r="Q22" s="88">
        <v>0</v>
      </c>
      <c r="R22" s="89" t="str">
        <f>CONCATENATE("010.01.04.05/2021/",Table1432[[#This Row],[CodINE Mun2011]])</f>
        <v>010.01.04.05/2021/1404</v>
      </c>
      <c r="Z22" s="91" t="s">
        <v>6571</v>
      </c>
      <c r="AA22" s="92" t="s">
        <v>6498</v>
      </c>
      <c r="AG22" s="78" t="s">
        <v>6572</v>
      </c>
      <c r="AH22" s="78" t="s">
        <v>6573</v>
      </c>
      <c r="AJ22" s="80" t="s">
        <v>346</v>
      </c>
      <c r="AK22" s="81" t="s">
        <v>6678</v>
      </c>
      <c r="AP22" s="101"/>
      <c r="AQ22" s="102"/>
      <c r="AS22" s="93" t="s">
        <v>225</v>
      </c>
      <c r="AT22" s="81" t="s">
        <v>6660</v>
      </c>
      <c r="AV22" s="93" t="s">
        <v>121</v>
      </c>
      <c r="AW22" s="81" t="s">
        <v>120</v>
      </c>
      <c r="BB22" s="97"/>
      <c r="BC22" s="98"/>
    </row>
    <row r="23" spans="1:55" ht="41.4" x14ac:dyDescent="0.3">
      <c r="A23" s="93" t="s">
        <v>386</v>
      </c>
      <c r="B23" s="81" t="s">
        <v>6574</v>
      </c>
      <c r="C23" s="78" t="s">
        <v>6575</v>
      </c>
      <c r="D23" s="82" t="s">
        <v>6466</v>
      </c>
      <c r="E23" s="83" t="str">
        <f>VLOOKUP(Table1432[[#This Row],[NUTS I]],Table1533[],2,FALSE)</f>
        <v>1</v>
      </c>
      <c r="F23" s="84" t="s">
        <v>380</v>
      </c>
      <c r="G23" s="83" t="str">
        <f>VLOOKUP(Table1432[[#This Row],[NUTS II 2011]],Table1634[],2,FALSE)</f>
        <v>18</v>
      </c>
      <c r="H23" s="79" t="s">
        <v>380</v>
      </c>
      <c r="I23" s="83" t="str">
        <f>VLOOKUP(Table1432[[#This Row],[NUTS II 2013]],Table162436[],2,FALSE)</f>
        <v>Alentejo_NUT2013</v>
      </c>
      <c r="J23" s="84" t="s">
        <v>6491</v>
      </c>
      <c r="K23" s="83" t="str">
        <f>VLOOKUP(Table1432[[#This Row],[NUTS III 2011]],Table1735[],2,FALSE)</f>
        <v>182</v>
      </c>
      <c r="L23" s="82" t="s">
        <v>6491</v>
      </c>
      <c r="M23" s="83" t="str">
        <f>VLOOKUP(Table1432[[#This Row],[NUTS III 2013]],Table172537[],2,FALSE)</f>
        <v>186</v>
      </c>
      <c r="N23" s="85">
        <v>616</v>
      </c>
      <c r="O23" s="86">
        <v>3.01</v>
      </c>
      <c r="P23" s="87">
        <v>1</v>
      </c>
      <c r="Q23" s="94">
        <v>24</v>
      </c>
      <c r="R23" s="89" t="str">
        <f>CONCATENATE("010.01.04.05/2021/",Table1432[[#This Row],[CodINE Mun2011]])</f>
        <v>010.01.04.05/2021/1201</v>
      </c>
      <c r="Z23" s="91" t="s">
        <v>6519</v>
      </c>
      <c r="AA23" s="92" t="s">
        <v>6558</v>
      </c>
      <c r="AG23" s="78" t="s">
        <v>6576</v>
      </c>
      <c r="AH23" s="78" t="s">
        <v>6577</v>
      </c>
      <c r="AJ23" s="93" t="s">
        <v>348</v>
      </c>
      <c r="AK23" s="81" t="s">
        <v>6688</v>
      </c>
      <c r="AP23" s="106"/>
      <c r="AQ23" s="106"/>
      <c r="AS23" s="80" t="s">
        <v>226</v>
      </c>
      <c r="AT23" s="81" t="s">
        <v>6666</v>
      </c>
      <c r="AV23" s="80" t="s">
        <v>123</v>
      </c>
      <c r="AW23" s="81" t="s">
        <v>122</v>
      </c>
      <c r="BB23" s="101"/>
      <c r="BC23" s="102"/>
    </row>
    <row r="24" spans="1:55" ht="41.4" x14ac:dyDescent="0.3">
      <c r="A24" s="93" t="s">
        <v>214</v>
      </c>
      <c r="B24" s="81" t="s">
        <v>6578</v>
      </c>
      <c r="C24" s="78" t="s">
        <v>6579</v>
      </c>
      <c r="D24" s="82" t="s">
        <v>6466</v>
      </c>
      <c r="E24" s="83" t="str">
        <f>VLOOKUP(Table1432[[#This Row],[NUTS I]],Table1533[],2,FALSE)</f>
        <v>1</v>
      </c>
      <c r="F24" s="84" t="s">
        <v>207</v>
      </c>
      <c r="G24" s="83" t="str">
        <f>VLOOKUP(Table1432[[#This Row],[NUTS II 2011]],Table1634[],2,FALSE)</f>
        <v>16</v>
      </c>
      <c r="H24" s="82" t="s">
        <v>207</v>
      </c>
      <c r="I24" s="83" t="str">
        <f>VLOOKUP(Table1432[[#This Row],[NUTS II 2013]],Table162436[],2,FALSE)</f>
        <v>Centro_NUT2013</v>
      </c>
      <c r="J24" s="84" t="s">
        <v>6580</v>
      </c>
      <c r="K24" s="83" t="str">
        <f>VLOOKUP(Table1432[[#This Row],[NUTS III 2011]],Table1735[],2,FALSE)</f>
        <v>164</v>
      </c>
      <c r="L24" s="82" t="s">
        <v>6576</v>
      </c>
      <c r="M24" s="83" t="str">
        <f>VLOOKUP(Table1432[[#This Row],[NUTS III 2013]],Table172537[],2,FALSE)</f>
        <v>16F</v>
      </c>
      <c r="N24" s="85">
        <v>1020</v>
      </c>
      <c r="O24" s="86">
        <v>4.17</v>
      </c>
      <c r="P24" s="87">
        <v>3</v>
      </c>
      <c r="Q24" s="94">
        <v>3</v>
      </c>
      <c r="R24" s="89" t="str">
        <f>CONCATENATE("010.01.04.05/2021/",Table1432[[#This Row],[CodINE Mun2011]])</f>
        <v>010.01.04.05/2021/1002</v>
      </c>
      <c r="Z24" s="91" t="s">
        <v>6524</v>
      </c>
      <c r="AA24" s="92" t="s">
        <v>6581</v>
      </c>
      <c r="AG24" s="78" t="s">
        <v>6582</v>
      </c>
      <c r="AH24" s="78" t="s">
        <v>6583</v>
      </c>
      <c r="AJ24" s="80" t="s">
        <v>399</v>
      </c>
      <c r="AK24" s="81" t="s">
        <v>6693</v>
      </c>
      <c r="AS24" s="93" t="s">
        <v>228</v>
      </c>
      <c r="AT24" s="81" t="s">
        <v>227</v>
      </c>
      <c r="AV24" s="80" t="s">
        <v>124</v>
      </c>
      <c r="AW24" s="81" t="s">
        <v>6707</v>
      </c>
      <c r="BB24" s="106"/>
      <c r="BC24" s="106"/>
    </row>
    <row r="25" spans="1:55" ht="41.4" x14ac:dyDescent="0.3">
      <c r="A25" s="93" t="s">
        <v>387</v>
      </c>
      <c r="B25" s="81" t="s">
        <v>52</v>
      </c>
      <c r="C25" s="78" t="s">
        <v>6584</v>
      </c>
      <c r="D25" s="82" t="s">
        <v>6466</v>
      </c>
      <c r="E25" s="83" t="str">
        <f>VLOOKUP(Table1432[[#This Row],[NUTS I]],Table1533[],2,FALSE)</f>
        <v>1</v>
      </c>
      <c r="F25" s="84" t="s">
        <v>380</v>
      </c>
      <c r="G25" s="83" t="str">
        <f>VLOOKUP(Table1432[[#This Row],[NUTS II 2011]],Table1634[],2,FALSE)</f>
        <v>18</v>
      </c>
      <c r="H25" s="79" t="s">
        <v>380</v>
      </c>
      <c r="I25" s="83" t="str">
        <f>VLOOKUP(Table1432[[#This Row],[NUTS II 2013]],Table162436[],2,FALSE)</f>
        <v>Alentejo_NUT2013</v>
      </c>
      <c r="J25" s="84" t="s">
        <v>6508</v>
      </c>
      <c r="K25" s="83" t="str">
        <f>VLOOKUP(Table1432[[#This Row],[NUTS III 2011]],Table1735[],2,FALSE)</f>
        <v>184</v>
      </c>
      <c r="L25" s="82" t="s">
        <v>6508</v>
      </c>
      <c r="M25" s="83" t="str">
        <f>VLOOKUP(Table1432[[#This Row],[NUTS III 2013]],Table172537[],2,FALSE)</f>
        <v>184</v>
      </c>
      <c r="N25" s="85">
        <v>656</v>
      </c>
      <c r="O25" s="86">
        <v>3.88</v>
      </c>
      <c r="P25" s="87">
        <v>1</v>
      </c>
      <c r="Q25" s="94">
        <v>5</v>
      </c>
      <c r="R25" s="89" t="str">
        <f>CONCATENATE("010.01.04.05/2021/",Table1432[[#This Row],[CodINE Mun2011]])</f>
        <v>010.01.04.05/2021/0203</v>
      </c>
      <c r="Z25" s="91" t="s">
        <v>6580</v>
      </c>
      <c r="AA25" s="92" t="s">
        <v>6585</v>
      </c>
      <c r="AG25" s="78" t="s">
        <v>6538</v>
      </c>
      <c r="AH25" s="78" t="s">
        <v>6586</v>
      </c>
      <c r="AJ25" s="93" t="s">
        <v>400</v>
      </c>
      <c r="AK25" s="81" t="s">
        <v>56</v>
      </c>
      <c r="AS25" s="93" t="s">
        <v>229</v>
      </c>
      <c r="AT25" s="81" t="s">
        <v>6672</v>
      </c>
      <c r="AV25" s="80" t="s">
        <v>126</v>
      </c>
      <c r="AW25" s="81" t="s">
        <v>125</v>
      </c>
    </row>
    <row r="26" spans="1:55" ht="41.4" x14ac:dyDescent="0.3">
      <c r="A26" s="93" t="s">
        <v>335</v>
      </c>
      <c r="B26" s="81" t="s">
        <v>6587</v>
      </c>
      <c r="C26" s="78" t="s">
        <v>6588</v>
      </c>
      <c r="D26" s="82" t="s">
        <v>6466</v>
      </c>
      <c r="E26" s="83" t="str">
        <f>VLOOKUP(Table1432[[#This Row],[NUTS I]],Table1533[],2,FALSE)</f>
        <v>1</v>
      </c>
      <c r="F26" s="84" t="s">
        <v>352</v>
      </c>
      <c r="G26" s="83" t="str">
        <f>VLOOKUP(Table1432[[#This Row],[NUTS II 2011]],Table1634[],2,FALSE)</f>
        <v>17</v>
      </c>
      <c r="H26" s="79" t="s">
        <v>6488</v>
      </c>
      <c r="I26" s="83" t="str">
        <f>VLOOKUP(Table1432[[#This Row],[NUTS II 2013]],Table162436[],2,FALSE)</f>
        <v>AML</v>
      </c>
      <c r="J26" s="84" t="s">
        <v>6556</v>
      </c>
      <c r="K26" s="83" t="str">
        <f>VLOOKUP(Table1432[[#This Row],[NUTS III 2011]],Table1735[],2,FALSE)</f>
        <v>171</v>
      </c>
      <c r="L26" s="82" t="s">
        <v>6488</v>
      </c>
      <c r="M26" s="83" t="str">
        <f>VLOOKUP(Table1432[[#This Row],[NUTS III 2013]],Table172537[],2,FALSE)</f>
        <v>170</v>
      </c>
      <c r="N26" s="85">
        <v>2131</v>
      </c>
      <c r="O26" s="86">
        <v>8.76</v>
      </c>
      <c r="P26" s="87">
        <v>15</v>
      </c>
      <c r="Q26" s="94">
        <v>2839</v>
      </c>
      <c r="R26" s="89" t="str">
        <f>CONCATENATE("010.01.04.05/2021/",Table1432[[#This Row],[CodINE Mun2011]])</f>
        <v>010.01.04.05/2021/1115</v>
      </c>
      <c r="Z26" s="91" t="s">
        <v>6589</v>
      </c>
      <c r="AA26" s="92" t="s">
        <v>6590</v>
      </c>
      <c r="AG26" s="78" t="s">
        <v>6485</v>
      </c>
      <c r="AH26" s="78" t="s">
        <v>6591</v>
      </c>
      <c r="AJ26" s="93" t="s">
        <v>401</v>
      </c>
      <c r="AK26" s="81" t="s">
        <v>6696</v>
      </c>
      <c r="AS26" s="80" t="s">
        <v>231</v>
      </c>
      <c r="AT26" s="81" t="s">
        <v>230</v>
      </c>
      <c r="AV26" s="80" t="s">
        <v>127</v>
      </c>
      <c r="AW26" s="81" t="s">
        <v>6728</v>
      </c>
    </row>
    <row r="27" spans="1:55" ht="41.4" x14ac:dyDescent="0.3">
      <c r="A27" s="93" t="s">
        <v>95</v>
      </c>
      <c r="B27" s="81" t="s">
        <v>6592</v>
      </c>
      <c r="C27" s="78" t="s">
        <v>6593</v>
      </c>
      <c r="D27" s="82" t="s">
        <v>6466</v>
      </c>
      <c r="E27" s="83" t="str">
        <f>VLOOKUP(Table1432[[#This Row],[NUTS I]],Table1533[],2,FALSE)</f>
        <v>1</v>
      </c>
      <c r="F27" s="84" t="s">
        <v>90</v>
      </c>
      <c r="G27" s="83" t="str">
        <f>VLOOKUP(Table1432[[#This Row],[NUTS II 2011]],Table1634[],2,FALSE)</f>
        <v>11</v>
      </c>
      <c r="H27" s="79" t="s">
        <v>90</v>
      </c>
      <c r="I27" s="83" t="str">
        <f>VLOOKUP(Table1432[[#This Row],[NUTS II 2013]],Table162436[],2,FALSE)</f>
        <v>Norte_NUT2013</v>
      </c>
      <c r="J27" s="84" t="s">
        <v>6594</v>
      </c>
      <c r="K27" s="83" t="str">
        <f>VLOOKUP(Table1432[[#This Row],[NUTS III 2011]],Table1735[],2,FALSE)</f>
        <v>115</v>
      </c>
      <c r="L27" s="82" t="s">
        <v>6582</v>
      </c>
      <c r="M27" s="83" t="str">
        <f>VLOOKUP(Table1432[[#This Row],[NUTS III 2013]],Table172537[],2,FALSE)</f>
        <v>11C</v>
      </c>
      <c r="N27" s="85">
        <v>893</v>
      </c>
      <c r="O27" s="86">
        <v>3.02</v>
      </c>
      <c r="P27" s="87">
        <v>0</v>
      </c>
      <c r="Q27" s="94">
        <v>0</v>
      </c>
      <c r="R27" s="89" t="str">
        <f>CONCATENATE("010.01.04.05/2021/",Table1432[[#This Row],[CodINE Mun2011]])</f>
        <v>010.01.04.05/2021/1301</v>
      </c>
      <c r="Z27" s="91" t="s">
        <v>6595</v>
      </c>
      <c r="AA27" s="92" t="s">
        <v>6596</v>
      </c>
      <c r="AG27" s="78" t="s">
        <v>5586</v>
      </c>
      <c r="AH27" s="78">
        <f>SUBTOTAL(103,Table172537[CodINE_NUTIII 2013])</f>
        <v>25</v>
      </c>
      <c r="AJ27" s="80" t="s">
        <v>403</v>
      </c>
      <c r="AK27" s="81" t="s">
        <v>402</v>
      </c>
      <c r="AS27" s="93" t="s">
        <v>233</v>
      </c>
      <c r="AT27" s="81" t="s">
        <v>232</v>
      </c>
      <c r="AV27" s="93" t="s">
        <v>129</v>
      </c>
      <c r="AW27" s="81" t="s">
        <v>128</v>
      </c>
    </row>
    <row r="28" spans="1:55" ht="41.4" x14ac:dyDescent="0.3">
      <c r="A28" s="80" t="s">
        <v>97</v>
      </c>
      <c r="B28" s="81" t="s">
        <v>96</v>
      </c>
      <c r="C28" s="78" t="s">
        <v>6597</v>
      </c>
      <c r="D28" s="82" t="s">
        <v>6466</v>
      </c>
      <c r="E28" s="83" t="str">
        <f>VLOOKUP(Table1432[[#This Row],[NUTS I]],Table1533[],2,FALSE)</f>
        <v>1</v>
      </c>
      <c r="F28" s="84" t="s">
        <v>90</v>
      </c>
      <c r="G28" s="83" t="str">
        <f>VLOOKUP(Table1432[[#This Row],[NUTS II 2011]],Table1634[],2,FALSE)</f>
        <v>11</v>
      </c>
      <c r="H28" s="79" t="s">
        <v>90</v>
      </c>
      <c r="I28" s="83" t="str">
        <f>VLOOKUP(Table1432[[#This Row],[NUTS II 2013]],Table162436[],2,FALSE)</f>
        <v>Norte_NUT2013</v>
      </c>
      <c r="J28" s="84" t="s">
        <v>6533</v>
      </c>
      <c r="K28" s="83" t="str">
        <f>VLOOKUP(Table1432[[#This Row],[NUTS III 2011]],Table1735[],2,FALSE)</f>
        <v>112</v>
      </c>
      <c r="L28" s="79" t="s">
        <v>6533</v>
      </c>
      <c r="M28" s="83" t="str">
        <f>VLOOKUP(Table1432[[#This Row],[NUTS III 2013]],Table172537[],2,FALSE)</f>
        <v>112</v>
      </c>
      <c r="N28" s="85">
        <v>1154</v>
      </c>
      <c r="O28" s="86">
        <v>3.61</v>
      </c>
      <c r="P28" s="87">
        <v>0</v>
      </c>
      <c r="Q28" s="88">
        <v>0</v>
      </c>
      <c r="R28" s="89" t="str">
        <f>CONCATENATE("010.01.04.05/2021/",Table1432[[#This Row],[CodINE Mun2011]])</f>
        <v>010.01.04.05/2021/0301</v>
      </c>
      <c r="Z28" s="91" t="s">
        <v>6486</v>
      </c>
      <c r="AA28" s="92" t="s">
        <v>6562</v>
      </c>
      <c r="AJ28" s="93" t="s">
        <v>405</v>
      </c>
      <c r="AK28" s="81" t="s">
        <v>404</v>
      </c>
      <c r="AS28" s="80" t="s">
        <v>235</v>
      </c>
      <c r="AT28" s="81" t="s">
        <v>234</v>
      </c>
      <c r="AV28" s="93" t="s">
        <v>130</v>
      </c>
      <c r="AW28" s="81" t="s">
        <v>6748</v>
      </c>
    </row>
    <row r="29" spans="1:55" ht="41.4" x14ac:dyDescent="0.3">
      <c r="A29" s="93" t="s">
        <v>215</v>
      </c>
      <c r="B29" s="81" t="s">
        <v>32</v>
      </c>
      <c r="C29" s="78" t="s">
        <v>6598</v>
      </c>
      <c r="D29" s="82" t="s">
        <v>6466</v>
      </c>
      <c r="E29" s="83" t="str">
        <f>VLOOKUP(Table1432[[#This Row],[NUTS I]],Table1533[],2,FALSE)</f>
        <v>1</v>
      </c>
      <c r="F29" s="84" t="s">
        <v>207</v>
      </c>
      <c r="G29" s="83" t="str">
        <f>VLOOKUP(Table1432[[#This Row],[NUTS II 2011]],Table1634[],2,FALSE)</f>
        <v>16</v>
      </c>
      <c r="H29" s="82" t="s">
        <v>207</v>
      </c>
      <c r="I29" s="83" t="str">
        <f>VLOOKUP(Table1432[[#This Row],[NUTS II 2013]],Table162436[],2,FALSE)</f>
        <v>Centro_NUT2013</v>
      </c>
      <c r="J29" s="84" t="s">
        <v>6475</v>
      </c>
      <c r="K29" s="83" t="str">
        <f>VLOOKUP(Table1432[[#This Row],[NUTS III 2011]],Table1735[],2,FALSE)</f>
        <v>161</v>
      </c>
      <c r="L29" s="82" t="s">
        <v>6476</v>
      </c>
      <c r="M29" s="83" t="str">
        <f>VLOOKUP(Table1432[[#This Row],[NUTS III 2013]],Table172537[],2,FALSE)</f>
        <v>16D</v>
      </c>
      <c r="N29" s="85">
        <v>1231</v>
      </c>
      <c r="O29" s="86">
        <v>3.68</v>
      </c>
      <c r="P29" s="87">
        <v>0</v>
      </c>
      <c r="Q29" s="94">
        <v>0</v>
      </c>
      <c r="R29" s="89" t="str">
        <f>CONCATENATE("010.01.04.05/2021/",Table1432[[#This Row],[CodINE Mun2011]])</f>
        <v>010.01.04.05/2021/0103</v>
      </c>
      <c r="Z29" s="91" t="s">
        <v>6477</v>
      </c>
      <c r="AA29" s="92" t="s">
        <v>6565</v>
      </c>
      <c r="AJ29" s="80" t="s">
        <v>406</v>
      </c>
      <c r="AK29" s="81" t="s">
        <v>57</v>
      </c>
      <c r="AS29" s="80" t="s">
        <v>347</v>
      </c>
      <c r="AT29" s="81" t="s">
        <v>6686</v>
      </c>
      <c r="AV29" s="93" t="s">
        <v>131</v>
      </c>
      <c r="AW29" s="81" t="s">
        <v>6760</v>
      </c>
    </row>
    <row r="30" spans="1:55" ht="41.4" x14ac:dyDescent="0.3">
      <c r="A30" s="93" t="s">
        <v>475</v>
      </c>
      <c r="B30" s="81" t="s">
        <v>6599</v>
      </c>
      <c r="C30" s="78" t="s">
        <v>6600</v>
      </c>
      <c r="D30" s="79" t="s">
        <v>6477</v>
      </c>
      <c r="E30" s="96" t="str">
        <f>VLOOKUP(Table1432[[#This Row],[NUTS I]],Table1533[],2,FALSE)</f>
        <v>2</v>
      </c>
      <c r="F30" s="84" t="s">
        <v>6477</v>
      </c>
      <c r="G30" s="83" t="str">
        <f>VLOOKUP(Table1432[[#This Row],[NUTS II 2011]],Table1634[],2,FALSE)</f>
        <v>20</v>
      </c>
      <c r="H30" s="82" t="s">
        <v>6477</v>
      </c>
      <c r="I30" s="83" t="str">
        <f>VLOOKUP(Table1432[[#This Row],[NUTS II 2013]],Table162436[],2,FALSE)</f>
        <v>Açores</v>
      </c>
      <c r="J30" s="84" t="s">
        <v>6477</v>
      </c>
      <c r="K30" s="83" t="str">
        <f>VLOOKUP(Table1432[[#This Row],[NUTS III 2011]],Table1735[],2,FALSE)</f>
        <v>200</v>
      </c>
      <c r="L30" s="84" t="s">
        <v>6477</v>
      </c>
      <c r="M30" s="83" t="str">
        <f>VLOOKUP(Table1432[[#This Row],[NUTS III 2013]],Table172537[],2,FALSE)</f>
        <v>200</v>
      </c>
      <c r="N30" s="85">
        <v>877</v>
      </c>
      <c r="O30" s="86">
        <v>3.78</v>
      </c>
      <c r="P30" s="87">
        <v>0</v>
      </c>
      <c r="Q30" s="94">
        <v>0</v>
      </c>
      <c r="R30" s="89" t="str">
        <f>CONCATENATE("010.01.04.05/2021/",Table1432[[#This Row],[CodINE Mun2011]])</f>
        <v>010.01.04.05/2021/4301</v>
      </c>
      <c r="Z30" s="91" t="s">
        <v>6601</v>
      </c>
      <c r="AA30" s="92" t="s">
        <v>6602</v>
      </c>
      <c r="AJ30" s="80" t="s">
        <v>407</v>
      </c>
      <c r="AK30" s="81" t="s">
        <v>6718</v>
      </c>
      <c r="AS30" s="93" t="s">
        <v>237</v>
      </c>
      <c r="AT30" s="81" t="s">
        <v>236</v>
      </c>
      <c r="AV30" s="93" t="s">
        <v>133</v>
      </c>
      <c r="AW30" s="81" t="s">
        <v>132</v>
      </c>
    </row>
    <row r="31" spans="1:55" ht="41.4" x14ac:dyDescent="0.3">
      <c r="A31" s="80" t="s">
        <v>216</v>
      </c>
      <c r="B31" s="81" t="s">
        <v>6603</v>
      </c>
      <c r="C31" s="78" t="s">
        <v>6604</v>
      </c>
      <c r="D31" s="82" t="s">
        <v>6466</v>
      </c>
      <c r="E31" s="83" t="str">
        <f>VLOOKUP(Table1432[[#This Row],[NUTS I]],Table1533[],2,FALSE)</f>
        <v>1</v>
      </c>
      <c r="F31" s="84" t="s">
        <v>207</v>
      </c>
      <c r="G31" s="83" t="str">
        <f>VLOOKUP(Table1432[[#This Row],[NUTS II 2011]],Table1634[],2,FALSE)</f>
        <v>16</v>
      </c>
      <c r="H31" s="82" t="s">
        <v>207</v>
      </c>
      <c r="I31" s="83" t="str">
        <f>VLOOKUP(Table1432[[#This Row],[NUTS II 2013]],Table162436[],2,FALSE)</f>
        <v>Centro_NUT2013</v>
      </c>
      <c r="J31" s="84" t="s">
        <v>6580</v>
      </c>
      <c r="K31" s="83" t="str">
        <f>VLOOKUP(Table1432[[#This Row],[NUTS III 2011]],Table1735[],2,FALSE)</f>
        <v>164</v>
      </c>
      <c r="L31" s="82" t="s">
        <v>6576</v>
      </c>
      <c r="M31" s="83" t="str">
        <f>VLOOKUP(Table1432[[#This Row],[NUTS III 2013]],Table172537[],2,FALSE)</f>
        <v>16F</v>
      </c>
      <c r="N31" s="85">
        <v>1020</v>
      </c>
      <c r="O31" s="86">
        <v>2.93</v>
      </c>
      <c r="P31" s="87">
        <v>0</v>
      </c>
      <c r="Q31" s="94">
        <v>0</v>
      </c>
      <c r="R31" s="89" t="str">
        <f>CONCATENATE("010.01.04.05/2021/",Table1432[[#This Row],[CodINE Mun2011]])</f>
        <v>010.01.04.05/2021/1003</v>
      </c>
      <c r="Z31" s="91" t="s">
        <v>6594</v>
      </c>
      <c r="AA31" s="92" t="s">
        <v>6605</v>
      </c>
      <c r="AJ31" s="93" t="s">
        <v>408</v>
      </c>
      <c r="AK31" s="81" t="s">
        <v>6723</v>
      </c>
      <c r="AS31" s="93" t="s">
        <v>349</v>
      </c>
      <c r="AT31" s="81" t="s">
        <v>6698</v>
      </c>
      <c r="AV31" s="93" t="s">
        <v>134</v>
      </c>
      <c r="AW31" s="81" t="s">
        <v>6771</v>
      </c>
    </row>
    <row r="32" spans="1:55" ht="41.4" x14ac:dyDescent="0.3">
      <c r="A32" s="93" t="s">
        <v>98</v>
      </c>
      <c r="B32" s="81" t="s">
        <v>6606</v>
      </c>
      <c r="C32" s="78" t="s">
        <v>6607</v>
      </c>
      <c r="D32" s="82" t="s">
        <v>6466</v>
      </c>
      <c r="E32" s="83" t="str">
        <f>VLOOKUP(Table1432[[#This Row],[NUTS I]],Table1533[],2,FALSE)</f>
        <v>1</v>
      </c>
      <c r="F32" s="84" t="s">
        <v>90</v>
      </c>
      <c r="G32" s="83" t="str">
        <f>VLOOKUP(Table1432[[#This Row],[NUTS II 2011]],Table1634[],2,FALSE)</f>
        <v>11</v>
      </c>
      <c r="H32" s="79" t="s">
        <v>90</v>
      </c>
      <c r="I32" s="83" t="str">
        <f>VLOOKUP(Table1432[[#This Row],[NUTS II 2013]],Table162436[],2,FALSE)</f>
        <v>Norte_NUT2013</v>
      </c>
      <c r="J32" s="84" t="s">
        <v>6571</v>
      </c>
      <c r="K32" s="83" t="str">
        <f>VLOOKUP(Table1432[[#This Row],[NUTS III 2011]],Table1735[],2,FALSE)</f>
        <v>111</v>
      </c>
      <c r="L32" s="82" t="s">
        <v>6497</v>
      </c>
      <c r="M32" s="83" t="str">
        <f>VLOOKUP(Table1432[[#This Row],[NUTS III 2013]],Table172537[],2,FALSE)</f>
        <v>111</v>
      </c>
      <c r="N32" s="85">
        <v>1042</v>
      </c>
      <c r="O32" s="86">
        <v>3.03</v>
      </c>
      <c r="P32" s="87">
        <v>0</v>
      </c>
      <c r="Q32" s="94">
        <v>0</v>
      </c>
      <c r="R32" s="89" t="str">
        <f>CONCATENATE("010.01.04.05/2021/",Table1432[[#This Row],[CodINE Mun2011]])</f>
        <v>010.01.04.05/2021/1601</v>
      </c>
      <c r="Z32" s="78" t="s">
        <v>5586</v>
      </c>
      <c r="AA32" s="78">
        <f>SUBTOTAL(103,Table1735[CodINE_NUTIII 2011])</f>
        <v>30</v>
      </c>
      <c r="AJ32" s="80" t="s">
        <v>351</v>
      </c>
      <c r="AK32" s="81" t="s">
        <v>6726</v>
      </c>
      <c r="AS32" s="93" t="s">
        <v>238</v>
      </c>
      <c r="AT32" s="81" t="s">
        <v>37</v>
      </c>
      <c r="AV32" s="93" t="s">
        <v>136</v>
      </c>
      <c r="AW32" s="81" t="s">
        <v>6776</v>
      </c>
    </row>
    <row r="33" spans="1:49" ht="41.4" x14ac:dyDescent="0.3">
      <c r="A33" s="93" t="s">
        <v>218</v>
      </c>
      <c r="B33" s="81" t="s">
        <v>217</v>
      </c>
      <c r="C33" s="78" t="s">
        <v>6608</v>
      </c>
      <c r="D33" s="82" t="s">
        <v>6466</v>
      </c>
      <c r="E33" s="83" t="str">
        <f>VLOOKUP(Table1432[[#This Row],[NUTS I]],Table1533[],2,FALSE)</f>
        <v>1</v>
      </c>
      <c r="F33" s="84" t="s">
        <v>207</v>
      </c>
      <c r="G33" s="83" t="str">
        <f>VLOOKUP(Table1432[[#This Row],[NUTS II 2011]],Table1634[],2,FALSE)</f>
        <v>16</v>
      </c>
      <c r="H33" s="82" t="s">
        <v>207</v>
      </c>
      <c r="I33" s="83" t="str">
        <f>VLOOKUP(Table1432[[#This Row],[NUTS II 2013]],Table162436[],2,FALSE)</f>
        <v>Centro_NUT2013</v>
      </c>
      <c r="J33" s="84" t="s">
        <v>6580</v>
      </c>
      <c r="K33" s="83" t="str">
        <f>VLOOKUP(Table1432[[#This Row],[NUTS III 2011]],Table1735[],2,FALSE)</f>
        <v>164</v>
      </c>
      <c r="L33" s="82" t="s">
        <v>6572</v>
      </c>
      <c r="M33" s="83" t="str">
        <f>VLOOKUP(Table1432[[#This Row],[NUTS III 2013]],Table172537[],2,FALSE)</f>
        <v>16E</v>
      </c>
      <c r="N33" s="85">
        <v>1051</v>
      </c>
      <c r="O33" s="86">
        <v>2.76</v>
      </c>
      <c r="P33" s="87">
        <v>1</v>
      </c>
      <c r="Q33" s="94">
        <v>1</v>
      </c>
      <c r="R33" s="89" t="str">
        <f>CONCATENATE("010.01.04.05/2021/",Table1432[[#This Row],[CodINE Mun2011]])</f>
        <v>010.01.04.05/2021/0601</v>
      </c>
      <c r="AJ33" s="80" t="s">
        <v>409</v>
      </c>
      <c r="AK33" s="81" t="s">
        <v>6731</v>
      </c>
      <c r="AS33" s="80" t="s">
        <v>350</v>
      </c>
      <c r="AT33" s="81" t="s">
        <v>6710</v>
      </c>
      <c r="AV33" s="80" t="s">
        <v>137</v>
      </c>
      <c r="AW33" s="81" t="s">
        <v>6782</v>
      </c>
    </row>
    <row r="34" spans="1:49" ht="41.4" x14ac:dyDescent="0.3">
      <c r="A34" s="80" t="s">
        <v>99</v>
      </c>
      <c r="B34" s="81" t="s">
        <v>6609</v>
      </c>
      <c r="C34" s="78" t="s">
        <v>6610</v>
      </c>
      <c r="D34" s="82" t="s">
        <v>6466</v>
      </c>
      <c r="E34" s="83" t="str">
        <f>VLOOKUP(Table1432[[#This Row],[NUTS I]],Table1533[],2,FALSE)</f>
        <v>1</v>
      </c>
      <c r="F34" s="84" t="s">
        <v>90</v>
      </c>
      <c r="G34" s="83" t="str">
        <f>VLOOKUP(Table1432[[#This Row],[NUTS II 2011]],Table1634[],2,FALSE)</f>
        <v>11</v>
      </c>
      <c r="H34" s="79" t="s">
        <v>90</v>
      </c>
      <c r="I34" s="83" t="str">
        <f>VLOOKUP(Table1432[[#This Row],[NUTS II 2013]],Table162436[],2,FALSE)</f>
        <v>Norte_NUT2013</v>
      </c>
      <c r="J34" s="84" t="s">
        <v>6543</v>
      </c>
      <c r="K34" s="83" t="str">
        <f>VLOOKUP(Table1432[[#This Row],[NUTS III 2011]],Table1735[],2,FALSE)</f>
        <v>117</v>
      </c>
      <c r="L34" s="82" t="s">
        <v>6543</v>
      </c>
      <c r="M34" s="83" t="str">
        <f>VLOOKUP(Table1432[[#This Row],[NUTS III 2013]],Table172537[],2,FALSE)</f>
        <v>11D</v>
      </c>
      <c r="N34" s="85">
        <v>777</v>
      </c>
      <c r="O34" s="86">
        <v>3.23</v>
      </c>
      <c r="P34" s="87">
        <v>1</v>
      </c>
      <c r="Q34" s="88">
        <v>1</v>
      </c>
      <c r="R34" s="89" t="str">
        <f>CONCATENATE("010.01.04.05/2021/",Table1432[[#This Row],[CodINE Mun2011]])</f>
        <v>010.01.04.05/2021/1801</v>
      </c>
      <c r="AJ34" s="80" t="s">
        <v>410</v>
      </c>
      <c r="AK34" s="81" t="s">
        <v>6780</v>
      </c>
      <c r="AS34" s="93" t="s">
        <v>240</v>
      </c>
      <c r="AT34" s="81" t="s">
        <v>239</v>
      </c>
      <c r="AV34" s="93" t="s">
        <v>138</v>
      </c>
      <c r="AW34" s="81" t="s">
        <v>6786</v>
      </c>
    </row>
    <row r="35" spans="1:49" ht="41.4" x14ac:dyDescent="0.3">
      <c r="A35" s="80" t="s">
        <v>100</v>
      </c>
      <c r="B35" s="81" t="s">
        <v>33</v>
      </c>
      <c r="C35" s="78" t="s">
        <v>6611</v>
      </c>
      <c r="D35" s="82" t="s">
        <v>6466</v>
      </c>
      <c r="E35" s="83" t="str">
        <f>VLOOKUP(Table1432[[#This Row],[NUTS I]],Table1533[],2,FALSE)</f>
        <v>1</v>
      </c>
      <c r="F35" s="84" t="s">
        <v>90</v>
      </c>
      <c r="G35" s="83" t="str">
        <f>VLOOKUP(Table1432[[#This Row],[NUTS II 2011]],Table1634[],2,FALSE)</f>
        <v>11</v>
      </c>
      <c r="H35" s="79" t="s">
        <v>90</v>
      </c>
      <c r="I35" s="83" t="str">
        <f>VLOOKUP(Table1432[[#This Row],[NUTS II 2013]],Table162436[],2,FALSE)</f>
        <v>Norte_NUT2013</v>
      </c>
      <c r="J35" s="84" t="s">
        <v>6551</v>
      </c>
      <c r="K35" s="83" t="str">
        <f>VLOOKUP(Table1432[[#This Row],[NUTS III 2011]],Table1735[],2,FALSE)</f>
        <v>116</v>
      </c>
      <c r="L35" s="79" t="s">
        <v>6515</v>
      </c>
      <c r="M35" s="83" t="str">
        <f>VLOOKUP(Table1432[[#This Row],[NUTS III 2013]],Table172537[],2,FALSE)</f>
        <v>11A</v>
      </c>
      <c r="N35" s="85">
        <v>959</v>
      </c>
      <c r="O35" s="86">
        <v>3.3</v>
      </c>
      <c r="P35" s="87">
        <v>0</v>
      </c>
      <c r="Q35" s="88">
        <v>0</v>
      </c>
      <c r="R35" s="89" t="str">
        <f>CONCATENATE("010.01.04.05/2021/",Table1432[[#This Row],[CodINE Mun2011]])</f>
        <v>010.01.04.05/2021/0104</v>
      </c>
      <c r="AJ35" s="93" t="s">
        <v>411</v>
      </c>
      <c r="AK35" s="81" t="s">
        <v>58</v>
      </c>
      <c r="AS35" s="80" t="s">
        <v>242</v>
      </c>
      <c r="AT35" s="81" t="s">
        <v>241</v>
      </c>
      <c r="AV35" s="80" t="s">
        <v>139</v>
      </c>
      <c r="AW35" s="81" t="s">
        <v>6789</v>
      </c>
    </row>
    <row r="36" spans="1:49" ht="41.4" x14ac:dyDescent="0.3">
      <c r="A36" s="80" t="s">
        <v>389</v>
      </c>
      <c r="B36" s="81" t="s">
        <v>388</v>
      </c>
      <c r="C36" s="78" t="s">
        <v>6612</v>
      </c>
      <c r="D36" s="82" t="s">
        <v>6466</v>
      </c>
      <c r="E36" s="83" t="str">
        <f>VLOOKUP(Table1432[[#This Row],[NUTS I]],Table1533[],2,FALSE)</f>
        <v>1</v>
      </c>
      <c r="F36" s="84" t="s">
        <v>380</v>
      </c>
      <c r="G36" s="83" t="str">
        <f>VLOOKUP(Table1432[[#This Row],[NUTS II 2011]],Table1634[],2,FALSE)</f>
        <v>18</v>
      </c>
      <c r="H36" s="79" t="s">
        <v>380</v>
      </c>
      <c r="I36" s="83" t="str">
        <f>VLOOKUP(Table1432[[#This Row],[NUTS II 2013]],Table162436[],2,FALSE)</f>
        <v>Alentejo_NUT2013</v>
      </c>
      <c r="J36" s="84" t="s">
        <v>6470</v>
      </c>
      <c r="K36" s="83" t="str">
        <f>VLOOKUP(Table1432[[#This Row],[NUTS III 2011]],Table1735[],2,FALSE)</f>
        <v>183</v>
      </c>
      <c r="L36" s="82" t="s">
        <v>6470</v>
      </c>
      <c r="M36" s="83" t="str">
        <f>VLOOKUP(Table1432[[#This Row],[NUTS III 2013]],Table172537[],2,FALSE)</f>
        <v>187</v>
      </c>
      <c r="N36" s="85">
        <v>811</v>
      </c>
      <c r="O36" s="86">
        <v>3.93</v>
      </c>
      <c r="P36" s="87">
        <v>0</v>
      </c>
      <c r="Q36" s="88">
        <v>0</v>
      </c>
      <c r="R36" s="89" t="str">
        <f>CONCATENATE("010.01.04.05/2021/",Table1432[[#This Row],[CodINE Mun2011]])</f>
        <v>010.01.04.05/2021/0702</v>
      </c>
      <c r="AJ36" s="93" t="s">
        <v>412</v>
      </c>
      <c r="AK36" s="81" t="s">
        <v>6804</v>
      </c>
      <c r="AS36" s="93" t="s">
        <v>243</v>
      </c>
      <c r="AT36" s="81" t="s">
        <v>6714</v>
      </c>
      <c r="AV36" s="93" t="s">
        <v>141</v>
      </c>
      <c r="AW36" s="81" t="s">
        <v>140</v>
      </c>
    </row>
    <row r="37" spans="1:49" ht="41.4" x14ac:dyDescent="0.3">
      <c r="A37" s="80" t="s">
        <v>390</v>
      </c>
      <c r="B37" s="81" t="s">
        <v>6613</v>
      </c>
      <c r="C37" s="78" t="s">
        <v>6614</v>
      </c>
      <c r="D37" s="82" t="s">
        <v>6466</v>
      </c>
      <c r="E37" s="83" t="str">
        <f>VLOOKUP(Table1432[[#This Row],[NUTS I]],Table1533[],2,FALSE)</f>
        <v>1</v>
      </c>
      <c r="F37" s="84" t="s">
        <v>380</v>
      </c>
      <c r="G37" s="83" t="str">
        <f>VLOOKUP(Table1432[[#This Row],[NUTS II 2011]],Table1634[],2,FALSE)</f>
        <v>18</v>
      </c>
      <c r="H37" s="79" t="s">
        <v>380</v>
      </c>
      <c r="I37" s="83" t="str">
        <f>VLOOKUP(Table1432[[#This Row],[NUTS II 2013]],Table162436[],2,FALSE)</f>
        <v>Alentejo_NUT2013</v>
      </c>
      <c r="J37" s="84" t="s">
        <v>6491</v>
      </c>
      <c r="K37" s="83" t="str">
        <f>VLOOKUP(Table1432[[#This Row],[NUTS III 2011]],Table1735[],2,FALSE)</f>
        <v>182</v>
      </c>
      <c r="L37" s="82" t="s">
        <v>6491</v>
      </c>
      <c r="M37" s="83" t="str">
        <f>VLOOKUP(Table1432[[#This Row],[NUTS III 2013]],Table172537[],2,FALSE)</f>
        <v>186</v>
      </c>
      <c r="N37" s="85">
        <v>616</v>
      </c>
      <c r="O37" s="86">
        <v>3.01</v>
      </c>
      <c r="P37" s="87">
        <v>0</v>
      </c>
      <c r="Q37" s="88">
        <v>0</v>
      </c>
      <c r="R37" s="89" t="str">
        <f>CONCATENATE("010.01.04.05/2021/",Table1432[[#This Row],[CodINE Mun2011]])</f>
        <v>010.01.04.05/2021/1202</v>
      </c>
      <c r="AJ37" s="80" t="s">
        <v>414</v>
      </c>
      <c r="AK37" s="81" t="s">
        <v>413</v>
      </c>
      <c r="AS37" s="93" t="s">
        <v>245</v>
      </c>
      <c r="AT37" s="81" t="s">
        <v>244</v>
      </c>
      <c r="AV37" s="93" t="s">
        <v>143</v>
      </c>
      <c r="AW37" s="81" t="s">
        <v>142</v>
      </c>
    </row>
    <row r="38" spans="1:49" ht="41.4" x14ac:dyDescent="0.3">
      <c r="A38" s="80" t="s">
        <v>336</v>
      </c>
      <c r="B38" s="81" t="s">
        <v>6615</v>
      </c>
      <c r="C38" s="78" t="s">
        <v>6616</v>
      </c>
      <c r="D38" s="82" t="s">
        <v>6466</v>
      </c>
      <c r="E38" s="83" t="str">
        <f>VLOOKUP(Table1432[[#This Row],[NUTS I]],Table1533[],2,FALSE)</f>
        <v>1</v>
      </c>
      <c r="F38" s="84" t="s">
        <v>207</v>
      </c>
      <c r="G38" s="83" t="str">
        <f>VLOOKUP(Table1432[[#This Row],[NUTS II 2011]],Table1634[],2,FALSE)</f>
        <v>16</v>
      </c>
      <c r="H38" s="82" t="s">
        <v>207</v>
      </c>
      <c r="I38" s="83" t="str">
        <f>VLOOKUP(Table1432[[#This Row],[NUTS II 2013]],Table162436[],2,FALSE)</f>
        <v>Centro_NUT2013</v>
      </c>
      <c r="J38" s="84" t="s">
        <v>6519</v>
      </c>
      <c r="K38" s="83" t="str">
        <f>VLOOKUP(Table1432[[#This Row],[NUTS III 2011]],Table1735[],2,FALSE)</f>
        <v>16B</v>
      </c>
      <c r="L38" s="79" t="s">
        <v>6519</v>
      </c>
      <c r="M38" s="83" t="str">
        <f>VLOOKUP(Table1432[[#This Row],[NUTS III 2013]],Table172537[],2,FALSE)</f>
        <v>16B</v>
      </c>
      <c r="N38" s="85">
        <v>1250</v>
      </c>
      <c r="O38" s="86">
        <v>5.57</v>
      </c>
      <c r="P38" s="87">
        <v>0</v>
      </c>
      <c r="Q38" s="88">
        <v>0</v>
      </c>
      <c r="R38" s="89" t="str">
        <f>CONCATENATE("010.01.04.05/2021/",Table1432[[#This Row],[CodINE Mun2011]])</f>
        <v>010.01.04.05/2021/1102</v>
      </c>
      <c r="AJ38" s="93" t="s">
        <v>416</v>
      </c>
      <c r="AK38" s="81" t="s">
        <v>415</v>
      </c>
      <c r="AS38" s="80" t="s">
        <v>247</v>
      </c>
      <c r="AT38" s="81" t="s">
        <v>246</v>
      </c>
      <c r="AV38" s="93" t="s">
        <v>145</v>
      </c>
      <c r="AW38" s="81" t="s">
        <v>144</v>
      </c>
    </row>
    <row r="39" spans="1:49" ht="41.4" x14ac:dyDescent="0.3">
      <c r="A39" s="80" t="s">
        <v>219</v>
      </c>
      <c r="B39" s="81" t="s">
        <v>34</v>
      </c>
      <c r="C39" s="78" t="s">
        <v>6617</v>
      </c>
      <c r="D39" s="82" t="s">
        <v>6466</v>
      </c>
      <c r="E39" s="83" t="str">
        <f>VLOOKUP(Table1432[[#This Row],[NUTS I]],Table1533[],2,FALSE)</f>
        <v>1</v>
      </c>
      <c r="F39" s="84" t="s">
        <v>207</v>
      </c>
      <c r="G39" s="83" t="str">
        <f>VLOOKUP(Table1432[[#This Row],[NUTS II 2011]],Table1634[],2,FALSE)</f>
        <v>16</v>
      </c>
      <c r="H39" s="82" t="s">
        <v>207</v>
      </c>
      <c r="I39" s="83" t="str">
        <f>VLOOKUP(Table1432[[#This Row],[NUTS II 2013]],Table162436[],2,FALSE)</f>
        <v>Centro_NUT2013</v>
      </c>
      <c r="J39" s="84" t="s">
        <v>6475</v>
      </c>
      <c r="K39" s="83" t="str">
        <f>VLOOKUP(Table1432[[#This Row],[NUTS III 2011]],Table1735[],2,FALSE)</f>
        <v>161</v>
      </c>
      <c r="L39" s="82" t="s">
        <v>6476</v>
      </c>
      <c r="M39" s="83" t="str">
        <f>VLOOKUP(Table1432[[#This Row],[NUTS III 2013]],Table172537[],2,FALSE)</f>
        <v>16D</v>
      </c>
      <c r="N39" s="85">
        <v>1231</v>
      </c>
      <c r="O39" s="86">
        <v>6.26</v>
      </c>
      <c r="P39" s="87">
        <v>20</v>
      </c>
      <c r="Q39" s="88">
        <v>227</v>
      </c>
      <c r="R39" s="89" t="str">
        <f>CONCATENATE("010.01.04.05/2021/",Table1432[[#This Row],[CodINE Mun2011]])</f>
        <v>010.01.04.05/2021/0105</v>
      </c>
      <c r="AJ39" s="80" t="s">
        <v>417</v>
      </c>
      <c r="AK39" s="81" t="s">
        <v>59</v>
      </c>
      <c r="AS39" s="80" t="s">
        <v>249</v>
      </c>
      <c r="AT39" s="81" t="s">
        <v>248</v>
      </c>
      <c r="AV39" s="93" t="s">
        <v>146</v>
      </c>
      <c r="AW39" s="81" t="s">
        <v>6796</v>
      </c>
    </row>
    <row r="40" spans="1:49" ht="41.4" x14ac:dyDescent="0.3">
      <c r="A40" s="93" t="s">
        <v>391</v>
      </c>
      <c r="B40" s="81" t="s">
        <v>6618</v>
      </c>
      <c r="C40" s="78" t="s">
        <v>6619</v>
      </c>
      <c r="D40" s="82" t="s">
        <v>6466</v>
      </c>
      <c r="E40" s="83" t="str">
        <f>VLOOKUP(Table1432[[#This Row],[NUTS I]],Table1533[],2,FALSE)</f>
        <v>1</v>
      </c>
      <c r="F40" s="84" t="s">
        <v>380</v>
      </c>
      <c r="G40" s="83" t="str">
        <f>VLOOKUP(Table1432[[#This Row],[NUTS II 2011]],Table1634[],2,FALSE)</f>
        <v>18</v>
      </c>
      <c r="H40" s="79" t="s">
        <v>380</v>
      </c>
      <c r="I40" s="83" t="str">
        <f>VLOOKUP(Table1432[[#This Row],[NUTS II 2013]],Table162436[],2,FALSE)</f>
        <v>Alentejo_NUT2013</v>
      </c>
      <c r="J40" s="84" t="s">
        <v>6491</v>
      </c>
      <c r="K40" s="83" t="str">
        <f>VLOOKUP(Table1432[[#This Row],[NUTS III 2011]],Table1735[],2,FALSE)</f>
        <v>182</v>
      </c>
      <c r="L40" s="82" t="s">
        <v>6491</v>
      </c>
      <c r="M40" s="83" t="str">
        <f>VLOOKUP(Table1432[[#This Row],[NUTS III 2013]],Table172537[],2,FALSE)</f>
        <v>186</v>
      </c>
      <c r="N40" s="85">
        <v>616</v>
      </c>
      <c r="O40" s="86">
        <v>3.01</v>
      </c>
      <c r="P40" s="87">
        <v>2</v>
      </c>
      <c r="Q40" s="94">
        <v>40</v>
      </c>
      <c r="R40" s="89" t="str">
        <f>CONCATENATE("010.01.04.05/2021/",Table1432[[#This Row],[CodINE Mun2011]])</f>
        <v>010.01.04.05/2021/1203</v>
      </c>
      <c r="AJ40" s="80" t="s">
        <v>419</v>
      </c>
      <c r="AK40" s="81" t="s">
        <v>418</v>
      </c>
      <c r="AS40" s="93" t="s">
        <v>251</v>
      </c>
      <c r="AT40" s="81" t="s">
        <v>250</v>
      </c>
      <c r="AV40" s="80" t="s">
        <v>147</v>
      </c>
      <c r="AW40" s="81" t="s">
        <v>6800</v>
      </c>
    </row>
    <row r="41" spans="1:49" ht="41.4" x14ac:dyDescent="0.3">
      <c r="A41" s="93" t="s">
        <v>337</v>
      </c>
      <c r="B41" s="81" t="s">
        <v>6620</v>
      </c>
      <c r="C41" s="78" t="s">
        <v>6621</v>
      </c>
      <c r="D41" s="82" t="s">
        <v>6466</v>
      </c>
      <c r="E41" s="83" t="str">
        <f>VLOOKUP(Table1432[[#This Row],[NUTS I]],Table1533[],2,FALSE)</f>
        <v>1</v>
      </c>
      <c r="F41" s="84" t="s">
        <v>380</v>
      </c>
      <c r="G41" s="83" t="str">
        <f>VLOOKUP(Table1432[[#This Row],[NUTS II 2011]],Table1634[],2,FALSE)</f>
        <v>18</v>
      </c>
      <c r="H41" s="79" t="s">
        <v>380</v>
      </c>
      <c r="I41" s="83" t="str">
        <f>VLOOKUP(Table1432[[#This Row],[NUTS II 2013]],Table162436[],2,FALSE)</f>
        <v>Alentejo_NUT2013</v>
      </c>
      <c r="J41" s="84" t="s">
        <v>6548</v>
      </c>
      <c r="K41" s="83" t="str">
        <f>VLOOKUP(Table1432[[#This Row],[NUTS III 2011]],Table1735[],2,FALSE)</f>
        <v>185</v>
      </c>
      <c r="L41" s="82" t="s">
        <v>6548</v>
      </c>
      <c r="M41" s="83" t="str">
        <f>VLOOKUP(Table1432[[#This Row],[NUTS III 2013]],Table172537[],2,FALSE)</f>
        <v>185</v>
      </c>
      <c r="N41" s="85">
        <v>929</v>
      </c>
      <c r="O41" s="86">
        <v>4.93</v>
      </c>
      <c r="P41" s="87">
        <v>1</v>
      </c>
      <c r="Q41" s="94">
        <v>6</v>
      </c>
      <c r="R41" s="89" t="str">
        <f>CONCATENATE("010.01.04.05/2021/",Table1432[[#This Row],[CodINE Mun2011]])</f>
        <v>010.01.04.05/2021/1103</v>
      </c>
      <c r="AJ41" s="80" t="s">
        <v>420</v>
      </c>
      <c r="AK41" s="81" t="s">
        <v>6824</v>
      </c>
      <c r="AS41" s="80" t="s">
        <v>253</v>
      </c>
      <c r="AT41" s="81" t="s">
        <v>252</v>
      </c>
      <c r="AV41" s="80" t="s">
        <v>148</v>
      </c>
      <c r="AW41" s="81" t="s">
        <v>6802</v>
      </c>
    </row>
    <row r="42" spans="1:49" ht="41.4" x14ac:dyDescent="0.3">
      <c r="A42" s="80" t="s">
        <v>101</v>
      </c>
      <c r="B42" s="81" t="s">
        <v>6622</v>
      </c>
      <c r="C42" s="78" t="s">
        <v>6623</v>
      </c>
      <c r="D42" s="82" t="s">
        <v>6466</v>
      </c>
      <c r="E42" s="83" t="str">
        <f>VLOOKUP(Table1432[[#This Row],[NUTS I]],Table1533[],2,FALSE)</f>
        <v>1</v>
      </c>
      <c r="F42" s="84" t="s">
        <v>90</v>
      </c>
      <c r="G42" s="83" t="str">
        <f>VLOOKUP(Table1432[[#This Row],[NUTS II 2011]],Table1634[],2,FALSE)</f>
        <v>11</v>
      </c>
      <c r="H42" s="79" t="s">
        <v>90</v>
      </c>
      <c r="I42" s="83" t="str">
        <f>VLOOKUP(Table1432[[#This Row],[NUTS II 2013]],Table162436[],2,FALSE)</f>
        <v>Norte_NUT2013</v>
      </c>
      <c r="J42" s="84" t="s">
        <v>6594</v>
      </c>
      <c r="K42" s="83" t="str">
        <f>VLOOKUP(Table1432[[#This Row],[NUTS III 2011]],Table1735[],2,FALSE)</f>
        <v>115</v>
      </c>
      <c r="L42" s="82" t="s">
        <v>6582</v>
      </c>
      <c r="M42" s="83" t="str">
        <f>VLOOKUP(Table1432[[#This Row],[NUTS III 2013]],Table172537[],2,FALSE)</f>
        <v>11C</v>
      </c>
      <c r="N42" s="85">
        <v>893</v>
      </c>
      <c r="O42" s="86">
        <v>2.68</v>
      </c>
      <c r="P42" s="87">
        <v>2</v>
      </c>
      <c r="Q42" s="88">
        <v>6</v>
      </c>
      <c r="R42" s="89" t="str">
        <f>CONCATENATE("010.01.04.05/2021/",Table1432[[#This Row],[CodINE Mun2011]])</f>
        <v>010.01.04.05/2021/1302</v>
      </c>
      <c r="AJ42" s="93" t="s">
        <v>421</v>
      </c>
      <c r="AK42" s="81" t="s">
        <v>60</v>
      </c>
      <c r="AS42" s="80" t="s">
        <v>255</v>
      </c>
      <c r="AT42" s="81" t="s">
        <v>254</v>
      </c>
      <c r="AV42" s="80" t="s">
        <v>149</v>
      </c>
      <c r="AW42" s="81" t="s">
        <v>6806</v>
      </c>
    </row>
    <row r="43" spans="1:49" ht="41.4" x14ac:dyDescent="0.3">
      <c r="A43" s="93" t="s">
        <v>103</v>
      </c>
      <c r="B43" s="81" t="s">
        <v>102</v>
      </c>
      <c r="C43" s="78" t="s">
        <v>6624</v>
      </c>
      <c r="D43" s="82" t="s">
        <v>6466</v>
      </c>
      <c r="E43" s="83" t="str">
        <f>VLOOKUP(Table1432[[#This Row],[NUTS I]],Table1533[],2,FALSE)</f>
        <v>1</v>
      </c>
      <c r="F43" s="84" t="s">
        <v>90</v>
      </c>
      <c r="G43" s="83" t="str">
        <f>VLOOKUP(Table1432[[#This Row],[NUTS II 2011]],Table1634[],2,FALSE)</f>
        <v>11</v>
      </c>
      <c r="H43" s="79" t="s">
        <v>90</v>
      </c>
      <c r="I43" s="83" t="str">
        <f>VLOOKUP(Table1432[[#This Row],[NUTS II 2013]],Table162436[],2,FALSE)</f>
        <v>Norte_NUT2013</v>
      </c>
      <c r="J43" s="84" t="s">
        <v>6533</v>
      </c>
      <c r="K43" s="83" t="str">
        <f>VLOOKUP(Table1432[[#This Row],[NUTS III 2011]],Table1735[],2,FALSE)</f>
        <v>112</v>
      </c>
      <c r="L43" s="79" t="s">
        <v>6533</v>
      </c>
      <c r="M43" s="83" t="str">
        <f>VLOOKUP(Table1432[[#This Row],[NUTS III 2013]],Table172537[],2,FALSE)</f>
        <v>112</v>
      </c>
      <c r="N43" s="85">
        <v>1154</v>
      </c>
      <c r="O43" s="86">
        <v>4</v>
      </c>
      <c r="P43" s="87">
        <v>5</v>
      </c>
      <c r="Q43" s="94">
        <v>57</v>
      </c>
      <c r="R43" s="89" t="str">
        <f>CONCATENATE("010.01.04.05/2021/",Table1432[[#This Row],[CodINE Mun2011]])</f>
        <v>010.01.04.05/2021/0302</v>
      </c>
      <c r="AJ43" s="93" t="s">
        <v>422</v>
      </c>
      <c r="AK43" s="81" t="s">
        <v>61</v>
      </c>
      <c r="AS43" s="80" t="s">
        <v>256</v>
      </c>
      <c r="AT43" s="81" t="s">
        <v>39</v>
      </c>
      <c r="AV43" s="80" t="s">
        <v>150</v>
      </c>
      <c r="AW43" s="81" t="s">
        <v>6817</v>
      </c>
    </row>
    <row r="44" spans="1:49" ht="41.4" x14ac:dyDescent="0.3">
      <c r="A44" s="80" t="s">
        <v>392</v>
      </c>
      <c r="B44" s="81" t="s">
        <v>53</v>
      </c>
      <c r="C44" s="78" t="s">
        <v>6625</v>
      </c>
      <c r="D44" s="82" t="s">
        <v>6466</v>
      </c>
      <c r="E44" s="83" t="str">
        <f>VLOOKUP(Table1432[[#This Row],[NUTS I]],Table1533[],2,FALSE)</f>
        <v>1</v>
      </c>
      <c r="F44" s="84" t="s">
        <v>380</v>
      </c>
      <c r="G44" s="83" t="str">
        <f>VLOOKUP(Table1432[[#This Row],[NUTS II 2011]],Table1634[],2,FALSE)</f>
        <v>18</v>
      </c>
      <c r="H44" s="79" t="s">
        <v>380</v>
      </c>
      <c r="I44" s="83" t="str">
        <f>VLOOKUP(Table1432[[#This Row],[NUTS II 2013]],Table162436[],2,FALSE)</f>
        <v>Alentejo_NUT2013</v>
      </c>
      <c r="J44" s="84" t="s">
        <v>6508</v>
      </c>
      <c r="K44" s="83" t="str">
        <f>VLOOKUP(Table1432[[#This Row],[NUTS III 2011]],Table1735[],2,FALSE)</f>
        <v>184</v>
      </c>
      <c r="L44" s="82" t="s">
        <v>6508</v>
      </c>
      <c r="M44" s="83" t="str">
        <f>VLOOKUP(Table1432[[#This Row],[NUTS III 2013]],Table172537[],2,FALSE)</f>
        <v>184</v>
      </c>
      <c r="N44" s="85">
        <v>656</v>
      </c>
      <c r="O44" s="86">
        <v>3.88</v>
      </c>
      <c r="P44" s="87">
        <v>0</v>
      </c>
      <c r="Q44" s="88">
        <v>0</v>
      </c>
      <c r="R44" s="89" t="str">
        <f>CONCATENATE("010.01.04.05/2021/",Table1432[[#This Row],[CodINE Mun2011]])</f>
        <v>010.01.04.05/2021/0204</v>
      </c>
      <c r="AJ44" s="93" t="s">
        <v>423</v>
      </c>
      <c r="AK44" s="81" t="s">
        <v>6881</v>
      </c>
      <c r="AS44" s="80" t="s">
        <v>257</v>
      </c>
      <c r="AT44" s="81" t="s">
        <v>6750</v>
      </c>
      <c r="AV44" s="93" t="s">
        <v>151</v>
      </c>
      <c r="AW44" s="81" t="s">
        <v>42</v>
      </c>
    </row>
    <row r="45" spans="1:49" ht="41.4" x14ac:dyDescent="0.3">
      <c r="A45" s="80" t="s">
        <v>338</v>
      </c>
      <c r="B45" s="81" t="s">
        <v>6626</v>
      </c>
      <c r="C45" s="78" t="s">
        <v>6627</v>
      </c>
      <c r="D45" s="82" t="s">
        <v>6466</v>
      </c>
      <c r="E45" s="83" t="str">
        <f>VLOOKUP(Table1432[[#This Row],[NUTS I]],Table1533[],2,FALSE)</f>
        <v>1</v>
      </c>
      <c r="F45" s="84" t="s">
        <v>352</v>
      </c>
      <c r="G45" s="83" t="str">
        <f>VLOOKUP(Table1432[[#This Row],[NUTS II 2011]],Table1634[],2,FALSE)</f>
        <v>17</v>
      </c>
      <c r="H45" s="79" t="s">
        <v>6488</v>
      </c>
      <c r="I45" s="83" t="str">
        <f>VLOOKUP(Table1432[[#This Row],[NUTS II 2013]],Table162436[],2,FALSE)</f>
        <v>AML</v>
      </c>
      <c r="J45" s="84" t="s">
        <v>6524</v>
      </c>
      <c r="K45" s="83" t="str">
        <f>VLOOKUP(Table1432[[#This Row],[NUTS III 2011]],Table1735[],2,FALSE)</f>
        <v>172</v>
      </c>
      <c r="L45" s="82" t="s">
        <v>6488</v>
      </c>
      <c r="M45" s="83" t="str">
        <f>VLOOKUP(Table1432[[#This Row],[NUTS III 2013]],Table172537[],2,FALSE)</f>
        <v>170</v>
      </c>
      <c r="N45" s="85">
        <v>1404</v>
      </c>
      <c r="O45" s="86">
        <v>6.95</v>
      </c>
      <c r="P45" s="87">
        <v>9</v>
      </c>
      <c r="Q45" s="88">
        <v>376</v>
      </c>
      <c r="R45" s="89" t="str">
        <f>CONCATENATE("010.01.04.05/2021/",Table1432[[#This Row],[CodINE Mun2011]])</f>
        <v>010.01.04.05/2021/1504</v>
      </c>
      <c r="AJ45" s="80" t="s">
        <v>424</v>
      </c>
      <c r="AK45" s="81" t="s">
        <v>6883</v>
      </c>
      <c r="AS45" s="80" t="s">
        <v>354</v>
      </c>
      <c r="AT45" s="81" t="s">
        <v>6757</v>
      </c>
      <c r="AV45" s="93" t="s">
        <v>152</v>
      </c>
      <c r="AW45" s="81" t="s">
        <v>6846</v>
      </c>
    </row>
    <row r="46" spans="1:49" ht="41.4" x14ac:dyDescent="0.3">
      <c r="A46" s="93" t="s">
        <v>220</v>
      </c>
      <c r="B46" s="81" t="s">
        <v>6628</v>
      </c>
      <c r="C46" s="78" t="s">
        <v>6629</v>
      </c>
      <c r="D46" s="82" t="s">
        <v>6466</v>
      </c>
      <c r="E46" s="83" t="str">
        <f>VLOOKUP(Table1432[[#This Row],[NUTS I]],Table1533[],2,FALSE)</f>
        <v>1</v>
      </c>
      <c r="F46" s="84" t="s">
        <v>207</v>
      </c>
      <c r="G46" s="83" t="str">
        <f>VLOOKUP(Table1432[[#This Row],[NUTS II 2011]],Table1634[],2,FALSE)</f>
        <v>16</v>
      </c>
      <c r="H46" s="82" t="s">
        <v>207</v>
      </c>
      <c r="I46" s="83" t="str">
        <f>VLOOKUP(Table1432[[#This Row],[NUTS II 2013]],Table162436[],2,FALSE)</f>
        <v>Centro_NUT2013</v>
      </c>
      <c r="J46" s="84" t="s">
        <v>6595</v>
      </c>
      <c r="K46" s="83" t="str">
        <f>VLOOKUP(Table1432[[#This Row],[NUTS III 2011]],Table1735[],2,FALSE)</f>
        <v>163</v>
      </c>
      <c r="L46" s="82" t="s">
        <v>6576</v>
      </c>
      <c r="M46" s="83" t="str">
        <f>VLOOKUP(Table1432[[#This Row],[NUTS III 2013]],Table172537[],2,FALSE)</f>
        <v>16F</v>
      </c>
      <c r="N46" s="85">
        <v>1020</v>
      </c>
      <c r="O46" s="86">
        <v>3.4</v>
      </c>
      <c r="P46" s="87">
        <v>0</v>
      </c>
      <c r="Q46" s="94">
        <v>0</v>
      </c>
      <c r="R46" s="89" t="str">
        <f>CONCATENATE("010.01.04.05/2021/",Table1432[[#This Row],[CodINE Mun2011]])</f>
        <v>010.01.04.05/2021/1004</v>
      </c>
      <c r="AJ46" s="93" t="s">
        <v>426</v>
      </c>
      <c r="AK46" s="81" t="s">
        <v>425</v>
      </c>
      <c r="AS46" s="93" t="s">
        <v>259</v>
      </c>
      <c r="AT46" s="81" t="s">
        <v>258</v>
      </c>
      <c r="AV46" s="80" t="s">
        <v>153</v>
      </c>
      <c r="AW46" s="81" t="s">
        <v>6851</v>
      </c>
    </row>
    <row r="47" spans="1:49" ht="41.4" x14ac:dyDescent="0.3">
      <c r="A47" s="93" t="s">
        <v>393</v>
      </c>
      <c r="B47" s="81" t="s">
        <v>54</v>
      </c>
      <c r="C47" s="78" t="s">
        <v>6630</v>
      </c>
      <c r="D47" s="82" t="s">
        <v>6466</v>
      </c>
      <c r="E47" s="83" t="str">
        <f>VLOOKUP(Table1432[[#This Row],[NUTS I]],Table1533[],2,FALSE)</f>
        <v>1</v>
      </c>
      <c r="F47" s="84" t="s">
        <v>380</v>
      </c>
      <c r="G47" s="83" t="str">
        <f>VLOOKUP(Table1432[[#This Row],[NUTS II 2011]],Table1634[],2,FALSE)</f>
        <v>18</v>
      </c>
      <c r="H47" s="79" t="s">
        <v>380</v>
      </c>
      <c r="I47" s="83" t="str">
        <f>VLOOKUP(Table1432[[#This Row],[NUTS II 2013]],Table162436[],2,FALSE)</f>
        <v>Alentejo_NUT2013</v>
      </c>
      <c r="J47" s="84" t="s">
        <v>6508</v>
      </c>
      <c r="K47" s="83" t="str">
        <f>VLOOKUP(Table1432[[#This Row],[NUTS III 2011]],Table1735[],2,FALSE)</f>
        <v>184</v>
      </c>
      <c r="L47" s="82" t="s">
        <v>6508</v>
      </c>
      <c r="M47" s="83" t="str">
        <f>VLOOKUP(Table1432[[#This Row],[NUTS III 2013]],Table172537[],2,FALSE)</f>
        <v>184</v>
      </c>
      <c r="N47" s="85">
        <v>656</v>
      </c>
      <c r="O47" s="86">
        <v>4.3899999999999997</v>
      </c>
      <c r="P47" s="87">
        <v>14</v>
      </c>
      <c r="Q47" s="94">
        <v>109</v>
      </c>
      <c r="R47" s="89" t="str">
        <f>CONCATENATE("010.01.04.05/2021/",Table1432[[#This Row],[CodINE Mun2011]])</f>
        <v>010.01.04.05/2021/0205</v>
      </c>
      <c r="AJ47" s="80" t="s">
        <v>428</v>
      </c>
      <c r="AK47" s="81" t="s">
        <v>427</v>
      </c>
      <c r="AS47" s="93" t="s">
        <v>355</v>
      </c>
      <c r="AT47" s="81" t="s">
        <v>6762</v>
      </c>
      <c r="AV47" s="93" t="s">
        <v>154</v>
      </c>
      <c r="AW47" s="81" t="s">
        <v>6853</v>
      </c>
    </row>
    <row r="48" spans="1:49" ht="41.4" x14ac:dyDescent="0.3">
      <c r="A48" s="93" t="s">
        <v>222</v>
      </c>
      <c r="B48" s="81" t="s">
        <v>221</v>
      </c>
      <c r="C48" s="78" t="s">
        <v>6631</v>
      </c>
      <c r="D48" s="82" t="s">
        <v>6466</v>
      </c>
      <c r="E48" s="83" t="str">
        <f>VLOOKUP(Table1432[[#This Row],[NUTS I]],Table1533[],2,FALSE)</f>
        <v>1</v>
      </c>
      <c r="F48" s="84" t="s">
        <v>207</v>
      </c>
      <c r="G48" s="83" t="str">
        <f>VLOOKUP(Table1432[[#This Row],[NUTS II 2011]],Table1634[],2,FALSE)</f>
        <v>16</v>
      </c>
      <c r="H48" s="82" t="s">
        <v>207</v>
      </c>
      <c r="I48" s="83" t="str">
        <f>VLOOKUP(Table1432[[#This Row],[NUTS II 2013]],Table162436[],2,FALSE)</f>
        <v>Centro_NUT2013</v>
      </c>
      <c r="J48" s="84" t="s">
        <v>6539</v>
      </c>
      <c r="K48" s="83" t="str">
        <f>VLOOKUP(Table1432[[#This Row],[NUTS III 2011]],Table1735[],2,FALSE)</f>
        <v>16A</v>
      </c>
      <c r="L48" s="79" t="s">
        <v>6535</v>
      </c>
      <c r="M48" s="83" t="str">
        <f>VLOOKUP(Table1432[[#This Row],[NUTS III 2013]],Table172537[],2,FALSE)</f>
        <v>16J</v>
      </c>
      <c r="N48" s="85">
        <v>730</v>
      </c>
      <c r="O48" s="86">
        <v>2</v>
      </c>
      <c r="P48" s="87">
        <v>2</v>
      </c>
      <c r="Q48" s="94">
        <v>2</v>
      </c>
      <c r="R48" s="89" t="str">
        <f>CONCATENATE("010.01.04.05/2021/",Table1432[[#This Row],[CodINE Mun2011]])</f>
        <v>010.01.04.05/2021/0501</v>
      </c>
      <c r="AJ48" s="93" t="s">
        <v>430</v>
      </c>
      <c r="AK48" s="81" t="s">
        <v>429</v>
      </c>
      <c r="AS48" s="93" t="s">
        <v>260</v>
      </c>
      <c r="AT48" s="81" t="s">
        <v>6773</v>
      </c>
      <c r="AV48" s="93" t="s">
        <v>155</v>
      </c>
      <c r="AW48" s="81" t="s">
        <v>6858</v>
      </c>
    </row>
    <row r="49" spans="1:49" ht="41.4" x14ac:dyDescent="0.3">
      <c r="A49" s="80" t="s">
        <v>339</v>
      </c>
      <c r="B49" s="81" t="s">
        <v>6632</v>
      </c>
      <c r="C49" s="78" t="s">
        <v>6633</v>
      </c>
      <c r="D49" s="82" t="s">
        <v>6466</v>
      </c>
      <c r="E49" s="83" t="str">
        <f>VLOOKUP(Table1432[[#This Row],[NUTS I]],Table1533[],2,FALSE)</f>
        <v>1</v>
      </c>
      <c r="F49" s="84" t="s">
        <v>380</v>
      </c>
      <c r="G49" s="83" t="str">
        <f>VLOOKUP(Table1432[[#This Row],[NUTS II 2011]],Table1634[],2,FALSE)</f>
        <v>18</v>
      </c>
      <c r="H49" s="79" t="s">
        <v>380</v>
      </c>
      <c r="I49" s="83" t="str">
        <f>VLOOKUP(Table1432[[#This Row],[NUTS II 2013]],Table162436[],2,FALSE)</f>
        <v>Alentejo_NUT2013</v>
      </c>
      <c r="J49" s="84" t="s">
        <v>6548</v>
      </c>
      <c r="K49" s="83" t="str">
        <f>VLOOKUP(Table1432[[#This Row],[NUTS III 2011]],Table1735[],2,FALSE)</f>
        <v>185</v>
      </c>
      <c r="L49" s="82" t="s">
        <v>6548</v>
      </c>
      <c r="M49" s="83" t="str">
        <f>VLOOKUP(Table1432[[#This Row],[NUTS III 2013]],Table172537[],2,FALSE)</f>
        <v>185</v>
      </c>
      <c r="N49" s="85">
        <v>929</v>
      </c>
      <c r="O49" s="86">
        <v>4.68</v>
      </c>
      <c r="P49" s="87">
        <v>18</v>
      </c>
      <c r="Q49" s="88">
        <v>37</v>
      </c>
      <c r="R49" s="89" t="str">
        <f>CONCATENATE("010.01.04.05/2021/",Table1432[[#This Row],[CodINE Mun2011]])</f>
        <v>010.01.04.05/2021/1405</v>
      </c>
      <c r="AJ49" s="93" t="s">
        <v>366</v>
      </c>
      <c r="AK49" s="81" t="s">
        <v>6911</v>
      </c>
      <c r="AS49" s="93" t="s">
        <v>262</v>
      </c>
      <c r="AT49" s="81" t="s">
        <v>261</v>
      </c>
      <c r="AV49" s="93" t="s">
        <v>156</v>
      </c>
      <c r="AW49" s="81" t="s">
        <v>6863</v>
      </c>
    </row>
    <row r="50" spans="1:49" ht="41.4" x14ac:dyDescent="0.3">
      <c r="A50" s="93" t="s">
        <v>340</v>
      </c>
      <c r="B50" s="81" t="s">
        <v>6634</v>
      </c>
      <c r="C50" s="78" t="s">
        <v>6635</v>
      </c>
      <c r="D50" s="82" t="s">
        <v>6466</v>
      </c>
      <c r="E50" s="83" t="str">
        <f>VLOOKUP(Table1432[[#This Row],[NUTS I]],Table1533[],2,FALSE)</f>
        <v>1</v>
      </c>
      <c r="F50" s="84" t="s">
        <v>207</v>
      </c>
      <c r="G50" s="83" t="str">
        <f>VLOOKUP(Table1432[[#This Row],[NUTS II 2011]],Table1634[],2,FALSE)</f>
        <v>16</v>
      </c>
      <c r="H50" s="82" t="s">
        <v>207</v>
      </c>
      <c r="I50" s="83" t="str">
        <f>VLOOKUP(Table1432[[#This Row],[NUTS II 2013]],Table162436[],2,FALSE)</f>
        <v>Centro_NUT2013</v>
      </c>
      <c r="J50" s="84" t="s">
        <v>6519</v>
      </c>
      <c r="K50" s="83" t="str">
        <f>VLOOKUP(Table1432[[#This Row],[NUTS III 2011]],Table1735[],2,FALSE)</f>
        <v>16B</v>
      </c>
      <c r="L50" s="79" t="s">
        <v>6519</v>
      </c>
      <c r="M50" s="83" t="str">
        <f>VLOOKUP(Table1432[[#This Row],[NUTS III 2013]],Table172537[],2,FALSE)</f>
        <v>16B</v>
      </c>
      <c r="N50" s="85">
        <v>1250</v>
      </c>
      <c r="O50" s="86">
        <v>3.31</v>
      </c>
      <c r="P50" s="87">
        <v>0</v>
      </c>
      <c r="Q50" s="94">
        <v>0</v>
      </c>
      <c r="R50" s="89" t="str">
        <f>CONCATENATE("010.01.04.05/2021/",Table1432[[#This Row],[CodINE Mun2011]])</f>
        <v>010.01.04.05/2021/1005</v>
      </c>
      <c r="AJ50" s="80" t="s">
        <v>367</v>
      </c>
      <c r="AK50" s="81" t="s">
        <v>6916</v>
      </c>
      <c r="AS50" s="93" t="s">
        <v>263</v>
      </c>
      <c r="AT50" s="81" t="s">
        <v>6778</v>
      </c>
      <c r="AV50" s="80" t="s">
        <v>157</v>
      </c>
      <c r="AW50" s="81" t="s">
        <v>6868</v>
      </c>
    </row>
    <row r="51" spans="1:49" ht="41.4" x14ac:dyDescent="0.3">
      <c r="A51" s="93" t="s">
        <v>395</v>
      </c>
      <c r="B51" s="81" t="s">
        <v>394</v>
      </c>
      <c r="C51" s="78" t="s">
        <v>6636</v>
      </c>
      <c r="D51" s="82" t="s">
        <v>6466</v>
      </c>
      <c r="E51" s="83" t="str">
        <f>VLOOKUP(Table1432[[#This Row],[NUTS I]],Table1533[],2,FALSE)</f>
        <v>1</v>
      </c>
      <c r="F51" s="84" t="s">
        <v>380</v>
      </c>
      <c r="G51" s="83" t="str">
        <f>VLOOKUP(Table1432[[#This Row],[NUTS II 2011]],Table1634[],2,FALSE)</f>
        <v>18</v>
      </c>
      <c r="H51" s="79" t="s">
        <v>380</v>
      </c>
      <c r="I51" s="83" t="str">
        <f>VLOOKUP(Table1432[[#This Row],[NUTS II 2013]],Table162436[],2,FALSE)</f>
        <v>Alentejo_NUT2013</v>
      </c>
      <c r="J51" s="84" t="s">
        <v>6470</v>
      </c>
      <c r="K51" s="83" t="str">
        <f>VLOOKUP(Table1432[[#This Row],[NUTS III 2011]],Table1735[],2,FALSE)</f>
        <v>183</v>
      </c>
      <c r="L51" s="82" t="s">
        <v>6470</v>
      </c>
      <c r="M51" s="83" t="str">
        <f>VLOOKUP(Table1432[[#This Row],[NUTS III 2013]],Table172537[],2,FALSE)</f>
        <v>187</v>
      </c>
      <c r="N51" s="85">
        <v>811</v>
      </c>
      <c r="O51" s="86">
        <v>2.87</v>
      </c>
      <c r="P51" s="87">
        <v>1</v>
      </c>
      <c r="Q51" s="94">
        <v>44</v>
      </c>
      <c r="R51" s="89" t="str">
        <f>CONCATENATE("010.01.04.05/2021/",Table1432[[#This Row],[CodINE Mun2011]])</f>
        <v>010.01.04.05/2021/0703</v>
      </c>
      <c r="AJ51" s="93" t="s">
        <v>368</v>
      </c>
      <c r="AK51" s="81" t="s">
        <v>6931</v>
      </c>
      <c r="AS51" s="80" t="s">
        <v>264</v>
      </c>
      <c r="AT51" s="81" t="s">
        <v>40</v>
      </c>
      <c r="AV51" s="80" t="s">
        <v>158</v>
      </c>
      <c r="AW51" s="81" t="s">
        <v>6877</v>
      </c>
    </row>
    <row r="52" spans="1:49" ht="41.4" x14ac:dyDescent="0.3">
      <c r="A52" s="80" t="s">
        <v>104</v>
      </c>
      <c r="B52" s="81" t="s">
        <v>6637</v>
      </c>
      <c r="C52" s="78" t="s">
        <v>6638</v>
      </c>
      <c r="D52" s="82" t="s">
        <v>6466</v>
      </c>
      <c r="E52" s="83" t="str">
        <f>VLOOKUP(Table1432[[#This Row],[NUTS I]],Table1533[],2,FALSE)</f>
        <v>1</v>
      </c>
      <c r="F52" s="84" t="s">
        <v>90</v>
      </c>
      <c r="G52" s="83" t="str">
        <f>VLOOKUP(Table1432[[#This Row],[NUTS II 2011]],Table1634[],2,FALSE)</f>
        <v>11</v>
      </c>
      <c r="H52" s="79" t="s">
        <v>90</v>
      </c>
      <c r="I52" s="83" t="str">
        <f>VLOOKUP(Table1432[[#This Row],[NUTS II 2013]],Table162436[],2,FALSE)</f>
        <v>Norte_NUT2013</v>
      </c>
      <c r="J52" s="84" t="s">
        <v>6495</v>
      </c>
      <c r="K52" s="83" t="str">
        <f>VLOOKUP(Table1432[[#This Row],[NUTS III 2011]],Table1735[],2,FALSE)</f>
        <v>118</v>
      </c>
      <c r="L52" s="79" t="s">
        <v>6504</v>
      </c>
      <c r="M52" s="83" t="str">
        <f>VLOOKUP(Table1432[[#This Row],[NUTS III 2013]],Table172537[],2,FALSE)</f>
        <v>11B</v>
      </c>
      <c r="N52" s="85">
        <v>788</v>
      </c>
      <c r="O52" s="86">
        <v>3.53</v>
      </c>
      <c r="P52" s="87">
        <v>0</v>
      </c>
      <c r="Q52" s="88">
        <v>0</v>
      </c>
      <c r="R52" s="89" t="str">
        <f>CONCATENATE("010.01.04.05/2021/",Table1432[[#This Row],[CodINE Mun2011]])</f>
        <v>010.01.04.05/2021/1702</v>
      </c>
      <c r="AJ52" s="80" t="s">
        <v>431</v>
      </c>
      <c r="AK52" s="81" t="s">
        <v>6933</v>
      </c>
      <c r="AS52" s="80" t="s">
        <v>266</v>
      </c>
      <c r="AT52" s="81" t="s">
        <v>265</v>
      </c>
      <c r="AV52" s="93" t="s">
        <v>159</v>
      </c>
      <c r="AW52" s="81" t="s">
        <v>6879</v>
      </c>
    </row>
    <row r="53" spans="1:49" ht="41.4" x14ac:dyDescent="0.3">
      <c r="A53" s="80" t="s">
        <v>106</v>
      </c>
      <c r="B53" s="81" t="s">
        <v>105</v>
      </c>
      <c r="C53" s="78" t="s">
        <v>6639</v>
      </c>
      <c r="D53" s="82" t="s">
        <v>6466</v>
      </c>
      <c r="E53" s="83" t="str">
        <f>VLOOKUP(Table1432[[#This Row],[NUTS I]],Table1533[],2,FALSE)</f>
        <v>1</v>
      </c>
      <c r="F53" s="84" t="s">
        <v>90</v>
      </c>
      <c r="G53" s="83" t="str">
        <f>VLOOKUP(Table1432[[#This Row],[NUTS II 2011]],Table1634[],2,FALSE)</f>
        <v>11</v>
      </c>
      <c r="H53" s="79" t="s">
        <v>90</v>
      </c>
      <c r="I53" s="83" t="str">
        <f>VLOOKUP(Table1432[[#This Row],[NUTS II 2013]],Table162436[],2,FALSE)</f>
        <v>Norte_NUT2013</v>
      </c>
      <c r="J53" s="84" t="s">
        <v>6533</v>
      </c>
      <c r="K53" s="83" t="str">
        <f>VLOOKUP(Table1432[[#This Row],[NUTS III 2011]],Table1735[],2,FALSE)</f>
        <v>112</v>
      </c>
      <c r="L53" s="79" t="s">
        <v>6533</v>
      </c>
      <c r="M53" s="83" t="str">
        <f>VLOOKUP(Table1432[[#This Row],[NUTS III 2013]],Table172537[],2,FALSE)</f>
        <v>112</v>
      </c>
      <c r="N53" s="85">
        <v>1154</v>
      </c>
      <c r="O53" s="86">
        <v>5.23</v>
      </c>
      <c r="P53" s="87">
        <v>2</v>
      </c>
      <c r="Q53" s="88">
        <v>80</v>
      </c>
      <c r="R53" s="89" t="str">
        <f>CONCATENATE("010.01.04.05/2021/",Table1432[[#This Row],[CodINE Mun2011]])</f>
        <v>010.01.04.05/2021/0303</v>
      </c>
      <c r="AJ53" s="80" t="s">
        <v>432</v>
      </c>
      <c r="AK53" s="81" t="s">
        <v>62</v>
      </c>
      <c r="AS53" s="93" t="s">
        <v>268</v>
      </c>
      <c r="AT53" s="81" t="s">
        <v>267</v>
      </c>
      <c r="AV53" s="93" t="s">
        <v>160</v>
      </c>
      <c r="AW53" s="81" t="s">
        <v>6887</v>
      </c>
    </row>
    <row r="54" spans="1:49" ht="41.4" x14ac:dyDescent="0.3">
      <c r="A54" s="93" t="s">
        <v>108</v>
      </c>
      <c r="B54" s="81" t="s">
        <v>107</v>
      </c>
      <c r="C54" s="78" t="s">
        <v>6640</v>
      </c>
      <c r="D54" s="82" t="s">
        <v>6466</v>
      </c>
      <c r="E54" s="83" t="str">
        <f>VLOOKUP(Table1432[[#This Row],[NUTS I]],Table1533[],2,FALSE)</f>
        <v>1</v>
      </c>
      <c r="F54" s="84" t="s">
        <v>90</v>
      </c>
      <c r="G54" s="83" t="str">
        <f>VLOOKUP(Table1432[[#This Row],[NUTS II 2011]],Table1634[],2,FALSE)</f>
        <v>11</v>
      </c>
      <c r="H54" s="79" t="s">
        <v>90</v>
      </c>
      <c r="I54" s="83" t="str">
        <f>VLOOKUP(Table1432[[#This Row],[NUTS II 2013]],Table162436[],2,FALSE)</f>
        <v>Norte_NUT2013</v>
      </c>
      <c r="J54" s="84" t="s">
        <v>6495</v>
      </c>
      <c r="K54" s="83" t="str">
        <f>VLOOKUP(Table1432[[#This Row],[NUTS III 2011]],Table1735[],2,FALSE)</f>
        <v>118</v>
      </c>
      <c r="L54" s="82" t="s">
        <v>6538</v>
      </c>
      <c r="M54" s="83" t="str">
        <f>VLOOKUP(Table1432[[#This Row],[NUTS III 2013]],Table172537[],2,FALSE)</f>
        <v>11E</v>
      </c>
      <c r="N54" s="85">
        <v>878</v>
      </c>
      <c r="O54" s="86">
        <v>2.99</v>
      </c>
      <c r="P54" s="87">
        <v>5</v>
      </c>
      <c r="Q54" s="88">
        <v>34</v>
      </c>
      <c r="R54" s="89" t="str">
        <f>CONCATENATE("010.01.04.05/2021/",Table1432[[#This Row],[CodINE Mun2011]])</f>
        <v>010.01.04.05/2021/0402</v>
      </c>
      <c r="AJ54" s="93" t="s">
        <v>433</v>
      </c>
      <c r="AK54" s="81" t="s">
        <v>6964</v>
      </c>
      <c r="AS54" s="80" t="s">
        <v>270</v>
      </c>
      <c r="AT54" s="81" t="s">
        <v>269</v>
      </c>
      <c r="AV54" s="93" t="s">
        <v>163</v>
      </c>
      <c r="AW54" s="81" t="s">
        <v>162</v>
      </c>
    </row>
    <row r="55" spans="1:49" ht="41.4" x14ac:dyDescent="0.3">
      <c r="A55" s="93" t="s">
        <v>110</v>
      </c>
      <c r="B55" s="81" t="s">
        <v>109</v>
      </c>
      <c r="C55" s="78" t="s">
        <v>6641</v>
      </c>
      <c r="D55" s="82" t="s">
        <v>6466</v>
      </c>
      <c r="E55" s="83" t="str">
        <f>VLOOKUP(Table1432[[#This Row],[NUTS I]],Table1533[],2,FALSE)</f>
        <v>1</v>
      </c>
      <c r="F55" s="84" t="s">
        <v>90</v>
      </c>
      <c r="G55" s="83" t="str">
        <f>VLOOKUP(Table1432[[#This Row],[NUTS II 2011]],Table1634[],2,FALSE)</f>
        <v>11</v>
      </c>
      <c r="H55" s="79" t="s">
        <v>90</v>
      </c>
      <c r="I55" s="83" t="str">
        <f>VLOOKUP(Table1432[[#This Row],[NUTS II 2013]],Table162436[],2,FALSE)</f>
        <v>Norte_NUT2013</v>
      </c>
      <c r="J55" s="84" t="s">
        <v>6594</v>
      </c>
      <c r="K55" s="83" t="str">
        <f>VLOOKUP(Table1432[[#This Row],[NUTS III 2011]],Table1735[],2,FALSE)</f>
        <v>115</v>
      </c>
      <c r="L55" s="82" t="s">
        <v>6501</v>
      </c>
      <c r="M55" s="83" t="str">
        <f>VLOOKUP(Table1432[[#This Row],[NUTS III 2013]],Table172537[],2,FALSE)</f>
        <v>119</v>
      </c>
      <c r="N55" s="85">
        <v>1019</v>
      </c>
      <c r="O55" s="86">
        <v>2.69</v>
      </c>
      <c r="P55" s="87">
        <v>0</v>
      </c>
      <c r="Q55" s="94">
        <v>0</v>
      </c>
      <c r="R55" s="89" t="str">
        <f>CONCATENATE("010.01.04.05/2021/",Table1432[[#This Row],[CodINE Mun2011]])</f>
        <v>010.01.04.05/2021/0304</v>
      </c>
      <c r="AJ55" s="93" t="s">
        <v>434</v>
      </c>
      <c r="AK55" s="81" t="s">
        <v>6971</v>
      </c>
      <c r="AS55" s="93" t="s">
        <v>272</v>
      </c>
      <c r="AT55" s="81" t="s">
        <v>271</v>
      </c>
      <c r="AV55" s="80" t="s">
        <v>164</v>
      </c>
      <c r="AW55" s="81" t="s">
        <v>6896</v>
      </c>
    </row>
    <row r="56" spans="1:49" ht="41.4" x14ac:dyDescent="0.3">
      <c r="A56" s="80" t="s">
        <v>341</v>
      </c>
      <c r="B56" s="81" t="s">
        <v>6642</v>
      </c>
      <c r="C56" s="78" t="s">
        <v>6643</v>
      </c>
      <c r="D56" s="82" t="s">
        <v>6466</v>
      </c>
      <c r="E56" s="83" t="str">
        <f>VLOOKUP(Table1432[[#This Row],[NUTS I]],Table1533[],2,FALSE)</f>
        <v>1</v>
      </c>
      <c r="F56" s="84" t="s">
        <v>207</v>
      </c>
      <c r="G56" s="83" t="str">
        <f>VLOOKUP(Table1432[[#This Row],[NUTS II 2011]],Table1634[],2,FALSE)</f>
        <v>16</v>
      </c>
      <c r="H56" s="82" t="s">
        <v>207</v>
      </c>
      <c r="I56" s="83" t="str">
        <f>VLOOKUP(Table1432[[#This Row],[NUTS II 2013]],Table162436[],2,FALSE)</f>
        <v>Centro_NUT2013</v>
      </c>
      <c r="J56" s="84" t="s">
        <v>6519</v>
      </c>
      <c r="K56" s="83" t="str">
        <f>VLOOKUP(Table1432[[#This Row],[NUTS III 2011]],Table1735[],2,FALSE)</f>
        <v>16B</v>
      </c>
      <c r="L56" s="79" t="s">
        <v>6519</v>
      </c>
      <c r="M56" s="83" t="str">
        <f>VLOOKUP(Table1432[[#This Row],[NUTS III 2013]],Table172537[],2,FALSE)</f>
        <v>16B</v>
      </c>
      <c r="N56" s="85">
        <v>1250</v>
      </c>
      <c r="O56" s="86">
        <v>3.57</v>
      </c>
      <c r="P56" s="87">
        <v>0</v>
      </c>
      <c r="Q56" s="88">
        <v>0</v>
      </c>
      <c r="R56" s="89" t="str">
        <f>CONCATENATE("010.01.04.05/2021/",Table1432[[#This Row],[CodINE Mun2011]])</f>
        <v>010.01.04.05/2021/1104</v>
      </c>
      <c r="AJ56" s="80" t="s">
        <v>436</v>
      </c>
      <c r="AK56" s="81" t="s">
        <v>435</v>
      </c>
      <c r="AS56" s="80" t="s">
        <v>273</v>
      </c>
      <c r="AT56" s="81" t="s">
        <v>6813</v>
      </c>
      <c r="AV56" s="93" t="s">
        <v>165</v>
      </c>
      <c r="AW56" s="81" t="s">
        <v>6903</v>
      </c>
    </row>
    <row r="57" spans="1:49" ht="41.4" x14ac:dyDescent="0.3">
      <c r="A57" s="93" t="s">
        <v>342</v>
      </c>
      <c r="B57" s="81" t="s">
        <v>6644</v>
      </c>
      <c r="C57" s="78" t="s">
        <v>6645</v>
      </c>
      <c r="D57" s="82" t="s">
        <v>6466</v>
      </c>
      <c r="E57" s="83" t="str">
        <f>VLOOKUP(Table1432[[#This Row],[NUTS I]],Table1533[],2,FALSE)</f>
        <v>1</v>
      </c>
      <c r="F57" s="84" t="s">
        <v>207</v>
      </c>
      <c r="G57" s="83" t="str">
        <f>VLOOKUP(Table1432[[#This Row],[NUTS II 2011]],Table1634[],2,FALSE)</f>
        <v>16</v>
      </c>
      <c r="H57" s="82" t="s">
        <v>207</v>
      </c>
      <c r="I57" s="83" t="str">
        <f>VLOOKUP(Table1432[[#This Row],[NUTS II 2013]],Table162436[],2,FALSE)</f>
        <v>Centro_NUT2013</v>
      </c>
      <c r="J57" s="84" t="s">
        <v>6519</v>
      </c>
      <c r="K57" s="83" t="str">
        <f>VLOOKUP(Table1432[[#This Row],[NUTS III 2011]],Table1735[],2,FALSE)</f>
        <v>16B</v>
      </c>
      <c r="L57" s="79" t="s">
        <v>6519</v>
      </c>
      <c r="M57" s="83" t="str">
        <f>VLOOKUP(Table1432[[#This Row],[NUTS III 2013]],Table172537[],2,FALSE)</f>
        <v>16B</v>
      </c>
      <c r="N57" s="85">
        <v>1250</v>
      </c>
      <c r="O57" s="86">
        <v>4.6900000000000004</v>
      </c>
      <c r="P57" s="87">
        <v>1</v>
      </c>
      <c r="Q57" s="94">
        <v>3</v>
      </c>
      <c r="R57" s="89" t="str">
        <f>CONCATENATE("010.01.04.05/2021/",Table1432[[#This Row],[CodINE Mun2011]])</f>
        <v>010.01.04.05/2021/1006</v>
      </c>
      <c r="AJ57" s="93" t="s">
        <v>438</v>
      </c>
      <c r="AK57" s="81" t="s">
        <v>437</v>
      </c>
      <c r="AS57" s="93" t="s">
        <v>274</v>
      </c>
      <c r="AT57" s="81" t="s">
        <v>41</v>
      </c>
      <c r="AV57" s="93" t="s">
        <v>166</v>
      </c>
      <c r="AW57" s="81" t="s">
        <v>6907</v>
      </c>
    </row>
    <row r="58" spans="1:49" ht="41.4" x14ac:dyDescent="0.3">
      <c r="A58" s="80" t="s">
        <v>6646</v>
      </c>
      <c r="B58" s="81" t="s">
        <v>6647</v>
      </c>
      <c r="C58" s="78" t="s">
        <v>6648</v>
      </c>
      <c r="D58" s="79" t="s">
        <v>6477</v>
      </c>
      <c r="E58" s="96" t="str">
        <f>VLOOKUP(Table1432[[#This Row],[NUTS I]],Table1533[],2,FALSE)</f>
        <v>2</v>
      </c>
      <c r="F58" s="84" t="s">
        <v>6477</v>
      </c>
      <c r="G58" s="83" t="str">
        <f>VLOOKUP(Table1432[[#This Row],[NUTS II 2011]],Table1634[],2,FALSE)</f>
        <v>20</v>
      </c>
      <c r="H58" s="82" t="s">
        <v>6477</v>
      </c>
      <c r="I58" s="83" t="str">
        <f>VLOOKUP(Table1432[[#This Row],[NUTS II 2013]],Table162436[],2,FALSE)</f>
        <v>Açores</v>
      </c>
      <c r="J58" s="84" t="s">
        <v>6477</v>
      </c>
      <c r="K58" s="83" t="str">
        <f>VLOOKUP(Table1432[[#This Row],[NUTS III 2011]],Table1735[],2,FALSE)</f>
        <v>200</v>
      </c>
      <c r="L58" s="84" t="s">
        <v>6477</v>
      </c>
      <c r="M58" s="83" t="str">
        <f>VLOOKUP(Table1432[[#This Row],[NUTS III 2013]],Table172537[],2,FALSE)</f>
        <v>200</v>
      </c>
      <c r="N58" s="85">
        <v>877</v>
      </c>
      <c r="O58" s="86">
        <v>3.95</v>
      </c>
      <c r="P58" s="87">
        <v>2</v>
      </c>
      <c r="Q58" s="88">
        <v>4</v>
      </c>
      <c r="R58" s="89" t="str">
        <f>CONCATENATE("010.01.04.05/2021/",Table1432[[#This Row],[CodINE Mun2011]])</f>
        <v>010.01.04.05/2021/4501</v>
      </c>
      <c r="AJ58" s="93" t="s">
        <v>439</v>
      </c>
      <c r="AK58" s="81" t="s">
        <v>63</v>
      </c>
      <c r="AS58" s="93" t="s">
        <v>359</v>
      </c>
      <c r="AT58" s="81" t="s">
        <v>6820</v>
      </c>
      <c r="AV58" s="93" t="s">
        <v>167</v>
      </c>
      <c r="AW58" s="81" t="s">
        <v>6913</v>
      </c>
    </row>
    <row r="59" spans="1:49" ht="41.4" x14ac:dyDescent="0.3">
      <c r="A59" s="80" t="s">
        <v>6649</v>
      </c>
      <c r="B59" s="81" t="s">
        <v>6650</v>
      </c>
      <c r="C59" s="78" t="s">
        <v>6651</v>
      </c>
      <c r="D59" s="79" t="s">
        <v>6486</v>
      </c>
      <c r="E59" s="96" t="str">
        <f>VLOOKUP(Table1432[[#This Row],[NUTS I]],Table1533[],2,FALSE)</f>
        <v>3</v>
      </c>
      <c r="F59" s="84" t="s">
        <v>6486</v>
      </c>
      <c r="G59" s="83" t="str">
        <f>VLOOKUP(Table1432[[#This Row],[NUTS II 2011]],Table1634[],2,FALSE)</f>
        <v>30</v>
      </c>
      <c r="H59" s="82" t="s">
        <v>6486</v>
      </c>
      <c r="I59" s="83" t="str">
        <f>VLOOKUP(Table1432[[#This Row],[NUTS II 2013]],Table162436[],2,FALSE)</f>
        <v>Madeira</v>
      </c>
      <c r="J59" s="84" t="s">
        <v>6486</v>
      </c>
      <c r="K59" s="83" t="str">
        <f>VLOOKUP(Table1432[[#This Row],[NUTS III 2011]],Table1735[],2,FALSE)</f>
        <v>300</v>
      </c>
      <c r="L59" s="84" t="s">
        <v>6486</v>
      </c>
      <c r="M59" s="83" t="str">
        <f>VLOOKUP(Table1432[[#This Row],[NUTS III 2013]],Table172537[],2,FALSE)</f>
        <v>300</v>
      </c>
      <c r="N59" s="85">
        <v>1565</v>
      </c>
      <c r="O59" s="86">
        <v>3.52</v>
      </c>
      <c r="P59" s="87">
        <v>0</v>
      </c>
      <c r="Q59" s="88">
        <v>0</v>
      </c>
      <c r="R59" s="89" t="str">
        <f>CONCATENATE("010.01.04.05/2021/",Table1432[[#This Row],[CodINE Mun2011]])</f>
        <v>010.01.04.05/2021/3101</v>
      </c>
      <c r="AJ59" s="80" t="s">
        <v>441</v>
      </c>
      <c r="AK59" s="81" t="s">
        <v>440</v>
      </c>
      <c r="AS59" s="80" t="s">
        <v>275</v>
      </c>
      <c r="AT59" s="81" t="s">
        <v>6822</v>
      </c>
      <c r="AV59" s="93" t="s">
        <v>168</v>
      </c>
      <c r="AW59" s="81" t="s">
        <v>38</v>
      </c>
    </row>
    <row r="60" spans="1:49" ht="41.4" x14ac:dyDescent="0.3">
      <c r="A60" s="93" t="s">
        <v>496</v>
      </c>
      <c r="B60" s="81" t="s">
        <v>6652</v>
      </c>
      <c r="C60" s="78" t="s">
        <v>6653</v>
      </c>
      <c r="D60" s="79" t="s">
        <v>6486</v>
      </c>
      <c r="E60" s="96" t="str">
        <f>VLOOKUP(Table1432[[#This Row],[NUTS I]],Table1533[],2,FALSE)</f>
        <v>3</v>
      </c>
      <c r="F60" s="84" t="s">
        <v>6486</v>
      </c>
      <c r="G60" s="83" t="str">
        <f>VLOOKUP(Table1432[[#This Row],[NUTS II 2011]],Table1634[],2,FALSE)</f>
        <v>30</v>
      </c>
      <c r="H60" s="82" t="s">
        <v>6486</v>
      </c>
      <c r="I60" s="83" t="str">
        <f>VLOOKUP(Table1432[[#This Row],[NUTS II 2013]],Table162436[],2,FALSE)</f>
        <v>Madeira</v>
      </c>
      <c r="J60" s="84" t="s">
        <v>6486</v>
      </c>
      <c r="K60" s="83" t="str">
        <f>VLOOKUP(Table1432[[#This Row],[NUTS III 2011]],Table1735[],2,FALSE)</f>
        <v>300</v>
      </c>
      <c r="L60" s="84" t="s">
        <v>6486</v>
      </c>
      <c r="M60" s="83" t="str">
        <f>VLOOKUP(Table1432[[#This Row],[NUTS III 2013]],Table172537[],2,FALSE)</f>
        <v>300</v>
      </c>
      <c r="N60" s="85">
        <v>1565</v>
      </c>
      <c r="O60" s="86">
        <v>4.18</v>
      </c>
      <c r="P60" s="87">
        <v>0</v>
      </c>
      <c r="Q60" s="94">
        <v>0</v>
      </c>
      <c r="R60" s="89" t="str">
        <f>CONCATENATE("010.01.04.05/2021/",Table1432[[#This Row],[CodINE Mun2011]])</f>
        <v>010.01.04.05/2021/3102</v>
      </c>
      <c r="AJ60" s="111" t="s">
        <v>5586</v>
      </c>
      <c r="AK60" s="112">
        <f>SUBTOTAL(103,Table16[CodINE Mun2011])</f>
        <v>58</v>
      </c>
      <c r="AS60" s="80" t="s">
        <v>360</v>
      </c>
      <c r="AT60" s="81" t="s">
        <v>6828</v>
      </c>
      <c r="AV60" s="80" t="s">
        <v>169</v>
      </c>
      <c r="AW60" s="81" t="s">
        <v>6927</v>
      </c>
    </row>
    <row r="61" spans="1:49" ht="41.4" x14ac:dyDescent="0.3">
      <c r="A61" s="80" t="s">
        <v>111</v>
      </c>
      <c r="B61" s="81" t="s">
        <v>6654</v>
      </c>
      <c r="C61" s="78" t="s">
        <v>6655</v>
      </c>
      <c r="D61" s="82" t="s">
        <v>6466</v>
      </c>
      <c r="E61" s="83" t="str">
        <f>VLOOKUP(Table1432[[#This Row],[NUTS I]],Table1533[],2,FALSE)</f>
        <v>1</v>
      </c>
      <c r="F61" s="84" t="s">
        <v>90</v>
      </c>
      <c r="G61" s="83" t="str">
        <f>VLOOKUP(Table1432[[#This Row],[NUTS II 2011]],Table1634[],2,FALSE)</f>
        <v>11</v>
      </c>
      <c r="H61" s="79" t="s">
        <v>90</v>
      </c>
      <c r="I61" s="83" t="str">
        <f>VLOOKUP(Table1432[[#This Row],[NUTS II 2013]],Table162436[],2,FALSE)</f>
        <v>Norte_NUT2013</v>
      </c>
      <c r="J61" s="84" t="s">
        <v>6571</v>
      </c>
      <c r="K61" s="83" t="str">
        <f>VLOOKUP(Table1432[[#This Row],[NUTS III 2011]],Table1735[],2,FALSE)</f>
        <v>111</v>
      </c>
      <c r="L61" s="82" t="s">
        <v>6497</v>
      </c>
      <c r="M61" s="83" t="str">
        <f>VLOOKUP(Table1432[[#This Row],[NUTS III 2013]],Table172537[],2,FALSE)</f>
        <v>111</v>
      </c>
      <c r="N61" s="85">
        <v>1042</v>
      </c>
      <c r="O61" s="86">
        <v>4.0599999999999996</v>
      </c>
      <c r="P61" s="87">
        <v>0</v>
      </c>
      <c r="Q61" s="88">
        <v>0</v>
      </c>
      <c r="R61" s="89" t="str">
        <f>CONCATENATE("010.01.04.05/2021/",Table1432[[#This Row],[CodINE Mun2011]])</f>
        <v>010.01.04.05/2021/1602</v>
      </c>
      <c r="AJ61" s="97"/>
      <c r="AK61" s="98"/>
      <c r="AS61" s="93" t="s">
        <v>277</v>
      </c>
      <c r="AT61" s="81" t="s">
        <v>276</v>
      </c>
      <c r="AV61" s="80" t="s">
        <v>170</v>
      </c>
      <c r="AW61" s="81" t="s">
        <v>6935</v>
      </c>
    </row>
    <row r="62" spans="1:49" ht="41.4" x14ac:dyDescent="0.3">
      <c r="A62" s="80" t="s">
        <v>396</v>
      </c>
      <c r="B62" s="81" t="s">
        <v>6656</v>
      </c>
      <c r="C62" s="78" t="s">
        <v>6657</v>
      </c>
      <c r="D62" s="82" t="s">
        <v>6466</v>
      </c>
      <c r="E62" s="83" t="str">
        <f>VLOOKUP(Table1432[[#This Row],[NUTS I]],Table1533[],2,FALSE)</f>
        <v>1</v>
      </c>
      <c r="F62" s="84" t="s">
        <v>380</v>
      </c>
      <c r="G62" s="83" t="str">
        <f>VLOOKUP(Table1432[[#This Row],[NUTS II 2011]],Table1634[],2,FALSE)</f>
        <v>18</v>
      </c>
      <c r="H62" s="79" t="s">
        <v>380</v>
      </c>
      <c r="I62" s="83" t="str">
        <f>VLOOKUP(Table1432[[#This Row],[NUTS II 2013]],Table162436[],2,FALSE)</f>
        <v>Alentejo_NUT2013</v>
      </c>
      <c r="J62" s="84" t="s">
        <v>6491</v>
      </c>
      <c r="K62" s="83" t="str">
        <f>VLOOKUP(Table1432[[#This Row],[NUTS III 2011]],Table1735[],2,FALSE)</f>
        <v>182</v>
      </c>
      <c r="L62" s="82" t="s">
        <v>6491</v>
      </c>
      <c r="M62" s="83" t="str">
        <f>VLOOKUP(Table1432[[#This Row],[NUTS III 2013]],Table172537[],2,FALSE)</f>
        <v>186</v>
      </c>
      <c r="N62" s="85">
        <v>616</v>
      </c>
      <c r="O62" s="86">
        <v>2.66</v>
      </c>
      <c r="P62" s="87">
        <v>4</v>
      </c>
      <c r="Q62" s="88">
        <v>26</v>
      </c>
      <c r="R62" s="89" t="str">
        <f>CONCATENATE("010.01.04.05/2021/",Table1432[[#This Row],[CodINE Mun2011]])</f>
        <v>010.01.04.05/2021/1204</v>
      </c>
      <c r="AJ62" s="101"/>
      <c r="AK62" s="102"/>
      <c r="AS62" s="93" t="s">
        <v>278</v>
      </c>
      <c r="AT62" s="81" t="s">
        <v>6838</v>
      </c>
      <c r="AV62" s="93" t="s">
        <v>171</v>
      </c>
      <c r="AW62" s="81" t="s">
        <v>46</v>
      </c>
    </row>
    <row r="63" spans="1:49" ht="41.4" x14ac:dyDescent="0.3">
      <c r="A63" s="80" t="s">
        <v>224</v>
      </c>
      <c r="B63" s="81" t="s">
        <v>223</v>
      </c>
      <c r="C63" s="78" t="s">
        <v>6658</v>
      </c>
      <c r="D63" s="82" t="s">
        <v>6466</v>
      </c>
      <c r="E63" s="83" t="str">
        <f>VLOOKUP(Table1432[[#This Row],[NUTS I]],Table1533[],2,FALSE)</f>
        <v>1</v>
      </c>
      <c r="F63" s="84" t="s">
        <v>207</v>
      </c>
      <c r="G63" s="83" t="str">
        <f>VLOOKUP(Table1432[[#This Row],[NUTS II 2011]],Table1634[],2,FALSE)</f>
        <v>16</v>
      </c>
      <c r="H63" s="82" t="s">
        <v>207</v>
      </c>
      <c r="I63" s="83" t="str">
        <f>VLOOKUP(Table1432[[#This Row],[NUTS II 2013]],Table162436[],2,FALSE)</f>
        <v>Centro_NUT2013</v>
      </c>
      <c r="J63" s="84" t="s">
        <v>6513</v>
      </c>
      <c r="K63" s="83" t="str">
        <f>VLOOKUP(Table1432[[#This Row],[NUTS III 2011]],Table1735[],2,FALSE)</f>
        <v>162</v>
      </c>
      <c r="L63" s="82" t="s">
        <v>6572</v>
      </c>
      <c r="M63" s="83" t="str">
        <f>VLOOKUP(Table1432[[#This Row],[NUTS III 2013]],Table172537[],2,FALSE)</f>
        <v>16E</v>
      </c>
      <c r="N63" s="85">
        <v>1051</v>
      </c>
      <c r="O63" s="86">
        <v>3.41</v>
      </c>
      <c r="P63" s="87">
        <v>16</v>
      </c>
      <c r="Q63" s="88">
        <v>32</v>
      </c>
      <c r="R63" s="89" t="str">
        <f>CONCATENATE("010.01.04.05/2021/",Table1432[[#This Row],[CodINE Mun2011]])</f>
        <v>010.01.04.05/2021/0602</v>
      </c>
      <c r="AJ63" s="106"/>
      <c r="AK63" s="106"/>
      <c r="AS63" s="80" t="s">
        <v>279</v>
      </c>
      <c r="AT63" s="81" t="s">
        <v>48</v>
      </c>
      <c r="AV63" s="93" t="s">
        <v>172</v>
      </c>
      <c r="AW63" s="81" t="s">
        <v>6939</v>
      </c>
    </row>
    <row r="64" spans="1:49" ht="41.4" x14ac:dyDescent="0.3">
      <c r="A64" s="93" t="s">
        <v>113</v>
      </c>
      <c r="B64" s="81" t="s">
        <v>112</v>
      </c>
      <c r="C64" s="78" t="s">
        <v>6659</v>
      </c>
      <c r="D64" s="82" t="s">
        <v>6466</v>
      </c>
      <c r="E64" s="83" t="str">
        <f>VLOOKUP(Table1432[[#This Row],[NUTS I]],Table1533[],2,FALSE)</f>
        <v>1</v>
      </c>
      <c r="F64" s="84" t="s">
        <v>90</v>
      </c>
      <c r="G64" s="83" t="str">
        <f>VLOOKUP(Table1432[[#This Row],[NUTS II 2011]],Table1634[],2,FALSE)</f>
        <v>11</v>
      </c>
      <c r="H64" s="79" t="s">
        <v>90</v>
      </c>
      <c r="I64" s="83" t="str">
        <f>VLOOKUP(Table1432[[#This Row],[NUTS II 2013]],Table162436[],2,FALSE)</f>
        <v>Norte_NUT2013</v>
      </c>
      <c r="J64" s="84" t="s">
        <v>6543</v>
      </c>
      <c r="K64" s="83" t="str">
        <f>VLOOKUP(Table1432[[#This Row],[NUTS III 2011]],Table1735[],2,FALSE)</f>
        <v>117</v>
      </c>
      <c r="L64" s="82" t="s">
        <v>6543</v>
      </c>
      <c r="M64" s="83" t="str">
        <f>VLOOKUP(Table1432[[#This Row],[NUTS III 2013]],Table172537[],2,FALSE)</f>
        <v>11D</v>
      </c>
      <c r="N64" s="85">
        <v>777</v>
      </c>
      <c r="O64" s="86">
        <v>3.23</v>
      </c>
      <c r="P64" s="87">
        <v>1</v>
      </c>
      <c r="Q64" s="94">
        <v>20</v>
      </c>
      <c r="R64" s="89" t="str">
        <f>CONCATENATE("010.01.04.05/2021/",Table1432[[#This Row],[CodINE Mun2011]])</f>
        <v>010.01.04.05/2021/0403</v>
      </c>
      <c r="AS64" s="93" t="s">
        <v>281</v>
      </c>
      <c r="AT64" s="81" t="s">
        <v>280</v>
      </c>
      <c r="AV64" s="80" t="s">
        <v>173</v>
      </c>
      <c r="AW64" s="81" t="s">
        <v>6954</v>
      </c>
    </row>
    <row r="65" spans="1:49" ht="41.4" x14ac:dyDescent="0.3">
      <c r="A65" s="93" t="s">
        <v>225</v>
      </c>
      <c r="B65" s="81" t="s">
        <v>6660</v>
      </c>
      <c r="C65" s="78" t="s">
        <v>6661</v>
      </c>
      <c r="D65" s="82" t="s">
        <v>6466</v>
      </c>
      <c r="E65" s="83" t="str">
        <f>VLOOKUP(Table1432[[#This Row],[NUTS I]],Table1533[],2,FALSE)</f>
        <v>1</v>
      </c>
      <c r="F65" s="84" t="s">
        <v>207</v>
      </c>
      <c r="G65" s="83" t="str">
        <f>VLOOKUP(Table1432[[#This Row],[NUTS II 2011]],Table1634[],2,FALSE)</f>
        <v>16</v>
      </c>
      <c r="H65" s="82" t="s">
        <v>207</v>
      </c>
      <c r="I65" s="83" t="str">
        <f>VLOOKUP(Table1432[[#This Row],[NUTS II 2013]],Table162436[],2,FALSE)</f>
        <v>Centro_NUT2013</v>
      </c>
      <c r="J65" s="84" t="s">
        <v>6484</v>
      </c>
      <c r="K65" s="83" t="str">
        <f>VLOOKUP(Table1432[[#This Row],[NUTS III 2011]],Table1735[],2,FALSE)</f>
        <v>165</v>
      </c>
      <c r="L65" s="79" t="s">
        <v>6485</v>
      </c>
      <c r="M65" s="83" t="str">
        <f>VLOOKUP(Table1432[[#This Row],[NUTS III 2013]],Table172537[],2,FALSE)</f>
        <v>16G</v>
      </c>
      <c r="N65" s="85">
        <v>1009</v>
      </c>
      <c r="O65" s="86">
        <v>2.78</v>
      </c>
      <c r="P65" s="87">
        <v>12</v>
      </c>
      <c r="Q65" s="94">
        <v>12</v>
      </c>
      <c r="R65" s="89" t="str">
        <f>CONCATENATE("010.01.04.05/2021/",Table1432[[#This Row],[CodINE Mun2011]])</f>
        <v>010.01.04.05/2021/1802</v>
      </c>
      <c r="AS65" s="80" t="s">
        <v>363</v>
      </c>
      <c r="AT65" s="81" t="s">
        <v>6842</v>
      </c>
      <c r="AV65" s="93" t="s">
        <v>174</v>
      </c>
      <c r="AW65" s="81" t="s">
        <v>6974</v>
      </c>
    </row>
    <row r="66" spans="1:49" ht="41.4" x14ac:dyDescent="0.3">
      <c r="A66" s="93" t="s">
        <v>344</v>
      </c>
      <c r="B66" s="81" t="s">
        <v>6662</v>
      </c>
      <c r="C66" s="78" t="s">
        <v>6663</v>
      </c>
      <c r="D66" s="82" t="s">
        <v>6466</v>
      </c>
      <c r="E66" s="83" t="str">
        <f>VLOOKUP(Table1432[[#This Row],[NUTS I]],Table1533[],2,FALSE)</f>
        <v>1</v>
      </c>
      <c r="F66" s="84" t="s">
        <v>380</v>
      </c>
      <c r="G66" s="83" t="str">
        <f>VLOOKUP(Table1432[[#This Row],[NUTS II 2011]],Table1634[],2,FALSE)</f>
        <v>18</v>
      </c>
      <c r="H66" s="79" t="s">
        <v>380</v>
      </c>
      <c r="I66" s="83" t="str">
        <f>VLOOKUP(Table1432[[#This Row],[NUTS II 2013]],Table162436[],2,FALSE)</f>
        <v>Alentejo_NUT2013</v>
      </c>
      <c r="J66" s="84" t="s">
        <v>6548</v>
      </c>
      <c r="K66" s="83" t="str">
        <f>VLOOKUP(Table1432[[#This Row],[NUTS III 2011]],Table1735[],2,FALSE)</f>
        <v>185</v>
      </c>
      <c r="L66" s="82" t="s">
        <v>6548</v>
      </c>
      <c r="M66" s="83" t="str">
        <f>VLOOKUP(Table1432[[#This Row],[NUTS III 2013]],Table172537[],2,FALSE)</f>
        <v>185</v>
      </c>
      <c r="N66" s="85">
        <v>929</v>
      </c>
      <c r="O66" s="86">
        <v>3.86</v>
      </c>
      <c r="P66" s="87">
        <v>19</v>
      </c>
      <c r="Q66" s="94">
        <v>23</v>
      </c>
      <c r="R66" s="89" t="str">
        <f>CONCATENATE("010.01.04.05/2021/",Table1432[[#This Row],[CodINE Mun2011]])</f>
        <v>010.01.04.05/2021/1406</v>
      </c>
      <c r="AS66" s="93" t="s">
        <v>282</v>
      </c>
      <c r="AT66" s="81" t="s">
        <v>47</v>
      </c>
      <c r="AV66" s="80" t="s">
        <v>175</v>
      </c>
      <c r="AW66" s="81" t="s">
        <v>6976</v>
      </c>
    </row>
    <row r="67" spans="1:49" ht="41.4" x14ac:dyDescent="0.3">
      <c r="A67" s="93" t="s">
        <v>345</v>
      </c>
      <c r="B67" s="81" t="s">
        <v>6664</v>
      </c>
      <c r="C67" s="78" t="s">
        <v>6665</v>
      </c>
      <c r="D67" s="82" t="s">
        <v>6466</v>
      </c>
      <c r="E67" s="83" t="str">
        <f>VLOOKUP(Table1432[[#This Row],[NUTS I]],Table1533[],2,FALSE)</f>
        <v>1</v>
      </c>
      <c r="F67" s="84" t="s">
        <v>352</v>
      </c>
      <c r="G67" s="83" t="str">
        <f>VLOOKUP(Table1432[[#This Row],[NUTS II 2011]],Table1634[],2,FALSE)</f>
        <v>17</v>
      </c>
      <c r="H67" s="79" t="s">
        <v>6488</v>
      </c>
      <c r="I67" s="83" t="str">
        <f>VLOOKUP(Table1432[[#This Row],[NUTS II 2013]],Table162436[],2,FALSE)</f>
        <v>AML</v>
      </c>
      <c r="J67" s="84" t="s">
        <v>6556</v>
      </c>
      <c r="K67" s="83" t="str">
        <f>VLOOKUP(Table1432[[#This Row],[NUTS III 2011]],Table1735[],2,FALSE)</f>
        <v>171</v>
      </c>
      <c r="L67" s="82" t="s">
        <v>6488</v>
      </c>
      <c r="M67" s="83" t="str">
        <f>VLOOKUP(Table1432[[#This Row],[NUTS III 2013]],Table172537[],2,FALSE)</f>
        <v>170</v>
      </c>
      <c r="N67" s="85">
        <v>3302</v>
      </c>
      <c r="O67" s="86">
        <v>10.56</v>
      </c>
      <c r="P67" s="87">
        <v>10</v>
      </c>
      <c r="Q67" s="94">
        <v>764</v>
      </c>
      <c r="R67" s="89" t="str">
        <f>CONCATENATE("010.01.04.05/2021/",Table1432[[#This Row],[CodINE Mun2011]])</f>
        <v>010.01.04.05/2021/1105</v>
      </c>
      <c r="AS67" s="80" t="s">
        <v>284</v>
      </c>
      <c r="AT67" s="81" t="s">
        <v>283</v>
      </c>
      <c r="AV67" s="80" t="s">
        <v>177</v>
      </c>
      <c r="AW67" s="81" t="s">
        <v>176</v>
      </c>
    </row>
    <row r="68" spans="1:49" ht="41.4" x14ac:dyDescent="0.3">
      <c r="A68" s="80" t="s">
        <v>226</v>
      </c>
      <c r="B68" s="81" t="s">
        <v>6666</v>
      </c>
      <c r="C68" s="78" t="s">
        <v>6667</v>
      </c>
      <c r="D68" s="82" t="s">
        <v>6466</v>
      </c>
      <c r="E68" s="83" t="str">
        <f>VLOOKUP(Table1432[[#This Row],[NUTS I]],Table1533[],2,FALSE)</f>
        <v>1</v>
      </c>
      <c r="F68" s="84" t="s">
        <v>207</v>
      </c>
      <c r="G68" s="83" t="str">
        <f>VLOOKUP(Table1432[[#This Row],[NUTS II 2011]],Table1634[],2,FALSE)</f>
        <v>16</v>
      </c>
      <c r="H68" s="82" t="s">
        <v>207</v>
      </c>
      <c r="I68" s="83" t="str">
        <f>VLOOKUP(Table1432[[#This Row],[NUTS II 2013]],Table162436[],2,FALSE)</f>
        <v>Centro_NUT2013</v>
      </c>
      <c r="J68" s="84" t="s">
        <v>6580</v>
      </c>
      <c r="K68" s="83" t="str">
        <f>VLOOKUP(Table1432[[#This Row],[NUTS III 2011]],Table1735[],2,FALSE)</f>
        <v>164</v>
      </c>
      <c r="L68" s="82" t="s">
        <v>6576</v>
      </c>
      <c r="M68" s="83" t="str">
        <f>VLOOKUP(Table1432[[#This Row],[NUTS III 2013]],Table172537[],2,FALSE)</f>
        <v>16F</v>
      </c>
      <c r="N68" s="85">
        <v>1020</v>
      </c>
      <c r="O68" s="86">
        <v>4.17</v>
      </c>
      <c r="P68" s="87">
        <v>0</v>
      </c>
      <c r="Q68" s="88">
        <v>0</v>
      </c>
      <c r="R68" s="89" t="str">
        <f>CONCATENATE("010.01.04.05/2021/",Table1432[[#This Row],[CodINE Mun2011]])</f>
        <v>010.01.04.05/2021/1007</v>
      </c>
      <c r="AS68" s="80" t="s">
        <v>285</v>
      </c>
      <c r="AT68" s="81" t="s">
        <v>6855</v>
      </c>
      <c r="AV68" s="93" t="s">
        <v>179</v>
      </c>
      <c r="AW68" s="81" t="s">
        <v>178</v>
      </c>
    </row>
    <row r="69" spans="1:49" ht="41.4" x14ac:dyDescent="0.3">
      <c r="A69" s="93" t="s">
        <v>228</v>
      </c>
      <c r="B69" s="81" t="s">
        <v>227</v>
      </c>
      <c r="C69" s="78" t="s">
        <v>6668</v>
      </c>
      <c r="D69" s="82" t="s">
        <v>6466</v>
      </c>
      <c r="E69" s="83" t="str">
        <f>VLOOKUP(Table1432[[#This Row],[NUTS I]],Table1533[],2,FALSE)</f>
        <v>1</v>
      </c>
      <c r="F69" s="84" t="s">
        <v>207</v>
      </c>
      <c r="G69" s="83" t="str">
        <f>VLOOKUP(Table1432[[#This Row],[NUTS II 2011]],Table1634[],2,FALSE)</f>
        <v>16</v>
      </c>
      <c r="H69" s="82" t="s">
        <v>207</v>
      </c>
      <c r="I69" s="83" t="str">
        <f>VLOOKUP(Table1432[[#This Row],[NUTS II 2013]],Table162436[],2,FALSE)</f>
        <v>Centro_NUT2013</v>
      </c>
      <c r="J69" s="84" t="s">
        <v>6527</v>
      </c>
      <c r="K69" s="83" t="str">
        <f>VLOOKUP(Table1432[[#This Row],[NUTS III 2011]],Table1735[],2,FALSE)</f>
        <v>169</v>
      </c>
      <c r="L69" s="82" t="s">
        <v>6529</v>
      </c>
      <c r="M69" s="83" t="str">
        <f>VLOOKUP(Table1432[[#This Row],[NUTS III 2013]],Table172537[],2,FALSE)</f>
        <v>16H</v>
      </c>
      <c r="N69" s="85">
        <v>886</v>
      </c>
      <c r="O69" s="86">
        <v>3.23</v>
      </c>
      <c r="P69" s="87">
        <v>1</v>
      </c>
      <c r="Q69" s="94">
        <v>7</v>
      </c>
      <c r="R69" s="89" t="str">
        <f>CONCATENATE("010.01.04.05/2021/",Table1432[[#This Row],[CodINE Mun2011]])</f>
        <v>010.01.04.05/2021/0502</v>
      </c>
      <c r="AS69" s="93" t="s">
        <v>287</v>
      </c>
      <c r="AT69" s="81" t="s">
        <v>286</v>
      </c>
      <c r="AV69" s="80" t="s">
        <v>180</v>
      </c>
      <c r="AW69" s="81" t="s">
        <v>6990</v>
      </c>
    </row>
    <row r="70" spans="1:49" ht="41.4" x14ac:dyDescent="0.3">
      <c r="A70" s="93" t="s">
        <v>114</v>
      </c>
      <c r="B70" s="81" t="s">
        <v>35</v>
      </c>
      <c r="C70" s="78" t="s">
        <v>6669</v>
      </c>
      <c r="D70" s="82" t="s">
        <v>6466</v>
      </c>
      <c r="E70" s="83" t="str">
        <f>VLOOKUP(Table1432[[#This Row],[NUTS I]],Table1533[],2,FALSE)</f>
        <v>1</v>
      </c>
      <c r="F70" s="84" t="s">
        <v>90</v>
      </c>
      <c r="G70" s="83" t="str">
        <f>VLOOKUP(Table1432[[#This Row],[NUTS II 2011]],Table1634[],2,FALSE)</f>
        <v>11</v>
      </c>
      <c r="H70" s="79" t="s">
        <v>90</v>
      </c>
      <c r="I70" s="83" t="str">
        <f>VLOOKUP(Table1432[[#This Row],[NUTS II 2013]],Table162436[],2,FALSE)</f>
        <v>Norte_NUT2013</v>
      </c>
      <c r="J70" s="84" t="s">
        <v>6594</v>
      </c>
      <c r="K70" s="83" t="str">
        <f>VLOOKUP(Table1432[[#This Row],[NUTS III 2011]],Table1735[],2,FALSE)</f>
        <v>115</v>
      </c>
      <c r="L70" s="82" t="s">
        <v>6582</v>
      </c>
      <c r="M70" s="83" t="str">
        <f>VLOOKUP(Table1432[[#This Row],[NUTS III 2013]],Table172537[],2,FALSE)</f>
        <v>11C</v>
      </c>
      <c r="N70" s="85">
        <v>893</v>
      </c>
      <c r="O70" s="86">
        <v>2.92</v>
      </c>
      <c r="P70" s="87">
        <v>0</v>
      </c>
      <c r="Q70" s="94">
        <v>0</v>
      </c>
      <c r="R70" s="89" t="str">
        <f>CONCATENATE("010.01.04.05/2021/",Table1432[[#This Row],[CodINE Mun2011]])</f>
        <v>010.01.04.05/2021/0106</v>
      </c>
      <c r="AS70" s="80" t="s">
        <v>288</v>
      </c>
      <c r="AT70" s="81" t="s">
        <v>6860</v>
      </c>
      <c r="AV70" s="93" t="s">
        <v>181</v>
      </c>
      <c r="AW70" s="81" t="s">
        <v>43</v>
      </c>
    </row>
    <row r="71" spans="1:49" ht="41.4" x14ac:dyDescent="0.3">
      <c r="A71" s="93" t="s">
        <v>397</v>
      </c>
      <c r="B71" s="81" t="s">
        <v>6670</v>
      </c>
      <c r="C71" s="78" t="s">
        <v>6671</v>
      </c>
      <c r="D71" s="82" t="s">
        <v>6466</v>
      </c>
      <c r="E71" s="83" t="str">
        <f>VLOOKUP(Table1432[[#This Row],[NUTS I]],Table1533[],2,FALSE)</f>
        <v>1</v>
      </c>
      <c r="F71" s="84" t="s">
        <v>380</v>
      </c>
      <c r="G71" s="83" t="str">
        <f>VLOOKUP(Table1432[[#This Row],[NUTS II 2011]],Table1634[],2,FALSE)</f>
        <v>18</v>
      </c>
      <c r="H71" s="79" t="s">
        <v>380</v>
      </c>
      <c r="I71" s="83" t="str">
        <f>VLOOKUP(Table1432[[#This Row],[NUTS II 2013]],Table162436[],2,FALSE)</f>
        <v>Alentejo_NUT2013</v>
      </c>
      <c r="J71" s="84" t="s">
        <v>6491</v>
      </c>
      <c r="K71" s="83" t="str">
        <f>VLOOKUP(Table1432[[#This Row],[NUTS III 2011]],Table1735[],2,FALSE)</f>
        <v>182</v>
      </c>
      <c r="L71" s="82" t="s">
        <v>6491</v>
      </c>
      <c r="M71" s="83" t="str">
        <f>VLOOKUP(Table1432[[#This Row],[NUTS III 2013]],Table172537[],2,FALSE)</f>
        <v>186</v>
      </c>
      <c r="N71" s="85">
        <v>616</v>
      </c>
      <c r="O71" s="86">
        <v>3.01</v>
      </c>
      <c r="P71" s="87">
        <v>0</v>
      </c>
      <c r="Q71" s="94">
        <v>0</v>
      </c>
      <c r="R71" s="89" t="str">
        <f>CONCATENATE("010.01.04.05/2021/",Table1432[[#This Row],[CodINE Mun2011]])</f>
        <v>010.01.04.05/2021/1205</v>
      </c>
      <c r="AS71" s="80" t="s">
        <v>290</v>
      </c>
      <c r="AT71" s="81" t="s">
        <v>289</v>
      </c>
      <c r="AV71" s="80" t="s">
        <v>182</v>
      </c>
      <c r="AW71" s="81" t="s">
        <v>6994</v>
      </c>
    </row>
    <row r="72" spans="1:49" ht="41.4" x14ac:dyDescent="0.3">
      <c r="A72" s="93" t="s">
        <v>229</v>
      </c>
      <c r="B72" s="81" t="s">
        <v>6672</v>
      </c>
      <c r="C72" s="78" t="s">
        <v>6673</v>
      </c>
      <c r="D72" s="82" t="s">
        <v>6466</v>
      </c>
      <c r="E72" s="83" t="str">
        <f>VLOOKUP(Table1432[[#This Row],[NUTS I]],Table1533[],2,FALSE)</f>
        <v>1</v>
      </c>
      <c r="F72" s="84" t="s">
        <v>207</v>
      </c>
      <c r="G72" s="83" t="str">
        <f>VLOOKUP(Table1432[[#This Row],[NUTS II 2011]],Table1634[],2,FALSE)</f>
        <v>16</v>
      </c>
      <c r="H72" s="82" t="s">
        <v>207</v>
      </c>
      <c r="I72" s="83" t="str">
        <f>VLOOKUP(Table1432[[#This Row],[NUTS II 2013]],Table162436[],2,FALSE)</f>
        <v>Centro_NUT2013</v>
      </c>
      <c r="J72" s="84" t="s">
        <v>6484</v>
      </c>
      <c r="K72" s="83" t="str">
        <f>VLOOKUP(Table1432[[#This Row],[NUTS III 2011]],Table1735[],2,FALSE)</f>
        <v>165</v>
      </c>
      <c r="L72" s="79" t="s">
        <v>6485</v>
      </c>
      <c r="M72" s="83" t="str">
        <f>VLOOKUP(Table1432[[#This Row],[NUTS III 2013]],Table172537[],2,FALSE)</f>
        <v>16G</v>
      </c>
      <c r="N72" s="85">
        <v>1009</v>
      </c>
      <c r="O72" s="86">
        <v>2.5099999999999998</v>
      </c>
      <c r="P72" s="87">
        <v>0</v>
      </c>
      <c r="Q72" s="88">
        <v>0</v>
      </c>
      <c r="R72" s="89" t="str">
        <f>CONCATENATE("010.01.04.05/2021/",Table1432[[#This Row],[CodINE Mun2011]])</f>
        <v>010.01.04.05/2021/1803</v>
      </c>
      <c r="AS72" s="80" t="s">
        <v>292</v>
      </c>
      <c r="AT72" s="81" t="s">
        <v>291</v>
      </c>
      <c r="AV72" s="80" t="s">
        <v>183</v>
      </c>
      <c r="AW72" s="81" t="s">
        <v>6996</v>
      </c>
    </row>
    <row r="73" spans="1:49" ht="41.4" x14ac:dyDescent="0.3">
      <c r="A73" s="80" t="s">
        <v>450</v>
      </c>
      <c r="B73" s="81" t="s">
        <v>449</v>
      </c>
      <c r="C73" s="78" t="s">
        <v>6674</v>
      </c>
      <c r="D73" s="82" t="s">
        <v>6466</v>
      </c>
      <c r="E73" s="83" t="str">
        <f>VLOOKUP(Table1432[[#This Row],[NUTS I]],Table1533[],2,FALSE)</f>
        <v>1</v>
      </c>
      <c r="F73" s="84" t="s">
        <v>442</v>
      </c>
      <c r="G73" s="83" t="str">
        <f>VLOOKUP(Table1432[[#This Row],[NUTS II 2011]],Table1634[],2,FALSE)</f>
        <v>15</v>
      </c>
      <c r="H73" s="79" t="s">
        <v>442</v>
      </c>
      <c r="I73" s="83" t="str">
        <f>VLOOKUP(Table1432[[#This Row],[NUTS II 2013]],Table162436[],2,FALSE)</f>
        <v>Algarve_NUT2013</v>
      </c>
      <c r="J73" s="84" t="s">
        <v>442</v>
      </c>
      <c r="K73" s="83">
        <f>VLOOKUP(Table1432[[#This Row],[NUTS III 2011]],Table1735[],2,FALSE)</f>
        <v>150</v>
      </c>
      <c r="L73" s="82" t="s">
        <v>442</v>
      </c>
      <c r="M73" s="83">
        <f>VLOOKUP(Table1432[[#This Row],[NUTS III 2013]],Table172537[],2,FALSE)</f>
        <v>150</v>
      </c>
      <c r="N73" s="85">
        <v>1109</v>
      </c>
      <c r="O73" s="86">
        <v>5.4</v>
      </c>
      <c r="P73" s="87">
        <v>0</v>
      </c>
      <c r="Q73" s="88">
        <v>0</v>
      </c>
      <c r="R73" s="89" t="str">
        <f>CONCATENATE("010.01.04.05/2021/",Table1432[[#This Row],[CodINE Mun2011]])</f>
        <v>010.01.04.05/2021/0804</v>
      </c>
      <c r="AS73" s="93" t="s">
        <v>365</v>
      </c>
      <c r="AT73" s="81" t="s">
        <v>6866</v>
      </c>
      <c r="AV73" s="80" t="s">
        <v>184</v>
      </c>
      <c r="AW73" s="81" t="s">
        <v>6998</v>
      </c>
    </row>
    <row r="74" spans="1:49" ht="41.4" x14ac:dyDescent="0.3">
      <c r="A74" s="80" t="s">
        <v>398</v>
      </c>
      <c r="B74" s="81" t="s">
        <v>55</v>
      </c>
      <c r="C74" s="78" t="s">
        <v>6675</v>
      </c>
      <c r="D74" s="82" t="s">
        <v>6466</v>
      </c>
      <c r="E74" s="83" t="str">
        <f>VLOOKUP(Table1432[[#This Row],[NUTS I]],Table1533[],2,FALSE)</f>
        <v>1</v>
      </c>
      <c r="F74" s="84" t="s">
        <v>380</v>
      </c>
      <c r="G74" s="83" t="str">
        <f>VLOOKUP(Table1432[[#This Row],[NUTS II 2011]],Table1634[],2,FALSE)</f>
        <v>18</v>
      </c>
      <c r="H74" s="79" t="s">
        <v>380</v>
      </c>
      <c r="I74" s="83" t="str">
        <f>VLOOKUP(Table1432[[#This Row],[NUTS II 2013]],Table162436[],2,FALSE)</f>
        <v>Alentejo_NUT2013</v>
      </c>
      <c r="J74" s="84" t="s">
        <v>6508</v>
      </c>
      <c r="K74" s="83" t="str">
        <f>VLOOKUP(Table1432[[#This Row],[NUTS III 2011]],Table1735[],2,FALSE)</f>
        <v>184</v>
      </c>
      <c r="L74" s="82" t="s">
        <v>6508</v>
      </c>
      <c r="M74" s="83" t="str">
        <f>VLOOKUP(Table1432[[#This Row],[NUTS III 2013]],Table172537[],2,FALSE)</f>
        <v>184</v>
      </c>
      <c r="N74" s="85">
        <v>656</v>
      </c>
      <c r="O74" s="86">
        <v>3.88</v>
      </c>
      <c r="P74" s="87">
        <v>0</v>
      </c>
      <c r="Q74" s="88">
        <v>0</v>
      </c>
      <c r="R74" s="89" t="str">
        <f>CONCATENATE("010.01.04.05/2021/",Table1432[[#This Row],[CodINE Mun2011]])</f>
        <v>010.01.04.05/2021/0206</v>
      </c>
      <c r="AS74" s="93" t="s">
        <v>294</v>
      </c>
      <c r="AT74" s="81" t="s">
        <v>293</v>
      </c>
      <c r="AV74" s="93" t="s">
        <v>185</v>
      </c>
      <c r="AW74" s="81" t="s">
        <v>7004</v>
      </c>
    </row>
    <row r="75" spans="1:49" ht="41.4" x14ac:dyDescent="0.3">
      <c r="A75" s="80" t="s">
        <v>231</v>
      </c>
      <c r="B75" s="81" t="s">
        <v>230</v>
      </c>
      <c r="C75" s="78" t="s">
        <v>6676</v>
      </c>
      <c r="D75" s="82" t="s">
        <v>6466</v>
      </c>
      <c r="E75" s="83" t="str">
        <f>VLOOKUP(Table1432[[#This Row],[NUTS I]],Table1533[],2,FALSE)</f>
        <v>1</v>
      </c>
      <c r="F75" s="84" t="s">
        <v>207</v>
      </c>
      <c r="G75" s="83" t="str">
        <f>VLOOKUP(Table1432[[#This Row],[NUTS II 2011]],Table1634[],2,FALSE)</f>
        <v>16</v>
      </c>
      <c r="H75" s="82" t="s">
        <v>207</v>
      </c>
      <c r="I75" s="83" t="str">
        <f>VLOOKUP(Table1432[[#This Row],[NUTS II 2013]],Table162436[],2,FALSE)</f>
        <v>Centro_NUT2013</v>
      </c>
      <c r="J75" s="84" t="s">
        <v>6525</v>
      </c>
      <c r="K75" s="83" t="str">
        <f>VLOOKUP(Table1432[[#This Row],[NUTS III 2011]],Table1735[],2,FALSE)</f>
        <v>168</v>
      </c>
      <c r="L75" s="79" t="s">
        <v>6535</v>
      </c>
      <c r="M75" s="83" t="str">
        <f>VLOOKUP(Table1432[[#This Row],[NUTS III 2013]],Table172537[],2,FALSE)</f>
        <v>16J</v>
      </c>
      <c r="N75" s="85">
        <v>730</v>
      </c>
      <c r="O75" s="86">
        <v>2.95</v>
      </c>
      <c r="P75" s="87">
        <v>3</v>
      </c>
      <c r="Q75" s="88">
        <v>26</v>
      </c>
      <c r="R75" s="89" t="str">
        <f>CONCATENATE("010.01.04.05/2021/",Table1432[[#This Row],[CodINE Mun2011]])</f>
        <v>010.01.04.05/2021/0903</v>
      </c>
      <c r="AS75" s="93" t="s">
        <v>295</v>
      </c>
      <c r="AT75" s="81" t="s">
        <v>6871</v>
      </c>
      <c r="AV75" s="80" t="s">
        <v>187</v>
      </c>
      <c r="AW75" s="81" t="s">
        <v>186</v>
      </c>
    </row>
    <row r="76" spans="1:49" ht="41.4" x14ac:dyDescent="0.3">
      <c r="A76" s="80" t="s">
        <v>116</v>
      </c>
      <c r="B76" s="81" t="s">
        <v>115</v>
      </c>
      <c r="C76" s="78" t="s">
        <v>6677</v>
      </c>
      <c r="D76" s="82" t="s">
        <v>6466</v>
      </c>
      <c r="E76" s="83" t="str">
        <f>VLOOKUP(Table1432[[#This Row],[NUTS I]],Table1533[],2,FALSE)</f>
        <v>1</v>
      </c>
      <c r="F76" s="84" t="s">
        <v>90</v>
      </c>
      <c r="G76" s="83" t="str">
        <f>VLOOKUP(Table1432[[#This Row],[NUTS II 2011]],Table1634[],2,FALSE)</f>
        <v>11</v>
      </c>
      <c r="H76" s="79" t="s">
        <v>90</v>
      </c>
      <c r="I76" s="83" t="str">
        <f>VLOOKUP(Table1432[[#This Row],[NUTS II 2013]],Table162436[],2,FALSE)</f>
        <v>Norte_NUT2013</v>
      </c>
      <c r="J76" s="84" t="s">
        <v>6594</v>
      </c>
      <c r="K76" s="83" t="str">
        <f>VLOOKUP(Table1432[[#This Row],[NUTS III 2011]],Table1735[],2,FALSE)</f>
        <v>115</v>
      </c>
      <c r="L76" s="82" t="s">
        <v>6582</v>
      </c>
      <c r="M76" s="83" t="str">
        <f>VLOOKUP(Table1432[[#This Row],[NUTS III 2013]],Table172537[],2,FALSE)</f>
        <v>11C</v>
      </c>
      <c r="N76" s="85">
        <v>893</v>
      </c>
      <c r="O76" s="86">
        <v>2.34</v>
      </c>
      <c r="P76" s="87">
        <v>0</v>
      </c>
      <c r="Q76" s="88">
        <v>0</v>
      </c>
      <c r="R76" s="89" t="str">
        <f>CONCATENATE("010.01.04.05/2021/",Table1432[[#This Row],[CodINE Mun2011]])</f>
        <v>010.01.04.05/2021/0305</v>
      </c>
      <c r="AS76" s="80" t="s">
        <v>296</v>
      </c>
      <c r="AT76" s="81" t="s">
        <v>6889</v>
      </c>
      <c r="AV76" s="93" t="s">
        <v>188</v>
      </c>
      <c r="AW76" s="81" t="s">
        <v>7013</v>
      </c>
    </row>
    <row r="77" spans="1:49" ht="41.4" x14ac:dyDescent="0.3">
      <c r="A77" s="80" t="s">
        <v>346</v>
      </c>
      <c r="B77" s="81" t="s">
        <v>6678</v>
      </c>
      <c r="C77" s="78" t="s">
        <v>6679</v>
      </c>
      <c r="D77" s="82" t="s">
        <v>6466</v>
      </c>
      <c r="E77" s="83" t="str">
        <f>VLOOKUP(Table1432[[#This Row],[NUTS I]],Table1533[],2,FALSE)</f>
        <v>1</v>
      </c>
      <c r="F77" s="84" t="s">
        <v>380</v>
      </c>
      <c r="G77" s="83" t="str">
        <f>VLOOKUP(Table1432[[#This Row],[NUTS II 2011]],Table1634[],2,FALSE)</f>
        <v>18</v>
      </c>
      <c r="H77" s="79" t="s">
        <v>380</v>
      </c>
      <c r="I77" s="83" t="str">
        <f>VLOOKUP(Table1432[[#This Row],[NUTS II 2013]],Table162436[],2,FALSE)</f>
        <v>Alentejo_NUT2013</v>
      </c>
      <c r="J77" s="84" t="s">
        <v>6548</v>
      </c>
      <c r="K77" s="83" t="str">
        <f>VLOOKUP(Table1432[[#This Row],[NUTS III 2011]],Table1735[],2,FALSE)</f>
        <v>185</v>
      </c>
      <c r="L77" s="82" t="s">
        <v>6548</v>
      </c>
      <c r="M77" s="83" t="str">
        <f>VLOOKUP(Table1432[[#This Row],[NUTS III 2013]],Table172537[],2,FALSE)</f>
        <v>185</v>
      </c>
      <c r="N77" s="85">
        <v>929</v>
      </c>
      <c r="O77" s="86">
        <v>4.08</v>
      </c>
      <c r="P77" s="87">
        <v>4</v>
      </c>
      <c r="Q77" s="88">
        <v>8</v>
      </c>
      <c r="R77" s="89" t="str">
        <f>CONCATENATE("010.01.04.05/2021/",Table1432[[#This Row],[CodINE Mun2011]])</f>
        <v>010.01.04.05/2021/1407</v>
      </c>
      <c r="AS77" s="93" t="s">
        <v>298</v>
      </c>
      <c r="AT77" s="81" t="s">
        <v>297</v>
      </c>
      <c r="AV77" s="93" t="s">
        <v>190</v>
      </c>
      <c r="AW77" s="81" t="s">
        <v>189</v>
      </c>
    </row>
    <row r="78" spans="1:49" ht="41.4" x14ac:dyDescent="0.3">
      <c r="A78" s="93" t="s">
        <v>117</v>
      </c>
      <c r="B78" s="81" t="s">
        <v>6680</v>
      </c>
      <c r="C78" s="78" t="s">
        <v>6681</v>
      </c>
      <c r="D78" s="82" t="s">
        <v>6466</v>
      </c>
      <c r="E78" s="83" t="str">
        <f>VLOOKUP(Table1432[[#This Row],[NUTS I]],Table1533[],2,FALSE)</f>
        <v>1</v>
      </c>
      <c r="F78" s="84" t="s">
        <v>90</v>
      </c>
      <c r="G78" s="83" t="str">
        <f>VLOOKUP(Table1432[[#This Row],[NUTS II 2011]],Table1634[],2,FALSE)</f>
        <v>11</v>
      </c>
      <c r="H78" s="79" t="s">
        <v>90</v>
      </c>
      <c r="I78" s="83" t="str">
        <f>VLOOKUP(Table1432[[#This Row],[NUTS II 2013]],Table162436[],2,FALSE)</f>
        <v>Norte_NUT2013</v>
      </c>
      <c r="J78" s="84" t="s">
        <v>6495</v>
      </c>
      <c r="K78" s="83" t="str">
        <f>VLOOKUP(Table1432[[#This Row],[NUTS III 2011]],Table1735[],2,FALSE)</f>
        <v>118</v>
      </c>
      <c r="L78" s="79" t="s">
        <v>6504</v>
      </c>
      <c r="M78" s="83" t="str">
        <f>VLOOKUP(Table1432[[#This Row],[NUTS III 2013]],Table172537[],2,FALSE)</f>
        <v>11B</v>
      </c>
      <c r="N78" s="85">
        <v>788</v>
      </c>
      <c r="O78" s="86">
        <v>3.78</v>
      </c>
      <c r="P78" s="87">
        <v>8</v>
      </c>
      <c r="Q78" s="94">
        <v>15</v>
      </c>
      <c r="R78" s="89" t="str">
        <f>CONCATENATE("010.01.04.05/2021/",Table1432[[#This Row],[CodINE Mun2011]])</f>
        <v>010.01.04.05/2021/1703</v>
      </c>
      <c r="AS78" s="80" t="s">
        <v>300</v>
      </c>
      <c r="AT78" s="81" t="s">
        <v>299</v>
      </c>
      <c r="AV78" s="80" t="s">
        <v>191</v>
      </c>
      <c r="AW78" s="81" t="s">
        <v>7024</v>
      </c>
    </row>
    <row r="79" spans="1:49" ht="41.4" x14ac:dyDescent="0.3">
      <c r="A79" s="93" t="s">
        <v>118</v>
      </c>
      <c r="B79" s="81" t="s">
        <v>6682</v>
      </c>
      <c r="C79" s="78" t="s">
        <v>6683</v>
      </c>
      <c r="D79" s="82" t="s">
        <v>6466</v>
      </c>
      <c r="E79" s="83" t="str">
        <f>VLOOKUP(Table1432[[#This Row],[NUTS I]],Table1533[],2,FALSE)</f>
        <v>1</v>
      </c>
      <c r="F79" s="84" t="s">
        <v>90</v>
      </c>
      <c r="G79" s="83" t="str">
        <f>VLOOKUP(Table1432[[#This Row],[NUTS II 2011]],Table1634[],2,FALSE)</f>
        <v>11</v>
      </c>
      <c r="H79" s="79" t="s">
        <v>90</v>
      </c>
      <c r="I79" s="83" t="str">
        <f>VLOOKUP(Table1432[[#This Row],[NUTS II 2013]],Table162436[],2,FALSE)</f>
        <v>Norte_NUT2013</v>
      </c>
      <c r="J79" s="84" t="s">
        <v>6594</v>
      </c>
      <c r="K79" s="83" t="str">
        <f>VLOOKUP(Table1432[[#This Row],[NUTS III 2011]],Table1735[],2,FALSE)</f>
        <v>115</v>
      </c>
      <c r="L79" s="82" t="s">
        <v>6582</v>
      </c>
      <c r="M79" s="83" t="str">
        <f>VLOOKUP(Table1432[[#This Row],[NUTS III 2013]],Table172537[],2,FALSE)</f>
        <v>11C</v>
      </c>
      <c r="N79" s="85">
        <v>893</v>
      </c>
      <c r="O79" s="86">
        <v>2.97</v>
      </c>
      <c r="P79" s="87">
        <v>1</v>
      </c>
      <c r="Q79" s="94">
        <v>20</v>
      </c>
      <c r="R79" s="89" t="str">
        <f>CONCATENATE("010.01.04.05/2021/",Table1432[[#This Row],[CodINE Mun2011]])</f>
        <v>010.01.04.05/2021/1804</v>
      </c>
      <c r="AS79" s="93" t="s">
        <v>301</v>
      </c>
      <c r="AT79" s="81" t="s">
        <v>6918</v>
      </c>
      <c r="AV79" s="93" t="s">
        <v>193</v>
      </c>
      <c r="AW79" s="81" t="s">
        <v>192</v>
      </c>
    </row>
    <row r="80" spans="1:49" ht="41.4" x14ac:dyDescent="0.3">
      <c r="A80" s="93" t="s">
        <v>233</v>
      </c>
      <c r="B80" s="81" t="s">
        <v>232</v>
      </c>
      <c r="C80" s="78" t="s">
        <v>6684</v>
      </c>
      <c r="D80" s="82" t="s">
        <v>6466</v>
      </c>
      <c r="E80" s="83" t="str">
        <f>VLOOKUP(Table1432[[#This Row],[NUTS I]],Table1533[],2,FALSE)</f>
        <v>1</v>
      </c>
      <c r="F80" s="84" t="s">
        <v>207</v>
      </c>
      <c r="G80" s="83" t="str">
        <f>VLOOKUP(Table1432[[#This Row],[NUTS II 2011]],Table1634[],2,FALSE)</f>
        <v>16</v>
      </c>
      <c r="H80" s="82" t="s">
        <v>207</v>
      </c>
      <c r="I80" s="83" t="str">
        <f>VLOOKUP(Table1432[[#This Row],[NUTS II 2013]],Table162436[],2,FALSE)</f>
        <v>Centro_NUT2013</v>
      </c>
      <c r="J80" s="84" t="s">
        <v>6513</v>
      </c>
      <c r="K80" s="83" t="str">
        <f>VLOOKUP(Table1432[[#This Row],[NUTS III 2011]],Table1735[],2,FALSE)</f>
        <v>162</v>
      </c>
      <c r="L80" s="82" t="s">
        <v>6572</v>
      </c>
      <c r="M80" s="83" t="str">
        <f>VLOOKUP(Table1432[[#This Row],[NUTS III 2013]],Table172537[],2,FALSE)</f>
        <v>16E</v>
      </c>
      <c r="N80" s="85">
        <v>1051</v>
      </c>
      <c r="O80" s="86">
        <v>5.76</v>
      </c>
      <c r="P80" s="87">
        <v>6</v>
      </c>
      <c r="Q80" s="94">
        <v>14</v>
      </c>
      <c r="R80" s="89" t="str">
        <f>CONCATENATE("010.01.04.05/2021/",Table1432[[#This Row],[CodINE Mun2011]])</f>
        <v>010.01.04.05/2021/0603</v>
      </c>
      <c r="AS80" s="80" t="s">
        <v>302</v>
      </c>
      <c r="AT80" s="81" t="s">
        <v>6941</v>
      </c>
      <c r="AV80" s="80" t="s">
        <v>195</v>
      </c>
      <c r="AW80" s="81" t="s">
        <v>194</v>
      </c>
    </row>
    <row r="81" spans="1:49" ht="41.4" x14ac:dyDescent="0.3">
      <c r="A81" s="80" t="s">
        <v>235</v>
      </c>
      <c r="B81" s="81" t="s">
        <v>234</v>
      </c>
      <c r="C81" s="78" t="s">
        <v>6685</v>
      </c>
      <c r="D81" s="82" t="s">
        <v>6466</v>
      </c>
      <c r="E81" s="83" t="str">
        <f>VLOOKUP(Table1432[[#This Row],[NUTS I]],Table1533[],2,FALSE)</f>
        <v>1</v>
      </c>
      <c r="F81" s="84" t="s">
        <v>207</v>
      </c>
      <c r="G81" s="83" t="str">
        <f>VLOOKUP(Table1432[[#This Row],[NUTS II 2011]],Table1634[],2,FALSE)</f>
        <v>16</v>
      </c>
      <c r="H81" s="82" t="s">
        <v>207</v>
      </c>
      <c r="I81" s="83" t="str">
        <f>VLOOKUP(Table1432[[#This Row],[NUTS II 2013]],Table162436[],2,FALSE)</f>
        <v>Centro_NUT2013</v>
      </c>
      <c r="J81" s="84" t="s">
        <v>6513</v>
      </c>
      <c r="K81" s="83" t="str">
        <f>VLOOKUP(Table1432[[#This Row],[NUTS III 2011]],Table1735[],2,FALSE)</f>
        <v>162</v>
      </c>
      <c r="L81" s="82" t="s">
        <v>6572</v>
      </c>
      <c r="M81" s="83" t="str">
        <f>VLOOKUP(Table1432[[#This Row],[NUTS III 2013]],Table172537[],2,FALSE)</f>
        <v>16E</v>
      </c>
      <c r="N81" s="85">
        <v>1051</v>
      </c>
      <c r="O81" s="86">
        <v>4.17</v>
      </c>
      <c r="P81" s="87">
        <v>0</v>
      </c>
      <c r="Q81" s="88">
        <v>0</v>
      </c>
      <c r="R81" s="89" t="str">
        <f>CONCATENATE("010.01.04.05/2021/",Table1432[[#This Row],[CodINE Mun2011]])</f>
        <v>010.01.04.05/2021/0604</v>
      </c>
      <c r="AS81" s="93" t="s">
        <v>369</v>
      </c>
      <c r="AT81" s="81" t="s">
        <v>6947</v>
      </c>
      <c r="AV81" s="80" t="s">
        <v>196</v>
      </c>
      <c r="AW81" s="81" t="s">
        <v>7028</v>
      </c>
    </row>
    <row r="82" spans="1:49" ht="41.4" x14ac:dyDescent="0.3">
      <c r="A82" s="80" t="s">
        <v>347</v>
      </c>
      <c r="B82" s="81" t="s">
        <v>6686</v>
      </c>
      <c r="C82" s="78" t="s">
        <v>6687</v>
      </c>
      <c r="D82" s="82" t="s">
        <v>6466</v>
      </c>
      <c r="E82" s="83" t="str">
        <f>VLOOKUP(Table1432[[#This Row],[NUTS I]],Table1533[],2,FALSE)</f>
        <v>1</v>
      </c>
      <c r="F82" s="84" t="s">
        <v>207</v>
      </c>
      <c r="G82" s="83" t="str">
        <f>VLOOKUP(Table1432[[#This Row],[NUTS II 2011]],Table1634[],2,FALSE)</f>
        <v>16</v>
      </c>
      <c r="H82" s="82" t="s">
        <v>207</v>
      </c>
      <c r="I82" s="83" t="str">
        <f>VLOOKUP(Table1432[[#This Row],[NUTS II 2013]],Table162436[],2,FALSE)</f>
        <v>Centro_NUT2013</v>
      </c>
      <c r="J82" s="84" t="s">
        <v>6467</v>
      </c>
      <c r="K82" s="83" t="str">
        <f>VLOOKUP(Table1432[[#This Row],[NUTS III 2011]],Table1735[],2,FALSE)</f>
        <v>16C</v>
      </c>
      <c r="L82" s="82" t="s">
        <v>6467</v>
      </c>
      <c r="M82" s="83" t="str">
        <f>VLOOKUP(Table1432[[#This Row],[NUTS III 2013]],Table172537[],2,FALSE)</f>
        <v>16I</v>
      </c>
      <c r="N82" s="85">
        <v>697</v>
      </c>
      <c r="O82" s="86">
        <v>3.67</v>
      </c>
      <c r="P82" s="87">
        <v>1</v>
      </c>
      <c r="Q82" s="88">
        <v>6</v>
      </c>
      <c r="R82" s="89" t="str">
        <f>CONCATENATE("010.01.04.05/2021/",Table1432[[#This Row],[CodINE Mun2011]])</f>
        <v>010.01.04.05/2021/1408</v>
      </c>
      <c r="AS82" s="93" t="s">
        <v>303</v>
      </c>
      <c r="AT82" s="81" t="s">
        <v>6949</v>
      </c>
      <c r="AV82" s="93" t="s">
        <v>197</v>
      </c>
      <c r="AW82" s="81" t="s">
        <v>7033</v>
      </c>
    </row>
    <row r="83" spans="1:49" ht="41.4" x14ac:dyDescent="0.3">
      <c r="A83" s="93" t="s">
        <v>348</v>
      </c>
      <c r="B83" s="81" t="s">
        <v>6688</v>
      </c>
      <c r="C83" s="78" t="s">
        <v>6689</v>
      </c>
      <c r="D83" s="82" t="s">
        <v>6466</v>
      </c>
      <c r="E83" s="83" t="str">
        <f>VLOOKUP(Table1432[[#This Row],[NUTS I]],Table1533[],2,FALSE)</f>
        <v>1</v>
      </c>
      <c r="F83" s="84" t="s">
        <v>380</v>
      </c>
      <c r="G83" s="83" t="str">
        <f>VLOOKUP(Table1432[[#This Row],[NUTS II 2011]],Table1634[],2,FALSE)</f>
        <v>18</v>
      </c>
      <c r="H83" s="79" t="s">
        <v>380</v>
      </c>
      <c r="I83" s="83" t="str">
        <f>VLOOKUP(Table1432[[#This Row],[NUTS II 2013]],Table162436[],2,FALSE)</f>
        <v>Alentejo_NUT2013</v>
      </c>
      <c r="J83" s="84" t="s">
        <v>6548</v>
      </c>
      <c r="K83" s="83" t="str">
        <f>VLOOKUP(Table1432[[#This Row],[NUTS III 2011]],Table1735[],2,FALSE)</f>
        <v>185</v>
      </c>
      <c r="L83" s="82" t="s">
        <v>6548</v>
      </c>
      <c r="M83" s="83" t="str">
        <f>VLOOKUP(Table1432[[#This Row],[NUTS III 2013]],Table172537[],2,FALSE)</f>
        <v>185</v>
      </c>
      <c r="N83" s="85">
        <v>929</v>
      </c>
      <c r="O83" s="86">
        <v>3.92</v>
      </c>
      <c r="P83" s="87">
        <v>8</v>
      </c>
      <c r="Q83" s="94">
        <v>105</v>
      </c>
      <c r="R83" s="89" t="str">
        <f>CONCATENATE("010.01.04.05/2021/",Table1432[[#This Row],[CodINE Mun2011]])</f>
        <v>010.01.04.05/2021/1409</v>
      </c>
      <c r="AS83" s="93" t="s">
        <v>305</v>
      </c>
      <c r="AT83" s="81" t="s">
        <v>304</v>
      </c>
      <c r="AV83" s="93" t="s">
        <v>198</v>
      </c>
      <c r="AW83" s="81" t="s">
        <v>7035</v>
      </c>
    </row>
    <row r="84" spans="1:49" ht="41.4" x14ac:dyDescent="0.3">
      <c r="A84" s="80" t="s">
        <v>477</v>
      </c>
      <c r="B84" s="81" t="s">
        <v>6690</v>
      </c>
      <c r="C84" s="78" t="s">
        <v>6691</v>
      </c>
      <c r="D84" s="79" t="s">
        <v>6477</v>
      </c>
      <c r="E84" s="96" t="str">
        <f>VLOOKUP(Table1432[[#This Row],[NUTS I]],Table1533[],2,FALSE)</f>
        <v>2</v>
      </c>
      <c r="F84" s="84" t="s">
        <v>6477</v>
      </c>
      <c r="G84" s="83" t="str">
        <f>VLOOKUP(Table1432[[#This Row],[NUTS II 2011]],Table1634[],2,FALSE)</f>
        <v>20</v>
      </c>
      <c r="H84" s="82" t="s">
        <v>6477</v>
      </c>
      <c r="I84" s="83" t="str">
        <f>VLOOKUP(Table1432[[#This Row],[NUTS II 2013]],Table162436[],2,FALSE)</f>
        <v>Açores</v>
      </c>
      <c r="J84" s="84" t="s">
        <v>6477</v>
      </c>
      <c r="K84" s="83" t="str">
        <f>VLOOKUP(Table1432[[#This Row],[NUTS III 2011]],Table1735[],2,FALSE)</f>
        <v>200</v>
      </c>
      <c r="L84" s="84" t="s">
        <v>6477</v>
      </c>
      <c r="M84" s="83" t="str">
        <f>VLOOKUP(Table1432[[#This Row],[NUTS III 2013]],Table172537[],2,FALSE)</f>
        <v>200</v>
      </c>
      <c r="N84" s="85">
        <v>877</v>
      </c>
      <c r="O84" s="86">
        <v>3.95</v>
      </c>
      <c r="P84" s="87">
        <v>0</v>
      </c>
      <c r="Q84" s="88">
        <v>0</v>
      </c>
      <c r="R84" s="89" t="str">
        <f>CONCATENATE("010.01.04.05/2021/",Table1432[[#This Row],[CodINE Mun2011]])</f>
        <v>010.01.04.05/2021/4901</v>
      </c>
      <c r="AS84" s="80" t="s">
        <v>307</v>
      </c>
      <c r="AT84" s="81" t="s">
        <v>306</v>
      </c>
      <c r="AV84" s="93" t="s">
        <v>200</v>
      </c>
      <c r="AW84" s="81" t="s">
        <v>199</v>
      </c>
    </row>
    <row r="85" spans="1:49" ht="41.4" x14ac:dyDescent="0.3">
      <c r="A85" s="93" t="s">
        <v>237</v>
      </c>
      <c r="B85" s="81" t="s">
        <v>236</v>
      </c>
      <c r="C85" s="78" t="s">
        <v>6692</v>
      </c>
      <c r="D85" s="82" t="s">
        <v>6466</v>
      </c>
      <c r="E85" s="83" t="str">
        <f>VLOOKUP(Table1432[[#This Row],[NUTS I]],Table1533[],2,FALSE)</f>
        <v>1</v>
      </c>
      <c r="F85" s="84" t="s">
        <v>207</v>
      </c>
      <c r="G85" s="83" t="str">
        <f>VLOOKUP(Table1432[[#This Row],[NUTS II 2011]],Table1634[],2,FALSE)</f>
        <v>16</v>
      </c>
      <c r="H85" s="82" t="s">
        <v>207</v>
      </c>
      <c r="I85" s="83" t="str">
        <f>VLOOKUP(Table1432[[#This Row],[NUTS II 2013]],Table162436[],2,FALSE)</f>
        <v>Centro_NUT2013</v>
      </c>
      <c r="J85" s="84" t="s">
        <v>6539</v>
      </c>
      <c r="K85" s="83" t="str">
        <f>VLOOKUP(Table1432[[#This Row],[NUTS III 2011]],Table1735[],2,FALSE)</f>
        <v>16A</v>
      </c>
      <c r="L85" s="79" t="s">
        <v>6535</v>
      </c>
      <c r="M85" s="83" t="str">
        <f>VLOOKUP(Table1432[[#This Row],[NUTS III 2013]],Table172537[],2,FALSE)</f>
        <v>16J</v>
      </c>
      <c r="N85" s="85">
        <v>730</v>
      </c>
      <c r="O85" s="86">
        <v>3.35</v>
      </c>
      <c r="P85" s="87">
        <v>0</v>
      </c>
      <c r="Q85" s="94">
        <v>0</v>
      </c>
      <c r="R85" s="89" t="str">
        <f>CONCATENATE("010.01.04.05/2021/",Table1432[[#This Row],[CodINE Mun2011]])</f>
        <v>010.01.04.05/2021/0503</v>
      </c>
      <c r="AS85" s="80" t="s">
        <v>308</v>
      </c>
      <c r="AT85" s="81" t="s">
        <v>45</v>
      </c>
      <c r="AV85" s="93" t="s">
        <v>202</v>
      </c>
      <c r="AW85" s="81" t="s">
        <v>201</v>
      </c>
    </row>
    <row r="86" spans="1:49" ht="41.4" x14ac:dyDescent="0.3">
      <c r="A86" s="80" t="s">
        <v>399</v>
      </c>
      <c r="B86" s="81" t="s">
        <v>6693</v>
      </c>
      <c r="C86" s="78" t="s">
        <v>6694</v>
      </c>
      <c r="D86" s="82" t="s">
        <v>6466</v>
      </c>
      <c r="E86" s="83" t="str">
        <f>VLOOKUP(Table1432[[#This Row],[NUTS I]],Table1533[],2,FALSE)</f>
        <v>1</v>
      </c>
      <c r="F86" s="84" t="s">
        <v>380</v>
      </c>
      <c r="G86" s="83" t="str">
        <f>VLOOKUP(Table1432[[#This Row],[NUTS II 2011]],Table1634[],2,FALSE)</f>
        <v>18</v>
      </c>
      <c r="H86" s="79" t="s">
        <v>380</v>
      </c>
      <c r="I86" s="83" t="str">
        <f>VLOOKUP(Table1432[[#This Row],[NUTS II 2013]],Table162436[],2,FALSE)</f>
        <v>Alentejo_NUT2013</v>
      </c>
      <c r="J86" s="84" t="s">
        <v>6491</v>
      </c>
      <c r="K86" s="83" t="str">
        <f>VLOOKUP(Table1432[[#This Row],[NUTS III 2011]],Table1735[],2,FALSE)</f>
        <v>182</v>
      </c>
      <c r="L86" s="82" t="s">
        <v>6491</v>
      </c>
      <c r="M86" s="83" t="str">
        <f>VLOOKUP(Table1432[[#This Row],[NUTS III 2013]],Table172537[],2,FALSE)</f>
        <v>186</v>
      </c>
      <c r="N86" s="85">
        <v>616</v>
      </c>
      <c r="O86" s="86">
        <v>3.01</v>
      </c>
      <c r="P86" s="87">
        <v>3</v>
      </c>
      <c r="Q86" s="88">
        <v>18</v>
      </c>
      <c r="R86" s="89" t="str">
        <f>CONCATENATE("010.01.04.05/2021/",Table1432[[#This Row],[CodINE Mun2011]])</f>
        <v>010.01.04.05/2021/1206</v>
      </c>
      <c r="AS86" s="80" t="s">
        <v>374</v>
      </c>
      <c r="AT86" s="81" t="s">
        <v>6968</v>
      </c>
      <c r="AV86" s="93" t="s">
        <v>204</v>
      </c>
      <c r="AW86" s="81" t="s">
        <v>203</v>
      </c>
    </row>
    <row r="87" spans="1:49" ht="41.4" x14ac:dyDescent="0.3">
      <c r="A87" s="93" t="s">
        <v>400</v>
      </c>
      <c r="B87" s="81" t="s">
        <v>56</v>
      </c>
      <c r="C87" s="78" t="s">
        <v>6695</v>
      </c>
      <c r="D87" s="82" t="s">
        <v>6466</v>
      </c>
      <c r="E87" s="83" t="str">
        <f>VLOOKUP(Table1432[[#This Row],[NUTS I]],Table1533[],2,FALSE)</f>
        <v>1</v>
      </c>
      <c r="F87" s="84" t="s">
        <v>380</v>
      </c>
      <c r="G87" s="83" t="str">
        <f>VLOOKUP(Table1432[[#This Row],[NUTS II 2011]],Table1634[],2,FALSE)</f>
        <v>18</v>
      </c>
      <c r="H87" s="79" t="s">
        <v>380</v>
      </c>
      <c r="I87" s="83" t="str">
        <f>VLOOKUP(Table1432[[#This Row],[NUTS II 2013]],Table162436[],2,FALSE)</f>
        <v>Alentejo_NUT2013</v>
      </c>
      <c r="J87" s="84" t="s">
        <v>6508</v>
      </c>
      <c r="K87" s="83" t="str">
        <f>VLOOKUP(Table1432[[#This Row],[NUTS III 2011]],Table1735[],2,FALSE)</f>
        <v>184</v>
      </c>
      <c r="L87" s="82" t="s">
        <v>6508</v>
      </c>
      <c r="M87" s="83" t="str">
        <f>VLOOKUP(Table1432[[#This Row],[NUTS III 2013]],Table172537[],2,FALSE)</f>
        <v>184</v>
      </c>
      <c r="N87" s="85">
        <v>656</v>
      </c>
      <c r="O87" s="86">
        <v>3.88</v>
      </c>
      <c r="P87" s="87">
        <v>1</v>
      </c>
      <c r="Q87" s="94">
        <v>4</v>
      </c>
      <c r="R87" s="89" t="str">
        <f>CONCATENATE("010.01.04.05/2021/",Table1432[[#This Row],[CodINE Mun2011]])</f>
        <v>010.01.04.05/2021/0207</v>
      </c>
      <c r="AS87" s="93" t="s">
        <v>310</v>
      </c>
      <c r="AT87" s="81" t="s">
        <v>309</v>
      </c>
      <c r="AV87" s="80" t="s">
        <v>206</v>
      </c>
      <c r="AW87" s="81" t="s">
        <v>205</v>
      </c>
    </row>
    <row r="88" spans="1:49" ht="41.4" x14ac:dyDescent="0.3">
      <c r="A88" s="93" t="s">
        <v>401</v>
      </c>
      <c r="B88" s="81" t="s">
        <v>6696</v>
      </c>
      <c r="C88" s="78" t="s">
        <v>6697</v>
      </c>
      <c r="D88" s="82" t="s">
        <v>6466</v>
      </c>
      <c r="E88" s="83" t="str">
        <f>VLOOKUP(Table1432[[#This Row],[NUTS I]],Table1533[],2,FALSE)</f>
        <v>1</v>
      </c>
      <c r="F88" s="84" t="s">
        <v>380</v>
      </c>
      <c r="G88" s="83" t="str">
        <f>VLOOKUP(Table1432[[#This Row],[NUTS II 2011]],Table1634[],2,FALSE)</f>
        <v>18</v>
      </c>
      <c r="H88" s="79" t="s">
        <v>380</v>
      </c>
      <c r="I88" s="83" t="str">
        <f>VLOOKUP(Table1432[[#This Row],[NUTS II 2013]],Table162436[],2,FALSE)</f>
        <v>Alentejo_NUT2013</v>
      </c>
      <c r="J88" s="84" t="s">
        <v>6491</v>
      </c>
      <c r="K88" s="83" t="str">
        <f>VLOOKUP(Table1432[[#This Row],[NUTS III 2011]],Table1735[],2,FALSE)</f>
        <v>182</v>
      </c>
      <c r="L88" s="82" t="s">
        <v>6491</v>
      </c>
      <c r="M88" s="83" t="str">
        <f>VLOOKUP(Table1432[[#This Row],[NUTS III 2013]],Table172537[],2,FALSE)</f>
        <v>186</v>
      </c>
      <c r="N88" s="85">
        <v>616</v>
      </c>
      <c r="O88" s="86">
        <v>3.33</v>
      </c>
      <c r="P88" s="87">
        <v>6</v>
      </c>
      <c r="Q88" s="94">
        <v>34</v>
      </c>
      <c r="R88" s="89" t="str">
        <f>CONCATENATE("010.01.04.05/2021/",Table1432[[#This Row],[CodINE Mun2011]])</f>
        <v>010.01.04.05/2021/1207</v>
      </c>
      <c r="AS88" s="80" t="s">
        <v>312</v>
      </c>
      <c r="AT88" s="81" t="s">
        <v>311</v>
      </c>
      <c r="AV88" s="116" t="s">
        <v>5586</v>
      </c>
      <c r="AW88" s="98">
        <f>SUBTOTAL(103,Table1621[CodINE Mun2011])</f>
        <v>86</v>
      </c>
    </row>
    <row r="89" spans="1:49" ht="41.4" x14ac:dyDescent="0.3">
      <c r="A89" s="93" t="s">
        <v>349</v>
      </c>
      <c r="B89" s="81" t="s">
        <v>6698</v>
      </c>
      <c r="C89" s="78" t="s">
        <v>6699</v>
      </c>
      <c r="D89" s="82" t="s">
        <v>6466</v>
      </c>
      <c r="E89" s="83" t="str">
        <f>VLOOKUP(Table1432[[#This Row],[NUTS I]],Table1533[],2,FALSE)</f>
        <v>1</v>
      </c>
      <c r="F89" s="84" t="s">
        <v>207</v>
      </c>
      <c r="G89" s="83" t="str">
        <f>VLOOKUP(Table1432[[#This Row],[NUTS II 2011]],Table1634[],2,FALSE)</f>
        <v>16</v>
      </c>
      <c r="H89" s="82" t="s">
        <v>207</v>
      </c>
      <c r="I89" s="83" t="str">
        <f>VLOOKUP(Table1432[[#This Row],[NUTS II 2013]],Table162436[],2,FALSE)</f>
        <v>Centro_NUT2013</v>
      </c>
      <c r="J89" s="84" t="s">
        <v>6467</v>
      </c>
      <c r="K89" s="83" t="str">
        <f>VLOOKUP(Table1432[[#This Row],[NUTS III 2011]],Table1735[],2,FALSE)</f>
        <v>16C</v>
      </c>
      <c r="L89" s="82" t="s">
        <v>6467</v>
      </c>
      <c r="M89" s="83" t="str">
        <f>VLOOKUP(Table1432[[#This Row],[NUTS III 2013]],Table172537[],2,FALSE)</f>
        <v>16I</v>
      </c>
      <c r="N89" s="85">
        <v>697</v>
      </c>
      <c r="O89" s="86">
        <v>3.93</v>
      </c>
      <c r="P89" s="87">
        <v>0</v>
      </c>
      <c r="Q89" s="94">
        <v>0</v>
      </c>
      <c r="R89" s="89" t="str">
        <f>CONCATENATE("010.01.04.05/2021/",Table1432[[#This Row],[CodINE Mun2011]])</f>
        <v>010.01.04.05/2021/1410</v>
      </c>
      <c r="AS89" s="93" t="s">
        <v>375</v>
      </c>
      <c r="AT89" s="81" t="s">
        <v>6980</v>
      </c>
      <c r="AV89" s="97"/>
      <c r="AW89" s="98"/>
    </row>
    <row r="90" spans="1:49" ht="41.4" x14ac:dyDescent="0.3">
      <c r="A90" s="93" t="s">
        <v>119</v>
      </c>
      <c r="B90" s="81" t="s">
        <v>36</v>
      </c>
      <c r="C90" s="78" t="s">
        <v>6700</v>
      </c>
      <c r="D90" s="82" t="s">
        <v>6466</v>
      </c>
      <c r="E90" s="83" t="str">
        <f>VLOOKUP(Table1432[[#This Row],[NUTS I]],Table1533[],2,FALSE)</f>
        <v>1</v>
      </c>
      <c r="F90" s="84" t="s">
        <v>90</v>
      </c>
      <c r="G90" s="83" t="str">
        <f>VLOOKUP(Table1432[[#This Row],[NUTS II 2011]],Table1634[],2,FALSE)</f>
        <v>11</v>
      </c>
      <c r="H90" s="79" t="s">
        <v>90</v>
      </c>
      <c r="I90" s="83" t="str">
        <f>VLOOKUP(Table1432[[#This Row],[NUTS II 2013]],Table162436[],2,FALSE)</f>
        <v>Norte_NUT2013</v>
      </c>
      <c r="J90" s="84" t="s">
        <v>6560</v>
      </c>
      <c r="K90" s="83" t="str">
        <f>VLOOKUP(Table1432[[#This Row],[NUTS III 2011]],Table1735[],2,FALSE)</f>
        <v>114</v>
      </c>
      <c r="L90" s="79" t="s">
        <v>6515</v>
      </c>
      <c r="M90" s="83" t="str">
        <f>VLOOKUP(Table1432[[#This Row],[NUTS III 2013]],Table172537[],2,FALSE)</f>
        <v>11A</v>
      </c>
      <c r="N90" s="85">
        <v>2040</v>
      </c>
      <c r="O90" s="86">
        <v>5.76</v>
      </c>
      <c r="P90" s="87">
        <v>41</v>
      </c>
      <c r="Q90" s="94">
        <v>84</v>
      </c>
      <c r="R90" s="89" t="str">
        <f>CONCATENATE("010.01.04.05/2021/",Table1432[[#This Row],[CodINE Mun2011]])</f>
        <v>010.01.04.05/2021/0107</v>
      </c>
      <c r="AS90" s="80" t="s">
        <v>313</v>
      </c>
      <c r="AT90" s="81" t="s">
        <v>6982</v>
      </c>
      <c r="AV90" s="101"/>
      <c r="AW90" s="102"/>
    </row>
    <row r="91" spans="1:49" ht="41.4" x14ac:dyDescent="0.3">
      <c r="A91" s="93" t="s">
        <v>121</v>
      </c>
      <c r="B91" s="81" t="s">
        <v>120</v>
      </c>
      <c r="C91" s="78" t="s">
        <v>6701</v>
      </c>
      <c r="D91" s="82" t="s">
        <v>6466</v>
      </c>
      <c r="E91" s="83" t="str">
        <f>VLOOKUP(Table1432[[#This Row],[NUTS I]],Table1533[],2,FALSE)</f>
        <v>1</v>
      </c>
      <c r="F91" s="84" t="s">
        <v>90</v>
      </c>
      <c r="G91" s="83" t="str">
        <f>VLOOKUP(Table1432[[#This Row],[NUTS II 2011]],Table1634[],2,FALSE)</f>
        <v>11</v>
      </c>
      <c r="H91" s="79" t="s">
        <v>90</v>
      </c>
      <c r="I91" s="83" t="str">
        <f>VLOOKUP(Table1432[[#This Row],[NUTS II 2013]],Table162436[],2,FALSE)</f>
        <v>Norte_NUT2013</v>
      </c>
      <c r="J91" s="84" t="s">
        <v>6533</v>
      </c>
      <c r="K91" s="83" t="str">
        <f>VLOOKUP(Table1432[[#This Row],[NUTS III 2011]],Table1735[],2,FALSE)</f>
        <v>112</v>
      </c>
      <c r="L91" s="79" t="s">
        <v>6533</v>
      </c>
      <c r="M91" s="83" t="str">
        <f>VLOOKUP(Table1432[[#This Row],[NUTS III 2013]],Table172537[],2,FALSE)</f>
        <v>112</v>
      </c>
      <c r="N91" s="85">
        <v>1154</v>
      </c>
      <c r="O91" s="86">
        <v>4.74</v>
      </c>
      <c r="P91" s="87">
        <v>5</v>
      </c>
      <c r="Q91" s="94">
        <v>8</v>
      </c>
      <c r="R91" s="89" t="str">
        <f>CONCATENATE("010.01.04.05/2021/",Table1432[[#This Row],[CodINE Mun2011]])</f>
        <v>010.01.04.05/2021/0306</v>
      </c>
      <c r="AS91" s="80" t="s">
        <v>376</v>
      </c>
      <c r="AT91" s="81" t="s">
        <v>6985</v>
      </c>
      <c r="AV91" s="106"/>
      <c r="AW91" s="106"/>
    </row>
    <row r="92" spans="1:49" ht="41.4" x14ac:dyDescent="0.3">
      <c r="A92" s="93" t="s">
        <v>238</v>
      </c>
      <c r="B92" s="81" t="s">
        <v>37</v>
      </c>
      <c r="C92" s="78" t="s">
        <v>6702</v>
      </c>
      <c r="D92" s="82" t="s">
        <v>6466</v>
      </c>
      <c r="E92" s="83" t="str">
        <f>VLOOKUP(Table1432[[#This Row],[NUTS I]],Table1533[],2,FALSE)</f>
        <v>1</v>
      </c>
      <c r="F92" s="84" t="s">
        <v>207</v>
      </c>
      <c r="G92" s="83" t="str">
        <f>VLOOKUP(Table1432[[#This Row],[NUTS II 2011]],Table1634[],2,FALSE)</f>
        <v>16</v>
      </c>
      <c r="H92" s="82" t="s">
        <v>207</v>
      </c>
      <c r="I92" s="83" t="str">
        <f>VLOOKUP(Table1432[[#This Row],[NUTS II 2013]],Table162436[],2,FALSE)</f>
        <v>Centro_NUT2013</v>
      </c>
      <c r="J92" s="84" t="s">
        <v>6475</v>
      </c>
      <c r="K92" s="83" t="str">
        <f>VLOOKUP(Table1432[[#This Row],[NUTS III 2011]],Table1735[],2,FALSE)</f>
        <v>161</v>
      </c>
      <c r="L92" s="82" t="s">
        <v>6476</v>
      </c>
      <c r="M92" s="83" t="str">
        <f>VLOOKUP(Table1432[[#This Row],[NUTS III 2013]],Table172537[],2,FALSE)</f>
        <v>16D</v>
      </c>
      <c r="N92" s="85">
        <v>1231</v>
      </c>
      <c r="O92" s="86">
        <v>3.94</v>
      </c>
      <c r="P92" s="87">
        <v>2</v>
      </c>
      <c r="Q92" s="94">
        <v>127</v>
      </c>
      <c r="R92" s="89" t="str">
        <f>CONCATENATE("010.01.04.05/2021/",Table1432[[#This Row],[CodINE Mun2011]])</f>
        <v>010.01.04.05/2021/0108</v>
      </c>
      <c r="AS92" s="93" t="s">
        <v>377</v>
      </c>
      <c r="AT92" s="81" t="s">
        <v>6987</v>
      </c>
    </row>
    <row r="93" spans="1:49" ht="41.4" x14ac:dyDescent="0.3">
      <c r="A93" s="80" t="s">
        <v>403</v>
      </c>
      <c r="B93" s="81" t="s">
        <v>402</v>
      </c>
      <c r="C93" s="78" t="s">
        <v>6703</v>
      </c>
      <c r="D93" s="82" t="s">
        <v>6466</v>
      </c>
      <c r="E93" s="83" t="str">
        <f>VLOOKUP(Table1432[[#This Row],[NUTS I]],Table1533[],2,FALSE)</f>
        <v>1</v>
      </c>
      <c r="F93" s="84" t="s">
        <v>380</v>
      </c>
      <c r="G93" s="83" t="str">
        <f>VLOOKUP(Table1432[[#This Row],[NUTS II 2011]],Table1634[],2,FALSE)</f>
        <v>18</v>
      </c>
      <c r="H93" s="79" t="s">
        <v>380</v>
      </c>
      <c r="I93" s="83" t="str">
        <f>VLOOKUP(Table1432[[#This Row],[NUTS II 2013]],Table162436[],2,FALSE)</f>
        <v>Alentejo_NUT2013</v>
      </c>
      <c r="J93" s="84" t="s">
        <v>6470</v>
      </c>
      <c r="K93" s="83" t="str">
        <f>VLOOKUP(Table1432[[#This Row],[NUTS III 2011]],Table1735[],2,FALSE)</f>
        <v>183</v>
      </c>
      <c r="L93" s="82" t="s">
        <v>6470</v>
      </c>
      <c r="M93" s="83" t="str">
        <f>VLOOKUP(Table1432[[#This Row],[NUTS III 2013]],Table172537[],2,FALSE)</f>
        <v>187</v>
      </c>
      <c r="N93" s="85">
        <v>811</v>
      </c>
      <c r="O93" s="86">
        <v>3.29</v>
      </c>
      <c r="P93" s="87">
        <v>0</v>
      </c>
      <c r="Q93" s="87">
        <v>0</v>
      </c>
      <c r="R93" s="89" t="str">
        <f>CONCATENATE("010.01.04.05/2021/",Table1432[[#This Row],[CodINE Mun2011]])</f>
        <v>010.01.04.05/2021/0704</v>
      </c>
      <c r="AS93" s="80" t="s">
        <v>315</v>
      </c>
      <c r="AT93" s="81" t="s">
        <v>314</v>
      </c>
    </row>
    <row r="94" spans="1:49" ht="41.4" x14ac:dyDescent="0.3">
      <c r="A94" s="93" t="s">
        <v>405</v>
      </c>
      <c r="B94" s="81" t="s">
        <v>404</v>
      </c>
      <c r="C94" s="78" t="s">
        <v>6704</v>
      </c>
      <c r="D94" s="82" t="s">
        <v>6466</v>
      </c>
      <c r="E94" s="83" t="str">
        <f>VLOOKUP(Table1432[[#This Row],[NUTS I]],Table1533[],2,FALSE)</f>
        <v>1</v>
      </c>
      <c r="F94" s="84" t="s">
        <v>380</v>
      </c>
      <c r="G94" s="83" t="str">
        <f>VLOOKUP(Table1432[[#This Row],[NUTS II 2011]],Table1634[],2,FALSE)</f>
        <v>18</v>
      </c>
      <c r="H94" s="79" t="s">
        <v>380</v>
      </c>
      <c r="I94" s="83" t="str">
        <f>VLOOKUP(Table1432[[#This Row],[NUTS II 2013]],Table162436[],2,FALSE)</f>
        <v>Alentejo_NUT2013</v>
      </c>
      <c r="J94" s="84" t="s">
        <v>6470</v>
      </c>
      <c r="K94" s="83" t="str">
        <f>VLOOKUP(Table1432[[#This Row],[NUTS III 2011]],Table1735[],2,FALSE)</f>
        <v>183</v>
      </c>
      <c r="L94" s="82" t="s">
        <v>6470</v>
      </c>
      <c r="M94" s="83" t="str">
        <f>VLOOKUP(Table1432[[#This Row],[NUTS III 2013]],Table172537[],2,FALSE)</f>
        <v>187</v>
      </c>
      <c r="N94" s="85">
        <v>811</v>
      </c>
      <c r="O94" s="86">
        <v>5.56</v>
      </c>
      <c r="P94" s="87">
        <v>17</v>
      </c>
      <c r="Q94" s="94">
        <v>153</v>
      </c>
      <c r="R94" s="89" t="str">
        <f>CONCATENATE("010.01.04.05/2021/",Table1432[[#This Row],[CodINE Mun2011]])</f>
        <v>010.01.04.05/2021/0705</v>
      </c>
      <c r="AS94" s="93" t="s">
        <v>316</v>
      </c>
      <c r="AT94" s="81" t="s">
        <v>44</v>
      </c>
    </row>
    <row r="95" spans="1:49" ht="41.4" x14ac:dyDescent="0.3">
      <c r="A95" s="80" t="s">
        <v>123</v>
      </c>
      <c r="B95" s="81" t="s">
        <v>122</v>
      </c>
      <c r="C95" s="78" t="s">
        <v>6705</v>
      </c>
      <c r="D95" s="82" t="s">
        <v>6466</v>
      </c>
      <c r="E95" s="83" t="str">
        <f>VLOOKUP(Table1432[[#This Row],[NUTS I]],Table1533[],2,FALSE)</f>
        <v>1</v>
      </c>
      <c r="F95" s="84" t="s">
        <v>90</v>
      </c>
      <c r="G95" s="83" t="str">
        <f>VLOOKUP(Table1432[[#This Row],[NUTS II 2011]],Table1634[],2,FALSE)</f>
        <v>11</v>
      </c>
      <c r="H95" s="79" t="s">
        <v>90</v>
      </c>
      <c r="I95" s="83" t="str">
        <f>VLOOKUP(Table1432[[#This Row],[NUTS II 2013]],Table162436[],2,FALSE)</f>
        <v>Norte_NUT2013</v>
      </c>
      <c r="J95" s="84" t="s">
        <v>6501</v>
      </c>
      <c r="K95" s="83" t="str">
        <f>VLOOKUP(Table1432[[#This Row],[NUTS III 2011]],Table1735[],2,FALSE)</f>
        <v>113</v>
      </c>
      <c r="L95" s="82" t="s">
        <v>6501</v>
      </c>
      <c r="M95" s="83" t="str">
        <f>VLOOKUP(Table1432[[#This Row],[NUTS III 2013]],Table172537[],2,FALSE)</f>
        <v>119</v>
      </c>
      <c r="N95" s="85">
        <v>1019</v>
      </c>
      <c r="O95" s="86">
        <v>2.98</v>
      </c>
      <c r="P95" s="87">
        <v>0</v>
      </c>
      <c r="Q95" s="88">
        <v>0</v>
      </c>
      <c r="R95" s="89" t="str">
        <f>CONCATENATE("010.01.04.05/2021/",Table1432[[#This Row],[CodINE Mun2011]])</f>
        <v>010.01.04.05/2021/0307</v>
      </c>
      <c r="AS95" s="93" t="s">
        <v>318</v>
      </c>
      <c r="AT95" s="81" t="s">
        <v>317</v>
      </c>
    </row>
    <row r="96" spans="1:49" ht="41.4" x14ac:dyDescent="0.3">
      <c r="A96" s="93" t="s">
        <v>452</v>
      </c>
      <c r="B96" s="81" t="s">
        <v>451</v>
      </c>
      <c r="C96" s="78" t="s">
        <v>6706</v>
      </c>
      <c r="D96" s="82" t="s">
        <v>6466</v>
      </c>
      <c r="E96" s="83" t="str">
        <f>VLOOKUP(Table1432[[#This Row],[NUTS I]],Table1533[],2,FALSE)</f>
        <v>1</v>
      </c>
      <c r="F96" s="84" t="s">
        <v>442</v>
      </c>
      <c r="G96" s="83" t="str">
        <f>VLOOKUP(Table1432[[#This Row],[NUTS II 2011]],Table1634[],2,FALSE)</f>
        <v>15</v>
      </c>
      <c r="H96" s="79" t="s">
        <v>442</v>
      </c>
      <c r="I96" s="83" t="str">
        <f>VLOOKUP(Table1432[[#This Row],[NUTS II 2013]],Table162436[],2,FALSE)</f>
        <v>Algarve_NUT2013</v>
      </c>
      <c r="J96" s="84" t="s">
        <v>442</v>
      </c>
      <c r="K96" s="83">
        <f>VLOOKUP(Table1432[[#This Row],[NUTS III 2011]],Table1735[],2,FALSE)</f>
        <v>150</v>
      </c>
      <c r="L96" s="82" t="s">
        <v>442</v>
      </c>
      <c r="M96" s="83">
        <f>VLOOKUP(Table1432[[#This Row],[NUTS III 2013]],Table172537[],2,FALSE)</f>
        <v>150</v>
      </c>
      <c r="N96" s="85">
        <v>1985</v>
      </c>
      <c r="O96" s="86">
        <v>6.34</v>
      </c>
      <c r="P96" s="87">
        <v>15</v>
      </c>
      <c r="Q96" s="94">
        <v>209</v>
      </c>
      <c r="R96" s="89" t="str">
        <f>CONCATENATE("010.01.04.05/2021/",Table1432[[#This Row],[CodINE Mun2011]])</f>
        <v>010.01.04.05/2021/0805</v>
      </c>
      <c r="AS96" s="80" t="s">
        <v>379</v>
      </c>
      <c r="AT96" s="81" t="s">
        <v>7022</v>
      </c>
    </row>
    <row r="97" spans="1:46" ht="41.4" x14ac:dyDescent="0.3">
      <c r="A97" s="80" t="s">
        <v>124</v>
      </c>
      <c r="B97" s="81" t="s">
        <v>6707</v>
      </c>
      <c r="C97" s="78" t="s">
        <v>6708</v>
      </c>
      <c r="D97" s="82" t="s">
        <v>6466</v>
      </c>
      <c r="E97" s="83" t="str">
        <f>VLOOKUP(Table1432[[#This Row],[NUTS I]],Table1533[],2,FALSE)</f>
        <v>1</v>
      </c>
      <c r="F97" s="84" t="s">
        <v>90</v>
      </c>
      <c r="G97" s="83" t="str">
        <f>VLOOKUP(Table1432[[#This Row],[NUTS II 2011]],Table1634[],2,FALSE)</f>
        <v>11</v>
      </c>
      <c r="H97" s="79" t="s">
        <v>90</v>
      </c>
      <c r="I97" s="83" t="str">
        <f>VLOOKUP(Table1432[[#This Row],[NUTS II 2013]],Table162436[],2,FALSE)</f>
        <v>Norte_NUT2013</v>
      </c>
      <c r="J97" s="84" t="s">
        <v>6594</v>
      </c>
      <c r="K97" s="83" t="str">
        <f>VLOOKUP(Table1432[[#This Row],[NUTS III 2011]],Table1735[],2,FALSE)</f>
        <v>115</v>
      </c>
      <c r="L97" s="82" t="s">
        <v>6582</v>
      </c>
      <c r="M97" s="83" t="str">
        <f>VLOOKUP(Table1432[[#This Row],[NUTS III 2013]],Table172537[],2,FALSE)</f>
        <v>11C</v>
      </c>
      <c r="N97" s="85">
        <v>893</v>
      </c>
      <c r="O97" s="86">
        <v>2.63</v>
      </c>
      <c r="P97" s="87">
        <v>1</v>
      </c>
      <c r="Q97" s="88">
        <v>50</v>
      </c>
      <c r="R97" s="89" t="str">
        <f>CONCATENATE("010.01.04.05/2021/",Table1432[[#This Row],[CodINE Mun2011]])</f>
        <v>010.01.04.05/2021/1303</v>
      </c>
      <c r="AS97" s="93" t="s">
        <v>319</v>
      </c>
      <c r="AT97" s="81" t="s">
        <v>7030</v>
      </c>
    </row>
    <row r="98" spans="1:46" ht="41.4" x14ac:dyDescent="0.3">
      <c r="A98" s="80" t="s">
        <v>406</v>
      </c>
      <c r="B98" s="81" t="s">
        <v>57</v>
      </c>
      <c r="C98" s="78" t="s">
        <v>6709</v>
      </c>
      <c r="D98" s="82" t="s">
        <v>6466</v>
      </c>
      <c r="E98" s="83" t="str">
        <f>VLOOKUP(Table1432[[#This Row],[NUTS I]],Table1533[],2,FALSE)</f>
        <v>1</v>
      </c>
      <c r="F98" s="84" t="s">
        <v>380</v>
      </c>
      <c r="G98" s="83" t="str">
        <f>VLOOKUP(Table1432[[#This Row],[NUTS II 2011]],Table1634[],2,FALSE)</f>
        <v>18</v>
      </c>
      <c r="H98" s="79" t="s">
        <v>380</v>
      </c>
      <c r="I98" s="83" t="str">
        <f>VLOOKUP(Table1432[[#This Row],[NUTS II 2013]],Table162436[],2,FALSE)</f>
        <v>Alentejo_NUT2013</v>
      </c>
      <c r="J98" s="84" t="s">
        <v>6508</v>
      </c>
      <c r="K98" s="83" t="str">
        <f>VLOOKUP(Table1432[[#This Row],[NUTS III 2011]],Table1735[],2,FALSE)</f>
        <v>184</v>
      </c>
      <c r="L98" s="82" t="s">
        <v>6508</v>
      </c>
      <c r="M98" s="83" t="str">
        <f>VLOOKUP(Table1432[[#This Row],[NUTS III 2013]],Table172537[],2,FALSE)</f>
        <v>184</v>
      </c>
      <c r="N98" s="85">
        <v>656</v>
      </c>
      <c r="O98" s="86">
        <v>3.68</v>
      </c>
      <c r="P98" s="87">
        <v>1</v>
      </c>
      <c r="Q98" s="88">
        <v>1</v>
      </c>
      <c r="R98" s="89" t="str">
        <f>CONCATENATE("010.01.04.05/2021/",Table1432[[#This Row],[CodINE Mun2011]])</f>
        <v>010.01.04.05/2021/0208</v>
      </c>
      <c r="AS98" s="93" t="s">
        <v>321</v>
      </c>
      <c r="AT98" s="81" t="s">
        <v>320</v>
      </c>
    </row>
    <row r="99" spans="1:46" ht="41.4" x14ac:dyDescent="0.3">
      <c r="A99" s="80" t="s">
        <v>350</v>
      </c>
      <c r="B99" s="81" t="s">
        <v>6710</v>
      </c>
      <c r="C99" s="78" t="s">
        <v>6711</v>
      </c>
      <c r="D99" s="82" t="s">
        <v>6466</v>
      </c>
      <c r="E99" s="83" t="str">
        <f>VLOOKUP(Table1432[[#This Row],[NUTS I]],Table1533[],2,FALSE)</f>
        <v>1</v>
      </c>
      <c r="F99" s="84" t="s">
        <v>207</v>
      </c>
      <c r="G99" s="83" t="str">
        <f>VLOOKUP(Table1432[[#This Row],[NUTS II 2011]],Table1634[],2,FALSE)</f>
        <v>16</v>
      </c>
      <c r="H99" s="82" t="s">
        <v>207</v>
      </c>
      <c r="I99" s="83" t="str">
        <f>VLOOKUP(Table1432[[#This Row],[NUTS II 2013]],Table162436[],2,FALSE)</f>
        <v>Centro_NUT2013</v>
      </c>
      <c r="J99" s="84" t="s">
        <v>6467</v>
      </c>
      <c r="K99" s="83" t="str">
        <f>VLOOKUP(Table1432[[#This Row],[NUTS III 2011]],Table1735[],2,FALSE)</f>
        <v>16C</v>
      </c>
      <c r="L99" s="82" t="s">
        <v>6467</v>
      </c>
      <c r="M99" s="83" t="str">
        <f>VLOOKUP(Table1432[[#This Row],[NUTS III 2013]],Table172537[],2,FALSE)</f>
        <v>16I</v>
      </c>
      <c r="N99" s="85">
        <v>697</v>
      </c>
      <c r="O99" s="86">
        <v>3.67</v>
      </c>
      <c r="P99" s="87">
        <v>4</v>
      </c>
      <c r="Q99" s="88">
        <v>4</v>
      </c>
      <c r="R99" s="89" t="str">
        <f>CONCATENATE("010.01.04.05/2021/",Table1432[[#This Row],[CodINE Mun2011]])</f>
        <v>010.01.04.05/2021/1411</v>
      </c>
      <c r="AS99" s="80" t="s">
        <v>323</v>
      </c>
      <c r="AT99" s="81" t="s">
        <v>322</v>
      </c>
    </row>
    <row r="100" spans="1:46" ht="41.4" x14ac:dyDescent="0.3">
      <c r="A100" s="93" t="s">
        <v>240</v>
      </c>
      <c r="B100" s="81" t="s">
        <v>239</v>
      </c>
      <c r="C100" s="78" t="s">
        <v>6712</v>
      </c>
      <c r="D100" s="82" t="s">
        <v>6466</v>
      </c>
      <c r="E100" s="83" t="str">
        <f>VLOOKUP(Table1432[[#This Row],[NUTS I]],Table1533[],2,FALSE)</f>
        <v>1</v>
      </c>
      <c r="F100" s="84" t="s">
        <v>207</v>
      </c>
      <c r="G100" s="83" t="str">
        <f>VLOOKUP(Table1432[[#This Row],[NUTS II 2011]],Table1634[],2,FALSE)</f>
        <v>16</v>
      </c>
      <c r="H100" s="82" t="s">
        <v>207</v>
      </c>
      <c r="I100" s="83" t="str">
        <f>VLOOKUP(Table1432[[#This Row],[NUTS II 2013]],Table162436[],2,FALSE)</f>
        <v>Centro_NUT2013</v>
      </c>
      <c r="J100" s="84" t="s">
        <v>6513</v>
      </c>
      <c r="K100" s="83" t="str">
        <f>VLOOKUP(Table1432[[#This Row],[NUTS III 2011]],Table1735[],2,FALSE)</f>
        <v>162</v>
      </c>
      <c r="L100" s="82" t="s">
        <v>6572</v>
      </c>
      <c r="M100" s="83" t="str">
        <f>VLOOKUP(Table1432[[#This Row],[NUTS III 2013]],Table172537[],2,FALSE)</f>
        <v>16E</v>
      </c>
      <c r="N100" s="85">
        <v>1051</v>
      </c>
      <c r="O100" s="86">
        <v>4.75</v>
      </c>
      <c r="P100" s="87">
        <v>1</v>
      </c>
      <c r="Q100" s="94">
        <v>4</v>
      </c>
      <c r="R100" s="89" t="str">
        <f>CONCATENATE("010.01.04.05/2021/",Table1432[[#This Row],[CodINE Mun2011]])</f>
        <v>010.01.04.05/2021/0605</v>
      </c>
      <c r="AS100" s="80" t="s">
        <v>324</v>
      </c>
      <c r="AT100" s="81" t="s">
        <v>7043</v>
      </c>
    </row>
    <row r="101" spans="1:46" ht="41.4" x14ac:dyDescent="0.3">
      <c r="A101" s="80" t="s">
        <v>242</v>
      </c>
      <c r="B101" s="81" t="s">
        <v>241</v>
      </c>
      <c r="C101" s="78" t="s">
        <v>6713</v>
      </c>
      <c r="D101" s="82" t="s">
        <v>6466</v>
      </c>
      <c r="E101" s="83" t="str">
        <f>VLOOKUP(Table1432[[#This Row],[NUTS I]],Table1533[],2,FALSE)</f>
        <v>1</v>
      </c>
      <c r="F101" s="84" t="s">
        <v>207</v>
      </c>
      <c r="G101" s="83" t="str">
        <f>VLOOKUP(Table1432[[#This Row],[NUTS II 2011]],Table1634[],2,FALSE)</f>
        <v>16</v>
      </c>
      <c r="H101" s="82" t="s">
        <v>207</v>
      </c>
      <c r="I101" s="83" t="str">
        <f>VLOOKUP(Table1432[[#This Row],[NUTS II 2013]],Table162436[],2,FALSE)</f>
        <v>Centro_NUT2013</v>
      </c>
      <c r="J101" s="84" t="s">
        <v>6525</v>
      </c>
      <c r="K101" s="83" t="str">
        <f>VLOOKUP(Table1432[[#This Row],[NUTS III 2011]],Table1735[],2,FALSE)</f>
        <v>168</v>
      </c>
      <c r="L101" s="79" t="s">
        <v>6535</v>
      </c>
      <c r="M101" s="83" t="str">
        <f>VLOOKUP(Table1432[[#This Row],[NUTS III 2013]],Table172537[],2,FALSE)</f>
        <v>16J</v>
      </c>
      <c r="N101" s="85">
        <v>730</v>
      </c>
      <c r="O101" s="86">
        <v>2.95</v>
      </c>
      <c r="P101" s="87">
        <v>0</v>
      </c>
      <c r="Q101" s="88">
        <v>0</v>
      </c>
      <c r="R101" s="89" t="str">
        <f>CONCATENATE("010.01.04.05/2021/",Table1432[[#This Row],[CodINE Mun2011]])</f>
        <v>010.01.04.05/2021/0904</v>
      </c>
      <c r="AS101" s="93" t="s">
        <v>325</v>
      </c>
      <c r="AT101" s="81" t="s">
        <v>7046</v>
      </c>
    </row>
    <row r="102" spans="1:46" ht="41.4" x14ac:dyDescent="0.3">
      <c r="A102" s="93" t="s">
        <v>243</v>
      </c>
      <c r="B102" s="81" t="s">
        <v>6714</v>
      </c>
      <c r="C102" s="78" t="s">
        <v>6715</v>
      </c>
      <c r="D102" s="82" t="s">
        <v>6466</v>
      </c>
      <c r="E102" s="83" t="str">
        <f>VLOOKUP(Table1432[[#This Row],[NUTS I]],Table1533[],2,FALSE)</f>
        <v>1</v>
      </c>
      <c r="F102" s="84" t="s">
        <v>207</v>
      </c>
      <c r="G102" s="83" t="str">
        <f>VLOOKUP(Table1432[[#This Row],[NUTS II 2011]],Table1634[],2,FALSE)</f>
        <v>16</v>
      </c>
      <c r="H102" s="82" t="s">
        <v>207</v>
      </c>
      <c r="I102" s="83" t="str">
        <f>VLOOKUP(Table1432[[#This Row],[NUTS II 2013]],Table162436[],2,FALSE)</f>
        <v>Centro_NUT2013</v>
      </c>
      <c r="J102" s="84" t="s">
        <v>6580</v>
      </c>
      <c r="K102" s="83" t="str">
        <f>VLOOKUP(Table1432[[#This Row],[NUTS III 2011]],Table1735[],2,FALSE)</f>
        <v>164</v>
      </c>
      <c r="L102" s="82" t="s">
        <v>6576</v>
      </c>
      <c r="M102" s="83" t="str">
        <f>VLOOKUP(Table1432[[#This Row],[NUTS III 2013]],Table172537[],2,FALSE)</f>
        <v>16F</v>
      </c>
      <c r="N102" s="85">
        <v>1020</v>
      </c>
      <c r="O102" s="86">
        <v>4.17</v>
      </c>
      <c r="P102" s="87">
        <v>0</v>
      </c>
      <c r="Q102" s="94">
        <v>0</v>
      </c>
      <c r="R102" s="89" t="str">
        <f>CONCATENATE("010.01.04.05/2021/",Table1432[[#This Row],[CodINE Mun2011]])</f>
        <v>010.01.04.05/2021/1008</v>
      </c>
      <c r="AS102" s="116" t="s">
        <v>5586</v>
      </c>
      <c r="AT102" s="98">
        <f>SUBTOTAL(103,Table1620[CodINE Mun2011])</f>
        <v>100</v>
      </c>
    </row>
    <row r="103" spans="1:46" ht="41.4" x14ac:dyDescent="0.3">
      <c r="A103" s="93" t="s">
        <v>245</v>
      </c>
      <c r="B103" s="81" t="s">
        <v>244</v>
      </c>
      <c r="C103" s="78" t="s">
        <v>6716</v>
      </c>
      <c r="D103" s="82" t="s">
        <v>6466</v>
      </c>
      <c r="E103" s="83" t="str">
        <f>VLOOKUP(Table1432[[#This Row],[NUTS I]],Table1533[],2,FALSE)</f>
        <v>1</v>
      </c>
      <c r="F103" s="84" t="s">
        <v>207</v>
      </c>
      <c r="G103" s="83" t="str">
        <f>VLOOKUP(Table1432[[#This Row],[NUTS II 2011]],Table1634[],2,FALSE)</f>
        <v>16</v>
      </c>
      <c r="H103" s="82" t="s">
        <v>207</v>
      </c>
      <c r="I103" s="83" t="str">
        <f>VLOOKUP(Table1432[[#This Row],[NUTS II 2013]],Table162436[],2,FALSE)</f>
        <v>Centro_NUT2013</v>
      </c>
      <c r="J103" s="84" t="s">
        <v>6601</v>
      </c>
      <c r="K103" s="83" t="str">
        <f>VLOOKUP(Table1432[[#This Row],[NUTS III 2011]],Table1735[],2,FALSE)</f>
        <v>167</v>
      </c>
      <c r="L103" s="79" t="s">
        <v>6535</v>
      </c>
      <c r="M103" s="83" t="str">
        <f>VLOOKUP(Table1432[[#This Row],[NUTS III 2013]],Table172537[],2,FALSE)</f>
        <v>16J</v>
      </c>
      <c r="N103" s="85">
        <v>730</v>
      </c>
      <c r="O103" s="86">
        <v>2.95</v>
      </c>
      <c r="P103" s="87">
        <v>0</v>
      </c>
      <c r="Q103" s="94">
        <v>0</v>
      </c>
      <c r="R103" s="89" t="str">
        <f>CONCATENATE("010.01.04.05/2021/",Table1432[[#This Row],[CodINE Mun2011]])</f>
        <v>010.01.04.05/2021/0905</v>
      </c>
      <c r="AS103" s="97"/>
      <c r="AT103" s="98"/>
    </row>
    <row r="104" spans="1:46" ht="41.4" x14ac:dyDescent="0.3">
      <c r="A104" s="80" t="s">
        <v>126</v>
      </c>
      <c r="B104" s="81" t="s">
        <v>125</v>
      </c>
      <c r="C104" s="78" t="s">
        <v>6717</v>
      </c>
      <c r="D104" s="82" t="s">
        <v>6466</v>
      </c>
      <c r="E104" s="83" t="str">
        <f>VLOOKUP(Table1432[[#This Row],[NUTS I]],Table1533[],2,FALSE)</f>
        <v>1</v>
      </c>
      <c r="F104" s="84" t="s">
        <v>90</v>
      </c>
      <c r="G104" s="83" t="str">
        <f>VLOOKUP(Table1432[[#This Row],[NUTS II 2011]],Table1634[],2,FALSE)</f>
        <v>11</v>
      </c>
      <c r="H104" s="79" t="s">
        <v>90</v>
      </c>
      <c r="I104" s="83" t="str">
        <f>VLOOKUP(Table1432[[#This Row],[NUTS II 2013]],Table162436[],2,FALSE)</f>
        <v>Norte_NUT2013</v>
      </c>
      <c r="J104" s="84" t="s">
        <v>6543</v>
      </c>
      <c r="K104" s="83" t="str">
        <f>VLOOKUP(Table1432[[#This Row],[NUTS III 2011]],Table1735[],2,FALSE)</f>
        <v>117</v>
      </c>
      <c r="L104" s="82" t="s">
        <v>6543</v>
      </c>
      <c r="M104" s="83" t="str">
        <f>VLOOKUP(Table1432[[#This Row],[NUTS III 2013]],Table172537[],2,FALSE)</f>
        <v>11D</v>
      </c>
      <c r="N104" s="85">
        <v>777</v>
      </c>
      <c r="O104" s="86">
        <v>3.23</v>
      </c>
      <c r="P104" s="87">
        <v>1</v>
      </c>
      <c r="Q104" s="88">
        <v>15</v>
      </c>
      <c r="R104" s="89" t="str">
        <f>CONCATENATE("010.01.04.05/2021/",Table1432[[#This Row],[CodINE Mun2011]])</f>
        <v>010.01.04.05/2021/0404</v>
      </c>
      <c r="AS104" s="101"/>
      <c r="AT104" s="102"/>
    </row>
    <row r="105" spans="1:46" ht="41.4" x14ac:dyDescent="0.3">
      <c r="A105" s="80" t="s">
        <v>407</v>
      </c>
      <c r="B105" s="81" t="s">
        <v>6718</v>
      </c>
      <c r="C105" s="78" t="s">
        <v>6719</v>
      </c>
      <c r="D105" s="82" t="s">
        <v>6466</v>
      </c>
      <c r="E105" s="83" t="str">
        <f>VLOOKUP(Table1432[[#This Row],[NUTS I]],Table1533[],2,FALSE)</f>
        <v>1</v>
      </c>
      <c r="F105" s="84" t="s">
        <v>380</v>
      </c>
      <c r="G105" s="83" t="str">
        <f>VLOOKUP(Table1432[[#This Row],[NUTS II 2011]],Table1634[],2,FALSE)</f>
        <v>18</v>
      </c>
      <c r="H105" s="79" t="s">
        <v>380</v>
      </c>
      <c r="I105" s="83" t="str">
        <f>VLOOKUP(Table1432[[#This Row],[NUTS II 2013]],Table162436[],2,FALSE)</f>
        <v>Alentejo_NUT2013</v>
      </c>
      <c r="J105" s="84" t="s">
        <v>6491</v>
      </c>
      <c r="K105" s="83" t="str">
        <f>VLOOKUP(Table1432[[#This Row],[NUTS III 2011]],Table1735[],2,FALSE)</f>
        <v>182</v>
      </c>
      <c r="L105" s="82" t="s">
        <v>6491</v>
      </c>
      <c r="M105" s="83" t="str">
        <f>VLOOKUP(Table1432[[#This Row],[NUTS III 2013]],Table172537[],2,FALSE)</f>
        <v>186</v>
      </c>
      <c r="N105" s="85">
        <v>616</v>
      </c>
      <c r="O105" s="86">
        <v>3.01</v>
      </c>
      <c r="P105" s="87">
        <v>0</v>
      </c>
      <c r="Q105" s="88">
        <v>0</v>
      </c>
      <c r="R105" s="89" t="str">
        <f>CONCATENATE("010.01.04.05/2021/",Table1432[[#This Row],[CodINE Mun2011]])</f>
        <v>010.01.04.05/2021/1208</v>
      </c>
      <c r="AS105" s="106"/>
      <c r="AT105" s="106"/>
    </row>
    <row r="106" spans="1:46" ht="41.4" x14ac:dyDescent="0.3">
      <c r="A106" s="80" t="s">
        <v>497</v>
      </c>
      <c r="B106" s="81" t="s">
        <v>6720</v>
      </c>
      <c r="C106" s="78" t="s">
        <v>6721</v>
      </c>
      <c r="D106" s="79" t="s">
        <v>6486</v>
      </c>
      <c r="E106" s="96" t="str">
        <f>VLOOKUP(Table1432[[#This Row],[NUTS I]],Table1533[],2,FALSE)</f>
        <v>3</v>
      </c>
      <c r="F106" s="84" t="s">
        <v>6486</v>
      </c>
      <c r="G106" s="83" t="str">
        <f>VLOOKUP(Table1432[[#This Row],[NUTS II 2011]],Table1634[],2,FALSE)</f>
        <v>30</v>
      </c>
      <c r="H106" s="82" t="s">
        <v>6486</v>
      </c>
      <c r="I106" s="83" t="str">
        <f>VLOOKUP(Table1432[[#This Row],[NUTS II 2013]],Table162436[],2,FALSE)</f>
        <v>Madeira</v>
      </c>
      <c r="J106" s="84" t="s">
        <v>6486</v>
      </c>
      <c r="K106" s="83" t="str">
        <f>VLOOKUP(Table1432[[#This Row],[NUTS III 2011]],Table1735[],2,FALSE)</f>
        <v>300</v>
      </c>
      <c r="L106" s="84" t="s">
        <v>6486</v>
      </c>
      <c r="M106" s="83" t="str">
        <f>VLOOKUP(Table1432[[#This Row],[NUTS III 2013]],Table172537[],2,FALSE)</f>
        <v>300</v>
      </c>
      <c r="N106" s="85">
        <v>1565</v>
      </c>
      <c r="O106" s="86">
        <v>6.76</v>
      </c>
      <c r="P106" s="87">
        <v>12</v>
      </c>
      <c r="Q106" s="88">
        <v>610</v>
      </c>
      <c r="R106" s="89" t="str">
        <f>CONCATENATE("010.01.04.05/2021/",Table1432[[#This Row],[CodINE Mun2011]])</f>
        <v>010.01.04.05/2021/3103</v>
      </c>
    </row>
    <row r="107" spans="1:46" ht="41.4" x14ac:dyDescent="0.3">
      <c r="A107" s="80" t="s">
        <v>247</v>
      </c>
      <c r="B107" s="81" t="s">
        <v>246</v>
      </c>
      <c r="C107" s="78" t="s">
        <v>6722</v>
      </c>
      <c r="D107" s="82" t="s">
        <v>6466</v>
      </c>
      <c r="E107" s="83" t="str">
        <f>VLOOKUP(Table1432[[#This Row],[NUTS I]],Table1533[],2,FALSE)</f>
        <v>1</v>
      </c>
      <c r="F107" s="84" t="s">
        <v>207</v>
      </c>
      <c r="G107" s="83" t="str">
        <f>VLOOKUP(Table1432[[#This Row],[NUTS II 2011]],Table1634[],2,FALSE)</f>
        <v>16</v>
      </c>
      <c r="H107" s="82" t="s">
        <v>207</v>
      </c>
      <c r="I107" s="83" t="str">
        <f>VLOOKUP(Table1432[[#This Row],[NUTS II 2013]],Table162436[],2,FALSE)</f>
        <v>Centro_NUT2013</v>
      </c>
      <c r="J107" s="84" t="s">
        <v>6539</v>
      </c>
      <c r="K107" s="83" t="str">
        <f>VLOOKUP(Table1432[[#This Row],[NUTS III 2011]],Table1735[],2,FALSE)</f>
        <v>16A</v>
      </c>
      <c r="L107" s="79" t="s">
        <v>6535</v>
      </c>
      <c r="M107" s="83" t="str">
        <f>VLOOKUP(Table1432[[#This Row],[NUTS III 2013]],Table172537[],2,FALSE)</f>
        <v>16J</v>
      </c>
      <c r="N107" s="85">
        <v>730</v>
      </c>
      <c r="O107" s="86">
        <v>3.07</v>
      </c>
      <c r="P107" s="87">
        <v>16</v>
      </c>
      <c r="Q107" s="88">
        <v>25</v>
      </c>
      <c r="R107" s="89" t="str">
        <f>CONCATENATE("010.01.04.05/2021/",Table1432[[#This Row],[CodINE Mun2011]])</f>
        <v>010.01.04.05/2021/0504</v>
      </c>
    </row>
    <row r="108" spans="1:46" ht="41.4" x14ac:dyDescent="0.3">
      <c r="A108" s="93" t="s">
        <v>408</v>
      </c>
      <c r="B108" s="81" t="s">
        <v>6723</v>
      </c>
      <c r="C108" s="78" t="s">
        <v>6724</v>
      </c>
      <c r="D108" s="82" t="s">
        <v>6466</v>
      </c>
      <c r="E108" s="83" t="str">
        <f>VLOOKUP(Table1432[[#This Row],[NUTS I]],Table1533[],2,FALSE)</f>
        <v>1</v>
      </c>
      <c r="F108" s="84" t="s">
        <v>380</v>
      </c>
      <c r="G108" s="83" t="str">
        <f>VLOOKUP(Table1432[[#This Row],[NUTS II 2011]],Table1634[],2,FALSE)</f>
        <v>18</v>
      </c>
      <c r="H108" s="79" t="s">
        <v>380</v>
      </c>
      <c r="I108" s="83" t="str">
        <f>VLOOKUP(Table1432[[#This Row],[NUTS II 2013]],Table162436[],2,FALSE)</f>
        <v>Alentejo_NUT2013</v>
      </c>
      <c r="J108" s="84" t="s">
        <v>6491</v>
      </c>
      <c r="K108" s="83" t="str">
        <f>VLOOKUP(Table1432[[#This Row],[NUTS III 2011]],Table1735[],2,FALSE)</f>
        <v>182</v>
      </c>
      <c r="L108" s="82" t="s">
        <v>6491</v>
      </c>
      <c r="M108" s="83" t="str">
        <f>VLOOKUP(Table1432[[#This Row],[NUTS III 2013]],Table172537[],2,FALSE)</f>
        <v>186</v>
      </c>
      <c r="N108" s="85">
        <v>616</v>
      </c>
      <c r="O108" s="86">
        <v>3.01</v>
      </c>
      <c r="P108" s="87">
        <v>2</v>
      </c>
      <c r="Q108" s="94">
        <v>7</v>
      </c>
      <c r="R108" s="89" t="str">
        <f>CONCATENATE("010.01.04.05/2021/",Table1432[[#This Row],[CodINE Mun2011]])</f>
        <v>010.01.04.05/2021/1209</v>
      </c>
    </row>
    <row r="109" spans="1:46" ht="41.4" x14ac:dyDescent="0.3">
      <c r="A109" s="80" t="s">
        <v>249</v>
      </c>
      <c r="B109" s="81" t="s">
        <v>248</v>
      </c>
      <c r="C109" s="78" t="s">
        <v>6725</v>
      </c>
      <c r="D109" s="82" t="s">
        <v>6466</v>
      </c>
      <c r="E109" s="83" t="str">
        <f>VLOOKUP(Table1432[[#This Row],[NUTS I]],Table1533[],2,FALSE)</f>
        <v>1</v>
      </c>
      <c r="F109" s="84" t="s">
        <v>207</v>
      </c>
      <c r="G109" s="83" t="str">
        <f>VLOOKUP(Table1432[[#This Row],[NUTS II 2011]],Table1634[],2,FALSE)</f>
        <v>16</v>
      </c>
      <c r="H109" s="82" t="s">
        <v>207</v>
      </c>
      <c r="I109" s="83" t="str">
        <f>VLOOKUP(Table1432[[#This Row],[NUTS II 2013]],Table162436[],2,FALSE)</f>
        <v>Centro_NUT2013</v>
      </c>
      <c r="J109" s="84" t="s">
        <v>6580</v>
      </c>
      <c r="K109" s="83" t="str">
        <f>VLOOKUP(Table1432[[#This Row],[NUTS III 2011]],Table1735[],2,FALSE)</f>
        <v>164</v>
      </c>
      <c r="L109" s="82" t="s">
        <v>6572</v>
      </c>
      <c r="M109" s="83" t="str">
        <f>VLOOKUP(Table1432[[#This Row],[NUTS III 2013]],Table172537[],2,FALSE)</f>
        <v>16E</v>
      </c>
      <c r="N109" s="85">
        <v>1051</v>
      </c>
      <c r="O109" s="86">
        <v>4.5599999999999996</v>
      </c>
      <c r="P109" s="87">
        <v>0</v>
      </c>
      <c r="Q109" s="88">
        <v>0</v>
      </c>
      <c r="R109" s="89" t="str">
        <f>CONCATENATE("010.01.04.05/2021/",Table1432[[#This Row],[CodINE Mun2011]])</f>
        <v>010.01.04.05/2021/0606</v>
      </c>
    </row>
    <row r="110" spans="1:46" ht="41.4" x14ac:dyDescent="0.3">
      <c r="A110" s="80" t="s">
        <v>351</v>
      </c>
      <c r="B110" s="81" t="s">
        <v>6726</v>
      </c>
      <c r="C110" s="78" t="s">
        <v>6727</v>
      </c>
      <c r="D110" s="82" t="s">
        <v>6466</v>
      </c>
      <c r="E110" s="83" t="str">
        <f>VLOOKUP(Table1432[[#This Row],[NUTS I]],Table1533[],2,FALSE)</f>
        <v>1</v>
      </c>
      <c r="F110" s="84" t="s">
        <v>380</v>
      </c>
      <c r="G110" s="83" t="str">
        <f>VLOOKUP(Table1432[[#This Row],[NUTS II 2011]],Table1634[],2,FALSE)</f>
        <v>18</v>
      </c>
      <c r="H110" s="79" t="s">
        <v>380</v>
      </c>
      <c r="I110" s="83" t="str">
        <f>VLOOKUP(Table1432[[#This Row],[NUTS II 2013]],Table162436[],2,FALSE)</f>
        <v>Alentejo_NUT2013</v>
      </c>
      <c r="J110" s="84" t="s">
        <v>6548</v>
      </c>
      <c r="K110" s="83" t="str">
        <f>VLOOKUP(Table1432[[#This Row],[NUTS III 2011]],Table1735[],2,FALSE)</f>
        <v>185</v>
      </c>
      <c r="L110" s="82" t="s">
        <v>6548</v>
      </c>
      <c r="M110" s="83" t="str">
        <f>VLOOKUP(Table1432[[#This Row],[NUTS III 2013]],Table172537[],2,FALSE)</f>
        <v>185</v>
      </c>
      <c r="N110" s="85">
        <v>929</v>
      </c>
      <c r="O110" s="86">
        <v>3.36</v>
      </c>
      <c r="P110" s="87">
        <v>1</v>
      </c>
      <c r="Q110" s="88">
        <v>3</v>
      </c>
      <c r="R110" s="89" t="str">
        <f>CONCATENATE("010.01.04.05/2021/",Table1432[[#This Row],[CodINE Mun2011]])</f>
        <v>010.01.04.05/2021/1412</v>
      </c>
    </row>
    <row r="111" spans="1:46" ht="41.4" x14ac:dyDescent="0.3">
      <c r="A111" s="80" t="s">
        <v>127</v>
      </c>
      <c r="B111" s="81" t="s">
        <v>6728</v>
      </c>
      <c r="C111" s="78" t="s">
        <v>6729</v>
      </c>
      <c r="D111" s="82" t="s">
        <v>6466</v>
      </c>
      <c r="E111" s="83" t="str">
        <f>VLOOKUP(Table1432[[#This Row],[NUTS I]],Table1533[],2,FALSE)</f>
        <v>1</v>
      </c>
      <c r="F111" s="84" t="s">
        <v>90</v>
      </c>
      <c r="G111" s="83" t="str">
        <f>VLOOKUP(Table1432[[#This Row],[NUTS II 2011]],Table1634[],2,FALSE)</f>
        <v>11</v>
      </c>
      <c r="H111" s="79" t="s">
        <v>90</v>
      </c>
      <c r="I111" s="83" t="str">
        <f>VLOOKUP(Table1432[[#This Row],[NUTS II 2013]],Table162436[],2,FALSE)</f>
        <v>Norte_NUT2013</v>
      </c>
      <c r="J111" s="84" t="s">
        <v>6560</v>
      </c>
      <c r="K111" s="83" t="str">
        <f>VLOOKUP(Table1432[[#This Row],[NUTS III 2011]],Table1735[],2,FALSE)</f>
        <v>114</v>
      </c>
      <c r="L111" s="79" t="s">
        <v>6515</v>
      </c>
      <c r="M111" s="83" t="str">
        <f>VLOOKUP(Table1432[[#This Row],[NUTS III 2013]],Table172537[],2,FALSE)</f>
        <v>11A</v>
      </c>
      <c r="N111" s="85">
        <v>1336</v>
      </c>
      <c r="O111" s="86">
        <v>5.6</v>
      </c>
      <c r="P111" s="87">
        <v>173</v>
      </c>
      <c r="Q111" s="88">
        <v>502</v>
      </c>
      <c r="R111" s="89" t="str">
        <f>CONCATENATE("010.01.04.05/2021/",Table1432[[#This Row],[CodINE Mun2011]])</f>
        <v>010.01.04.05/2021/1304</v>
      </c>
    </row>
    <row r="112" spans="1:46" ht="41.4" x14ac:dyDescent="0.3">
      <c r="A112" s="93" t="s">
        <v>251</v>
      </c>
      <c r="B112" s="81" t="s">
        <v>250</v>
      </c>
      <c r="C112" s="78" t="s">
        <v>6730</v>
      </c>
      <c r="D112" s="82" t="s">
        <v>6466</v>
      </c>
      <c r="E112" s="83" t="str">
        <f>VLOOKUP(Table1432[[#This Row],[NUTS I]],Table1533[],2,FALSE)</f>
        <v>1</v>
      </c>
      <c r="F112" s="84" t="s">
        <v>207</v>
      </c>
      <c r="G112" s="83" t="str">
        <f>VLOOKUP(Table1432[[#This Row],[NUTS II 2011]],Table1634[],2,FALSE)</f>
        <v>16</v>
      </c>
      <c r="H112" s="82" t="s">
        <v>207</v>
      </c>
      <c r="I112" s="83" t="str">
        <f>VLOOKUP(Table1432[[#This Row],[NUTS II 2013]],Table162436[],2,FALSE)</f>
        <v>Centro_NUT2013</v>
      </c>
      <c r="J112" s="84" t="s">
        <v>6601</v>
      </c>
      <c r="K112" s="83" t="str">
        <f>VLOOKUP(Table1432[[#This Row],[NUTS III 2011]],Table1735[],2,FALSE)</f>
        <v>167</v>
      </c>
      <c r="L112" s="79" t="s">
        <v>6535</v>
      </c>
      <c r="M112" s="83" t="str">
        <f>VLOOKUP(Table1432[[#This Row],[NUTS III 2013]],Table172537[],2,FALSE)</f>
        <v>16J</v>
      </c>
      <c r="N112" s="85">
        <v>730</v>
      </c>
      <c r="O112" s="86">
        <v>2.63</v>
      </c>
      <c r="P112" s="87">
        <v>4</v>
      </c>
      <c r="Q112" s="94">
        <v>28</v>
      </c>
      <c r="R112" s="89" t="str">
        <f>CONCATENATE("010.01.04.05/2021/",Table1432[[#This Row],[CodINE Mun2011]])</f>
        <v>010.01.04.05/2021/0906</v>
      </c>
    </row>
    <row r="113" spans="1:18" ht="41.4" x14ac:dyDescent="0.3">
      <c r="A113" s="80" t="s">
        <v>409</v>
      </c>
      <c r="B113" s="81" t="s">
        <v>6731</v>
      </c>
      <c r="C113" s="78" t="s">
        <v>6732</v>
      </c>
      <c r="D113" s="82" t="s">
        <v>6466</v>
      </c>
      <c r="E113" s="83" t="str">
        <f>VLOOKUP(Table1432[[#This Row],[NUTS I]],Table1533[],2,FALSE)</f>
        <v>1</v>
      </c>
      <c r="F113" s="84" t="s">
        <v>380</v>
      </c>
      <c r="G113" s="83" t="str">
        <f>VLOOKUP(Table1432[[#This Row],[NUTS II 2011]],Table1634[],2,FALSE)</f>
        <v>18</v>
      </c>
      <c r="H113" s="79" t="s">
        <v>380</v>
      </c>
      <c r="I113" s="83" t="str">
        <f>VLOOKUP(Table1432[[#This Row],[NUTS II 2013]],Table162436[],2,FALSE)</f>
        <v>Alentejo_NUT2013</v>
      </c>
      <c r="J113" s="84" t="s">
        <v>6480</v>
      </c>
      <c r="K113" s="83" t="str">
        <f>VLOOKUP(Table1432[[#This Row],[NUTS III 2011]],Table1735[],2,FALSE)</f>
        <v>181</v>
      </c>
      <c r="L113" s="82" t="s">
        <v>6480</v>
      </c>
      <c r="M113" s="83" t="str">
        <f>VLOOKUP(Table1432[[#This Row],[NUTS III 2013]],Table172537[],2,FALSE)</f>
        <v>181</v>
      </c>
      <c r="N113" s="85">
        <v>1260</v>
      </c>
      <c r="O113" s="86">
        <v>4.82</v>
      </c>
      <c r="P113" s="87">
        <v>0</v>
      </c>
      <c r="Q113" s="88">
        <v>0</v>
      </c>
      <c r="R113" s="89" t="str">
        <f>CONCATENATE("010.01.04.05/2021/",Table1432[[#This Row],[CodINE Mun2011]])</f>
        <v>010.01.04.05/2021/1505</v>
      </c>
    </row>
    <row r="114" spans="1:18" ht="41.4" x14ac:dyDescent="0.3">
      <c r="A114" s="80" t="s">
        <v>253</v>
      </c>
      <c r="B114" s="81" t="s">
        <v>252</v>
      </c>
      <c r="C114" s="78" t="s">
        <v>6733</v>
      </c>
      <c r="D114" s="82" t="s">
        <v>6466</v>
      </c>
      <c r="E114" s="83" t="str">
        <f>VLOOKUP(Table1432[[#This Row],[NUTS I]],Table1533[],2,FALSE)</f>
        <v>1</v>
      </c>
      <c r="F114" s="84" t="s">
        <v>207</v>
      </c>
      <c r="G114" s="83" t="str">
        <f>VLOOKUP(Table1432[[#This Row],[NUTS II 2011]],Table1634[],2,FALSE)</f>
        <v>16</v>
      </c>
      <c r="H114" s="82" t="s">
        <v>207</v>
      </c>
      <c r="I114" s="83" t="str">
        <f>VLOOKUP(Table1432[[#This Row],[NUTS II 2013]],Table162436[],2,FALSE)</f>
        <v>Centro_NUT2013</v>
      </c>
      <c r="J114" s="84" t="s">
        <v>6525</v>
      </c>
      <c r="K114" s="83" t="str">
        <f>VLOOKUP(Table1432[[#This Row],[NUTS III 2011]],Table1735[],2,FALSE)</f>
        <v>168</v>
      </c>
      <c r="L114" s="79" t="s">
        <v>6535</v>
      </c>
      <c r="M114" s="83" t="str">
        <f>VLOOKUP(Table1432[[#This Row],[NUTS III 2013]],Table172537[],2,FALSE)</f>
        <v>16J</v>
      </c>
      <c r="N114" s="85">
        <v>730</v>
      </c>
      <c r="O114" s="86">
        <v>3.22</v>
      </c>
      <c r="P114" s="87">
        <v>5</v>
      </c>
      <c r="Q114" s="88">
        <v>35</v>
      </c>
      <c r="R114" s="89" t="str">
        <f>CONCATENATE("010.01.04.05/2021/",Table1432[[#This Row],[CodINE Mun2011]])</f>
        <v>010.01.04.05/2021/0907</v>
      </c>
    </row>
    <row r="115" spans="1:18" ht="41.4" x14ac:dyDescent="0.3">
      <c r="A115" s="93" t="s">
        <v>129</v>
      </c>
      <c r="B115" s="81" t="s">
        <v>128</v>
      </c>
      <c r="C115" s="78" t="s">
        <v>6734</v>
      </c>
      <c r="D115" s="82" t="s">
        <v>6466</v>
      </c>
      <c r="E115" s="83" t="str">
        <f>VLOOKUP(Table1432[[#This Row],[NUTS I]],Table1533[],2,FALSE)</f>
        <v>1</v>
      </c>
      <c r="F115" s="84" t="s">
        <v>90</v>
      </c>
      <c r="G115" s="83" t="str">
        <f>VLOOKUP(Table1432[[#This Row],[NUTS II 2011]],Table1634[],2,FALSE)</f>
        <v>11</v>
      </c>
      <c r="H115" s="79" t="s">
        <v>90</v>
      </c>
      <c r="I115" s="83" t="str">
        <f>VLOOKUP(Table1432[[#This Row],[NUTS II 2013]],Table162436[],2,FALSE)</f>
        <v>Norte_NUT2013</v>
      </c>
      <c r="J115" s="84" t="s">
        <v>6501</v>
      </c>
      <c r="K115" s="83" t="str">
        <f>VLOOKUP(Table1432[[#This Row],[NUTS III 2011]],Table1735[],2,FALSE)</f>
        <v>113</v>
      </c>
      <c r="L115" s="82" t="s">
        <v>6501</v>
      </c>
      <c r="M115" s="83" t="str">
        <f>VLOOKUP(Table1432[[#This Row],[NUTS III 2013]],Table172537[],2,FALSE)</f>
        <v>119</v>
      </c>
      <c r="N115" s="85">
        <v>1019</v>
      </c>
      <c r="O115" s="86">
        <v>3.98</v>
      </c>
      <c r="P115" s="87">
        <v>2</v>
      </c>
      <c r="Q115" s="94">
        <v>610</v>
      </c>
      <c r="R115" s="89" t="str">
        <f>CONCATENATE("010.01.04.05/2021/",Table1432[[#This Row],[CodINE Mun2011]])</f>
        <v>010.01.04.05/2021/0308</v>
      </c>
    </row>
    <row r="116" spans="1:18" ht="41.4" x14ac:dyDescent="0.3">
      <c r="A116" s="93" t="s">
        <v>478</v>
      </c>
      <c r="B116" s="81" t="s">
        <v>6735</v>
      </c>
      <c r="C116" s="78" t="s">
        <v>6736</v>
      </c>
      <c r="D116" s="79" t="s">
        <v>6477</v>
      </c>
      <c r="E116" s="96" t="str">
        <f>VLOOKUP(Table1432[[#This Row],[NUTS I]],Table1533[],2,FALSE)</f>
        <v>2</v>
      </c>
      <c r="F116" s="84" t="s">
        <v>6477</v>
      </c>
      <c r="G116" s="83" t="str">
        <f>VLOOKUP(Table1432[[#This Row],[NUTS II 2011]],Table1634[],2,FALSE)</f>
        <v>20</v>
      </c>
      <c r="H116" s="82" t="s">
        <v>6477</v>
      </c>
      <c r="I116" s="83" t="str">
        <f>VLOOKUP(Table1432[[#This Row],[NUTS II 2013]],Table162436[],2,FALSE)</f>
        <v>Açores</v>
      </c>
      <c r="J116" s="84" t="s">
        <v>6477</v>
      </c>
      <c r="K116" s="83" t="str">
        <f>VLOOKUP(Table1432[[#This Row],[NUTS III 2011]],Table1735[],2,FALSE)</f>
        <v>200</v>
      </c>
      <c r="L116" s="84" t="s">
        <v>6477</v>
      </c>
      <c r="M116" s="83" t="str">
        <f>VLOOKUP(Table1432[[#This Row],[NUTS III 2013]],Table172537[],2,FALSE)</f>
        <v>200</v>
      </c>
      <c r="N116" s="85">
        <v>877</v>
      </c>
      <c r="O116" s="86">
        <v>3.47</v>
      </c>
      <c r="P116" s="87">
        <v>0</v>
      </c>
      <c r="Q116" s="94">
        <v>0</v>
      </c>
      <c r="R116" s="89" t="str">
        <f>CONCATENATE("010.01.04.05/2021/",Table1432[[#This Row],[CodINE Mun2011]])</f>
        <v>010.01.04.05/2021/4701</v>
      </c>
    </row>
    <row r="117" spans="1:18" ht="41.4" x14ac:dyDescent="0.3">
      <c r="A117" s="80" t="s">
        <v>255</v>
      </c>
      <c r="B117" s="81" t="s">
        <v>254</v>
      </c>
      <c r="C117" s="78" t="s">
        <v>6737</v>
      </c>
      <c r="D117" s="82" t="s">
        <v>6466</v>
      </c>
      <c r="E117" s="83" t="str">
        <f>VLOOKUP(Table1432[[#This Row],[NUTS I]],Table1533[],2,FALSE)</f>
        <v>1</v>
      </c>
      <c r="F117" s="84" t="s">
        <v>207</v>
      </c>
      <c r="G117" s="83" t="str">
        <f>VLOOKUP(Table1432[[#This Row],[NUTS II 2011]],Table1634[],2,FALSE)</f>
        <v>16</v>
      </c>
      <c r="H117" s="82" t="s">
        <v>207</v>
      </c>
      <c r="I117" s="83" t="str">
        <f>VLOOKUP(Table1432[[#This Row],[NUTS II 2013]],Table162436[],2,FALSE)</f>
        <v>Centro_NUT2013</v>
      </c>
      <c r="J117" s="84" t="s">
        <v>6527</v>
      </c>
      <c r="K117" s="83" t="str">
        <f>VLOOKUP(Table1432[[#This Row],[NUTS III 2011]],Table1735[],2,FALSE)</f>
        <v>169</v>
      </c>
      <c r="L117" s="82" t="s">
        <v>6529</v>
      </c>
      <c r="M117" s="83" t="str">
        <f>VLOOKUP(Table1432[[#This Row],[NUTS III 2013]],Table172537[],2,FALSE)</f>
        <v>16H</v>
      </c>
      <c r="N117" s="85">
        <v>886</v>
      </c>
      <c r="O117" s="86">
        <v>3.16</v>
      </c>
      <c r="P117" s="87">
        <v>6</v>
      </c>
      <c r="Q117" s="88">
        <v>6</v>
      </c>
      <c r="R117" s="89" t="str">
        <f>CONCATENATE("010.01.04.05/2021/",Table1432[[#This Row],[CodINE Mun2011]])</f>
        <v>010.01.04.05/2021/0505</v>
      </c>
    </row>
    <row r="118" spans="1:18" ht="41.4" x14ac:dyDescent="0.3">
      <c r="A118" s="80" t="s">
        <v>256</v>
      </c>
      <c r="B118" s="81" t="s">
        <v>39</v>
      </c>
      <c r="C118" s="78" t="s">
        <v>6738</v>
      </c>
      <c r="D118" s="82" t="s">
        <v>6466</v>
      </c>
      <c r="E118" s="83" t="str">
        <f>VLOOKUP(Table1432[[#This Row],[NUTS I]],Table1533[],2,FALSE)</f>
        <v>1</v>
      </c>
      <c r="F118" s="84" t="s">
        <v>207</v>
      </c>
      <c r="G118" s="83" t="str">
        <f>VLOOKUP(Table1432[[#This Row],[NUTS II 2011]],Table1634[],2,FALSE)</f>
        <v>16</v>
      </c>
      <c r="H118" s="82" t="s">
        <v>207</v>
      </c>
      <c r="I118" s="83" t="str">
        <f>VLOOKUP(Table1432[[#This Row],[NUTS II 2013]],Table162436[],2,FALSE)</f>
        <v>Centro_NUT2013</v>
      </c>
      <c r="J118" s="84" t="s">
        <v>6475</v>
      </c>
      <c r="K118" s="83" t="str">
        <f>VLOOKUP(Table1432[[#This Row],[NUTS III 2011]],Table1735[],2,FALSE)</f>
        <v>161</v>
      </c>
      <c r="L118" s="82" t="s">
        <v>6476</v>
      </c>
      <c r="M118" s="83" t="str">
        <f>VLOOKUP(Table1432[[#This Row],[NUTS III 2013]],Table172537[],2,FALSE)</f>
        <v>16D</v>
      </c>
      <c r="N118" s="85">
        <v>1231</v>
      </c>
      <c r="O118" s="86">
        <v>5.19</v>
      </c>
      <c r="P118" s="87">
        <v>12</v>
      </c>
      <c r="Q118" s="88">
        <v>106</v>
      </c>
      <c r="R118" s="89" t="str">
        <f>CONCATENATE("010.01.04.05/2021/",Table1432[[#This Row],[CodINE Mun2011]])</f>
        <v>010.01.04.05/2021/0110</v>
      </c>
    </row>
    <row r="119" spans="1:18" ht="41.4" x14ac:dyDescent="0.3">
      <c r="A119" s="80" t="s">
        <v>454</v>
      </c>
      <c r="B119" s="81" t="s">
        <v>453</v>
      </c>
      <c r="C119" s="78" t="s">
        <v>6739</v>
      </c>
      <c r="D119" s="82" t="s">
        <v>6466</v>
      </c>
      <c r="E119" s="83" t="str">
        <f>VLOOKUP(Table1432[[#This Row],[NUTS I]],Table1533[],2,FALSE)</f>
        <v>1</v>
      </c>
      <c r="F119" s="84" t="s">
        <v>442</v>
      </c>
      <c r="G119" s="83" t="str">
        <f>VLOOKUP(Table1432[[#This Row],[NUTS II 2011]],Table1634[],2,FALSE)</f>
        <v>15</v>
      </c>
      <c r="H119" s="79" t="s">
        <v>442</v>
      </c>
      <c r="I119" s="83" t="str">
        <f>VLOOKUP(Table1432[[#This Row],[NUTS II 2013]],Table162436[],2,FALSE)</f>
        <v>Algarve_NUT2013</v>
      </c>
      <c r="J119" s="84" t="s">
        <v>442</v>
      </c>
      <c r="K119" s="83">
        <f>VLOOKUP(Table1432[[#This Row],[NUTS III 2011]],Table1735[],2,FALSE)</f>
        <v>150</v>
      </c>
      <c r="L119" s="82" t="s">
        <v>442</v>
      </c>
      <c r="M119" s="83">
        <f>VLOOKUP(Table1432[[#This Row],[NUTS III 2013]],Table172537[],2,FALSE)</f>
        <v>150</v>
      </c>
      <c r="N119" s="85">
        <v>2025</v>
      </c>
      <c r="O119" s="86">
        <v>5.98</v>
      </c>
      <c r="P119" s="87">
        <v>6</v>
      </c>
      <c r="Q119" s="88">
        <v>42</v>
      </c>
      <c r="R119" s="89" t="str">
        <f>CONCATENATE("010.01.04.05/2021/",Table1432[[#This Row],[CodINE Mun2011]])</f>
        <v>010.01.04.05/2021/0806</v>
      </c>
    </row>
    <row r="120" spans="1:18" ht="41.4" x14ac:dyDescent="0.3">
      <c r="A120" s="80" t="s">
        <v>6740</v>
      </c>
      <c r="B120" s="81" t="s">
        <v>6741</v>
      </c>
      <c r="C120" s="78" t="s">
        <v>6742</v>
      </c>
      <c r="D120" s="79" t="s">
        <v>6477</v>
      </c>
      <c r="E120" s="96" t="str">
        <f>VLOOKUP(Table1432[[#This Row],[NUTS I]],Table1533[],2,FALSE)</f>
        <v>2</v>
      </c>
      <c r="F120" s="84" t="s">
        <v>6477</v>
      </c>
      <c r="G120" s="83" t="str">
        <f>VLOOKUP(Table1432[[#This Row],[NUTS II 2011]],Table1634[],2,FALSE)</f>
        <v>20</v>
      </c>
      <c r="H120" s="82" t="s">
        <v>6477</v>
      </c>
      <c r="I120" s="83" t="str">
        <f>VLOOKUP(Table1432[[#This Row],[NUTS II 2013]],Table162436[],2,FALSE)</f>
        <v>Açores</v>
      </c>
      <c r="J120" s="84" t="s">
        <v>6477</v>
      </c>
      <c r="K120" s="83" t="str">
        <f>VLOOKUP(Table1432[[#This Row],[NUTS III 2011]],Table1735[],2,FALSE)</f>
        <v>200</v>
      </c>
      <c r="L120" s="84" t="s">
        <v>6477</v>
      </c>
      <c r="M120" s="83" t="str">
        <f>VLOOKUP(Table1432[[#This Row],[NUTS III 2013]],Table172537[],2,FALSE)</f>
        <v>200</v>
      </c>
      <c r="N120" s="85">
        <v>877</v>
      </c>
      <c r="O120" s="86">
        <v>3.68</v>
      </c>
      <c r="P120" s="87">
        <v>0</v>
      </c>
      <c r="Q120" s="88">
        <v>0</v>
      </c>
      <c r="R120" s="89" t="str">
        <f>CONCATENATE("010.01.04.05/2021/",Table1432[[#This Row],[CodINE Mun2011]])</f>
        <v>010.01.04.05/2021/4201</v>
      </c>
    </row>
    <row r="121" spans="1:18" ht="41.4" x14ac:dyDescent="0.3">
      <c r="A121" s="93" t="s">
        <v>456</v>
      </c>
      <c r="B121" s="81" t="s">
        <v>455</v>
      </c>
      <c r="C121" s="78" t="s">
        <v>6743</v>
      </c>
      <c r="D121" s="82" t="s">
        <v>6466</v>
      </c>
      <c r="E121" s="83" t="str">
        <f>VLOOKUP(Table1432[[#This Row],[NUTS I]],Table1533[],2,FALSE)</f>
        <v>1</v>
      </c>
      <c r="F121" s="84" t="s">
        <v>442</v>
      </c>
      <c r="G121" s="83" t="str">
        <f>VLOOKUP(Table1432[[#This Row],[NUTS II 2011]],Table1634[],2,FALSE)</f>
        <v>15</v>
      </c>
      <c r="H121" s="79" t="s">
        <v>442</v>
      </c>
      <c r="I121" s="83" t="str">
        <f>VLOOKUP(Table1432[[#This Row],[NUTS II 2013]],Table162436[],2,FALSE)</f>
        <v>Algarve_NUT2013</v>
      </c>
      <c r="J121" s="84" t="s">
        <v>442</v>
      </c>
      <c r="K121" s="83">
        <f>VLOOKUP(Table1432[[#This Row],[NUTS III 2011]],Table1735[],2,FALSE)</f>
        <v>150</v>
      </c>
      <c r="L121" s="82" t="s">
        <v>442</v>
      </c>
      <c r="M121" s="83">
        <f>VLOOKUP(Table1432[[#This Row],[NUTS III 2013]],Table172537[],2,FALSE)</f>
        <v>150</v>
      </c>
      <c r="N121" s="85">
        <v>2348</v>
      </c>
      <c r="O121" s="86">
        <v>7.45</v>
      </c>
      <c r="P121" s="87">
        <v>2</v>
      </c>
      <c r="Q121" s="94">
        <v>21</v>
      </c>
      <c r="R121" s="89" t="str">
        <f>CONCATENATE("010.01.04.05/2021/",Table1432[[#This Row],[CodINE Mun2011]])</f>
        <v>010.01.04.05/2021/0807</v>
      </c>
    </row>
    <row r="122" spans="1:18" ht="41.4" x14ac:dyDescent="0.3">
      <c r="A122" s="93" t="s">
        <v>480</v>
      </c>
      <c r="B122" s="81" t="s">
        <v>6744</v>
      </c>
      <c r="C122" s="78" t="s">
        <v>6745</v>
      </c>
      <c r="D122" s="79" t="s">
        <v>6477</v>
      </c>
      <c r="E122" s="96" t="str">
        <f>VLOOKUP(Table1432[[#This Row],[NUTS I]],Table1533[],2,FALSE)</f>
        <v>2</v>
      </c>
      <c r="F122" s="84" t="s">
        <v>6477</v>
      </c>
      <c r="G122" s="83" t="str">
        <f>VLOOKUP(Table1432[[#This Row],[NUTS II 2011]],Table1634[],2,FALSE)</f>
        <v>20</v>
      </c>
      <c r="H122" s="82" t="s">
        <v>6477</v>
      </c>
      <c r="I122" s="83" t="str">
        <f>VLOOKUP(Table1432[[#This Row],[NUTS II 2013]],Table162436[],2,FALSE)</f>
        <v>Açores</v>
      </c>
      <c r="J122" s="84" t="s">
        <v>6477</v>
      </c>
      <c r="K122" s="83" t="str">
        <f>VLOOKUP(Table1432[[#This Row],[NUTS III 2011]],Table1735[],2,FALSE)</f>
        <v>200</v>
      </c>
      <c r="L122" s="84" t="s">
        <v>6477</v>
      </c>
      <c r="M122" s="83" t="str">
        <f>VLOOKUP(Table1432[[#This Row],[NUTS III 2013]],Table172537[],2,FALSE)</f>
        <v>200</v>
      </c>
      <c r="N122" s="85">
        <v>877</v>
      </c>
      <c r="O122" s="86">
        <v>3.95</v>
      </c>
      <c r="P122" s="87">
        <v>0</v>
      </c>
      <c r="Q122" s="94">
        <v>0</v>
      </c>
      <c r="R122" s="89" t="str">
        <f>CONCATENATE("010.01.04.05/2021/",Table1432[[#This Row],[CodINE Mun2011]])</f>
        <v>010.01.04.05/2021/4801</v>
      </c>
    </row>
    <row r="123" spans="1:18" ht="41.4" x14ac:dyDescent="0.3">
      <c r="A123" s="93" t="s">
        <v>481</v>
      </c>
      <c r="B123" s="81" t="s">
        <v>6746</v>
      </c>
      <c r="C123" s="78" t="s">
        <v>6747</v>
      </c>
      <c r="D123" s="79" t="s">
        <v>6477</v>
      </c>
      <c r="E123" s="96" t="str">
        <f>VLOOKUP(Table1432[[#This Row],[NUTS I]],Table1533[],2,FALSE)</f>
        <v>2</v>
      </c>
      <c r="F123" s="84" t="s">
        <v>6477</v>
      </c>
      <c r="G123" s="83" t="str">
        <f>VLOOKUP(Table1432[[#This Row],[NUTS II 2011]],Table1634[],2,FALSE)</f>
        <v>20</v>
      </c>
      <c r="H123" s="82" t="s">
        <v>6477</v>
      </c>
      <c r="I123" s="83" t="str">
        <f>VLOOKUP(Table1432[[#This Row],[NUTS II 2013]],Table162436[],2,FALSE)</f>
        <v>Açores</v>
      </c>
      <c r="J123" s="84" t="s">
        <v>6477</v>
      </c>
      <c r="K123" s="83" t="str">
        <f>VLOOKUP(Table1432[[#This Row],[NUTS III 2011]],Table1735[],2,FALSE)</f>
        <v>200</v>
      </c>
      <c r="L123" s="84" t="s">
        <v>6477</v>
      </c>
      <c r="M123" s="83" t="str">
        <f>VLOOKUP(Table1432[[#This Row],[NUTS III 2013]],Table172537[],2,FALSE)</f>
        <v>200</v>
      </c>
      <c r="N123" s="85">
        <v>877</v>
      </c>
      <c r="O123" s="86">
        <v>3.95</v>
      </c>
      <c r="P123" s="87">
        <v>0</v>
      </c>
      <c r="Q123" s="94">
        <v>0</v>
      </c>
      <c r="R123" s="89" t="str">
        <f>CONCATENATE("010.01.04.05/2021/",Table1432[[#This Row],[CodINE Mun2011]])</f>
        <v>010.01.04.05/2021/4601</v>
      </c>
    </row>
    <row r="124" spans="1:18" ht="41.4" x14ac:dyDescent="0.3">
      <c r="A124" s="93" t="s">
        <v>130</v>
      </c>
      <c r="B124" s="81" t="s">
        <v>6748</v>
      </c>
      <c r="C124" s="78" t="s">
        <v>6749</v>
      </c>
      <c r="D124" s="82" t="s">
        <v>6466</v>
      </c>
      <c r="E124" s="83" t="str">
        <f>VLOOKUP(Table1432[[#This Row],[NUTS I]],Table1533[],2,FALSE)</f>
        <v>1</v>
      </c>
      <c r="F124" s="84" t="s">
        <v>90</v>
      </c>
      <c r="G124" s="83" t="str">
        <f>VLOOKUP(Table1432[[#This Row],[NUTS II 2011]],Table1634[],2,FALSE)</f>
        <v>11</v>
      </c>
      <c r="H124" s="79" t="s">
        <v>90</v>
      </c>
      <c r="I124" s="83" t="str">
        <f>VLOOKUP(Table1432[[#This Row],[NUTS II 2013]],Table162436[],2,FALSE)</f>
        <v>Norte_NUT2013</v>
      </c>
      <c r="J124" s="84" t="s">
        <v>6543</v>
      </c>
      <c r="K124" s="83" t="str">
        <f>VLOOKUP(Table1432[[#This Row],[NUTS III 2011]],Table1735[],2,FALSE)</f>
        <v>117</v>
      </c>
      <c r="L124" s="82" t="s">
        <v>6543</v>
      </c>
      <c r="M124" s="83" t="str">
        <f>VLOOKUP(Table1432[[#This Row],[NUTS III 2013]],Table172537[],2,FALSE)</f>
        <v>11D</v>
      </c>
      <c r="N124" s="85">
        <v>777</v>
      </c>
      <c r="O124" s="86">
        <v>2.5</v>
      </c>
      <c r="P124" s="87">
        <v>3</v>
      </c>
      <c r="Q124" s="94">
        <v>27</v>
      </c>
      <c r="R124" s="89" t="str">
        <f>CONCATENATE("010.01.04.05/2021/",Table1432[[#This Row],[CodINE Mun2011]])</f>
        <v>010.01.04.05/2021/1805</v>
      </c>
    </row>
    <row r="125" spans="1:18" ht="41.4" x14ac:dyDescent="0.3">
      <c r="A125" s="80" t="s">
        <v>257</v>
      </c>
      <c r="B125" s="81" t="s">
        <v>6750</v>
      </c>
      <c r="C125" s="78" t="s">
        <v>6751</v>
      </c>
      <c r="D125" s="82" t="s">
        <v>6466</v>
      </c>
      <c r="E125" s="83" t="str">
        <f>VLOOKUP(Table1432[[#This Row],[NUTS I]],Table1533[],2,FALSE)</f>
        <v>1</v>
      </c>
      <c r="F125" s="84" t="s">
        <v>207</v>
      </c>
      <c r="G125" s="83" t="str">
        <f>VLOOKUP(Table1432[[#This Row],[NUTS II 2011]],Table1634[],2,FALSE)</f>
        <v>16</v>
      </c>
      <c r="H125" s="82" t="s">
        <v>207</v>
      </c>
      <c r="I125" s="83" t="str">
        <f>VLOOKUP(Table1432[[#This Row],[NUTS II 2013]],Table162436[],2,FALSE)</f>
        <v>Centro_NUT2013</v>
      </c>
      <c r="J125" s="84" t="s">
        <v>6595</v>
      </c>
      <c r="K125" s="83" t="str">
        <f>VLOOKUP(Table1432[[#This Row],[NUTS III 2011]],Table1735[],2,FALSE)</f>
        <v>163</v>
      </c>
      <c r="L125" s="82" t="s">
        <v>6576</v>
      </c>
      <c r="M125" s="83" t="str">
        <f>VLOOKUP(Table1432[[#This Row],[NUTS III 2013]],Table172537[],2,FALSE)</f>
        <v>16F</v>
      </c>
      <c r="N125" s="85">
        <v>1020</v>
      </c>
      <c r="O125" s="86">
        <v>4.6500000000000004</v>
      </c>
      <c r="P125" s="87">
        <v>0</v>
      </c>
      <c r="Q125" s="88">
        <v>0</v>
      </c>
      <c r="R125" s="89" t="str">
        <f>CONCATENATE("010.01.04.05/2021/",Table1432[[#This Row],[CodINE Mun2011]])</f>
        <v>010.01.04.05/2021/1009</v>
      </c>
    </row>
    <row r="126" spans="1:18" ht="41.4" x14ac:dyDescent="0.3">
      <c r="A126" s="80" t="s">
        <v>352</v>
      </c>
      <c r="B126" s="81" t="s">
        <v>6752</v>
      </c>
      <c r="C126" s="78" t="s">
        <v>6753</v>
      </c>
      <c r="D126" s="82" t="s">
        <v>6466</v>
      </c>
      <c r="E126" s="83" t="str">
        <f>VLOOKUP(Table1432[[#This Row],[NUTS I]],Table1533[],2,FALSE)</f>
        <v>1</v>
      </c>
      <c r="F126" s="84" t="s">
        <v>352</v>
      </c>
      <c r="G126" s="83" t="str">
        <f>VLOOKUP(Table1432[[#This Row],[NUTS II 2011]],Table1634[],2,FALSE)</f>
        <v>17</v>
      </c>
      <c r="H126" s="79" t="s">
        <v>6488</v>
      </c>
      <c r="I126" s="83" t="str">
        <f>VLOOKUP(Table1432[[#This Row],[NUTS II 2013]],Table162436[],2,FALSE)</f>
        <v>AML</v>
      </c>
      <c r="J126" s="84" t="s">
        <v>6556</v>
      </c>
      <c r="K126" s="83" t="str">
        <f>VLOOKUP(Table1432[[#This Row],[NUTS III 2011]],Table1735[],2,FALSE)</f>
        <v>171</v>
      </c>
      <c r="L126" s="82" t="s">
        <v>6488</v>
      </c>
      <c r="M126" s="83" t="str">
        <f>VLOOKUP(Table1432[[#This Row],[NUTS III 2013]],Table172537[],2,FALSE)</f>
        <v>170</v>
      </c>
      <c r="N126" s="85">
        <v>4098</v>
      </c>
      <c r="O126" s="86">
        <v>11.12</v>
      </c>
      <c r="P126" s="87">
        <v>17</v>
      </c>
      <c r="Q126" s="88">
        <v>2867</v>
      </c>
      <c r="R126" s="89" t="str">
        <f>CONCATENATE("010.01.04.05/2021/",Table1432[[#This Row],[CodINE Mun2011]])</f>
        <v>010.01.04.05/2021/1106</v>
      </c>
    </row>
    <row r="127" spans="1:18" ht="41.4" x14ac:dyDescent="0.3">
      <c r="A127" s="80" t="s">
        <v>458</v>
      </c>
      <c r="B127" s="81" t="s">
        <v>457</v>
      </c>
      <c r="C127" s="78" t="s">
        <v>6754</v>
      </c>
      <c r="D127" s="82" t="s">
        <v>6466</v>
      </c>
      <c r="E127" s="83" t="str">
        <f>VLOOKUP(Table1432[[#This Row],[NUTS I]],Table1533[],2,FALSE)</f>
        <v>1</v>
      </c>
      <c r="F127" s="84" t="s">
        <v>442</v>
      </c>
      <c r="G127" s="83" t="str">
        <f>VLOOKUP(Table1432[[#This Row],[NUTS II 2011]],Table1634[],2,FALSE)</f>
        <v>15</v>
      </c>
      <c r="H127" s="79" t="s">
        <v>442</v>
      </c>
      <c r="I127" s="83" t="str">
        <f>VLOOKUP(Table1432[[#This Row],[NUTS II 2013]],Table162436[],2,FALSE)</f>
        <v>Algarve_NUT2013</v>
      </c>
      <c r="J127" s="84" t="s">
        <v>442</v>
      </c>
      <c r="K127" s="83">
        <f>VLOOKUP(Table1432[[#This Row],[NUTS III 2011]],Table1735[],2,FALSE)</f>
        <v>150</v>
      </c>
      <c r="L127" s="82" t="s">
        <v>442</v>
      </c>
      <c r="M127" s="83">
        <f>VLOOKUP(Table1432[[#This Row],[NUTS III 2013]],Table172537[],2,FALSE)</f>
        <v>150</v>
      </c>
      <c r="N127" s="85">
        <v>2652</v>
      </c>
      <c r="O127" s="86">
        <v>7.54</v>
      </c>
      <c r="P127" s="87">
        <v>20</v>
      </c>
      <c r="Q127" s="88">
        <v>101</v>
      </c>
      <c r="R127" s="89" t="str">
        <f>CONCATENATE("010.01.04.05/2021/",Table1432[[#This Row],[CodINE Mun2011]])</f>
        <v>010.01.04.05/2021/0808</v>
      </c>
    </row>
    <row r="128" spans="1:18" ht="41.4" x14ac:dyDescent="0.3">
      <c r="A128" s="93" t="s">
        <v>353</v>
      </c>
      <c r="B128" s="81" t="s">
        <v>6755</v>
      </c>
      <c r="C128" s="78" t="s">
        <v>6756</v>
      </c>
      <c r="D128" s="82" t="s">
        <v>6466</v>
      </c>
      <c r="E128" s="83" t="str">
        <f>VLOOKUP(Table1432[[#This Row],[NUTS I]],Table1533[],2,FALSE)</f>
        <v>1</v>
      </c>
      <c r="F128" s="84" t="s">
        <v>352</v>
      </c>
      <c r="G128" s="83" t="str">
        <f>VLOOKUP(Table1432[[#This Row],[NUTS II 2011]],Table1634[],2,FALSE)</f>
        <v>17</v>
      </c>
      <c r="H128" s="79" t="s">
        <v>6488</v>
      </c>
      <c r="I128" s="83" t="str">
        <f>VLOOKUP(Table1432[[#This Row],[NUTS II 2013]],Table162436[],2,FALSE)</f>
        <v>AML</v>
      </c>
      <c r="J128" s="84" t="s">
        <v>6556</v>
      </c>
      <c r="K128" s="83" t="str">
        <f>VLOOKUP(Table1432[[#This Row],[NUTS III 2011]],Table1735[],2,FALSE)</f>
        <v>171</v>
      </c>
      <c r="L128" s="82" t="s">
        <v>6488</v>
      </c>
      <c r="M128" s="83" t="str">
        <f>VLOOKUP(Table1432[[#This Row],[NUTS III 2013]],Table172537[],2,FALSE)</f>
        <v>170</v>
      </c>
      <c r="N128" s="85">
        <v>2250</v>
      </c>
      <c r="O128" s="86">
        <v>7.78</v>
      </c>
      <c r="P128" s="87">
        <v>122</v>
      </c>
      <c r="Q128" s="94">
        <v>2673</v>
      </c>
      <c r="R128" s="89" t="str">
        <f>CONCATENATE("010.01.04.05/2021/",Table1432[[#This Row],[CodINE Mun2011]])</f>
        <v>010.01.04.05/2021/1107</v>
      </c>
    </row>
    <row r="129" spans="1:18" ht="41.4" x14ac:dyDescent="0.3">
      <c r="A129" s="80" t="s">
        <v>354</v>
      </c>
      <c r="B129" s="81" t="s">
        <v>6757</v>
      </c>
      <c r="C129" s="78" t="s">
        <v>6758</v>
      </c>
      <c r="D129" s="82" t="s">
        <v>6466</v>
      </c>
      <c r="E129" s="83" t="str">
        <f>VLOOKUP(Table1432[[#This Row],[NUTS I]],Table1533[],2,FALSE)</f>
        <v>1</v>
      </c>
      <c r="F129" s="84" t="s">
        <v>207</v>
      </c>
      <c r="G129" s="83" t="str">
        <f>VLOOKUP(Table1432[[#This Row],[NUTS II 2011]],Table1634[],2,FALSE)</f>
        <v>16</v>
      </c>
      <c r="H129" s="82" t="s">
        <v>207</v>
      </c>
      <c r="I129" s="83" t="str">
        <f>VLOOKUP(Table1432[[#This Row],[NUTS II 2013]],Table162436[],2,FALSE)</f>
        <v>Centro_NUT2013</v>
      </c>
      <c r="J129" s="84" t="s">
        <v>6519</v>
      </c>
      <c r="K129" s="83" t="str">
        <f>VLOOKUP(Table1432[[#This Row],[NUTS III 2011]],Table1735[],2,FALSE)</f>
        <v>16B</v>
      </c>
      <c r="L129" s="79" t="s">
        <v>6519</v>
      </c>
      <c r="M129" s="83" t="str">
        <f>VLOOKUP(Table1432[[#This Row],[NUTS III 2013]],Table172537[],2,FALSE)</f>
        <v>16B</v>
      </c>
      <c r="N129" s="85">
        <v>1250</v>
      </c>
      <c r="O129" s="86">
        <v>4.32</v>
      </c>
      <c r="P129" s="87">
        <v>5</v>
      </c>
      <c r="Q129" s="88">
        <v>10</v>
      </c>
      <c r="R129" s="89" t="str">
        <f>CONCATENATE("010.01.04.05/2021/",Table1432[[#This Row],[CodINE Mun2011]])</f>
        <v>010.01.04.05/2021/1108</v>
      </c>
    </row>
    <row r="130" spans="1:18" ht="41.4" x14ac:dyDescent="0.3">
      <c r="A130" s="93" t="s">
        <v>259</v>
      </c>
      <c r="B130" s="81" t="s">
        <v>258</v>
      </c>
      <c r="C130" s="78" t="s">
        <v>6759</v>
      </c>
      <c r="D130" s="82" t="s">
        <v>6466</v>
      </c>
      <c r="E130" s="83" t="str">
        <f>VLOOKUP(Table1432[[#This Row],[NUTS I]],Table1533[],2,FALSE)</f>
        <v>1</v>
      </c>
      <c r="F130" s="84" t="s">
        <v>207</v>
      </c>
      <c r="G130" s="83" t="str">
        <f>VLOOKUP(Table1432[[#This Row],[NUTS II 2011]],Table1634[],2,FALSE)</f>
        <v>16</v>
      </c>
      <c r="H130" s="82" t="s">
        <v>207</v>
      </c>
      <c r="I130" s="83" t="str">
        <f>VLOOKUP(Table1432[[#This Row],[NUTS II 2013]],Table162436[],2,FALSE)</f>
        <v>Centro_NUT2013</v>
      </c>
      <c r="J130" s="84" t="s">
        <v>6580</v>
      </c>
      <c r="K130" s="83" t="str">
        <f>VLOOKUP(Table1432[[#This Row],[NUTS III 2011]],Table1735[],2,FALSE)</f>
        <v>164</v>
      </c>
      <c r="L130" s="82" t="s">
        <v>6572</v>
      </c>
      <c r="M130" s="83" t="str">
        <f>VLOOKUP(Table1432[[#This Row],[NUTS III 2013]],Table172537[],2,FALSE)</f>
        <v>16E</v>
      </c>
      <c r="N130" s="85">
        <v>1051</v>
      </c>
      <c r="O130" s="86">
        <v>3.52</v>
      </c>
      <c r="P130" s="87">
        <v>0</v>
      </c>
      <c r="Q130" s="94">
        <v>0</v>
      </c>
      <c r="R130" s="89" t="str">
        <f>CONCATENATE("010.01.04.05/2021/",Table1432[[#This Row],[CodINE Mun2011]])</f>
        <v>010.01.04.05/2021/0607</v>
      </c>
    </row>
    <row r="131" spans="1:18" ht="41.4" x14ac:dyDescent="0.3">
      <c r="A131" s="93" t="s">
        <v>131</v>
      </c>
      <c r="B131" s="81" t="s">
        <v>6760</v>
      </c>
      <c r="C131" s="78" t="s">
        <v>6761</v>
      </c>
      <c r="D131" s="82" t="s">
        <v>6466</v>
      </c>
      <c r="E131" s="83" t="str">
        <f>VLOOKUP(Table1432[[#This Row],[NUTS I]],Table1533[],2,FALSE)</f>
        <v>1</v>
      </c>
      <c r="F131" s="84" t="s">
        <v>90</v>
      </c>
      <c r="G131" s="83" t="str">
        <f>VLOOKUP(Table1432[[#This Row],[NUTS II 2011]],Table1634[],2,FALSE)</f>
        <v>11</v>
      </c>
      <c r="H131" s="79" t="s">
        <v>90</v>
      </c>
      <c r="I131" s="83" t="str">
        <f>VLOOKUP(Table1432[[#This Row],[NUTS II 2013]],Table162436[],2,FALSE)</f>
        <v>Norte_NUT2013</v>
      </c>
      <c r="J131" s="84" t="s">
        <v>6594</v>
      </c>
      <c r="K131" s="83" t="str">
        <f>VLOOKUP(Table1432[[#This Row],[NUTS III 2011]],Table1735[],2,FALSE)</f>
        <v>115</v>
      </c>
      <c r="L131" s="82" t="s">
        <v>6582</v>
      </c>
      <c r="M131" s="83" t="str">
        <f>VLOOKUP(Table1432[[#This Row],[NUTS III 2013]],Table172537[],2,FALSE)</f>
        <v>11C</v>
      </c>
      <c r="N131" s="85">
        <v>893</v>
      </c>
      <c r="O131" s="86">
        <v>2.71</v>
      </c>
      <c r="P131" s="87">
        <v>0</v>
      </c>
      <c r="Q131" s="94">
        <v>0</v>
      </c>
      <c r="R131" s="89" t="str">
        <f>CONCATENATE("010.01.04.05/2021/",Table1432[[#This Row],[CodINE Mun2011]])</f>
        <v>010.01.04.05/2021/1305</v>
      </c>
    </row>
    <row r="132" spans="1:18" ht="41.4" x14ac:dyDescent="0.3">
      <c r="A132" s="93" t="s">
        <v>355</v>
      </c>
      <c r="B132" s="81" t="s">
        <v>6762</v>
      </c>
      <c r="C132" s="78" t="s">
        <v>6763</v>
      </c>
      <c r="D132" s="82" t="s">
        <v>6466</v>
      </c>
      <c r="E132" s="83" t="str">
        <f>VLOOKUP(Table1432[[#This Row],[NUTS I]],Table1533[],2,FALSE)</f>
        <v>1</v>
      </c>
      <c r="F132" s="84" t="s">
        <v>207</v>
      </c>
      <c r="G132" s="83" t="str">
        <f>VLOOKUP(Table1432[[#This Row],[NUTS II 2011]],Table1634[],2,FALSE)</f>
        <v>16</v>
      </c>
      <c r="H132" s="82" t="s">
        <v>207</v>
      </c>
      <c r="I132" s="83" t="str">
        <f>VLOOKUP(Table1432[[#This Row],[NUTS II 2013]],Table162436[],2,FALSE)</f>
        <v>Centro_NUT2013</v>
      </c>
      <c r="J132" s="84" t="s">
        <v>6589</v>
      </c>
      <c r="K132" s="83" t="str">
        <f>VLOOKUP(Table1432[[#This Row],[NUTS III 2011]],Table1735[],2,FALSE)</f>
        <v>166</v>
      </c>
      <c r="L132" s="82" t="s">
        <v>6467</v>
      </c>
      <c r="M132" s="83" t="str">
        <f>VLOOKUP(Table1432[[#This Row],[NUTS III 2013]],Table172537[],2,FALSE)</f>
        <v>16I</v>
      </c>
      <c r="N132" s="85">
        <v>697</v>
      </c>
      <c r="O132" s="86">
        <v>3.67</v>
      </c>
      <c r="P132" s="87">
        <v>0</v>
      </c>
      <c r="Q132" s="94">
        <v>0</v>
      </c>
      <c r="R132" s="89" t="str">
        <f>CONCATENATE("010.01.04.05/2021/",Table1432[[#This Row],[CodINE Mun2011]])</f>
        <v>010.01.04.05/2021/1413</v>
      </c>
    </row>
    <row r="133" spans="1:18" ht="41.4" x14ac:dyDescent="0.3">
      <c r="A133" s="93" t="s">
        <v>133</v>
      </c>
      <c r="B133" s="81" t="s">
        <v>132</v>
      </c>
      <c r="C133" s="78" t="s">
        <v>6764</v>
      </c>
      <c r="D133" s="82" t="s">
        <v>6466</v>
      </c>
      <c r="E133" s="83" t="str">
        <f>VLOOKUP(Table1432[[#This Row],[NUTS I]],Table1533[],2,FALSE)</f>
        <v>1</v>
      </c>
      <c r="F133" s="84" t="s">
        <v>90</v>
      </c>
      <c r="G133" s="83" t="str">
        <f>VLOOKUP(Table1432[[#This Row],[NUTS II 2011]],Table1634[],2,FALSE)</f>
        <v>11</v>
      </c>
      <c r="H133" s="79" t="s">
        <v>90</v>
      </c>
      <c r="I133" s="83" t="str">
        <f>VLOOKUP(Table1432[[#This Row],[NUTS II 2013]],Table162436[],2,FALSE)</f>
        <v>Norte_NUT2013</v>
      </c>
      <c r="J133" s="84" t="s">
        <v>6495</v>
      </c>
      <c r="K133" s="83" t="str">
        <f>VLOOKUP(Table1432[[#This Row],[NUTS III 2011]],Table1735[],2,FALSE)</f>
        <v>118</v>
      </c>
      <c r="L133" s="82" t="s">
        <v>6538</v>
      </c>
      <c r="M133" s="83" t="str">
        <f>VLOOKUP(Table1432[[#This Row],[NUTS III 2013]],Table172537[],2,FALSE)</f>
        <v>11E</v>
      </c>
      <c r="N133" s="85">
        <v>878</v>
      </c>
      <c r="O133" s="86">
        <v>2.2400000000000002</v>
      </c>
      <c r="P133" s="87">
        <v>1</v>
      </c>
      <c r="Q133" s="88">
        <v>25</v>
      </c>
      <c r="R133" s="89" t="str">
        <f>CONCATENATE("010.01.04.05/2021/",Table1432[[#This Row],[CodINE Mun2011]])</f>
        <v>010.01.04.05/2021/0405</v>
      </c>
    </row>
    <row r="134" spans="1:18" ht="41.4" x14ac:dyDescent="0.3">
      <c r="A134" s="93" t="s">
        <v>498</v>
      </c>
      <c r="B134" s="81" t="s">
        <v>6765</v>
      </c>
      <c r="C134" s="78" t="s">
        <v>6766</v>
      </c>
      <c r="D134" s="79" t="s">
        <v>6486</v>
      </c>
      <c r="E134" s="96" t="str">
        <f>VLOOKUP(Table1432[[#This Row],[NUTS I]],Table1533[],2,FALSE)</f>
        <v>3</v>
      </c>
      <c r="F134" s="84" t="s">
        <v>6486</v>
      </c>
      <c r="G134" s="83" t="str">
        <f>VLOOKUP(Table1432[[#This Row],[NUTS II 2011]],Table1634[],2,FALSE)</f>
        <v>30</v>
      </c>
      <c r="H134" s="82" t="s">
        <v>6486</v>
      </c>
      <c r="I134" s="83" t="str">
        <f>VLOOKUP(Table1432[[#This Row],[NUTS II 2013]],Table162436[],2,FALSE)</f>
        <v>Madeira</v>
      </c>
      <c r="J134" s="84" t="s">
        <v>6486</v>
      </c>
      <c r="K134" s="83" t="str">
        <f>VLOOKUP(Table1432[[#This Row],[NUTS III 2011]],Table1735[],2,FALSE)</f>
        <v>300</v>
      </c>
      <c r="L134" s="84" t="s">
        <v>6486</v>
      </c>
      <c r="M134" s="83" t="str">
        <f>VLOOKUP(Table1432[[#This Row],[NUTS III 2013]],Table172537[],2,FALSE)</f>
        <v>300</v>
      </c>
      <c r="N134" s="85">
        <v>1565</v>
      </c>
      <c r="O134" s="86">
        <v>6.15</v>
      </c>
      <c r="P134" s="87">
        <v>2</v>
      </c>
      <c r="Q134" s="94">
        <v>2</v>
      </c>
      <c r="R134" s="89" t="str">
        <f>CONCATENATE("010.01.04.05/2021/",Table1432[[#This Row],[CodINE Mun2011]])</f>
        <v>010.01.04.05/2021/3104</v>
      </c>
    </row>
    <row r="135" spans="1:18" ht="41.4" x14ac:dyDescent="0.3">
      <c r="A135" s="80" t="s">
        <v>482</v>
      </c>
      <c r="B135" s="81" t="s">
        <v>6767</v>
      </c>
      <c r="C135" s="78" t="s">
        <v>6768</v>
      </c>
      <c r="D135" s="79" t="s">
        <v>6477</v>
      </c>
      <c r="E135" s="96" t="str">
        <f>VLOOKUP(Table1432[[#This Row],[NUTS I]],Table1533[],2,FALSE)</f>
        <v>2</v>
      </c>
      <c r="F135" s="84" t="s">
        <v>6477</v>
      </c>
      <c r="G135" s="83" t="str">
        <f>VLOOKUP(Table1432[[#This Row],[NUTS II 2011]],Table1634[],2,FALSE)</f>
        <v>20</v>
      </c>
      <c r="H135" s="82" t="s">
        <v>6477</v>
      </c>
      <c r="I135" s="83" t="str">
        <f>VLOOKUP(Table1432[[#This Row],[NUTS II 2013]],Table162436[],2,FALSE)</f>
        <v>Açores</v>
      </c>
      <c r="J135" s="84" t="s">
        <v>6477</v>
      </c>
      <c r="K135" s="83" t="str">
        <f>VLOOKUP(Table1432[[#This Row],[NUTS III 2011]],Table1735[],2,FALSE)</f>
        <v>200</v>
      </c>
      <c r="L135" s="84" t="s">
        <v>6477</v>
      </c>
      <c r="M135" s="83" t="str">
        <f>VLOOKUP(Table1432[[#This Row],[NUTS III 2013]],Table172537[],2,FALSE)</f>
        <v>200</v>
      </c>
      <c r="N135" s="85">
        <v>877</v>
      </c>
      <c r="O135" s="86">
        <v>3.95</v>
      </c>
      <c r="P135" s="87">
        <v>0</v>
      </c>
      <c r="Q135" s="88">
        <v>0</v>
      </c>
      <c r="R135" s="89" t="str">
        <f>CONCATENATE("010.01.04.05/2021/",Table1432[[#This Row],[CodINE Mun2011]])</f>
        <v>010.01.04.05/2021/4602</v>
      </c>
    </row>
    <row r="136" spans="1:18" ht="41.4" x14ac:dyDescent="0.3">
      <c r="A136" s="80" t="s">
        <v>356</v>
      </c>
      <c r="B136" s="81" t="s">
        <v>6769</v>
      </c>
      <c r="C136" s="78" t="s">
        <v>6770</v>
      </c>
      <c r="D136" s="82" t="s">
        <v>6466</v>
      </c>
      <c r="E136" s="83" t="str">
        <f>VLOOKUP(Table1432[[#This Row],[NUTS I]],Table1533[],2,FALSE)</f>
        <v>1</v>
      </c>
      <c r="F136" s="84" t="s">
        <v>352</v>
      </c>
      <c r="G136" s="83" t="str">
        <f>VLOOKUP(Table1432[[#This Row],[NUTS II 2011]],Table1634[],2,FALSE)</f>
        <v>17</v>
      </c>
      <c r="H136" s="79" t="s">
        <v>6488</v>
      </c>
      <c r="I136" s="83" t="str">
        <f>VLOOKUP(Table1432[[#This Row],[NUTS II 2013]],Table162436[],2,FALSE)</f>
        <v>AML</v>
      </c>
      <c r="J136" s="84" t="s">
        <v>6556</v>
      </c>
      <c r="K136" s="83" t="str">
        <f>VLOOKUP(Table1432[[#This Row],[NUTS III 2011]],Table1735[],2,FALSE)</f>
        <v>171</v>
      </c>
      <c r="L136" s="82" t="s">
        <v>6488</v>
      </c>
      <c r="M136" s="83" t="str">
        <f>VLOOKUP(Table1432[[#This Row],[NUTS III 2013]],Table172537[],2,FALSE)</f>
        <v>170</v>
      </c>
      <c r="N136" s="85">
        <v>1717</v>
      </c>
      <c r="O136" s="86">
        <v>6.8</v>
      </c>
      <c r="P136" s="87">
        <v>8</v>
      </c>
      <c r="Q136" s="88">
        <v>18</v>
      </c>
      <c r="R136" s="89" t="str">
        <f>CONCATENATE("010.01.04.05/2021/",Table1432[[#This Row],[CodINE Mun2011]])</f>
        <v>010.01.04.05/2021/1109</v>
      </c>
    </row>
    <row r="137" spans="1:18" ht="41.4" x14ac:dyDescent="0.3">
      <c r="A137" s="93" t="s">
        <v>134</v>
      </c>
      <c r="B137" s="81" t="s">
        <v>6771</v>
      </c>
      <c r="C137" s="78" t="s">
        <v>6772</v>
      </c>
      <c r="D137" s="82" t="s">
        <v>6466</v>
      </c>
      <c r="E137" s="83" t="str">
        <f>VLOOKUP(Table1432[[#This Row],[NUTS I]],Table1533[],2,FALSE)</f>
        <v>1</v>
      </c>
      <c r="F137" s="84" t="s">
        <v>90</v>
      </c>
      <c r="G137" s="83" t="str">
        <f>VLOOKUP(Table1432[[#This Row],[NUTS II 2011]],Table1634[],2,FALSE)</f>
        <v>11</v>
      </c>
      <c r="H137" s="79" t="s">
        <v>90</v>
      </c>
      <c r="I137" s="83" t="str">
        <f>VLOOKUP(Table1432[[#This Row],[NUTS II 2013]],Table162436[],2,FALSE)</f>
        <v>Norte_NUT2013</v>
      </c>
      <c r="J137" s="84" t="s">
        <v>6560</v>
      </c>
      <c r="K137" s="83" t="str">
        <f>VLOOKUP(Table1432[[#This Row],[NUTS III 2011]],Table1735[],2,FALSE)</f>
        <v>114</v>
      </c>
      <c r="L137" s="79" t="s">
        <v>6515</v>
      </c>
      <c r="M137" s="83" t="str">
        <f>VLOOKUP(Table1432[[#This Row],[NUTS III 2013]],Table172537[],2,FALSE)</f>
        <v>11A</v>
      </c>
      <c r="N137" s="85">
        <v>1605</v>
      </c>
      <c r="O137" s="86">
        <v>6.13</v>
      </c>
      <c r="P137" s="87">
        <v>400</v>
      </c>
      <c r="Q137" s="94">
        <v>794</v>
      </c>
      <c r="R137" s="89" t="str">
        <f>CONCATENATE("010.01.04.05/2021/",Table1432[[#This Row],[CodINE Mun2011]])</f>
        <v>010.01.04.05/2021/1306</v>
      </c>
    </row>
    <row r="138" spans="1:18" ht="41.4" x14ac:dyDescent="0.3">
      <c r="A138" s="93" t="s">
        <v>260</v>
      </c>
      <c r="B138" s="81" t="s">
        <v>6773</v>
      </c>
      <c r="C138" s="78" t="s">
        <v>6774</v>
      </c>
      <c r="D138" s="82" t="s">
        <v>6466</v>
      </c>
      <c r="E138" s="83" t="str">
        <f>VLOOKUP(Table1432[[#This Row],[NUTS I]],Table1533[],2,FALSE)</f>
        <v>1</v>
      </c>
      <c r="F138" s="84" t="s">
        <v>207</v>
      </c>
      <c r="G138" s="83" t="str">
        <f>VLOOKUP(Table1432[[#This Row],[NUTS II 2011]],Table1634[],2,FALSE)</f>
        <v>16</v>
      </c>
      <c r="H138" s="82" t="s">
        <v>207</v>
      </c>
      <c r="I138" s="83" t="str">
        <f>VLOOKUP(Table1432[[#This Row],[NUTS II 2013]],Table162436[],2,FALSE)</f>
        <v>Centro_NUT2013</v>
      </c>
      <c r="J138" s="84" t="s">
        <v>6484</v>
      </c>
      <c r="K138" s="83" t="str">
        <f>VLOOKUP(Table1432[[#This Row],[NUTS III 2011]],Table1735[],2,FALSE)</f>
        <v>165</v>
      </c>
      <c r="L138" s="79" t="s">
        <v>6485</v>
      </c>
      <c r="M138" s="83" t="str">
        <f>VLOOKUP(Table1432[[#This Row],[NUTS III 2013]],Table172537[],2,FALSE)</f>
        <v>16G</v>
      </c>
      <c r="N138" s="85">
        <v>1009</v>
      </c>
      <c r="O138" s="86">
        <v>2.91</v>
      </c>
      <c r="P138" s="87">
        <v>14</v>
      </c>
      <c r="Q138" s="94">
        <v>78</v>
      </c>
      <c r="R138" s="89" t="str">
        <f>CONCATENATE("010.01.04.05/2021/",Table1432[[#This Row],[CodINE Mun2011]])</f>
        <v>010.01.04.05/2021/1806</v>
      </c>
    </row>
    <row r="139" spans="1:18" ht="41.4" x14ac:dyDescent="0.3">
      <c r="A139" s="93" t="s">
        <v>262</v>
      </c>
      <c r="B139" s="81" t="s">
        <v>261</v>
      </c>
      <c r="C139" s="78" t="s">
        <v>6775</v>
      </c>
      <c r="D139" s="82" t="s">
        <v>6466</v>
      </c>
      <c r="E139" s="83" t="str">
        <f>VLOOKUP(Table1432[[#This Row],[NUTS I]],Table1533[],2,FALSE)</f>
        <v>1</v>
      </c>
      <c r="F139" s="84" t="s">
        <v>207</v>
      </c>
      <c r="G139" s="83" t="str">
        <f>VLOOKUP(Table1432[[#This Row],[NUTS II 2011]],Table1634[],2,FALSE)</f>
        <v>16</v>
      </c>
      <c r="H139" s="82" t="s">
        <v>207</v>
      </c>
      <c r="I139" s="83" t="str">
        <f>VLOOKUP(Table1432[[#This Row],[NUTS II 2013]],Table162436[],2,FALSE)</f>
        <v>Centro_NUT2013</v>
      </c>
      <c r="J139" s="84" t="s">
        <v>6525</v>
      </c>
      <c r="K139" s="83" t="str">
        <f>VLOOKUP(Table1432[[#This Row],[NUTS III 2011]],Table1735[],2,FALSE)</f>
        <v>168</v>
      </c>
      <c r="L139" s="79" t="s">
        <v>6535</v>
      </c>
      <c r="M139" s="83" t="str">
        <f>VLOOKUP(Table1432[[#This Row],[NUTS III 2013]],Table172537[],2,FALSE)</f>
        <v>16J</v>
      </c>
      <c r="N139" s="85">
        <v>730</v>
      </c>
      <c r="O139" s="86">
        <v>2.95</v>
      </c>
      <c r="P139" s="87">
        <v>0</v>
      </c>
      <c r="Q139" s="94">
        <v>0</v>
      </c>
      <c r="R139" s="89" t="str">
        <f>CONCATENATE("010.01.04.05/2021/",Table1432[[#This Row],[CodINE Mun2011]])</f>
        <v>010.01.04.05/2021/0908</v>
      </c>
    </row>
    <row r="140" spans="1:18" ht="41.4" x14ac:dyDescent="0.3">
      <c r="A140" s="93" t="s">
        <v>136</v>
      </c>
      <c r="B140" s="81" t="s">
        <v>6776</v>
      </c>
      <c r="C140" s="78" t="s">
        <v>6777</v>
      </c>
      <c r="D140" s="82" t="s">
        <v>6466</v>
      </c>
      <c r="E140" s="83" t="str">
        <f>VLOOKUP(Table1432[[#This Row],[NUTS I]],Table1533[],2,FALSE)</f>
        <v>1</v>
      </c>
      <c r="F140" s="84" t="s">
        <v>90</v>
      </c>
      <c r="G140" s="83" t="str">
        <f>VLOOKUP(Table1432[[#This Row],[NUTS II 2011]],Table1634[],2,FALSE)</f>
        <v>11</v>
      </c>
      <c r="H140" s="79" t="s">
        <v>90</v>
      </c>
      <c r="I140" s="83" t="str">
        <f>VLOOKUP(Table1432[[#This Row],[NUTS II 2013]],Table162436[],2,FALSE)</f>
        <v>Norte_NUT2013</v>
      </c>
      <c r="J140" s="84" t="s">
        <v>6594</v>
      </c>
      <c r="K140" s="83" t="str">
        <f>VLOOKUP(Table1432[[#This Row],[NUTS III 2011]],Table1735[],2,FALSE)</f>
        <v>115</v>
      </c>
      <c r="L140" s="82" t="s">
        <v>6582</v>
      </c>
      <c r="M140" s="83" t="str">
        <f>VLOOKUP(Table1432[[#This Row],[NUTS III 2013]],Table172537[],2,FALSE)</f>
        <v>11C</v>
      </c>
      <c r="N140" s="85">
        <v>893</v>
      </c>
      <c r="O140" s="86">
        <v>2.8</v>
      </c>
      <c r="P140" s="87">
        <v>0</v>
      </c>
      <c r="Q140" s="88">
        <v>0</v>
      </c>
      <c r="R140" s="89" t="str">
        <f>CONCATENATE("010.01.04.05/2021/",Table1432[[#This Row],[CodINE Mun2011]])</f>
        <v>010.01.04.05/2021/1307</v>
      </c>
    </row>
    <row r="141" spans="1:18" ht="41.4" x14ac:dyDescent="0.3">
      <c r="A141" s="93" t="s">
        <v>263</v>
      </c>
      <c r="B141" s="81" t="s">
        <v>6778</v>
      </c>
      <c r="C141" s="78" t="s">
        <v>6779</v>
      </c>
      <c r="D141" s="82" t="s">
        <v>6466</v>
      </c>
      <c r="E141" s="83" t="str">
        <f>VLOOKUP(Table1432[[#This Row],[NUTS I]],Table1533[],2,FALSE)</f>
        <v>1</v>
      </c>
      <c r="F141" s="84" t="s">
        <v>207</v>
      </c>
      <c r="G141" s="83" t="str">
        <f>VLOOKUP(Table1432[[#This Row],[NUTS II 2011]],Table1634[],2,FALSE)</f>
        <v>16</v>
      </c>
      <c r="H141" s="82" t="s">
        <v>207</v>
      </c>
      <c r="I141" s="83" t="str">
        <f>VLOOKUP(Table1432[[#This Row],[NUTS II 2013]],Table162436[],2,FALSE)</f>
        <v>Centro_NUT2013</v>
      </c>
      <c r="J141" s="84" t="s">
        <v>6595</v>
      </c>
      <c r="K141" s="83" t="str">
        <f>VLOOKUP(Table1432[[#This Row],[NUTS III 2011]],Table1735[],2,FALSE)</f>
        <v>163</v>
      </c>
      <c r="L141" s="82" t="s">
        <v>6576</v>
      </c>
      <c r="M141" s="83" t="str">
        <f>VLOOKUP(Table1432[[#This Row],[NUTS III 2013]],Table172537[],2,FALSE)</f>
        <v>16F</v>
      </c>
      <c r="N141" s="85">
        <v>1020</v>
      </c>
      <c r="O141" s="86">
        <v>3.95</v>
      </c>
      <c r="P141" s="87">
        <v>5</v>
      </c>
      <c r="Q141" s="94">
        <v>31</v>
      </c>
      <c r="R141" s="89" t="str">
        <f>CONCATENATE("010.01.04.05/2021/",Table1432[[#This Row],[CodINE Mun2011]])</f>
        <v>010.01.04.05/2021/1010</v>
      </c>
    </row>
    <row r="142" spans="1:18" ht="41.4" x14ac:dyDescent="0.3">
      <c r="A142" s="80" t="s">
        <v>410</v>
      </c>
      <c r="B142" s="81" t="s">
        <v>6780</v>
      </c>
      <c r="C142" s="78" t="s">
        <v>6781</v>
      </c>
      <c r="D142" s="82" t="s">
        <v>6466</v>
      </c>
      <c r="E142" s="83" t="str">
        <f>VLOOKUP(Table1432[[#This Row],[NUTS I]],Table1533[],2,FALSE)</f>
        <v>1</v>
      </c>
      <c r="F142" s="84" t="s">
        <v>380</v>
      </c>
      <c r="G142" s="83" t="str">
        <f>VLOOKUP(Table1432[[#This Row],[NUTS II 2011]],Table1634[],2,FALSE)</f>
        <v>18</v>
      </c>
      <c r="H142" s="79" t="s">
        <v>380</v>
      </c>
      <c r="I142" s="83" t="str">
        <f>VLOOKUP(Table1432[[#This Row],[NUTS II 2013]],Table162436[],2,FALSE)</f>
        <v>Alentejo_NUT2013</v>
      </c>
      <c r="J142" s="84" t="s">
        <v>6491</v>
      </c>
      <c r="K142" s="83" t="str">
        <f>VLOOKUP(Table1432[[#This Row],[NUTS III 2011]],Table1735[],2,FALSE)</f>
        <v>182</v>
      </c>
      <c r="L142" s="82" t="s">
        <v>6491</v>
      </c>
      <c r="M142" s="83" t="str">
        <f>VLOOKUP(Table1432[[#This Row],[NUTS III 2013]],Table172537[],2,FALSE)</f>
        <v>186</v>
      </c>
      <c r="N142" s="85">
        <v>616</v>
      </c>
      <c r="O142" s="86">
        <v>3.01</v>
      </c>
      <c r="P142" s="87">
        <v>1</v>
      </c>
      <c r="Q142" s="88">
        <v>5</v>
      </c>
      <c r="R142" s="89" t="str">
        <f>CONCATENATE("010.01.04.05/2021/",Table1432[[#This Row],[CodINE Mun2011]])</f>
        <v>010.01.04.05/2021/1210</v>
      </c>
    </row>
    <row r="143" spans="1:18" ht="41.4" x14ac:dyDescent="0.3">
      <c r="A143" s="80" t="s">
        <v>137</v>
      </c>
      <c r="B143" s="81" t="s">
        <v>6782</v>
      </c>
      <c r="C143" s="78" t="s">
        <v>6783</v>
      </c>
      <c r="D143" s="82" t="s">
        <v>6466</v>
      </c>
      <c r="E143" s="83" t="str">
        <f>VLOOKUP(Table1432[[#This Row],[NUTS I]],Table1533[],2,FALSE)</f>
        <v>1</v>
      </c>
      <c r="F143" s="84" t="s">
        <v>90</v>
      </c>
      <c r="G143" s="83" t="str">
        <f>VLOOKUP(Table1432[[#This Row],[NUTS II 2011]],Table1634[],2,FALSE)</f>
        <v>11</v>
      </c>
      <c r="H143" s="79" t="s">
        <v>90</v>
      </c>
      <c r="I143" s="83" t="str">
        <f>VLOOKUP(Table1432[[#This Row],[NUTS II 2013]],Table162436[],2,FALSE)</f>
        <v>Norte_NUT2013</v>
      </c>
      <c r="J143" s="84" t="s">
        <v>6560</v>
      </c>
      <c r="K143" s="83" t="str">
        <f>VLOOKUP(Table1432[[#This Row],[NUTS III 2011]],Table1735[],2,FALSE)</f>
        <v>114</v>
      </c>
      <c r="L143" s="79" t="s">
        <v>6515</v>
      </c>
      <c r="M143" s="83" t="str">
        <f>VLOOKUP(Table1432[[#This Row],[NUTS III 2013]],Table172537[],2,FALSE)</f>
        <v>11A</v>
      </c>
      <c r="N143" s="85">
        <v>2299</v>
      </c>
      <c r="O143" s="86">
        <v>7.57</v>
      </c>
      <c r="P143" s="87">
        <v>190</v>
      </c>
      <c r="Q143" s="88">
        <v>190</v>
      </c>
      <c r="R143" s="89" t="str">
        <f>CONCATENATE("010.01.04.05/2021/",Table1432[[#This Row],[CodINE Mun2011]])</f>
        <v>010.01.04.05/2021/1308</v>
      </c>
    </row>
    <row r="144" spans="1:18" ht="41.4" x14ac:dyDescent="0.3">
      <c r="A144" s="80" t="s">
        <v>264</v>
      </c>
      <c r="B144" s="81" t="s">
        <v>40</v>
      </c>
      <c r="C144" s="78" t="s">
        <v>6784</v>
      </c>
      <c r="D144" s="82" t="s">
        <v>6466</v>
      </c>
      <c r="E144" s="83" t="str">
        <f>VLOOKUP(Table1432[[#This Row],[NUTS I]],Table1533[],2,FALSE)</f>
        <v>1</v>
      </c>
      <c r="F144" s="84" t="s">
        <v>207</v>
      </c>
      <c r="G144" s="83" t="str">
        <f>VLOOKUP(Table1432[[#This Row],[NUTS II 2011]],Table1634[],2,FALSE)</f>
        <v>16</v>
      </c>
      <c r="H144" s="82" t="s">
        <v>207</v>
      </c>
      <c r="I144" s="83" t="str">
        <f>VLOOKUP(Table1432[[#This Row],[NUTS II 2013]],Table162436[],2,FALSE)</f>
        <v>Centro_NUT2013</v>
      </c>
      <c r="J144" s="84" t="s">
        <v>6475</v>
      </c>
      <c r="K144" s="83" t="str">
        <f>VLOOKUP(Table1432[[#This Row],[NUTS III 2011]],Table1735[],2,FALSE)</f>
        <v>161</v>
      </c>
      <c r="L144" s="82" t="s">
        <v>6572</v>
      </c>
      <c r="M144" s="83" t="str">
        <f>VLOOKUP(Table1432[[#This Row],[NUTS III 2013]],Table172537[],2,FALSE)</f>
        <v>16E</v>
      </c>
      <c r="N144" s="85">
        <v>1051</v>
      </c>
      <c r="O144" s="86">
        <v>3.57</v>
      </c>
      <c r="P144" s="87">
        <v>4</v>
      </c>
      <c r="Q144" s="88">
        <v>7</v>
      </c>
      <c r="R144" s="89" t="str">
        <f>CONCATENATE("010.01.04.05/2021/",Table1432[[#This Row],[CodINE Mun2011]])</f>
        <v>010.01.04.05/2021/0111</v>
      </c>
    </row>
    <row r="145" spans="1:18" ht="41.4" x14ac:dyDescent="0.3">
      <c r="A145" s="80" t="s">
        <v>266</v>
      </c>
      <c r="B145" s="81" t="s">
        <v>265</v>
      </c>
      <c r="C145" s="78" t="s">
        <v>6785</v>
      </c>
      <c r="D145" s="82" t="s">
        <v>6466</v>
      </c>
      <c r="E145" s="83" t="str">
        <f>VLOOKUP(Table1432[[#This Row],[NUTS I]],Table1533[],2,FALSE)</f>
        <v>1</v>
      </c>
      <c r="F145" s="84" t="s">
        <v>207</v>
      </c>
      <c r="G145" s="83" t="str">
        <f>VLOOKUP(Table1432[[#This Row],[NUTS II 2011]],Table1634[],2,FALSE)</f>
        <v>16</v>
      </c>
      <c r="H145" s="82" t="s">
        <v>207</v>
      </c>
      <c r="I145" s="83" t="str">
        <f>VLOOKUP(Table1432[[#This Row],[NUTS II 2013]],Table162436[],2,FALSE)</f>
        <v>Centro_NUT2013</v>
      </c>
      <c r="J145" s="84" t="s">
        <v>6525</v>
      </c>
      <c r="K145" s="83" t="str">
        <f>VLOOKUP(Table1432[[#This Row],[NUTS III 2011]],Table1735[],2,FALSE)</f>
        <v>168</v>
      </c>
      <c r="L145" s="79" t="s">
        <v>6535</v>
      </c>
      <c r="M145" s="83" t="str">
        <f>VLOOKUP(Table1432[[#This Row],[NUTS III 2013]],Table172537[],2,FALSE)</f>
        <v>16J</v>
      </c>
      <c r="N145" s="85">
        <v>730</v>
      </c>
      <c r="O145" s="86">
        <v>2.95</v>
      </c>
      <c r="P145" s="87">
        <v>4</v>
      </c>
      <c r="Q145" s="88">
        <v>5</v>
      </c>
      <c r="R145" s="89" t="str">
        <f>CONCATENATE("010.01.04.05/2021/",Table1432[[#This Row],[CodINE Mun2011]])</f>
        <v>010.01.04.05/2021/0909</v>
      </c>
    </row>
    <row r="146" spans="1:18" ht="41.4" x14ac:dyDescent="0.3">
      <c r="A146" s="93" t="s">
        <v>138</v>
      </c>
      <c r="B146" s="81" t="s">
        <v>6786</v>
      </c>
      <c r="C146" s="78" t="s">
        <v>6787</v>
      </c>
      <c r="D146" s="82" t="s">
        <v>6466</v>
      </c>
      <c r="E146" s="83" t="str">
        <f>VLOOKUP(Table1432[[#This Row],[NUTS I]],Table1533[],2,FALSE)</f>
        <v>1</v>
      </c>
      <c r="F146" s="84" t="s">
        <v>90</v>
      </c>
      <c r="G146" s="83" t="str">
        <f>VLOOKUP(Table1432[[#This Row],[NUTS II 2011]],Table1634[],2,FALSE)</f>
        <v>11</v>
      </c>
      <c r="H146" s="79" t="s">
        <v>90</v>
      </c>
      <c r="I146" s="83" t="str">
        <f>VLOOKUP(Table1432[[#This Row],[NUTS II 2013]],Table162436[],2,FALSE)</f>
        <v>Norte_NUT2013</v>
      </c>
      <c r="J146" s="84" t="s">
        <v>6571</v>
      </c>
      <c r="K146" s="83" t="str">
        <f>VLOOKUP(Table1432[[#This Row],[NUTS III 2011]],Table1735[],2,FALSE)</f>
        <v>111</v>
      </c>
      <c r="L146" s="82" t="s">
        <v>6497</v>
      </c>
      <c r="M146" s="83" t="str">
        <f>VLOOKUP(Table1432[[#This Row],[NUTS III 2013]],Table172537[],2,FALSE)</f>
        <v>111</v>
      </c>
      <c r="N146" s="85">
        <v>1042</v>
      </c>
      <c r="O146" s="86">
        <v>4.17</v>
      </c>
      <c r="P146" s="87">
        <v>0</v>
      </c>
      <c r="Q146" s="94">
        <v>0</v>
      </c>
      <c r="R146" s="89" t="str">
        <f>CONCATENATE("010.01.04.05/2021/",Table1432[[#This Row],[CodINE Mun2011]])</f>
        <v>010.01.04.05/2021/1603</v>
      </c>
    </row>
    <row r="147" spans="1:18" ht="41.4" x14ac:dyDescent="0.3">
      <c r="A147" s="93" t="s">
        <v>411</v>
      </c>
      <c r="B147" s="81" t="s">
        <v>58</v>
      </c>
      <c r="C147" s="78" t="s">
        <v>6788</v>
      </c>
      <c r="D147" s="82" t="s">
        <v>6466</v>
      </c>
      <c r="E147" s="83" t="str">
        <f>VLOOKUP(Table1432[[#This Row],[NUTS I]],Table1533[],2,FALSE)</f>
        <v>1</v>
      </c>
      <c r="F147" s="84" t="s">
        <v>380</v>
      </c>
      <c r="G147" s="83" t="str">
        <f>VLOOKUP(Table1432[[#This Row],[NUTS II 2011]],Table1634[],2,FALSE)</f>
        <v>18</v>
      </c>
      <c r="H147" s="79" t="s">
        <v>380</v>
      </c>
      <c r="I147" s="83" t="str">
        <f>VLOOKUP(Table1432[[#This Row],[NUTS II 2013]],Table162436[],2,FALSE)</f>
        <v>Alentejo_NUT2013</v>
      </c>
      <c r="J147" s="84" t="s">
        <v>6508</v>
      </c>
      <c r="K147" s="83" t="str">
        <f>VLOOKUP(Table1432[[#This Row],[NUTS III 2011]],Table1735[],2,FALSE)</f>
        <v>184</v>
      </c>
      <c r="L147" s="82" t="s">
        <v>6508</v>
      </c>
      <c r="M147" s="83" t="str">
        <f>VLOOKUP(Table1432[[#This Row],[NUTS III 2013]],Table172537[],2,FALSE)</f>
        <v>184</v>
      </c>
      <c r="N147" s="85">
        <v>656</v>
      </c>
      <c r="O147" s="86">
        <v>3.88</v>
      </c>
      <c r="P147" s="87">
        <v>3</v>
      </c>
      <c r="Q147" s="94">
        <v>3</v>
      </c>
      <c r="R147" s="89" t="str">
        <f>CONCATENATE("010.01.04.05/2021/",Table1432[[#This Row],[CodINE Mun2011]])</f>
        <v>010.01.04.05/2021/0209</v>
      </c>
    </row>
    <row r="148" spans="1:18" ht="41.4" x14ac:dyDescent="0.3">
      <c r="A148" s="80" t="s">
        <v>139</v>
      </c>
      <c r="B148" s="81" t="s">
        <v>6789</v>
      </c>
      <c r="C148" s="78" t="s">
        <v>6790</v>
      </c>
      <c r="D148" s="82" t="s">
        <v>6466</v>
      </c>
      <c r="E148" s="83" t="str">
        <f>VLOOKUP(Table1432[[#This Row],[NUTS I]],Table1533[],2,FALSE)</f>
        <v>1</v>
      </c>
      <c r="F148" s="84" t="s">
        <v>90</v>
      </c>
      <c r="G148" s="83" t="str">
        <f>VLOOKUP(Table1432[[#This Row],[NUTS II 2011]],Table1634[],2,FALSE)</f>
        <v>11</v>
      </c>
      <c r="H148" s="79" t="s">
        <v>90</v>
      </c>
      <c r="I148" s="83" t="str">
        <f>VLOOKUP(Table1432[[#This Row],[NUTS II 2013]],Table162436[],2,FALSE)</f>
        <v>Norte_NUT2013</v>
      </c>
      <c r="J148" s="84" t="s">
        <v>6543</v>
      </c>
      <c r="K148" s="83" t="str">
        <f>VLOOKUP(Table1432[[#This Row],[NUTS III 2011]],Table1735[],2,FALSE)</f>
        <v>117</v>
      </c>
      <c r="L148" s="82" t="s">
        <v>6543</v>
      </c>
      <c r="M148" s="83" t="str">
        <f>VLOOKUP(Table1432[[#This Row],[NUTS III 2013]],Table172537[],2,FALSE)</f>
        <v>11D</v>
      </c>
      <c r="N148" s="85">
        <v>777</v>
      </c>
      <c r="O148" s="86">
        <v>3.23</v>
      </c>
      <c r="P148" s="87">
        <v>1</v>
      </c>
      <c r="Q148" s="88">
        <v>47</v>
      </c>
      <c r="R148" s="89" t="str">
        <f>CONCATENATE("010.01.04.05/2021/",Table1432[[#This Row],[CodINE Mun2011]])</f>
        <v>010.01.04.05/2021/1704</v>
      </c>
    </row>
    <row r="149" spans="1:18" ht="41.4" x14ac:dyDescent="0.3">
      <c r="A149" s="93" t="s">
        <v>268</v>
      </c>
      <c r="B149" s="81" t="s">
        <v>267</v>
      </c>
      <c r="C149" s="78" t="s">
        <v>6791</v>
      </c>
      <c r="D149" s="82" t="s">
        <v>6466</v>
      </c>
      <c r="E149" s="83" t="str">
        <f>VLOOKUP(Table1432[[#This Row],[NUTS I]],Table1533[],2,FALSE)</f>
        <v>1</v>
      </c>
      <c r="F149" s="84" t="s">
        <v>207</v>
      </c>
      <c r="G149" s="83" t="str">
        <f>VLOOKUP(Table1432[[#This Row],[NUTS II 2011]],Table1634[],2,FALSE)</f>
        <v>16</v>
      </c>
      <c r="H149" s="82" t="s">
        <v>207</v>
      </c>
      <c r="I149" s="83" t="str">
        <f>VLOOKUP(Table1432[[#This Row],[NUTS II 2013]],Table162436[],2,FALSE)</f>
        <v>Centro_NUT2013</v>
      </c>
      <c r="J149" s="84" t="s">
        <v>6513</v>
      </c>
      <c r="K149" s="83" t="str">
        <f>VLOOKUP(Table1432[[#This Row],[NUTS III 2011]],Table1735[],2,FALSE)</f>
        <v>162</v>
      </c>
      <c r="L149" s="82" t="s">
        <v>6572</v>
      </c>
      <c r="M149" s="83" t="str">
        <f>VLOOKUP(Table1432[[#This Row],[NUTS III 2013]],Table172537[],2,FALSE)</f>
        <v>16E</v>
      </c>
      <c r="N149" s="85">
        <v>1051</v>
      </c>
      <c r="O149" s="86">
        <v>3.53</v>
      </c>
      <c r="P149" s="87">
        <v>5</v>
      </c>
      <c r="Q149" s="94">
        <v>329</v>
      </c>
      <c r="R149" s="89" t="str">
        <f>CONCATENATE("010.01.04.05/2021/",Table1432[[#This Row],[CodINE Mun2011]])</f>
        <v>010.01.04.05/2021/0608</v>
      </c>
    </row>
    <row r="150" spans="1:18" ht="41.4" x14ac:dyDescent="0.3">
      <c r="A150" s="80" t="s">
        <v>270</v>
      </c>
      <c r="B150" s="81" t="s">
        <v>269</v>
      </c>
      <c r="C150" s="78" t="s">
        <v>6792</v>
      </c>
      <c r="D150" s="82" t="s">
        <v>6466</v>
      </c>
      <c r="E150" s="83" t="str">
        <f>VLOOKUP(Table1432[[#This Row],[NUTS I]],Table1533[],2,FALSE)</f>
        <v>1</v>
      </c>
      <c r="F150" s="84" t="s">
        <v>207</v>
      </c>
      <c r="G150" s="83" t="str">
        <f>VLOOKUP(Table1432[[#This Row],[NUTS II 2011]],Table1634[],2,FALSE)</f>
        <v>16</v>
      </c>
      <c r="H150" s="82" t="s">
        <v>207</v>
      </c>
      <c r="I150" s="83" t="str">
        <f>VLOOKUP(Table1432[[#This Row],[NUTS II 2013]],Table162436[],2,FALSE)</f>
        <v>Centro_NUT2013</v>
      </c>
      <c r="J150" s="84" t="s">
        <v>6580</v>
      </c>
      <c r="K150" s="83" t="str">
        <f>VLOOKUP(Table1432[[#This Row],[NUTS III 2011]],Table1735[],2,FALSE)</f>
        <v>164</v>
      </c>
      <c r="L150" s="82" t="s">
        <v>6572</v>
      </c>
      <c r="M150" s="83" t="str">
        <f>VLOOKUP(Table1432[[#This Row],[NUTS III 2013]],Table172537[],2,FALSE)</f>
        <v>16E</v>
      </c>
      <c r="N150" s="85">
        <v>1051</v>
      </c>
      <c r="O150" s="86">
        <v>3.16</v>
      </c>
      <c r="P150" s="87">
        <v>6</v>
      </c>
      <c r="Q150" s="88">
        <v>6</v>
      </c>
      <c r="R150" s="89" t="str">
        <f>CONCATENATE("010.01.04.05/2021/",Table1432[[#This Row],[CodINE Mun2011]])</f>
        <v>010.01.04.05/2021/0609</v>
      </c>
    </row>
    <row r="151" spans="1:18" ht="41.4" x14ac:dyDescent="0.3">
      <c r="A151" s="93" t="s">
        <v>141</v>
      </c>
      <c r="B151" s="81" t="s">
        <v>140</v>
      </c>
      <c r="C151" s="78" t="s">
        <v>6793</v>
      </c>
      <c r="D151" s="82" t="s">
        <v>6466</v>
      </c>
      <c r="E151" s="83" t="str">
        <f>VLOOKUP(Table1432[[#This Row],[NUTS I]],Table1533[],2,FALSE)</f>
        <v>1</v>
      </c>
      <c r="F151" s="84" t="s">
        <v>90</v>
      </c>
      <c r="G151" s="83" t="str">
        <f>VLOOKUP(Table1432[[#This Row],[NUTS II 2011]],Table1634[],2,FALSE)</f>
        <v>11</v>
      </c>
      <c r="H151" s="79" t="s">
        <v>90</v>
      </c>
      <c r="I151" s="83" t="str">
        <f>VLOOKUP(Table1432[[#This Row],[NUTS II 2013]],Table162436[],2,FALSE)</f>
        <v>Norte_NUT2013</v>
      </c>
      <c r="J151" s="84" t="s">
        <v>6495</v>
      </c>
      <c r="K151" s="83" t="str">
        <f>VLOOKUP(Table1432[[#This Row],[NUTS III 2011]],Table1735[],2,FALSE)</f>
        <v>118</v>
      </c>
      <c r="L151" s="82" t="s">
        <v>6538</v>
      </c>
      <c r="M151" s="83" t="str">
        <f>VLOOKUP(Table1432[[#This Row],[NUTS III 2013]],Table172537[],2,FALSE)</f>
        <v>11E</v>
      </c>
      <c r="N151" s="85">
        <v>878</v>
      </c>
      <c r="O151" s="86">
        <v>2.68</v>
      </c>
      <c r="P151" s="87">
        <v>2</v>
      </c>
      <c r="Q151" s="88">
        <v>65</v>
      </c>
      <c r="R151" s="89" t="str">
        <f>CONCATENATE("010.01.04.05/2021/",Table1432[[#This Row],[CodINE Mun2011]])</f>
        <v>010.01.04.05/2021/0406</v>
      </c>
    </row>
    <row r="152" spans="1:18" ht="41.4" x14ac:dyDescent="0.3">
      <c r="A152" s="93" t="s">
        <v>143</v>
      </c>
      <c r="B152" s="81" t="s">
        <v>142</v>
      </c>
      <c r="C152" s="78" t="s">
        <v>6794</v>
      </c>
      <c r="D152" s="82" t="s">
        <v>6466</v>
      </c>
      <c r="E152" s="83" t="str">
        <f>VLOOKUP(Table1432[[#This Row],[NUTS I]],Table1533[],2,FALSE)</f>
        <v>1</v>
      </c>
      <c r="F152" s="84" t="s">
        <v>90</v>
      </c>
      <c r="G152" s="83" t="str">
        <f>VLOOKUP(Table1432[[#This Row],[NUTS II 2011]],Table1634[],2,FALSE)</f>
        <v>11</v>
      </c>
      <c r="H152" s="79" t="s">
        <v>90</v>
      </c>
      <c r="I152" s="83" t="str">
        <f>VLOOKUP(Table1432[[#This Row],[NUTS II 2013]],Table162436[],2,FALSE)</f>
        <v>Norte_NUT2013</v>
      </c>
      <c r="J152" s="84" t="s">
        <v>6495</v>
      </c>
      <c r="K152" s="83" t="str">
        <f>VLOOKUP(Table1432[[#This Row],[NUTS III 2011]],Table1735[],2,FALSE)</f>
        <v>118</v>
      </c>
      <c r="L152" s="82" t="s">
        <v>6538</v>
      </c>
      <c r="M152" s="83" t="str">
        <f>VLOOKUP(Table1432[[#This Row],[NUTS III 2013]],Table172537[],2,FALSE)</f>
        <v>11E</v>
      </c>
      <c r="N152" s="85">
        <v>878</v>
      </c>
      <c r="O152" s="86">
        <v>2.8</v>
      </c>
      <c r="P152" s="87">
        <v>1</v>
      </c>
      <c r="Q152" s="88">
        <v>16</v>
      </c>
      <c r="R152" s="89" t="str">
        <f>CONCATENATE("010.01.04.05/2021/",Table1432[[#This Row],[CodINE Mun2011]])</f>
        <v>010.01.04.05/2021/0407</v>
      </c>
    </row>
    <row r="153" spans="1:18" ht="41.4" x14ac:dyDescent="0.3">
      <c r="A153" s="93" t="s">
        <v>145</v>
      </c>
      <c r="B153" s="81" t="s">
        <v>144</v>
      </c>
      <c r="C153" s="78" t="s">
        <v>6795</v>
      </c>
      <c r="D153" s="82" t="s">
        <v>6466</v>
      </c>
      <c r="E153" s="83" t="str">
        <f>VLOOKUP(Table1432[[#This Row],[NUTS I]],Table1533[],2,FALSE)</f>
        <v>1</v>
      </c>
      <c r="F153" s="84" t="s">
        <v>90</v>
      </c>
      <c r="G153" s="83" t="str">
        <f>VLOOKUP(Table1432[[#This Row],[NUTS II 2011]],Table1634[],2,FALSE)</f>
        <v>11</v>
      </c>
      <c r="H153" s="79" t="s">
        <v>90</v>
      </c>
      <c r="I153" s="83" t="str">
        <f>VLOOKUP(Table1432[[#This Row],[NUTS II 2013]],Table162436[],2,FALSE)</f>
        <v>Norte_NUT2013</v>
      </c>
      <c r="J153" s="84" t="s">
        <v>6495</v>
      </c>
      <c r="K153" s="83" t="str">
        <f>VLOOKUP(Table1432[[#This Row],[NUTS III 2011]],Table1735[],2,FALSE)</f>
        <v>118</v>
      </c>
      <c r="L153" s="82" t="s">
        <v>6538</v>
      </c>
      <c r="M153" s="83" t="str">
        <f>VLOOKUP(Table1432[[#This Row],[NUTS III 2013]],Table172537[],2,FALSE)</f>
        <v>11E</v>
      </c>
      <c r="N153" s="85">
        <v>878</v>
      </c>
      <c r="O153" s="86">
        <v>2.68</v>
      </c>
      <c r="P153" s="87">
        <v>0</v>
      </c>
      <c r="Q153" s="88">
        <v>0</v>
      </c>
      <c r="R153" s="89" t="str">
        <f>CONCATENATE("010.01.04.05/2021/",Table1432[[#This Row],[CodINE Mun2011]])</f>
        <v>010.01.04.05/2021/0408</v>
      </c>
    </row>
    <row r="154" spans="1:18" ht="41.4" x14ac:dyDescent="0.3">
      <c r="A154" s="93" t="s">
        <v>146</v>
      </c>
      <c r="B154" s="81" t="s">
        <v>6796</v>
      </c>
      <c r="C154" s="78" t="s">
        <v>6797</v>
      </c>
      <c r="D154" s="82" t="s">
        <v>6466</v>
      </c>
      <c r="E154" s="83" t="str">
        <f>VLOOKUP(Table1432[[#This Row],[NUTS I]],Table1533[],2,FALSE)</f>
        <v>1</v>
      </c>
      <c r="F154" s="84" t="s">
        <v>90</v>
      </c>
      <c r="G154" s="83" t="str">
        <f>VLOOKUP(Table1432[[#This Row],[NUTS II 2011]],Table1634[],2,FALSE)</f>
        <v>11</v>
      </c>
      <c r="H154" s="79" t="s">
        <v>90</v>
      </c>
      <c r="I154" s="83" t="str">
        <f>VLOOKUP(Table1432[[#This Row],[NUTS II 2013]],Table162436[],2,FALSE)</f>
        <v>Norte_NUT2013</v>
      </c>
      <c r="J154" s="84" t="s">
        <v>6543</v>
      </c>
      <c r="K154" s="83" t="str">
        <f>VLOOKUP(Table1432[[#This Row],[NUTS III 2011]],Table1735[],2,FALSE)</f>
        <v>117</v>
      </c>
      <c r="L154" s="82" t="s">
        <v>6543</v>
      </c>
      <c r="M154" s="83" t="str">
        <f>VLOOKUP(Table1432[[#This Row],[NUTS III 2013]],Table172537[],2,FALSE)</f>
        <v>11D</v>
      </c>
      <c r="N154" s="85">
        <v>777</v>
      </c>
      <c r="O154" s="86">
        <v>2.5</v>
      </c>
      <c r="P154" s="87">
        <v>5</v>
      </c>
      <c r="Q154" s="94">
        <v>27</v>
      </c>
      <c r="R154" s="89" t="str">
        <f>CONCATENATE("010.01.04.05/2021/",Table1432[[#This Row],[CodINE Mun2011]])</f>
        <v>010.01.04.05/2021/1807</v>
      </c>
    </row>
    <row r="155" spans="1:18" ht="41.4" x14ac:dyDescent="0.3">
      <c r="A155" s="93" t="s">
        <v>357</v>
      </c>
      <c r="B155" s="81" t="s">
        <v>6798</v>
      </c>
      <c r="C155" s="78" t="s">
        <v>6799</v>
      </c>
      <c r="D155" s="82" t="s">
        <v>6466</v>
      </c>
      <c r="E155" s="83" t="str">
        <f>VLOOKUP(Table1432[[#This Row],[NUTS I]],Table1533[],2,FALSE)</f>
        <v>1</v>
      </c>
      <c r="F155" s="84" t="s">
        <v>352</v>
      </c>
      <c r="G155" s="83" t="str">
        <f>VLOOKUP(Table1432[[#This Row],[NUTS II 2011]],Table1634[],2,FALSE)</f>
        <v>17</v>
      </c>
      <c r="H155" s="79" t="s">
        <v>6488</v>
      </c>
      <c r="I155" s="83" t="str">
        <f>VLOOKUP(Table1432[[#This Row],[NUTS II 2013]],Table162436[],2,FALSE)</f>
        <v>AML</v>
      </c>
      <c r="J155" s="84" t="s">
        <v>6524</v>
      </c>
      <c r="K155" s="83" t="str">
        <f>VLOOKUP(Table1432[[#This Row],[NUTS III 2011]],Table1735[],2,FALSE)</f>
        <v>172</v>
      </c>
      <c r="L155" s="82" t="s">
        <v>6488</v>
      </c>
      <c r="M155" s="83" t="str">
        <f>VLOOKUP(Table1432[[#This Row],[NUTS III 2013]],Table172537[],2,FALSE)</f>
        <v>170</v>
      </c>
      <c r="N155" s="85">
        <v>1341</v>
      </c>
      <c r="O155" s="86">
        <v>5.8</v>
      </c>
      <c r="P155" s="87">
        <v>5</v>
      </c>
      <c r="Q155" s="94">
        <v>92</v>
      </c>
      <c r="R155" s="89" t="str">
        <f>CONCATENATE("010.01.04.05/2021/",Table1432[[#This Row],[CodINE Mun2011]])</f>
        <v>010.01.04.05/2021/1506</v>
      </c>
    </row>
    <row r="156" spans="1:18" ht="41.4" x14ac:dyDescent="0.3">
      <c r="A156" s="80" t="s">
        <v>147</v>
      </c>
      <c r="B156" s="81" t="s">
        <v>6800</v>
      </c>
      <c r="C156" s="78" t="s">
        <v>6801</v>
      </c>
      <c r="D156" s="82" t="s">
        <v>6466</v>
      </c>
      <c r="E156" s="83" t="str">
        <f>VLOOKUP(Table1432[[#This Row],[NUTS I]],Table1533[],2,FALSE)</f>
        <v>1</v>
      </c>
      <c r="F156" s="84" t="s">
        <v>90</v>
      </c>
      <c r="G156" s="83" t="str">
        <f>VLOOKUP(Table1432[[#This Row],[NUTS II 2011]],Table1634[],2,FALSE)</f>
        <v>11</v>
      </c>
      <c r="H156" s="79" t="s">
        <v>90</v>
      </c>
      <c r="I156" s="83" t="str">
        <f>VLOOKUP(Table1432[[#This Row],[NUTS II 2013]],Table162436[],2,FALSE)</f>
        <v>Norte_NUT2013</v>
      </c>
      <c r="J156" s="84" t="s">
        <v>6571</v>
      </c>
      <c r="K156" s="83" t="str">
        <f>VLOOKUP(Table1432[[#This Row],[NUTS III 2011]],Table1735[],2,FALSE)</f>
        <v>111</v>
      </c>
      <c r="L156" s="82" t="s">
        <v>6497</v>
      </c>
      <c r="M156" s="83" t="str">
        <f>VLOOKUP(Table1432[[#This Row],[NUTS III 2013]],Table172537[],2,FALSE)</f>
        <v>111</v>
      </c>
      <c r="N156" s="85">
        <v>1042</v>
      </c>
      <c r="O156" s="86">
        <v>3.75</v>
      </c>
      <c r="P156" s="87">
        <v>2</v>
      </c>
      <c r="Q156" s="88">
        <v>72</v>
      </c>
      <c r="R156" s="89" t="str">
        <f>CONCATENATE("010.01.04.05/2021/",Table1432[[#This Row],[CodINE Mun2011]])</f>
        <v>010.01.04.05/2021/1604</v>
      </c>
    </row>
    <row r="157" spans="1:18" ht="41.4" x14ac:dyDescent="0.3">
      <c r="A157" s="93" t="s">
        <v>459</v>
      </c>
      <c r="B157" s="81" t="s">
        <v>27</v>
      </c>
      <c r="C157" s="78">
        <v>1500809</v>
      </c>
      <c r="D157" s="82" t="s">
        <v>6466</v>
      </c>
      <c r="E157" s="83" t="str">
        <f>VLOOKUP(Table1432[[#This Row],[NUTS I]],Table1533[],2,FALSE)</f>
        <v>1</v>
      </c>
      <c r="F157" s="84" t="s">
        <v>442</v>
      </c>
      <c r="G157" s="83" t="str">
        <f>VLOOKUP(Table1432[[#This Row],[NUTS II 2011]],Table1634[],2,FALSE)</f>
        <v>15</v>
      </c>
      <c r="H157" s="79" t="s">
        <v>442</v>
      </c>
      <c r="I157" s="83" t="str">
        <f>VLOOKUP(Table1432[[#This Row],[NUTS II 2013]],Table162436[],2,FALSE)</f>
        <v>Algarve_NUT2013</v>
      </c>
      <c r="J157" s="84" t="s">
        <v>442</v>
      </c>
      <c r="K157" s="83">
        <f>VLOOKUP(Table1432[[#This Row],[NUTS III 2011]],Table1735[],2,FALSE)</f>
        <v>150</v>
      </c>
      <c r="L157" s="82" t="s">
        <v>442</v>
      </c>
      <c r="M157" s="83">
        <f>VLOOKUP(Table1432[[#This Row],[NUTS III 2013]],Table172537[],2,FALSE)</f>
        <v>150</v>
      </c>
      <c r="N157" s="85" t="e">
        <v>#N/A</v>
      </c>
      <c r="O157" s="86" t="e">
        <v>#N/A</v>
      </c>
      <c r="P157" s="87">
        <v>5</v>
      </c>
      <c r="Q157" s="94">
        <v>24</v>
      </c>
      <c r="R157" s="89" t="str">
        <f>CONCATENATE("010.01.04.05/2021/",Table1432[[#This Row],[CodINE Mun2011]])</f>
        <v>010.01.04.05/2021/0809</v>
      </c>
    </row>
    <row r="158" spans="1:18" ht="41.4" x14ac:dyDescent="0.3">
      <c r="A158" s="80" t="s">
        <v>148</v>
      </c>
      <c r="B158" s="81" t="s">
        <v>6802</v>
      </c>
      <c r="C158" s="78" t="s">
        <v>6803</v>
      </c>
      <c r="D158" s="82" t="s">
        <v>6466</v>
      </c>
      <c r="E158" s="83" t="str">
        <f>VLOOKUP(Table1432[[#This Row],[NUTS I]],Table1533[],2,FALSE)</f>
        <v>1</v>
      </c>
      <c r="F158" s="84" t="s">
        <v>90</v>
      </c>
      <c r="G158" s="83" t="str">
        <f>VLOOKUP(Table1432[[#This Row],[NUTS II 2011]],Table1634[],2,FALSE)</f>
        <v>11</v>
      </c>
      <c r="H158" s="79" t="s">
        <v>90</v>
      </c>
      <c r="I158" s="83" t="str">
        <f>VLOOKUP(Table1432[[#This Row],[NUTS II 2013]],Table162436[],2,FALSE)</f>
        <v>Norte_NUT2013</v>
      </c>
      <c r="J158" s="84" t="s">
        <v>6594</v>
      </c>
      <c r="K158" s="83" t="str">
        <f>VLOOKUP(Table1432[[#This Row],[NUTS III 2011]],Table1735[],2,FALSE)</f>
        <v>115</v>
      </c>
      <c r="L158" s="82" t="s">
        <v>6501</v>
      </c>
      <c r="M158" s="83" t="str">
        <f>VLOOKUP(Table1432[[#This Row],[NUTS III 2013]],Table172537[],2,FALSE)</f>
        <v>119</v>
      </c>
      <c r="N158" s="85">
        <v>1019</v>
      </c>
      <c r="O158" s="86">
        <v>3.66</v>
      </c>
      <c r="P158" s="87">
        <v>0</v>
      </c>
      <c r="Q158" s="88">
        <v>0</v>
      </c>
      <c r="R158" s="89" t="str">
        <f>CONCATENATE("010.01.04.05/2021/",Table1432[[#This Row],[CodINE Mun2011]])</f>
        <v>010.01.04.05/2021/1705</v>
      </c>
    </row>
    <row r="159" spans="1:18" ht="41.4" x14ac:dyDescent="0.3">
      <c r="A159" s="93" t="s">
        <v>412</v>
      </c>
      <c r="B159" s="81" t="s">
        <v>6804</v>
      </c>
      <c r="C159" s="78" t="s">
        <v>6805</v>
      </c>
      <c r="D159" s="82" t="s">
        <v>6466</v>
      </c>
      <c r="E159" s="83" t="str">
        <f>VLOOKUP(Table1432[[#This Row],[NUTS I]],Table1533[],2,FALSE)</f>
        <v>1</v>
      </c>
      <c r="F159" s="84" t="s">
        <v>380</v>
      </c>
      <c r="G159" s="83" t="str">
        <f>VLOOKUP(Table1432[[#This Row],[NUTS II 2011]],Table1634[],2,FALSE)</f>
        <v>18</v>
      </c>
      <c r="H159" s="79" t="s">
        <v>380</v>
      </c>
      <c r="I159" s="83" t="str">
        <f>VLOOKUP(Table1432[[#This Row],[NUTS II 2013]],Table162436[],2,FALSE)</f>
        <v>Alentejo_NUT2013</v>
      </c>
      <c r="J159" s="84" t="s">
        <v>6491</v>
      </c>
      <c r="K159" s="83" t="str">
        <f>VLOOKUP(Table1432[[#This Row],[NUTS III 2011]],Table1735[],2,FALSE)</f>
        <v>182</v>
      </c>
      <c r="L159" s="82" t="s">
        <v>6491</v>
      </c>
      <c r="M159" s="83" t="str">
        <f>VLOOKUP(Table1432[[#This Row],[NUTS III 2013]],Table172537[],2,FALSE)</f>
        <v>186</v>
      </c>
      <c r="N159" s="85">
        <v>616</v>
      </c>
      <c r="O159" s="86">
        <v>3.01</v>
      </c>
      <c r="P159" s="87">
        <v>5</v>
      </c>
      <c r="Q159" s="94">
        <v>53</v>
      </c>
      <c r="R159" s="89" t="str">
        <f>CONCATENATE("010.01.04.05/2021/",Table1432[[#This Row],[CodINE Mun2011]])</f>
        <v>010.01.04.05/2021/1211</v>
      </c>
    </row>
    <row r="160" spans="1:18" ht="41.4" x14ac:dyDescent="0.3">
      <c r="A160" s="80" t="s">
        <v>149</v>
      </c>
      <c r="B160" s="81" t="s">
        <v>6806</v>
      </c>
      <c r="C160" s="78" t="s">
        <v>6807</v>
      </c>
      <c r="D160" s="82" t="s">
        <v>6466</v>
      </c>
      <c r="E160" s="83" t="str">
        <f>VLOOKUP(Table1432[[#This Row],[NUTS I]],Table1533[],2,FALSE)</f>
        <v>1</v>
      </c>
      <c r="F160" s="84" t="s">
        <v>90</v>
      </c>
      <c r="G160" s="83" t="str">
        <f>VLOOKUP(Table1432[[#This Row],[NUTS II 2011]],Table1634[],2,FALSE)</f>
        <v>11</v>
      </c>
      <c r="H160" s="79" t="s">
        <v>90</v>
      </c>
      <c r="I160" s="83" t="str">
        <f>VLOOKUP(Table1432[[#This Row],[NUTS II 2013]],Table162436[],2,FALSE)</f>
        <v>Norte_NUT2013</v>
      </c>
      <c r="J160" s="84" t="s">
        <v>6495</v>
      </c>
      <c r="K160" s="83" t="str">
        <f>VLOOKUP(Table1432[[#This Row],[NUTS III 2011]],Table1735[],2,FALSE)</f>
        <v>118</v>
      </c>
      <c r="L160" s="79" t="s">
        <v>6504</v>
      </c>
      <c r="M160" s="83" t="str">
        <f>VLOOKUP(Table1432[[#This Row],[NUTS III 2013]],Table172537[],2,FALSE)</f>
        <v>11B</v>
      </c>
      <c r="N160" s="85">
        <v>788</v>
      </c>
      <c r="O160" s="86">
        <v>3.53</v>
      </c>
      <c r="P160" s="87">
        <v>0</v>
      </c>
      <c r="Q160" s="88">
        <v>0</v>
      </c>
      <c r="R160" s="89" t="str">
        <f>CONCATENATE("010.01.04.05/2021/",Table1432[[#This Row],[CodINE Mun2011]])</f>
        <v>010.01.04.05/2021/1706</v>
      </c>
    </row>
    <row r="161" spans="1:18" ht="41.4" x14ac:dyDescent="0.3">
      <c r="A161" s="80" t="s">
        <v>414</v>
      </c>
      <c r="B161" s="81" t="s">
        <v>413</v>
      </c>
      <c r="C161" s="78" t="s">
        <v>6808</v>
      </c>
      <c r="D161" s="82" t="s">
        <v>6466</v>
      </c>
      <c r="E161" s="83" t="str">
        <f>VLOOKUP(Table1432[[#This Row],[NUTS I]],Table1533[],2,FALSE)</f>
        <v>1</v>
      </c>
      <c r="F161" s="84" t="s">
        <v>380</v>
      </c>
      <c r="G161" s="83" t="str">
        <f>VLOOKUP(Table1432[[#This Row],[NUTS II 2011]],Table1634[],2,FALSE)</f>
        <v>18</v>
      </c>
      <c r="H161" s="79" t="s">
        <v>380</v>
      </c>
      <c r="I161" s="83" t="str">
        <f>VLOOKUP(Table1432[[#This Row],[NUTS II 2013]],Table162436[],2,FALSE)</f>
        <v>Alentejo_NUT2013</v>
      </c>
      <c r="J161" s="84" t="s">
        <v>6470</v>
      </c>
      <c r="K161" s="83" t="str">
        <f>VLOOKUP(Table1432[[#This Row],[NUTS III 2011]],Table1735[],2,FALSE)</f>
        <v>183</v>
      </c>
      <c r="L161" s="82" t="s">
        <v>6470</v>
      </c>
      <c r="M161" s="83" t="str">
        <f>VLOOKUP(Table1432[[#This Row],[NUTS III 2013]],Table172537[],2,FALSE)</f>
        <v>187</v>
      </c>
      <c r="N161" s="85">
        <v>811</v>
      </c>
      <c r="O161" s="86">
        <v>3.65</v>
      </c>
      <c r="P161" s="87">
        <v>0</v>
      </c>
      <c r="Q161" s="88">
        <v>0</v>
      </c>
      <c r="R161" s="89" t="str">
        <f>CONCATENATE("010.01.04.05/2021/",Table1432[[#This Row],[CodINE Mun2011]])</f>
        <v>010.01.04.05/2021/0706</v>
      </c>
    </row>
    <row r="162" spans="1:18" ht="41.4" x14ac:dyDescent="0.3">
      <c r="A162" s="93" t="s">
        <v>272</v>
      </c>
      <c r="B162" s="81" t="s">
        <v>271</v>
      </c>
      <c r="C162" s="78" t="s">
        <v>6809</v>
      </c>
      <c r="D162" s="82" t="s">
        <v>6466</v>
      </c>
      <c r="E162" s="83" t="str">
        <f>VLOOKUP(Table1432[[#This Row],[NUTS I]],Table1533[],2,FALSE)</f>
        <v>1</v>
      </c>
      <c r="F162" s="84" t="s">
        <v>207</v>
      </c>
      <c r="G162" s="83" t="str">
        <f>VLOOKUP(Table1432[[#This Row],[NUTS II 2011]],Table1634[],2,FALSE)</f>
        <v>16</v>
      </c>
      <c r="H162" s="82" t="s">
        <v>207</v>
      </c>
      <c r="I162" s="83" t="str">
        <f>VLOOKUP(Table1432[[#This Row],[NUTS II 2013]],Table162436[],2,FALSE)</f>
        <v>Centro_NUT2013</v>
      </c>
      <c r="J162" s="84" t="s">
        <v>6513</v>
      </c>
      <c r="K162" s="83" t="str">
        <f>VLOOKUP(Table1432[[#This Row],[NUTS III 2011]],Table1735[],2,FALSE)</f>
        <v>162</v>
      </c>
      <c r="L162" s="82" t="s">
        <v>6572</v>
      </c>
      <c r="M162" s="83" t="str">
        <f>VLOOKUP(Table1432[[#This Row],[NUTS III 2013]],Table172537[],2,FALSE)</f>
        <v>16E</v>
      </c>
      <c r="N162" s="85">
        <v>1051</v>
      </c>
      <c r="O162" s="86">
        <v>3.74</v>
      </c>
      <c r="P162" s="87">
        <v>1</v>
      </c>
      <c r="Q162" s="94">
        <v>1</v>
      </c>
      <c r="R162" s="89" t="str">
        <f>CONCATENATE("010.01.04.05/2021/",Table1432[[#This Row],[CodINE Mun2011]])</f>
        <v>010.01.04.05/2021/0610</v>
      </c>
    </row>
    <row r="163" spans="1:18" ht="41.4" x14ac:dyDescent="0.3">
      <c r="A163" s="80" t="s">
        <v>358</v>
      </c>
      <c r="B163" s="81" t="s">
        <v>6810</v>
      </c>
      <c r="C163" s="78" t="s">
        <v>6811</v>
      </c>
      <c r="D163" s="82" t="s">
        <v>6466</v>
      </c>
      <c r="E163" s="83" t="str">
        <f>VLOOKUP(Table1432[[#This Row],[NUTS I]],Table1533[],2,FALSE)</f>
        <v>1</v>
      </c>
      <c r="F163" s="84" t="s">
        <v>352</v>
      </c>
      <c r="G163" s="83" t="str">
        <f>VLOOKUP(Table1432[[#This Row],[NUTS II 2011]],Table1634[],2,FALSE)</f>
        <v>17</v>
      </c>
      <c r="H163" s="79" t="s">
        <v>6488</v>
      </c>
      <c r="I163" s="83" t="str">
        <f>VLOOKUP(Table1432[[#This Row],[NUTS II 2013]],Table162436[],2,FALSE)</f>
        <v>AML</v>
      </c>
      <c r="J163" s="84" t="s">
        <v>6524</v>
      </c>
      <c r="K163" s="83" t="str">
        <f>VLOOKUP(Table1432[[#This Row],[NUTS III 2011]],Table1735[],2,FALSE)</f>
        <v>172</v>
      </c>
      <c r="L163" s="82" t="s">
        <v>6488</v>
      </c>
      <c r="M163" s="83" t="str">
        <f>VLOOKUP(Table1432[[#This Row],[NUTS III 2013]],Table172537[],2,FALSE)</f>
        <v>170</v>
      </c>
      <c r="N163" s="85">
        <v>1545</v>
      </c>
      <c r="O163" s="86">
        <v>6.32</v>
      </c>
      <c r="P163" s="87">
        <v>0</v>
      </c>
      <c r="Q163" s="88">
        <v>0</v>
      </c>
      <c r="R163" s="89" t="str">
        <f>CONCATENATE("010.01.04.05/2021/",Table1432[[#This Row],[CodINE Mun2011]])</f>
        <v>010.01.04.05/2021/1507</v>
      </c>
    </row>
    <row r="164" spans="1:18" ht="41.4" x14ac:dyDescent="0.3">
      <c r="A164" s="93" t="s">
        <v>416</v>
      </c>
      <c r="B164" s="81" t="s">
        <v>415</v>
      </c>
      <c r="C164" s="78" t="s">
        <v>6812</v>
      </c>
      <c r="D164" s="82" t="s">
        <v>6466</v>
      </c>
      <c r="E164" s="83" t="str">
        <f>VLOOKUP(Table1432[[#This Row],[NUTS I]],Table1533[],2,FALSE)</f>
        <v>1</v>
      </c>
      <c r="F164" s="84" t="s">
        <v>380</v>
      </c>
      <c r="G164" s="83" t="str">
        <f>VLOOKUP(Table1432[[#This Row],[NUTS II 2011]],Table1634[],2,FALSE)</f>
        <v>18</v>
      </c>
      <c r="H164" s="79" t="s">
        <v>380</v>
      </c>
      <c r="I164" s="83" t="str">
        <f>VLOOKUP(Table1432[[#This Row],[NUTS II 2013]],Table162436[],2,FALSE)</f>
        <v>Alentejo_NUT2013</v>
      </c>
      <c r="J164" s="84" t="s">
        <v>6491</v>
      </c>
      <c r="K164" s="83" t="str">
        <f>VLOOKUP(Table1432[[#This Row],[NUTS III 2011]],Table1735[],2,FALSE)</f>
        <v>182</v>
      </c>
      <c r="L164" s="82" t="s">
        <v>6470</v>
      </c>
      <c r="M164" s="83" t="str">
        <f>VLOOKUP(Table1432[[#This Row],[NUTS III 2013]],Table172537[],2,FALSE)</f>
        <v>187</v>
      </c>
      <c r="N164" s="85">
        <v>811</v>
      </c>
      <c r="O164" s="86">
        <v>3.93</v>
      </c>
      <c r="P164" s="87">
        <v>0</v>
      </c>
      <c r="Q164" s="94">
        <v>0</v>
      </c>
      <c r="R164" s="89" t="str">
        <f>CONCATENATE("010.01.04.05/2021/",Table1432[[#This Row],[CodINE Mun2011]])</f>
        <v>010.01.04.05/2021/0707</v>
      </c>
    </row>
    <row r="165" spans="1:18" ht="41.4" x14ac:dyDescent="0.3">
      <c r="A165" s="80" t="s">
        <v>273</v>
      </c>
      <c r="B165" s="81" t="s">
        <v>6813</v>
      </c>
      <c r="C165" s="78" t="s">
        <v>6814</v>
      </c>
      <c r="D165" s="82" t="s">
        <v>6466</v>
      </c>
      <c r="E165" s="83" t="str">
        <f>VLOOKUP(Table1432[[#This Row],[NUTS I]],Table1533[],2,FALSE)</f>
        <v>1</v>
      </c>
      <c r="F165" s="84" t="s">
        <v>207</v>
      </c>
      <c r="G165" s="83" t="str">
        <f>VLOOKUP(Table1432[[#This Row],[NUTS II 2011]],Table1634[],2,FALSE)</f>
        <v>16</v>
      </c>
      <c r="H165" s="82" t="s">
        <v>207</v>
      </c>
      <c r="I165" s="83" t="str">
        <f>VLOOKUP(Table1432[[#This Row],[NUTS II 2013]],Table162436[],2,FALSE)</f>
        <v>Centro_NUT2013</v>
      </c>
      <c r="J165" s="84" t="s">
        <v>6484</v>
      </c>
      <c r="K165" s="83" t="str">
        <f>VLOOKUP(Table1432[[#This Row],[NUTS III 2011]],Table1735[],2,FALSE)</f>
        <v>165</v>
      </c>
      <c r="L165" s="82" t="s">
        <v>6572</v>
      </c>
      <c r="M165" s="83" t="str">
        <f>VLOOKUP(Table1432[[#This Row],[NUTS III 2013]],Table172537[],2,FALSE)</f>
        <v>16E</v>
      </c>
      <c r="N165" s="85">
        <v>1051</v>
      </c>
      <c r="O165" s="86">
        <v>2.58</v>
      </c>
      <c r="P165" s="87">
        <v>0</v>
      </c>
      <c r="Q165" s="88">
        <v>0</v>
      </c>
      <c r="R165" s="89" t="str">
        <f>CONCATENATE("010.01.04.05/2021/",Table1432[[#This Row],[CodINE Mun2011]])</f>
        <v>010.01.04.05/2021/1808</v>
      </c>
    </row>
    <row r="166" spans="1:18" ht="41.4" x14ac:dyDescent="0.3">
      <c r="A166" s="80" t="s">
        <v>417</v>
      </c>
      <c r="B166" s="81" t="s">
        <v>59</v>
      </c>
      <c r="C166" s="78" t="s">
        <v>6815</v>
      </c>
      <c r="D166" s="82" t="s">
        <v>6466</v>
      </c>
      <c r="E166" s="83" t="str">
        <f>VLOOKUP(Table1432[[#This Row],[NUTS I]],Table1533[],2,FALSE)</f>
        <v>1</v>
      </c>
      <c r="F166" s="84" t="s">
        <v>380</v>
      </c>
      <c r="G166" s="83" t="str">
        <f>VLOOKUP(Table1432[[#This Row],[NUTS II 2011]],Table1634[],2,FALSE)</f>
        <v>18</v>
      </c>
      <c r="H166" s="79" t="s">
        <v>380</v>
      </c>
      <c r="I166" s="83" t="str">
        <f>VLOOKUP(Table1432[[#This Row],[NUTS II 2013]],Table162436[],2,FALSE)</f>
        <v>Alentejo_NUT2013</v>
      </c>
      <c r="J166" s="84" t="s">
        <v>6508</v>
      </c>
      <c r="K166" s="83" t="str">
        <f>VLOOKUP(Table1432[[#This Row],[NUTS III 2011]],Table1735[],2,FALSE)</f>
        <v>184</v>
      </c>
      <c r="L166" s="82" t="s">
        <v>6508</v>
      </c>
      <c r="M166" s="83" t="str">
        <f>VLOOKUP(Table1432[[#This Row],[NUTS III 2013]],Table172537[],2,FALSE)</f>
        <v>184</v>
      </c>
      <c r="N166" s="85">
        <v>656</v>
      </c>
      <c r="O166" s="86">
        <v>3.21</v>
      </c>
      <c r="P166" s="87">
        <v>4</v>
      </c>
      <c r="Q166" s="88">
        <v>102</v>
      </c>
      <c r="R166" s="89" t="str">
        <f>CONCATENATE("010.01.04.05/2021/",Table1432[[#This Row],[CodINE Mun2011]])</f>
        <v>010.01.04.05/2021/0210</v>
      </c>
    </row>
    <row r="167" spans="1:18" ht="41.4" x14ac:dyDescent="0.3">
      <c r="A167" s="80" t="s">
        <v>419</v>
      </c>
      <c r="B167" s="81" t="s">
        <v>418</v>
      </c>
      <c r="C167" s="78" t="s">
        <v>6816</v>
      </c>
      <c r="D167" s="82" t="s">
        <v>6466</v>
      </c>
      <c r="E167" s="83" t="str">
        <f>VLOOKUP(Table1432[[#This Row],[NUTS I]],Table1533[],2,FALSE)</f>
        <v>1</v>
      </c>
      <c r="F167" s="84" t="s">
        <v>380</v>
      </c>
      <c r="G167" s="83" t="str">
        <f>VLOOKUP(Table1432[[#This Row],[NUTS II 2011]],Table1634[],2,FALSE)</f>
        <v>18</v>
      </c>
      <c r="H167" s="79" t="s">
        <v>380</v>
      </c>
      <c r="I167" s="83" t="str">
        <f>VLOOKUP(Table1432[[#This Row],[NUTS II 2013]],Table162436[],2,FALSE)</f>
        <v>Alentejo_NUT2013</v>
      </c>
      <c r="J167" s="84" t="s">
        <v>6470</v>
      </c>
      <c r="K167" s="83" t="str">
        <f>VLOOKUP(Table1432[[#This Row],[NUTS III 2011]],Table1735[],2,FALSE)</f>
        <v>183</v>
      </c>
      <c r="L167" s="82" t="s">
        <v>6470</v>
      </c>
      <c r="M167" s="83" t="str">
        <f>VLOOKUP(Table1432[[#This Row],[NUTS III 2013]],Table172537[],2,FALSE)</f>
        <v>187</v>
      </c>
      <c r="N167" s="85">
        <v>811</v>
      </c>
      <c r="O167" s="86">
        <v>3.93</v>
      </c>
      <c r="P167" s="87">
        <v>4</v>
      </c>
      <c r="Q167" s="88">
        <v>48</v>
      </c>
      <c r="R167" s="89" t="str">
        <f>CONCATENATE("010.01.04.05/2021/",Table1432[[#This Row],[CodINE Mun2011]])</f>
        <v>010.01.04.05/2021/0708</v>
      </c>
    </row>
    <row r="168" spans="1:18" ht="41.4" x14ac:dyDescent="0.3">
      <c r="A168" s="80" t="s">
        <v>150</v>
      </c>
      <c r="B168" s="81" t="s">
        <v>6817</v>
      </c>
      <c r="C168" s="78" t="s">
        <v>6818</v>
      </c>
      <c r="D168" s="82" t="s">
        <v>6466</v>
      </c>
      <c r="E168" s="83" t="str">
        <f>VLOOKUP(Table1432[[#This Row],[NUTS I]],Table1533[],2,FALSE)</f>
        <v>1</v>
      </c>
      <c r="F168" s="84" t="s">
        <v>90</v>
      </c>
      <c r="G168" s="83" t="str">
        <f>VLOOKUP(Table1432[[#This Row],[NUTS II 2011]],Table1634[],2,FALSE)</f>
        <v>11</v>
      </c>
      <c r="H168" s="79" t="s">
        <v>90</v>
      </c>
      <c r="I168" s="83" t="str">
        <f>VLOOKUP(Table1432[[#This Row],[NUTS II 2013]],Table162436[],2,FALSE)</f>
        <v>Norte_NUT2013</v>
      </c>
      <c r="J168" s="84" t="s">
        <v>6495</v>
      </c>
      <c r="K168" s="83" t="str">
        <f>VLOOKUP(Table1432[[#This Row],[NUTS III 2011]],Table1735[],2,FALSE)</f>
        <v>118</v>
      </c>
      <c r="L168" s="82" t="s">
        <v>6543</v>
      </c>
      <c r="M168" s="83" t="str">
        <f>VLOOKUP(Table1432[[#This Row],[NUTS III 2013]],Table172537[],2,FALSE)</f>
        <v>11D</v>
      </c>
      <c r="N168" s="85">
        <v>777</v>
      </c>
      <c r="O168" s="86">
        <v>3.23</v>
      </c>
      <c r="P168" s="87">
        <v>5</v>
      </c>
      <c r="Q168" s="88">
        <v>5</v>
      </c>
      <c r="R168" s="89" t="str">
        <f>CONCATENATE("010.01.04.05/2021/",Table1432[[#This Row],[CodINE Mun2011]])</f>
        <v>010.01.04.05/2021/1707</v>
      </c>
    </row>
    <row r="169" spans="1:18" ht="41.4" x14ac:dyDescent="0.3">
      <c r="A169" s="93" t="s">
        <v>274</v>
      </c>
      <c r="B169" s="81" t="s">
        <v>41</v>
      </c>
      <c r="C169" s="78" t="s">
        <v>6819</v>
      </c>
      <c r="D169" s="82" t="s">
        <v>6466</v>
      </c>
      <c r="E169" s="83" t="str">
        <f>VLOOKUP(Table1432[[#This Row],[NUTS I]],Table1533[],2,FALSE)</f>
        <v>1</v>
      </c>
      <c r="F169" s="84" t="s">
        <v>207</v>
      </c>
      <c r="G169" s="83" t="str">
        <f>VLOOKUP(Table1432[[#This Row],[NUTS II 2011]],Table1634[],2,FALSE)</f>
        <v>16</v>
      </c>
      <c r="H169" s="82" t="s">
        <v>207</v>
      </c>
      <c r="I169" s="83" t="str">
        <f>VLOOKUP(Table1432[[#This Row],[NUTS II 2013]],Table162436[],2,FALSE)</f>
        <v>Centro_NUT2013</v>
      </c>
      <c r="J169" s="84" t="s">
        <v>6475</v>
      </c>
      <c r="K169" s="83" t="str">
        <f>VLOOKUP(Table1432[[#This Row],[NUTS III 2011]],Table1735[],2,FALSE)</f>
        <v>161</v>
      </c>
      <c r="L169" s="82" t="s">
        <v>6476</v>
      </c>
      <c r="M169" s="83" t="str">
        <f>VLOOKUP(Table1432[[#This Row],[NUTS III 2013]],Table172537[],2,FALSE)</f>
        <v>16D</v>
      </c>
      <c r="N169" s="85">
        <v>1231</v>
      </c>
      <c r="O169" s="86">
        <v>3.76</v>
      </c>
      <c r="P169" s="87">
        <v>6</v>
      </c>
      <c r="Q169" s="94">
        <v>152</v>
      </c>
      <c r="R169" s="89" t="str">
        <f>CONCATENATE("010.01.04.05/2021/",Table1432[[#This Row],[CodINE Mun2011]])</f>
        <v>010.01.04.05/2021/0112</v>
      </c>
    </row>
    <row r="170" spans="1:18" ht="41.4" x14ac:dyDescent="0.3">
      <c r="A170" s="93" t="s">
        <v>359</v>
      </c>
      <c r="B170" s="81" t="s">
        <v>6820</v>
      </c>
      <c r="C170" s="78" t="s">
        <v>6821</v>
      </c>
      <c r="D170" s="82" t="s">
        <v>6466</v>
      </c>
      <c r="E170" s="83" t="str">
        <f>VLOOKUP(Table1432[[#This Row],[NUTS I]],Table1533[],2,FALSE)</f>
        <v>1</v>
      </c>
      <c r="F170" s="84" t="s">
        <v>207</v>
      </c>
      <c r="G170" s="83" t="str">
        <f>VLOOKUP(Table1432[[#This Row],[NUTS II 2011]],Table1634[],2,FALSE)</f>
        <v>16</v>
      </c>
      <c r="H170" s="82" t="s">
        <v>207</v>
      </c>
      <c r="I170" s="83" t="str">
        <f>VLOOKUP(Table1432[[#This Row],[NUTS II 2013]],Table162436[],2,FALSE)</f>
        <v>Centro_NUT2013</v>
      </c>
      <c r="J170" s="84" t="s">
        <v>6519</v>
      </c>
      <c r="K170" s="83" t="str">
        <f>VLOOKUP(Table1432[[#This Row],[NUTS III 2011]],Table1735[],2,FALSE)</f>
        <v>16B</v>
      </c>
      <c r="L170" s="79" t="s">
        <v>6519</v>
      </c>
      <c r="M170" s="83" t="str">
        <f>VLOOKUP(Table1432[[#This Row],[NUTS III 2013]],Table172537[],2,FALSE)</f>
        <v>16B</v>
      </c>
      <c r="N170" s="85">
        <v>1250</v>
      </c>
      <c r="O170" s="86">
        <v>4.6100000000000003</v>
      </c>
      <c r="P170" s="87">
        <v>6</v>
      </c>
      <c r="Q170" s="94">
        <v>28</v>
      </c>
      <c r="R170" s="89" t="str">
        <f>CONCATENATE("010.01.04.05/2021/",Table1432[[#This Row],[CodINE Mun2011]])</f>
        <v>010.01.04.05/2021/1011</v>
      </c>
    </row>
    <row r="171" spans="1:18" ht="41.4" x14ac:dyDescent="0.3">
      <c r="A171" s="80" t="s">
        <v>275</v>
      </c>
      <c r="B171" s="81" t="s">
        <v>6822</v>
      </c>
      <c r="C171" s="78" t="s">
        <v>6823</v>
      </c>
      <c r="D171" s="82" t="s">
        <v>6466</v>
      </c>
      <c r="E171" s="83" t="str">
        <f>VLOOKUP(Table1432[[#This Row],[NUTS I]],Table1533[],2,FALSE)</f>
        <v>1</v>
      </c>
      <c r="F171" s="84" t="s">
        <v>207</v>
      </c>
      <c r="G171" s="83" t="str">
        <f>VLOOKUP(Table1432[[#This Row],[NUTS II 2011]],Table1634[],2,FALSE)</f>
        <v>16</v>
      </c>
      <c r="H171" s="82" t="s">
        <v>207</v>
      </c>
      <c r="I171" s="83" t="str">
        <f>VLOOKUP(Table1432[[#This Row],[NUTS II 2013]],Table162436[],2,FALSE)</f>
        <v>Centro_NUT2013</v>
      </c>
      <c r="J171" s="84" t="s">
        <v>6484</v>
      </c>
      <c r="K171" s="83" t="str">
        <f>VLOOKUP(Table1432[[#This Row],[NUTS III 2011]],Table1735[],2,FALSE)</f>
        <v>165</v>
      </c>
      <c r="L171" s="79" t="s">
        <v>6485</v>
      </c>
      <c r="M171" s="83" t="str">
        <f>VLOOKUP(Table1432[[#This Row],[NUTS III 2013]],Table172537[],2,FALSE)</f>
        <v>16G</v>
      </c>
      <c r="N171" s="85">
        <v>1009</v>
      </c>
      <c r="O171" s="86">
        <v>2.87</v>
      </c>
      <c r="P171" s="87">
        <v>5</v>
      </c>
      <c r="Q171" s="88">
        <v>48</v>
      </c>
      <c r="R171" s="89" t="str">
        <f>CONCATENATE("010.01.04.05/2021/",Table1432[[#This Row],[CodINE Mun2011]])</f>
        <v>010.01.04.05/2021/1809</v>
      </c>
    </row>
    <row r="172" spans="1:18" ht="41.4" x14ac:dyDescent="0.3">
      <c r="A172" s="80" t="s">
        <v>420</v>
      </c>
      <c r="B172" s="81" t="s">
        <v>6824</v>
      </c>
      <c r="C172" s="78" t="s">
        <v>6825</v>
      </c>
      <c r="D172" s="82" t="s">
        <v>6466</v>
      </c>
      <c r="E172" s="83" t="str">
        <f>VLOOKUP(Table1432[[#This Row],[NUTS I]],Table1533[],2,FALSE)</f>
        <v>1</v>
      </c>
      <c r="F172" s="84" t="s">
        <v>380</v>
      </c>
      <c r="G172" s="83" t="str">
        <f>VLOOKUP(Table1432[[#This Row],[NUTS II 2011]],Table1634[],2,FALSE)</f>
        <v>18</v>
      </c>
      <c r="H172" s="79" t="s">
        <v>380</v>
      </c>
      <c r="I172" s="83" t="str">
        <f>VLOOKUP(Table1432[[#This Row],[NUTS II 2013]],Table162436[],2,FALSE)</f>
        <v>Alentejo_NUT2013</v>
      </c>
      <c r="J172" s="84" t="s">
        <v>6491</v>
      </c>
      <c r="K172" s="83" t="str">
        <f>VLOOKUP(Table1432[[#This Row],[NUTS III 2011]],Table1735[],2,FALSE)</f>
        <v>182</v>
      </c>
      <c r="L172" s="82" t="s">
        <v>6491</v>
      </c>
      <c r="M172" s="83" t="str">
        <f>VLOOKUP(Table1432[[#This Row],[NUTS III 2013]],Table172537[],2,FALSE)</f>
        <v>186</v>
      </c>
      <c r="N172" s="85">
        <v>616</v>
      </c>
      <c r="O172" s="86">
        <v>3.01</v>
      </c>
      <c r="P172" s="87">
        <v>7</v>
      </c>
      <c r="Q172" s="88">
        <v>9</v>
      </c>
      <c r="R172" s="89" t="str">
        <f>CONCATENATE("010.01.04.05/2021/",Table1432[[#This Row],[CodINE Mun2011]])</f>
        <v>010.01.04.05/2021/1212</v>
      </c>
    </row>
    <row r="173" spans="1:18" ht="41.4" x14ac:dyDescent="0.3">
      <c r="A173" s="93" t="s">
        <v>483</v>
      </c>
      <c r="B173" s="81" t="s">
        <v>6826</v>
      </c>
      <c r="C173" s="78" t="s">
        <v>6827</v>
      </c>
      <c r="D173" s="79" t="s">
        <v>6477</v>
      </c>
      <c r="E173" s="96" t="str">
        <f>VLOOKUP(Table1432[[#This Row],[NUTS I]],Table1533[],2,FALSE)</f>
        <v>2</v>
      </c>
      <c r="F173" s="84" t="s">
        <v>6477</v>
      </c>
      <c r="G173" s="83" t="str">
        <f>VLOOKUP(Table1432[[#This Row],[NUTS II 2011]],Table1634[],2,FALSE)</f>
        <v>20</v>
      </c>
      <c r="H173" s="82" t="s">
        <v>6477</v>
      </c>
      <c r="I173" s="83" t="str">
        <f>VLOOKUP(Table1432[[#This Row],[NUTS II 2013]],Table162436[],2,FALSE)</f>
        <v>Açores</v>
      </c>
      <c r="J173" s="84" t="s">
        <v>6477</v>
      </c>
      <c r="K173" s="83" t="str">
        <f>VLOOKUP(Table1432[[#This Row],[NUTS III 2011]],Table1735[],2,FALSE)</f>
        <v>200</v>
      </c>
      <c r="L173" s="84" t="s">
        <v>6477</v>
      </c>
      <c r="M173" s="83" t="str">
        <f>VLOOKUP(Table1432[[#This Row],[NUTS III 2013]],Table172537[],2,FALSE)</f>
        <v>200</v>
      </c>
      <c r="N173" s="85">
        <v>877</v>
      </c>
      <c r="O173" s="86">
        <v>3.95</v>
      </c>
      <c r="P173" s="87">
        <v>0</v>
      </c>
      <c r="Q173" s="94">
        <v>0</v>
      </c>
      <c r="R173" s="89" t="str">
        <f>CONCATENATE("010.01.04.05/2021/",Table1432[[#This Row],[CodINE Mun2011]])</f>
        <v>010.01.04.05/2021/4202</v>
      </c>
    </row>
    <row r="174" spans="1:18" ht="41.4" x14ac:dyDescent="0.3">
      <c r="A174" s="80" t="s">
        <v>360</v>
      </c>
      <c r="B174" s="81" t="s">
        <v>6828</v>
      </c>
      <c r="C174" s="78" t="s">
        <v>6829</v>
      </c>
      <c r="D174" s="82" t="s">
        <v>6466</v>
      </c>
      <c r="E174" s="83" t="str">
        <f>VLOOKUP(Table1432[[#This Row],[NUTS I]],Table1533[],2,FALSE)</f>
        <v>1</v>
      </c>
      <c r="F174" s="84" t="s">
        <v>207</v>
      </c>
      <c r="G174" s="83" t="str">
        <f>VLOOKUP(Table1432[[#This Row],[NUTS II 2011]],Table1634[],2,FALSE)</f>
        <v>16</v>
      </c>
      <c r="H174" s="82" t="s">
        <v>207</v>
      </c>
      <c r="I174" s="83" t="str">
        <f>VLOOKUP(Table1432[[#This Row],[NUTS II 2013]],Table162436[],2,FALSE)</f>
        <v>Centro_NUT2013</v>
      </c>
      <c r="J174" s="84" t="s">
        <v>6519</v>
      </c>
      <c r="K174" s="83" t="str">
        <f>VLOOKUP(Table1432[[#This Row],[NUTS III 2011]],Table1735[],2,FALSE)</f>
        <v>16B</v>
      </c>
      <c r="L174" s="79" t="s">
        <v>6519</v>
      </c>
      <c r="M174" s="83" t="str">
        <f>VLOOKUP(Table1432[[#This Row],[NUTS III 2013]],Table172537[],2,FALSE)</f>
        <v>16B</v>
      </c>
      <c r="N174" s="85">
        <v>1250</v>
      </c>
      <c r="O174" s="86">
        <v>4.45</v>
      </c>
      <c r="P174" s="87">
        <v>1</v>
      </c>
      <c r="Q174" s="88">
        <v>6</v>
      </c>
      <c r="R174" s="89" t="str">
        <f>CONCATENATE("010.01.04.05/2021/",Table1432[[#This Row],[CodINE Mun2011]])</f>
        <v>010.01.04.05/2021/1012</v>
      </c>
    </row>
    <row r="175" spans="1:18" ht="41.4" x14ac:dyDescent="0.3">
      <c r="A175" s="93" t="s">
        <v>421</v>
      </c>
      <c r="B175" s="81" t="s">
        <v>60</v>
      </c>
      <c r="C175" s="78" t="s">
        <v>6830</v>
      </c>
      <c r="D175" s="82" t="s">
        <v>6466</v>
      </c>
      <c r="E175" s="83" t="str">
        <f>VLOOKUP(Table1432[[#This Row],[NUTS I]],Table1533[],2,FALSE)</f>
        <v>1</v>
      </c>
      <c r="F175" s="84" t="s">
        <v>380</v>
      </c>
      <c r="G175" s="83" t="str">
        <f>VLOOKUP(Table1432[[#This Row],[NUTS II 2011]],Table1634[],2,FALSE)</f>
        <v>18</v>
      </c>
      <c r="H175" s="79" t="s">
        <v>380</v>
      </c>
      <c r="I175" s="83" t="str">
        <f>VLOOKUP(Table1432[[#This Row],[NUTS II 2013]],Table162436[],2,FALSE)</f>
        <v>Alentejo_NUT2013</v>
      </c>
      <c r="J175" s="84" t="s">
        <v>6480</v>
      </c>
      <c r="K175" s="83" t="str">
        <f>VLOOKUP(Table1432[[#This Row],[NUTS III 2011]],Table1735[],2,FALSE)</f>
        <v>181</v>
      </c>
      <c r="L175" s="82" t="s">
        <v>6480</v>
      </c>
      <c r="M175" s="83" t="str">
        <f>VLOOKUP(Table1432[[#This Row],[NUTS III 2013]],Table172537[],2,FALSE)</f>
        <v>181</v>
      </c>
      <c r="N175" s="85">
        <v>1260</v>
      </c>
      <c r="O175" s="86">
        <v>4.22</v>
      </c>
      <c r="P175" s="87">
        <v>0</v>
      </c>
      <c r="Q175" s="94">
        <v>0</v>
      </c>
      <c r="R175" s="89" t="str">
        <f>CONCATENATE("010.01.04.05/2021/",Table1432[[#This Row],[CodINE Mun2011]])</f>
        <v>010.01.04.05/2021/0211</v>
      </c>
    </row>
    <row r="176" spans="1:18" ht="41.4" x14ac:dyDescent="0.3">
      <c r="A176" s="93" t="s">
        <v>361</v>
      </c>
      <c r="B176" s="81" t="s">
        <v>6831</v>
      </c>
      <c r="C176" s="78" t="s">
        <v>6832</v>
      </c>
      <c r="D176" s="82" t="s">
        <v>6466</v>
      </c>
      <c r="E176" s="83" t="str">
        <f>VLOOKUP(Table1432[[#This Row],[NUTS I]],Table1533[],2,FALSE)</f>
        <v>1</v>
      </c>
      <c r="F176" s="84" t="s">
        <v>352</v>
      </c>
      <c r="G176" s="83" t="str">
        <f>VLOOKUP(Table1432[[#This Row],[NUTS II 2011]],Table1634[],2,FALSE)</f>
        <v>17</v>
      </c>
      <c r="H176" s="79" t="s">
        <v>6488</v>
      </c>
      <c r="I176" s="83" t="str">
        <f>VLOOKUP(Table1432[[#This Row],[NUTS II 2013]],Table162436[],2,FALSE)</f>
        <v>AML</v>
      </c>
      <c r="J176" s="84" t="s">
        <v>6556</v>
      </c>
      <c r="K176" s="83" t="str">
        <f>VLOOKUP(Table1432[[#This Row],[NUTS III 2011]],Table1735[],2,FALSE)</f>
        <v>171</v>
      </c>
      <c r="L176" s="82" t="s">
        <v>6488</v>
      </c>
      <c r="M176" s="83" t="str">
        <f>VLOOKUP(Table1432[[#This Row],[NUTS III 2013]],Table172537[],2,FALSE)</f>
        <v>170</v>
      </c>
      <c r="N176" s="85">
        <v>2578</v>
      </c>
      <c r="O176" s="86">
        <v>8.2100000000000009</v>
      </c>
      <c r="P176" s="87">
        <v>15</v>
      </c>
      <c r="Q176" s="94">
        <v>156</v>
      </c>
      <c r="R176" s="89" t="str">
        <f>CONCATENATE("010.01.04.05/2021/",Table1432[[#This Row],[CodINE Mun2011]])</f>
        <v>010.01.04.05/2021/1116</v>
      </c>
    </row>
    <row r="177" spans="1:18" ht="41.4" x14ac:dyDescent="0.3">
      <c r="A177" s="80" t="s">
        <v>362</v>
      </c>
      <c r="B177" s="81" t="s">
        <v>6833</v>
      </c>
      <c r="C177" s="78" t="s">
        <v>6834</v>
      </c>
      <c r="D177" s="82" t="s">
        <v>6466</v>
      </c>
      <c r="E177" s="83" t="str">
        <f>VLOOKUP(Table1432[[#This Row],[NUTS I]],Table1533[],2,FALSE)</f>
        <v>1</v>
      </c>
      <c r="F177" s="84" t="s">
        <v>352</v>
      </c>
      <c r="G177" s="83" t="str">
        <f>VLOOKUP(Table1432[[#This Row],[NUTS II 2011]],Table1634[],2,FALSE)</f>
        <v>17</v>
      </c>
      <c r="H177" s="79" t="s">
        <v>6488</v>
      </c>
      <c r="I177" s="83" t="str">
        <f>VLOOKUP(Table1432[[#This Row],[NUTS II 2013]],Table162436[],2,FALSE)</f>
        <v>AML</v>
      </c>
      <c r="J177" s="84" t="s">
        <v>6556</v>
      </c>
      <c r="K177" s="83" t="str">
        <f>VLOOKUP(Table1432[[#This Row],[NUTS III 2011]],Table1735[],2,FALSE)</f>
        <v>171</v>
      </c>
      <c r="L177" s="82" t="s">
        <v>6488</v>
      </c>
      <c r="M177" s="83" t="str">
        <f>VLOOKUP(Table1432[[#This Row],[NUTS III 2013]],Table172537[],2,FALSE)</f>
        <v>170</v>
      </c>
      <c r="N177" s="85">
        <v>2729</v>
      </c>
      <c r="O177" s="86">
        <v>9.86</v>
      </c>
      <c r="P177" s="87">
        <v>33</v>
      </c>
      <c r="Q177" s="88">
        <v>221</v>
      </c>
      <c r="R177" s="89" t="str">
        <f>CONCATENATE("010.01.04.05/2021/",Table1432[[#This Row],[CodINE Mun2011]])</f>
        <v>010.01.04.05/2021/1110</v>
      </c>
    </row>
    <row r="178" spans="1:18" ht="41.4" x14ac:dyDescent="0.3">
      <c r="A178" s="93" t="s">
        <v>277</v>
      </c>
      <c r="B178" s="81" t="s">
        <v>276</v>
      </c>
      <c r="C178" s="78" t="s">
        <v>6835</v>
      </c>
      <c r="D178" s="82" t="s">
        <v>6466</v>
      </c>
      <c r="E178" s="83" t="str">
        <f>VLOOKUP(Table1432[[#This Row],[NUTS I]],Table1533[],2,FALSE)</f>
        <v>1</v>
      </c>
      <c r="F178" s="84" t="s">
        <v>207</v>
      </c>
      <c r="G178" s="83" t="str">
        <f>VLOOKUP(Table1432[[#This Row],[NUTS II 2011]],Table1634[],2,FALSE)</f>
        <v>16</v>
      </c>
      <c r="H178" s="82" t="s">
        <v>207</v>
      </c>
      <c r="I178" s="83" t="str">
        <f>VLOOKUP(Table1432[[#This Row],[NUTS II 2013]],Table162436[],2,FALSE)</f>
        <v>Centro_NUT2013</v>
      </c>
      <c r="J178" s="84" t="s">
        <v>6589</v>
      </c>
      <c r="K178" s="83" t="str">
        <f>VLOOKUP(Table1432[[#This Row],[NUTS III 2011]],Table1735[],2,FALSE)</f>
        <v>166</v>
      </c>
      <c r="L178" s="82" t="s">
        <v>6529</v>
      </c>
      <c r="M178" s="83" t="str">
        <f>VLOOKUP(Table1432[[#This Row],[NUTS III 2013]],Table172537[],2,FALSE)</f>
        <v>16H</v>
      </c>
      <c r="N178" s="85">
        <v>886</v>
      </c>
      <c r="O178" s="86">
        <v>3.16</v>
      </c>
      <c r="P178" s="87">
        <v>0</v>
      </c>
      <c r="Q178" s="94">
        <v>0</v>
      </c>
      <c r="R178" s="89" t="str">
        <f>CONCATENATE("010.01.04.05/2021/",Table1432[[#This Row],[CodINE Mun2011]])</f>
        <v>010.01.04.05/2021/0506</v>
      </c>
    </row>
    <row r="179" spans="1:18" ht="41.4" x14ac:dyDescent="0.3">
      <c r="A179" s="80" t="s">
        <v>461</v>
      </c>
      <c r="B179" s="81" t="s">
        <v>460</v>
      </c>
      <c r="C179" s="78" t="s">
        <v>6836</v>
      </c>
      <c r="D179" s="82" t="s">
        <v>6466</v>
      </c>
      <c r="E179" s="83" t="str">
        <f>VLOOKUP(Table1432[[#This Row],[NUTS I]],Table1533[],2,FALSE)</f>
        <v>1</v>
      </c>
      <c r="F179" s="84" t="s">
        <v>442</v>
      </c>
      <c r="G179" s="83" t="str">
        <f>VLOOKUP(Table1432[[#This Row],[NUTS II 2011]],Table1634[],2,FALSE)</f>
        <v>15</v>
      </c>
      <c r="H179" s="79" t="s">
        <v>442</v>
      </c>
      <c r="I179" s="83" t="str">
        <f>VLOOKUP(Table1432[[#This Row],[NUTS II 2013]],Table162436[],2,FALSE)</f>
        <v>Algarve_NUT2013</v>
      </c>
      <c r="J179" s="84" t="s">
        <v>442</v>
      </c>
      <c r="K179" s="83">
        <f>VLOOKUP(Table1432[[#This Row],[NUTS III 2011]],Table1735[],2,FALSE)</f>
        <v>150</v>
      </c>
      <c r="L179" s="82" t="s">
        <v>442</v>
      </c>
      <c r="M179" s="83">
        <f>VLOOKUP(Table1432[[#This Row],[NUTS III 2013]],Table172537[],2,FALSE)</f>
        <v>150</v>
      </c>
      <c r="N179" s="85">
        <v>1605</v>
      </c>
      <c r="O179" s="86">
        <v>5.56</v>
      </c>
      <c r="P179" s="87">
        <v>22</v>
      </c>
      <c r="Q179" s="88">
        <v>193</v>
      </c>
      <c r="R179" s="89" t="str">
        <f>CONCATENATE("010.01.04.05/2021/",Table1432[[#This Row],[CodINE Mun2011]])</f>
        <v>010.01.04.05/2021/0810</v>
      </c>
    </row>
    <row r="180" spans="1:18" ht="41.4" x14ac:dyDescent="0.3">
      <c r="A180" s="93" t="s">
        <v>151</v>
      </c>
      <c r="B180" s="81" t="s">
        <v>42</v>
      </c>
      <c r="C180" s="78" t="s">
        <v>6837</v>
      </c>
      <c r="D180" s="82" t="s">
        <v>6466</v>
      </c>
      <c r="E180" s="83" t="str">
        <f>VLOOKUP(Table1432[[#This Row],[NUTS I]],Table1533[],2,FALSE)</f>
        <v>1</v>
      </c>
      <c r="F180" s="84" t="s">
        <v>90</v>
      </c>
      <c r="G180" s="83" t="str">
        <f>VLOOKUP(Table1432[[#This Row],[NUTS II 2011]],Table1634[],2,FALSE)</f>
        <v>11</v>
      </c>
      <c r="H180" s="79" t="s">
        <v>90</v>
      </c>
      <c r="I180" s="83" t="str">
        <f>VLOOKUP(Table1432[[#This Row],[NUTS II 2013]],Table162436[],2,FALSE)</f>
        <v>Norte_NUT2013</v>
      </c>
      <c r="J180" s="84" t="s">
        <v>6551</v>
      </c>
      <c r="K180" s="83" t="str">
        <f>VLOOKUP(Table1432[[#This Row],[NUTS III 2011]],Table1735[],2,FALSE)</f>
        <v>116</v>
      </c>
      <c r="L180" s="79" t="s">
        <v>6515</v>
      </c>
      <c r="M180" s="83" t="str">
        <f>VLOOKUP(Table1432[[#This Row],[NUTS III 2013]],Table172537[],2,FALSE)</f>
        <v>11A</v>
      </c>
      <c r="N180" s="85">
        <v>997</v>
      </c>
      <c r="O180" s="86">
        <v>3.42</v>
      </c>
      <c r="P180" s="87">
        <v>18</v>
      </c>
      <c r="Q180" s="94">
        <v>53</v>
      </c>
      <c r="R180" s="89" t="str">
        <f>CONCATENATE("010.01.04.05/2021/",Table1432[[#This Row],[CodINE Mun2011]])</f>
        <v>010.01.04.05/2021/0113</v>
      </c>
    </row>
    <row r="181" spans="1:18" ht="41.4" x14ac:dyDescent="0.3">
      <c r="A181" s="93" t="s">
        <v>278</v>
      </c>
      <c r="B181" s="81" t="s">
        <v>6838</v>
      </c>
      <c r="C181" s="78" t="s">
        <v>6839</v>
      </c>
      <c r="D181" s="82" t="s">
        <v>6466</v>
      </c>
      <c r="E181" s="83" t="str">
        <f>VLOOKUP(Table1432[[#This Row],[NUTS I]],Table1533[],2,FALSE)</f>
        <v>1</v>
      </c>
      <c r="F181" s="84" t="s">
        <v>207</v>
      </c>
      <c r="G181" s="83" t="str">
        <f>VLOOKUP(Table1432[[#This Row],[NUTS II 2011]],Table1634[],2,FALSE)</f>
        <v>16</v>
      </c>
      <c r="H181" s="82" t="s">
        <v>207</v>
      </c>
      <c r="I181" s="83" t="str">
        <f>VLOOKUP(Table1432[[#This Row],[NUTS II 2013]],Table162436[],2,FALSE)</f>
        <v>Centro_NUT2013</v>
      </c>
      <c r="J181" s="84" t="s">
        <v>6484</v>
      </c>
      <c r="K181" s="83" t="str">
        <f>VLOOKUP(Table1432[[#This Row],[NUTS III 2011]],Table1735[],2,FALSE)</f>
        <v>165</v>
      </c>
      <c r="L181" s="79" t="s">
        <v>6485</v>
      </c>
      <c r="M181" s="83" t="str">
        <f>VLOOKUP(Table1432[[#This Row],[NUTS III 2013]],Table172537[],2,FALSE)</f>
        <v>16G</v>
      </c>
      <c r="N181" s="85">
        <v>1009</v>
      </c>
      <c r="O181" s="86">
        <v>2.5299999999999998</v>
      </c>
      <c r="P181" s="87">
        <v>0</v>
      </c>
      <c r="Q181" s="94">
        <v>0</v>
      </c>
      <c r="R181" s="89" t="str">
        <f>CONCATENATE("010.01.04.05/2021/",Table1432[[#This Row],[CodINE Mun2011]])</f>
        <v>010.01.04.05/2021/1810</v>
      </c>
    </row>
    <row r="182" spans="1:18" ht="41.4" x14ac:dyDescent="0.3">
      <c r="A182" s="80" t="s">
        <v>279</v>
      </c>
      <c r="B182" s="81" t="s">
        <v>48</v>
      </c>
      <c r="C182" s="78" t="s">
        <v>6840</v>
      </c>
      <c r="D182" s="82" t="s">
        <v>6466</v>
      </c>
      <c r="E182" s="83" t="str">
        <f>VLOOKUP(Table1432[[#This Row],[NUTS I]],Table1533[],2,FALSE)</f>
        <v>1</v>
      </c>
      <c r="F182" s="84" t="s">
        <v>207</v>
      </c>
      <c r="G182" s="83" t="str">
        <f>VLOOKUP(Table1432[[#This Row],[NUTS II 2011]],Table1634[],2,FALSE)</f>
        <v>16</v>
      </c>
      <c r="H182" s="82" t="s">
        <v>207</v>
      </c>
      <c r="I182" s="83" t="str">
        <f>VLOOKUP(Table1432[[#This Row],[NUTS II 2013]],Table162436[],2,FALSE)</f>
        <v>Centro_NUT2013</v>
      </c>
      <c r="J182" s="84" t="s">
        <v>6475</v>
      </c>
      <c r="K182" s="83" t="str">
        <f>VLOOKUP(Table1432[[#This Row],[NUTS III 2011]],Table1735[],2,FALSE)</f>
        <v>161</v>
      </c>
      <c r="L182" s="82" t="s">
        <v>6476</v>
      </c>
      <c r="M182" s="83" t="str">
        <f>VLOOKUP(Table1432[[#This Row],[NUTS III 2013]],Table172537[],2,FALSE)</f>
        <v>16D</v>
      </c>
      <c r="N182" s="85">
        <v>1231</v>
      </c>
      <c r="O182" s="86">
        <v>3.5</v>
      </c>
      <c r="P182" s="87">
        <v>7</v>
      </c>
      <c r="Q182" s="88">
        <v>49</v>
      </c>
      <c r="R182" s="89" t="str">
        <f>CONCATENATE("010.01.04.05/2021/",Table1432[[#This Row],[CodINE Mun2011]])</f>
        <v>010.01.04.05/2021/0114</v>
      </c>
    </row>
    <row r="183" spans="1:18" ht="41.4" x14ac:dyDescent="0.3">
      <c r="A183" s="93" t="s">
        <v>281</v>
      </c>
      <c r="B183" s="81" t="s">
        <v>280</v>
      </c>
      <c r="C183" s="78" t="s">
        <v>6841</v>
      </c>
      <c r="D183" s="82" t="s">
        <v>6466</v>
      </c>
      <c r="E183" s="83" t="str">
        <f>VLOOKUP(Table1432[[#This Row],[NUTS I]],Table1533[],2,FALSE)</f>
        <v>1</v>
      </c>
      <c r="F183" s="84" t="s">
        <v>207</v>
      </c>
      <c r="G183" s="83" t="str">
        <f>VLOOKUP(Table1432[[#This Row],[NUTS II 2011]],Table1634[],2,FALSE)</f>
        <v>16</v>
      </c>
      <c r="H183" s="82" t="s">
        <v>207</v>
      </c>
      <c r="I183" s="83" t="str">
        <f>VLOOKUP(Table1432[[#This Row],[NUTS II 2013]],Table162436[],2,FALSE)</f>
        <v>Centro_NUT2013</v>
      </c>
      <c r="J183" s="84" t="s">
        <v>6580</v>
      </c>
      <c r="K183" s="83" t="str">
        <f>VLOOKUP(Table1432[[#This Row],[NUTS III 2011]],Table1735[],2,FALSE)</f>
        <v>164</v>
      </c>
      <c r="L183" s="82" t="s">
        <v>6572</v>
      </c>
      <c r="M183" s="83" t="str">
        <f>VLOOKUP(Table1432[[#This Row],[NUTS III 2013]],Table172537[],2,FALSE)</f>
        <v>16E</v>
      </c>
      <c r="N183" s="85">
        <v>1051</v>
      </c>
      <c r="O183" s="86">
        <v>2.86</v>
      </c>
      <c r="P183" s="87">
        <v>1</v>
      </c>
      <c r="Q183" s="94">
        <v>4</v>
      </c>
      <c r="R183" s="89" t="str">
        <f>CONCATENATE("010.01.04.05/2021/",Table1432[[#This Row],[CodINE Mun2011]])</f>
        <v>010.01.04.05/2021/0611</v>
      </c>
    </row>
    <row r="184" spans="1:18" ht="41.4" x14ac:dyDescent="0.3">
      <c r="A184" s="80" t="s">
        <v>363</v>
      </c>
      <c r="B184" s="81" t="s">
        <v>6842</v>
      </c>
      <c r="C184" s="78" t="s">
        <v>6843</v>
      </c>
      <c r="D184" s="82" t="s">
        <v>6466</v>
      </c>
      <c r="E184" s="83" t="str">
        <f>VLOOKUP(Table1432[[#This Row],[NUTS I]],Table1533[],2,FALSE)</f>
        <v>1</v>
      </c>
      <c r="F184" s="84" t="s">
        <v>207</v>
      </c>
      <c r="G184" s="83" t="str">
        <f>VLOOKUP(Table1432[[#This Row],[NUTS II 2011]],Table1634[],2,FALSE)</f>
        <v>16</v>
      </c>
      <c r="H184" s="82" t="s">
        <v>207</v>
      </c>
      <c r="I184" s="83" t="str">
        <f>VLOOKUP(Table1432[[#This Row],[NUTS II 2013]],Table162436[],2,FALSE)</f>
        <v>Centro_NUT2013</v>
      </c>
      <c r="J184" s="84" t="s">
        <v>6467</v>
      </c>
      <c r="K184" s="83" t="str">
        <f>VLOOKUP(Table1432[[#This Row],[NUTS III 2011]],Table1735[],2,FALSE)</f>
        <v>16C</v>
      </c>
      <c r="L184" s="82" t="s">
        <v>6467</v>
      </c>
      <c r="M184" s="83" t="str">
        <f>VLOOKUP(Table1432[[#This Row],[NUTS III 2013]],Table172537[],2,FALSE)</f>
        <v>16I</v>
      </c>
      <c r="N184" s="85">
        <v>697</v>
      </c>
      <c r="O184" s="86">
        <v>4.0199999999999996</v>
      </c>
      <c r="P184" s="87">
        <v>0</v>
      </c>
      <c r="Q184" s="88">
        <v>0</v>
      </c>
      <c r="R184" s="89" t="str">
        <f>CONCATENATE("010.01.04.05/2021/",Table1432[[#This Row],[CodINE Mun2011]])</f>
        <v>010.01.04.05/2021/1421</v>
      </c>
    </row>
    <row r="185" spans="1:18" ht="41.4" x14ac:dyDescent="0.3">
      <c r="A185" s="93" t="s">
        <v>422</v>
      </c>
      <c r="B185" s="81" t="s">
        <v>61</v>
      </c>
      <c r="C185" s="78" t="s">
        <v>6844</v>
      </c>
      <c r="D185" s="82" t="s">
        <v>6466</v>
      </c>
      <c r="E185" s="83" t="str">
        <f>VLOOKUP(Table1432[[#This Row],[NUTS I]],Table1533[],2,FALSE)</f>
        <v>1</v>
      </c>
      <c r="F185" s="84" t="s">
        <v>380</v>
      </c>
      <c r="G185" s="83" t="str">
        <f>VLOOKUP(Table1432[[#This Row],[NUTS II 2011]],Table1634[],2,FALSE)</f>
        <v>18</v>
      </c>
      <c r="H185" s="79" t="s">
        <v>380</v>
      </c>
      <c r="I185" s="83" t="str">
        <f>VLOOKUP(Table1432[[#This Row],[NUTS II 2013]],Table162436[],2,FALSE)</f>
        <v>Alentejo_NUT2013</v>
      </c>
      <c r="J185" s="84" t="s">
        <v>6508</v>
      </c>
      <c r="K185" s="83" t="str">
        <f>VLOOKUP(Table1432[[#This Row],[NUTS III 2011]],Table1735[],2,FALSE)</f>
        <v>184</v>
      </c>
      <c r="L185" s="82" t="s">
        <v>6508</v>
      </c>
      <c r="M185" s="83" t="str">
        <f>VLOOKUP(Table1432[[#This Row],[NUTS III 2013]],Table172537[],2,FALSE)</f>
        <v>184</v>
      </c>
      <c r="N185" s="85">
        <v>656</v>
      </c>
      <c r="O185" s="86">
        <v>3.88</v>
      </c>
      <c r="P185" s="87">
        <v>0</v>
      </c>
      <c r="Q185" s="94">
        <v>0</v>
      </c>
      <c r="R185" s="89" t="str">
        <f>CONCATENATE("010.01.04.05/2021/",Table1432[[#This Row],[CodINE Mun2011]])</f>
        <v>010.01.04.05/2021/0212</v>
      </c>
    </row>
    <row r="186" spans="1:18" ht="41.4" x14ac:dyDescent="0.3">
      <c r="A186" s="93" t="s">
        <v>282</v>
      </c>
      <c r="B186" s="81" t="s">
        <v>47</v>
      </c>
      <c r="C186" s="78" t="s">
        <v>6845</v>
      </c>
      <c r="D186" s="82" t="s">
        <v>6466</v>
      </c>
      <c r="E186" s="83" t="str">
        <f>VLOOKUP(Table1432[[#This Row],[NUTS I]],Table1533[],2,FALSE)</f>
        <v>1</v>
      </c>
      <c r="F186" s="84" t="s">
        <v>207</v>
      </c>
      <c r="G186" s="83" t="str">
        <f>VLOOKUP(Table1432[[#This Row],[NUTS II 2011]],Table1634[],2,FALSE)</f>
        <v>16</v>
      </c>
      <c r="H186" s="82" t="s">
        <v>207</v>
      </c>
      <c r="I186" s="83" t="str">
        <f>VLOOKUP(Table1432[[#This Row],[NUTS II 2013]],Table162436[],2,FALSE)</f>
        <v>Centro_NUT2013</v>
      </c>
      <c r="J186" s="84" t="s">
        <v>6475</v>
      </c>
      <c r="K186" s="83" t="str">
        <f>VLOOKUP(Table1432[[#This Row],[NUTS III 2011]],Table1735[],2,FALSE)</f>
        <v>161</v>
      </c>
      <c r="L186" s="82" t="s">
        <v>6476</v>
      </c>
      <c r="M186" s="83" t="str">
        <f>VLOOKUP(Table1432[[#This Row],[NUTS III 2013]],Table172537[],2,FALSE)</f>
        <v>16D</v>
      </c>
      <c r="N186" s="85">
        <v>1231</v>
      </c>
      <c r="O186" s="86">
        <v>4.5999999999999996</v>
      </c>
      <c r="P186" s="87">
        <v>19</v>
      </c>
      <c r="Q186" s="94">
        <v>152</v>
      </c>
      <c r="R186" s="89" t="str">
        <f>CONCATENATE("010.01.04.05/2021/",Table1432[[#This Row],[CodINE Mun2011]])</f>
        <v>010.01.04.05/2021/0115</v>
      </c>
    </row>
    <row r="187" spans="1:18" ht="41.4" x14ac:dyDescent="0.3">
      <c r="A187" s="93" t="s">
        <v>152</v>
      </c>
      <c r="B187" s="81" t="s">
        <v>6846</v>
      </c>
      <c r="C187" s="78" t="s">
        <v>6847</v>
      </c>
      <c r="D187" s="82" t="s">
        <v>6466</v>
      </c>
      <c r="E187" s="83" t="str">
        <f>VLOOKUP(Table1432[[#This Row],[NUTS I]],Table1533[],2,FALSE)</f>
        <v>1</v>
      </c>
      <c r="F187" s="84" t="s">
        <v>90</v>
      </c>
      <c r="G187" s="83" t="str">
        <f>VLOOKUP(Table1432[[#This Row],[NUTS II 2011]],Table1634[],2,FALSE)</f>
        <v>11</v>
      </c>
      <c r="H187" s="79" t="s">
        <v>90</v>
      </c>
      <c r="I187" s="83" t="str">
        <f>VLOOKUP(Table1432[[#This Row],[NUTS II 2013]],Table162436[],2,FALSE)</f>
        <v>Norte_NUT2013</v>
      </c>
      <c r="J187" s="84" t="s">
        <v>6594</v>
      </c>
      <c r="K187" s="83" t="str">
        <f>VLOOKUP(Table1432[[#This Row],[NUTS III 2011]],Table1735[],2,FALSE)</f>
        <v>115</v>
      </c>
      <c r="L187" s="82" t="s">
        <v>6582</v>
      </c>
      <c r="M187" s="83" t="str">
        <f>VLOOKUP(Table1432[[#This Row],[NUTS III 2013]],Table172537[],2,FALSE)</f>
        <v>11C</v>
      </c>
      <c r="N187" s="85">
        <v>893</v>
      </c>
      <c r="O187" s="86">
        <v>3.21</v>
      </c>
      <c r="P187" s="87">
        <v>11</v>
      </c>
      <c r="Q187" s="94">
        <v>42</v>
      </c>
      <c r="R187" s="89" t="str">
        <f>CONCATENATE("010.01.04.05/2021/",Table1432[[#This Row],[CodINE Mun2011]])</f>
        <v>010.01.04.05/2021/1309</v>
      </c>
    </row>
    <row r="188" spans="1:18" ht="41.4" x14ac:dyDescent="0.3">
      <c r="A188" s="93" t="s">
        <v>364</v>
      </c>
      <c r="B188" s="81" t="s">
        <v>6848</v>
      </c>
      <c r="C188" s="78" t="s">
        <v>6849</v>
      </c>
      <c r="D188" s="82" t="s">
        <v>6466</v>
      </c>
      <c r="E188" s="83" t="str">
        <f>VLOOKUP(Table1432[[#This Row],[NUTS I]],Table1533[],2,FALSE)</f>
        <v>1</v>
      </c>
      <c r="F188" s="84" t="s">
        <v>352</v>
      </c>
      <c r="G188" s="83" t="str">
        <f>VLOOKUP(Table1432[[#This Row],[NUTS II 2011]],Table1634[],2,FALSE)</f>
        <v>17</v>
      </c>
      <c r="H188" s="79" t="s">
        <v>6488</v>
      </c>
      <c r="I188" s="83" t="str">
        <f>VLOOKUP(Table1432[[#This Row],[NUTS II 2013]],Table162436[],2,FALSE)</f>
        <v>AML</v>
      </c>
      <c r="J188" s="84" t="s">
        <v>6524</v>
      </c>
      <c r="K188" s="83" t="str">
        <f>VLOOKUP(Table1432[[#This Row],[NUTS III 2011]],Table1735[],2,FALSE)</f>
        <v>172</v>
      </c>
      <c r="L188" s="82" t="s">
        <v>6488</v>
      </c>
      <c r="M188" s="83" t="str">
        <f>VLOOKUP(Table1432[[#This Row],[NUTS III 2013]],Table172537[],2,FALSE)</f>
        <v>170</v>
      </c>
      <c r="N188" s="85">
        <v>1382</v>
      </c>
      <c r="O188" s="86">
        <v>5.82</v>
      </c>
      <c r="P188" s="87">
        <v>0</v>
      </c>
      <c r="Q188" s="94">
        <v>0</v>
      </c>
      <c r="R188" s="89" t="str">
        <f>CONCATENATE("010.01.04.05/2021/",Table1432[[#This Row],[CodINE Mun2011]])</f>
        <v>010.01.04.05/2021/1508</v>
      </c>
    </row>
    <row r="189" spans="1:18" ht="41.4" x14ac:dyDescent="0.3">
      <c r="A189" s="80" t="s">
        <v>284</v>
      </c>
      <c r="B189" s="81" t="s">
        <v>283</v>
      </c>
      <c r="C189" s="78" t="s">
        <v>6850</v>
      </c>
      <c r="D189" s="82" t="s">
        <v>6466</v>
      </c>
      <c r="E189" s="83" t="str">
        <f>VLOOKUP(Table1432[[#This Row],[NUTS I]],Table1533[],2,FALSE)</f>
        <v>1</v>
      </c>
      <c r="F189" s="84" t="s">
        <v>207</v>
      </c>
      <c r="G189" s="83" t="str">
        <f>VLOOKUP(Table1432[[#This Row],[NUTS II 2011]],Table1634[],2,FALSE)</f>
        <v>16</v>
      </c>
      <c r="H189" s="82" t="s">
        <v>207</v>
      </c>
      <c r="I189" s="83" t="str">
        <f>VLOOKUP(Table1432[[#This Row],[NUTS II 2013]],Table162436[],2,FALSE)</f>
        <v>Centro_NUT2013</v>
      </c>
      <c r="J189" s="84" t="s">
        <v>6580</v>
      </c>
      <c r="K189" s="83" t="str">
        <f>VLOOKUP(Table1432[[#This Row],[NUTS III 2011]],Table1735[],2,FALSE)</f>
        <v>164</v>
      </c>
      <c r="L189" s="82" t="s">
        <v>6572</v>
      </c>
      <c r="M189" s="83" t="str">
        <f>VLOOKUP(Table1432[[#This Row],[NUTS III 2013]],Table172537[],2,FALSE)</f>
        <v>16E</v>
      </c>
      <c r="N189" s="85">
        <v>1051</v>
      </c>
      <c r="O189" s="86">
        <v>4.5599999999999996</v>
      </c>
      <c r="P189" s="87">
        <v>0</v>
      </c>
      <c r="Q189" s="88">
        <v>0</v>
      </c>
      <c r="R189" s="89" t="str">
        <f>CONCATENATE("010.01.04.05/2021/",Table1432[[#This Row],[CodINE Mun2011]])</f>
        <v>010.01.04.05/2021/0612</v>
      </c>
    </row>
    <row r="190" spans="1:18" ht="41.4" x14ac:dyDescent="0.3">
      <c r="A190" s="80" t="s">
        <v>153</v>
      </c>
      <c r="B190" s="81" t="s">
        <v>6851</v>
      </c>
      <c r="C190" s="78" t="s">
        <v>6852</v>
      </c>
      <c r="D190" s="82" t="s">
        <v>6466</v>
      </c>
      <c r="E190" s="83" t="str">
        <f>VLOOKUP(Table1432[[#This Row],[NUTS I]],Table1533[],2,FALSE)</f>
        <v>1</v>
      </c>
      <c r="F190" s="84" t="s">
        <v>90</v>
      </c>
      <c r="G190" s="83" t="str">
        <f>VLOOKUP(Table1432[[#This Row],[NUTS II 2011]],Table1634[],2,FALSE)</f>
        <v>11</v>
      </c>
      <c r="H190" s="79" t="s">
        <v>90</v>
      </c>
      <c r="I190" s="83" t="str">
        <f>VLOOKUP(Table1432[[#This Row],[NUTS II 2013]],Table162436[],2,FALSE)</f>
        <v>Norte_NUT2013</v>
      </c>
      <c r="J190" s="84" t="s">
        <v>6594</v>
      </c>
      <c r="K190" s="83" t="str">
        <f>VLOOKUP(Table1432[[#This Row],[NUTS III 2011]],Table1735[],2,FALSE)</f>
        <v>115</v>
      </c>
      <c r="L190" s="79" t="s">
        <v>6515</v>
      </c>
      <c r="M190" s="83" t="str">
        <f>VLOOKUP(Table1432[[#This Row],[NUTS III 2013]],Table172537[],2,FALSE)</f>
        <v>11A</v>
      </c>
      <c r="N190" s="85">
        <v>1003</v>
      </c>
      <c r="O190" s="86">
        <v>3.72</v>
      </c>
      <c r="P190" s="87">
        <v>6</v>
      </c>
      <c r="Q190" s="88">
        <v>55</v>
      </c>
      <c r="R190" s="89" t="str">
        <f>CONCATENATE("010.01.04.05/2021/",Table1432[[#This Row],[CodINE Mun2011]])</f>
        <v>010.01.04.05/2021/1310</v>
      </c>
    </row>
    <row r="191" spans="1:18" ht="41.4" x14ac:dyDescent="0.3">
      <c r="A191" s="93" t="s">
        <v>154</v>
      </c>
      <c r="B191" s="81" t="s">
        <v>6853</v>
      </c>
      <c r="C191" s="78" t="s">
        <v>6854</v>
      </c>
      <c r="D191" s="82" t="s">
        <v>6466</v>
      </c>
      <c r="E191" s="83" t="str">
        <f>VLOOKUP(Table1432[[#This Row],[NUTS I]],Table1533[],2,FALSE)</f>
        <v>1</v>
      </c>
      <c r="F191" s="84" t="s">
        <v>90</v>
      </c>
      <c r="G191" s="83" t="str">
        <f>VLOOKUP(Table1432[[#This Row],[NUTS II 2011]],Table1634[],2,FALSE)</f>
        <v>11</v>
      </c>
      <c r="H191" s="79" t="s">
        <v>90</v>
      </c>
      <c r="I191" s="83" t="str">
        <f>VLOOKUP(Table1432[[#This Row],[NUTS II 2013]],Table162436[],2,FALSE)</f>
        <v>Norte_NUT2013</v>
      </c>
      <c r="J191" s="84" t="s">
        <v>6571</v>
      </c>
      <c r="K191" s="83" t="str">
        <f>VLOOKUP(Table1432[[#This Row],[NUTS III 2011]],Table1735[],2,FALSE)</f>
        <v>111</v>
      </c>
      <c r="L191" s="82" t="s">
        <v>6497</v>
      </c>
      <c r="M191" s="83" t="str">
        <f>VLOOKUP(Table1432[[#This Row],[NUTS III 2013]],Table172537[],2,FALSE)</f>
        <v>111</v>
      </c>
      <c r="N191" s="85">
        <v>1042</v>
      </c>
      <c r="O191" s="86">
        <v>4.17</v>
      </c>
      <c r="P191" s="87">
        <v>0</v>
      </c>
      <c r="Q191" s="94">
        <v>0</v>
      </c>
      <c r="R191" s="89" t="str">
        <f>CONCATENATE("010.01.04.05/2021/",Table1432[[#This Row],[CodINE Mun2011]])</f>
        <v>010.01.04.05/2021/1605</v>
      </c>
    </row>
    <row r="192" spans="1:18" ht="41.4" x14ac:dyDescent="0.3">
      <c r="A192" s="80" t="s">
        <v>285</v>
      </c>
      <c r="B192" s="81" t="s">
        <v>6855</v>
      </c>
      <c r="C192" s="78" t="s">
        <v>6856</v>
      </c>
      <c r="D192" s="82" t="s">
        <v>6466</v>
      </c>
      <c r="E192" s="83" t="str">
        <f>VLOOKUP(Table1432[[#This Row],[NUTS I]],Table1533[],2,FALSE)</f>
        <v>1</v>
      </c>
      <c r="F192" s="84" t="s">
        <v>207</v>
      </c>
      <c r="G192" s="83" t="str">
        <f>VLOOKUP(Table1432[[#This Row],[NUTS II 2011]],Table1634[],2,FALSE)</f>
        <v>16</v>
      </c>
      <c r="H192" s="82" t="s">
        <v>207</v>
      </c>
      <c r="I192" s="83" t="str">
        <f>VLOOKUP(Table1432[[#This Row],[NUTS II 2013]],Table162436[],2,FALSE)</f>
        <v>Centro_NUT2013</v>
      </c>
      <c r="J192" s="84" t="s">
        <v>6580</v>
      </c>
      <c r="K192" s="83" t="str">
        <f>VLOOKUP(Table1432[[#This Row],[NUTS III 2011]],Table1735[],2,FALSE)</f>
        <v>164</v>
      </c>
      <c r="L192" s="82" t="s">
        <v>6576</v>
      </c>
      <c r="M192" s="83" t="str">
        <f>VLOOKUP(Table1432[[#This Row],[NUTS III 2013]],Table172537[],2,FALSE)</f>
        <v>16F</v>
      </c>
      <c r="N192" s="85">
        <v>1020</v>
      </c>
      <c r="O192" s="86">
        <v>4.17</v>
      </c>
      <c r="P192" s="87">
        <v>1</v>
      </c>
      <c r="Q192" s="88">
        <v>1</v>
      </c>
      <c r="R192" s="89" t="str">
        <f>CONCATENATE("010.01.04.05/2021/",Table1432[[#This Row],[CodINE Mun2011]])</f>
        <v>010.01.04.05/2021/1013</v>
      </c>
    </row>
    <row r="193" spans="1:18" ht="41.4" x14ac:dyDescent="0.3">
      <c r="A193" s="93" t="s">
        <v>287</v>
      </c>
      <c r="B193" s="81" t="s">
        <v>286</v>
      </c>
      <c r="C193" s="78" t="s">
        <v>6857</v>
      </c>
      <c r="D193" s="82" t="s">
        <v>6466</v>
      </c>
      <c r="E193" s="83" t="str">
        <f>VLOOKUP(Table1432[[#This Row],[NUTS I]],Table1533[],2,FALSE)</f>
        <v>1</v>
      </c>
      <c r="F193" s="84" t="s">
        <v>207</v>
      </c>
      <c r="G193" s="83" t="str">
        <f>VLOOKUP(Table1432[[#This Row],[NUTS II 2011]],Table1634[],2,FALSE)</f>
        <v>16</v>
      </c>
      <c r="H193" s="82" t="s">
        <v>207</v>
      </c>
      <c r="I193" s="83" t="str">
        <f>VLOOKUP(Table1432[[#This Row],[NUTS II 2013]],Table162436[],2,FALSE)</f>
        <v>Centro_NUT2013</v>
      </c>
      <c r="J193" s="84" t="s">
        <v>6513</v>
      </c>
      <c r="K193" s="83" t="str">
        <f>VLOOKUP(Table1432[[#This Row],[NUTS III 2011]],Table1735[],2,FALSE)</f>
        <v>162</v>
      </c>
      <c r="L193" s="82" t="s">
        <v>6572</v>
      </c>
      <c r="M193" s="83" t="str">
        <f>VLOOKUP(Table1432[[#This Row],[NUTS III 2013]],Table172537[],2,FALSE)</f>
        <v>16E</v>
      </c>
      <c r="N193" s="85">
        <v>1051</v>
      </c>
      <c r="O193" s="86">
        <v>4.5599999999999996</v>
      </c>
      <c r="P193" s="87">
        <v>0</v>
      </c>
      <c r="Q193" s="94">
        <v>0</v>
      </c>
      <c r="R193" s="89" t="str">
        <f>CONCATENATE("010.01.04.05/2021/",Table1432[[#This Row],[CodINE Mun2011]])</f>
        <v>010.01.04.05/2021/0613</v>
      </c>
    </row>
    <row r="194" spans="1:18" ht="41.4" x14ac:dyDescent="0.3">
      <c r="A194" s="93" t="s">
        <v>155</v>
      </c>
      <c r="B194" s="81" t="s">
        <v>6858</v>
      </c>
      <c r="C194" s="78" t="s">
        <v>6859</v>
      </c>
      <c r="D194" s="82" t="s">
        <v>6466</v>
      </c>
      <c r="E194" s="83" t="str">
        <f>VLOOKUP(Table1432[[#This Row],[NUTS I]],Table1533[],2,FALSE)</f>
        <v>1</v>
      </c>
      <c r="F194" s="84" t="s">
        <v>90</v>
      </c>
      <c r="G194" s="83" t="str">
        <f>VLOOKUP(Table1432[[#This Row],[NUTS II 2011]],Table1634[],2,FALSE)</f>
        <v>11</v>
      </c>
      <c r="H194" s="79" t="s">
        <v>90</v>
      </c>
      <c r="I194" s="83" t="str">
        <f>VLOOKUP(Table1432[[#This Row],[NUTS II 2013]],Table162436[],2,FALSE)</f>
        <v>Norte_NUT2013</v>
      </c>
      <c r="J194" s="84" t="s">
        <v>6594</v>
      </c>
      <c r="K194" s="83" t="str">
        <f>VLOOKUP(Table1432[[#This Row],[NUTS III 2011]],Table1735[],2,FALSE)</f>
        <v>115</v>
      </c>
      <c r="L194" s="82" t="s">
        <v>6582</v>
      </c>
      <c r="M194" s="83" t="str">
        <f>VLOOKUP(Table1432[[#This Row],[NUTS III 2013]],Table172537[],2,FALSE)</f>
        <v>11C</v>
      </c>
      <c r="N194" s="85">
        <v>893</v>
      </c>
      <c r="O194" s="86">
        <v>3.36</v>
      </c>
      <c r="P194" s="87">
        <v>27</v>
      </c>
      <c r="Q194" s="88">
        <v>27</v>
      </c>
      <c r="R194" s="89" t="str">
        <f>CONCATENATE("010.01.04.05/2021/",Table1432[[#This Row],[CodINE Mun2011]])</f>
        <v>010.01.04.05/2021/1311</v>
      </c>
    </row>
    <row r="195" spans="1:18" ht="41.4" x14ac:dyDescent="0.3">
      <c r="A195" s="80" t="s">
        <v>288</v>
      </c>
      <c r="B195" s="81" t="s">
        <v>6860</v>
      </c>
      <c r="C195" s="78" t="s">
        <v>6861</v>
      </c>
      <c r="D195" s="82" t="s">
        <v>6466</v>
      </c>
      <c r="E195" s="83" t="str">
        <f>VLOOKUP(Table1432[[#This Row],[NUTS I]],Table1533[],2,FALSE)</f>
        <v>1</v>
      </c>
      <c r="F195" s="84" t="s">
        <v>207</v>
      </c>
      <c r="G195" s="83" t="str">
        <f>VLOOKUP(Table1432[[#This Row],[NUTS II 2011]],Table1634[],2,FALSE)</f>
        <v>16</v>
      </c>
      <c r="H195" s="82" t="s">
        <v>207</v>
      </c>
      <c r="I195" s="83" t="str">
        <f>VLOOKUP(Table1432[[#This Row],[NUTS II 2013]],Table162436[],2,FALSE)</f>
        <v>Centro_NUT2013</v>
      </c>
      <c r="J195" s="84" t="s">
        <v>6484</v>
      </c>
      <c r="K195" s="83" t="str">
        <f>VLOOKUP(Table1432[[#This Row],[NUTS III 2011]],Table1735[],2,FALSE)</f>
        <v>165</v>
      </c>
      <c r="L195" s="79" t="s">
        <v>6485</v>
      </c>
      <c r="M195" s="83" t="str">
        <f>VLOOKUP(Table1432[[#This Row],[NUTS III 2013]],Table172537[],2,FALSE)</f>
        <v>16G</v>
      </c>
      <c r="N195" s="85">
        <v>1009</v>
      </c>
      <c r="O195" s="86">
        <v>3.68</v>
      </c>
      <c r="P195" s="87">
        <v>2</v>
      </c>
      <c r="Q195" s="88">
        <v>2</v>
      </c>
      <c r="R195" s="89" t="str">
        <f>CONCATENATE("010.01.04.05/2021/",Table1432[[#This Row],[CodINE Mun2011]])</f>
        <v>010.01.04.05/2021/1811</v>
      </c>
    </row>
    <row r="196" spans="1:18" ht="41.4" x14ac:dyDescent="0.3">
      <c r="A196" s="80" t="s">
        <v>290</v>
      </c>
      <c r="B196" s="81" t="s">
        <v>289</v>
      </c>
      <c r="C196" s="78" t="s">
        <v>6862</v>
      </c>
      <c r="D196" s="82" t="s">
        <v>6466</v>
      </c>
      <c r="E196" s="83" t="str">
        <f>VLOOKUP(Table1432[[#This Row],[NUTS I]],Table1533[],2,FALSE)</f>
        <v>1</v>
      </c>
      <c r="F196" s="84" t="s">
        <v>207</v>
      </c>
      <c r="G196" s="83" t="str">
        <f>VLOOKUP(Table1432[[#This Row],[NUTS II 2011]],Table1634[],2,FALSE)</f>
        <v>16</v>
      </c>
      <c r="H196" s="82" t="s">
        <v>207</v>
      </c>
      <c r="I196" s="83" t="str">
        <f>VLOOKUP(Table1432[[#This Row],[NUTS II 2013]],Table162436[],2,FALSE)</f>
        <v>Centro_NUT2013</v>
      </c>
      <c r="J196" s="84" t="s">
        <v>6527</v>
      </c>
      <c r="K196" s="83" t="str">
        <f>VLOOKUP(Table1432[[#This Row],[NUTS III 2011]],Table1735[],2,FALSE)</f>
        <v>169</v>
      </c>
      <c r="L196" s="82" t="s">
        <v>6529</v>
      </c>
      <c r="M196" s="83" t="str">
        <f>VLOOKUP(Table1432[[#This Row],[NUTS III 2013]],Table172537[],2,FALSE)</f>
        <v>16H</v>
      </c>
      <c r="N196" s="85">
        <v>886</v>
      </c>
      <c r="O196" s="86">
        <v>3.16</v>
      </c>
      <c r="P196" s="87">
        <v>0</v>
      </c>
      <c r="Q196" s="88">
        <v>0</v>
      </c>
      <c r="R196" s="89" t="str">
        <f>CONCATENATE("010.01.04.05/2021/",Table1432[[#This Row],[CodINE Mun2011]])</f>
        <v>010.01.04.05/2021/0507</v>
      </c>
    </row>
    <row r="197" spans="1:18" ht="41.4" x14ac:dyDescent="0.3">
      <c r="A197" s="93" t="s">
        <v>156</v>
      </c>
      <c r="B197" s="81" t="s">
        <v>6863</v>
      </c>
      <c r="C197" s="78" t="s">
        <v>6864</v>
      </c>
      <c r="D197" s="82" t="s">
        <v>6466</v>
      </c>
      <c r="E197" s="83" t="str">
        <f>VLOOKUP(Table1432[[#This Row],[NUTS I]],Table1533[],2,FALSE)</f>
        <v>1</v>
      </c>
      <c r="F197" s="84" t="s">
        <v>90</v>
      </c>
      <c r="G197" s="83" t="str">
        <f>VLOOKUP(Table1432[[#This Row],[NUTS II 2011]],Table1634[],2,FALSE)</f>
        <v>11</v>
      </c>
      <c r="H197" s="79" t="s">
        <v>90</v>
      </c>
      <c r="I197" s="83" t="str">
        <f>VLOOKUP(Table1432[[#This Row],[NUTS II 2013]],Table162436[],2,FALSE)</f>
        <v>Norte_NUT2013</v>
      </c>
      <c r="J197" s="84" t="s">
        <v>6543</v>
      </c>
      <c r="K197" s="83" t="str">
        <f>VLOOKUP(Table1432[[#This Row],[NUTS III 2011]],Table1735[],2,FALSE)</f>
        <v>117</v>
      </c>
      <c r="L197" s="82" t="s">
        <v>6543</v>
      </c>
      <c r="M197" s="83" t="str">
        <f>VLOOKUP(Table1432[[#This Row],[NUTS III 2013]],Table172537[],2,FALSE)</f>
        <v>11D</v>
      </c>
      <c r="N197" s="85">
        <v>777</v>
      </c>
      <c r="O197" s="86">
        <v>3.23</v>
      </c>
      <c r="P197" s="87">
        <v>0</v>
      </c>
      <c r="Q197" s="94">
        <v>0</v>
      </c>
      <c r="R197" s="89" t="str">
        <f>CONCATENATE("010.01.04.05/2021/",Table1432[[#This Row],[CodINE Mun2011]])</f>
        <v>010.01.04.05/2021/1812</v>
      </c>
    </row>
    <row r="198" spans="1:18" ht="41.4" x14ac:dyDescent="0.3">
      <c r="A198" s="80" t="s">
        <v>292</v>
      </c>
      <c r="B198" s="81" t="s">
        <v>291</v>
      </c>
      <c r="C198" s="78" t="s">
        <v>6865</v>
      </c>
      <c r="D198" s="82" t="s">
        <v>6466</v>
      </c>
      <c r="E198" s="83" t="str">
        <f>VLOOKUP(Table1432[[#This Row],[NUTS I]],Table1533[],2,FALSE)</f>
        <v>1</v>
      </c>
      <c r="F198" s="84" t="s">
        <v>207</v>
      </c>
      <c r="G198" s="83" t="str">
        <f>VLOOKUP(Table1432[[#This Row],[NUTS II 2011]],Table1634[],2,FALSE)</f>
        <v>16</v>
      </c>
      <c r="H198" s="82" t="s">
        <v>207</v>
      </c>
      <c r="I198" s="83" t="str">
        <f>VLOOKUP(Table1432[[#This Row],[NUTS II 2013]],Table162436[],2,FALSE)</f>
        <v>Centro_NUT2013</v>
      </c>
      <c r="J198" s="84" t="s">
        <v>6580</v>
      </c>
      <c r="K198" s="83" t="str">
        <f>VLOOKUP(Table1432[[#This Row],[NUTS III 2011]],Table1735[],2,FALSE)</f>
        <v>164</v>
      </c>
      <c r="L198" s="82" t="s">
        <v>6572</v>
      </c>
      <c r="M198" s="83" t="str">
        <f>VLOOKUP(Table1432[[#This Row],[NUTS III 2013]],Table172537[],2,FALSE)</f>
        <v>16E</v>
      </c>
      <c r="N198" s="85">
        <v>1051</v>
      </c>
      <c r="O198" s="86">
        <v>4.5599999999999996</v>
      </c>
      <c r="P198" s="87">
        <v>0</v>
      </c>
      <c r="Q198" s="88">
        <v>0</v>
      </c>
      <c r="R198" s="89" t="str">
        <f>CONCATENATE("010.01.04.05/2021/",Table1432[[#This Row],[CodINE Mun2011]])</f>
        <v>010.01.04.05/2021/0614</v>
      </c>
    </row>
    <row r="199" spans="1:18" ht="41.4" x14ac:dyDescent="0.3">
      <c r="A199" s="93" t="s">
        <v>365</v>
      </c>
      <c r="B199" s="81" t="s">
        <v>6866</v>
      </c>
      <c r="C199" s="78" t="s">
        <v>6867</v>
      </c>
      <c r="D199" s="82" t="s">
        <v>6466</v>
      </c>
      <c r="E199" s="83" t="str">
        <f>VLOOKUP(Table1432[[#This Row],[NUTS I]],Table1533[],2,FALSE)</f>
        <v>1</v>
      </c>
      <c r="F199" s="84" t="s">
        <v>207</v>
      </c>
      <c r="G199" s="83" t="str">
        <f>VLOOKUP(Table1432[[#This Row],[NUTS II 2011]],Table1634[],2,FALSE)</f>
        <v>16</v>
      </c>
      <c r="H199" s="82" t="s">
        <v>207</v>
      </c>
      <c r="I199" s="83" t="str">
        <f>VLOOKUP(Table1432[[#This Row],[NUTS II 2013]],Table162436[],2,FALSE)</f>
        <v>Centro_NUT2013</v>
      </c>
      <c r="J199" s="84" t="s">
        <v>6519</v>
      </c>
      <c r="K199" s="83" t="str">
        <f>VLOOKUP(Table1432[[#This Row],[NUTS III 2011]],Table1735[],2,FALSE)</f>
        <v>16B</v>
      </c>
      <c r="L199" s="79" t="s">
        <v>6519</v>
      </c>
      <c r="M199" s="83" t="str">
        <f>VLOOKUP(Table1432[[#This Row],[NUTS III 2013]],Table172537[],2,FALSE)</f>
        <v>16B</v>
      </c>
      <c r="N199" s="85">
        <v>1250</v>
      </c>
      <c r="O199" s="86">
        <v>4.54</v>
      </c>
      <c r="P199" s="87">
        <v>3</v>
      </c>
      <c r="Q199" s="94">
        <v>36</v>
      </c>
      <c r="R199" s="89" t="str">
        <f>CONCATENATE("010.01.04.05/2021/",Table1432[[#This Row],[CodINE Mun2011]])</f>
        <v>010.01.04.05/2021/1014</v>
      </c>
    </row>
    <row r="200" spans="1:18" ht="41.4" x14ac:dyDescent="0.3">
      <c r="A200" s="80" t="s">
        <v>157</v>
      </c>
      <c r="B200" s="81" t="s">
        <v>6868</v>
      </c>
      <c r="C200" s="78" t="s">
        <v>6869</v>
      </c>
      <c r="D200" s="82" t="s">
        <v>6466</v>
      </c>
      <c r="E200" s="83" t="str">
        <f>VLOOKUP(Table1432[[#This Row],[NUTS I]],Table1533[],2,FALSE)</f>
        <v>1</v>
      </c>
      <c r="F200" s="84" t="s">
        <v>90</v>
      </c>
      <c r="G200" s="83" t="str">
        <f>VLOOKUP(Table1432[[#This Row],[NUTS II 2011]],Table1634[],2,FALSE)</f>
        <v>11</v>
      </c>
      <c r="H200" s="79" t="s">
        <v>90</v>
      </c>
      <c r="I200" s="83" t="str">
        <f>VLOOKUP(Table1432[[#This Row],[NUTS II 2013]],Table162436[],2,FALSE)</f>
        <v>Norte_NUT2013</v>
      </c>
      <c r="J200" s="84" t="s">
        <v>6543</v>
      </c>
      <c r="K200" s="83" t="str">
        <f>VLOOKUP(Table1432[[#This Row],[NUTS III 2011]],Table1735[],2,FALSE)</f>
        <v>117</v>
      </c>
      <c r="L200" s="82" t="s">
        <v>6543</v>
      </c>
      <c r="M200" s="83" t="str">
        <f>VLOOKUP(Table1432[[#This Row],[NUTS III 2013]],Table172537[],2,FALSE)</f>
        <v>11D</v>
      </c>
      <c r="N200" s="85">
        <v>777</v>
      </c>
      <c r="O200" s="86">
        <v>3.39</v>
      </c>
      <c r="P200" s="87">
        <v>0</v>
      </c>
      <c r="Q200" s="88">
        <v>0</v>
      </c>
      <c r="R200" s="89" t="str">
        <f>CONCATENATE("010.01.04.05/2021/",Table1432[[#This Row],[CodINE Mun2011]])</f>
        <v>010.01.04.05/2021/1708</v>
      </c>
    </row>
    <row r="201" spans="1:18" ht="41.4" x14ac:dyDescent="0.3">
      <c r="A201" s="93" t="s">
        <v>294</v>
      </c>
      <c r="B201" s="81" t="s">
        <v>293</v>
      </c>
      <c r="C201" s="78" t="s">
        <v>6870</v>
      </c>
      <c r="D201" s="82" t="s">
        <v>6466</v>
      </c>
      <c r="E201" s="83" t="str">
        <f>VLOOKUP(Table1432[[#This Row],[NUTS I]],Table1533[],2,FALSE)</f>
        <v>1</v>
      </c>
      <c r="F201" s="84" t="s">
        <v>207</v>
      </c>
      <c r="G201" s="83" t="str">
        <f>VLOOKUP(Table1432[[#This Row],[NUTS II 2011]],Table1634[],2,FALSE)</f>
        <v>16</v>
      </c>
      <c r="H201" s="82" t="s">
        <v>207</v>
      </c>
      <c r="I201" s="83" t="str">
        <f>VLOOKUP(Table1432[[#This Row],[NUTS II 2013]],Table162436[],2,FALSE)</f>
        <v>Centro_NUT2013</v>
      </c>
      <c r="J201" s="84" t="s">
        <v>6525</v>
      </c>
      <c r="K201" s="83" t="str">
        <f>VLOOKUP(Table1432[[#This Row],[NUTS III 2011]],Table1735[],2,FALSE)</f>
        <v>168</v>
      </c>
      <c r="L201" s="79" t="s">
        <v>6535</v>
      </c>
      <c r="M201" s="83" t="str">
        <f>VLOOKUP(Table1432[[#This Row],[NUTS III 2013]],Table172537[],2,FALSE)</f>
        <v>16J</v>
      </c>
      <c r="N201" s="85">
        <v>730</v>
      </c>
      <c r="O201" s="86">
        <v>2.95</v>
      </c>
      <c r="P201" s="87">
        <v>0</v>
      </c>
      <c r="Q201" s="94">
        <v>0</v>
      </c>
      <c r="R201" s="89" t="str">
        <f>CONCATENATE("010.01.04.05/2021/",Table1432[[#This Row],[CodINE Mun2011]])</f>
        <v>010.01.04.05/2021/0910</v>
      </c>
    </row>
    <row r="202" spans="1:18" ht="41.4" x14ac:dyDescent="0.3">
      <c r="A202" s="93" t="s">
        <v>295</v>
      </c>
      <c r="B202" s="81" t="s">
        <v>6871</v>
      </c>
      <c r="C202" s="78" t="s">
        <v>6872</v>
      </c>
      <c r="D202" s="82" t="s">
        <v>6466</v>
      </c>
      <c r="E202" s="83" t="str">
        <f>VLOOKUP(Table1432[[#This Row],[NUTS I]],Table1533[],2,FALSE)</f>
        <v>1</v>
      </c>
      <c r="F202" s="84" t="s">
        <v>207</v>
      </c>
      <c r="G202" s="83" t="str">
        <f>VLOOKUP(Table1432[[#This Row],[NUTS II 2011]],Table1634[],2,FALSE)</f>
        <v>16</v>
      </c>
      <c r="H202" s="82" t="s">
        <v>207</v>
      </c>
      <c r="I202" s="83" t="str">
        <f>VLOOKUP(Table1432[[#This Row],[NUTS II 2013]],Table162436[],2,FALSE)</f>
        <v>Centro_NUT2013</v>
      </c>
      <c r="J202" s="84" t="s">
        <v>6595</v>
      </c>
      <c r="K202" s="83" t="str">
        <f>VLOOKUP(Table1432[[#This Row],[NUTS III 2011]],Table1735[],2,FALSE)</f>
        <v>163</v>
      </c>
      <c r="L202" s="82" t="s">
        <v>6576</v>
      </c>
      <c r="M202" s="83" t="str">
        <f>VLOOKUP(Table1432[[#This Row],[NUTS III 2013]],Table172537[],2,FALSE)</f>
        <v>16F</v>
      </c>
      <c r="N202" s="85">
        <v>1020</v>
      </c>
      <c r="O202" s="86">
        <v>3.62</v>
      </c>
      <c r="P202" s="87">
        <v>14</v>
      </c>
      <c r="Q202" s="94">
        <v>15</v>
      </c>
      <c r="R202" s="89" t="str">
        <f>CONCATENATE("010.01.04.05/2021/",Table1432[[#This Row],[CodINE Mun2011]])</f>
        <v>010.01.04.05/2021/1015</v>
      </c>
    </row>
    <row r="203" spans="1:18" ht="41.4" x14ac:dyDescent="0.3">
      <c r="A203" s="80" t="s">
        <v>484</v>
      </c>
      <c r="B203" s="81" t="s">
        <v>6873</v>
      </c>
      <c r="C203" s="78" t="s">
        <v>6874</v>
      </c>
      <c r="D203" s="79" t="s">
        <v>6477</v>
      </c>
      <c r="E203" s="96" t="str">
        <f>VLOOKUP(Table1432[[#This Row],[NUTS I]],Table1533[],2,FALSE)</f>
        <v>2</v>
      </c>
      <c r="F203" s="84" t="s">
        <v>6477</v>
      </c>
      <c r="G203" s="83" t="str">
        <f>VLOOKUP(Table1432[[#This Row],[NUTS II 2011]],Table1634[],2,FALSE)</f>
        <v>20</v>
      </c>
      <c r="H203" s="82" t="s">
        <v>6477</v>
      </c>
      <c r="I203" s="83" t="str">
        <f>VLOOKUP(Table1432[[#This Row],[NUTS II 2013]],Table162436[],2,FALSE)</f>
        <v>Açores</v>
      </c>
      <c r="J203" s="84" t="s">
        <v>6477</v>
      </c>
      <c r="K203" s="83" t="str">
        <f>VLOOKUP(Table1432[[#This Row],[NUTS III 2011]],Table1735[],2,FALSE)</f>
        <v>200</v>
      </c>
      <c r="L203" s="84" t="s">
        <v>6477</v>
      </c>
      <c r="M203" s="83" t="str">
        <f>VLOOKUP(Table1432[[#This Row],[NUTS III 2013]],Table172537[],2,FALSE)</f>
        <v>200</v>
      </c>
      <c r="N203" s="85">
        <v>877</v>
      </c>
      <c r="O203" s="86">
        <v>4.6500000000000004</v>
      </c>
      <c r="P203" s="87">
        <v>0</v>
      </c>
      <c r="Q203" s="88">
        <v>0</v>
      </c>
      <c r="R203" s="89" t="str">
        <f>CONCATENATE("010.01.04.05/2021/",Table1432[[#This Row],[CodINE Mun2011]])</f>
        <v>010.01.04.05/2021/4203</v>
      </c>
    </row>
    <row r="204" spans="1:18" ht="41.4" x14ac:dyDescent="0.3">
      <c r="A204" s="80" t="s">
        <v>499</v>
      </c>
      <c r="B204" s="81" t="s">
        <v>6875</v>
      </c>
      <c r="C204" s="78" t="s">
        <v>6876</v>
      </c>
      <c r="D204" s="79" t="s">
        <v>6486</v>
      </c>
      <c r="E204" s="96" t="str">
        <f>VLOOKUP(Table1432[[#This Row],[NUTS I]],Table1533[],2,FALSE)</f>
        <v>3</v>
      </c>
      <c r="F204" s="84" t="s">
        <v>6486</v>
      </c>
      <c r="G204" s="83" t="str">
        <f>VLOOKUP(Table1432[[#This Row],[NUTS II 2011]],Table1634[],2,FALSE)</f>
        <v>30</v>
      </c>
      <c r="H204" s="82" t="s">
        <v>6486</v>
      </c>
      <c r="I204" s="83" t="str">
        <f>VLOOKUP(Table1432[[#This Row],[NUTS II 2013]],Table162436[],2,FALSE)</f>
        <v>Madeira</v>
      </c>
      <c r="J204" s="84" t="s">
        <v>6486</v>
      </c>
      <c r="K204" s="83" t="str">
        <f>VLOOKUP(Table1432[[#This Row],[NUTS III 2011]],Table1735[],2,FALSE)</f>
        <v>300</v>
      </c>
      <c r="L204" s="84" t="s">
        <v>6486</v>
      </c>
      <c r="M204" s="83" t="str">
        <f>VLOOKUP(Table1432[[#This Row],[NUTS III 2013]],Table172537[],2,FALSE)</f>
        <v>300</v>
      </c>
      <c r="N204" s="85">
        <v>1565</v>
      </c>
      <c r="O204" s="86">
        <v>6.15</v>
      </c>
      <c r="P204" s="87">
        <v>2</v>
      </c>
      <c r="Q204" s="88">
        <v>4</v>
      </c>
      <c r="R204" s="89" t="str">
        <f>CONCATENATE("010.01.04.05/2021/",Table1432[[#This Row],[CodINE Mun2011]])</f>
        <v>010.01.04.05/2021/3105</v>
      </c>
    </row>
    <row r="205" spans="1:18" ht="41.4" x14ac:dyDescent="0.3">
      <c r="A205" s="80" t="s">
        <v>158</v>
      </c>
      <c r="B205" s="81" t="s">
        <v>6877</v>
      </c>
      <c r="C205" s="78" t="s">
        <v>6878</v>
      </c>
      <c r="D205" s="82" t="s">
        <v>6466</v>
      </c>
      <c r="E205" s="83" t="str">
        <f>VLOOKUP(Table1432[[#This Row],[NUTS I]],Table1533[],2,FALSE)</f>
        <v>1</v>
      </c>
      <c r="F205" s="84" t="s">
        <v>90</v>
      </c>
      <c r="G205" s="83" t="str">
        <f>VLOOKUP(Table1432[[#This Row],[NUTS II 2011]],Table1634[],2,FALSE)</f>
        <v>11</v>
      </c>
      <c r="H205" s="79" t="s">
        <v>90</v>
      </c>
      <c r="I205" s="83" t="str">
        <f>VLOOKUP(Table1432[[#This Row],[NUTS II 2013]],Table162436[],2,FALSE)</f>
        <v>Norte_NUT2013</v>
      </c>
      <c r="J205" s="84" t="s">
        <v>6571</v>
      </c>
      <c r="K205" s="83" t="str">
        <f>VLOOKUP(Table1432[[#This Row],[NUTS III 2011]],Table1735[],2,FALSE)</f>
        <v>111</v>
      </c>
      <c r="L205" s="82" t="s">
        <v>6497</v>
      </c>
      <c r="M205" s="83" t="str">
        <f>VLOOKUP(Table1432[[#This Row],[NUTS III 2013]],Table172537[],2,FALSE)</f>
        <v>111</v>
      </c>
      <c r="N205" s="85">
        <v>1042</v>
      </c>
      <c r="O205" s="86">
        <v>2.95</v>
      </c>
      <c r="P205" s="87">
        <v>4</v>
      </c>
      <c r="Q205" s="88">
        <v>13</v>
      </c>
      <c r="R205" s="89" t="str">
        <f>CONCATENATE("010.01.04.05/2021/",Table1432[[#This Row],[CodINE Mun2011]])</f>
        <v>010.01.04.05/2021/1606</v>
      </c>
    </row>
    <row r="206" spans="1:18" ht="41.4" x14ac:dyDescent="0.3">
      <c r="A206" s="93" t="s">
        <v>159</v>
      </c>
      <c r="B206" s="81" t="s">
        <v>6879</v>
      </c>
      <c r="C206" s="78" t="s">
        <v>6880</v>
      </c>
      <c r="D206" s="82" t="s">
        <v>6466</v>
      </c>
      <c r="E206" s="83" t="str">
        <f>VLOOKUP(Table1432[[#This Row],[NUTS I]],Table1533[],2,FALSE)</f>
        <v>1</v>
      </c>
      <c r="F206" s="84" t="s">
        <v>90</v>
      </c>
      <c r="G206" s="83" t="str">
        <f>VLOOKUP(Table1432[[#This Row],[NUTS II 2011]],Table1634[],2,FALSE)</f>
        <v>11</v>
      </c>
      <c r="H206" s="79" t="s">
        <v>90</v>
      </c>
      <c r="I206" s="83" t="str">
        <f>VLOOKUP(Table1432[[#This Row],[NUTS II 2013]],Table162436[],2,FALSE)</f>
        <v>Norte_NUT2013</v>
      </c>
      <c r="J206" s="84" t="s">
        <v>6571</v>
      </c>
      <c r="K206" s="83" t="str">
        <f>VLOOKUP(Table1432[[#This Row],[NUTS III 2011]],Table1735[],2,FALSE)</f>
        <v>111</v>
      </c>
      <c r="L206" s="82" t="s">
        <v>6497</v>
      </c>
      <c r="M206" s="83" t="str">
        <f>VLOOKUP(Table1432[[#This Row],[NUTS III 2013]],Table172537[],2,FALSE)</f>
        <v>111</v>
      </c>
      <c r="N206" s="85">
        <v>1042</v>
      </c>
      <c r="O206" s="86">
        <v>3.59</v>
      </c>
      <c r="P206" s="87">
        <v>0</v>
      </c>
      <c r="Q206" s="94">
        <v>0</v>
      </c>
      <c r="R206" s="89" t="str">
        <f>CONCATENATE("010.01.04.05/2021/",Table1432[[#This Row],[CodINE Mun2011]])</f>
        <v>010.01.04.05/2021/1607</v>
      </c>
    </row>
    <row r="207" spans="1:18" ht="41.4" x14ac:dyDescent="0.3">
      <c r="A207" s="93" t="s">
        <v>423</v>
      </c>
      <c r="B207" s="81" t="s">
        <v>6881</v>
      </c>
      <c r="C207" s="78" t="s">
        <v>6882</v>
      </c>
      <c r="D207" s="82" t="s">
        <v>6466</v>
      </c>
      <c r="E207" s="83" t="str">
        <f>VLOOKUP(Table1432[[#This Row],[NUTS I]],Table1533[],2,FALSE)</f>
        <v>1</v>
      </c>
      <c r="F207" s="84" t="s">
        <v>380</v>
      </c>
      <c r="G207" s="83" t="str">
        <f>VLOOKUP(Table1432[[#This Row],[NUTS II 2011]],Table1634[],2,FALSE)</f>
        <v>18</v>
      </c>
      <c r="H207" s="79" t="s">
        <v>380</v>
      </c>
      <c r="I207" s="83" t="str">
        <f>VLOOKUP(Table1432[[#This Row],[NUTS II 2013]],Table162436[],2,FALSE)</f>
        <v>Alentejo_NUT2013</v>
      </c>
      <c r="J207" s="84" t="s">
        <v>6491</v>
      </c>
      <c r="K207" s="83" t="str">
        <f>VLOOKUP(Table1432[[#This Row],[NUTS III 2011]],Table1735[],2,FALSE)</f>
        <v>182</v>
      </c>
      <c r="L207" s="82" t="s">
        <v>6491</v>
      </c>
      <c r="M207" s="83" t="str">
        <f>VLOOKUP(Table1432[[#This Row],[NUTS III 2013]],Table172537[],2,FALSE)</f>
        <v>186</v>
      </c>
      <c r="N207" s="85">
        <v>616</v>
      </c>
      <c r="O207" s="86">
        <v>3.24</v>
      </c>
      <c r="P207" s="87">
        <v>2</v>
      </c>
      <c r="Q207" s="94">
        <v>3</v>
      </c>
      <c r="R207" s="89" t="str">
        <f>CONCATENATE("010.01.04.05/2021/",Table1432[[#This Row],[CodINE Mun2011]])</f>
        <v>010.01.04.05/2021/1213</v>
      </c>
    </row>
    <row r="208" spans="1:18" ht="41.4" x14ac:dyDescent="0.3">
      <c r="A208" s="80" t="s">
        <v>424</v>
      </c>
      <c r="B208" s="81" t="s">
        <v>6883</v>
      </c>
      <c r="C208" s="78" t="s">
        <v>6884</v>
      </c>
      <c r="D208" s="82" t="s">
        <v>6466</v>
      </c>
      <c r="E208" s="83" t="str">
        <f>VLOOKUP(Table1432[[#This Row],[NUTS I]],Table1533[],2,FALSE)</f>
        <v>1</v>
      </c>
      <c r="F208" s="84" t="s">
        <v>380</v>
      </c>
      <c r="G208" s="83" t="str">
        <f>VLOOKUP(Table1432[[#This Row],[NUTS II 2011]],Table1634[],2,FALSE)</f>
        <v>18</v>
      </c>
      <c r="H208" s="79" t="s">
        <v>380</v>
      </c>
      <c r="I208" s="83" t="str">
        <f>VLOOKUP(Table1432[[#This Row],[NUTS II 2013]],Table162436[],2,FALSE)</f>
        <v>Alentejo_NUT2013</v>
      </c>
      <c r="J208" s="84" t="s">
        <v>6491</v>
      </c>
      <c r="K208" s="83" t="str">
        <f>VLOOKUP(Table1432[[#This Row],[NUTS III 2011]],Table1735[],2,FALSE)</f>
        <v>182</v>
      </c>
      <c r="L208" s="82" t="s">
        <v>6491</v>
      </c>
      <c r="M208" s="83" t="str">
        <f>VLOOKUP(Table1432[[#This Row],[NUTS III 2013]],Table172537[],2,FALSE)</f>
        <v>186</v>
      </c>
      <c r="N208" s="85">
        <v>616</v>
      </c>
      <c r="O208" s="86">
        <v>3.29</v>
      </c>
      <c r="P208" s="87">
        <v>1</v>
      </c>
      <c r="Q208" s="88">
        <v>3</v>
      </c>
      <c r="R208" s="89" t="str">
        <f>CONCATENATE("010.01.04.05/2021/",Table1432[[#This Row],[CodINE Mun2011]])</f>
        <v>010.01.04.05/2021/1214</v>
      </c>
    </row>
    <row r="209" spans="1:18" ht="41.4" x14ac:dyDescent="0.3">
      <c r="A209" s="93" t="s">
        <v>426</v>
      </c>
      <c r="B209" s="81" t="s">
        <v>425</v>
      </c>
      <c r="C209" s="78" t="s">
        <v>6885</v>
      </c>
      <c r="D209" s="82" t="s">
        <v>6466</v>
      </c>
      <c r="E209" s="83" t="str">
        <f>VLOOKUP(Table1432[[#This Row],[NUTS I]],Table1533[],2,FALSE)</f>
        <v>1</v>
      </c>
      <c r="F209" s="84" t="s">
        <v>380</v>
      </c>
      <c r="G209" s="83" t="str">
        <f>VLOOKUP(Table1432[[#This Row],[NUTS II 2011]],Table1634[],2,FALSE)</f>
        <v>18</v>
      </c>
      <c r="H209" s="79" t="s">
        <v>380</v>
      </c>
      <c r="I209" s="83" t="str">
        <f>VLOOKUP(Table1432[[#This Row],[NUTS II 2013]],Table162436[],2,FALSE)</f>
        <v>Alentejo_NUT2013</v>
      </c>
      <c r="J209" s="84" t="s">
        <v>6470</v>
      </c>
      <c r="K209" s="83" t="str">
        <f>VLOOKUP(Table1432[[#This Row],[NUTS III 2011]],Table1735[],2,FALSE)</f>
        <v>183</v>
      </c>
      <c r="L209" s="82" t="s">
        <v>6470</v>
      </c>
      <c r="M209" s="83" t="str">
        <f>VLOOKUP(Table1432[[#This Row],[NUTS III 2013]],Table172537[],2,FALSE)</f>
        <v>187</v>
      </c>
      <c r="N209" s="85">
        <v>811</v>
      </c>
      <c r="O209" s="86">
        <v>3.93</v>
      </c>
      <c r="P209" s="87">
        <v>0</v>
      </c>
      <c r="Q209" s="94">
        <v>0</v>
      </c>
      <c r="R209" s="89" t="str">
        <f>CONCATENATE("010.01.04.05/2021/",Table1432[[#This Row],[CodINE Mun2011]])</f>
        <v>010.01.04.05/2021/0709</v>
      </c>
    </row>
    <row r="210" spans="1:18" ht="41.4" x14ac:dyDescent="0.3">
      <c r="A210" s="93" t="s">
        <v>463</v>
      </c>
      <c r="B210" s="81" t="s">
        <v>462</v>
      </c>
      <c r="C210" s="78" t="s">
        <v>6886</v>
      </c>
      <c r="D210" s="82" t="s">
        <v>6466</v>
      </c>
      <c r="E210" s="83" t="str">
        <f>VLOOKUP(Table1432[[#This Row],[NUTS I]],Table1533[],2,FALSE)</f>
        <v>1</v>
      </c>
      <c r="F210" s="84" t="s">
        <v>442</v>
      </c>
      <c r="G210" s="83" t="str">
        <f>VLOOKUP(Table1432[[#This Row],[NUTS II 2011]],Table1634[],2,FALSE)</f>
        <v>15</v>
      </c>
      <c r="H210" s="79" t="s">
        <v>442</v>
      </c>
      <c r="I210" s="83" t="str">
        <f>VLOOKUP(Table1432[[#This Row],[NUTS II 2013]],Table162436[],2,FALSE)</f>
        <v>Algarve_NUT2013</v>
      </c>
      <c r="J210" s="84" t="s">
        <v>442</v>
      </c>
      <c r="K210" s="83">
        <f>VLOOKUP(Table1432[[#This Row],[NUTS III 2011]],Table1735[],2,FALSE)</f>
        <v>150</v>
      </c>
      <c r="L210" s="82" t="s">
        <v>442</v>
      </c>
      <c r="M210" s="83">
        <f>VLOOKUP(Table1432[[#This Row],[NUTS III 2013]],Table172537[],2,FALSE)</f>
        <v>150</v>
      </c>
      <c r="N210" s="85">
        <v>2032</v>
      </c>
      <c r="O210" s="86">
        <v>7.07</v>
      </c>
      <c r="P210" s="87">
        <v>10</v>
      </c>
      <c r="Q210" s="94">
        <v>79</v>
      </c>
      <c r="R210" s="89" t="str">
        <f>CONCATENATE("010.01.04.05/2021/",Table1432[[#This Row],[CodINE Mun2011]])</f>
        <v>010.01.04.05/2021/0811</v>
      </c>
    </row>
    <row r="211" spans="1:18" ht="41.4" x14ac:dyDescent="0.3">
      <c r="A211" s="93" t="s">
        <v>160</v>
      </c>
      <c r="B211" s="81" t="s">
        <v>6887</v>
      </c>
      <c r="C211" s="78" t="s">
        <v>6888</v>
      </c>
      <c r="D211" s="82" t="s">
        <v>6466</v>
      </c>
      <c r="E211" s="83" t="str">
        <f>VLOOKUP(Table1432[[#This Row],[NUTS I]],Table1533[],2,FALSE)</f>
        <v>1</v>
      </c>
      <c r="F211" s="84" t="s">
        <v>90</v>
      </c>
      <c r="G211" s="83" t="str">
        <f>VLOOKUP(Table1432[[#This Row],[NUTS II 2011]],Table1634[],2,FALSE)</f>
        <v>11</v>
      </c>
      <c r="H211" s="79" t="s">
        <v>90</v>
      </c>
      <c r="I211" s="83" t="str">
        <f>VLOOKUP(Table1432[[#This Row],[NUTS II 2013]],Table162436[],2,FALSE)</f>
        <v>Norte_NUT2013</v>
      </c>
      <c r="J211" s="84" t="s">
        <v>6560</v>
      </c>
      <c r="K211" s="83" t="str">
        <f>VLOOKUP(Table1432[[#This Row],[NUTS III 2011]],Table1735[],2,FALSE)</f>
        <v>114</v>
      </c>
      <c r="L211" s="79" t="s">
        <v>6515</v>
      </c>
      <c r="M211" s="83" t="str">
        <f>VLOOKUP(Table1432[[#This Row],[NUTS III 2013]],Table172537[],2,FALSE)</f>
        <v>11A</v>
      </c>
      <c r="N211" s="85">
        <v>2722</v>
      </c>
      <c r="O211" s="86">
        <v>8.61</v>
      </c>
      <c r="P211" s="87">
        <v>90</v>
      </c>
      <c r="Q211" s="94">
        <v>2094</v>
      </c>
      <c r="R211" s="89" t="str">
        <f>CONCATENATE("010.01.04.05/2021/",Table1432[[#This Row],[CodINE Mun2011]])</f>
        <v>010.01.04.05/2021/1312</v>
      </c>
    </row>
    <row r="212" spans="1:18" ht="41.4" x14ac:dyDescent="0.3">
      <c r="A212" s="80" t="s">
        <v>296</v>
      </c>
      <c r="B212" s="81" t="s">
        <v>6889</v>
      </c>
      <c r="C212" s="78" t="s">
        <v>6890</v>
      </c>
      <c r="D212" s="82" t="s">
        <v>6466</v>
      </c>
      <c r="E212" s="83" t="str">
        <f>VLOOKUP(Table1432[[#This Row],[NUTS I]],Table1533[],2,FALSE)</f>
        <v>1</v>
      </c>
      <c r="F212" s="84" t="s">
        <v>207</v>
      </c>
      <c r="G212" s="83" t="str">
        <f>VLOOKUP(Table1432[[#This Row],[NUTS II 2011]],Table1634[],2,FALSE)</f>
        <v>16</v>
      </c>
      <c r="H212" s="82" t="s">
        <v>207</v>
      </c>
      <c r="I212" s="83" t="str">
        <f>VLOOKUP(Table1432[[#This Row],[NUTS II 2013]],Table162436[],2,FALSE)</f>
        <v>Centro_NUT2013</v>
      </c>
      <c r="J212" s="84" t="s">
        <v>6595</v>
      </c>
      <c r="K212" s="83" t="str">
        <f>VLOOKUP(Table1432[[#This Row],[NUTS III 2011]],Table1735[],2,FALSE)</f>
        <v>163</v>
      </c>
      <c r="L212" s="82" t="s">
        <v>6576</v>
      </c>
      <c r="M212" s="83" t="str">
        <f>VLOOKUP(Table1432[[#This Row],[NUTS III 2013]],Table172537[],2,FALSE)</f>
        <v>16F</v>
      </c>
      <c r="N212" s="85">
        <v>1020</v>
      </c>
      <c r="O212" s="86">
        <v>3.09</v>
      </c>
      <c r="P212" s="87">
        <v>0</v>
      </c>
      <c r="Q212" s="88">
        <v>0</v>
      </c>
      <c r="R212" s="89" t="str">
        <f>CONCATENATE("010.01.04.05/2021/",Table1432[[#This Row],[CodINE Mun2011]])</f>
        <v>010.01.04.05/2021/1016</v>
      </c>
    </row>
    <row r="213" spans="1:18" ht="41.4" x14ac:dyDescent="0.3">
      <c r="A213" s="93" t="s">
        <v>500</v>
      </c>
      <c r="B213" s="81" t="s">
        <v>6891</v>
      </c>
      <c r="C213" s="78" t="s">
        <v>6892</v>
      </c>
      <c r="D213" s="79" t="s">
        <v>6486</v>
      </c>
      <c r="E213" s="96" t="str">
        <f>VLOOKUP(Table1432[[#This Row],[NUTS I]],Table1533[],2,FALSE)</f>
        <v>3</v>
      </c>
      <c r="F213" s="84" t="s">
        <v>6486</v>
      </c>
      <c r="G213" s="83" t="str">
        <f>VLOOKUP(Table1432[[#This Row],[NUTS II 2011]],Table1634[],2,FALSE)</f>
        <v>30</v>
      </c>
      <c r="H213" s="82" t="s">
        <v>6486</v>
      </c>
      <c r="I213" s="83" t="str">
        <f>VLOOKUP(Table1432[[#This Row],[NUTS II 2013]],Table162436[],2,FALSE)</f>
        <v>Madeira</v>
      </c>
      <c r="J213" s="84" t="s">
        <v>6486</v>
      </c>
      <c r="K213" s="83" t="str">
        <f>VLOOKUP(Table1432[[#This Row],[NUTS III 2011]],Table1735[],2,FALSE)</f>
        <v>300</v>
      </c>
      <c r="L213" s="84" t="s">
        <v>6486</v>
      </c>
      <c r="M213" s="83" t="str">
        <f>VLOOKUP(Table1432[[#This Row],[NUTS III 2013]],Table172537[],2,FALSE)</f>
        <v>300</v>
      </c>
      <c r="N213" s="85">
        <v>1565</v>
      </c>
      <c r="O213" s="86">
        <v>6.15</v>
      </c>
      <c r="P213" s="87">
        <v>1</v>
      </c>
      <c r="Q213" s="94">
        <v>18</v>
      </c>
      <c r="R213" s="89" t="str">
        <f>CONCATENATE("010.01.04.05/2021/",Table1432[[#This Row],[CodINE Mun2011]])</f>
        <v>010.01.04.05/2021/3106</v>
      </c>
    </row>
    <row r="214" spans="1:18" ht="41.4" x14ac:dyDescent="0.3">
      <c r="A214" s="93" t="s">
        <v>501</v>
      </c>
      <c r="B214" s="81" t="s">
        <v>6893</v>
      </c>
      <c r="C214" s="78" t="s">
        <v>6894</v>
      </c>
      <c r="D214" s="79" t="s">
        <v>6486</v>
      </c>
      <c r="E214" s="96" t="str">
        <f>VLOOKUP(Table1432[[#This Row],[NUTS I]],Table1533[],2,FALSE)</f>
        <v>3</v>
      </c>
      <c r="F214" s="84" t="s">
        <v>6486</v>
      </c>
      <c r="G214" s="83" t="str">
        <f>VLOOKUP(Table1432[[#This Row],[NUTS II 2011]],Table1634[],2,FALSE)</f>
        <v>30</v>
      </c>
      <c r="H214" s="82" t="s">
        <v>6486</v>
      </c>
      <c r="I214" s="83" t="str">
        <f>VLOOKUP(Table1432[[#This Row],[NUTS II 2013]],Table162436[],2,FALSE)</f>
        <v>Madeira</v>
      </c>
      <c r="J214" s="84" t="s">
        <v>6486</v>
      </c>
      <c r="K214" s="83" t="str">
        <f>VLOOKUP(Table1432[[#This Row],[NUTS III 2011]],Table1735[],2,FALSE)</f>
        <v>300</v>
      </c>
      <c r="L214" s="84" t="s">
        <v>6486</v>
      </c>
      <c r="M214" s="83" t="str">
        <f>VLOOKUP(Table1432[[#This Row],[NUTS III 2013]],Table172537[],2,FALSE)</f>
        <v>300</v>
      </c>
      <c r="N214" s="85">
        <v>1565</v>
      </c>
      <c r="O214" s="86">
        <v>6.15</v>
      </c>
      <c r="P214" s="87">
        <v>0</v>
      </c>
      <c r="Q214" s="94">
        <v>0</v>
      </c>
      <c r="R214" s="89" t="str">
        <f>CONCATENATE("010.01.04.05/2021/",Table1432[[#This Row],[CodINE Mun2011]])</f>
        <v>010.01.04.05/2021/3201</v>
      </c>
    </row>
    <row r="215" spans="1:18" ht="41.4" x14ac:dyDescent="0.3">
      <c r="A215" s="93" t="s">
        <v>163</v>
      </c>
      <c r="B215" s="81" t="s">
        <v>162</v>
      </c>
      <c r="C215" s="78" t="s">
        <v>6895</v>
      </c>
      <c r="D215" s="82" t="s">
        <v>6466</v>
      </c>
      <c r="E215" s="83" t="str">
        <f>VLOOKUP(Table1432[[#This Row],[NUTS I]],Table1533[],2,FALSE)</f>
        <v>1</v>
      </c>
      <c r="F215" s="84" t="s">
        <v>90</v>
      </c>
      <c r="G215" s="83" t="str">
        <f>VLOOKUP(Table1432[[#This Row],[NUTS II 2011]],Table1634[],2,FALSE)</f>
        <v>11</v>
      </c>
      <c r="H215" s="79" t="s">
        <v>90</v>
      </c>
      <c r="I215" s="83" t="str">
        <f>VLOOKUP(Table1432[[#This Row],[NUTS II 2013]],Table162436[],2,FALSE)</f>
        <v>Norte_NUT2013</v>
      </c>
      <c r="J215" s="84" t="s">
        <v>6501</v>
      </c>
      <c r="K215" s="83" t="str">
        <f>VLOOKUP(Table1432[[#This Row],[NUTS III 2011]],Table1735[],2,FALSE)</f>
        <v>113</v>
      </c>
      <c r="L215" s="82" t="s">
        <v>6501</v>
      </c>
      <c r="M215" s="83" t="str">
        <f>VLOOKUP(Table1432[[#This Row],[NUTS III 2013]],Table172537[],2,FALSE)</f>
        <v>119</v>
      </c>
      <c r="N215" s="85">
        <v>1019</v>
      </c>
      <c r="O215" s="86">
        <v>2.98</v>
      </c>
      <c r="P215" s="87">
        <v>0</v>
      </c>
      <c r="Q215" s="94">
        <v>0</v>
      </c>
      <c r="R215" s="89" t="str">
        <f>CONCATENATE("010.01.04.05/2021/",Table1432[[#This Row],[CodINE Mun2011]])</f>
        <v>010.01.04.05/2021/0309</v>
      </c>
    </row>
    <row r="216" spans="1:18" ht="41.4" x14ac:dyDescent="0.3">
      <c r="A216" s="80" t="s">
        <v>164</v>
      </c>
      <c r="B216" s="81" t="s">
        <v>6896</v>
      </c>
      <c r="C216" s="78" t="s">
        <v>6897</v>
      </c>
      <c r="D216" s="82" t="s">
        <v>6466</v>
      </c>
      <c r="E216" s="83" t="str">
        <f>VLOOKUP(Table1432[[#This Row],[NUTS I]],Table1533[],2,FALSE)</f>
        <v>1</v>
      </c>
      <c r="F216" s="84" t="s">
        <v>90</v>
      </c>
      <c r="G216" s="83" t="str">
        <f>VLOOKUP(Table1432[[#This Row],[NUTS II 2011]],Table1634[],2,FALSE)</f>
        <v>11</v>
      </c>
      <c r="H216" s="79" t="s">
        <v>90</v>
      </c>
      <c r="I216" s="83" t="str">
        <f>VLOOKUP(Table1432[[#This Row],[NUTS II 2013]],Table162436[],2,FALSE)</f>
        <v>Norte_NUT2013</v>
      </c>
      <c r="J216" s="84" t="s">
        <v>6560</v>
      </c>
      <c r="K216" s="83" t="str">
        <f>VLOOKUP(Table1432[[#This Row],[NUTS III 2011]],Table1735[],2,FALSE)</f>
        <v>114</v>
      </c>
      <c r="L216" s="79" t="s">
        <v>6515</v>
      </c>
      <c r="M216" s="83" t="str">
        <f>VLOOKUP(Table1432[[#This Row],[NUTS III 2013]],Table172537[],2,FALSE)</f>
        <v>11A</v>
      </c>
      <c r="N216" s="85">
        <v>1501</v>
      </c>
      <c r="O216" s="86">
        <v>5.48</v>
      </c>
      <c r="P216" s="87">
        <v>3</v>
      </c>
      <c r="Q216" s="88">
        <v>11</v>
      </c>
      <c r="R216" s="89" t="str">
        <f>CONCATENATE("010.01.04.05/2021/",Table1432[[#This Row],[CodINE Mun2011]])</f>
        <v>010.01.04.05/2021/1313</v>
      </c>
    </row>
    <row r="217" spans="1:18" ht="41.4" x14ac:dyDescent="0.3">
      <c r="A217" s="93" t="s">
        <v>485</v>
      </c>
      <c r="B217" s="81" t="s">
        <v>6898</v>
      </c>
      <c r="C217" s="78" t="s">
        <v>6899</v>
      </c>
      <c r="D217" s="79" t="s">
        <v>6477</v>
      </c>
      <c r="E217" s="96" t="str">
        <f>VLOOKUP(Table1432[[#This Row],[NUTS I]],Table1533[],2,FALSE)</f>
        <v>2</v>
      </c>
      <c r="F217" s="84" t="s">
        <v>6477</v>
      </c>
      <c r="G217" s="83" t="str">
        <f>VLOOKUP(Table1432[[#This Row],[NUTS II 2011]],Table1634[],2,FALSE)</f>
        <v>20</v>
      </c>
      <c r="H217" s="82" t="s">
        <v>6477</v>
      </c>
      <c r="I217" s="83" t="str">
        <f>VLOOKUP(Table1432[[#This Row],[NUTS II 2013]],Table162436[],2,FALSE)</f>
        <v>Açores</v>
      </c>
      <c r="J217" s="84" t="s">
        <v>6477</v>
      </c>
      <c r="K217" s="83" t="str">
        <f>VLOOKUP(Table1432[[#This Row],[NUTS III 2011]],Table1735[],2,FALSE)</f>
        <v>200</v>
      </c>
      <c r="L217" s="84" t="s">
        <v>6477</v>
      </c>
      <c r="M217" s="83" t="str">
        <f>VLOOKUP(Table1432[[#This Row],[NUTS III 2013]],Table172537[],2,FALSE)</f>
        <v>200</v>
      </c>
      <c r="N217" s="85">
        <v>877</v>
      </c>
      <c r="O217" s="86">
        <v>3.95</v>
      </c>
      <c r="P217" s="87">
        <v>0</v>
      </c>
      <c r="Q217" s="94">
        <v>0</v>
      </c>
      <c r="R217" s="89" t="str">
        <f>CONCATENATE("010.01.04.05/2021/",Table1432[[#This Row],[CodINE Mun2011]])</f>
        <v>010.01.04.05/2021/4204</v>
      </c>
    </row>
    <row r="218" spans="1:18" ht="41.4" x14ac:dyDescent="0.3">
      <c r="A218" s="93" t="s">
        <v>298</v>
      </c>
      <c r="B218" s="81" t="s">
        <v>297</v>
      </c>
      <c r="C218" s="78" t="s">
        <v>6900</v>
      </c>
      <c r="D218" s="82" t="s">
        <v>6466</v>
      </c>
      <c r="E218" s="83" t="str">
        <f>VLOOKUP(Table1432[[#This Row],[NUTS I]],Table1533[],2,FALSE)</f>
        <v>1</v>
      </c>
      <c r="F218" s="84" t="s">
        <v>207</v>
      </c>
      <c r="G218" s="83" t="str">
        <f>VLOOKUP(Table1432[[#This Row],[NUTS II 2011]],Table1634[],2,FALSE)</f>
        <v>16</v>
      </c>
      <c r="H218" s="82" t="s">
        <v>207</v>
      </c>
      <c r="I218" s="83" t="str">
        <f>VLOOKUP(Table1432[[#This Row],[NUTS II 2013]],Table162436[],2,FALSE)</f>
        <v>Centro_NUT2013</v>
      </c>
      <c r="J218" s="84" t="s">
        <v>6589</v>
      </c>
      <c r="K218" s="83" t="str">
        <f>VLOOKUP(Table1432[[#This Row],[NUTS III 2011]],Table1735[],2,FALSE)</f>
        <v>166</v>
      </c>
      <c r="L218" s="82" t="s">
        <v>6529</v>
      </c>
      <c r="M218" s="83" t="str">
        <f>VLOOKUP(Table1432[[#This Row],[NUTS III 2013]],Table172537[],2,FALSE)</f>
        <v>16H</v>
      </c>
      <c r="N218" s="85">
        <v>886</v>
      </c>
      <c r="O218" s="86">
        <v>3.16</v>
      </c>
      <c r="P218" s="87">
        <v>0</v>
      </c>
      <c r="Q218" s="94">
        <v>0</v>
      </c>
      <c r="R218" s="89" t="str">
        <f>CONCATENATE("010.01.04.05/2021/",Table1432[[#This Row],[CodINE Mun2011]])</f>
        <v>010.01.04.05/2021/0508</v>
      </c>
    </row>
    <row r="219" spans="1:18" ht="41.4" x14ac:dyDescent="0.3">
      <c r="A219" s="80" t="s">
        <v>428</v>
      </c>
      <c r="B219" s="81" t="s">
        <v>427</v>
      </c>
      <c r="C219" s="78" t="s">
        <v>6901</v>
      </c>
      <c r="D219" s="82" t="s">
        <v>6466</v>
      </c>
      <c r="E219" s="83" t="str">
        <f>VLOOKUP(Table1432[[#This Row],[NUTS I]],Table1533[],2,FALSE)</f>
        <v>1</v>
      </c>
      <c r="F219" s="84" t="s">
        <v>380</v>
      </c>
      <c r="G219" s="83" t="str">
        <f>VLOOKUP(Table1432[[#This Row],[NUTS II 2011]],Table1634[],2,FALSE)</f>
        <v>18</v>
      </c>
      <c r="H219" s="79" t="s">
        <v>380</v>
      </c>
      <c r="I219" s="83" t="str">
        <f>VLOOKUP(Table1432[[#This Row],[NUTS II 2013]],Table162436[],2,FALSE)</f>
        <v>Alentejo_NUT2013</v>
      </c>
      <c r="J219" s="84" t="s">
        <v>6470</v>
      </c>
      <c r="K219" s="83" t="str">
        <f>VLOOKUP(Table1432[[#This Row],[NUTS III 2011]],Table1735[],2,FALSE)</f>
        <v>183</v>
      </c>
      <c r="L219" s="82" t="s">
        <v>6470</v>
      </c>
      <c r="M219" s="83" t="str">
        <f>VLOOKUP(Table1432[[#This Row],[NUTS III 2013]],Table172537[],2,FALSE)</f>
        <v>187</v>
      </c>
      <c r="N219" s="85">
        <v>811</v>
      </c>
      <c r="O219" s="86">
        <v>3.93</v>
      </c>
      <c r="P219" s="87">
        <v>2</v>
      </c>
      <c r="Q219" s="88">
        <v>14</v>
      </c>
      <c r="R219" s="89" t="str">
        <f>CONCATENATE("010.01.04.05/2021/",Table1432[[#This Row],[CodINE Mun2011]])</f>
        <v>010.01.04.05/2021/0710</v>
      </c>
    </row>
    <row r="220" spans="1:18" ht="41.4" x14ac:dyDescent="0.3">
      <c r="A220" s="93" t="s">
        <v>430</v>
      </c>
      <c r="B220" s="81" t="s">
        <v>429</v>
      </c>
      <c r="C220" s="78" t="s">
        <v>6902</v>
      </c>
      <c r="D220" s="82" t="s">
        <v>6466</v>
      </c>
      <c r="E220" s="83" t="str">
        <f>VLOOKUP(Table1432[[#This Row],[NUTS I]],Table1533[],2,FALSE)</f>
        <v>1</v>
      </c>
      <c r="F220" s="84" t="s">
        <v>380</v>
      </c>
      <c r="G220" s="83" t="str">
        <f>VLOOKUP(Table1432[[#This Row],[NUTS II 2011]],Table1634[],2,FALSE)</f>
        <v>18</v>
      </c>
      <c r="H220" s="79" t="s">
        <v>380</v>
      </c>
      <c r="I220" s="83" t="str">
        <f>VLOOKUP(Table1432[[#This Row],[NUTS II 2013]],Table162436[],2,FALSE)</f>
        <v>Alentejo_NUT2013</v>
      </c>
      <c r="J220" s="84" t="s">
        <v>6470</v>
      </c>
      <c r="K220" s="83" t="str">
        <f>VLOOKUP(Table1432[[#This Row],[NUTS III 2011]],Table1735[],2,FALSE)</f>
        <v>183</v>
      </c>
      <c r="L220" s="82" t="s">
        <v>6470</v>
      </c>
      <c r="M220" s="83" t="str">
        <f>VLOOKUP(Table1432[[#This Row],[NUTS III 2013]],Table172537[],2,FALSE)</f>
        <v>187</v>
      </c>
      <c r="N220" s="85">
        <v>811</v>
      </c>
      <c r="O220" s="86">
        <v>4</v>
      </c>
      <c r="P220" s="87">
        <v>5</v>
      </c>
      <c r="Q220" s="94">
        <v>40</v>
      </c>
      <c r="R220" s="89" t="str">
        <f>CONCATENATE("010.01.04.05/2021/",Table1432[[#This Row],[CodINE Mun2011]])</f>
        <v>010.01.04.05/2021/0711</v>
      </c>
    </row>
    <row r="221" spans="1:18" ht="41.4" x14ac:dyDescent="0.3">
      <c r="A221" s="93" t="s">
        <v>165</v>
      </c>
      <c r="B221" s="81" t="s">
        <v>6903</v>
      </c>
      <c r="C221" s="78" t="s">
        <v>6904</v>
      </c>
      <c r="D221" s="82" t="s">
        <v>6466</v>
      </c>
      <c r="E221" s="83" t="str">
        <f>VLOOKUP(Table1432[[#This Row],[NUTS I]],Table1533[],2,FALSE)</f>
        <v>1</v>
      </c>
      <c r="F221" s="84" t="s">
        <v>90</v>
      </c>
      <c r="G221" s="83" t="str">
        <f>VLOOKUP(Table1432[[#This Row],[NUTS II 2011]],Table1634[],2,FALSE)</f>
        <v>11</v>
      </c>
      <c r="H221" s="79" t="s">
        <v>90</v>
      </c>
      <c r="I221" s="83" t="str">
        <f>VLOOKUP(Table1432[[#This Row],[NUTS II 2013]],Table162436[],2,FALSE)</f>
        <v>Norte_NUT2013</v>
      </c>
      <c r="J221" s="84" t="s">
        <v>6594</v>
      </c>
      <c r="K221" s="83" t="str">
        <f>VLOOKUP(Table1432[[#This Row],[NUTS III 2011]],Table1735[],2,FALSE)</f>
        <v>115</v>
      </c>
      <c r="L221" s="82" t="s">
        <v>6582</v>
      </c>
      <c r="M221" s="83" t="str">
        <f>VLOOKUP(Table1432[[#This Row],[NUTS III 2013]],Table172537[],2,FALSE)</f>
        <v>11C</v>
      </c>
      <c r="N221" s="85">
        <v>893</v>
      </c>
      <c r="O221" s="86">
        <v>2.92</v>
      </c>
      <c r="P221" s="87">
        <v>2</v>
      </c>
      <c r="Q221" s="88">
        <v>2</v>
      </c>
      <c r="R221" s="89" t="str">
        <f>CONCATENATE("010.01.04.05/2021/",Table1432[[#This Row],[CodINE Mun2011]])</f>
        <v>010.01.04.05/2021/1813</v>
      </c>
    </row>
    <row r="222" spans="1:18" ht="41.4" x14ac:dyDescent="0.3">
      <c r="A222" s="80" t="s">
        <v>502</v>
      </c>
      <c r="B222" s="81" t="s">
        <v>6905</v>
      </c>
      <c r="C222" s="78" t="s">
        <v>6906</v>
      </c>
      <c r="D222" s="79" t="s">
        <v>6486</v>
      </c>
      <c r="E222" s="96" t="str">
        <f>VLOOKUP(Table1432[[#This Row],[NUTS I]],Table1533[],2,FALSE)</f>
        <v>3</v>
      </c>
      <c r="F222" s="84" t="s">
        <v>6486</v>
      </c>
      <c r="G222" s="83" t="str">
        <f>VLOOKUP(Table1432[[#This Row],[NUTS II 2011]],Table1634[],2,FALSE)</f>
        <v>30</v>
      </c>
      <c r="H222" s="82" t="s">
        <v>6486</v>
      </c>
      <c r="I222" s="83" t="str">
        <f>VLOOKUP(Table1432[[#This Row],[NUTS II 2013]],Table162436[],2,FALSE)</f>
        <v>Madeira</v>
      </c>
      <c r="J222" s="84" t="s">
        <v>6486</v>
      </c>
      <c r="K222" s="83" t="str">
        <f>VLOOKUP(Table1432[[#This Row],[NUTS III 2011]],Table1735[],2,FALSE)</f>
        <v>300</v>
      </c>
      <c r="L222" s="84" t="s">
        <v>6486</v>
      </c>
      <c r="M222" s="83" t="str">
        <f>VLOOKUP(Table1432[[#This Row],[NUTS III 2013]],Table172537[],2,FALSE)</f>
        <v>300</v>
      </c>
      <c r="N222" s="85">
        <v>1565</v>
      </c>
      <c r="O222" s="86">
        <v>6.15</v>
      </c>
      <c r="P222" s="87">
        <v>0</v>
      </c>
      <c r="Q222" s="88">
        <v>0</v>
      </c>
      <c r="R222" s="89" t="str">
        <f>CONCATENATE("010.01.04.05/2021/",Table1432[[#This Row],[CodINE Mun2011]])</f>
        <v>010.01.04.05/2021/3107</v>
      </c>
    </row>
    <row r="223" spans="1:18" ht="41.4" x14ac:dyDescent="0.3">
      <c r="A223" s="93" t="s">
        <v>166</v>
      </c>
      <c r="B223" s="81" t="s">
        <v>6907</v>
      </c>
      <c r="C223" s="78" t="s">
        <v>6908</v>
      </c>
      <c r="D223" s="82" t="s">
        <v>6466</v>
      </c>
      <c r="E223" s="83" t="str">
        <f>VLOOKUP(Table1432[[#This Row],[NUTS I]],Table1533[],2,FALSE)</f>
        <v>1</v>
      </c>
      <c r="F223" s="84" t="s">
        <v>90</v>
      </c>
      <c r="G223" s="83" t="str">
        <f>VLOOKUP(Table1432[[#This Row],[NUTS II 2011]],Table1634[],2,FALSE)</f>
        <v>11</v>
      </c>
      <c r="H223" s="79" t="s">
        <v>90</v>
      </c>
      <c r="I223" s="83" t="str">
        <f>VLOOKUP(Table1432[[#This Row],[NUTS II 2013]],Table162436[],2,FALSE)</f>
        <v>Norte_NUT2013</v>
      </c>
      <c r="J223" s="84" t="s">
        <v>6594</v>
      </c>
      <c r="K223" s="83" t="str">
        <f>VLOOKUP(Table1432[[#This Row],[NUTS III 2011]],Table1735[],2,FALSE)</f>
        <v>115</v>
      </c>
      <c r="L223" s="79" t="s">
        <v>6504</v>
      </c>
      <c r="M223" s="83" t="str">
        <f>VLOOKUP(Table1432[[#This Row],[NUTS III 2013]],Table172537[],2,FALSE)</f>
        <v>11B</v>
      </c>
      <c r="N223" s="85">
        <v>788</v>
      </c>
      <c r="O223" s="86">
        <v>3.53</v>
      </c>
      <c r="P223" s="87">
        <v>6</v>
      </c>
      <c r="Q223" s="94">
        <v>6</v>
      </c>
      <c r="R223" s="89" t="str">
        <f>CONCATENATE("010.01.04.05/2021/",Table1432[[#This Row],[CodINE Mun2011]])</f>
        <v>010.01.04.05/2021/1709</v>
      </c>
    </row>
    <row r="224" spans="1:18" ht="41.4" x14ac:dyDescent="0.3">
      <c r="A224" s="80" t="s">
        <v>487</v>
      </c>
      <c r="B224" s="81" t="s">
        <v>6909</v>
      </c>
      <c r="C224" s="78" t="s">
        <v>6910</v>
      </c>
      <c r="D224" s="79" t="s">
        <v>6477</v>
      </c>
      <c r="E224" s="96" t="str">
        <f>VLOOKUP(Table1432[[#This Row],[NUTS I]],Table1533[],2,FALSE)</f>
        <v>2</v>
      </c>
      <c r="F224" s="84" t="s">
        <v>6477</v>
      </c>
      <c r="G224" s="83" t="str">
        <f>VLOOKUP(Table1432[[#This Row],[NUTS II 2011]],Table1634[],2,FALSE)</f>
        <v>20</v>
      </c>
      <c r="H224" s="82" t="s">
        <v>6477</v>
      </c>
      <c r="I224" s="83" t="str">
        <f>VLOOKUP(Table1432[[#This Row],[NUTS II 2013]],Table162436[],2,FALSE)</f>
        <v>Açores</v>
      </c>
      <c r="J224" s="84" t="s">
        <v>6477</v>
      </c>
      <c r="K224" s="83" t="str">
        <f>VLOOKUP(Table1432[[#This Row],[NUTS III 2011]],Table1735[],2,FALSE)</f>
        <v>200</v>
      </c>
      <c r="L224" s="84" t="s">
        <v>6477</v>
      </c>
      <c r="M224" s="83" t="str">
        <f>VLOOKUP(Table1432[[#This Row],[NUTS III 2013]],Table172537[],2,FALSE)</f>
        <v>200</v>
      </c>
      <c r="N224" s="85">
        <v>877</v>
      </c>
      <c r="O224" s="86">
        <v>3.48</v>
      </c>
      <c r="P224" s="87">
        <v>6</v>
      </c>
      <c r="Q224" s="88">
        <v>7</v>
      </c>
      <c r="R224" s="89" t="str">
        <f>CONCATENATE("010.01.04.05/2021/",Table1432[[#This Row],[CodINE Mun2011]])</f>
        <v>010.01.04.05/2021/4205</v>
      </c>
    </row>
    <row r="225" spans="1:18" ht="41.4" x14ac:dyDescent="0.3">
      <c r="A225" s="93" t="s">
        <v>366</v>
      </c>
      <c r="B225" s="81" t="s">
        <v>6911</v>
      </c>
      <c r="C225" s="78" t="s">
        <v>6912</v>
      </c>
      <c r="D225" s="82" t="s">
        <v>6466</v>
      </c>
      <c r="E225" s="83" t="str">
        <f>VLOOKUP(Table1432[[#This Row],[NUTS I]],Table1533[],2,FALSE)</f>
        <v>1</v>
      </c>
      <c r="F225" s="84" t="s">
        <v>380</v>
      </c>
      <c r="G225" s="83" t="str">
        <f>VLOOKUP(Table1432[[#This Row],[NUTS II 2011]],Table1634[],2,FALSE)</f>
        <v>18</v>
      </c>
      <c r="H225" s="79" t="s">
        <v>380</v>
      </c>
      <c r="I225" s="83" t="str">
        <f>VLOOKUP(Table1432[[#This Row],[NUTS II 2013]],Table162436[],2,FALSE)</f>
        <v>Alentejo_NUT2013</v>
      </c>
      <c r="J225" s="84" t="s">
        <v>6548</v>
      </c>
      <c r="K225" s="83" t="str">
        <f>VLOOKUP(Table1432[[#This Row],[NUTS III 2011]],Table1735[],2,FALSE)</f>
        <v>185</v>
      </c>
      <c r="L225" s="82" t="s">
        <v>6548</v>
      </c>
      <c r="M225" s="83" t="str">
        <f>VLOOKUP(Table1432[[#This Row],[NUTS III 2013]],Table172537[],2,FALSE)</f>
        <v>185</v>
      </c>
      <c r="N225" s="85">
        <v>929</v>
      </c>
      <c r="O225" s="86">
        <v>3.24</v>
      </c>
      <c r="P225" s="87">
        <v>15</v>
      </c>
      <c r="Q225" s="94">
        <v>17</v>
      </c>
      <c r="R225" s="89" t="str">
        <f>CONCATENATE("010.01.04.05/2021/",Table1432[[#This Row],[CodINE Mun2011]])</f>
        <v>010.01.04.05/2021/1414</v>
      </c>
    </row>
    <row r="226" spans="1:18" ht="41.4" x14ac:dyDescent="0.3">
      <c r="A226" s="93" t="s">
        <v>167</v>
      </c>
      <c r="B226" s="81" t="s">
        <v>6913</v>
      </c>
      <c r="C226" s="78" t="s">
        <v>6914</v>
      </c>
      <c r="D226" s="82" t="s">
        <v>6466</v>
      </c>
      <c r="E226" s="83" t="str">
        <f>VLOOKUP(Table1432[[#This Row],[NUTS I]],Table1533[],2,FALSE)</f>
        <v>1</v>
      </c>
      <c r="F226" s="84" t="s">
        <v>90</v>
      </c>
      <c r="G226" s="83" t="str">
        <f>VLOOKUP(Table1432[[#This Row],[NUTS II 2011]],Table1634[],2,FALSE)</f>
        <v>11</v>
      </c>
      <c r="H226" s="79" t="s">
        <v>90</v>
      </c>
      <c r="I226" s="83" t="str">
        <f>VLOOKUP(Table1432[[#This Row],[NUTS II 2013]],Table162436[],2,FALSE)</f>
        <v>Norte_NUT2013</v>
      </c>
      <c r="J226" s="84" t="s">
        <v>6543</v>
      </c>
      <c r="K226" s="83" t="str">
        <f>VLOOKUP(Table1432[[#This Row],[NUTS III 2011]],Table1735[],2,FALSE)</f>
        <v>117</v>
      </c>
      <c r="L226" s="82" t="s">
        <v>6543</v>
      </c>
      <c r="M226" s="83" t="str">
        <f>VLOOKUP(Table1432[[#This Row],[NUTS III 2013]],Table172537[],2,FALSE)</f>
        <v>11D</v>
      </c>
      <c r="N226" s="85">
        <v>777</v>
      </c>
      <c r="O226" s="86">
        <v>3.23</v>
      </c>
      <c r="P226" s="87">
        <v>1</v>
      </c>
      <c r="Q226" s="94">
        <v>2</v>
      </c>
      <c r="R226" s="89" t="str">
        <f>CONCATENATE("010.01.04.05/2021/",Table1432[[#This Row],[CodINE Mun2011]])</f>
        <v>010.01.04.05/2021/1710</v>
      </c>
    </row>
    <row r="227" spans="1:18" ht="41.4" x14ac:dyDescent="0.3">
      <c r="A227" s="80" t="s">
        <v>300</v>
      </c>
      <c r="B227" s="81" t="s">
        <v>299</v>
      </c>
      <c r="C227" s="78" t="s">
        <v>6915</v>
      </c>
      <c r="D227" s="82" t="s">
        <v>6466</v>
      </c>
      <c r="E227" s="83" t="str">
        <f>VLOOKUP(Table1432[[#This Row],[NUTS I]],Table1533[],2,FALSE)</f>
        <v>1</v>
      </c>
      <c r="F227" s="84" t="s">
        <v>207</v>
      </c>
      <c r="G227" s="83" t="str">
        <f>VLOOKUP(Table1432[[#This Row],[NUTS II 2011]],Table1634[],2,FALSE)</f>
        <v>16</v>
      </c>
      <c r="H227" s="82" t="s">
        <v>207</v>
      </c>
      <c r="I227" s="83" t="str">
        <f>VLOOKUP(Table1432[[#This Row],[NUTS II 2013]],Table162436[],2,FALSE)</f>
        <v>Centro_NUT2013</v>
      </c>
      <c r="J227" s="84" t="s">
        <v>6525</v>
      </c>
      <c r="K227" s="83" t="str">
        <f>VLOOKUP(Table1432[[#This Row],[NUTS III 2011]],Table1735[],2,FALSE)</f>
        <v>168</v>
      </c>
      <c r="L227" s="79" t="s">
        <v>6535</v>
      </c>
      <c r="M227" s="83" t="str">
        <f>VLOOKUP(Table1432[[#This Row],[NUTS III 2013]],Table172537[],2,FALSE)</f>
        <v>16J</v>
      </c>
      <c r="N227" s="85">
        <v>730</v>
      </c>
      <c r="O227" s="86">
        <v>2.95</v>
      </c>
      <c r="P227" s="87">
        <v>3</v>
      </c>
      <c r="Q227" s="88">
        <v>99</v>
      </c>
      <c r="R227" s="89" t="str">
        <f>CONCATENATE("010.01.04.05/2021/",Table1432[[#This Row],[CodINE Mun2011]])</f>
        <v>010.01.04.05/2021/0911</v>
      </c>
    </row>
    <row r="228" spans="1:18" ht="41.4" x14ac:dyDescent="0.3">
      <c r="A228" s="80" t="s">
        <v>367</v>
      </c>
      <c r="B228" s="81" t="s">
        <v>6916</v>
      </c>
      <c r="C228" s="78" t="s">
        <v>6917</v>
      </c>
      <c r="D228" s="82" t="s">
        <v>6466</v>
      </c>
      <c r="E228" s="83" t="str">
        <f>VLOOKUP(Table1432[[#This Row],[NUTS I]],Table1533[],2,FALSE)</f>
        <v>1</v>
      </c>
      <c r="F228" s="84" t="s">
        <v>380</v>
      </c>
      <c r="G228" s="83" t="str">
        <f>VLOOKUP(Table1432[[#This Row],[NUTS II 2011]],Table1634[],2,FALSE)</f>
        <v>18</v>
      </c>
      <c r="H228" s="79" t="s">
        <v>380</v>
      </c>
      <c r="I228" s="83" t="str">
        <f>VLOOKUP(Table1432[[#This Row],[NUTS II 2013]],Table162436[],2,FALSE)</f>
        <v>Alentejo_NUT2013</v>
      </c>
      <c r="J228" s="84" t="s">
        <v>6548</v>
      </c>
      <c r="K228" s="83" t="str">
        <f>VLOOKUP(Table1432[[#This Row],[NUTS III 2011]],Table1735[],2,FALSE)</f>
        <v>185</v>
      </c>
      <c r="L228" s="82" t="s">
        <v>6548</v>
      </c>
      <c r="M228" s="83" t="str">
        <f>VLOOKUP(Table1432[[#This Row],[NUTS III 2013]],Table172537[],2,FALSE)</f>
        <v>185</v>
      </c>
      <c r="N228" s="85">
        <v>929</v>
      </c>
      <c r="O228" s="86">
        <v>3.94</v>
      </c>
      <c r="P228" s="87">
        <v>6</v>
      </c>
      <c r="Q228" s="88">
        <v>22</v>
      </c>
      <c r="R228" s="89" t="str">
        <f>CONCATENATE("010.01.04.05/2021/",Table1432[[#This Row],[CodINE Mun2011]])</f>
        <v>010.01.04.05/2021/1415</v>
      </c>
    </row>
    <row r="229" spans="1:18" ht="41.4" x14ac:dyDescent="0.3">
      <c r="A229" s="93" t="s">
        <v>301</v>
      </c>
      <c r="B229" s="81" t="s">
        <v>6918</v>
      </c>
      <c r="C229" s="78" t="s">
        <v>6919</v>
      </c>
      <c r="D229" s="82" t="s">
        <v>6466</v>
      </c>
      <c r="E229" s="83" t="str">
        <f>VLOOKUP(Table1432[[#This Row],[NUTS I]],Table1533[],2,FALSE)</f>
        <v>1</v>
      </c>
      <c r="F229" s="84" t="s">
        <v>207</v>
      </c>
      <c r="G229" s="83" t="str">
        <f>VLOOKUP(Table1432[[#This Row],[NUTS II 2011]],Table1634[],2,FALSE)</f>
        <v>16</v>
      </c>
      <c r="H229" s="82" t="s">
        <v>207</v>
      </c>
      <c r="I229" s="83" t="str">
        <f>VLOOKUP(Table1432[[#This Row],[NUTS II 2013]],Table162436[],2,FALSE)</f>
        <v>Centro_NUT2013</v>
      </c>
      <c r="J229" s="84" t="s">
        <v>6484</v>
      </c>
      <c r="K229" s="83" t="str">
        <f>VLOOKUP(Table1432[[#This Row],[NUTS III 2011]],Table1735[],2,FALSE)</f>
        <v>165</v>
      </c>
      <c r="L229" s="79" t="s">
        <v>6485</v>
      </c>
      <c r="M229" s="83" t="str">
        <f>VLOOKUP(Table1432[[#This Row],[NUTS III 2013]],Table172537[],2,FALSE)</f>
        <v>16G</v>
      </c>
      <c r="N229" s="85">
        <v>1009</v>
      </c>
      <c r="O229" s="86">
        <v>2.97</v>
      </c>
      <c r="P229" s="87">
        <v>1</v>
      </c>
      <c r="Q229" s="94">
        <v>8</v>
      </c>
      <c r="R229" s="89" t="str">
        <f>CONCATENATE("010.01.04.05/2021/",Table1432[[#This Row],[CodINE Mun2011]])</f>
        <v>010.01.04.05/2021/1814</v>
      </c>
    </row>
    <row r="230" spans="1:18" ht="41.4" x14ac:dyDescent="0.3">
      <c r="A230" s="93" t="s">
        <v>503</v>
      </c>
      <c r="B230" s="81" t="s">
        <v>6920</v>
      </c>
      <c r="C230" s="78" t="s">
        <v>6921</v>
      </c>
      <c r="D230" s="79" t="s">
        <v>6486</v>
      </c>
      <c r="E230" s="96" t="str">
        <f>VLOOKUP(Table1432[[#This Row],[NUTS I]],Table1533[],2,FALSE)</f>
        <v>3</v>
      </c>
      <c r="F230" s="84" t="s">
        <v>6486</v>
      </c>
      <c r="G230" s="83" t="str">
        <f>VLOOKUP(Table1432[[#This Row],[NUTS II 2011]],Table1634[],2,FALSE)</f>
        <v>30</v>
      </c>
      <c r="H230" s="82" t="s">
        <v>6486</v>
      </c>
      <c r="I230" s="83" t="str">
        <f>VLOOKUP(Table1432[[#This Row],[NUTS II 2013]],Table162436[],2,FALSE)</f>
        <v>Madeira</v>
      </c>
      <c r="J230" s="84" t="s">
        <v>6486</v>
      </c>
      <c r="K230" s="83" t="str">
        <f>VLOOKUP(Table1432[[#This Row],[NUTS III 2011]],Table1735[],2,FALSE)</f>
        <v>300</v>
      </c>
      <c r="L230" s="84" t="s">
        <v>6486</v>
      </c>
      <c r="M230" s="83" t="str">
        <f>VLOOKUP(Table1432[[#This Row],[NUTS III 2013]],Table172537[],2,FALSE)</f>
        <v>300</v>
      </c>
      <c r="N230" s="85">
        <v>1565</v>
      </c>
      <c r="O230" s="86">
        <v>5.59</v>
      </c>
      <c r="P230" s="87">
        <v>0</v>
      </c>
      <c r="Q230" s="94">
        <v>0</v>
      </c>
      <c r="R230" s="89" t="str">
        <f>CONCATENATE("010.01.04.05/2021/",Table1432[[#This Row],[CodINE Mun2011]])</f>
        <v>010.01.04.05/2021/3108</v>
      </c>
    </row>
    <row r="231" spans="1:18" ht="41.4" x14ac:dyDescent="0.3">
      <c r="A231" s="80" t="s">
        <v>488</v>
      </c>
      <c r="B231" s="81" t="s">
        <v>6922</v>
      </c>
      <c r="C231" s="78" t="s">
        <v>6923</v>
      </c>
      <c r="D231" s="79" t="s">
        <v>6477</v>
      </c>
      <c r="E231" s="96" t="str">
        <f>VLOOKUP(Table1432[[#This Row],[NUTS I]],Table1533[],2,FALSE)</f>
        <v>2</v>
      </c>
      <c r="F231" s="84" t="s">
        <v>6477</v>
      </c>
      <c r="G231" s="83" t="str">
        <f>VLOOKUP(Table1432[[#This Row],[NUTS II 2011]],Table1634[],2,FALSE)</f>
        <v>20</v>
      </c>
      <c r="H231" s="82" t="s">
        <v>6477</v>
      </c>
      <c r="I231" s="83" t="str">
        <f>VLOOKUP(Table1432[[#This Row],[NUTS II 2013]],Table162436[],2,FALSE)</f>
        <v>Açores</v>
      </c>
      <c r="J231" s="84" t="s">
        <v>6477</v>
      </c>
      <c r="K231" s="83" t="str">
        <f>VLOOKUP(Table1432[[#This Row],[NUTS III 2011]],Table1735[],2,FALSE)</f>
        <v>200</v>
      </c>
      <c r="L231" s="84" t="s">
        <v>6477</v>
      </c>
      <c r="M231" s="83" t="str">
        <f>VLOOKUP(Table1432[[#This Row],[NUTS III 2013]],Table172537[],2,FALSE)</f>
        <v>200</v>
      </c>
      <c r="N231" s="85">
        <v>877</v>
      </c>
      <c r="O231" s="86">
        <v>3.95</v>
      </c>
      <c r="P231" s="87">
        <v>5</v>
      </c>
      <c r="Q231" s="88">
        <v>5</v>
      </c>
      <c r="R231" s="89" t="str">
        <f>CONCATENATE("010.01.04.05/2021/",Table1432[[#This Row],[CodINE Mun2011]])</f>
        <v>010.01.04.05/2021/4401</v>
      </c>
    </row>
    <row r="232" spans="1:18" ht="41.4" x14ac:dyDescent="0.3">
      <c r="A232" s="80" t="s">
        <v>489</v>
      </c>
      <c r="B232" s="81" t="s">
        <v>6924</v>
      </c>
      <c r="C232" s="78" t="s">
        <v>6925</v>
      </c>
      <c r="D232" s="79" t="s">
        <v>6477</v>
      </c>
      <c r="E232" s="96" t="str">
        <f>VLOOKUP(Table1432[[#This Row],[NUTS I]],Table1533[],2,FALSE)</f>
        <v>2</v>
      </c>
      <c r="F232" s="84" t="s">
        <v>6477</v>
      </c>
      <c r="G232" s="83" t="str">
        <f>VLOOKUP(Table1432[[#This Row],[NUTS II 2011]],Table1634[],2,FALSE)</f>
        <v>20</v>
      </c>
      <c r="H232" s="82" t="s">
        <v>6477</v>
      </c>
      <c r="I232" s="83" t="str">
        <f>VLOOKUP(Table1432[[#This Row],[NUTS II 2013]],Table162436[],2,FALSE)</f>
        <v>Açores</v>
      </c>
      <c r="J232" s="84" t="s">
        <v>6477</v>
      </c>
      <c r="K232" s="83" t="str">
        <f>VLOOKUP(Table1432[[#This Row],[NUTS III 2011]],Table1735[],2,FALSE)</f>
        <v>200</v>
      </c>
      <c r="L232" s="84" t="s">
        <v>6477</v>
      </c>
      <c r="M232" s="83" t="str">
        <f>VLOOKUP(Table1432[[#This Row],[NUTS III 2013]],Table172537[],2,FALSE)</f>
        <v>200</v>
      </c>
      <c r="N232" s="85">
        <v>877</v>
      </c>
      <c r="O232" s="86">
        <v>3.95</v>
      </c>
      <c r="P232" s="87">
        <v>0</v>
      </c>
      <c r="Q232" s="88">
        <v>0</v>
      </c>
      <c r="R232" s="89" t="str">
        <f>CONCATENATE("010.01.04.05/2021/",Table1432[[#This Row],[CodINE Mun2011]])</f>
        <v>010.01.04.05/2021/4802</v>
      </c>
    </row>
    <row r="233" spans="1:18" ht="41.4" x14ac:dyDescent="0.3">
      <c r="A233" s="93" t="s">
        <v>168</v>
      </c>
      <c r="B233" s="81" t="s">
        <v>38</v>
      </c>
      <c r="C233" s="78" t="s">
        <v>6926</v>
      </c>
      <c r="D233" s="82" t="s">
        <v>6466</v>
      </c>
      <c r="E233" s="83" t="str">
        <f>VLOOKUP(Table1432[[#This Row],[NUTS I]],Table1533[],2,FALSE)</f>
        <v>1</v>
      </c>
      <c r="F233" s="84" t="s">
        <v>90</v>
      </c>
      <c r="G233" s="83" t="str">
        <f>VLOOKUP(Table1432[[#This Row],[NUTS II 2011]],Table1634[],2,FALSE)</f>
        <v>11</v>
      </c>
      <c r="H233" s="79" t="s">
        <v>90</v>
      </c>
      <c r="I233" s="83" t="str">
        <f>VLOOKUP(Table1432[[#This Row],[NUTS II 2013]],Table162436[],2,FALSE)</f>
        <v>Norte_NUT2013</v>
      </c>
      <c r="J233" s="84" t="s">
        <v>6551</v>
      </c>
      <c r="K233" s="83" t="str">
        <f>VLOOKUP(Table1432[[#This Row],[NUTS III 2011]],Table1735[],2,FALSE)</f>
        <v>116</v>
      </c>
      <c r="L233" s="79" t="s">
        <v>6515</v>
      </c>
      <c r="M233" s="83" t="str">
        <f>VLOOKUP(Table1432[[#This Row],[NUTS III 2013]],Table172537[],2,FALSE)</f>
        <v>11A</v>
      </c>
      <c r="N233" s="85">
        <v>1039</v>
      </c>
      <c r="O233" s="86">
        <v>4.12</v>
      </c>
      <c r="P233" s="87">
        <v>15</v>
      </c>
      <c r="Q233" s="94">
        <v>121</v>
      </c>
      <c r="R233" s="89" t="str">
        <f>CONCATENATE("010.01.04.05/2021/",Table1432[[#This Row],[CodINE Mun2011]])</f>
        <v>010.01.04.05/2021/0109</v>
      </c>
    </row>
    <row r="234" spans="1:18" ht="41.4" x14ac:dyDescent="0.3">
      <c r="A234" s="80" t="s">
        <v>169</v>
      </c>
      <c r="B234" s="81" t="s">
        <v>6927</v>
      </c>
      <c r="C234" s="78" t="s">
        <v>6928</v>
      </c>
      <c r="D234" s="82" t="s">
        <v>6466</v>
      </c>
      <c r="E234" s="83" t="str">
        <f>VLOOKUP(Table1432[[#This Row],[NUTS I]],Table1533[],2,FALSE)</f>
        <v>1</v>
      </c>
      <c r="F234" s="84" t="s">
        <v>90</v>
      </c>
      <c r="G234" s="83" t="str">
        <f>VLOOKUP(Table1432[[#This Row],[NUTS II 2011]],Table1634[],2,FALSE)</f>
        <v>11</v>
      </c>
      <c r="H234" s="79" t="s">
        <v>90</v>
      </c>
      <c r="I234" s="83" t="str">
        <f>VLOOKUP(Table1432[[#This Row],[NUTS II 2013]],Table162436[],2,FALSE)</f>
        <v>Norte_NUT2013</v>
      </c>
      <c r="J234" s="84" t="s">
        <v>6543</v>
      </c>
      <c r="K234" s="83" t="str">
        <f>VLOOKUP(Table1432[[#This Row],[NUTS III 2011]],Table1735[],2,FALSE)</f>
        <v>117</v>
      </c>
      <c r="L234" s="82" t="s">
        <v>6543</v>
      </c>
      <c r="M234" s="83" t="str">
        <f>VLOOKUP(Table1432[[#This Row],[NUTS III 2013]],Table172537[],2,FALSE)</f>
        <v>11D</v>
      </c>
      <c r="N234" s="85">
        <v>777</v>
      </c>
      <c r="O234" s="86">
        <v>3.23</v>
      </c>
      <c r="P234" s="87">
        <v>1</v>
      </c>
      <c r="Q234" s="88">
        <v>6</v>
      </c>
      <c r="R234" s="89" t="str">
        <f>CONCATENATE("010.01.04.05/2021/",Table1432[[#This Row],[CodINE Mun2011]])</f>
        <v>010.01.04.05/2021/1711</v>
      </c>
    </row>
    <row r="235" spans="1:18" ht="41.4" x14ac:dyDescent="0.3">
      <c r="A235" s="80" t="s">
        <v>504</v>
      </c>
      <c r="B235" s="81" t="s">
        <v>6929</v>
      </c>
      <c r="C235" s="78" t="s">
        <v>6930</v>
      </c>
      <c r="D235" s="79" t="s">
        <v>6486</v>
      </c>
      <c r="E235" s="96" t="str">
        <f>VLOOKUP(Table1432[[#This Row],[NUTS I]],Table1533[],2,FALSE)</f>
        <v>3</v>
      </c>
      <c r="F235" s="84" t="s">
        <v>6486</v>
      </c>
      <c r="G235" s="83" t="str">
        <f>VLOOKUP(Table1432[[#This Row],[NUTS II 2011]],Table1634[],2,FALSE)</f>
        <v>30</v>
      </c>
      <c r="H235" s="82" t="s">
        <v>6486</v>
      </c>
      <c r="I235" s="83" t="str">
        <f>VLOOKUP(Table1432[[#This Row],[NUTS II 2013]],Table162436[],2,FALSE)</f>
        <v>Madeira</v>
      </c>
      <c r="J235" s="84" t="s">
        <v>6486</v>
      </c>
      <c r="K235" s="83" t="str">
        <f>VLOOKUP(Table1432[[#This Row],[NUTS III 2011]],Table1735[],2,FALSE)</f>
        <v>300</v>
      </c>
      <c r="L235" s="84" t="s">
        <v>6486</v>
      </c>
      <c r="M235" s="83" t="str">
        <f>VLOOKUP(Table1432[[#This Row],[NUTS III 2013]],Table172537[],2,FALSE)</f>
        <v>300</v>
      </c>
      <c r="N235" s="85">
        <v>1565</v>
      </c>
      <c r="O235" s="86">
        <v>6.15</v>
      </c>
      <c r="P235" s="87">
        <v>0</v>
      </c>
      <c r="Q235" s="88">
        <v>0</v>
      </c>
      <c r="R235" s="89" t="str">
        <f>CONCATENATE("010.01.04.05/2021/",Table1432[[#This Row],[CodINE Mun2011]])</f>
        <v>010.01.04.05/2021/3109</v>
      </c>
    </row>
    <row r="236" spans="1:18" ht="41.4" x14ac:dyDescent="0.3">
      <c r="A236" s="93" t="s">
        <v>368</v>
      </c>
      <c r="B236" s="81" t="s">
        <v>6931</v>
      </c>
      <c r="C236" s="78" t="s">
        <v>6932</v>
      </c>
      <c r="D236" s="82" t="s">
        <v>6466</v>
      </c>
      <c r="E236" s="83" t="str">
        <f>VLOOKUP(Table1432[[#This Row],[NUTS I]],Table1533[],2,FALSE)</f>
        <v>1</v>
      </c>
      <c r="F236" s="84" t="s">
        <v>380</v>
      </c>
      <c r="G236" s="83" t="str">
        <f>VLOOKUP(Table1432[[#This Row],[NUTS II 2011]],Table1634[],2,FALSE)</f>
        <v>18</v>
      </c>
      <c r="H236" s="79" t="s">
        <v>380</v>
      </c>
      <c r="I236" s="83" t="str">
        <f>VLOOKUP(Table1432[[#This Row],[NUTS II 2013]],Table162436[],2,FALSE)</f>
        <v>Alentejo_NUT2013</v>
      </c>
      <c r="J236" s="84" t="s">
        <v>6548</v>
      </c>
      <c r="K236" s="83" t="str">
        <f>VLOOKUP(Table1432[[#This Row],[NUTS III 2011]],Table1735[],2,FALSE)</f>
        <v>185</v>
      </c>
      <c r="L236" s="82" t="s">
        <v>6548</v>
      </c>
      <c r="M236" s="83" t="str">
        <f>VLOOKUP(Table1432[[#This Row],[NUTS III 2013]],Table172537[],2,FALSE)</f>
        <v>185</v>
      </c>
      <c r="N236" s="85">
        <v>929</v>
      </c>
      <c r="O236" s="86">
        <v>4.13</v>
      </c>
      <c r="P236" s="87">
        <v>5</v>
      </c>
      <c r="Q236" s="94">
        <v>32</v>
      </c>
      <c r="R236" s="89" t="str">
        <f>CONCATENATE("010.01.04.05/2021/",Table1432[[#This Row],[CodINE Mun2011]])</f>
        <v>010.01.04.05/2021/1416</v>
      </c>
    </row>
    <row r="237" spans="1:18" ht="41.4" x14ac:dyDescent="0.3">
      <c r="A237" s="80" t="s">
        <v>431</v>
      </c>
      <c r="B237" s="81" t="s">
        <v>6933</v>
      </c>
      <c r="C237" s="78" t="s">
        <v>6934</v>
      </c>
      <c r="D237" s="82" t="s">
        <v>6466</v>
      </c>
      <c r="E237" s="83" t="str">
        <f>VLOOKUP(Table1432[[#This Row],[NUTS I]],Table1533[],2,FALSE)</f>
        <v>1</v>
      </c>
      <c r="F237" s="84" t="s">
        <v>380</v>
      </c>
      <c r="G237" s="83" t="str">
        <f>VLOOKUP(Table1432[[#This Row],[NUTS II 2011]],Table1634[],2,FALSE)</f>
        <v>18</v>
      </c>
      <c r="H237" s="79" t="s">
        <v>380</v>
      </c>
      <c r="I237" s="83" t="str">
        <f>VLOOKUP(Table1432[[#This Row],[NUTS II 2013]],Table162436[],2,FALSE)</f>
        <v>Alentejo_NUT2013</v>
      </c>
      <c r="J237" s="84" t="s">
        <v>6480</v>
      </c>
      <c r="K237" s="83" t="str">
        <f>VLOOKUP(Table1432[[#This Row],[NUTS III 2011]],Table1735[],2,FALSE)</f>
        <v>181</v>
      </c>
      <c r="L237" s="82" t="s">
        <v>6480</v>
      </c>
      <c r="M237" s="83" t="str">
        <f>VLOOKUP(Table1432[[#This Row],[NUTS III 2013]],Table172537[],2,FALSE)</f>
        <v>181</v>
      </c>
      <c r="N237" s="85">
        <v>1260</v>
      </c>
      <c r="O237" s="86">
        <v>4.8600000000000003</v>
      </c>
      <c r="P237" s="87">
        <v>2</v>
      </c>
      <c r="Q237" s="88">
        <v>2</v>
      </c>
      <c r="R237" s="89" t="str">
        <f>CONCATENATE("010.01.04.05/2021/",Table1432[[#This Row],[CodINE Mun2011]])</f>
        <v>010.01.04.05/2021/1509</v>
      </c>
    </row>
    <row r="238" spans="1:18" ht="41.4" x14ac:dyDescent="0.3">
      <c r="A238" s="80" t="s">
        <v>170</v>
      </c>
      <c r="B238" s="81" t="s">
        <v>6935</v>
      </c>
      <c r="C238" s="78" t="s">
        <v>6936</v>
      </c>
      <c r="D238" s="82" t="s">
        <v>6466</v>
      </c>
      <c r="E238" s="83" t="str">
        <f>VLOOKUP(Table1432[[#This Row],[NUTS I]],Table1533[],2,FALSE)</f>
        <v>1</v>
      </c>
      <c r="F238" s="84" t="s">
        <v>90</v>
      </c>
      <c r="G238" s="83" t="str">
        <f>VLOOKUP(Table1432[[#This Row],[NUTS II 2011]],Table1634[],2,FALSE)</f>
        <v>11</v>
      </c>
      <c r="H238" s="79" t="s">
        <v>90</v>
      </c>
      <c r="I238" s="83" t="str">
        <f>VLOOKUP(Table1432[[#This Row],[NUTS II 2013]],Table162436[],2,FALSE)</f>
        <v>Norte_NUT2013</v>
      </c>
      <c r="J238" s="84" t="s">
        <v>6501</v>
      </c>
      <c r="K238" s="83" t="str">
        <f>VLOOKUP(Table1432[[#This Row],[NUTS III 2011]],Table1735[],2,FALSE)</f>
        <v>113</v>
      </c>
      <c r="L238" s="79" t="s">
        <v>6515</v>
      </c>
      <c r="M238" s="83" t="str">
        <f>VLOOKUP(Table1432[[#This Row],[NUTS III 2013]],Table172537[],2,FALSE)</f>
        <v>11A</v>
      </c>
      <c r="N238" s="85">
        <v>964</v>
      </c>
      <c r="O238" s="86">
        <v>3.78</v>
      </c>
      <c r="P238" s="87">
        <v>1</v>
      </c>
      <c r="Q238" s="88">
        <v>5</v>
      </c>
      <c r="R238" s="89" t="str">
        <f>CONCATENATE("010.01.04.05/2021/",Table1432[[#This Row],[CodINE Mun2011]])</f>
        <v>010.01.04.05/2021/1314</v>
      </c>
    </row>
    <row r="239" spans="1:18" ht="41.4" x14ac:dyDescent="0.3">
      <c r="A239" s="80" t="s">
        <v>465</v>
      </c>
      <c r="B239" s="81" t="s">
        <v>464</v>
      </c>
      <c r="C239" s="78" t="s">
        <v>6937</v>
      </c>
      <c r="D239" s="82" t="s">
        <v>6466</v>
      </c>
      <c r="E239" s="83" t="str">
        <f>VLOOKUP(Table1432[[#This Row],[NUTS I]],Table1533[],2,FALSE)</f>
        <v>1</v>
      </c>
      <c r="F239" s="84" t="s">
        <v>442</v>
      </c>
      <c r="G239" s="83" t="str">
        <f>VLOOKUP(Table1432[[#This Row],[NUTS II 2011]],Table1634[],2,FALSE)</f>
        <v>15</v>
      </c>
      <c r="H239" s="79" t="s">
        <v>442</v>
      </c>
      <c r="I239" s="83" t="str">
        <f>VLOOKUP(Table1432[[#This Row],[NUTS II 2013]],Table162436[],2,FALSE)</f>
        <v>Algarve_NUT2013</v>
      </c>
      <c r="J239" s="84" t="s">
        <v>442</v>
      </c>
      <c r="K239" s="83">
        <f>VLOOKUP(Table1432[[#This Row],[NUTS III 2011]],Table1735[],2,FALSE)</f>
        <v>150</v>
      </c>
      <c r="L239" s="82" t="s">
        <v>442</v>
      </c>
      <c r="M239" s="83">
        <f>VLOOKUP(Table1432[[#This Row],[NUTS III 2013]],Table172537[],2,FALSE)</f>
        <v>150</v>
      </c>
      <c r="N239" s="85">
        <v>1607</v>
      </c>
      <c r="O239" s="86">
        <v>4.67</v>
      </c>
      <c r="P239" s="87">
        <v>0</v>
      </c>
      <c r="Q239" s="88">
        <v>0</v>
      </c>
      <c r="R239" s="89" t="str">
        <f>CONCATENATE("010.01.04.05/2021/",Table1432[[#This Row],[CodINE Mun2011]])</f>
        <v>010.01.04.05/2021/0812</v>
      </c>
    </row>
    <row r="240" spans="1:18" ht="41.4" x14ac:dyDescent="0.3">
      <c r="A240" s="93" t="s">
        <v>171</v>
      </c>
      <c r="B240" s="81" t="s">
        <v>46</v>
      </c>
      <c r="C240" s="78" t="s">
        <v>6938</v>
      </c>
      <c r="D240" s="82" t="s">
        <v>6466</v>
      </c>
      <c r="E240" s="83" t="str">
        <f>VLOOKUP(Table1432[[#This Row],[NUTS I]],Table1533[],2,FALSE)</f>
        <v>1</v>
      </c>
      <c r="F240" s="84" t="s">
        <v>90</v>
      </c>
      <c r="G240" s="83" t="str">
        <f>VLOOKUP(Table1432[[#This Row],[NUTS II 2011]],Table1634[],2,FALSE)</f>
        <v>11</v>
      </c>
      <c r="H240" s="79" t="s">
        <v>90</v>
      </c>
      <c r="I240" s="83" t="str">
        <f>VLOOKUP(Table1432[[#This Row],[NUTS II 2013]],Table162436[],2,FALSE)</f>
        <v>Norte_NUT2013</v>
      </c>
      <c r="J240" s="84" t="s">
        <v>6551</v>
      </c>
      <c r="K240" s="83" t="str">
        <f>VLOOKUP(Table1432[[#This Row],[NUTS III 2011]],Table1735[],2,FALSE)</f>
        <v>116</v>
      </c>
      <c r="L240" s="79" t="s">
        <v>6515</v>
      </c>
      <c r="M240" s="83" t="str">
        <f>VLOOKUP(Table1432[[#This Row],[NUTS III 2013]],Table172537[],2,FALSE)</f>
        <v>11A</v>
      </c>
      <c r="N240" s="85">
        <v>1217</v>
      </c>
      <c r="O240" s="86">
        <v>4.29</v>
      </c>
      <c r="P240" s="87">
        <v>0</v>
      </c>
      <c r="Q240" s="94">
        <v>0</v>
      </c>
      <c r="R240" s="89" t="str">
        <f>CONCATENATE("010.01.04.05/2021/",Table1432[[#This Row],[CodINE Mun2011]])</f>
        <v>010.01.04.05/2021/0116</v>
      </c>
    </row>
    <row r="241" spans="1:18" ht="41.4" x14ac:dyDescent="0.3">
      <c r="A241" s="93" t="s">
        <v>172</v>
      </c>
      <c r="B241" s="81" t="s">
        <v>6939</v>
      </c>
      <c r="C241" s="78" t="s">
        <v>6940</v>
      </c>
      <c r="D241" s="82" t="s">
        <v>6466</v>
      </c>
      <c r="E241" s="83" t="str">
        <f>VLOOKUP(Table1432[[#This Row],[NUTS I]],Table1533[],2,FALSE)</f>
        <v>1</v>
      </c>
      <c r="F241" s="84" t="s">
        <v>90</v>
      </c>
      <c r="G241" s="83" t="str">
        <f>VLOOKUP(Table1432[[#This Row],[NUTS II 2011]],Table1634[],2,FALSE)</f>
        <v>11</v>
      </c>
      <c r="H241" s="79" t="s">
        <v>90</v>
      </c>
      <c r="I241" s="83" t="str">
        <f>VLOOKUP(Table1432[[#This Row],[NUTS II 2013]],Table162436[],2,FALSE)</f>
        <v>Norte_NUT2013</v>
      </c>
      <c r="J241" s="84" t="s">
        <v>6543</v>
      </c>
      <c r="K241" s="83" t="str">
        <f>VLOOKUP(Table1432[[#This Row],[NUTS III 2011]],Table1735[],2,FALSE)</f>
        <v>117</v>
      </c>
      <c r="L241" s="82" t="s">
        <v>6543</v>
      </c>
      <c r="M241" s="83" t="str">
        <f>VLOOKUP(Table1432[[#This Row],[NUTS III 2013]],Table172537[],2,FALSE)</f>
        <v>11D</v>
      </c>
      <c r="N241" s="85">
        <v>777</v>
      </c>
      <c r="O241" s="86">
        <v>3.23</v>
      </c>
      <c r="P241" s="87">
        <v>3</v>
      </c>
      <c r="Q241" s="94">
        <v>7</v>
      </c>
      <c r="R241" s="89" t="str">
        <f>CONCATENATE("010.01.04.05/2021/",Table1432[[#This Row],[CodINE Mun2011]])</f>
        <v>010.01.04.05/2021/1815</v>
      </c>
    </row>
    <row r="242" spans="1:18" ht="41.4" x14ac:dyDescent="0.3">
      <c r="A242" s="80" t="s">
        <v>302</v>
      </c>
      <c r="B242" s="81" t="s">
        <v>6941</v>
      </c>
      <c r="C242" s="78" t="s">
        <v>6942</v>
      </c>
      <c r="D242" s="82" t="s">
        <v>6466</v>
      </c>
      <c r="E242" s="83" t="str">
        <f>VLOOKUP(Table1432[[#This Row],[NUTS I]],Table1533[],2,FALSE)</f>
        <v>1</v>
      </c>
      <c r="F242" s="84" t="s">
        <v>207</v>
      </c>
      <c r="G242" s="83" t="str">
        <f>VLOOKUP(Table1432[[#This Row],[NUTS II 2011]],Table1634[],2,FALSE)</f>
        <v>16</v>
      </c>
      <c r="H242" s="82" t="s">
        <v>207</v>
      </c>
      <c r="I242" s="83" t="str">
        <f>VLOOKUP(Table1432[[#This Row],[NUTS II 2013]],Table162436[],2,FALSE)</f>
        <v>Centro_NUT2013</v>
      </c>
      <c r="J242" s="84" t="s">
        <v>6484</v>
      </c>
      <c r="K242" s="83" t="str">
        <f>VLOOKUP(Table1432[[#This Row],[NUTS III 2011]],Table1735[],2,FALSE)</f>
        <v>165</v>
      </c>
      <c r="L242" s="79" t="s">
        <v>6485</v>
      </c>
      <c r="M242" s="83" t="str">
        <f>VLOOKUP(Table1432[[#This Row],[NUTS III 2013]],Table172537[],2,FALSE)</f>
        <v>16G</v>
      </c>
      <c r="N242" s="85">
        <v>1009</v>
      </c>
      <c r="O242" s="86">
        <v>3.43</v>
      </c>
      <c r="P242" s="87">
        <v>0</v>
      </c>
      <c r="Q242" s="88">
        <v>0</v>
      </c>
      <c r="R242" s="89" t="str">
        <f>CONCATENATE("010.01.04.05/2021/",Table1432[[#This Row],[CodINE Mun2011]])</f>
        <v>010.01.04.05/2021/1816</v>
      </c>
    </row>
    <row r="243" spans="1:18" ht="41.4" x14ac:dyDescent="0.3">
      <c r="A243" s="93" t="s">
        <v>490</v>
      </c>
      <c r="B243" s="81" t="s">
        <v>6943</v>
      </c>
      <c r="C243" s="78" t="s">
        <v>6944</v>
      </c>
      <c r="D243" s="79" t="s">
        <v>6477</v>
      </c>
      <c r="E243" s="96" t="str">
        <f>VLOOKUP(Table1432[[#This Row],[NUTS I]],Table1533[],2,FALSE)</f>
        <v>2</v>
      </c>
      <c r="F243" s="84" t="s">
        <v>6477</v>
      </c>
      <c r="G243" s="83" t="str">
        <f>VLOOKUP(Table1432[[#This Row],[NUTS II 2011]],Table1634[],2,FALSE)</f>
        <v>20</v>
      </c>
      <c r="H243" s="82" t="s">
        <v>6477</v>
      </c>
      <c r="I243" s="83" t="str">
        <f>VLOOKUP(Table1432[[#This Row],[NUTS II 2013]],Table162436[],2,FALSE)</f>
        <v>Açores</v>
      </c>
      <c r="J243" s="84" t="s">
        <v>6477</v>
      </c>
      <c r="K243" s="83" t="str">
        <f>VLOOKUP(Table1432[[#This Row],[NUTS III 2011]],Table1735[],2,FALSE)</f>
        <v>200</v>
      </c>
      <c r="L243" s="84" t="s">
        <v>6477</v>
      </c>
      <c r="M243" s="83" t="str">
        <f>VLOOKUP(Table1432[[#This Row],[NUTS III 2013]],Table172537[],2,FALSE)</f>
        <v>200</v>
      </c>
      <c r="N243" s="85">
        <v>877</v>
      </c>
      <c r="O243" s="86">
        <v>3.95</v>
      </c>
      <c r="P243" s="87">
        <v>0</v>
      </c>
      <c r="Q243" s="94">
        <v>0</v>
      </c>
      <c r="R243" s="89" t="str">
        <f>CONCATENATE("010.01.04.05/2021/",Table1432[[#This Row],[CodINE Mun2011]])</f>
        <v>010.01.04.05/2021/4603</v>
      </c>
    </row>
    <row r="244" spans="1:18" ht="41.4" x14ac:dyDescent="0.3">
      <c r="A244" s="93" t="s">
        <v>505</v>
      </c>
      <c r="B244" s="81" t="s">
        <v>6945</v>
      </c>
      <c r="C244" s="78" t="s">
        <v>6946</v>
      </c>
      <c r="D244" s="79" t="s">
        <v>6486</v>
      </c>
      <c r="E244" s="96" t="str">
        <f>VLOOKUP(Table1432[[#This Row],[NUTS I]],Table1533[],2,FALSE)</f>
        <v>3</v>
      </c>
      <c r="F244" s="84" t="s">
        <v>6486</v>
      </c>
      <c r="G244" s="83" t="str">
        <f>VLOOKUP(Table1432[[#This Row],[NUTS II 2011]],Table1634[],2,FALSE)</f>
        <v>30</v>
      </c>
      <c r="H244" s="82" t="s">
        <v>6486</v>
      </c>
      <c r="I244" s="83" t="str">
        <f>VLOOKUP(Table1432[[#This Row],[NUTS II 2013]],Table162436[],2,FALSE)</f>
        <v>Madeira</v>
      </c>
      <c r="J244" s="84" t="s">
        <v>6486</v>
      </c>
      <c r="K244" s="83" t="str">
        <f>VLOOKUP(Table1432[[#This Row],[NUTS III 2011]],Table1735[],2,FALSE)</f>
        <v>300</v>
      </c>
      <c r="L244" s="84" t="s">
        <v>6486</v>
      </c>
      <c r="M244" s="83" t="str">
        <f>VLOOKUP(Table1432[[#This Row],[NUTS III 2013]],Table172537[],2,FALSE)</f>
        <v>300</v>
      </c>
      <c r="N244" s="85">
        <v>1565</v>
      </c>
      <c r="O244" s="86">
        <v>6.15</v>
      </c>
      <c r="P244" s="87">
        <v>0</v>
      </c>
      <c r="Q244" s="94">
        <v>0</v>
      </c>
      <c r="R244" s="89" t="str">
        <f>CONCATENATE("010.01.04.05/2021/",Table1432[[#This Row],[CodINE Mun2011]])</f>
        <v>010.01.04.05/2021/3110</v>
      </c>
    </row>
    <row r="245" spans="1:18" ht="41.4" x14ac:dyDescent="0.3">
      <c r="A245" s="93" t="s">
        <v>369</v>
      </c>
      <c r="B245" s="81" t="s">
        <v>6947</v>
      </c>
      <c r="C245" s="78" t="s">
        <v>6948</v>
      </c>
      <c r="D245" s="82" t="s">
        <v>6466</v>
      </c>
      <c r="E245" s="83" t="str">
        <f>VLOOKUP(Table1432[[#This Row],[NUTS I]],Table1533[],2,FALSE)</f>
        <v>1</v>
      </c>
      <c r="F245" s="84" t="s">
        <v>207</v>
      </c>
      <c r="G245" s="83" t="str">
        <f>VLOOKUP(Table1432[[#This Row],[NUTS II 2011]],Table1634[],2,FALSE)</f>
        <v>16</v>
      </c>
      <c r="H245" s="82" t="s">
        <v>207</v>
      </c>
      <c r="I245" s="83" t="str">
        <f>VLOOKUP(Table1432[[#This Row],[NUTS II 2013]],Table162436[],2,FALSE)</f>
        <v>Centro_NUT2013</v>
      </c>
      <c r="J245" s="84" t="s">
        <v>6467</v>
      </c>
      <c r="K245" s="83" t="str">
        <f>VLOOKUP(Table1432[[#This Row],[NUTS III 2011]],Table1735[],2,FALSE)</f>
        <v>16C</v>
      </c>
      <c r="L245" s="82" t="s">
        <v>6467</v>
      </c>
      <c r="M245" s="83" t="str">
        <f>VLOOKUP(Table1432[[#This Row],[NUTS III 2013]],Table172537[],2,FALSE)</f>
        <v>16I</v>
      </c>
      <c r="N245" s="85">
        <v>697</v>
      </c>
      <c r="O245" s="86">
        <v>3.67</v>
      </c>
      <c r="P245" s="87">
        <v>0</v>
      </c>
      <c r="Q245" s="94">
        <v>0</v>
      </c>
      <c r="R245" s="89" t="str">
        <f>CONCATENATE("010.01.04.05/2021/",Table1432[[#This Row],[CodINE Mun2011]])</f>
        <v>010.01.04.05/2021/1417</v>
      </c>
    </row>
    <row r="246" spans="1:18" ht="41.4" x14ac:dyDescent="0.3">
      <c r="A246" s="93" t="s">
        <v>303</v>
      </c>
      <c r="B246" s="81" t="s">
        <v>6949</v>
      </c>
      <c r="C246" s="78" t="s">
        <v>6950</v>
      </c>
      <c r="D246" s="82" t="s">
        <v>6466</v>
      </c>
      <c r="E246" s="83" t="str">
        <f>VLOOKUP(Table1432[[#This Row],[NUTS I]],Table1533[],2,FALSE)</f>
        <v>1</v>
      </c>
      <c r="F246" s="84" t="s">
        <v>207</v>
      </c>
      <c r="G246" s="83" t="str">
        <f>VLOOKUP(Table1432[[#This Row],[NUTS II 2011]],Table1634[],2,FALSE)</f>
        <v>16</v>
      </c>
      <c r="H246" s="82" t="s">
        <v>207</v>
      </c>
      <c r="I246" s="83" t="str">
        <f>VLOOKUP(Table1432[[#This Row],[NUTS II 2013]],Table162436[],2,FALSE)</f>
        <v>Centro_NUT2013</v>
      </c>
      <c r="J246" s="84" t="s">
        <v>6484</v>
      </c>
      <c r="K246" s="83" t="str">
        <f>VLOOKUP(Table1432[[#This Row],[NUTS III 2011]],Table1735[],2,FALSE)</f>
        <v>165</v>
      </c>
      <c r="L246" s="79" t="s">
        <v>6485</v>
      </c>
      <c r="M246" s="83" t="str">
        <f>VLOOKUP(Table1432[[#This Row],[NUTS III 2013]],Table172537[],2,FALSE)</f>
        <v>16G</v>
      </c>
      <c r="N246" s="85">
        <v>1009</v>
      </c>
      <c r="O246" s="86">
        <v>2.2200000000000002</v>
      </c>
      <c r="P246" s="87">
        <v>1</v>
      </c>
      <c r="Q246" s="94">
        <v>20</v>
      </c>
      <c r="R246" s="89" t="str">
        <f>CONCATENATE("010.01.04.05/2021/",Table1432[[#This Row],[CodINE Mun2011]])</f>
        <v>010.01.04.05/2021/1817</v>
      </c>
    </row>
    <row r="247" spans="1:18" ht="41.4" x14ac:dyDescent="0.3">
      <c r="A247" s="93" t="s">
        <v>305</v>
      </c>
      <c r="B247" s="81" t="s">
        <v>304</v>
      </c>
      <c r="C247" s="78" t="s">
        <v>6951</v>
      </c>
      <c r="D247" s="82" t="s">
        <v>6466</v>
      </c>
      <c r="E247" s="83" t="str">
        <f>VLOOKUP(Table1432[[#This Row],[NUTS I]],Table1533[],2,FALSE)</f>
        <v>1</v>
      </c>
      <c r="F247" s="84" t="s">
        <v>207</v>
      </c>
      <c r="G247" s="83" t="str">
        <f>VLOOKUP(Table1432[[#This Row],[NUTS II 2011]],Table1634[],2,FALSE)</f>
        <v>16</v>
      </c>
      <c r="H247" s="82" t="s">
        <v>207</v>
      </c>
      <c r="I247" s="83" t="str">
        <f>VLOOKUP(Table1432[[#This Row],[NUTS II 2013]],Table162436[],2,FALSE)</f>
        <v>Centro_NUT2013</v>
      </c>
      <c r="J247" s="84" t="s">
        <v>6601</v>
      </c>
      <c r="K247" s="83" t="str">
        <f>VLOOKUP(Table1432[[#This Row],[NUTS III 2011]],Table1735[],2,FALSE)</f>
        <v>167</v>
      </c>
      <c r="L247" s="79" t="s">
        <v>6535</v>
      </c>
      <c r="M247" s="83" t="str">
        <f>VLOOKUP(Table1432[[#This Row],[NUTS III 2013]],Table172537[],2,FALSE)</f>
        <v>16J</v>
      </c>
      <c r="N247" s="85">
        <v>730</v>
      </c>
      <c r="O247" s="86">
        <v>2.63</v>
      </c>
      <c r="P247" s="87">
        <v>12</v>
      </c>
      <c r="Q247" s="94">
        <v>47</v>
      </c>
      <c r="R247" s="89" t="str">
        <f>CONCATENATE("010.01.04.05/2021/",Table1432[[#This Row],[CodINE Mun2011]])</f>
        <v>010.01.04.05/2021/0912</v>
      </c>
    </row>
    <row r="248" spans="1:18" ht="41.4" x14ac:dyDescent="0.3">
      <c r="A248" s="80" t="s">
        <v>370</v>
      </c>
      <c r="B248" s="81" t="s">
        <v>6952</v>
      </c>
      <c r="C248" s="78" t="s">
        <v>6953</v>
      </c>
      <c r="D248" s="82" t="s">
        <v>6466</v>
      </c>
      <c r="E248" s="83" t="str">
        <f>VLOOKUP(Table1432[[#This Row],[NUTS I]],Table1533[],2,FALSE)</f>
        <v>1</v>
      </c>
      <c r="F248" s="84" t="s">
        <v>352</v>
      </c>
      <c r="G248" s="83" t="str">
        <f>VLOOKUP(Table1432[[#This Row],[NUTS II 2011]],Table1634[],2,FALSE)</f>
        <v>17</v>
      </c>
      <c r="H248" s="79" t="s">
        <v>6488</v>
      </c>
      <c r="I248" s="83" t="str">
        <f>VLOOKUP(Table1432[[#This Row],[NUTS II 2013]],Table162436[],2,FALSE)</f>
        <v>AML</v>
      </c>
      <c r="J248" s="84" t="s">
        <v>6524</v>
      </c>
      <c r="K248" s="83" t="str">
        <f>VLOOKUP(Table1432[[#This Row],[NUTS III 2011]],Table1735[],2,FALSE)</f>
        <v>172</v>
      </c>
      <c r="L248" s="82" t="s">
        <v>6488</v>
      </c>
      <c r="M248" s="83" t="str">
        <f>VLOOKUP(Table1432[[#This Row],[NUTS III 2013]],Table172537[],2,FALSE)</f>
        <v>170</v>
      </c>
      <c r="N248" s="85">
        <v>1786</v>
      </c>
      <c r="O248" s="86">
        <v>6.67</v>
      </c>
      <c r="P248" s="87">
        <v>3</v>
      </c>
      <c r="Q248" s="88">
        <v>526</v>
      </c>
      <c r="R248" s="89" t="str">
        <f>CONCATENATE("010.01.04.05/2021/",Table1432[[#This Row],[CodINE Mun2011]])</f>
        <v>010.01.04.05/2021/1510</v>
      </c>
    </row>
    <row r="249" spans="1:18" ht="41.4" x14ac:dyDescent="0.3">
      <c r="A249" s="80" t="s">
        <v>173</v>
      </c>
      <c r="B249" s="81" t="s">
        <v>6954</v>
      </c>
      <c r="C249" s="78" t="s">
        <v>6955</v>
      </c>
      <c r="D249" s="82" t="s">
        <v>6466</v>
      </c>
      <c r="E249" s="83" t="str">
        <f>VLOOKUP(Table1432[[#This Row],[NUTS I]],Table1533[],2,FALSE)</f>
        <v>1</v>
      </c>
      <c r="F249" s="84" t="s">
        <v>90</v>
      </c>
      <c r="G249" s="83" t="str">
        <f>VLOOKUP(Table1432[[#This Row],[NUTS II 2011]],Table1634[],2,FALSE)</f>
        <v>11</v>
      </c>
      <c r="H249" s="79" t="s">
        <v>90</v>
      </c>
      <c r="I249" s="83" t="str">
        <f>VLOOKUP(Table1432[[#This Row],[NUTS II 2013]],Table162436[],2,FALSE)</f>
        <v>Norte_NUT2013</v>
      </c>
      <c r="J249" s="84" t="s">
        <v>6543</v>
      </c>
      <c r="K249" s="83" t="str">
        <f>VLOOKUP(Table1432[[#This Row],[NUTS III 2011]],Table1735[],2,FALSE)</f>
        <v>117</v>
      </c>
      <c r="L249" s="82" t="s">
        <v>6543</v>
      </c>
      <c r="M249" s="83" t="str">
        <f>VLOOKUP(Table1432[[#This Row],[NUTS III 2013]],Table172537[],2,FALSE)</f>
        <v>11D</v>
      </c>
      <c r="N249" s="85">
        <v>777</v>
      </c>
      <c r="O249" s="86">
        <v>3.23</v>
      </c>
      <c r="P249" s="87">
        <v>0</v>
      </c>
      <c r="Q249" s="88">
        <v>0</v>
      </c>
      <c r="R249" s="89" t="str">
        <f>CONCATENATE("010.01.04.05/2021/",Table1432[[#This Row],[CodINE Mun2011]])</f>
        <v>010.01.04.05/2021/1818</v>
      </c>
    </row>
    <row r="250" spans="1:18" ht="41.4" x14ac:dyDescent="0.3">
      <c r="A250" s="80" t="s">
        <v>432</v>
      </c>
      <c r="B250" s="81" t="s">
        <v>62</v>
      </c>
      <c r="C250" s="78" t="s">
        <v>6956</v>
      </c>
      <c r="D250" s="82" t="s">
        <v>6466</v>
      </c>
      <c r="E250" s="83" t="str">
        <f>VLOOKUP(Table1432[[#This Row],[NUTS I]],Table1533[],2,FALSE)</f>
        <v>1</v>
      </c>
      <c r="F250" s="84" t="s">
        <v>380</v>
      </c>
      <c r="G250" s="83" t="str">
        <f>VLOOKUP(Table1432[[#This Row],[NUTS II 2011]],Table1634[],2,FALSE)</f>
        <v>18</v>
      </c>
      <c r="H250" s="79" t="s">
        <v>380</v>
      </c>
      <c r="I250" s="83" t="str">
        <f>VLOOKUP(Table1432[[#This Row],[NUTS II 2013]],Table162436[],2,FALSE)</f>
        <v>Alentejo_NUT2013</v>
      </c>
      <c r="J250" s="84" t="s">
        <v>6508</v>
      </c>
      <c r="K250" s="83" t="str">
        <f>VLOOKUP(Table1432[[#This Row],[NUTS III 2011]],Table1735[],2,FALSE)</f>
        <v>184</v>
      </c>
      <c r="L250" s="82" t="s">
        <v>6508</v>
      </c>
      <c r="M250" s="83" t="str">
        <f>VLOOKUP(Table1432[[#This Row],[NUTS III 2013]],Table172537[],2,FALSE)</f>
        <v>184</v>
      </c>
      <c r="N250" s="85">
        <v>656</v>
      </c>
      <c r="O250" s="86">
        <v>3.88</v>
      </c>
      <c r="P250" s="87">
        <v>9</v>
      </c>
      <c r="Q250" s="88">
        <v>111</v>
      </c>
      <c r="R250" s="89" t="str">
        <f>CONCATENATE("010.01.04.05/2021/",Table1432[[#This Row],[CodINE Mun2011]])</f>
        <v>010.01.04.05/2021/0213</v>
      </c>
    </row>
    <row r="251" spans="1:18" ht="41.4" x14ac:dyDescent="0.3">
      <c r="A251" s="80" t="s">
        <v>307</v>
      </c>
      <c r="B251" s="81" t="s">
        <v>306</v>
      </c>
      <c r="C251" s="78" t="s">
        <v>6957</v>
      </c>
      <c r="D251" s="82" t="s">
        <v>6466</v>
      </c>
      <c r="E251" s="83" t="str">
        <f>VLOOKUP(Table1432[[#This Row],[NUTS I]],Table1533[],2,FALSE)</f>
        <v>1</v>
      </c>
      <c r="F251" s="84" t="s">
        <v>207</v>
      </c>
      <c r="G251" s="83" t="str">
        <f>VLOOKUP(Table1432[[#This Row],[NUTS II 2011]],Table1634[],2,FALSE)</f>
        <v>16</v>
      </c>
      <c r="H251" s="82" t="s">
        <v>207</v>
      </c>
      <c r="I251" s="83" t="str">
        <f>VLOOKUP(Table1432[[#This Row],[NUTS II 2013]],Table162436[],2,FALSE)</f>
        <v>Centro_NUT2013</v>
      </c>
      <c r="J251" s="84" t="s">
        <v>6589</v>
      </c>
      <c r="K251" s="83" t="str">
        <f>VLOOKUP(Table1432[[#This Row],[NUTS III 2011]],Table1735[],2,FALSE)</f>
        <v>166</v>
      </c>
      <c r="L251" s="82" t="s">
        <v>6467</v>
      </c>
      <c r="M251" s="83" t="str">
        <f>VLOOKUP(Table1432[[#This Row],[NUTS III 2013]],Table172537[],2,FALSE)</f>
        <v>16I</v>
      </c>
      <c r="N251" s="85">
        <v>697</v>
      </c>
      <c r="O251" s="86">
        <v>2.97</v>
      </c>
      <c r="P251" s="87">
        <v>0</v>
      </c>
      <c r="Q251" s="88">
        <v>0</v>
      </c>
      <c r="R251" s="89" t="str">
        <f>CONCATENATE("010.01.04.05/2021/",Table1432[[#This Row],[CodINE Mun2011]])</f>
        <v>010.01.04.05/2021/0509</v>
      </c>
    </row>
    <row r="252" spans="1:18" ht="41.4" x14ac:dyDescent="0.3">
      <c r="A252" s="93" t="s">
        <v>371</v>
      </c>
      <c r="B252" s="81" t="s">
        <v>6958</v>
      </c>
      <c r="C252" s="78" t="s">
        <v>6959</v>
      </c>
      <c r="D252" s="82" t="s">
        <v>6466</v>
      </c>
      <c r="E252" s="83" t="str">
        <f>VLOOKUP(Table1432[[#This Row],[NUTS I]],Table1533[],2,FALSE)</f>
        <v>1</v>
      </c>
      <c r="F252" s="84" t="s">
        <v>352</v>
      </c>
      <c r="G252" s="83" t="str">
        <f>VLOOKUP(Table1432[[#This Row],[NUTS II 2011]],Table1634[],2,FALSE)</f>
        <v>17</v>
      </c>
      <c r="H252" s="79" t="s">
        <v>6488</v>
      </c>
      <c r="I252" s="83" t="str">
        <f>VLOOKUP(Table1432[[#This Row],[NUTS II 2013]],Table162436[],2,FALSE)</f>
        <v>AML</v>
      </c>
      <c r="J252" s="84" t="s">
        <v>6524</v>
      </c>
      <c r="K252" s="83" t="str">
        <f>VLOOKUP(Table1432[[#This Row],[NUTS III 2011]],Table1735[],2,FALSE)</f>
        <v>172</v>
      </c>
      <c r="L252" s="82" t="s">
        <v>6488</v>
      </c>
      <c r="M252" s="83" t="str">
        <f>VLOOKUP(Table1432[[#This Row],[NUTS III 2013]],Table172537[],2,FALSE)</f>
        <v>170</v>
      </c>
      <c r="N252" s="85">
        <v>1668</v>
      </c>
      <c r="O252" s="86">
        <v>5.95</v>
      </c>
      <c r="P252" s="87">
        <v>1</v>
      </c>
      <c r="Q252" s="94">
        <v>20</v>
      </c>
      <c r="R252" s="89" t="str">
        <f>CONCATENATE("010.01.04.05/2021/",Table1432[[#This Row],[CodINE Mun2011]])</f>
        <v>010.01.04.05/2021/1511</v>
      </c>
    </row>
    <row r="253" spans="1:18" ht="41.4" x14ac:dyDescent="0.3">
      <c r="A253" s="80" t="s">
        <v>372</v>
      </c>
      <c r="B253" s="81" t="s">
        <v>6960</v>
      </c>
      <c r="C253" s="78" t="s">
        <v>6961</v>
      </c>
      <c r="D253" s="82" t="s">
        <v>6466</v>
      </c>
      <c r="E253" s="83" t="str">
        <f>VLOOKUP(Table1432[[#This Row],[NUTS I]],Table1533[],2,FALSE)</f>
        <v>1</v>
      </c>
      <c r="F253" s="84" t="s">
        <v>352</v>
      </c>
      <c r="G253" s="83" t="str">
        <f>VLOOKUP(Table1432[[#This Row],[NUTS II 2011]],Table1634[],2,FALSE)</f>
        <v>17</v>
      </c>
      <c r="H253" s="79" t="s">
        <v>6488</v>
      </c>
      <c r="I253" s="83" t="str">
        <f>VLOOKUP(Table1432[[#This Row],[NUTS II 2013]],Table162436[],2,FALSE)</f>
        <v>AML</v>
      </c>
      <c r="J253" s="84" t="s">
        <v>6524</v>
      </c>
      <c r="K253" s="83" t="str">
        <f>VLOOKUP(Table1432[[#This Row],[NUTS III 2011]],Table1735[],2,FALSE)</f>
        <v>172</v>
      </c>
      <c r="L253" s="82" t="s">
        <v>6488</v>
      </c>
      <c r="M253" s="83" t="str">
        <f>VLOOKUP(Table1432[[#This Row],[NUTS III 2013]],Table172537[],2,FALSE)</f>
        <v>170</v>
      </c>
      <c r="N253" s="85">
        <v>1647</v>
      </c>
      <c r="O253" s="86">
        <v>6.67</v>
      </c>
      <c r="P253" s="87">
        <v>8</v>
      </c>
      <c r="Q253" s="88">
        <v>203</v>
      </c>
      <c r="R253" s="89" t="str">
        <f>CONCATENATE("010.01.04.05/2021/",Table1432[[#This Row],[CodINE Mun2011]])</f>
        <v>010.01.04.05/2021/1512</v>
      </c>
    </row>
    <row r="254" spans="1:18" ht="41.4" x14ac:dyDescent="0.3">
      <c r="A254" s="80" t="s">
        <v>308</v>
      </c>
      <c r="B254" s="81" t="s">
        <v>45</v>
      </c>
      <c r="C254" s="78" t="s">
        <v>6962</v>
      </c>
      <c r="D254" s="82" t="s">
        <v>6466</v>
      </c>
      <c r="E254" s="83" t="str">
        <f>VLOOKUP(Table1432[[#This Row],[NUTS I]],Table1533[],2,FALSE)</f>
        <v>1</v>
      </c>
      <c r="F254" s="84" t="s">
        <v>207</v>
      </c>
      <c r="G254" s="83" t="str">
        <f>VLOOKUP(Table1432[[#This Row],[NUTS II 2011]],Table1634[],2,FALSE)</f>
        <v>16</v>
      </c>
      <c r="H254" s="82" t="s">
        <v>207</v>
      </c>
      <c r="I254" s="83" t="str">
        <f>VLOOKUP(Table1432[[#This Row],[NUTS II 2013]],Table162436[],2,FALSE)</f>
        <v>Centro_NUT2013</v>
      </c>
      <c r="J254" s="84" t="s">
        <v>6475</v>
      </c>
      <c r="K254" s="83" t="str">
        <f>VLOOKUP(Table1432[[#This Row],[NUTS III 2011]],Table1735[],2,FALSE)</f>
        <v>161</v>
      </c>
      <c r="L254" s="82" t="s">
        <v>6476</v>
      </c>
      <c r="M254" s="83" t="str">
        <f>VLOOKUP(Table1432[[#This Row],[NUTS III 2013]],Table172537[],2,FALSE)</f>
        <v>16D</v>
      </c>
      <c r="N254" s="85">
        <v>1231</v>
      </c>
      <c r="O254" s="86">
        <v>2.92</v>
      </c>
      <c r="P254" s="87">
        <v>1</v>
      </c>
      <c r="Q254" s="88">
        <v>1</v>
      </c>
      <c r="R254" s="89" t="str">
        <f>CONCATENATE("010.01.04.05/2021/",Table1432[[#This Row],[CodINE Mun2011]])</f>
        <v>010.01.04.05/2021/0117</v>
      </c>
    </row>
    <row r="255" spans="1:18" ht="41.4" x14ac:dyDescent="0.3">
      <c r="A255" s="93" t="s">
        <v>467</v>
      </c>
      <c r="B255" s="81" t="s">
        <v>466</v>
      </c>
      <c r="C255" s="78" t="s">
        <v>6963</v>
      </c>
      <c r="D255" s="82" t="s">
        <v>6466</v>
      </c>
      <c r="E255" s="83" t="str">
        <f>VLOOKUP(Table1432[[#This Row],[NUTS I]],Table1533[],2,FALSE)</f>
        <v>1</v>
      </c>
      <c r="F255" s="84" t="s">
        <v>442</v>
      </c>
      <c r="G255" s="83" t="str">
        <f>VLOOKUP(Table1432[[#This Row],[NUTS II 2011]],Table1634[],2,FALSE)</f>
        <v>15</v>
      </c>
      <c r="H255" s="79" t="s">
        <v>442</v>
      </c>
      <c r="I255" s="83" t="str">
        <f>VLOOKUP(Table1432[[#This Row],[NUTS II 2013]],Table162436[],2,FALSE)</f>
        <v>Algarve_NUT2013</v>
      </c>
      <c r="J255" s="84" t="s">
        <v>442</v>
      </c>
      <c r="K255" s="83">
        <f>VLOOKUP(Table1432[[#This Row],[NUTS III 2011]],Table1735[],2,FALSE)</f>
        <v>150</v>
      </c>
      <c r="L255" s="82" t="s">
        <v>442</v>
      </c>
      <c r="M255" s="83">
        <f>VLOOKUP(Table1432[[#This Row],[NUTS III 2013]],Table172537[],2,FALSE)</f>
        <v>150</v>
      </c>
      <c r="N255" s="85">
        <v>1550</v>
      </c>
      <c r="O255" s="86">
        <v>6.04</v>
      </c>
      <c r="P255" s="87">
        <v>4</v>
      </c>
      <c r="Q255" s="94">
        <v>15</v>
      </c>
      <c r="R255" s="89" t="str">
        <f>CONCATENATE("010.01.04.05/2021/",Table1432[[#This Row],[CodINE Mun2011]])</f>
        <v>010.01.04.05/2021/0813</v>
      </c>
    </row>
    <row r="256" spans="1:18" ht="41.4" x14ac:dyDescent="0.3">
      <c r="A256" s="93" t="s">
        <v>433</v>
      </c>
      <c r="B256" s="81" t="s">
        <v>6964</v>
      </c>
      <c r="C256" s="78" t="s">
        <v>6965</v>
      </c>
      <c r="D256" s="82" t="s">
        <v>6466</v>
      </c>
      <c r="E256" s="83" t="str">
        <f>VLOOKUP(Table1432[[#This Row],[NUTS I]],Table1533[],2,FALSE)</f>
        <v>1</v>
      </c>
      <c r="F256" s="84" t="s">
        <v>380</v>
      </c>
      <c r="G256" s="83" t="str">
        <f>VLOOKUP(Table1432[[#This Row],[NUTS II 2011]],Table1634[],2,FALSE)</f>
        <v>18</v>
      </c>
      <c r="H256" s="79" t="s">
        <v>380</v>
      </c>
      <c r="I256" s="83" t="str">
        <f>VLOOKUP(Table1432[[#This Row],[NUTS II 2013]],Table162436[],2,FALSE)</f>
        <v>Alentejo_NUT2013</v>
      </c>
      <c r="J256" s="84" t="s">
        <v>6480</v>
      </c>
      <c r="K256" s="83" t="str">
        <f>VLOOKUP(Table1432[[#This Row],[NUTS III 2011]],Table1735[],2,FALSE)</f>
        <v>181</v>
      </c>
      <c r="L256" s="82" t="s">
        <v>6480</v>
      </c>
      <c r="M256" s="83" t="str">
        <f>VLOOKUP(Table1432[[#This Row],[NUTS III 2013]],Table172537[],2,FALSE)</f>
        <v>181</v>
      </c>
      <c r="N256" s="85">
        <v>1260</v>
      </c>
      <c r="O256" s="86">
        <v>5.52</v>
      </c>
      <c r="P256" s="87">
        <v>25</v>
      </c>
      <c r="Q256" s="94">
        <v>147</v>
      </c>
      <c r="R256" s="89" t="str">
        <f>CONCATENATE("010.01.04.05/2021/",Table1432[[#This Row],[CodINE Mun2011]])</f>
        <v>010.01.04.05/2021/1513</v>
      </c>
    </row>
    <row r="257" spans="1:18" ht="41.4" x14ac:dyDescent="0.3">
      <c r="A257" s="93" t="s">
        <v>373</v>
      </c>
      <c r="B257" s="81" t="s">
        <v>6966</v>
      </c>
      <c r="C257" s="78" t="s">
        <v>6967</v>
      </c>
      <c r="D257" s="82" t="s">
        <v>6466</v>
      </c>
      <c r="E257" s="83" t="str">
        <f>VLOOKUP(Table1432[[#This Row],[NUTS I]],Table1533[],2,FALSE)</f>
        <v>1</v>
      </c>
      <c r="F257" s="84" t="s">
        <v>352</v>
      </c>
      <c r="G257" s="83" t="str">
        <f>VLOOKUP(Table1432[[#This Row],[NUTS II 2011]],Table1634[],2,FALSE)</f>
        <v>17</v>
      </c>
      <c r="H257" s="79" t="s">
        <v>6488</v>
      </c>
      <c r="I257" s="83" t="str">
        <f>VLOOKUP(Table1432[[#This Row],[NUTS II 2013]],Table162436[],2,FALSE)</f>
        <v>AML</v>
      </c>
      <c r="J257" s="84" t="s">
        <v>6556</v>
      </c>
      <c r="K257" s="83" t="str">
        <f>VLOOKUP(Table1432[[#This Row],[NUTS III 2011]],Table1735[],2,FALSE)</f>
        <v>171</v>
      </c>
      <c r="L257" s="82" t="s">
        <v>6488</v>
      </c>
      <c r="M257" s="83" t="str">
        <f>VLOOKUP(Table1432[[#This Row],[NUTS III 2013]],Table172537[],2,FALSE)</f>
        <v>170</v>
      </c>
      <c r="N257" s="85">
        <v>1751</v>
      </c>
      <c r="O257" s="86">
        <v>7.25</v>
      </c>
      <c r="P257" s="87">
        <v>158</v>
      </c>
      <c r="Q257" s="94">
        <v>238</v>
      </c>
      <c r="R257" s="89" t="str">
        <f>CONCATENATE("010.01.04.05/2021/",Table1432[[#This Row],[CodINE Mun2011]])</f>
        <v>010.01.04.05/2021/1111</v>
      </c>
    </row>
    <row r="258" spans="1:18" ht="41.4" x14ac:dyDescent="0.3">
      <c r="A258" s="80" t="s">
        <v>374</v>
      </c>
      <c r="B258" s="81" t="s">
        <v>6968</v>
      </c>
      <c r="C258" s="78" t="s">
        <v>6969</v>
      </c>
      <c r="D258" s="82" t="s">
        <v>6466</v>
      </c>
      <c r="E258" s="83" t="str">
        <f>VLOOKUP(Table1432[[#This Row],[NUTS I]],Table1533[],2,FALSE)</f>
        <v>1</v>
      </c>
      <c r="F258" s="84" t="s">
        <v>207</v>
      </c>
      <c r="G258" s="83" t="str">
        <f>VLOOKUP(Table1432[[#This Row],[NUTS II 2011]],Table1634[],2,FALSE)</f>
        <v>16</v>
      </c>
      <c r="H258" s="82" t="s">
        <v>207</v>
      </c>
      <c r="I258" s="83" t="str">
        <f>VLOOKUP(Table1432[[#This Row],[NUTS II 2013]],Table162436[],2,FALSE)</f>
        <v>Centro_NUT2013</v>
      </c>
      <c r="J258" s="84" t="s">
        <v>6519</v>
      </c>
      <c r="K258" s="83" t="str">
        <f>VLOOKUP(Table1432[[#This Row],[NUTS III 2011]],Table1735[],2,FALSE)</f>
        <v>16B</v>
      </c>
      <c r="L258" s="79" t="s">
        <v>6519</v>
      </c>
      <c r="M258" s="83" t="str">
        <f>VLOOKUP(Table1432[[#This Row],[NUTS III 2013]],Table172537[],2,FALSE)</f>
        <v>16B</v>
      </c>
      <c r="N258" s="85">
        <v>1250</v>
      </c>
      <c r="O258" s="86">
        <v>4.3600000000000003</v>
      </c>
      <c r="P258" s="87">
        <v>1</v>
      </c>
      <c r="Q258" s="88">
        <v>1</v>
      </c>
      <c r="R258" s="89" t="str">
        <f>CONCATENATE("010.01.04.05/2021/",Table1432[[#This Row],[CodINE Mun2011]])</f>
        <v>010.01.04.05/2021/1112</v>
      </c>
    </row>
    <row r="259" spans="1:18" ht="41.4" x14ac:dyDescent="0.3">
      <c r="A259" s="93" t="s">
        <v>310</v>
      </c>
      <c r="B259" s="81" t="s">
        <v>309</v>
      </c>
      <c r="C259" s="78" t="s">
        <v>6970</v>
      </c>
      <c r="D259" s="82" t="s">
        <v>6466</v>
      </c>
      <c r="E259" s="83" t="str">
        <f>VLOOKUP(Table1432[[#This Row],[NUTS I]],Table1533[],2,FALSE)</f>
        <v>1</v>
      </c>
      <c r="F259" s="84" t="s">
        <v>207</v>
      </c>
      <c r="G259" s="83" t="str">
        <f>VLOOKUP(Table1432[[#This Row],[NUTS II 2011]],Table1634[],2,FALSE)</f>
        <v>16</v>
      </c>
      <c r="H259" s="82" t="s">
        <v>207</v>
      </c>
      <c r="I259" s="83" t="str">
        <f>VLOOKUP(Table1432[[#This Row],[NUTS II 2013]],Table162436[],2,FALSE)</f>
        <v>Centro_NUT2013</v>
      </c>
      <c r="J259" s="84" t="s">
        <v>6513</v>
      </c>
      <c r="K259" s="83" t="str">
        <f>VLOOKUP(Table1432[[#This Row],[NUTS III 2011]],Table1735[],2,FALSE)</f>
        <v>162</v>
      </c>
      <c r="L259" s="82" t="s">
        <v>6572</v>
      </c>
      <c r="M259" s="83" t="str">
        <f>VLOOKUP(Table1432[[#This Row],[NUTS III 2013]],Table172537[],2,FALSE)</f>
        <v>16E</v>
      </c>
      <c r="N259" s="85">
        <v>1051</v>
      </c>
      <c r="O259" s="86">
        <v>3.33</v>
      </c>
      <c r="P259" s="87">
        <v>0</v>
      </c>
      <c r="Q259" s="94">
        <v>0</v>
      </c>
      <c r="R259" s="89" t="str">
        <f>CONCATENATE("010.01.04.05/2021/",Table1432[[#This Row],[CodINE Mun2011]])</f>
        <v>010.01.04.05/2021/0615</v>
      </c>
    </row>
    <row r="260" spans="1:18" ht="41.4" x14ac:dyDescent="0.3">
      <c r="A260" s="93" t="s">
        <v>434</v>
      </c>
      <c r="B260" s="81" t="s">
        <v>6971</v>
      </c>
      <c r="C260" s="78" t="s">
        <v>6972</v>
      </c>
      <c r="D260" s="82" t="s">
        <v>6466</v>
      </c>
      <c r="E260" s="83" t="str">
        <f>VLOOKUP(Table1432[[#This Row],[NUTS I]],Table1533[],2,FALSE)</f>
        <v>1</v>
      </c>
      <c r="F260" s="84" t="s">
        <v>380</v>
      </c>
      <c r="G260" s="83" t="str">
        <f>VLOOKUP(Table1432[[#This Row],[NUTS II 2011]],Table1634[],2,FALSE)</f>
        <v>18</v>
      </c>
      <c r="H260" s="79" t="s">
        <v>380</v>
      </c>
      <c r="I260" s="83" t="str">
        <f>VLOOKUP(Table1432[[#This Row],[NUTS II 2013]],Table162436[],2,FALSE)</f>
        <v>Alentejo_NUT2013</v>
      </c>
      <c r="J260" s="84" t="s">
        <v>6470</v>
      </c>
      <c r="K260" s="83" t="str">
        <f>VLOOKUP(Table1432[[#This Row],[NUTS III 2011]],Table1735[],2,FALSE)</f>
        <v>183</v>
      </c>
      <c r="L260" s="82" t="s">
        <v>6491</v>
      </c>
      <c r="M260" s="83" t="str">
        <f>VLOOKUP(Table1432[[#This Row],[NUTS III 2013]],Table172537[],2,FALSE)</f>
        <v>186</v>
      </c>
      <c r="N260" s="85">
        <v>616</v>
      </c>
      <c r="O260" s="86">
        <v>3.01</v>
      </c>
      <c r="P260" s="87">
        <v>1</v>
      </c>
      <c r="Q260" s="94">
        <v>3</v>
      </c>
      <c r="R260" s="89" t="str">
        <f>CONCATENATE("010.01.04.05/2021/",Table1432[[#This Row],[CodINE Mun2011]])</f>
        <v>010.01.04.05/2021/1215</v>
      </c>
    </row>
    <row r="261" spans="1:18" ht="41.4" x14ac:dyDescent="0.3">
      <c r="A261" s="80" t="s">
        <v>312</v>
      </c>
      <c r="B261" s="81" t="s">
        <v>311</v>
      </c>
      <c r="C261" s="78" t="s">
        <v>6973</v>
      </c>
      <c r="D261" s="82" t="s">
        <v>6466</v>
      </c>
      <c r="E261" s="83" t="str">
        <f>VLOOKUP(Table1432[[#This Row],[NUTS I]],Table1533[],2,FALSE)</f>
        <v>1</v>
      </c>
      <c r="F261" s="84" t="s">
        <v>207</v>
      </c>
      <c r="G261" s="83" t="str">
        <f>VLOOKUP(Table1432[[#This Row],[NUTS II 2011]],Table1634[],2,FALSE)</f>
        <v>16</v>
      </c>
      <c r="H261" s="82" t="s">
        <v>207</v>
      </c>
      <c r="I261" s="83" t="str">
        <f>VLOOKUP(Table1432[[#This Row],[NUTS II 2013]],Table162436[],2,FALSE)</f>
        <v>Centro_NUT2013</v>
      </c>
      <c r="J261" s="84" t="s">
        <v>6580</v>
      </c>
      <c r="K261" s="83" t="str">
        <f>VLOOKUP(Table1432[[#This Row],[NUTS III 2011]],Table1735[],2,FALSE)</f>
        <v>164</v>
      </c>
      <c r="L261" s="82" t="s">
        <v>6572</v>
      </c>
      <c r="M261" s="83" t="str">
        <f>VLOOKUP(Table1432[[#This Row],[NUTS III 2013]],Table172537[],2,FALSE)</f>
        <v>16E</v>
      </c>
      <c r="N261" s="85">
        <v>1051</v>
      </c>
      <c r="O261" s="86">
        <v>2.73</v>
      </c>
      <c r="P261" s="87">
        <v>17</v>
      </c>
      <c r="Q261" s="88">
        <v>20</v>
      </c>
      <c r="R261" s="89" t="str">
        <f>CONCATENATE("010.01.04.05/2021/",Table1432[[#This Row],[CodINE Mun2011]])</f>
        <v>010.01.04.05/2021/0616</v>
      </c>
    </row>
    <row r="262" spans="1:18" ht="41.4" x14ac:dyDescent="0.3">
      <c r="A262" s="93" t="s">
        <v>174</v>
      </c>
      <c r="B262" s="81" t="s">
        <v>6974</v>
      </c>
      <c r="C262" s="78" t="s">
        <v>6975</v>
      </c>
      <c r="D262" s="82" t="s">
        <v>6466</v>
      </c>
      <c r="E262" s="83" t="str">
        <f>VLOOKUP(Table1432[[#This Row],[NUTS I]],Table1533[],2,FALSE)</f>
        <v>1</v>
      </c>
      <c r="F262" s="84" t="s">
        <v>90</v>
      </c>
      <c r="G262" s="83" t="str">
        <f>VLOOKUP(Table1432[[#This Row],[NUTS II 2011]],Table1634[],2,FALSE)</f>
        <v>11</v>
      </c>
      <c r="H262" s="79" t="s">
        <v>90</v>
      </c>
      <c r="I262" s="83" t="str">
        <f>VLOOKUP(Table1432[[#This Row],[NUTS II 2013]],Table162436[],2,FALSE)</f>
        <v>Norte_NUT2013</v>
      </c>
      <c r="J262" s="84" t="s">
        <v>6543</v>
      </c>
      <c r="K262" s="83" t="str">
        <f>VLOOKUP(Table1432[[#This Row],[NUTS III 2011]],Table1735[],2,FALSE)</f>
        <v>117</v>
      </c>
      <c r="L262" s="82" t="s">
        <v>6543</v>
      </c>
      <c r="M262" s="83" t="str">
        <f>VLOOKUP(Table1432[[#This Row],[NUTS III 2013]],Table172537[],2,FALSE)</f>
        <v>11D</v>
      </c>
      <c r="N262" s="85">
        <v>777</v>
      </c>
      <c r="O262" s="86">
        <v>3.23</v>
      </c>
      <c r="P262" s="87">
        <v>13</v>
      </c>
      <c r="Q262" s="94">
        <v>15</v>
      </c>
      <c r="R262" s="89" t="str">
        <f>CONCATENATE("010.01.04.05/2021/",Table1432[[#This Row],[CodINE Mun2011]])</f>
        <v>010.01.04.05/2021/1819</v>
      </c>
    </row>
    <row r="263" spans="1:18" ht="41.4" x14ac:dyDescent="0.3">
      <c r="A263" s="80" t="s">
        <v>175</v>
      </c>
      <c r="B263" s="81" t="s">
        <v>6976</v>
      </c>
      <c r="C263" s="78" t="s">
        <v>6977</v>
      </c>
      <c r="D263" s="82" t="s">
        <v>6466</v>
      </c>
      <c r="E263" s="83" t="str">
        <f>VLOOKUP(Table1432[[#This Row],[NUTS I]],Table1533[],2,FALSE)</f>
        <v>1</v>
      </c>
      <c r="F263" s="84" t="s">
        <v>90</v>
      </c>
      <c r="G263" s="83" t="str">
        <f>VLOOKUP(Table1432[[#This Row],[NUTS II 2011]],Table1634[],2,FALSE)</f>
        <v>11</v>
      </c>
      <c r="H263" s="79" t="s">
        <v>90</v>
      </c>
      <c r="I263" s="83" t="str">
        <f>VLOOKUP(Table1432[[#This Row],[NUTS II 2013]],Table162436[],2,FALSE)</f>
        <v>Norte_NUT2013</v>
      </c>
      <c r="J263" s="84" t="s">
        <v>6543</v>
      </c>
      <c r="K263" s="83" t="str">
        <f>VLOOKUP(Table1432[[#This Row],[NUTS III 2011]],Table1735[],2,FALSE)</f>
        <v>117</v>
      </c>
      <c r="L263" s="82" t="s">
        <v>6543</v>
      </c>
      <c r="M263" s="83" t="str">
        <f>VLOOKUP(Table1432[[#This Row],[NUTS III 2013]],Table172537[],2,FALSE)</f>
        <v>11D</v>
      </c>
      <c r="N263" s="85">
        <v>777</v>
      </c>
      <c r="O263" s="86">
        <v>3.23</v>
      </c>
      <c r="P263" s="87">
        <v>0</v>
      </c>
      <c r="Q263" s="88">
        <v>0</v>
      </c>
      <c r="R263" s="89" t="str">
        <f>CONCATENATE("010.01.04.05/2021/",Table1432[[#This Row],[CodINE Mun2011]])</f>
        <v>010.01.04.05/2021/1820</v>
      </c>
    </row>
    <row r="264" spans="1:18" ht="41.4" x14ac:dyDescent="0.3">
      <c r="A264" s="80" t="s">
        <v>469</v>
      </c>
      <c r="B264" s="81" t="s">
        <v>468</v>
      </c>
      <c r="C264" s="78" t="s">
        <v>6978</v>
      </c>
      <c r="D264" s="82" t="s">
        <v>6466</v>
      </c>
      <c r="E264" s="83" t="str">
        <f>VLOOKUP(Table1432[[#This Row],[NUTS I]],Table1533[],2,FALSE)</f>
        <v>1</v>
      </c>
      <c r="F264" s="84" t="s">
        <v>442</v>
      </c>
      <c r="G264" s="83" t="str">
        <f>VLOOKUP(Table1432[[#This Row],[NUTS II 2011]],Table1634[],2,FALSE)</f>
        <v>15</v>
      </c>
      <c r="H264" s="79" t="s">
        <v>442</v>
      </c>
      <c r="I264" s="83" t="str">
        <f>VLOOKUP(Table1432[[#This Row],[NUTS II 2013]],Table162436[],2,FALSE)</f>
        <v>Algarve_NUT2013</v>
      </c>
      <c r="J264" s="84" t="s">
        <v>442</v>
      </c>
      <c r="K264" s="83">
        <f>VLOOKUP(Table1432[[#This Row],[NUTS III 2011]],Table1735[],2,FALSE)</f>
        <v>150</v>
      </c>
      <c r="L264" s="82" t="s">
        <v>442</v>
      </c>
      <c r="M264" s="83">
        <f>VLOOKUP(Table1432[[#This Row],[NUTS III 2013]],Table172537[],2,FALSE)</f>
        <v>150</v>
      </c>
      <c r="N264" s="85">
        <v>2151</v>
      </c>
      <c r="O264" s="86">
        <v>6.97</v>
      </c>
      <c r="P264" s="87">
        <v>7</v>
      </c>
      <c r="Q264" s="88">
        <v>7</v>
      </c>
      <c r="R264" s="89" t="str">
        <f>CONCATENATE("010.01.04.05/2021/",Table1432[[#This Row],[CodINE Mun2011]])</f>
        <v>010.01.04.05/2021/0814</v>
      </c>
    </row>
    <row r="265" spans="1:18" ht="41.4" x14ac:dyDescent="0.3">
      <c r="A265" s="80" t="s">
        <v>177</v>
      </c>
      <c r="B265" s="81" t="s">
        <v>176</v>
      </c>
      <c r="C265" s="78" t="s">
        <v>6979</v>
      </c>
      <c r="D265" s="82" t="s">
        <v>6466</v>
      </c>
      <c r="E265" s="83" t="str">
        <f>VLOOKUP(Table1432[[#This Row],[NUTS I]],Table1533[],2,FALSE)</f>
        <v>1</v>
      </c>
      <c r="F265" s="84" t="s">
        <v>90</v>
      </c>
      <c r="G265" s="83" t="str">
        <f>VLOOKUP(Table1432[[#This Row],[NUTS II 2011]],Table1634[],2,FALSE)</f>
        <v>11</v>
      </c>
      <c r="H265" s="79" t="s">
        <v>90</v>
      </c>
      <c r="I265" s="83" t="str">
        <f>VLOOKUP(Table1432[[#This Row],[NUTS II 2013]],Table162436[],2,FALSE)</f>
        <v>Norte_NUT2013</v>
      </c>
      <c r="J265" s="84" t="s">
        <v>6533</v>
      </c>
      <c r="K265" s="83" t="str">
        <f>VLOOKUP(Table1432[[#This Row],[NUTS III 2011]],Table1735[],2,FALSE)</f>
        <v>112</v>
      </c>
      <c r="L265" s="79" t="s">
        <v>6533</v>
      </c>
      <c r="M265" s="83" t="str">
        <f>VLOOKUP(Table1432[[#This Row],[NUTS III 2013]],Table172537[],2,FALSE)</f>
        <v>112</v>
      </c>
      <c r="N265" s="85">
        <v>1154</v>
      </c>
      <c r="O265" s="86">
        <v>4.82</v>
      </c>
      <c r="P265" s="87">
        <v>0</v>
      </c>
      <c r="Q265" s="88">
        <v>0</v>
      </c>
      <c r="R265" s="89" t="str">
        <f>CONCATENATE("010.01.04.05/2021/",Table1432[[#This Row],[CodINE Mun2011]])</f>
        <v>010.01.04.05/2021/0310</v>
      </c>
    </row>
    <row r="266" spans="1:18" ht="41.4" x14ac:dyDescent="0.3">
      <c r="A266" s="93" t="s">
        <v>375</v>
      </c>
      <c r="B266" s="81" t="s">
        <v>6980</v>
      </c>
      <c r="C266" s="78" t="s">
        <v>6981</v>
      </c>
      <c r="D266" s="82" t="s">
        <v>6466</v>
      </c>
      <c r="E266" s="83" t="str">
        <f>VLOOKUP(Table1432[[#This Row],[NUTS I]],Table1533[],2,FALSE)</f>
        <v>1</v>
      </c>
      <c r="F266" s="84" t="s">
        <v>207</v>
      </c>
      <c r="G266" s="83" t="str">
        <f>VLOOKUP(Table1432[[#This Row],[NUTS II 2011]],Table1634[],2,FALSE)</f>
        <v>16</v>
      </c>
      <c r="H266" s="82" t="s">
        <v>207</v>
      </c>
      <c r="I266" s="83" t="str">
        <f>VLOOKUP(Table1432[[#This Row],[NUTS II 2013]],Table162436[],2,FALSE)</f>
        <v>Centro_NUT2013</v>
      </c>
      <c r="J266" s="84" t="s">
        <v>6467</v>
      </c>
      <c r="K266" s="83" t="str">
        <f>VLOOKUP(Table1432[[#This Row],[NUTS III 2011]],Table1735[],2,FALSE)</f>
        <v>16C</v>
      </c>
      <c r="L266" s="82" t="s">
        <v>6467</v>
      </c>
      <c r="M266" s="83" t="str">
        <f>VLOOKUP(Table1432[[#This Row],[NUTS III 2013]],Table172537[],2,FALSE)</f>
        <v>16I</v>
      </c>
      <c r="N266" s="85">
        <v>697</v>
      </c>
      <c r="O266" s="86">
        <v>4.2</v>
      </c>
      <c r="P266" s="87">
        <v>3</v>
      </c>
      <c r="Q266" s="94">
        <v>68</v>
      </c>
      <c r="R266" s="89" t="str">
        <f>CONCATENATE("010.01.04.05/2021/",Table1432[[#This Row],[CodINE Mun2011]])</f>
        <v>010.01.04.05/2021/1418</v>
      </c>
    </row>
    <row r="267" spans="1:18" ht="41.4" x14ac:dyDescent="0.3">
      <c r="A267" s="80" t="s">
        <v>313</v>
      </c>
      <c r="B267" s="81" t="s">
        <v>6982</v>
      </c>
      <c r="C267" s="78" t="s">
        <v>6983</v>
      </c>
      <c r="D267" s="82" t="s">
        <v>6466</v>
      </c>
      <c r="E267" s="83" t="str">
        <f>VLOOKUP(Table1432[[#This Row],[NUTS I]],Table1533[],2,FALSE)</f>
        <v>1</v>
      </c>
      <c r="F267" s="84" t="s">
        <v>207</v>
      </c>
      <c r="G267" s="83" t="str">
        <f>VLOOKUP(Table1432[[#This Row],[NUTS II 2011]],Table1634[],2,FALSE)</f>
        <v>16</v>
      </c>
      <c r="H267" s="82" t="s">
        <v>207</v>
      </c>
      <c r="I267" s="83" t="str">
        <f>VLOOKUP(Table1432[[#This Row],[NUTS II 2013]],Table162436[],2,FALSE)</f>
        <v>Centro_NUT2013</v>
      </c>
      <c r="J267" s="84" t="s">
        <v>6484</v>
      </c>
      <c r="K267" s="83" t="str">
        <f>VLOOKUP(Table1432[[#This Row],[NUTS III 2011]],Table1735[],2,FALSE)</f>
        <v>165</v>
      </c>
      <c r="L267" s="79" t="s">
        <v>6485</v>
      </c>
      <c r="M267" s="83" t="str">
        <f>VLOOKUP(Table1432[[#This Row],[NUTS III 2013]],Table172537[],2,FALSE)</f>
        <v>16G</v>
      </c>
      <c r="N267" s="85">
        <v>1009</v>
      </c>
      <c r="O267" s="86">
        <v>3.64</v>
      </c>
      <c r="P267" s="87">
        <v>0</v>
      </c>
      <c r="Q267" s="88">
        <v>0</v>
      </c>
      <c r="R267" s="89" t="str">
        <f>CONCATENATE("010.01.04.05/2021/",Table1432[[#This Row],[CodINE Mun2011]])</f>
        <v>010.01.04.05/2021/1821</v>
      </c>
    </row>
    <row r="268" spans="1:18" ht="41.4" x14ac:dyDescent="0.3">
      <c r="A268" s="93" t="s">
        <v>179</v>
      </c>
      <c r="B268" s="81" t="s">
        <v>178</v>
      </c>
      <c r="C268" s="78" t="s">
        <v>6984</v>
      </c>
      <c r="D268" s="82" t="s">
        <v>6466</v>
      </c>
      <c r="E268" s="83" t="str">
        <f>VLOOKUP(Table1432[[#This Row],[NUTS I]],Table1533[],2,FALSE)</f>
        <v>1</v>
      </c>
      <c r="F268" s="84" t="s">
        <v>90</v>
      </c>
      <c r="G268" s="83" t="str">
        <f>VLOOKUP(Table1432[[#This Row],[NUTS II 2011]],Table1634[],2,FALSE)</f>
        <v>11</v>
      </c>
      <c r="H268" s="79" t="s">
        <v>90</v>
      </c>
      <c r="I268" s="83" t="str">
        <f>VLOOKUP(Table1432[[#This Row],[NUTS II 2013]],Table162436[],2,FALSE)</f>
        <v>Norte_NUT2013</v>
      </c>
      <c r="J268" s="84" t="s">
        <v>6543</v>
      </c>
      <c r="K268" s="83" t="str">
        <f>VLOOKUP(Table1432[[#This Row],[NUTS III 2011]],Table1735[],2,FALSE)</f>
        <v>117</v>
      </c>
      <c r="L268" s="82" t="s">
        <v>6543</v>
      </c>
      <c r="M268" s="83" t="str">
        <f>VLOOKUP(Table1432[[#This Row],[NUTS III 2013]],Table172537[],2,FALSE)</f>
        <v>11D</v>
      </c>
      <c r="N268" s="85">
        <v>777</v>
      </c>
      <c r="O268" s="86">
        <v>3.23</v>
      </c>
      <c r="P268" s="87">
        <v>1</v>
      </c>
      <c r="Q268" s="94">
        <v>15</v>
      </c>
      <c r="R268" s="89" t="str">
        <f>CONCATENATE("010.01.04.05/2021/",Table1432[[#This Row],[CodINE Mun2011]])</f>
        <v>010.01.04.05/2021/0409</v>
      </c>
    </row>
    <row r="269" spans="1:18" ht="41.4" x14ac:dyDescent="0.3">
      <c r="A269" s="80" t="s">
        <v>376</v>
      </c>
      <c r="B269" s="81" t="s">
        <v>6985</v>
      </c>
      <c r="C269" s="78" t="s">
        <v>6986</v>
      </c>
      <c r="D269" s="82" t="s">
        <v>6466</v>
      </c>
      <c r="E269" s="83" t="str">
        <f>VLOOKUP(Table1432[[#This Row],[NUTS I]],Table1533[],2,FALSE)</f>
        <v>1</v>
      </c>
      <c r="F269" s="84" t="s">
        <v>207</v>
      </c>
      <c r="G269" s="83" t="str">
        <f>VLOOKUP(Table1432[[#This Row],[NUTS II 2011]],Table1634[],2,FALSE)</f>
        <v>16</v>
      </c>
      <c r="H269" s="82" t="s">
        <v>207</v>
      </c>
      <c r="I269" s="83" t="str">
        <f>VLOOKUP(Table1432[[#This Row],[NUTS II 2013]],Table162436[],2,FALSE)</f>
        <v>Centro_NUT2013</v>
      </c>
      <c r="J269" s="84" t="s">
        <v>6467</v>
      </c>
      <c r="K269" s="83" t="str">
        <f>VLOOKUP(Table1432[[#This Row],[NUTS III 2011]],Table1735[],2,FALSE)</f>
        <v>16C</v>
      </c>
      <c r="L269" s="82" t="s">
        <v>6467</v>
      </c>
      <c r="M269" s="83" t="str">
        <f>VLOOKUP(Table1432[[#This Row],[NUTS III 2013]],Table172537[],2,FALSE)</f>
        <v>16I</v>
      </c>
      <c r="N269" s="85">
        <v>697</v>
      </c>
      <c r="O269" s="86">
        <v>3.58</v>
      </c>
      <c r="P269" s="87">
        <v>0</v>
      </c>
      <c r="Q269" s="88">
        <v>0</v>
      </c>
      <c r="R269" s="89" t="str">
        <f>CONCATENATE("010.01.04.05/2021/",Table1432[[#This Row],[CodINE Mun2011]])</f>
        <v>010.01.04.05/2021/1419</v>
      </c>
    </row>
    <row r="270" spans="1:18" ht="41.4" x14ac:dyDescent="0.3">
      <c r="A270" s="93" t="s">
        <v>377</v>
      </c>
      <c r="B270" s="81" t="s">
        <v>6987</v>
      </c>
      <c r="C270" s="78" t="s">
        <v>6988</v>
      </c>
      <c r="D270" s="82" t="s">
        <v>6466</v>
      </c>
      <c r="E270" s="83" t="str">
        <f>VLOOKUP(Table1432[[#This Row],[NUTS I]],Table1533[],2,FALSE)</f>
        <v>1</v>
      </c>
      <c r="F270" s="84" t="s">
        <v>207</v>
      </c>
      <c r="G270" s="83" t="str">
        <f>VLOOKUP(Table1432[[#This Row],[NUTS II 2011]],Table1634[],2,FALSE)</f>
        <v>16</v>
      </c>
      <c r="H270" s="82" t="s">
        <v>207</v>
      </c>
      <c r="I270" s="83" t="str">
        <f>VLOOKUP(Table1432[[#This Row],[NUTS II 2013]],Table162436[],2,FALSE)</f>
        <v>Centro_NUT2013</v>
      </c>
      <c r="J270" s="84" t="s">
        <v>6519</v>
      </c>
      <c r="K270" s="83" t="str">
        <f>VLOOKUP(Table1432[[#This Row],[NUTS III 2011]],Table1735[],2,FALSE)</f>
        <v>16B</v>
      </c>
      <c r="L270" s="79" t="s">
        <v>6519</v>
      </c>
      <c r="M270" s="83" t="str">
        <f>VLOOKUP(Table1432[[#This Row],[NUTS III 2013]],Table172537[],2,FALSE)</f>
        <v>16B</v>
      </c>
      <c r="N270" s="85">
        <v>1250</v>
      </c>
      <c r="O270" s="86">
        <v>5.47</v>
      </c>
      <c r="P270" s="87">
        <v>9</v>
      </c>
      <c r="Q270" s="94">
        <v>10</v>
      </c>
      <c r="R270" s="89" t="str">
        <f>CONCATENATE("010.01.04.05/2021/",Table1432[[#This Row],[CodINE Mun2011]])</f>
        <v>010.01.04.05/2021/1113</v>
      </c>
    </row>
    <row r="271" spans="1:18" ht="41.4" x14ac:dyDescent="0.3">
      <c r="A271" s="80" t="s">
        <v>315</v>
      </c>
      <c r="B271" s="81" t="s">
        <v>314</v>
      </c>
      <c r="C271" s="78" t="s">
        <v>6989</v>
      </c>
      <c r="D271" s="82" t="s">
        <v>6466</v>
      </c>
      <c r="E271" s="83" t="str">
        <f>VLOOKUP(Table1432[[#This Row],[NUTS I]],Table1533[],2,FALSE)</f>
        <v>1</v>
      </c>
      <c r="F271" s="84" t="s">
        <v>207</v>
      </c>
      <c r="G271" s="83" t="str">
        <f>VLOOKUP(Table1432[[#This Row],[NUTS II 2011]],Table1634[],2,FALSE)</f>
        <v>16</v>
      </c>
      <c r="H271" s="82" t="s">
        <v>207</v>
      </c>
      <c r="I271" s="83" t="str">
        <f>VLOOKUP(Table1432[[#This Row],[NUTS II 2013]],Table162436[],2,FALSE)</f>
        <v>Centro_NUT2013</v>
      </c>
      <c r="J271" s="84" t="s">
        <v>6525</v>
      </c>
      <c r="K271" s="83" t="str">
        <f>VLOOKUP(Table1432[[#This Row],[NUTS III 2011]],Table1735[],2,FALSE)</f>
        <v>168</v>
      </c>
      <c r="L271" s="79" t="s">
        <v>6535</v>
      </c>
      <c r="M271" s="83" t="str">
        <f>VLOOKUP(Table1432[[#This Row],[NUTS III 2013]],Table172537[],2,FALSE)</f>
        <v>16J</v>
      </c>
      <c r="N271" s="85">
        <v>730</v>
      </c>
      <c r="O271" s="86">
        <v>2.95</v>
      </c>
      <c r="P271" s="87">
        <v>0</v>
      </c>
      <c r="Q271" s="88">
        <v>0</v>
      </c>
      <c r="R271" s="89" t="str">
        <f>CONCATENATE("010.01.04.05/2021/",Table1432[[#This Row],[CodINE Mun2011]])</f>
        <v>010.01.04.05/2021/0913</v>
      </c>
    </row>
    <row r="272" spans="1:18" ht="41.4" x14ac:dyDescent="0.3">
      <c r="A272" s="80" t="s">
        <v>180</v>
      </c>
      <c r="B272" s="81" t="s">
        <v>6990</v>
      </c>
      <c r="C272" s="78" t="s">
        <v>6991</v>
      </c>
      <c r="D272" s="82" t="s">
        <v>6466</v>
      </c>
      <c r="E272" s="83" t="str">
        <f>VLOOKUP(Table1432[[#This Row],[NUTS I]],Table1533[],2,FALSE)</f>
        <v>1</v>
      </c>
      <c r="F272" s="84" t="s">
        <v>90</v>
      </c>
      <c r="G272" s="83" t="str">
        <f>VLOOKUP(Table1432[[#This Row],[NUTS II 2011]],Table1634[],2,FALSE)</f>
        <v>11</v>
      </c>
      <c r="H272" s="79" t="s">
        <v>90</v>
      </c>
      <c r="I272" s="83" t="str">
        <f>VLOOKUP(Table1432[[#This Row],[NUTS II 2013]],Table162436[],2,FALSE)</f>
        <v>Norte_NUT2013</v>
      </c>
      <c r="J272" s="84" t="s">
        <v>6501</v>
      </c>
      <c r="K272" s="83" t="str">
        <f>VLOOKUP(Table1432[[#This Row],[NUTS III 2011]],Table1735[],2,FALSE)</f>
        <v>113</v>
      </c>
      <c r="L272" s="79" t="s">
        <v>6515</v>
      </c>
      <c r="M272" s="83" t="str">
        <f>VLOOKUP(Table1432[[#This Row],[NUTS III 2013]],Table172537[],2,FALSE)</f>
        <v>11A</v>
      </c>
      <c r="N272" s="85">
        <v>1074</v>
      </c>
      <c r="O272" s="86">
        <v>4.5999999999999996</v>
      </c>
      <c r="P272" s="87">
        <v>49</v>
      </c>
      <c r="Q272" s="88">
        <v>121</v>
      </c>
      <c r="R272" s="89" t="str">
        <f>CONCATENATE("010.01.04.05/2021/",Table1432[[#This Row],[CodINE Mun2011]])</f>
        <v>010.01.04.05/2021/1318</v>
      </c>
    </row>
    <row r="273" spans="1:18" ht="41.4" x14ac:dyDescent="0.3">
      <c r="A273" s="93" t="s">
        <v>316</v>
      </c>
      <c r="B273" s="81" t="s">
        <v>44</v>
      </c>
      <c r="C273" s="78" t="s">
        <v>6992</v>
      </c>
      <c r="D273" s="82" t="s">
        <v>6466</v>
      </c>
      <c r="E273" s="83" t="str">
        <f>VLOOKUP(Table1432[[#This Row],[NUTS I]],Table1533[],2,FALSE)</f>
        <v>1</v>
      </c>
      <c r="F273" s="84" t="s">
        <v>207</v>
      </c>
      <c r="G273" s="83" t="str">
        <f>VLOOKUP(Table1432[[#This Row],[NUTS II 2011]],Table1634[],2,FALSE)</f>
        <v>16</v>
      </c>
      <c r="H273" s="82" t="s">
        <v>207</v>
      </c>
      <c r="I273" s="83" t="str">
        <f>VLOOKUP(Table1432[[#This Row],[NUTS II 2013]],Table162436[],2,FALSE)</f>
        <v>Centro_NUT2013</v>
      </c>
      <c r="J273" s="84" t="s">
        <v>6475</v>
      </c>
      <c r="K273" s="83" t="str">
        <f>VLOOKUP(Table1432[[#This Row],[NUTS III 2011]],Table1735[],2,FALSE)</f>
        <v>161</v>
      </c>
      <c r="L273" s="82" t="s">
        <v>6476</v>
      </c>
      <c r="M273" s="83" t="str">
        <f>VLOOKUP(Table1432[[#This Row],[NUTS III 2013]],Table172537[],2,FALSE)</f>
        <v>16D</v>
      </c>
      <c r="N273" s="85">
        <v>1231</v>
      </c>
      <c r="O273" s="86">
        <v>3.67</v>
      </c>
      <c r="P273" s="87">
        <v>4</v>
      </c>
      <c r="Q273" s="94">
        <v>15</v>
      </c>
      <c r="R273" s="89" t="str">
        <f>CONCATENATE("010.01.04.05/2021/",Table1432[[#This Row],[CodINE Mun2011]])</f>
        <v>010.01.04.05/2021/0118</v>
      </c>
    </row>
    <row r="274" spans="1:18" ht="41.4" x14ac:dyDescent="0.3">
      <c r="A274" s="93" t="s">
        <v>181</v>
      </c>
      <c r="B274" s="81" t="s">
        <v>43</v>
      </c>
      <c r="C274" s="78" t="s">
        <v>6993</v>
      </c>
      <c r="D274" s="82" t="s">
        <v>6466</v>
      </c>
      <c r="E274" s="83" t="str">
        <f>VLOOKUP(Table1432[[#This Row],[NUTS I]],Table1533[],2,FALSE)</f>
        <v>1</v>
      </c>
      <c r="F274" s="84" t="s">
        <v>90</v>
      </c>
      <c r="G274" s="83" t="str">
        <f>VLOOKUP(Table1432[[#This Row],[NUTS II 2011]],Table1634[],2,FALSE)</f>
        <v>11</v>
      </c>
      <c r="H274" s="79" t="s">
        <v>90</v>
      </c>
      <c r="I274" s="83" t="str">
        <f>VLOOKUP(Table1432[[#This Row],[NUTS II 2013]],Table162436[],2,FALSE)</f>
        <v>Norte_NUT2013</v>
      </c>
      <c r="J274" s="84" t="s">
        <v>6551</v>
      </c>
      <c r="K274" s="83" t="str">
        <f>VLOOKUP(Table1432[[#This Row],[NUTS III 2011]],Table1735[],2,FALSE)</f>
        <v>116</v>
      </c>
      <c r="L274" s="79" t="s">
        <v>6515</v>
      </c>
      <c r="M274" s="83" t="str">
        <f>VLOOKUP(Table1432[[#This Row],[NUTS III 2013]],Table172537[],2,FALSE)</f>
        <v>11A</v>
      </c>
      <c r="N274" s="85">
        <v>831</v>
      </c>
      <c r="O274" s="86">
        <v>3.34</v>
      </c>
      <c r="P274" s="87">
        <v>3</v>
      </c>
      <c r="Q274" s="94">
        <v>5</v>
      </c>
      <c r="R274" s="89" t="str">
        <f>CONCATENATE("010.01.04.05/2021/",Table1432[[#This Row],[CodINE Mun2011]])</f>
        <v>010.01.04.05/2021/0119</v>
      </c>
    </row>
    <row r="275" spans="1:18" ht="41.4" x14ac:dyDescent="0.3">
      <c r="A275" s="80" t="s">
        <v>182</v>
      </c>
      <c r="B275" s="81" t="s">
        <v>6994</v>
      </c>
      <c r="C275" s="78" t="s">
        <v>6995</v>
      </c>
      <c r="D275" s="82" t="s">
        <v>6466</v>
      </c>
      <c r="E275" s="83" t="str">
        <f>VLOOKUP(Table1432[[#This Row],[NUTS I]],Table1533[],2,FALSE)</f>
        <v>1</v>
      </c>
      <c r="F275" s="84" t="s">
        <v>90</v>
      </c>
      <c r="G275" s="83" t="str">
        <f>VLOOKUP(Table1432[[#This Row],[NUTS II 2011]],Table1634[],2,FALSE)</f>
        <v>11</v>
      </c>
      <c r="H275" s="79" t="s">
        <v>90</v>
      </c>
      <c r="I275" s="83" t="str">
        <f>VLOOKUP(Table1432[[#This Row],[NUTS II 2013]],Table162436[],2,FALSE)</f>
        <v>Norte_NUT2013</v>
      </c>
      <c r="J275" s="84" t="s">
        <v>6571</v>
      </c>
      <c r="K275" s="83" t="str">
        <f>VLOOKUP(Table1432[[#This Row],[NUTS III 2011]],Table1735[],2,FALSE)</f>
        <v>111</v>
      </c>
      <c r="L275" s="82" t="s">
        <v>6497</v>
      </c>
      <c r="M275" s="83" t="str">
        <f>VLOOKUP(Table1432[[#This Row],[NUTS III 2013]],Table172537[],2,FALSE)</f>
        <v>111</v>
      </c>
      <c r="N275" s="85">
        <v>1042</v>
      </c>
      <c r="O275" s="86">
        <v>3.53</v>
      </c>
      <c r="P275" s="87">
        <v>4</v>
      </c>
      <c r="Q275" s="88">
        <v>12</v>
      </c>
      <c r="R275" s="89" t="str">
        <f>CONCATENATE("010.01.04.05/2021/",Table1432[[#This Row],[CodINE Mun2011]])</f>
        <v>010.01.04.05/2021/1608</v>
      </c>
    </row>
    <row r="276" spans="1:18" ht="41.4" x14ac:dyDescent="0.3">
      <c r="A276" s="80" t="s">
        <v>183</v>
      </c>
      <c r="B276" s="81" t="s">
        <v>6996</v>
      </c>
      <c r="C276" s="78" t="s">
        <v>6997</v>
      </c>
      <c r="D276" s="82" t="s">
        <v>6466</v>
      </c>
      <c r="E276" s="83" t="str">
        <f>VLOOKUP(Table1432[[#This Row],[NUTS I]],Table1533[],2,FALSE)</f>
        <v>1</v>
      </c>
      <c r="F276" s="84" t="s">
        <v>90</v>
      </c>
      <c r="G276" s="83" t="str">
        <f>VLOOKUP(Table1432[[#This Row],[NUTS II 2011]],Table1634[],2,FALSE)</f>
        <v>11</v>
      </c>
      <c r="H276" s="79" t="s">
        <v>90</v>
      </c>
      <c r="I276" s="83" t="str">
        <f>VLOOKUP(Table1432[[#This Row],[NUTS II 2013]],Table162436[],2,FALSE)</f>
        <v>Norte_NUT2013</v>
      </c>
      <c r="J276" s="84" t="s">
        <v>6560</v>
      </c>
      <c r="K276" s="83" t="str">
        <f>VLOOKUP(Table1432[[#This Row],[NUTS III 2011]],Table1735[],2,FALSE)</f>
        <v>114</v>
      </c>
      <c r="L276" s="79" t="s">
        <v>6515</v>
      </c>
      <c r="M276" s="83" t="str">
        <f>VLOOKUP(Table1432[[#This Row],[NUTS III 2013]],Table172537[],2,FALSE)</f>
        <v>11A</v>
      </c>
      <c r="N276" s="85">
        <v>1392</v>
      </c>
      <c r="O276" s="86">
        <v>5.43</v>
      </c>
      <c r="P276" s="87">
        <v>137</v>
      </c>
      <c r="Q276" s="88">
        <v>363</v>
      </c>
      <c r="R276" s="89" t="str">
        <f>CONCATENATE("010.01.04.05/2021/",Table1432[[#This Row],[CodINE Mun2011]])</f>
        <v>010.01.04.05/2021/1315</v>
      </c>
    </row>
    <row r="277" spans="1:18" ht="41.4" x14ac:dyDescent="0.3">
      <c r="A277" s="80" t="s">
        <v>184</v>
      </c>
      <c r="B277" s="81" t="s">
        <v>6998</v>
      </c>
      <c r="C277" s="78" t="s">
        <v>6999</v>
      </c>
      <c r="D277" s="82" t="s">
        <v>6466</v>
      </c>
      <c r="E277" s="83" t="str">
        <f>VLOOKUP(Table1432[[#This Row],[NUTS I]],Table1533[],2,FALSE)</f>
        <v>1</v>
      </c>
      <c r="F277" s="84" t="s">
        <v>90</v>
      </c>
      <c r="G277" s="83" t="str">
        <f>VLOOKUP(Table1432[[#This Row],[NUTS II 2011]],Table1634[],2,FALSE)</f>
        <v>11</v>
      </c>
      <c r="H277" s="79" t="s">
        <v>90</v>
      </c>
      <c r="I277" s="83" t="str">
        <f>VLOOKUP(Table1432[[#This Row],[NUTS II 2013]],Table162436[],2,FALSE)</f>
        <v>Norte_NUT2013</v>
      </c>
      <c r="J277" s="84" t="s">
        <v>6495</v>
      </c>
      <c r="K277" s="83" t="str">
        <f>VLOOKUP(Table1432[[#This Row],[NUTS III 2011]],Table1735[],2,FALSE)</f>
        <v>118</v>
      </c>
      <c r="L277" s="79" t="s">
        <v>6504</v>
      </c>
      <c r="M277" s="83" t="str">
        <f>VLOOKUP(Table1432[[#This Row],[NUTS III 2013]],Table172537[],2,FALSE)</f>
        <v>11B</v>
      </c>
      <c r="N277" s="85">
        <v>788</v>
      </c>
      <c r="O277" s="86">
        <v>2.2599999999999998</v>
      </c>
      <c r="P277" s="87">
        <v>0</v>
      </c>
      <c r="Q277" s="88">
        <v>0</v>
      </c>
      <c r="R277" s="89" t="str">
        <f>CONCATENATE("010.01.04.05/2021/",Table1432[[#This Row],[CodINE Mun2011]])</f>
        <v>010.01.04.05/2021/1712</v>
      </c>
    </row>
    <row r="278" spans="1:18" ht="41.4" x14ac:dyDescent="0.3">
      <c r="A278" s="93" t="s">
        <v>491</v>
      </c>
      <c r="B278" s="81" t="s">
        <v>7000</v>
      </c>
      <c r="C278" s="78" t="s">
        <v>7001</v>
      </c>
      <c r="D278" s="79" t="s">
        <v>6477</v>
      </c>
      <c r="E278" s="96" t="str">
        <f>VLOOKUP(Table1432[[#This Row],[NUTS I]],Table1533[],2,FALSE)</f>
        <v>2</v>
      </c>
      <c r="F278" s="84" t="s">
        <v>6477</v>
      </c>
      <c r="G278" s="83" t="str">
        <f>VLOOKUP(Table1432[[#This Row],[NUTS II 2011]],Table1634[],2,FALSE)</f>
        <v>20</v>
      </c>
      <c r="H278" s="82" t="s">
        <v>6477</v>
      </c>
      <c r="I278" s="83" t="str">
        <f>VLOOKUP(Table1432[[#This Row],[NUTS II 2013]],Table162436[],2,FALSE)</f>
        <v>Açores</v>
      </c>
      <c r="J278" s="84" t="s">
        <v>6477</v>
      </c>
      <c r="K278" s="83" t="str">
        <f>VLOOKUP(Table1432[[#This Row],[NUTS III 2011]],Table1735[],2,FALSE)</f>
        <v>200</v>
      </c>
      <c r="L278" s="84" t="s">
        <v>6477</v>
      </c>
      <c r="M278" s="83" t="str">
        <f>VLOOKUP(Table1432[[#This Row],[NUTS III 2013]],Table172537[],2,FALSE)</f>
        <v>200</v>
      </c>
      <c r="N278" s="85">
        <v>877</v>
      </c>
      <c r="O278" s="86">
        <v>3.27</v>
      </c>
      <c r="P278" s="87">
        <v>0</v>
      </c>
      <c r="Q278" s="94">
        <v>0</v>
      </c>
      <c r="R278" s="89" t="str">
        <f>CONCATENATE("010.01.04.05/2021/",Table1432[[#This Row],[CodINE Mun2011]])</f>
        <v>010.01.04.05/2021/4502</v>
      </c>
    </row>
    <row r="279" spans="1:18" ht="41.4" x14ac:dyDescent="0.3">
      <c r="A279" s="80" t="s">
        <v>436</v>
      </c>
      <c r="B279" s="81" t="s">
        <v>435</v>
      </c>
      <c r="C279" s="78" t="s">
        <v>7002</v>
      </c>
      <c r="D279" s="82" t="s">
        <v>6466</v>
      </c>
      <c r="E279" s="83" t="str">
        <f>VLOOKUP(Table1432[[#This Row],[NUTS I]],Table1533[],2,FALSE)</f>
        <v>1</v>
      </c>
      <c r="F279" s="84" t="s">
        <v>380</v>
      </c>
      <c r="G279" s="83" t="str">
        <f>VLOOKUP(Table1432[[#This Row],[NUTS II 2011]],Table1634[],2,FALSE)</f>
        <v>18</v>
      </c>
      <c r="H279" s="79" t="s">
        <v>380</v>
      </c>
      <c r="I279" s="83" t="str">
        <f>VLOOKUP(Table1432[[#This Row],[NUTS II 2013]],Table162436[],2,FALSE)</f>
        <v>Alentejo_NUT2013</v>
      </c>
      <c r="J279" s="84" t="s">
        <v>6470</v>
      </c>
      <c r="K279" s="83" t="str">
        <f>VLOOKUP(Table1432[[#This Row],[NUTS III 2011]],Table1735[],2,FALSE)</f>
        <v>183</v>
      </c>
      <c r="L279" s="82" t="s">
        <v>6470</v>
      </c>
      <c r="M279" s="83" t="str">
        <f>VLOOKUP(Table1432[[#This Row],[NUTS III 2013]],Table172537[],2,FALSE)</f>
        <v>187</v>
      </c>
      <c r="N279" s="85">
        <v>811</v>
      </c>
      <c r="O279" s="86">
        <v>3.85</v>
      </c>
      <c r="P279" s="87">
        <v>1</v>
      </c>
      <c r="Q279" s="88">
        <v>12</v>
      </c>
      <c r="R279" s="89" t="str">
        <f>CONCATENATE("010.01.04.05/2021/",Table1432[[#This Row],[CodINE Mun2011]])</f>
        <v>010.01.04.05/2021/0712</v>
      </c>
    </row>
    <row r="280" spans="1:18" ht="41.4" x14ac:dyDescent="0.3">
      <c r="A280" s="93" t="s">
        <v>438</v>
      </c>
      <c r="B280" s="81" t="s">
        <v>437</v>
      </c>
      <c r="C280" s="78" t="s">
        <v>7003</v>
      </c>
      <c r="D280" s="82" t="s">
        <v>6466</v>
      </c>
      <c r="E280" s="83" t="str">
        <f>VLOOKUP(Table1432[[#This Row],[NUTS I]],Table1533[],2,FALSE)</f>
        <v>1</v>
      </c>
      <c r="F280" s="84" t="s">
        <v>380</v>
      </c>
      <c r="G280" s="83" t="str">
        <f>VLOOKUP(Table1432[[#This Row],[NUTS II 2011]],Table1634[],2,FALSE)</f>
        <v>18</v>
      </c>
      <c r="H280" s="79" t="s">
        <v>380</v>
      </c>
      <c r="I280" s="83" t="str">
        <f>VLOOKUP(Table1432[[#This Row],[NUTS II 2013]],Table162436[],2,FALSE)</f>
        <v>Alentejo_NUT2013</v>
      </c>
      <c r="J280" s="84" t="s">
        <v>6470</v>
      </c>
      <c r="K280" s="83" t="str">
        <f>VLOOKUP(Table1432[[#This Row],[NUTS III 2011]],Table1735[],2,FALSE)</f>
        <v>183</v>
      </c>
      <c r="L280" s="82" t="s">
        <v>6470</v>
      </c>
      <c r="M280" s="83" t="str">
        <f>VLOOKUP(Table1432[[#This Row],[NUTS III 2013]],Table172537[],2,FALSE)</f>
        <v>187</v>
      </c>
      <c r="N280" s="85">
        <v>811</v>
      </c>
      <c r="O280" s="86">
        <v>3.93</v>
      </c>
      <c r="P280" s="87">
        <v>0</v>
      </c>
      <c r="Q280" s="94">
        <v>0</v>
      </c>
      <c r="R280" s="89" t="str">
        <f>CONCATENATE("010.01.04.05/2021/",Table1432[[#This Row],[CodINE Mun2011]])</f>
        <v>010.01.04.05/2021/0713</v>
      </c>
    </row>
    <row r="281" spans="1:18" ht="41.4" x14ac:dyDescent="0.3">
      <c r="A281" s="93" t="s">
        <v>185</v>
      </c>
      <c r="B281" s="81" t="s">
        <v>7004</v>
      </c>
      <c r="C281" s="78" t="s">
        <v>7005</v>
      </c>
      <c r="D281" s="82" t="s">
        <v>6466</v>
      </c>
      <c r="E281" s="83" t="str">
        <f>VLOOKUP(Table1432[[#This Row],[NUTS I]],Table1533[],2,FALSE)</f>
        <v>1</v>
      </c>
      <c r="F281" s="84" t="s">
        <v>90</v>
      </c>
      <c r="G281" s="83" t="str">
        <f>VLOOKUP(Table1432[[#This Row],[NUTS II 2011]],Table1634[],2,FALSE)</f>
        <v>11</v>
      </c>
      <c r="H281" s="79" t="s">
        <v>90</v>
      </c>
      <c r="I281" s="83" t="str">
        <f>VLOOKUP(Table1432[[#This Row],[NUTS II 2013]],Table162436[],2,FALSE)</f>
        <v>Norte_NUT2013</v>
      </c>
      <c r="J281" s="84" t="s">
        <v>6571</v>
      </c>
      <c r="K281" s="83" t="str">
        <f>VLOOKUP(Table1432[[#This Row],[NUTS III 2011]],Table1735[],2,FALSE)</f>
        <v>111</v>
      </c>
      <c r="L281" s="82" t="s">
        <v>6497</v>
      </c>
      <c r="M281" s="83" t="str">
        <f>VLOOKUP(Table1432[[#This Row],[NUTS III 2013]],Table172537[],2,FALSE)</f>
        <v>111</v>
      </c>
      <c r="N281" s="85">
        <v>1042</v>
      </c>
      <c r="O281" s="86">
        <v>4.78</v>
      </c>
      <c r="P281" s="87">
        <v>7</v>
      </c>
      <c r="Q281" s="94">
        <v>129</v>
      </c>
      <c r="R281" s="89" t="str">
        <f>CONCATENATE("010.01.04.05/2021/",Table1432[[#This Row],[CodINE Mun2011]])</f>
        <v>010.01.04.05/2021/1609</v>
      </c>
    </row>
    <row r="282" spans="1:18" ht="41.4" x14ac:dyDescent="0.3">
      <c r="A282" s="93" t="s">
        <v>439</v>
      </c>
      <c r="B282" s="81" t="s">
        <v>63</v>
      </c>
      <c r="C282" s="78" t="s">
        <v>7006</v>
      </c>
      <c r="D282" s="82" t="s">
        <v>6466</v>
      </c>
      <c r="E282" s="83" t="str">
        <f>VLOOKUP(Table1432[[#This Row],[NUTS I]],Table1533[],2,FALSE)</f>
        <v>1</v>
      </c>
      <c r="F282" s="84" t="s">
        <v>380</v>
      </c>
      <c r="G282" s="83" t="str">
        <f>VLOOKUP(Table1432[[#This Row],[NUTS II 2011]],Table1634[],2,FALSE)</f>
        <v>18</v>
      </c>
      <c r="H282" s="79" t="s">
        <v>380</v>
      </c>
      <c r="I282" s="83" t="str">
        <f>VLOOKUP(Table1432[[#This Row],[NUTS II 2013]],Table162436[],2,FALSE)</f>
        <v>Alentejo_NUT2013</v>
      </c>
      <c r="J282" s="84" t="s">
        <v>6508</v>
      </c>
      <c r="K282" s="83" t="str">
        <f>VLOOKUP(Table1432[[#This Row],[NUTS III 2011]],Table1735[],2,FALSE)</f>
        <v>184</v>
      </c>
      <c r="L282" s="82" t="s">
        <v>6508</v>
      </c>
      <c r="M282" s="83" t="str">
        <f>VLOOKUP(Table1432[[#This Row],[NUTS III 2013]],Table172537[],2,FALSE)</f>
        <v>184</v>
      </c>
      <c r="N282" s="85">
        <v>656</v>
      </c>
      <c r="O282" s="86">
        <v>3.75</v>
      </c>
      <c r="P282" s="87">
        <v>5</v>
      </c>
      <c r="Q282" s="94">
        <v>29</v>
      </c>
      <c r="R282" s="89" t="str">
        <f>CONCATENATE("010.01.04.05/2021/",Table1432[[#This Row],[CodINE Mun2011]])</f>
        <v>010.01.04.05/2021/0214</v>
      </c>
    </row>
    <row r="283" spans="1:18" ht="41.4" x14ac:dyDescent="0.3">
      <c r="A283" s="80" t="s">
        <v>187</v>
      </c>
      <c r="B283" s="81" t="s">
        <v>186</v>
      </c>
      <c r="C283" s="78" t="s">
        <v>7007</v>
      </c>
      <c r="D283" s="82" t="s">
        <v>6466</v>
      </c>
      <c r="E283" s="83" t="str">
        <f>VLOOKUP(Table1432[[#This Row],[NUTS I]],Table1533[],2,FALSE)</f>
        <v>1</v>
      </c>
      <c r="F283" s="84" t="s">
        <v>90</v>
      </c>
      <c r="G283" s="83" t="str">
        <f>VLOOKUP(Table1432[[#This Row],[NUTS II 2011]],Table1634[],2,FALSE)</f>
        <v>11</v>
      </c>
      <c r="H283" s="79" t="s">
        <v>90</v>
      </c>
      <c r="I283" s="83" t="str">
        <f>VLOOKUP(Table1432[[#This Row],[NUTS II 2013]],Table162436[],2,FALSE)</f>
        <v>Norte_NUT2013</v>
      </c>
      <c r="J283" s="84" t="s">
        <v>6501</v>
      </c>
      <c r="K283" s="83" t="str">
        <f>VLOOKUP(Table1432[[#This Row],[NUTS III 2011]],Table1735[],2,FALSE)</f>
        <v>113</v>
      </c>
      <c r="L283" s="82" t="s">
        <v>6501</v>
      </c>
      <c r="M283" s="83" t="str">
        <f>VLOOKUP(Table1432[[#This Row],[NUTS III 2013]],Table172537[],2,FALSE)</f>
        <v>119</v>
      </c>
      <c r="N283" s="85">
        <v>1019</v>
      </c>
      <c r="O283" s="86">
        <v>3.66</v>
      </c>
      <c r="P283" s="87">
        <v>9</v>
      </c>
      <c r="Q283" s="88">
        <v>9</v>
      </c>
      <c r="R283" s="89" t="str">
        <f>CONCATENATE("010.01.04.05/2021/",Table1432[[#This Row],[CodINE Mun2011]])</f>
        <v>010.01.04.05/2021/0311</v>
      </c>
    </row>
    <row r="284" spans="1:18" ht="41.4" x14ac:dyDescent="0.3">
      <c r="A284" s="80" t="s">
        <v>7008</v>
      </c>
      <c r="B284" s="81" t="s">
        <v>7009</v>
      </c>
      <c r="C284" s="78" t="s">
        <v>7010</v>
      </c>
      <c r="D284" s="79" t="s">
        <v>6477</v>
      </c>
      <c r="E284" s="96" t="str">
        <f>VLOOKUP(Table1432[[#This Row],[NUTS I]],Table1533[],2,FALSE)</f>
        <v>2</v>
      </c>
      <c r="F284" s="84" t="s">
        <v>6477</v>
      </c>
      <c r="G284" s="83" t="str">
        <f>VLOOKUP(Table1432[[#This Row],[NUTS II 2011]],Table1634[],2,FALSE)</f>
        <v>20</v>
      </c>
      <c r="H284" s="82" t="s">
        <v>6477</v>
      </c>
      <c r="I284" s="83" t="str">
        <f>VLOOKUP(Table1432[[#This Row],[NUTS II 2013]],Table162436[],2,FALSE)</f>
        <v>Açores</v>
      </c>
      <c r="J284" s="84" t="s">
        <v>6477</v>
      </c>
      <c r="K284" s="83" t="str">
        <f>VLOOKUP(Table1432[[#This Row],[NUTS III 2011]],Table1735[],2,FALSE)</f>
        <v>200</v>
      </c>
      <c r="L284" s="84" t="s">
        <v>6477</v>
      </c>
      <c r="M284" s="83" t="str">
        <f>VLOOKUP(Table1432[[#This Row],[NUTS III 2013]],Table172537[],2,FALSE)</f>
        <v>200</v>
      </c>
      <c r="N284" s="85">
        <v>877</v>
      </c>
      <c r="O284" s="86">
        <v>4.5</v>
      </c>
      <c r="P284" s="87">
        <v>5</v>
      </c>
      <c r="Q284" s="88">
        <v>115</v>
      </c>
      <c r="R284" s="89" t="str">
        <f>CONCATENATE("010.01.04.05/2021/",Table1432[[#This Row],[CodINE Mun2011]])</f>
        <v>010.01.04.05/2021/4302</v>
      </c>
    </row>
    <row r="285" spans="1:18" ht="41.4" x14ac:dyDescent="0.3">
      <c r="A285" s="93" t="s">
        <v>318</v>
      </c>
      <c r="B285" s="81" t="s">
        <v>317</v>
      </c>
      <c r="C285" s="78" t="s">
        <v>7011</v>
      </c>
      <c r="D285" s="82" t="s">
        <v>6466</v>
      </c>
      <c r="E285" s="83" t="str">
        <f>VLOOKUP(Table1432[[#This Row],[NUTS I]],Table1533[],2,FALSE)</f>
        <v>1</v>
      </c>
      <c r="F285" s="84" t="s">
        <v>207</v>
      </c>
      <c r="G285" s="83" t="str">
        <f>VLOOKUP(Table1432[[#This Row],[NUTS II 2011]],Table1634[],2,FALSE)</f>
        <v>16</v>
      </c>
      <c r="H285" s="82" t="s">
        <v>207</v>
      </c>
      <c r="I285" s="83" t="str">
        <f>VLOOKUP(Table1432[[#This Row],[NUTS II 2013]],Table162436[],2,FALSE)</f>
        <v>Centro_NUT2013</v>
      </c>
      <c r="J285" s="84" t="s">
        <v>6589</v>
      </c>
      <c r="K285" s="83" t="str">
        <f>VLOOKUP(Table1432[[#This Row],[NUTS III 2011]],Table1735[],2,FALSE)</f>
        <v>166</v>
      </c>
      <c r="L285" s="82" t="s">
        <v>6467</v>
      </c>
      <c r="M285" s="83" t="str">
        <f>VLOOKUP(Table1432[[#This Row],[NUTS III 2013]],Table172537[],2,FALSE)</f>
        <v>16I</v>
      </c>
      <c r="N285" s="85">
        <v>697</v>
      </c>
      <c r="O285" s="86">
        <v>3.67</v>
      </c>
      <c r="P285" s="87">
        <v>0</v>
      </c>
      <c r="Q285" s="94">
        <v>0</v>
      </c>
      <c r="R285" s="89" t="str">
        <f>CONCATENATE("010.01.04.05/2021/",Table1432[[#This Row],[CodINE Mun2011]])</f>
        <v>010.01.04.05/2021/0510</v>
      </c>
    </row>
    <row r="286" spans="1:18" ht="41.4" x14ac:dyDescent="0.3">
      <c r="A286" s="93" t="s">
        <v>471</v>
      </c>
      <c r="B286" s="81" t="s">
        <v>470</v>
      </c>
      <c r="C286" s="78" t="s">
        <v>7012</v>
      </c>
      <c r="D286" s="82" t="s">
        <v>6466</v>
      </c>
      <c r="E286" s="83" t="str">
        <f>VLOOKUP(Table1432[[#This Row],[NUTS I]],Table1533[],2,FALSE)</f>
        <v>1</v>
      </c>
      <c r="F286" s="84" t="s">
        <v>442</v>
      </c>
      <c r="G286" s="83" t="str">
        <f>VLOOKUP(Table1432[[#This Row],[NUTS II 2011]],Table1634[],2,FALSE)</f>
        <v>15</v>
      </c>
      <c r="H286" s="79" t="s">
        <v>442</v>
      </c>
      <c r="I286" s="83" t="str">
        <f>VLOOKUP(Table1432[[#This Row],[NUTS II 2013]],Table162436[],2,FALSE)</f>
        <v>Algarve_NUT2013</v>
      </c>
      <c r="J286" s="84" t="s">
        <v>442</v>
      </c>
      <c r="K286" s="83">
        <f>VLOOKUP(Table1432[[#This Row],[NUTS III 2011]],Table1735[],2,FALSE)</f>
        <v>150</v>
      </c>
      <c r="L286" s="82" t="s">
        <v>442</v>
      </c>
      <c r="M286" s="83">
        <f>VLOOKUP(Table1432[[#This Row],[NUTS III 2013]],Table172537[],2,FALSE)</f>
        <v>150</v>
      </c>
      <c r="N286" s="85">
        <v>2050</v>
      </c>
      <c r="O286" s="86">
        <v>4.92</v>
      </c>
      <c r="P286" s="87">
        <v>0</v>
      </c>
      <c r="Q286" s="94">
        <v>0</v>
      </c>
      <c r="R286" s="89" t="str">
        <f>CONCATENATE("010.01.04.05/2021/",Table1432[[#This Row],[CodINE Mun2011]])</f>
        <v>010.01.04.05/2021/0815</v>
      </c>
    </row>
    <row r="287" spans="1:18" ht="41.4" x14ac:dyDescent="0.3">
      <c r="A287" s="93" t="s">
        <v>188</v>
      </c>
      <c r="B287" s="81" t="s">
        <v>7013</v>
      </c>
      <c r="C287" s="78" t="s">
        <v>7014</v>
      </c>
      <c r="D287" s="82" t="s">
        <v>6466</v>
      </c>
      <c r="E287" s="83" t="str">
        <f>VLOOKUP(Table1432[[#This Row],[NUTS I]],Table1533[],2,FALSE)</f>
        <v>1</v>
      </c>
      <c r="F287" s="84" t="s">
        <v>90</v>
      </c>
      <c r="G287" s="83" t="str">
        <f>VLOOKUP(Table1432[[#This Row],[NUTS II 2011]],Table1634[],2,FALSE)</f>
        <v>11</v>
      </c>
      <c r="H287" s="79" t="s">
        <v>90</v>
      </c>
      <c r="I287" s="83" t="str">
        <f>VLOOKUP(Table1432[[#This Row],[NUTS II 2013]],Table162436[],2,FALSE)</f>
        <v>Norte_NUT2013</v>
      </c>
      <c r="J287" s="84" t="s">
        <v>6560</v>
      </c>
      <c r="K287" s="83" t="str">
        <f>VLOOKUP(Table1432[[#This Row],[NUTS III 2011]],Table1735[],2,FALSE)</f>
        <v>114</v>
      </c>
      <c r="L287" s="79" t="s">
        <v>6515</v>
      </c>
      <c r="M287" s="83" t="str">
        <f>VLOOKUP(Table1432[[#This Row],[NUTS III 2013]],Table172537[],2,FALSE)</f>
        <v>11A</v>
      </c>
      <c r="N287" s="85">
        <v>1442</v>
      </c>
      <c r="O287" s="86">
        <v>5</v>
      </c>
      <c r="P287" s="87">
        <v>0</v>
      </c>
      <c r="Q287" s="94">
        <v>0</v>
      </c>
      <c r="R287" s="89" t="str">
        <f>CONCATENATE("010.01.04.05/2021/",Table1432[[#This Row],[CodINE Mun2011]])</f>
        <v>010.01.04.05/2021/1316</v>
      </c>
    </row>
    <row r="288" spans="1:18" ht="41.4" x14ac:dyDescent="0.3">
      <c r="A288" s="80" t="s">
        <v>492</v>
      </c>
      <c r="B288" s="81" t="s">
        <v>7015</v>
      </c>
      <c r="C288" s="78" t="s">
        <v>7016</v>
      </c>
      <c r="D288" s="79" t="s">
        <v>6477</v>
      </c>
      <c r="E288" s="96" t="str">
        <f>VLOOKUP(Table1432[[#This Row],[NUTS I]],Table1533[],2,FALSE)</f>
        <v>2</v>
      </c>
      <c r="F288" s="84" t="s">
        <v>6477</v>
      </c>
      <c r="G288" s="83" t="str">
        <f>VLOOKUP(Table1432[[#This Row],[NUTS II 2011]],Table1634[],2,FALSE)</f>
        <v>20</v>
      </c>
      <c r="H288" s="82" t="s">
        <v>6477</v>
      </c>
      <c r="I288" s="83" t="str">
        <f>VLOOKUP(Table1432[[#This Row],[NUTS II 2013]],Table162436[],2,FALSE)</f>
        <v>Açores</v>
      </c>
      <c r="J288" s="84" t="s">
        <v>6477</v>
      </c>
      <c r="K288" s="83" t="str">
        <f>VLOOKUP(Table1432[[#This Row],[NUTS III 2011]],Table1735[],2,FALSE)</f>
        <v>200</v>
      </c>
      <c r="L288" s="84" t="s">
        <v>6477</v>
      </c>
      <c r="M288" s="83" t="str">
        <f>VLOOKUP(Table1432[[#This Row],[NUTS III 2013]],Table172537[],2,FALSE)</f>
        <v>200</v>
      </c>
      <c r="N288" s="85">
        <v>877</v>
      </c>
      <c r="O288" s="86">
        <v>3.95</v>
      </c>
      <c r="P288" s="87">
        <v>0</v>
      </c>
      <c r="Q288" s="88">
        <v>0</v>
      </c>
      <c r="R288" s="89" t="str">
        <f>CONCATENATE("010.01.04.05/2021/",Table1432[[#This Row],[CodINE Mun2011]])</f>
        <v>010.01.04.05/2021/4101</v>
      </c>
    </row>
    <row r="289" spans="1:18" ht="41.4" x14ac:dyDescent="0.3">
      <c r="A289" s="93" t="s">
        <v>190</v>
      </c>
      <c r="B289" s="81" t="s">
        <v>189</v>
      </c>
      <c r="C289" s="78" t="s">
        <v>7017</v>
      </c>
      <c r="D289" s="82" t="s">
        <v>6466</v>
      </c>
      <c r="E289" s="83" t="str">
        <f>VLOOKUP(Table1432[[#This Row],[NUTS I]],Table1533[],2,FALSE)</f>
        <v>1</v>
      </c>
      <c r="F289" s="84" t="s">
        <v>90</v>
      </c>
      <c r="G289" s="83" t="str">
        <f>VLOOKUP(Table1432[[#This Row],[NUTS II 2011]],Table1634[],2,FALSE)</f>
        <v>11</v>
      </c>
      <c r="H289" s="79" t="s">
        <v>90</v>
      </c>
      <c r="I289" s="83" t="str">
        <f>VLOOKUP(Table1432[[#This Row],[NUTS II 2013]],Table162436[],2,FALSE)</f>
        <v>Norte_NUT2013</v>
      </c>
      <c r="J289" s="84" t="s">
        <v>6543</v>
      </c>
      <c r="K289" s="83" t="str">
        <f>VLOOKUP(Table1432[[#This Row],[NUTS III 2011]],Table1735[],2,FALSE)</f>
        <v>117</v>
      </c>
      <c r="L289" s="82" t="s">
        <v>6538</v>
      </c>
      <c r="M289" s="83" t="str">
        <f>VLOOKUP(Table1432[[#This Row],[NUTS III 2013]],Table172537[],2,FALSE)</f>
        <v>11E</v>
      </c>
      <c r="N289" s="85">
        <v>878</v>
      </c>
      <c r="O289" s="86">
        <v>2.68</v>
      </c>
      <c r="P289" s="87">
        <v>3</v>
      </c>
      <c r="Q289" s="88">
        <v>4</v>
      </c>
      <c r="R289" s="89" t="str">
        <f>CONCATENATE("010.01.04.05/2021/",Table1432[[#This Row],[CodINE Mun2011]])</f>
        <v>010.01.04.05/2021/0410</v>
      </c>
    </row>
    <row r="290" spans="1:18" ht="41.4" x14ac:dyDescent="0.3">
      <c r="A290" s="80" t="s">
        <v>378</v>
      </c>
      <c r="B290" s="81" t="s">
        <v>7018</v>
      </c>
      <c r="C290" s="78" t="s">
        <v>7019</v>
      </c>
      <c r="D290" s="82" t="s">
        <v>6466</v>
      </c>
      <c r="E290" s="83" t="str">
        <f>VLOOKUP(Table1432[[#This Row],[NUTS I]],Table1533[],2,FALSE)</f>
        <v>1</v>
      </c>
      <c r="F290" s="84" t="s">
        <v>352</v>
      </c>
      <c r="G290" s="83" t="str">
        <f>VLOOKUP(Table1432[[#This Row],[NUTS II 2011]],Table1634[],2,FALSE)</f>
        <v>17</v>
      </c>
      <c r="H290" s="79" t="s">
        <v>6488</v>
      </c>
      <c r="I290" s="83" t="str">
        <f>VLOOKUP(Table1432[[#This Row],[NUTS II 2013]],Table162436[],2,FALSE)</f>
        <v>AML</v>
      </c>
      <c r="J290" s="84" t="s">
        <v>6556</v>
      </c>
      <c r="K290" s="83" t="str">
        <f>VLOOKUP(Table1432[[#This Row],[NUTS III 2011]],Table1735[],2,FALSE)</f>
        <v>171</v>
      </c>
      <c r="L290" s="82" t="s">
        <v>6488</v>
      </c>
      <c r="M290" s="83" t="str">
        <f>VLOOKUP(Table1432[[#This Row],[NUTS III 2013]],Table172537[],2,FALSE)</f>
        <v>170</v>
      </c>
      <c r="N290" s="85">
        <v>1815</v>
      </c>
      <c r="O290" s="86">
        <v>6.82</v>
      </c>
      <c r="P290" s="87">
        <v>3</v>
      </c>
      <c r="Q290" s="88">
        <v>44</v>
      </c>
      <c r="R290" s="89" t="str">
        <f>CONCATENATE("010.01.04.05/2021/",Table1432[[#This Row],[CodINE Mun2011]])</f>
        <v>010.01.04.05/2021/1114</v>
      </c>
    </row>
    <row r="291" spans="1:18" ht="41.4" x14ac:dyDescent="0.3">
      <c r="A291" s="93" t="s">
        <v>493</v>
      </c>
      <c r="B291" s="81" t="s">
        <v>7020</v>
      </c>
      <c r="C291" s="78" t="s">
        <v>7021</v>
      </c>
      <c r="D291" s="79" t="s">
        <v>6477</v>
      </c>
      <c r="E291" s="96" t="str">
        <f>VLOOKUP(Table1432[[#This Row],[NUTS I]],Table1533[],2,FALSE)</f>
        <v>2</v>
      </c>
      <c r="F291" s="84" t="s">
        <v>6477</v>
      </c>
      <c r="G291" s="83" t="str">
        <f>VLOOKUP(Table1432[[#This Row],[NUTS II 2011]],Table1634[],2,FALSE)</f>
        <v>20</v>
      </c>
      <c r="H291" s="82" t="s">
        <v>6477</v>
      </c>
      <c r="I291" s="83" t="str">
        <f>VLOOKUP(Table1432[[#This Row],[NUTS II 2013]],Table162436[],2,FALSE)</f>
        <v>Açores</v>
      </c>
      <c r="J291" s="84" t="s">
        <v>6477</v>
      </c>
      <c r="K291" s="83" t="str">
        <f>VLOOKUP(Table1432[[#This Row],[NUTS III 2011]],Table1735[],2,FALSE)</f>
        <v>200</v>
      </c>
      <c r="L291" s="84" t="s">
        <v>6477</v>
      </c>
      <c r="M291" s="83" t="str">
        <f>VLOOKUP(Table1432[[#This Row],[NUTS III 2013]],Table172537[],2,FALSE)</f>
        <v>200</v>
      </c>
      <c r="N291" s="85">
        <v>877</v>
      </c>
      <c r="O291" s="86">
        <v>3.95</v>
      </c>
      <c r="P291" s="87">
        <v>0</v>
      </c>
      <c r="Q291" s="94">
        <v>0</v>
      </c>
      <c r="R291" s="89" t="str">
        <f>CONCATENATE("010.01.04.05/2021/",Table1432[[#This Row],[CodINE Mun2011]])</f>
        <v>010.01.04.05/2021/4206</v>
      </c>
    </row>
    <row r="292" spans="1:18" ht="41.4" x14ac:dyDescent="0.3">
      <c r="A292" s="80" t="s">
        <v>379</v>
      </c>
      <c r="B292" s="81" t="s">
        <v>7022</v>
      </c>
      <c r="C292" s="78" t="s">
        <v>7023</v>
      </c>
      <c r="D292" s="82" t="s">
        <v>6466</v>
      </c>
      <c r="E292" s="83" t="str">
        <f>VLOOKUP(Table1432[[#This Row],[NUTS I]],Table1533[],2,FALSE)</f>
        <v>1</v>
      </c>
      <c r="F292" s="84" t="s">
        <v>207</v>
      </c>
      <c r="G292" s="83" t="str">
        <f>VLOOKUP(Table1432[[#This Row],[NUTS II 2011]],Table1634[],2,FALSE)</f>
        <v>16</v>
      </c>
      <c r="H292" s="82" t="s">
        <v>207</v>
      </c>
      <c r="I292" s="83" t="str">
        <f>VLOOKUP(Table1432[[#This Row],[NUTS II 2013]],Table162436[],2,FALSE)</f>
        <v>Centro_NUT2013</v>
      </c>
      <c r="J292" s="84" t="s">
        <v>6467</v>
      </c>
      <c r="K292" s="83" t="str">
        <f>VLOOKUP(Table1432[[#This Row],[NUTS III 2011]],Table1735[],2,FALSE)</f>
        <v>16C</v>
      </c>
      <c r="L292" s="82" t="s">
        <v>6467</v>
      </c>
      <c r="M292" s="83" t="str">
        <f>VLOOKUP(Table1432[[#This Row],[NUTS III 2013]],Table172537[],2,FALSE)</f>
        <v>16I</v>
      </c>
      <c r="N292" s="85">
        <v>697</v>
      </c>
      <c r="O292" s="86">
        <v>3.25</v>
      </c>
      <c r="P292" s="87">
        <v>1</v>
      </c>
      <c r="Q292" s="88">
        <v>10</v>
      </c>
      <c r="R292" s="89" t="str">
        <f>CONCATENATE("010.01.04.05/2021/",Table1432[[#This Row],[CodINE Mun2011]])</f>
        <v>010.01.04.05/2021/1420</v>
      </c>
    </row>
    <row r="293" spans="1:18" ht="41.4" x14ac:dyDescent="0.3">
      <c r="A293" s="80" t="s">
        <v>191</v>
      </c>
      <c r="B293" s="81" t="s">
        <v>7024</v>
      </c>
      <c r="C293" s="78" t="s">
        <v>7025</v>
      </c>
      <c r="D293" s="82" t="s">
        <v>6466</v>
      </c>
      <c r="E293" s="83" t="str">
        <f>VLOOKUP(Table1432[[#This Row],[NUTS I]],Table1533[],2,FALSE)</f>
        <v>1</v>
      </c>
      <c r="F293" s="84" t="s">
        <v>90</v>
      </c>
      <c r="G293" s="83" t="str">
        <f>VLOOKUP(Table1432[[#This Row],[NUTS II 2011]],Table1634[],2,FALSE)</f>
        <v>11</v>
      </c>
      <c r="H293" s="79" t="s">
        <v>90</v>
      </c>
      <c r="I293" s="83" t="str">
        <f>VLOOKUP(Table1432[[#This Row],[NUTS II 2013]],Table162436[],2,FALSE)</f>
        <v>Norte_NUT2013</v>
      </c>
      <c r="J293" s="84" t="s">
        <v>6571</v>
      </c>
      <c r="K293" s="83" t="str">
        <f>VLOOKUP(Table1432[[#This Row],[NUTS III 2011]],Table1735[],2,FALSE)</f>
        <v>111</v>
      </c>
      <c r="L293" s="82" t="s">
        <v>6497</v>
      </c>
      <c r="M293" s="83" t="str">
        <f>VLOOKUP(Table1432[[#This Row],[NUTS III 2013]],Table172537[],2,FALSE)</f>
        <v>111</v>
      </c>
      <c r="N293" s="85">
        <v>1042</v>
      </c>
      <c r="O293" s="86">
        <v>3.27</v>
      </c>
      <c r="P293" s="87">
        <v>0</v>
      </c>
      <c r="Q293" s="88">
        <v>0</v>
      </c>
      <c r="R293" s="89" t="str">
        <f>CONCATENATE("010.01.04.05/2021/",Table1432[[#This Row],[CodINE Mun2011]])</f>
        <v>010.01.04.05/2021/1610</v>
      </c>
    </row>
    <row r="294" spans="1:18" ht="41.4" x14ac:dyDescent="0.3">
      <c r="A294" s="93" t="s">
        <v>193</v>
      </c>
      <c r="B294" s="81" t="s">
        <v>192</v>
      </c>
      <c r="C294" s="78" t="s">
        <v>7026</v>
      </c>
      <c r="D294" s="82" t="s">
        <v>6466</v>
      </c>
      <c r="E294" s="83" t="str">
        <f>VLOOKUP(Table1432[[#This Row],[NUTS I]],Table1533[],2,FALSE)</f>
        <v>1</v>
      </c>
      <c r="F294" s="84" t="s">
        <v>90</v>
      </c>
      <c r="G294" s="83" t="str">
        <f>VLOOKUP(Table1432[[#This Row],[NUTS II 2011]],Table1634[],2,FALSE)</f>
        <v>11</v>
      </c>
      <c r="H294" s="79" t="s">
        <v>90</v>
      </c>
      <c r="I294" s="83" t="str">
        <f>VLOOKUP(Table1432[[#This Row],[NUTS II 2013]],Table162436[],2,FALSE)</f>
        <v>Norte_NUT2013</v>
      </c>
      <c r="J294" s="84" t="s">
        <v>6501</v>
      </c>
      <c r="K294" s="83" t="str">
        <f>VLOOKUP(Table1432[[#This Row],[NUTS III 2011]],Table1735[],2,FALSE)</f>
        <v>113</v>
      </c>
      <c r="L294" s="82" t="s">
        <v>6501</v>
      </c>
      <c r="M294" s="83" t="str">
        <f>VLOOKUP(Table1432[[#This Row],[NUTS III 2013]],Table172537[],2,FALSE)</f>
        <v>119</v>
      </c>
      <c r="N294" s="85">
        <v>1019</v>
      </c>
      <c r="O294" s="86">
        <v>3.94</v>
      </c>
      <c r="P294" s="87">
        <v>1</v>
      </c>
      <c r="Q294" s="94">
        <v>17</v>
      </c>
      <c r="R294" s="89" t="str">
        <f>CONCATENATE("010.01.04.05/2021/",Table1432[[#This Row],[CodINE Mun2011]])</f>
        <v>010.01.04.05/2021/0312</v>
      </c>
    </row>
    <row r="295" spans="1:18" ht="41.4" x14ac:dyDescent="0.3">
      <c r="A295" s="80" t="s">
        <v>195</v>
      </c>
      <c r="B295" s="81" t="s">
        <v>194</v>
      </c>
      <c r="C295" s="78" t="s">
        <v>7027</v>
      </c>
      <c r="D295" s="82" t="s">
        <v>6466</v>
      </c>
      <c r="E295" s="83" t="str">
        <f>VLOOKUP(Table1432[[#This Row],[NUTS I]],Table1533[],2,FALSE)</f>
        <v>1</v>
      </c>
      <c r="F295" s="84" t="s">
        <v>90</v>
      </c>
      <c r="G295" s="83" t="str">
        <f>VLOOKUP(Table1432[[#This Row],[NUTS II 2011]],Table1634[],2,FALSE)</f>
        <v>11</v>
      </c>
      <c r="H295" s="79" t="s">
        <v>90</v>
      </c>
      <c r="I295" s="83" t="str">
        <f>VLOOKUP(Table1432[[#This Row],[NUTS II 2013]],Table162436[],2,FALSE)</f>
        <v>Norte_NUT2013</v>
      </c>
      <c r="J295" s="84" t="s">
        <v>6543</v>
      </c>
      <c r="K295" s="83" t="str">
        <f>VLOOKUP(Table1432[[#This Row],[NUTS III 2011]],Table1735[],2,FALSE)</f>
        <v>117</v>
      </c>
      <c r="L295" s="82" t="s">
        <v>6543</v>
      </c>
      <c r="M295" s="83" t="str">
        <f>VLOOKUP(Table1432[[#This Row],[NUTS III 2013]],Table172537[],2,FALSE)</f>
        <v>11D</v>
      </c>
      <c r="N295" s="85">
        <v>777</v>
      </c>
      <c r="O295" s="86">
        <v>3.23</v>
      </c>
      <c r="P295" s="87">
        <v>0</v>
      </c>
      <c r="Q295" s="88">
        <v>0</v>
      </c>
      <c r="R295" s="89" t="str">
        <f>CONCATENATE("010.01.04.05/2021/",Table1432[[#This Row],[CodINE Mun2011]])</f>
        <v>010.01.04.05/2021/0914</v>
      </c>
    </row>
    <row r="296" spans="1:18" ht="41.4" x14ac:dyDescent="0.3">
      <c r="A296" s="80" t="s">
        <v>196</v>
      </c>
      <c r="B296" s="81" t="s">
        <v>7028</v>
      </c>
      <c r="C296" s="78" t="s">
        <v>7029</v>
      </c>
      <c r="D296" s="82" t="s">
        <v>6466</v>
      </c>
      <c r="E296" s="83" t="str">
        <f>VLOOKUP(Table1432[[#This Row],[NUTS I]],Table1533[],2,FALSE)</f>
        <v>1</v>
      </c>
      <c r="F296" s="84" t="s">
        <v>90</v>
      </c>
      <c r="G296" s="83" t="str">
        <f>VLOOKUP(Table1432[[#This Row],[NUTS II 2011]],Table1634[],2,FALSE)</f>
        <v>11</v>
      </c>
      <c r="H296" s="79" t="s">
        <v>90</v>
      </c>
      <c r="I296" s="83" t="str">
        <f>VLOOKUP(Table1432[[#This Row],[NUTS II 2013]],Table162436[],2,FALSE)</f>
        <v>Norte_NUT2013</v>
      </c>
      <c r="J296" s="84" t="s">
        <v>6560</v>
      </c>
      <c r="K296" s="83" t="str">
        <f>VLOOKUP(Table1432[[#This Row],[NUTS III 2011]],Table1735[],2,FALSE)</f>
        <v>114</v>
      </c>
      <c r="L296" s="79" t="s">
        <v>6515</v>
      </c>
      <c r="M296" s="83" t="str">
        <f>VLOOKUP(Table1432[[#This Row],[NUTS III 2013]],Table172537[],2,FALSE)</f>
        <v>11A</v>
      </c>
      <c r="N296" s="85">
        <v>1868</v>
      </c>
      <c r="O296" s="86">
        <v>6.57</v>
      </c>
      <c r="P296" s="87">
        <v>339</v>
      </c>
      <c r="Q296" s="88">
        <v>824</v>
      </c>
      <c r="R296" s="89" t="str">
        <f>CONCATENATE("010.01.04.05/2021/",Table1432[[#This Row],[CodINE Mun2011]])</f>
        <v>010.01.04.05/2021/1317</v>
      </c>
    </row>
    <row r="297" spans="1:18" ht="41.4" x14ac:dyDescent="0.3">
      <c r="A297" s="93" t="s">
        <v>319</v>
      </c>
      <c r="B297" s="81" t="s">
        <v>7030</v>
      </c>
      <c r="C297" s="78" t="s">
        <v>7031</v>
      </c>
      <c r="D297" s="82" t="s">
        <v>6466</v>
      </c>
      <c r="E297" s="83" t="str">
        <f>VLOOKUP(Table1432[[#This Row],[NUTS I]],Table1533[],2,FALSE)</f>
        <v>1</v>
      </c>
      <c r="F297" s="84" t="s">
        <v>207</v>
      </c>
      <c r="G297" s="83" t="str">
        <f>VLOOKUP(Table1432[[#This Row],[NUTS II 2011]],Table1634[],2,FALSE)</f>
        <v>16</v>
      </c>
      <c r="H297" s="82" t="s">
        <v>207</v>
      </c>
      <c r="I297" s="83" t="str">
        <f>VLOOKUP(Table1432[[#This Row],[NUTS II 2013]],Table162436[],2,FALSE)</f>
        <v>Centro_NUT2013</v>
      </c>
      <c r="J297" s="84" t="s">
        <v>6484</v>
      </c>
      <c r="K297" s="83" t="str">
        <f>VLOOKUP(Table1432[[#This Row],[NUTS III 2011]],Table1735[],2,FALSE)</f>
        <v>165</v>
      </c>
      <c r="L297" s="79" t="s">
        <v>6485</v>
      </c>
      <c r="M297" s="83" t="str">
        <f>VLOOKUP(Table1432[[#This Row],[NUTS III 2013]],Table172537[],2,FALSE)</f>
        <v>16G</v>
      </c>
      <c r="N297" s="85">
        <v>1009</v>
      </c>
      <c r="O297" s="86">
        <v>3.68</v>
      </c>
      <c r="P297" s="87">
        <v>0</v>
      </c>
      <c r="Q297" s="94">
        <v>0</v>
      </c>
      <c r="R297" s="89" t="str">
        <f>CONCATENATE("010.01.04.05/2021/",Table1432[[#This Row],[CodINE Mun2011]])</f>
        <v>010.01.04.05/2021/1822</v>
      </c>
    </row>
    <row r="298" spans="1:18" ht="41.4" x14ac:dyDescent="0.3">
      <c r="A298" s="93" t="s">
        <v>321</v>
      </c>
      <c r="B298" s="81" t="s">
        <v>320</v>
      </c>
      <c r="C298" s="78" t="s">
        <v>7032</v>
      </c>
      <c r="D298" s="82" t="s">
        <v>6466</v>
      </c>
      <c r="E298" s="83" t="str">
        <f>VLOOKUP(Table1432[[#This Row],[NUTS I]],Table1533[],2,FALSE)</f>
        <v>1</v>
      </c>
      <c r="F298" s="84" t="s">
        <v>207</v>
      </c>
      <c r="G298" s="83" t="str">
        <f>VLOOKUP(Table1432[[#This Row],[NUTS II 2011]],Table1634[],2,FALSE)</f>
        <v>16</v>
      </c>
      <c r="H298" s="82" t="s">
        <v>207</v>
      </c>
      <c r="I298" s="83" t="str">
        <f>VLOOKUP(Table1432[[#This Row],[NUTS II 2013]],Table162436[],2,FALSE)</f>
        <v>Centro_NUT2013</v>
      </c>
      <c r="J298" s="84" t="s">
        <v>6580</v>
      </c>
      <c r="K298" s="83" t="str">
        <f>VLOOKUP(Table1432[[#This Row],[NUTS III 2011]],Table1735[],2,FALSE)</f>
        <v>164</v>
      </c>
      <c r="L298" s="82" t="s">
        <v>6572</v>
      </c>
      <c r="M298" s="83" t="str">
        <f>VLOOKUP(Table1432[[#This Row],[NUTS III 2013]],Table172537[],2,FALSE)</f>
        <v>16E</v>
      </c>
      <c r="N298" s="85">
        <v>1051</v>
      </c>
      <c r="O298" s="86">
        <v>2.94</v>
      </c>
      <c r="P298" s="87">
        <v>0</v>
      </c>
      <c r="Q298" s="94">
        <v>0</v>
      </c>
      <c r="R298" s="89" t="str">
        <f>CONCATENATE("010.01.04.05/2021/",Table1432[[#This Row],[CodINE Mun2011]])</f>
        <v>010.01.04.05/2021/0617</v>
      </c>
    </row>
    <row r="299" spans="1:18" ht="41.4" x14ac:dyDescent="0.3">
      <c r="A299" s="93" t="s">
        <v>197</v>
      </c>
      <c r="B299" s="81" t="s">
        <v>7033</v>
      </c>
      <c r="C299" s="78" t="s">
        <v>7034</v>
      </c>
      <c r="D299" s="82" t="s">
        <v>6466</v>
      </c>
      <c r="E299" s="83" t="str">
        <f>VLOOKUP(Table1432[[#This Row],[NUTS I]],Table1533[],2,FALSE)</f>
        <v>1</v>
      </c>
      <c r="F299" s="84" t="s">
        <v>90</v>
      </c>
      <c r="G299" s="83" t="str">
        <f>VLOOKUP(Table1432[[#This Row],[NUTS II 2011]],Table1634[],2,FALSE)</f>
        <v>11</v>
      </c>
      <c r="H299" s="79" t="s">
        <v>90</v>
      </c>
      <c r="I299" s="83" t="str">
        <f>VLOOKUP(Table1432[[#This Row],[NUTS II 2013]],Table162436[],2,FALSE)</f>
        <v>Norte_NUT2013</v>
      </c>
      <c r="J299" s="84" t="s">
        <v>6495</v>
      </c>
      <c r="K299" s="83" t="str">
        <f>VLOOKUP(Table1432[[#This Row],[NUTS III 2011]],Table1735[],2,FALSE)</f>
        <v>118</v>
      </c>
      <c r="L299" s="79" t="s">
        <v>6504</v>
      </c>
      <c r="M299" s="83" t="str">
        <f>VLOOKUP(Table1432[[#This Row],[NUTS III 2013]],Table172537[],2,FALSE)</f>
        <v>11B</v>
      </c>
      <c r="N299" s="85">
        <v>788</v>
      </c>
      <c r="O299" s="86">
        <v>3.53</v>
      </c>
      <c r="P299" s="87">
        <v>0</v>
      </c>
      <c r="Q299" s="94">
        <v>0</v>
      </c>
      <c r="R299" s="89" t="str">
        <f>CONCATENATE("010.01.04.05/2021/",Table1432[[#This Row],[CodINE Mun2011]])</f>
        <v>010.01.04.05/2021/1713</v>
      </c>
    </row>
    <row r="300" spans="1:18" ht="41.4" x14ac:dyDescent="0.3">
      <c r="A300" s="93" t="s">
        <v>198</v>
      </c>
      <c r="B300" s="81" t="s">
        <v>7035</v>
      </c>
      <c r="C300" s="78" t="s">
        <v>7036</v>
      </c>
      <c r="D300" s="82" t="s">
        <v>6466</v>
      </c>
      <c r="E300" s="83" t="str">
        <f>VLOOKUP(Table1432[[#This Row],[NUTS I]],Table1533[],2,FALSE)</f>
        <v>1</v>
      </c>
      <c r="F300" s="84" t="s">
        <v>90</v>
      </c>
      <c r="G300" s="83" t="str">
        <f>VLOOKUP(Table1432[[#This Row],[NUTS II 2011]],Table1634[],2,FALSE)</f>
        <v>11</v>
      </c>
      <c r="H300" s="79" t="s">
        <v>90</v>
      </c>
      <c r="I300" s="83" t="str">
        <f>VLOOKUP(Table1432[[#This Row],[NUTS II 2013]],Table162436[],2,FALSE)</f>
        <v>Norte_NUT2013</v>
      </c>
      <c r="J300" s="84" t="s">
        <v>6543</v>
      </c>
      <c r="K300" s="83" t="str">
        <f>VLOOKUP(Table1432[[#This Row],[NUTS III 2011]],Table1735[],2,FALSE)</f>
        <v>117</v>
      </c>
      <c r="L300" s="82" t="s">
        <v>6543</v>
      </c>
      <c r="M300" s="83" t="str">
        <f>VLOOKUP(Table1432[[#This Row],[NUTS III 2013]],Table172537[],2,FALSE)</f>
        <v>11D</v>
      </c>
      <c r="N300" s="85">
        <v>777</v>
      </c>
      <c r="O300" s="86">
        <v>3.95</v>
      </c>
      <c r="P300" s="87">
        <v>6</v>
      </c>
      <c r="Q300" s="94">
        <v>17</v>
      </c>
      <c r="R300" s="89" t="str">
        <f>CONCATENATE("010.01.04.05/2021/",Table1432[[#This Row],[CodINE Mun2011]])</f>
        <v>010.01.04.05/2021/1714</v>
      </c>
    </row>
    <row r="301" spans="1:18" ht="41.4" x14ac:dyDescent="0.3">
      <c r="A301" s="80" t="s">
        <v>473</v>
      </c>
      <c r="B301" s="81" t="s">
        <v>472</v>
      </c>
      <c r="C301" s="78" t="s">
        <v>7037</v>
      </c>
      <c r="D301" s="82" t="s">
        <v>6466</v>
      </c>
      <c r="E301" s="83" t="str">
        <f>VLOOKUP(Table1432[[#This Row],[NUTS I]],Table1533[],2,FALSE)</f>
        <v>1</v>
      </c>
      <c r="F301" s="84" t="s">
        <v>442</v>
      </c>
      <c r="G301" s="83" t="str">
        <f>VLOOKUP(Table1432[[#This Row],[NUTS II 2011]],Table1634[],2,FALSE)</f>
        <v>15</v>
      </c>
      <c r="H301" s="79" t="s">
        <v>442</v>
      </c>
      <c r="I301" s="83" t="str">
        <f>VLOOKUP(Table1432[[#This Row],[NUTS II 2013]],Table162436[],2,FALSE)</f>
        <v>Algarve_NUT2013</v>
      </c>
      <c r="J301" s="84" t="s">
        <v>442</v>
      </c>
      <c r="K301" s="83">
        <f>VLOOKUP(Table1432[[#This Row],[NUTS III 2011]],Table1735[],2,FALSE)</f>
        <v>150</v>
      </c>
      <c r="L301" s="82" t="s">
        <v>442</v>
      </c>
      <c r="M301" s="83">
        <f>VLOOKUP(Table1432[[#This Row],[NUTS III 2013]],Table172537[],2,FALSE)</f>
        <v>150</v>
      </c>
      <c r="N301" s="85">
        <v>1968</v>
      </c>
      <c r="O301" s="86">
        <v>6.35</v>
      </c>
      <c r="P301" s="87">
        <v>19</v>
      </c>
      <c r="Q301" s="88">
        <v>34</v>
      </c>
      <c r="R301" s="89" t="str">
        <f>CONCATENATE("010.01.04.05/2021/",Table1432[[#This Row],[CodINE Mun2011]])</f>
        <v>010.01.04.05/2021/0816</v>
      </c>
    </row>
    <row r="302" spans="1:18" ht="41.4" x14ac:dyDescent="0.3">
      <c r="A302" s="80" t="s">
        <v>323</v>
      </c>
      <c r="B302" s="81" t="s">
        <v>322</v>
      </c>
      <c r="C302" s="78" t="s">
        <v>7038</v>
      </c>
      <c r="D302" s="82" t="s">
        <v>6466</v>
      </c>
      <c r="E302" s="83" t="str">
        <f>VLOOKUP(Table1432[[#This Row],[NUTS I]],Table1533[],2,FALSE)</f>
        <v>1</v>
      </c>
      <c r="F302" s="84" t="s">
        <v>207</v>
      </c>
      <c r="G302" s="83" t="str">
        <f>VLOOKUP(Table1432[[#This Row],[NUTS II 2011]],Table1634[],2,FALSE)</f>
        <v>16</v>
      </c>
      <c r="H302" s="82" t="s">
        <v>207</v>
      </c>
      <c r="I302" s="83" t="str">
        <f>VLOOKUP(Table1432[[#This Row],[NUTS II 2013]],Table162436[],2,FALSE)</f>
        <v>Centro_NUT2013</v>
      </c>
      <c r="J302" s="84" t="s">
        <v>6527</v>
      </c>
      <c r="K302" s="83" t="str">
        <f>VLOOKUP(Table1432[[#This Row],[NUTS III 2011]],Table1735[],2,FALSE)</f>
        <v>169</v>
      </c>
      <c r="L302" s="82" t="s">
        <v>6529</v>
      </c>
      <c r="M302" s="83" t="str">
        <f>VLOOKUP(Table1432[[#This Row],[NUTS III 2013]],Table172537[],2,FALSE)</f>
        <v>16H</v>
      </c>
      <c r="N302" s="85">
        <v>886</v>
      </c>
      <c r="O302" s="86">
        <v>3.16</v>
      </c>
      <c r="P302" s="87">
        <v>0</v>
      </c>
      <c r="Q302" s="88">
        <v>0</v>
      </c>
      <c r="R302" s="89" t="str">
        <f>CONCATENATE("010.01.04.05/2021/",Table1432[[#This Row],[CodINE Mun2011]])</f>
        <v>010.01.04.05/2021/0511</v>
      </c>
    </row>
    <row r="303" spans="1:18" ht="41.4" x14ac:dyDescent="0.3">
      <c r="A303" s="93" t="s">
        <v>200</v>
      </c>
      <c r="B303" s="81" t="s">
        <v>199</v>
      </c>
      <c r="C303" s="78" t="s">
        <v>7039</v>
      </c>
      <c r="D303" s="82" t="s">
        <v>6466</v>
      </c>
      <c r="E303" s="83" t="str">
        <f>VLOOKUP(Table1432[[#This Row],[NUTS I]],Table1533[],2,FALSE)</f>
        <v>1</v>
      </c>
      <c r="F303" s="84" t="s">
        <v>90</v>
      </c>
      <c r="G303" s="83" t="str">
        <f>VLOOKUP(Table1432[[#This Row],[NUTS II 2011]],Table1634[],2,FALSE)</f>
        <v>11</v>
      </c>
      <c r="H303" s="79" t="s">
        <v>90</v>
      </c>
      <c r="I303" s="83" t="str">
        <f>VLOOKUP(Table1432[[#This Row],[NUTS II 2013]],Table162436[],2,FALSE)</f>
        <v>Norte_NUT2013</v>
      </c>
      <c r="J303" s="84" t="s">
        <v>6533</v>
      </c>
      <c r="K303" s="83" t="str">
        <f>VLOOKUP(Table1432[[#This Row],[NUTS III 2011]],Table1735[],2,FALSE)</f>
        <v>112</v>
      </c>
      <c r="L303" s="79" t="s">
        <v>6533</v>
      </c>
      <c r="M303" s="83" t="str">
        <f>VLOOKUP(Table1432[[#This Row],[NUTS III 2013]],Table172537[],2,FALSE)</f>
        <v>112</v>
      </c>
      <c r="N303" s="85">
        <v>1154</v>
      </c>
      <c r="O303" s="86">
        <v>3.48</v>
      </c>
      <c r="P303" s="87">
        <v>4</v>
      </c>
      <c r="Q303" s="94">
        <v>48</v>
      </c>
      <c r="R303" s="89" t="str">
        <f>CONCATENATE("010.01.04.05/2021/",Table1432[[#This Row],[CodINE Mun2011]])</f>
        <v>010.01.04.05/2021/0313</v>
      </c>
    </row>
    <row r="304" spans="1:18" ht="41.4" x14ac:dyDescent="0.3">
      <c r="A304" s="80" t="s">
        <v>441</v>
      </c>
      <c r="B304" s="81" t="s">
        <v>440</v>
      </c>
      <c r="C304" s="78" t="s">
        <v>7040</v>
      </c>
      <c r="D304" s="82" t="s">
        <v>6466</v>
      </c>
      <c r="E304" s="83" t="str">
        <f>VLOOKUP(Table1432[[#This Row],[NUTS I]],Table1533[],2,FALSE)</f>
        <v>1</v>
      </c>
      <c r="F304" s="84" t="s">
        <v>380</v>
      </c>
      <c r="G304" s="83" t="str">
        <f>VLOOKUP(Table1432[[#This Row],[NUTS II 2011]],Table1634[],2,FALSE)</f>
        <v>18</v>
      </c>
      <c r="H304" s="79" t="s">
        <v>380</v>
      </c>
      <c r="I304" s="83" t="str">
        <f>VLOOKUP(Table1432[[#This Row],[NUTS II 2013]],Table162436[],2,FALSE)</f>
        <v>Alentejo_NUT2013</v>
      </c>
      <c r="J304" s="84" t="s">
        <v>6470</v>
      </c>
      <c r="K304" s="83" t="str">
        <f>VLOOKUP(Table1432[[#This Row],[NUTS III 2011]],Table1735[],2,FALSE)</f>
        <v>183</v>
      </c>
      <c r="L304" s="82" t="s">
        <v>6470</v>
      </c>
      <c r="M304" s="83" t="str">
        <f>VLOOKUP(Table1432[[#This Row],[NUTS III 2013]],Table172537[],2,FALSE)</f>
        <v>187</v>
      </c>
      <c r="N304" s="85">
        <v>811</v>
      </c>
      <c r="O304" s="86">
        <v>3.23</v>
      </c>
      <c r="P304" s="87">
        <v>0</v>
      </c>
      <c r="Q304" s="88">
        <v>0</v>
      </c>
      <c r="R304" s="89" t="str">
        <f>CONCATENATE("010.01.04.05/2021/",Table1432[[#This Row],[CodINE Mun2011]])</f>
        <v>010.01.04.05/2021/0714</v>
      </c>
    </row>
    <row r="305" spans="1:55" ht="41.4" x14ac:dyDescent="0.3">
      <c r="A305" s="93" t="s">
        <v>202</v>
      </c>
      <c r="B305" s="81" t="s">
        <v>201</v>
      </c>
      <c r="C305" s="78" t="s">
        <v>7041</v>
      </c>
      <c r="D305" s="82" t="s">
        <v>6466</v>
      </c>
      <c r="E305" s="83" t="str">
        <f>VLOOKUP(Table1432[[#This Row],[NUTS I]],Table1533[],2,FALSE)</f>
        <v>1</v>
      </c>
      <c r="F305" s="84" t="s">
        <v>90</v>
      </c>
      <c r="G305" s="83" t="str">
        <f>VLOOKUP(Table1432[[#This Row],[NUTS II 2011]],Table1634[],2,FALSE)</f>
        <v>11</v>
      </c>
      <c r="H305" s="79" t="s">
        <v>90</v>
      </c>
      <c r="I305" s="83" t="str">
        <f>VLOOKUP(Table1432[[#This Row],[NUTS II 2013]],Table162436[],2,FALSE)</f>
        <v>Norte_NUT2013</v>
      </c>
      <c r="J305" s="84" t="s">
        <v>6495</v>
      </c>
      <c r="K305" s="83" t="str">
        <f>VLOOKUP(Table1432[[#This Row],[NUTS III 2011]],Table1735[],2,FALSE)</f>
        <v>118</v>
      </c>
      <c r="L305" s="82" t="s">
        <v>6538</v>
      </c>
      <c r="M305" s="83" t="str">
        <f>VLOOKUP(Table1432[[#This Row],[NUTS III 2013]],Table172537[],2,FALSE)</f>
        <v>11E</v>
      </c>
      <c r="N305" s="85">
        <v>878</v>
      </c>
      <c r="O305" s="86">
        <v>2.68</v>
      </c>
      <c r="P305" s="87">
        <v>5</v>
      </c>
      <c r="Q305" s="88">
        <v>13</v>
      </c>
      <c r="R305" s="89" t="str">
        <f>CONCATENATE("010.01.04.05/2021/",Table1432[[#This Row],[CodINE Mun2011]])</f>
        <v>010.01.04.05/2021/0411</v>
      </c>
    </row>
    <row r="306" spans="1:55" ht="41.4" x14ac:dyDescent="0.3">
      <c r="A306" s="93" t="s">
        <v>204</v>
      </c>
      <c r="B306" s="81" t="s">
        <v>203</v>
      </c>
      <c r="C306" s="78" t="s">
        <v>7042</v>
      </c>
      <c r="D306" s="82" t="s">
        <v>6466</v>
      </c>
      <c r="E306" s="83" t="str">
        <f>VLOOKUP(Table1432[[#This Row],[NUTS I]],Table1533[],2,FALSE)</f>
        <v>1</v>
      </c>
      <c r="F306" s="84" t="s">
        <v>90</v>
      </c>
      <c r="G306" s="83" t="str">
        <f>VLOOKUP(Table1432[[#This Row],[NUTS II 2011]],Table1634[],2,FALSE)</f>
        <v>11</v>
      </c>
      <c r="H306" s="79" t="s">
        <v>90</v>
      </c>
      <c r="I306" s="83" t="str">
        <f>VLOOKUP(Table1432[[#This Row],[NUTS II 2013]],Table162436[],2,FALSE)</f>
        <v>Norte_NUT2013</v>
      </c>
      <c r="J306" s="84" t="s">
        <v>6495</v>
      </c>
      <c r="K306" s="83" t="str">
        <f>VLOOKUP(Table1432[[#This Row],[NUTS III 2011]],Table1735[],2,FALSE)</f>
        <v>118</v>
      </c>
      <c r="L306" s="82" t="s">
        <v>6538</v>
      </c>
      <c r="M306" s="83" t="str">
        <f>VLOOKUP(Table1432[[#This Row],[NUTS III 2013]],Table172537[],2,FALSE)</f>
        <v>11E</v>
      </c>
      <c r="N306" s="85">
        <v>878</v>
      </c>
      <c r="O306" s="86">
        <v>2.68</v>
      </c>
      <c r="P306" s="87">
        <v>45</v>
      </c>
      <c r="Q306" s="88">
        <v>45</v>
      </c>
      <c r="R306" s="89" t="str">
        <f>CONCATENATE("010.01.04.05/2021/",Table1432[[#This Row],[CodINE Mun2011]])</f>
        <v>010.01.04.05/2021/0412</v>
      </c>
    </row>
    <row r="307" spans="1:55" ht="41.4" x14ac:dyDescent="0.3">
      <c r="A307" s="80" t="s">
        <v>324</v>
      </c>
      <c r="B307" s="81" t="s">
        <v>7043</v>
      </c>
      <c r="C307" s="78" t="s">
        <v>7044</v>
      </c>
      <c r="D307" s="82" t="s">
        <v>6466</v>
      </c>
      <c r="E307" s="83" t="str">
        <f>VLOOKUP(Table1432[[#This Row],[NUTS I]],Table1533[],2,FALSE)</f>
        <v>1</v>
      </c>
      <c r="F307" s="84" t="s">
        <v>207</v>
      </c>
      <c r="G307" s="83" t="str">
        <f>VLOOKUP(Table1432[[#This Row],[NUTS II 2011]],Table1634[],2,FALSE)</f>
        <v>16</v>
      </c>
      <c r="H307" s="82" t="s">
        <v>207</v>
      </c>
      <c r="I307" s="83" t="str">
        <f>VLOOKUP(Table1432[[#This Row],[NUTS II 2013]],Table162436[],2,FALSE)</f>
        <v>Centro_NUT2013</v>
      </c>
      <c r="J307" s="84" t="s">
        <v>6484</v>
      </c>
      <c r="K307" s="83" t="str">
        <f>VLOOKUP(Table1432[[#This Row],[NUTS III 2011]],Table1735[],2,FALSE)</f>
        <v>165</v>
      </c>
      <c r="L307" s="79" t="s">
        <v>6485</v>
      </c>
      <c r="M307" s="83" t="str">
        <f>VLOOKUP(Table1432[[#This Row],[NUTS III 2013]],Table172537[],2,FALSE)</f>
        <v>16G</v>
      </c>
      <c r="N307" s="85">
        <v>1009</v>
      </c>
      <c r="O307" s="86">
        <v>4.17</v>
      </c>
      <c r="P307" s="87">
        <v>4</v>
      </c>
      <c r="Q307" s="88">
        <v>72</v>
      </c>
      <c r="R307" s="89" t="str">
        <f>CONCATENATE("010.01.04.05/2021/",Table1432[[#This Row],[CodINE Mun2011]])</f>
        <v>010.01.04.05/2021/1823</v>
      </c>
    </row>
    <row r="308" spans="1:55" ht="41.4" x14ac:dyDescent="0.3">
      <c r="A308" s="80" t="s">
        <v>206</v>
      </c>
      <c r="B308" s="81" t="s">
        <v>205</v>
      </c>
      <c r="C308" s="78" t="s">
        <v>7045</v>
      </c>
      <c r="D308" s="82" t="s">
        <v>6466</v>
      </c>
      <c r="E308" s="83" t="str">
        <f>VLOOKUP(Table1432[[#This Row],[NUTS I]],Table1533[],2,FALSE)</f>
        <v>1</v>
      </c>
      <c r="F308" s="84" t="s">
        <v>90</v>
      </c>
      <c r="G308" s="83" t="str">
        <f>VLOOKUP(Table1432[[#This Row],[NUTS II 2011]],Table1634[],2,FALSE)</f>
        <v>11</v>
      </c>
      <c r="H308" s="79" t="s">
        <v>90</v>
      </c>
      <c r="I308" s="83" t="str">
        <f>VLOOKUP(Table1432[[#This Row],[NUTS II 2013]],Table162436[],2,FALSE)</f>
        <v>Norte_NUT2013</v>
      </c>
      <c r="J308" s="84" t="s">
        <v>6501</v>
      </c>
      <c r="K308" s="83" t="str">
        <f>VLOOKUP(Table1432[[#This Row],[NUTS III 2011]],Table1735[],2,FALSE)</f>
        <v>113</v>
      </c>
      <c r="L308" s="82" t="s">
        <v>6501</v>
      </c>
      <c r="M308" s="83" t="str">
        <f>VLOOKUP(Table1432[[#This Row],[NUTS III 2013]],Table172537[],2,FALSE)</f>
        <v>119</v>
      </c>
      <c r="N308" s="85">
        <v>1019</v>
      </c>
      <c r="O308" s="86">
        <v>3.65</v>
      </c>
      <c r="P308" s="87">
        <v>54</v>
      </c>
      <c r="Q308" s="88">
        <v>62</v>
      </c>
      <c r="R308" s="89" t="str">
        <f>CONCATENATE("010.01.04.05/2021/",Table1432[[#This Row],[CodINE Mun2011]])</f>
        <v>010.01.04.05/2021/0314</v>
      </c>
    </row>
    <row r="309" spans="1:55" ht="41.4" x14ac:dyDescent="0.3">
      <c r="A309" s="93" t="s">
        <v>325</v>
      </c>
      <c r="B309" s="81" t="s">
        <v>7046</v>
      </c>
      <c r="C309" s="78" t="s">
        <v>7047</v>
      </c>
      <c r="D309" s="82" t="s">
        <v>6466</v>
      </c>
      <c r="E309" s="83" t="str">
        <f>VLOOKUP(Table1432[[#This Row],[NUTS I]],Table1533[],2,FALSE)</f>
        <v>1</v>
      </c>
      <c r="F309" s="84" t="s">
        <v>207</v>
      </c>
      <c r="G309" s="83" t="str">
        <f>VLOOKUP(Table1432[[#This Row],[NUTS II 2011]],Table1634[],2,FALSE)</f>
        <v>16</v>
      </c>
      <c r="H309" s="82" t="s">
        <v>207</v>
      </c>
      <c r="I309" s="83" t="str">
        <f>VLOOKUP(Table1432[[#This Row],[NUTS II 2013]],Table162436[],2,FALSE)</f>
        <v>Centro_NUT2013</v>
      </c>
      <c r="J309" s="84" t="s">
        <v>6484</v>
      </c>
      <c r="K309" s="83" t="str">
        <f>VLOOKUP(Table1432[[#This Row],[NUTS III 2011]],Table1735[],2,FALSE)</f>
        <v>165</v>
      </c>
      <c r="L309" s="79" t="s">
        <v>6485</v>
      </c>
      <c r="M309" s="83" t="str">
        <f>VLOOKUP(Table1432[[#This Row],[NUTS III 2013]],Table172537[],2,FALSE)</f>
        <v>16G</v>
      </c>
      <c r="N309" s="85">
        <v>1009</v>
      </c>
      <c r="O309" s="86">
        <v>3.68</v>
      </c>
      <c r="P309" s="87">
        <v>0</v>
      </c>
      <c r="Q309" s="94">
        <v>0</v>
      </c>
      <c r="R309" s="89" t="str">
        <f>CONCATENATE("010.01.04.05/2021/",Table1432[[#This Row],[CodINE Mun2011]])</f>
        <v>010.01.04.05/2021/1824</v>
      </c>
    </row>
    <row r="310" spans="1:55" ht="18" x14ac:dyDescent="0.3">
      <c r="A310" s="97">
        <f>SUBTOTAL(103,Table1432[Município])</f>
        <v>308</v>
      </c>
      <c r="B310" s="98"/>
      <c r="C310" s="98"/>
      <c r="D310" s="98"/>
      <c r="E310" s="99"/>
      <c r="F310" s="98"/>
      <c r="G310" s="99"/>
      <c r="H310" s="98"/>
      <c r="I310" s="99"/>
      <c r="J310" s="98"/>
      <c r="K310" s="99"/>
      <c r="L310" s="98"/>
      <c r="M310" s="99"/>
      <c r="N310" s="100"/>
      <c r="O310" s="100"/>
      <c r="P310" s="87">
        <f>SUBTOTAL(109,Table1432[Lev. 2018 NÚCLEOS])</f>
        <v>2901</v>
      </c>
      <c r="Q310" s="87">
        <f>SUBTOTAL(109,Table1432[Lev. 2019 FAMÍLIAS])</f>
        <v>25762</v>
      </c>
      <c r="R310"/>
    </row>
    <row r="311" spans="1:55" x14ac:dyDescent="0.3">
      <c r="A311" s="101"/>
      <c r="B311" s="102"/>
      <c r="C311" s="101"/>
      <c r="D311" s="103"/>
      <c r="E311" s="104"/>
      <c r="F311" s="104"/>
      <c r="G311" s="104"/>
      <c r="H311" s="103"/>
      <c r="I311" s="103"/>
      <c r="J311" s="103"/>
      <c r="K311" s="103"/>
      <c r="L311" s="105"/>
      <c r="M311" s="105"/>
    </row>
    <row r="312" spans="1:55" s="106" customFormat="1" ht="31.2" x14ac:dyDescent="0.3">
      <c r="A312" s="106">
        <v>1</v>
      </c>
      <c r="B312" s="106">
        <f>A312+1</f>
        <v>2</v>
      </c>
      <c r="C312" s="106">
        <f t="shared" ref="C312:Q312" si="0">B312+1</f>
        <v>3</v>
      </c>
      <c r="D312" s="106">
        <f t="shared" si="0"/>
        <v>4</v>
      </c>
      <c r="E312" s="106">
        <f t="shared" si="0"/>
        <v>5</v>
      </c>
      <c r="F312" s="106">
        <f t="shared" si="0"/>
        <v>6</v>
      </c>
      <c r="G312" s="106">
        <f t="shared" si="0"/>
        <v>7</v>
      </c>
      <c r="H312" s="106">
        <f t="shared" si="0"/>
        <v>8</v>
      </c>
      <c r="I312" s="106">
        <f t="shared" si="0"/>
        <v>9</v>
      </c>
      <c r="J312" s="106">
        <f t="shared" si="0"/>
        <v>10</v>
      </c>
      <c r="K312" s="106">
        <f t="shared" si="0"/>
        <v>11</v>
      </c>
      <c r="L312" s="106">
        <f t="shared" si="0"/>
        <v>12</v>
      </c>
      <c r="M312" s="106">
        <f t="shared" si="0"/>
        <v>13</v>
      </c>
      <c r="N312" s="106">
        <f t="shared" si="0"/>
        <v>14</v>
      </c>
      <c r="O312" s="106">
        <f t="shared" si="0"/>
        <v>15</v>
      </c>
      <c r="P312" s="106">
        <f t="shared" si="0"/>
        <v>16</v>
      </c>
      <c r="Q312" s="106">
        <f t="shared" si="0"/>
        <v>17</v>
      </c>
      <c r="AJ312" s="107"/>
      <c r="AK312" s="108"/>
      <c r="AM312" s="107"/>
      <c r="AN312" s="108"/>
      <c r="AP312" s="107"/>
      <c r="AQ312" s="108"/>
      <c r="AS312" s="107"/>
      <c r="AT312" s="108"/>
      <c r="AV312" s="107"/>
      <c r="AW312" s="108"/>
      <c r="AY312" s="107"/>
      <c r="AZ312" s="108"/>
      <c r="BB312" s="107"/>
      <c r="BC312" s="108"/>
    </row>
  </sheetData>
  <conditionalFormatting sqref="T2:T4">
    <cfRule type="duplicateValues" dxfId="161" priority="3"/>
  </conditionalFormatting>
  <conditionalFormatting sqref="Z2:Z31">
    <cfRule type="duplicateValues" dxfId="160" priority="4"/>
  </conditionalFormatting>
  <conditionalFormatting sqref="AC2:AD8">
    <cfRule type="duplicateValues" dxfId="159" priority="1"/>
  </conditionalFormatting>
  <conditionalFormatting sqref="AG2:AG26">
    <cfRule type="duplicateValues" dxfId="158" priority="2"/>
  </conditionalFormatting>
  <pageMargins left="0.7" right="0.7" top="0.75" bottom="0.75" header="0.3" footer="0.3"/>
  <pageSetup paperSize="9" orientation="portrait" r:id="rId1"/>
  <tableParts count="13">
    <tablePart r:id="rId2"/>
    <tablePart r:id="rId3"/>
    <tablePart r:id="rId4"/>
    <tablePart r:id="rId5"/>
    <tablePart r:id="rId6"/>
    <tablePart r:id="rId7"/>
    <tablePart r:id="rId8"/>
    <tablePart r:id="rId9"/>
    <tablePart r:id="rId10"/>
    <tablePart r:id="rId11"/>
    <tablePart r:id="rId12"/>
    <tablePart r:id="rId13"/>
    <tablePart r:id="rId14"/>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10</vt:i4>
      </vt:variant>
      <vt:variant>
        <vt:lpstr>Named Ranges</vt:lpstr>
      </vt:variant>
      <vt:variant>
        <vt:i4>36</vt:i4>
      </vt:variant>
    </vt:vector>
  </HeadingPairs>
  <TitlesOfParts>
    <vt:vector size="46" baseType="lpstr">
      <vt:lpstr>Entrada</vt:lpstr>
      <vt:lpstr>A.Núcleos</vt:lpstr>
      <vt:lpstr>B.Solucoes</vt:lpstr>
      <vt:lpstr>C.Agregados</vt:lpstr>
      <vt:lpstr>D.Composição</vt:lpstr>
      <vt:lpstr>BD - Agregado</vt:lpstr>
      <vt:lpstr>auxiliar</vt:lpstr>
      <vt:lpstr>SH</vt:lpstr>
      <vt:lpstr>municipios</vt:lpstr>
      <vt:lpstr>B.Solucoes_v1</vt:lpstr>
      <vt:lpstr>Açores</vt:lpstr>
      <vt:lpstr>Afp</vt:lpstr>
      <vt:lpstr>Alentejo</vt:lpstr>
      <vt:lpstr>Alentejo_NUT2013</vt:lpstr>
      <vt:lpstr>Algarve</vt:lpstr>
      <vt:lpstr>Algarve_NUT2013</vt:lpstr>
      <vt:lpstr>AML</vt:lpstr>
      <vt:lpstr>Centro</vt:lpstr>
      <vt:lpstr>Centro_NUT2013</vt:lpstr>
      <vt:lpstr>Cfp</vt:lpstr>
      <vt:lpstr>Cfpur</vt:lpstr>
      <vt:lpstr>DRH</vt:lpstr>
      <vt:lpstr>IHM</vt:lpstr>
      <vt:lpstr>Localizado</vt:lpstr>
      <vt:lpstr>LVT</vt:lpstr>
      <vt:lpstr>Madeira</vt:lpstr>
      <vt:lpstr>Norte</vt:lpstr>
      <vt:lpstr>Norte_NUT2013</vt:lpstr>
      <vt:lpstr>A.Núcleos!Print_Area</vt:lpstr>
      <vt:lpstr>B.Solucoes!Print_Area</vt:lpstr>
      <vt:lpstr>B.Solucoes_v1!Print_Area</vt:lpstr>
      <vt:lpstr>'BD - Agregado'!Print_Area</vt:lpstr>
      <vt:lpstr>C.Agregados!Print_Area</vt:lpstr>
      <vt:lpstr>D.Composição!Print_Area</vt:lpstr>
      <vt:lpstr>Entrada!Print_Area</vt:lpstr>
      <vt:lpstr>A.Núcleos!Print_Titles</vt:lpstr>
      <vt:lpstr>B.Solucoes!Print_Titles</vt:lpstr>
      <vt:lpstr>B.Solucoes_v1!Print_Titles</vt:lpstr>
      <vt:lpstr>C.Agregados!Print_Titles</vt:lpstr>
      <vt:lpstr>D.Composição!Print_Titles</vt:lpstr>
      <vt:lpstr>Rfp</vt:lpstr>
      <vt:lpstr>Rfpur</vt:lpstr>
      <vt:lpstr>SH25_BD</vt:lpstr>
      <vt:lpstr>SH26abc</vt:lpstr>
      <vt:lpstr>SH26d</vt:lpstr>
      <vt:lpstr>SH26e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Versao enviada em 6 junho2019</dc:subject>
  <dc:creator>IHRU</dc:creator>
  <cp:lastModifiedBy>João Duarte</cp:lastModifiedBy>
  <cp:lastPrinted>2024-02-15T11:36:34Z</cp:lastPrinted>
  <dcterms:created xsi:type="dcterms:W3CDTF">2019-03-25T15:44:45Z</dcterms:created>
  <dcterms:modified xsi:type="dcterms:W3CDTF">2025-01-24T14:36:14Z</dcterms:modified>
</cp:coreProperties>
</file>